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defaultThemeVersion="124226"/>
  <mc:AlternateContent xmlns:mc="http://schemas.openxmlformats.org/markup-compatibility/2006">
    <mc:Choice Requires="x15">
      <x15ac:absPath xmlns:x15ac="http://schemas.microsoft.com/office/spreadsheetml/2010/11/ac" url="\\svfile01\shikadata\農林水産課\11（一時保存）農林水産課\★★★Ｒ６能登半島地震\20 農林漁業者支援\農業機械再取得等支援事業\00 農業機械再取得等支援事業 様式\"/>
    </mc:Choice>
  </mc:AlternateContent>
  <xr:revisionPtr revIDLastSave="0" documentId="13_ncr:1_{58237AA9-088D-4656-A088-2FE22DEF36A7}" xr6:coauthVersionLast="43" xr6:coauthVersionMax="47" xr10:uidLastSave="{00000000-0000-0000-0000-000000000000}"/>
  <bookViews>
    <workbookView xWindow="-120" yWindow="-120" windowWidth="20730" windowHeight="11160" tabRatio="802" xr2:uid="{00000000-000D-0000-FFFF-FFFF00000000}"/>
  </bookViews>
  <sheets>
    <sheet name="(1)" sheetId="55" r:id="rId1"/>
    <sheet name="被災証明(1)" sheetId="56" r:id="rId2"/>
    <sheet name="郵便番号（石川県）" sheetId="52" r:id="rId3"/>
    <sheet name="２個別表" sheetId="36" r:id="rId4"/>
    <sheet name="ポイント要件確認等（個別表）" sheetId="38" r:id="rId5"/>
    <sheet name="（様式１号）３整理番号表" sheetId="29" r:id="rId6"/>
  </sheets>
  <definedNames>
    <definedName name="_xlnm.Print_Area" localSheetId="0">'(1)'!$A$1:$AN$145</definedName>
    <definedName name="_xlnm.Print_Area" localSheetId="5">'（様式１号）３整理番号表'!$A$1</definedName>
    <definedName name="_xlnm.Print_Area" localSheetId="3">'２個別表'!$A$1</definedName>
    <definedName name="_xlnm.Print_Area" localSheetId="4">'ポイント要件確認等（個別表）'!$A$1</definedName>
    <definedName name="_xlnm.Print_Area" localSheetId="1">'被災証明(1)'!$A$1:$BC$208</definedName>
    <definedName name="_xlnm.Print_Titles" localSheetId="3">'２個別表'!$1:$10</definedName>
  </definedNames>
  <calcPr calcId="191029"/>
  <customWorkbookViews>
    <customWorkbookView name="農林水産省 - 個人用ビュー" guid="{2D0A40D8-FB66-4073-B1E4-E40A40A37F53}" mergeInterval="0" personalView="1" maximized="1" xWindow="1" yWindow="1" windowWidth="1276" windowHeight="582" tabRatio="906" activeSheetId="4"/>
  </customWorkbookViews>
</workbook>
</file>

<file path=xl/calcChain.xml><?xml version="1.0" encoding="utf-8"?>
<calcChain xmlns="http://schemas.openxmlformats.org/spreadsheetml/2006/main">
  <c r="AA12" i="29" l="1"/>
  <c r="AA11" i="29"/>
  <c r="AA10" i="29"/>
  <c r="AA9" i="29"/>
  <c r="AA8" i="29"/>
  <c r="AA7" i="29"/>
  <c r="C239" i="38"/>
  <c r="B239" i="38"/>
  <c r="C238" i="38"/>
  <c r="B238" i="38"/>
  <c r="C237" i="38"/>
  <c r="B237" i="38"/>
  <c r="C236" i="38"/>
  <c r="B236" i="38"/>
  <c r="C235" i="38"/>
  <c r="B235" i="38"/>
  <c r="C234" i="38"/>
  <c r="B234" i="38"/>
  <c r="C233" i="38"/>
  <c r="B233" i="38"/>
  <c r="C232" i="38"/>
  <c r="B232" i="38"/>
  <c r="C231" i="38"/>
  <c r="B231" i="38"/>
  <c r="C230" i="38"/>
  <c r="B230" i="38"/>
  <c r="C229" i="38"/>
  <c r="B229" i="38"/>
  <c r="C228" i="38"/>
  <c r="B228" i="38"/>
  <c r="C227" i="38"/>
  <c r="B227" i="38"/>
  <c r="C226" i="38"/>
  <c r="B226" i="38"/>
  <c r="C225" i="38"/>
  <c r="B225" i="38"/>
  <c r="C224" i="38"/>
  <c r="B224" i="38"/>
  <c r="C223" i="38"/>
  <c r="B223" i="38"/>
  <c r="C222" i="38"/>
  <c r="B222" i="38"/>
  <c r="C221" i="38"/>
  <c r="B221" i="38"/>
  <c r="C220" i="38"/>
  <c r="B220" i="38"/>
  <c r="C219" i="38"/>
  <c r="B219" i="38"/>
  <c r="C218" i="38"/>
  <c r="B218" i="38"/>
  <c r="C217" i="38"/>
  <c r="B217" i="38"/>
  <c r="C216" i="38"/>
  <c r="B216" i="38"/>
  <c r="C215" i="38"/>
  <c r="B215" i="38"/>
  <c r="C214" i="38"/>
  <c r="B214" i="38"/>
  <c r="C213" i="38"/>
  <c r="B213" i="38"/>
  <c r="C212" i="38"/>
  <c r="B212" i="38"/>
  <c r="C211" i="38"/>
  <c r="B211" i="38"/>
  <c r="C210" i="38"/>
  <c r="B210" i="38"/>
  <c r="C209" i="38"/>
  <c r="B209" i="38"/>
  <c r="C208" i="38"/>
  <c r="B208" i="38"/>
  <c r="C207" i="38"/>
  <c r="B207" i="38"/>
  <c r="C206" i="38"/>
  <c r="B206" i="38"/>
  <c r="C205" i="38"/>
  <c r="B205" i="38"/>
  <c r="C204" i="38"/>
  <c r="B204" i="38"/>
  <c r="C203" i="38"/>
  <c r="B203" i="38"/>
  <c r="C202" i="38"/>
  <c r="B202" i="38"/>
  <c r="C201" i="38"/>
  <c r="B201" i="38"/>
  <c r="C200" i="38"/>
  <c r="B200" i="38"/>
  <c r="C199" i="38"/>
  <c r="B199" i="38"/>
  <c r="C198" i="38"/>
  <c r="B198" i="38"/>
  <c r="C197" i="38"/>
  <c r="B197" i="38"/>
  <c r="C196" i="38"/>
  <c r="B196" i="38"/>
  <c r="C195" i="38"/>
  <c r="B195" i="38"/>
  <c r="C194" i="38"/>
  <c r="B194" i="38"/>
  <c r="C193" i="38"/>
  <c r="B193" i="38"/>
  <c r="C192" i="38"/>
  <c r="B192" i="38"/>
  <c r="C191" i="38"/>
  <c r="B191" i="38"/>
  <c r="C190" i="38"/>
  <c r="B190" i="38"/>
  <c r="C189" i="38"/>
  <c r="B189" i="38"/>
  <c r="C188" i="38"/>
  <c r="B188" i="38"/>
  <c r="C187" i="38"/>
  <c r="B187" i="38"/>
  <c r="C186" i="38"/>
  <c r="B186" i="38"/>
  <c r="C185" i="38"/>
  <c r="B185" i="38"/>
  <c r="C184" i="38"/>
  <c r="B184" i="38"/>
  <c r="C183" i="38"/>
  <c r="B183" i="38"/>
  <c r="C182" i="38"/>
  <c r="B182" i="38"/>
  <c r="C181" i="38"/>
  <c r="B181" i="38"/>
  <c r="C180" i="38"/>
  <c r="B180" i="38"/>
  <c r="C179" i="38"/>
  <c r="B179" i="38"/>
  <c r="C178" i="38"/>
  <c r="B178" i="38"/>
  <c r="C177" i="38"/>
  <c r="B177" i="38"/>
  <c r="C176" i="38"/>
  <c r="B176" i="38"/>
  <c r="C175" i="38"/>
  <c r="B175" i="38"/>
  <c r="C174" i="38"/>
  <c r="B174" i="38"/>
  <c r="C173" i="38"/>
  <c r="B173" i="38"/>
  <c r="C172" i="38"/>
  <c r="B172" i="38"/>
  <c r="C171" i="38"/>
  <c r="B171" i="38"/>
  <c r="C170" i="38"/>
  <c r="B170" i="38"/>
  <c r="C169" i="38"/>
  <c r="B169" i="38"/>
  <c r="C168" i="38"/>
  <c r="B168" i="38"/>
  <c r="C167" i="38"/>
  <c r="B167" i="38"/>
  <c r="C166" i="38"/>
  <c r="B166" i="38"/>
  <c r="C165" i="38"/>
  <c r="B165" i="38"/>
  <c r="C164" i="38"/>
  <c r="B164" i="38"/>
  <c r="C163" i="38"/>
  <c r="B163" i="38"/>
  <c r="C162" i="38"/>
  <c r="B162" i="38"/>
  <c r="C161" i="38"/>
  <c r="B161" i="38"/>
  <c r="C160" i="38"/>
  <c r="B160" i="38"/>
  <c r="C159" i="38"/>
  <c r="B159" i="38"/>
  <c r="C158" i="38"/>
  <c r="B158" i="38"/>
  <c r="C157" i="38"/>
  <c r="B157" i="38"/>
  <c r="C156" i="38"/>
  <c r="B156" i="38"/>
  <c r="C155" i="38"/>
  <c r="B155" i="38"/>
  <c r="C154" i="38"/>
  <c r="B154" i="38"/>
  <c r="C153" i="38"/>
  <c r="B153" i="38"/>
  <c r="C152" i="38"/>
  <c r="B152" i="38"/>
  <c r="C151" i="38"/>
  <c r="B151" i="38"/>
  <c r="C150" i="38"/>
  <c r="B150" i="38"/>
  <c r="C149" i="38"/>
  <c r="B149" i="38"/>
  <c r="C148" i="38"/>
  <c r="B148" i="38"/>
  <c r="C147" i="38"/>
  <c r="B147" i="38"/>
  <c r="C146" i="38"/>
  <c r="B146" i="38"/>
  <c r="C145" i="38"/>
  <c r="B145" i="38"/>
  <c r="C144" i="38"/>
  <c r="B144" i="38"/>
  <c r="C143" i="38"/>
  <c r="B143" i="38"/>
  <c r="C142" i="38"/>
  <c r="B142" i="38"/>
  <c r="C141" i="38"/>
  <c r="B141" i="38"/>
  <c r="C140" i="38"/>
  <c r="B140" i="38"/>
  <c r="C139" i="38"/>
  <c r="B139" i="38"/>
  <c r="C138" i="38"/>
  <c r="B138" i="38"/>
  <c r="C137" i="38"/>
  <c r="B137" i="38"/>
  <c r="C136" i="38"/>
  <c r="B136" i="38"/>
  <c r="C135" i="38"/>
  <c r="B135" i="38"/>
  <c r="C134" i="38"/>
  <c r="B134" i="38"/>
  <c r="C133" i="38"/>
  <c r="B133" i="38"/>
  <c r="C132" i="38"/>
  <c r="B132" i="38"/>
  <c r="C131" i="38"/>
  <c r="B131" i="38"/>
  <c r="C130" i="38"/>
  <c r="B130" i="38"/>
  <c r="C129" i="38"/>
  <c r="B129" i="38"/>
  <c r="C128" i="38"/>
  <c r="B128" i="38"/>
  <c r="C127" i="38"/>
  <c r="B127" i="38"/>
  <c r="C126" i="38"/>
  <c r="B126" i="38"/>
  <c r="C125" i="38"/>
  <c r="B125" i="38"/>
  <c r="C124" i="38"/>
  <c r="B124" i="38"/>
  <c r="C123" i="38"/>
  <c r="B123" i="38"/>
  <c r="C122" i="38"/>
  <c r="B122" i="38"/>
  <c r="C121" i="38"/>
  <c r="B121" i="38"/>
  <c r="C120" i="38"/>
  <c r="B120" i="38"/>
  <c r="C119" i="38"/>
  <c r="B119" i="38"/>
  <c r="C118" i="38"/>
  <c r="B118" i="38"/>
  <c r="C117" i="38"/>
  <c r="B117" i="38"/>
  <c r="C116" i="38"/>
  <c r="B116" i="38"/>
  <c r="C115" i="38"/>
  <c r="B115" i="38"/>
  <c r="C114" i="38"/>
  <c r="B114" i="38"/>
  <c r="C113" i="38"/>
  <c r="B113" i="38"/>
  <c r="C112" i="38"/>
  <c r="B112" i="38"/>
  <c r="C111" i="38"/>
  <c r="B111" i="38"/>
  <c r="C110" i="38"/>
  <c r="B110" i="38"/>
  <c r="C109" i="38"/>
  <c r="B109" i="38"/>
  <c r="C108" i="38"/>
  <c r="B108" i="38"/>
  <c r="C107" i="38"/>
  <c r="B107" i="38"/>
  <c r="C106" i="38"/>
  <c r="B106" i="38"/>
  <c r="C105" i="38"/>
  <c r="B105" i="38"/>
  <c r="C104" i="38"/>
  <c r="B104" i="38"/>
  <c r="C103" i="38"/>
  <c r="B103" i="38"/>
  <c r="C102" i="38"/>
  <c r="B102" i="38"/>
  <c r="C101" i="38"/>
  <c r="B101" i="38"/>
  <c r="C100" i="38"/>
  <c r="B100" i="38"/>
  <c r="C99" i="38"/>
  <c r="B99" i="38"/>
  <c r="C98" i="38"/>
  <c r="B98" i="38"/>
  <c r="C97" i="38"/>
  <c r="B97" i="38"/>
  <c r="C96" i="38"/>
  <c r="B96" i="38"/>
  <c r="C95" i="38"/>
  <c r="B95" i="38"/>
  <c r="C94" i="38"/>
  <c r="B94" i="38"/>
  <c r="C93" i="38"/>
  <c r="B93" i="38"/>
  <c r="C92" i="38"/>
  <c r="B92" i="38"/>
  <c r="C91" i="38"/>
  <c r="B91" i="38"/>
  <c r="C90" i="38"/>
  <c r="B90" i="38"/>
  <c r="C89" i="38"/>
  <c r="B89" i="38"/>
  <c r="C88" i="38"/>
  <c r="B88" i="38"/>
  <c r="C87" i="38"/>
  <c r="B87" i="38"/>
  <c r="C86" i="38"/>
  <c r="B86" i="38"/>
  <c r="C85" i="38"/>
  <c r="B85" i="38"/>
  <c r="C84" i="38"/>
  <c r="B84" i="38"/>
  <c r="C83" i="38"/>
  <c r="B83" i="38"/>
  <c r="C82" i="38"/>
  <c r="B82" i="38"/>
  <c r="C81" i="38"/>
  <c r="B81" i="38"/>
  <c r="C80" i="38"/>
  <c r="B80" i="38"/>
  <c r="C79" i="38"/>
  <c r="B79" i="38"/>
  <c r="C78" i="38"/>
  <c r="B78" i="38"/>
  <c r="C77" i="38"/>
  <c r="B77" i="38"/>
  <c r="C76" i="38"/>
  <c r="B76" i="38"/>
  <c r="C75" i="38"/>
  <c r="B75" i="38"/>
  <c r="C74" i="38"/>
  <c r="B74" i="38"/>
  <c r="C73" i="38"/>
  <c r="B73" i="38"/>
  <c r="C72" i="38"/>
  <c r="B72" i="38"/>
  <c r="C71" i="38"/>
  <c r="B71" i="38"/>
  <c r="C70" i="38"/>
  <c r="B70" i="38"/>
  <c r="C69" i="38"/>
  <c r="B69" i="38"/>
  <c r="C68" i="38"/>
  <c r="B68" i="38"/>
  <c r="C67" i="38"/>
  <c r="B67" i="38"/>
  <c r="C66" i="38"/>
  <c r="B66" i="38"/>
  <c r="C65" i="38"/>
  <c r="B65" i="38"/>
  <c r="C64" i="38"/>
  <c r="B64" i="38"/>
  <c r="C63" i="38"/>
  <c r="B63" i="38"/>
  <c r="C62" i="38"/>
  <c r="B62" i="38"/>
  <c r="C61" i="38"/>
  <c r="B61" i="38"/>
  <c r="C60" i="38"/>
  <c r="B60" i="38"/>
  <c r="C59" i="38"/>
  <c r="B59" i="38"/>
  <c r="C58" i="38"/>
  <c r="B58" i="38"/>
  <c r="C57" i="38"/>
  <c r="B57" i="38"/>
  <c r="C56" i="38"/>
  <c r="B56" i="38"/>
  <c r="C55" i="38"/>
  <c r="B55" i="38"/>
  <c r="C54" i="38"/>
  <c r="B54" i="38"/>
  <c r="C53" i="38"/>
  <c r="B53" i="38"/>
  <c r="C52" i="38"/>
  <c r="B52" i="38"/>
  <c r="C51" i="38"/>
  <c r="B51" i="38"/>
  <c r="C50" i="38"/>
  <c r="B50" i="38"/>
  <c r="C49" i="38"/>
  <c r="B49" i="38"/>
  <c r="C48" i="38"/>
  <c r="B48" i="38"/>
  <c r="C47" i="38"/>
  <c r="B47" i="38"/>
  <c r="C46" i="38"/>
  <c r="B46" i="38"/>
  <c r="C45" i="38"/>
  <c r="B45" i="38"/>
  <c r="C44" i="38"/>
  <c r="B44" i="38"/>
  <c r="C43" i="38"/>
  <c r="B43" i="38"/>
  <c r="C42" i="38"/>
  <c r="B42" i="38"/>
  <c r="C41" i="38"/>
  <c r="B41" i="38"/>
  <c r="C40" i="38"/>
  <c r="B40" i="38"/>
  <c r="C39" i="38"/>
  <c r="B39" i="38"/>
  <c r="C38" i="38"/>
  <c r="B38" i="38"/>
  <c r="C37" i="38"/>
  <c r="B37" i="38"/>
  <c r="C36" i="38"/>
  <c r="B36" i="38"/>
  <c r="C35" i="38"/>
  <c r="B35" i="38"/>
  <c r="C34" i="38"/>
  <c r="B34" i="38"/>
  <c r="C33" i="38"/>
  <c r="B33" i="38"/>
  <c r="C32" i="38"/>
  <c r="B32" i="38"/>
  <c r="C31" i="38"/>
  <c r="B31" i="38"/>
  <c r="C30" i="38"/>
  <c r="B30" i="38"/>
  <c r="C29" i="38"/>
  <c r="B29" i="38"/>
  <c r="C28" i="38"/>
  <c r="B28" i="38"/>
  <c r="C27" i="38"/>
  <c r="B27" i="38"/>
  <c r="C26" i="38"/>
  <c r="B26" i="38"/>
  <c r="C25" i="38"/>
  <c r="B25" i="38"/>
  <c r="C24" i="38"/>
  <c r="B24" i="38"/>
  <c r="C23" i="38"/>
  <c r="B23" i="38"/>
  <c r="C22" i="38"/>
  <c r="B22" i="38"/>
  <c r="C21" i="38"/>
  <c r="B21" i="38"/>
  <c r="C20" i="38"/>
  <c r="B20" i="38"/>
  <c r="C19" i="38"/>
  <c r="B19" i="38"/>
  <c r="C18" i="38"/>
  <c r="C17" i="38"/>
  <c r="C16" i="38"/>
  <c r="C15" i="38"/>
  <c r="C14" i="38"/>
  <c r="C13" i="38"/>
  <c r="C12" i="38"/>
  <c r="C11" i="38"/>
  <c r="AH15" i="56"/>
  <c r="BP14" i="56"/>
  <c r="AH14" i="56"/>
  <c r="AH13" i="56"/>
  <c r="AQ120" i="55"/>
  <c r="BB119" i="55"/>
  <c r="BA119" i="55"/>
  <c r="AZ119" i="55"/>
  <c r="AY119" i="55"/>
  <c r="AX119" i="55"/>
  <c r="AW119" i="55"/>
  <c r="AV119" i="55"/>
  <c r="AU119" i="55"/>
  <c r="AT119" i="55"/>
  <c r="AS119" i="55"/>
  <c r="AR119" i="55"/>
  <c r="AQ119" i="55"/>
  <c r="AB118" i="55"/>
  <c r="AB114" i="55"/>
  <c r="BF111" i="55"/>
  <c r="BB111" i="55"/>
  <c r="BA111" i="55"/>
  <c r="AZ111" i="55"/>
  <c r="AY111" i="55"/>
  <c r="AX111" i="55"/>
  <c r="AW111" i="55"/>
  <c r="AV111" i="55"/>
  <c r="AU111" i="55"/>
  <c r="AT111" i="55"/>
  <c r="AS111" i="55"/>
  <c r="AR111" i="55"/>
  <c r="C106" i="55" s="1"/>
  <c r="BF109" i="55"/>
  <c r="BD109" i="55"/>
  <c r="BD111" i="55" s="1"/>
  <c r="BC109" i="55"/>
  <c r="C101" i="55" s="1"/>
  <c r="BB109" i="55"/>
  <c r="BA109" i="55"/>
  <c r="AZ109" i="55"/>
  <c r="AY109" i="55"/>
  <c r="AX109" i="55"/>
  <c r="AW109" i="55"/>
  <c r="AV109" i="55"/>
  <c r="AU109" i="55"/>
  <c r="AT109" i="55"/>
  <c r="AS109" i="55"/>
  <c r="AR109" i="55"/>
  <c r="AQ109" i="55"/>
  <c r="AC107" i="55"/>
  <c r="Y107" i="55"/>
  <c r="U107" i="55"/>
  <c r="N107" i="55"/>
  <c r="AD106" i="55"/>
  <c r="AD105" i="55"/>
  <c r="AC105" i="55"/>
  <c r="Y105" i="55"/>
  <c r="U105" i="55"/>
  <c r="C105" i="55"/>
  <c r="AD101" i="55"/>
  <c r="R101" i="55"/>
  <c r="O101" i="55"/>
  <c r="K101" i="55"/>
  <c r="AK95" i="55"/>
  <c r="AE95" i="55"/>
  <c r="D95" i="55"/>
  <c r="R94" i="55"/>
  <c r="R93" i="55"/>
  <c r="R92" i="55"/>
  <c r="R91" i="55"/>
  <c r="R90" i="55"/>
  <c r="R89" i="55"/>
  <c r="R88" i="55"/>
  <c r="R87" i="55"/>
  <c r="R86" i="55"/>
  <c r="R85" i="55"/>
  <c r="C77" i="55"/>
  <c r="AD62" i="55"/>
  <c r="AB62" i="55"/>
  <c r="C62" i="55"/>
  <c r="AR61" i="55"/>
  <c r="AD61" i="55"/>
  <c r="AB61" i="55"/>
  <c r="AR60" i="55"/>
  <c r="AD60" i="55"/>
  <c r="AB60" i="55"/>
  <c r="C60" i="55"/>
  <c r="AR59" i="55"/>
  <c r="AD59" i="55"/>
  <c r="AB59" i="55"/>
  <c r="AR58" i="55"/>
  <c r="AD58" i="55"/>
  <c r="AB58" i="55"/>
  <c r="AR57" i="55"/>
  <c r="AD57" i="55"/>
  <c r="AB57" i="55"/>
  <c r="AR56" i="55"/>
  <c r="AD56" i="55"/>
  <c r="AB56" i="55"/>
  <c r="C56" i="55"/>
  <c r="AD55" i="55"/>
  <c r="AB55" i="55"/>
  <c r="AD54" i="55"/>
  <c r="AB54" i="55"/>
  <c r="AD53" i="55"/>
  <c r="AB53" i="55"/>
  <c r="W46" i="55"/>
  <c r="V46" i="55"/>
  <c r="E46" i="55"/>
  <c r="D46" i="55"/>
  <c r="C78" i="55" s="1"/>
  <c r="B46" i="55"/>
  <c r="B78" i="55" s="1"/>
  <c r="W45" i="55"/>
  <c r="V45" i="55"/>
  <c r="E45" i="55"/>
  <c r="D45" i="55"/>
  <c r="C61" i="55" s="1"/>
  <c r="B45" i="55"/>
  <c r="C93" i="55" s="1"/>
  <c r="W44" i="55"/>
  <c r="V44" i="55"/>
  <c r="E44" i="55"/>
  <c r="D44" i="55"/>
  <c r="C76" i="55" s="1"/>
  <c r="B44" i="55"/>
  <c r="B92" i="55" s="1"/>
  <c r="W43" i="55"/>
  <c r="V43" i="55"/>
  <c r="E43" i="55"/>
  <c r="D43" i="55"/>
  <c r="C59" i="55" s="1"/>
  <c r="B43" i="55"/>
  <c r="B75" i="55" s="1"/>
  <c r="W42" i="55"/>
  <c r="V42" i="55"/>
  <c r="E42" i="55"/>
  <c r="D42" i="55"/>
  <c r="C74" i="55" s="1"/>
  <c r="AR74" i="55" s="1"/>
  <c r="B42" i="55"/>
  <c r="B74" i="55" s="1"/>
  <c r="AS41" i="55"/>
  <c r="W41" i="55"/>
  <c r="V41" i="55"/>
  <c r="E41" i="55"/>
  <c r="D41" i="55"/>
  <c r="C73" i="55" s="1"/>
  <c r="B41" i="55"/>
  <c r="C89" i="55" s="1"/>
  <c r="W40" i="55"/>
  <c r="V40" i="55"/>
  <c r="E40" i="55"/>
  <c r="D40" i="55"/>
  <c r="C72" i="55" s="1"/>
  <c r="B40" i="55"/>
  <c r="B88" i="55" s="1"/>
  <c r="W39" i="55"/>
  <c r="V39" i="55"/>
  <c r="E39" i="55"/>
  <c r="D39" i="55"/>
  <c r="B39" i="55"/>
  <c r="B71" i="55" s="1"/>
  <c r="W38" i="55"/>
  <c r="V38" i="55"/>
  <c r="E38" i="55"/>
  <c r="D38" i="55"/>
  <c r="C70" i="55" s="1"/>
  <c r="B38" i="55"/>
  <c r="B70" i="55" s="1"/>
  <c r="W37" i="55"/>
  <c r="V37" i="55"/>
  <c r="E37" i="55"/>
  <c r="D37" i="55"/>
  <c r="C53" i="55" s="1"/>
  <c r="B37" i="55"/>
  <c r="B85" i="55" s="1"/>
  <c r="D23" i="55"/>
  <c r="N18" i="55"/>
  <c r="D18" i="55"/>
  <c r="P7" i="55"/>
  <c r="AH11" i="56" s="1"/>
  <c r="G5" i="55"/>
  <c r="AP2" i="55"/>
  <c r="CC240" i="36"/>
  <c r="DS239" i="36"/>
  <c r="DR239" i="36"/>
  <c r="CR239" i="36"/>
  <c r="CQ239" i="36"/>
  <c r="CO239" i="36"/>
  <c r="CM239" i="36"/>
  <c r="H239" i="36"/>
  <c r="DS238" i="36"/>
  <c r="DR238" i="36"/>
  <c r="CR238" i="36"/>
  <c r="CQ238" i="36"/>
  <c r="CO238" i="36"/>
  <c r="CM238" i="36"/>
  <c r="H238" i="36"/>
  <c r="DS237" i="36"/>
  <c r="DR237" i="36"/>
  <c r="CR237" i="36"/>
  <c r="CQ237" i="36"/>
  <c r="CO237" i="36"/>
  <c r="CM237" i="36"/>
  <c r="H237" i="36"/>
  <c r="DS236" i="36"/>
  <c r="DR236" i="36"/>
  <c r="CR236" i="36"/>
  <c r="CQ236" i="36"/>
  <c r="CO236" i="36"/>
  <c r="CM236" i="36"/>
  <c r="H236" i="36"/>
  <c r="DS235" i="36"/>
  <c r="DR235" i="36"/>
  <c r="CR235" i="36"/>
  <c r="CQ235" i="36"/>
  <c r="CO235" i="36"/>
  <c r="CM235" i="36"/>
  <c r="H235" i="36"/>
  <c r="DS234" i="36"/>
  <c r="DR234" i="36"/>
  <c r="CR234" i="36"/>
  <c r="CQ234" i="36"/>
  <c r="CO234" i="36"/>
  <c r="CM234" i="36"/>
  <c r="H234" i="36"/>
  <c r="DS233" i="36"/>
  <c r="DR233" i="36"/>
  <c r="CR233" i="36"/>
  <c r="CQ233" i="36"/>
  <c r="CO233" i="36"/>
  <c r="CM233" i="36"/>
  <c r="H233" i="36"/>
  <c r="DS232" i="36"/>
  <c r="DR232" i="36"/>
  <c r="CR232" i="36"/>
  <c r="CQ232" i="36"/>
  <c r="CO232" i="36"/>
  <c r="CM232" i="36"/>
  <c r="H232" i="36"/>
  <c r="DS231" i="36"/>
  <c r="DR231" i="36"/>
  <c r="CR231" i="36"/>
  <c r="CQ231" i="36"/>
  <c r="CO231" i="36"/>
  <c r="CM231" i="36"/>
  <c r="H231" i="36"/>
  <c r="DS230" i="36"/>
  <c r="DR230" i="36"/>
  <c r="CR230" i="36"/>
  <c r="CQ230" i="36"/>
  <c r="CO230" i="36"/>
  <c r="CM230" i="36"/>
  <c r="H230" i="36"/>
  <c r="DS229" i="36"/>
  <c r="DR229" i="36"/>
  <c r="CR229" i="36"/>
  <c r="CQ229" i="36"/>
  <c r="CO229" i="36"/>
  <c r="CM229" i="36"/>
  <c r="H229" i="36"/>
  <c r="DS228" i="36"/>
  <c r="DR228" i="36"/>
  <c r="CR228" i="36"/>
  <c r="CQ228" i="36"/>
  <c r="CO228" i="36"/>
  <c r="CM228" i="36"/>
  <c r="H228" i="36"/>
  <c r="DS227" i="36"/>
  <c r="DR227" i="36"/>
  <c r="CR227" i="36"/>
  <c r="CQ227" i="36"/>
  <c r="CO227" i="36"/>
  <c r="CM227" i="36"/>
  <c r="H227" i="36"/>
  <c r="DS226" i="36"/>
  <c r="DR226" i="36"/>
  <c r="CR226" i="36"/>
  <c r="CQ226" i="36"/>
  <c r="CO226" i="36"/>
  <c r="CM226" i="36"/>
  <c r="H226" i="36"/>
  <c r="DS225" i="36"/>
  <c r="DR225" i="36"/>
  <c r="CR225" i="36"/>
  <c r="CQ225" i="36"/>
  <c r="CO225" i="36"/>
  <c r="CM225" i="36"/>
  <c r="H225" i="36"/>
  <c r="DS224" i="36"/>
  <c r="DR224" i="36"/>
  <c r="CR224" i="36"/>
  <c r="CQ224" i="36"/>
  <c r="CO224" i="36"/>
  <c r="CM224" i="36"/>
  <c r="H224" i="36"/>
  <c r="DS223" i="36"/>
  <c r="DR223" i="36"/>
  <c r="CR223" i="36"/>
  <c r="CQ223" i="36"/>
  <c r="CO223" i="36"/>
  <c r="CM223" i="36"/>
  <c r="H223" i="36"/>
  <c r="DS222" i="36"/>
  <c r="DR222" i="36"/>
  <c r="CR222" i="36"/>
  <c r="CQ222" i="36"/>
  <c r="CO222" i="36"/>
  <c r="CM222" i="36"/>
  <c r="H222" i="36"/>
  <c r="DS221" i="36"/>
  <c r="DR221" i="36"/>
  <c r="CR221" i="36"/>
  <c r="CQ221" i="36"/>
  <c r="CO221" i="36"/>
  <c r="CM221" i="36"/>
  <c r="H221" i="36"/>
  <c r="DS220" i="36"/>
  <c r="DR220" i="36"/>
  <c r="CR220" i="36"/>
  <c r="CQ220" i="36"/>
  <c r="CO220" i="36"/>
  <c r="CM220" i="36"/>
  <c r="H220" i="36"/>
  <c r="DS219" i="36"/>
  <c r="DR219" i="36"/>
  <c r="CR219" i="36"/>
  <c r="CQ219" i="36"/>
  <c r="CO219" i="36"/>
  <c r="CM219" i="36"/>
  <c r="H219" i="36"/>
  <c r="DS218" i="36"/>
  <c r="DR218" i="36"/>
  <c r="CR218" i="36"/>
  <c r="CQ218" i="36"/>
  <c r="CO218" i="36"/>
  <c r="CM218" i="36"/>
  <c r="H218" i="36"/>
  <c r="DS217" i="36"/>
  <c r="DR217" i="36"/>
  <c r="CR217" i="36"/>
  <c r="CQ217" i="36"/>
  <c r="CO217" i="36"/>
  <c r="CM217" i="36"/>
  <c r="H217" i="36"/>
  <c r="DS216" i="36"/>
  <c r="DR216" i="36"/>
  <c r="CR216" i="36"/>
  <c r="CQ216" i="36"/>
  <c r="CO216" i="36"/>
  <c r="CM216" i="36"/>
  <c r="H216" i="36"/>
  <c r="DS215" i="36"/>
  <c r="DR215" i="36"/>
  <c r="CR215" i="36"/>
  <c r="CQ215" i="36"/>
  <c r="CO215" i="36"/>
  <c r="CM215" i="36"/>
  <c r="H215" i="36"/>
  <c r="DS214" i="36"/>
  <c r="DR214" i="36"/>
  <c r="CR214" i="36"/>
  <c r="CQ214" i="36"/>
  <c r="CO214" i="36"/>
  <c r="CM214" i="36"/>
  <c r="H214" i="36"/>
  <c r="DS213" i="36"/>
  <c r="DR213" i="36"/>
  <c r="CR213" i="36"/>
  <c r="CQ213" i="36"/>
  <c r="CO213" i="36"/>
  <c r="CM213" i="36"/>
  <c r="H213" i="36"/>
  <c r="DS212" i="36"/>
  <c r="DR212" i="36"/>
  <c r="CR212" i="36"/>
  <c r="CQ212" i="36"/>
  <c r="CO212" i="36"/>
  <c r="CM212" i="36"/>
  <c r="H212" i="36"/>
  <c r="DS211" i="36"/>
  <c r="DR211" i="36"/>
  <c r="CR211" i="36"/>
  <c r="CQ211" i="36"/>
  <c r="CO211" i="36"/>
  <c r="CM211" i="36"/>
  <c r="H211" i="36"/>
  <c r="DS210" i="36"/>
  <c r="DR210" i="36"/>
  <c r="CR210" i="36"/>
  <c r="CQ210" i="36"/>
  <c r="CO210" i="36"/>
  <c r="CM210" i="36"/>
  <c r="H210" i="36"/>
  <c r="DS209" i="36"/>
  <c r="DR209" i="36"/>
  <c r="CR209" i="36"/>
  <c r="CQ209" i="36"/>
  <c r="CO209" i="36"/>
  <c r="CM209" i="36"/>
  <c r="H209" i="36"/>
  <c r="DS208" i="36"/>
  <c r="DR208" i="36"/>
  <c r="CR208" i="36"/>
  <c r="CQ208" i="36"/>
  <c r="CO208" i="36"/>
  <c r="CM208" i="36"/>
  <c r="H208" i="36"/>
  <c r="DS207" i="36"/>
  <c r="DR207" i="36"/>
  <c r="CR207" i="36"/>
  <c r="CQ207" i="36"/>
  <c r="CO207" i="36"/>
  <c r="CM207" i="36"/>
  <c r="H207" i="36"/>
  <c r="DS206" i="36"/>
  <c r="DR206" i="36"/>
  <c r="CR206" i="36"/>
  <c r="CQ206" i="36"/>
  <c r="CO206" i="36"/>
  <c r="CM206" i="36"/>
  <c r="H206" i="36"/>
  <c r="DS205" i="36"/>
  <c r="DR205" i="36"/>
  <c r="CR205" i="36"/>
  <c r="CQ205" i="36"/>
  <c r="CO205" i="36"/>
  <c r="CM205" i="36"/>
  <c r="H205" i="36"/>
  <c r="DS204" i="36"/>
  <c r="DR204" i="36"/>
  <c r="CR204" i="36"/>
  <c r="CQ204" i="36"/>
  <c r="CO204" i="36"/>
  <c r="CM204" i="36"/>
  <c r="H204" i="36"/>
  <c r="DS203" i="36"/>
  <c r="DR203" i="36"/>
  <c r="CR203" i="36"/>
  <c r="CQ203" i="36"/>
  <c r="CO203" i="36"/>
  <c r="CM203" i="36"/>
  <c r="H203" i="36"/>
  <c r="DS202" i="36"/>
  <c r="DR202" i="36"/>
  <c r="CR202" i="36"/>
  <c r="CQ202" i="36"/>
  <c r="CO202" i="36"/>
  <c r="CM202" i="36"/>
  <c r="H202" i="36"/>
  <c r="DS201" i="36"/>
  <c r="DR201" i="36"/>
  <c r="CR201" i="36"/>
  <c r="CQ201" i="36"/>
  <c r="CO201" i="36"/>
  <c r="CM201" i="36"/>
  <c r="H201" i="36"/>
  <c r="DS200" i="36"/>
  <c r="DR200" i="36"/>
  <c r="CR200" i="36"/>
  <c r="CQ200" i="36"/>
  <c r="CO200" i="36"/>
  <c r="CM200" i="36"/>
  <c r="H200" i="36"/>
  <c r="DS199" i="36"/>
  <c r="DR199" i="36"/>
  <c r="CR199" i="36"/>
  <c r="CQ199" i="36"/>
  <c r="CO199" i="36"/>
  <c r="CM199" i="36"/>
  <c r="H199" i="36"/>
  <c r="DS198" i="36"/>
  <c r="DR198" i="36"/>
  <c r="CR198" i="36"/>
  <c r="CQ198" i="36"/>
  <c r="CO198" i="36"/>
  <c r="CM198" i="36"/>
  <c r="H198" i="36"/>
  <c r="DS197" i="36"/>
  <c r="DR197" i="36"/>
  <c r="CR197" i="36"/>
  <c r="CQ197" i="36"/>
  <c r="CO197" i="36"/>
  <c r="CM197" i="36"/>
  <c r="H197" i="36"/>
  <c r="DS196" i="36"/>
  <c r="DR196" i="36"/>
  <c r="CR196" i="36"/>
  <c r="CQ196" i="36"/>
  <c r="CO196" i="36"/>
  <c r="CM196" i="36"/>
  <c r="H196" i="36"/>
  <c r="DS195" i="36"/>
  <c r="DR195" i="36"/>
  <c r="CR195" i="36"/>
  <c r="CQ195" i="36"/>
  <c r="CO195" i="36"/>
  <c r="CM195" i="36"/>
  <c r="H195" i="36"/>
  <c r="DS194" i="36"/>
  <c r="DR194" i="36"/>
  <c r="CR194" i="36"/>
  <c r="CQ194" i="36"/>
  <c r="CO194" i="36"/>
  <c r="CM194" i="36"/>
  <c r="H194" i="36"/>
  <c r="DS193" i="36"/>
  <c r="DR193" i="36"/>
  <c r="CR193" i="36"/>
  <c r="CQ193" i="36"/>
  <c r="CO193" i="36"/>
  <c r="CM193" i="36"/>
  <c r="H193" i="36"/>
  <c r="DS192" i="36"/>
  <c r="DR192" i="36"/>
  <c r="CR192" i="36"/>
  <c r="CQ192" i="36"/>
  <c r="CO192" i="36"/>
  <c r="CM192" i="36"/>
  <c r="H192" i="36"/>
  <c r="DS191" i="36"/>
  <c r="DR191" i="36"/>
  <c r="CR191" i="36"/>
  <c r="CQ191" i="36"/>
  <c r="CO191" i="36"/>
  <c r="CM191" i="36"/>
  <c r="H191" i="36"/>
  <c r="DS190" i="36"/>
  <c r="DR190" i="36"/>
  <c r="CR190" i="36"/>
  <c r="CQ190" i="36"/>
  <c r="CO190" i="36"/>
  <c r="CM190" i="36"/>
  <c r="H190" i="36"/>
  <c r="DS189" i="36"/>
  <c r="DR189" i="36"/>
  <c r="CR189" i="36"/>
  <c r="CQ189" i="36"/>
  <c r="CO189" i="36"/>
  <c r="CM189" i="36"/>
  <c r="H189" i="36"/>
  <c r="DS188" i="36"/>
  <c r="DR188" i="36"/>
  <c r="CR188" i="36"/>
  <c r="CQ188" i="36"/>
  <c r="CO188" i="36"/>
  <c r="CM188" i="36"/>
  <c r="H188" i="36"/>
  <c r="DS187" i="36"/>
  <c r="DR187" i="36"/>
  <c r="CR187" i="36"/>
  <c r="CQ187" i="36"/>
  <c r="CO187" i="36"/>
  <c r="CM187" i="36"/>
  <c r="H187" i="36"/>
  <c r="DS186" i="36"/>
  <c r="DR186" i="36"/>
  <c r="CR186" i="36"/>
  <c r="CQ186" i="36"/>
  <c r="CO186" i="36"/>
  <c r="CM186" i="36"/>
  <c r="H186" i="36"/>
  <c r="DS185" i="36"/>
  <c r="DR185" i="36"/>
  <c r="CR185" i="36"/>
  <c r="CQ185" i="36"/>
  <c r="CO185" i="36"/>
  <c r="CM185" i="36"/>
  <c r="H185" i="36"/>
  <c r="DS184" i="36"/>
  <c r="DR184" i="36"/>
  <c r="CR184" i="36"/>
  <c r="CQ184" i="36"/>
  <c r="CO184" i="36"/>
  <c r="CM184" i="36"/>
  <c r="H184" i="36"/>
  <c r="DS183" i="36"/>
  <c r="DR183" i="36"/>
  <c r="CR183" i="36"/>
  <c r="CQ183" i="36"/>
  <c r="CO183" i="36"/>
  <c r="CM183" i="36"/>
  <c r="H183" i="36"/>
  <c r="DS182" i="36"/>
  <c r="DR182" i="36"/>
  <c r="CR182" i="36"/>
  <c r="CQ182" i="36"/>
  <c r="CO182" i="36"/>
  <c r="CM182" i="36"/>
  <c r="H182" i="36"/>
  <c r="DS181" i="36"/>
  <c r="DR181" i="36"/>
  <c r="CR181" i="36"/>
  <c r="CQ181" i="36"/>
  <c r="CO181" i="36"/>
  <c r="CM181" i="36"/>
  <c r="H181" i="36"/>
  <c r="DS180" i="36"/>
  <c r="DR180" i="36"/>
  <c r="CR180" i="36"/>
  <c r="CQ180" i="36"/>
  <c r="CO180" i="36"/>
  <c r="CM180" i="36"/>
  <c r="H180" i="36"/>
  <c r="DS179" i="36"/>
  <c r="DR179" i="36"/>
  <c r="CR179" i="36"/>
  <c r="CQ179" i="36"/>
  <c r="CO179" i="36"/>
  <c r="CM179" i="36"/>
  <c r="H179" i="36"/>
  <c r="DS178" i="36"/>
  <c r="DR178" i="36"/>
  <c r="CR178" i="36"/>
  <c r="CQ178" i="36"/>
  <c r="CO178" i="36"/>
  <c r="CM178" i="36"/>
  <c r="H178" i="36"/>
  <c r="DS177" i="36"/>
  <c r="DR177" i="36"/>
  <c r="CR177" i="36"/>
  <c r="CQ177" i="36"/>
  <c r="CO177" i="36"/>
  <c r="CM177" i="36"/>
  <c r="H177" i="36"/>
  <c r="DS176" i="36"/>
  <c r="DR176" i="36"/>
  <c r="CR176" i="36"/>
  <c r="CQ176" i="36"/>
  <c r="CO176" i="36"/>
  <c r="CM176" i="36"/>
  <c r="H176" i="36"/>
  <c r="DS175" i="36"/>
  <c r="DR175" i="36"/>
  <c r="CR175" i="36"/>
  <c r="CQ175" i="36"/>
  <c r="CO175" i="36"/>
  <c r="CM175" i="36"/>
  <c r="H175" i="36"/>
  <c r="DS174" i="36"/>
  <c r="DR174" i="36"/>
  <c r="CR174" i="36"/>
  <c r="CQ174" i="36"/>
  <c r="CO174" i="36"/>
  <c r="CM174" i="36"/>
  <c r="H174" i="36"/>
  <c r="DS173" i="36"/>
  <c r="DR173" i="36"/>
  <c r="CR173" i="36"/>
  <c r="CQ173" i="36"/>
  <c r="CO173" i="36"/>
  <c r="CM173" i="36"/>
  <c r="H173" i="36"/>
  <c r="DS172" i="36"/>
  <c r="DR172" i="36"/>
  <c r="CR172" i="36"/>
  <c r="CQ172" i="36"/>
  <c r="CO172" i="36"/>
  <c r="CM172" i="36"/>
  <c r="H172" i="36"/>
  <c r="DS171" i="36"/>
  <c r="DR171" i="36"/>
  <c r="CR171" i="36"/>
  <c r="CQ171" i="36"/>
  <c r="CO171" i="36"/>
  <c r="CM171" i="36"/>
  <c r="H171" i="36"/>
  <c r="DS170" i="36"/>
  <c r="DR170" i="36"/>
  <c r="CR170" i="36"/>
  <c r="CQ170" i="36"/>
  <c r="CO170" i="36"/>
  <c r="CM170" i="36"/>
  <c r="H170" i="36"/>
  <c r="DS169" i="36"/>
  <c r="DR169" i="36"/>
  <c r="CR169" i="36"/>
  <c r="CQ169" i="36"/>
  <c r="CO169" i="36"/>
  <c r="CM169" i="36"/>
  <c r="H169" i="36"/>
  <c r="DS168" i="36"/>
  <c r="DR168" i="36"/>
  <c r="CR168" i="36"/>
  <c r="CQ168" i="36"/>
  <c r="CO168" i="36"/>
  <c r="CM168" i="36"/>
  <c r="H168" i="36"/>
  <c r="DS167" i="36"/>
  <c r="DR167" i="36"/>
  <c r="CR167" i="36"/>
  <c r="CQ167" i="36"/>
  <c r="CO167" i="36"/>
  <c r="CM167" i="36"/>
  <c r="H167" i="36"/>
  <c r="DS166" i="36"/>
  <c r="DR166" i="36"/>
  <c r="CR166" i="36"/>
  <c r="CQ166" i="36"/>
  <c r="CO166" i="36"/>
  <c r="CM166" i="36"/>
  <c r="H166" i="36"/>
  <c r="DS165" i="36"/>
  <c r="DR165" i="36"/>
  <c r="CR165" i="36"/>
  <c r="CQ165" i="36"/>
  <c r="CO165" i="36"/>
  <c r="CM165" i="36"/>
  <c r="H165" i="36"/>
  <c r="DS164" i="36"/>
  <c r="DR164" i="36"/>
  <c r="CR164" i="36"/>
  <c r="CQ164" i="36"/>
  <c r="CO164" i="36"/>
  <c r="CM164" i="36"/>
  <c r="H164" i="36"/>
  <c r="DS163" i="36"/>
  <c r="DR163" i="36"/>
  <c r="CR163" i="36"/>
  <c r="CQ163" i="36"/>
  <c r="CO163" i="36"/>
  <c r="CM163" i="36"/>
  <c r="H163" i="36"/>
  <c r="DS162" i="36"/>
  <c r="DR162" i="36"/>
  <c r="CR162" i="36"/>
  <c r="CQ162" i="36"/>
  <c r="CO162" i="36"/>
  <c r="CM162" i="36"/>
  <c r="H162" i="36"/>
  <c r="DS161" i="36"/>
  <c r="DR161" i="36"/>
  <c r="CR161" i="36"/>
  <c r="CQ161" i="36"/>
  <c r="CO161" i="36"/>
  <c r="CM161" i="36"/>
  <c r="H161" i="36"/>
  <c r="DS160" i="36"/>
  <c r="DR160" i="36"/>
  <c r="CR160" i="36"/>
  <c r="CQ160" i="36"/>
  <c r="CO160" i="36"/>
  <c r="CM160" i="36"/>
  <c r="H160" i="36"/>
  <c r="DS159" i="36"/>
  <c r="DR159" i="36"/>
  <c r="CR159" i="36"/>
  <c r="CQ159" i="36"/>
  <c r="CO159" i="36"/>
  <c r="CM159" i="36"/>
  <c r="H159" i="36"/>
  <c r="DS158" i="36"/>
  <c r="DR158" i="36"/>
  <c r="CR158" i="36"/>
  <c r="CQ158" i="36"/>
  <c r="CO158" i="36"/>
  <c r="CM158" i="36"/>
  <c r="H158" i="36"/>
  <c r="DS157" i="36"/>
  <c r="DR157" i="36"/>
  <c r="CR157" i="36"/>
  <c r="CQ157" i="36"/>
  <c r="CO157" i="36"/>
  <c r="CM157" i="36"/>
  <c r="H157" i="36"/>
  <c r="DS156" i="36"/>
  <c r="DR156" i="36"/>
  <c r="CR156" i="36"/>
  <c r="CQ156" i="36"/>
  <c r="CO156" i="36"/>
  <c r="CM156" i="36"/>
  <c r="H156" i="36"/>
  <c r="DS155" i="36"/>
  <c r="DR155" i="36"/>
  <c r="CR155" i="36"/>
  <c r="CQ155" i="36"/>
  <c r="CO155" i="36"/>
  <c r="CM155" i="36"/>
  <c r="H155" i="36"/>
  <c r="DS154" i="36"/>
  <c r="DR154" i="36"/>
  <c r="CR154" i="36"/>
  <c r="CQ154" i="36"/>
  <c r="CO154" i="36"/>
  <c r="CM154" i="36"/>
  <c r="H154" i="36"/>
  <c r="DS153" i="36"/>
  <c r="DR153" i="36"/>
  <c r="CR153" i="36"/>
  <c r="CQ153" i="36"/>
  <c r="CO153" i="36"/>
  <c r="CM153" i="36"/>
  <c r="H153" i="36"/>
  <c r="DS152" i="36"/>
  <c r="DR152" i="36"/>
  <c r="CR152" i="36"/>
  <c r="CQ152" i="36"/>
  <c r="CO152" i="36"/>
  <c r="CM152" i="36"/>
  <c r="H152" i="36"/>
  <c r="DS151" i="36"/>
  <c r="DR151" i="36"/>
  <c r="CR151" i="36"/>
  <c r="CQ151" i="36"/>
  <c r="CO151" i="36"/>
  <c r="CM151" i="36"/>
  <c r="H151" i="36"/>
  <c r="DS150" i="36"/>
  <c r="DR150" i="36"/>
  <c r="CR150" i="36"/>
  <c r="CQ150" i="36"/>
  <c r="CO150" i="36"/>
  <c r="CM150" i="36"/>
  <c r="H150" i="36"/>
  <c r="DS149" i="36"/>
  <c r="DR149" i="36"/>
  <c r="CR149" i="36"/>
  <c r="CQ149" i="36"/>
  <c r="CO149" i="36"/>
  <c r="CM149" i="36"/>
  <c r="H149" i="36"/>
  <c r="DS148" i="36"/>
  <c r="DR148" i="36"/>
  <c r="CR148" i="36"/>
  <c r="CQ148" i="36"/>
  <c r="CO148" i="36"/>
  <c r="CM148" i="36"/>
  <c r="H148" i="36"/>
  <c r="DS147" i="36"/>
  <c r="DR147" i="36"/>
  <c r="CR147" i="36"/>
  <c r="CQ147" i="36"/>
  <c r="CO147" i="36"/>
  <c r="CM147" i="36"/>
  <c r="H147" i="36"/>
  <c r="DS146" i="36"/>
  <c r="DR146" i="36"/>
  <c r="CR146" i="36"/>
  <c r="CQ146" i="36"/>
  <c r="CO146" i="36"/>
  <c r="CM146" i="36"/>
  <c r="H146" i="36"/>
  <c r="DS145" i="36"/>
  <c r="DR145" i="36"/>
  <c r="CR145" i="36"/>
  <c r="CQ145" i="36"/>
  <c r="CO145" i="36"/>
  <c r="CM145" i="36"/>
  <c r="H145" i="36"/>
  <c r="DS144" i="36"/>
  <c r="DR144" i="36"/>
  <c r="CR144" i="36"/>
  <c r="CQ144" i="36"/>
  <c r="CO144" i="36"/>
  <c r="CM144" i="36"/>
  <c r="H144" i="36"/>
  <c r="DS143" i="36"/>
  <c r="DR143" i="36"/>
  <c r="CR143" i="36"/>
  <c r="CQ143" i="36"/>
  <c r="CO143" i="36"/>
  <c r="CM143" i="36"/>
  <c r="H143" i="36"/>
  <c r="DS142" i="36"/>
  <c r="DR142" i="36"/>
  <c r="CR142" i="36"/>
  <c r="CQ142" i="36"/>
  <c r="CO142" i="36"/>
  <c r="CM142" i="36"/>
  <c r="H142" i="36"/>
  <c r="DS141" i="36"/>
  <c r="DR141" i="36"/>
  <c r="CR141" i="36"/>
  <c r="CQ141" i="36"/>
  <c r="CO141" i="36"/>
  <c r="CM141" i="36"/>
  <c r="H141" i="36"/>
  <c r="DS140" i="36"/>
  <c r="DR140" i="36"/>
  <c r="CR140" i="36"/>
  <c r="CQ140" i="36"/>
  <c r="CO140" i="36"/>
  <c r="CM140" i="36"/>
  <c r="H140" i="36"/>
  <c r="DS139" i="36"/>
  <c r="DR139" i="36"/>
  <c r="CR139" i="36"/>
  <c r="CQ139" i="36"/>
  <c r="CO139" i="36"/>
  <c r="CM139" i="36"/>
  <c r="H139" i="36"/>
  <c r="DS138" i="36"/>
  <c r="DR138" i="36"/>
  <c r="CR138" i="36"/>
  <c r="CQ138" i="36"/>
  <c r="CO138" i="36"/>
  <c r="CM138" i="36"/>
  <c r="H138" i="36"/>
  <c r="DS137" i="36"/>
  <c r="DR137" i="36"/>
  <c r="CR137" i="36"/>
  <c r="CQ137" i="36"/>
  <c r="CO137" i="36"/>
  <c r="CM137" i="36"/>
  <c r="H137" i="36"/>
  <c r="DS136" i="36"/>
  <c r="DR136" i="36"/>
  <c r="CR136" i="36"/>
  <c r="CQ136" i="36"/>
  <c r="CO136" i="36"/>
  <c r="CM136" i="36"/>
  <c r="H136" i="36"/>
  <c r="DS135" i="36"/>
  <c r="DR135" i="36"/>
  <c r="CR135" i="36"/>
  <c r="CQ135" i="36"/>
  <c r="CO135" i="36"/>
  <c r="CM135" i="36"/>
  <c r="H135" i="36"/>
  <c r="DS134" i="36"/>
  <c r="DR134" i="36"/>
  <c r="CR134" i="36"/>
  <c r="CQ134" i="36"/>
  <c r="CO134" i="36"/>
  <c r="CM134" i="36"/>
  <c r="H134" i="36"/>
  <c r="DS133" i="36"/>
  <c r="DR133" i="36"/>
  <c r="CR133" i="36"/>
  <c r="CQ133" i="36"/>
  <c r="CO133" i="36"/>
  <c r="CM133" i="36"/>
  <c r="H133" i="36"/>
  <c r="DS132" i="36"/>
  <c r="DR132" i="36"/>
  <c r="CR132" i="36"/>
  <c r="CQ132" i="36"/>
  <c r="CO132" i="36"/>
  <c r="CM132" i="36"/>
  <c r="H132" i="36"/>
  <c r="DS131" i="36"/>
  <c r="DR131" i="36"/>
  <c r="CR131" i="36"/>
  <c r="CQ131" i="36"/>
  <c r="CO131" i="36"/>
  <c r="CM131" i="36"/>
  <c r="H131" i="36"/>
  <c r="DS130" i="36"/>
  <c r="DR130" i="36"/>
  <c r="CR130" i="36"/>
  <c r="CQ130" i="36"/>
  <c r="CO130" i="36"/>
  <c r="CM130" i="36"/>
  <c r="H130" i="36"/>
  <c r="DS129" i="36"/>
  <c r="DR129" i="36"/>
  <c r="CR129" i="36"/>
  <c r="CQ129" i="36"/>
  <c r="CO129" i="36"/>
  <c r="CM129" i="36"/>
  <c r="H129" i="36"/>
  <c r="DS128" i="36"/>
  <c r="DR128" i="36"/>
  <c r="CR128" i="36"/>
  <c r="CQ128" i="36"/>
  <c r="CO128" i="36"/>
  <c r="CM128" i="36"/>
  <c r="H128" i="36"/>
  <c r="DS127" i="36"/>
  <c r="DR127" i="36"/>
  <c r="CR127" i="36"/>
  <c r="CQ127" i="36"/>
  <c r="CO127" i="36"/>
  <c r="CM127" i="36"/>
  <c r="H127" i="36"/>
  <c r="DS126" i="36"/>
  <c r="DR126" i="36"/>
  <c r="CR126" i="36"/>
  <c r="CQ126" i="36"/>
  <c r="CO126" i="36"/>
  <c r="CM126" i="36"/>
  <c r="H126" i="36"/>
  <c r="DS125" i="36"/>
  <c r="DR125" i="36"/>
  <c r="CR125" i="36"/>
  <c r="CQ125" i="36"/>
  <c r="CO125" i="36"/>
  <c r="CM125" i="36"/>
  <c r="H125" i="36"/>
  <c r="DS124" i="36"/>
  <c r="DR124" i="36"/>
  <c r="CR124" i="36"/>
  <c r="CQ124" i="36"/>
  <c r="CO124" i="36"/>
  <c r="CM124" i="36"/>
  <c r="H124" i="36"/>
  <c r="DS123" i="36"/>
  <c r="DR123" i="36"/>
  <c r="CR123" i="36"/>
  <c r="CQ123" i="36"/>
  <c r="CO123" i="36"/>
  <c r="CM123" i="36"/>
  <c r="H123" i="36"/>
  <c r="DS122" i="36"/>
  <c r="DR122" i="36"/>
  <c r="CR122" i="36"/>
  <c r="CQ122" i="36"/>
  <c r="CO122" i="36"/>
  <c r="CM122" i="36"/>
  <c r="H122" i="36"/>
  <c r="DS121" i="36"/>
  <c r="DR121" i="36"/>
  <c r="CR121" i="36"/>
  <c r="CQ121" i="36"/>
  <c r="CO121" i="36"/>
  <c r="CM121" i="36"/>
  <c r="H121" i="36"/>
  <c r="DS120" i="36"/>
  <c r="DR120" i="36"/>
  <c r="CR120" i="36"/>
  <c r="CQ120" i="36"/>
  <c r="CO120" i="36"/>
  <c r="CM120" i="36"/>
  <c r="H120" i="36"/>
  <c r="DS119" i="36"/>
  <c r="DR119" i="36"/>
  <c r="CR119" i="36"/>
  <c r="CQ119" i="36"/>
  <c r="CO119" i="36"/>
  <c r="CM119" i="36"/>
  <c r="H119" i="36"/>
  <c r="DS118" i="36"/>
  <c r="DR118" i="36"/>
  <c r="CR118" i="36"/>
  <c r="CQ118" i="36"/>
  <c r="CO118" i="36"/>
  <c r="CM118" i="36"/>
  <c r="H118" i="36"/>
  <c r="DS117" i="36"/>
  <c r="DR117" i="36"/>
  <c r="CR117" i="36"/>
  <c r="CQ117" i="36"/>
  <c r="CO117" i="36"/>
  <c r="CM117" i="36"/>
  <c r="H117" i="36"/>
  <c r="DS116" i="36"/>
  <c r="DR116" i="36"/>
  <c r="CR116" i="36"/>
  <c r="CQ116" i="36"/>
  <c r="CO116" i="36"/>
  <c r="CM116" i="36"/>
  <c r="H116" i="36"/>
  <c r="DS115" i="36"/>
  <c r="DR115" i="36"/>
  <c r="CR115" i="36"/>
  <c r="CQ115" i="36"/>
  <c r="CO115" i="36"/>
  <c r="CM115" i="36"/>
  <c r="H115" i="36"/>
  <c r="DS114" i="36"/>
  <c r="DR114" i="36"/>
  <c r="CR114" i="36"/>
  <c r="CQ114" i="36"/>
  <c r="CO114" i="36"/>
  <c r="CM114" i="36"/>
  <c r="H114" i="36"/>
  <c r="DS113" i="36"/>
  <c r="DR113" i="36"/>
  <c r="CR113" i="36"/>
  <c r="CQ113" i="36"/>
  <c r="CO113" i="36"/>
  <c r="CM113" i="36"/>
  <c r="H113" i="36"/>
  <c r="DS112" i="36"/>
  <c r="DR112" i="36"/>
  <c r="CR112" i="36"/>
  <c r="CQ112" i="36"/>
  <c r="CO112" i="36"/>
  <c r="CM112" i="36"/>
  <c r="H112" i="36"/>
  <c r="DS111" i="36"/>
  <c r="DR111" i="36"/>
  <c r="CR111" i="36"/>
  <c r="CQ111" i="36"/>
  <c r="CO111" i="36"/>
  <c r="CM111" i="36"/>
  <c r="H111" i="36"/>
  <c r="DS110" i="36"/>
  <c r="DR110" i="36"/>
  <c r="CR110" i="36"/>
  <c r="CQ110" i="36"/>
  <c r="CO110" i="36"/>
  <c r="CM110" i="36"/>
  <c r="H110" i="36"/>
  <c r="DS109" i="36"/>
  <c r="DR109" i="36"/>
  <c r="CR109" i="36"/>
  <c r="CQ109" i="36"/>
  <c r="CO109" i="36"/>
  <c r="CM109" i="36"/>
  <c r="H109" i="36"/>
  <c r="DS108" i="36"/>
  <c r="DR108" i="36"/>
  <c r="CR108" i="36"/>
  <c r="CQ108" i="36"/>
  <c r="CO108" i="36"/>
  <c r="CM108" i="36"/>
  <c r="H108" i="36"/>
  <c r="DS107" i="36"/>
  <c r="DR107" i="36"/>
  <c r="CR107" i="36"/>
  <c r="CQ107" i="36"/>
  <c r="CO107" i="36"/>
  <c r="CM107" i="36"/>
  <c r="H107" i="36"/>
  <c r="DS106" i="36"/>
  <c r="DR106" i="36"/>
  <c r="CR106" i="36"/>
  <c r="CQ106" i="36"/>
  <c r="CO106" i="36"/>
  <c r="CM106" i="36"/>
  <c r="H106" i="36"/>
  <c r="DS105" i="36"/>
  <c r="DR105" i="36"/>
  <c r="CR105" i="36"/>
  <c r="CQ105" i="36"/>
  <c r="CO105" i="36"/>
  <c r="CM105" i="36"/>
  <c r="H105" i="36"/>
  <c r="DS104" i="36"/>
  <c r="DR104" i="36"/>
  <c r="CR104" i="36"/>
  <c r="CQ104" i="36"/>
  <c r="CO104" i="36"/>
  <c r="CM104" i="36"/>
  <c r="H104" i="36"/>
  <c r="DS103" i="36"/>
  <c r="DR103" i="36"/>
  <c r="CR103" i="36"/>
  <c r="CQ103" i="36"/>
  <c r="CO103" i="36"/>
  <c r="CM103" i="36"/>
  <c r="H103" i="36"/>
  <c r="DS102" i="36"/>
  <c r="DR102" i="36"/>
  <c r="CR102" i="36"/>
  <c r="CQ102" i="36"/>
  <c r="CO102" i="36"/>
  <c r="CM102" i="36"/>
  <c r="H102" i="36"/>
  <c r="DS101" i="36"/>
  <c r="DR101" i="36"/>
  <c r="CR101" i="36"/>
  <c r="CQ101" i="36"/>
  <c r="CO101" i="36"/>
  <c r="CM101" i="36"/>
  <c r="H101" i="36"/>
  <c r="DS100" i="36"/>
  <c r="DR100" i="36"/>
  <c r="CR100" i="36"/>
  <c r="CQ100" i="36"/>
  <c r="CO100" i="36"/>
  <c r="CM100" i="36"/>
  <c r="H100" i="36"/>
  <c r="DS99" i="36"/>
  <c r="DR99" i="36"/>
  <c r="CR99" i="36"/>
  <c r="CQ99" i="36"/>
  <c r="CO99" i="36"/>
  <c r="CM99" i="36"/>
  <c r="H99" i="36"/>
  <c r="DS98" i="36"/>
  <c r="DR98" i="36"/>
  <c r="CR98" i="36"/>
  <c r="CQ98" i="36"/>
  <c r="CO98" i="36"/>
  <c r="CM98" i="36"/>
  <c r="H98" i="36"/>
  <c r="DS97" i="36"/>
  <c r="DR97" i="36"/>
  <c r="CR97" i="36"/>
  <c r="CQ97" i="36"/>
  <c r="CO97" i="36"/>
  <c r="CM97" i="36"/>
  <c r="H97" i="36"/>
  <c r="DS96" i="36"/>
  <c r="DR96" i="36"/>
  <c r="CR96" i="36"/>
  <c r="CQ96" i="36"/>
  <c r="CO96" i="36"/>
  <c r="CM96" i="36"/>
  <c r="H96" i="36"/>
  <c r="DS95" i="36"/>
  <c r="DR95" i="36"/>
  <c r="CR95" i="36"/>
  <c r="CQ95" i="36"/>
  <c r="CO95" i="36"/>
  <c r="CM95" i="36"/>
  <c r="H95" i="36"/>
  <c r="DS94" i="36"/>
  <c r="DR94" i="36"/>
  <c r="CR94" i="36"/>
  <c r="CQ94" i="36"/>
  <c r="CO94" i="36"/>
  <c r="CM94" i="36"/>
  <c r="H94" i="36"/>
  <c r="DS93" i="36"/>
  <c r="DR93" i="36"/>
  <c r="CR93" i="36"/>
  <c r="CQ93" i="36"/>
  <c r="CO93" i="36"/>
  <c r="CM93" i="36"/>
  <c r="H93" i="36"/>
  <c r="DS92" i="36"/>
  <c r="DR92" i="36"/>
  <c r="CR92" i="36"/>
  <c r="CQ92" i="36"/>
  <c r="CO92" i="36"/>
  <c r="CM92" i="36"/>
  <c r="H92" i="36"/>
  <c r="DS91" i="36"/>
  <c r="DR91" i="36"/>
  <c r="CR91" i="36"/>
  <c r="CQ91" i="36"/>
  <c r="CO91" i="36"/>
  <c r="CM91" i="36"/>
  <c r="H91" i="36"/>
  <c r="DS90" i="36"/>
  <c r="DR90" i="36"/>
  <c r="CR90" i="36"/>
  <c r="CQ90" i="36"/>
  <c r="CO90" i="36"/>
  <c r="CM90" i="36"/>
  <c r="H90" i="36"/>
  <c r="DS89" i="36"/>
  <c r="DR89" i="36"/>
  <c r="CR89" i="36"/>
  <c r="CQ89" i="36"/>
  <c r="CO89" i="36"/>
  <c r="CM89" i="36"/>
  <c r="H89" i="36"/>
  <c r="DS88" i="36"/>
  <c r="DR88" i="36"/>
  <c r="CR88" i="36"/>
  <c r="CQ88" i="36"/>
  <c r="CO88" i="36"/>
  <c r="CM88" i="36"/>
  <c r="H88" i="36"/>
  <c r="DS87" i="36"/>
  <c r="DR87" i="36"/>
  <c r="CR87" i="36"/>
  <c r="CQ87" i="36"/>
  <c r="CO87" i="36"/>
  <c r="CM87" i="36"/>
  <c r="H87" i="36"/>
  <c r="DS86" i="36"/>
  <c r="DR86" i="36"/>
  <c r="CR86" i="36"/>
  <c r="CQ86" i="36"/>
  <c r="CO86" i="36"/>
  <c r="CM86" i="36"/>
  <c r="H86" i="36"/>
  <c r="DS85" i="36"/>
  <c r="DR85" i="36"/>
  <c r="CR85" i="36"/>
  <c r="CQ85" i="36"/>
  <c r="CO85" i="36"/>
  <c r="CM85" i="36"/>
  <c r="H85" i="36"/>
  <c r="DS84" i="36"/>
  <c r="DR84" i="36"/>
  <c r="CR84" i="36"/>
  <c r="CQ84" i="36"/>
  <c r="CO84" i="36"/>
  <c r="CM84" i="36"/>
  <c r="H84" i="36"/>
  <c r="DS83" i="36"/>
  <c r="DR83" i="36"/>
  <c r="CR83" i="36"/>
  <c r="CQ83" i="36"/>
  <c r="CO83" i="36"/>
  <c r="CM83" i="36"/>
  <c r="H83" i="36"/>
  <c r="DS82" i="36"/>
  <c r="DR82" i="36"/>
  <c r="CR82" i="36"/>
  <c r="CQ82" i="36"/>
  <c r="CO82" i="36"/>
  <c r="CM82" i="36"/>
  <c r="H82" i="36"/>
  <c r="DS81" i="36"/>
  <c r="DR81" i="36"/>
  <c r="CR81" i="36"/>
  <c r="CQ81" i="36"/>
  <c r="CO81" i="36"/>
  <c r="CM81" i="36"/>
  <c r="H81" i="36"/>
  <c r="DS80" i="36"/>
  <c r="DR80" i="36"/>
  <c r="CR80" i="36"/>
  <c r="CQ80" i="36"/>
  <c r="CO80" i="36"/>
  <c r="CM80" i="36"/>
  <c r="H80" i="36"/>
  <c r="DS79" i="36"/>
  <c r="DR79" i="36"/>
  <c r="CR79" i="36"/>
  <c r="CQ79" i="36"/>
  <c r="CO79" i="36"/>
  <c r="CM79" i="36"/>
  <c r="H79" i="36"/>
  <c r="DS78" i="36"/>
  <c r="DR78" i="36"/>
  <c r="CR78" i="36"/>
  <c r="CQ78" i="36"/>
  <c r="CO78" i="36"/>
  <c r="CM78" i="36"/>
  <c r="H78" i="36"/>
  <c r="DS77" i="36"/>
  <c r="DR77" i="36"/>
  <c r="CR77" i="36"/>
  <c r="CQ77" i="36"/>
  <c r="CO77" i="36"/>
  <c r="CM77" i="36"/>
  <c r="H77" i="36"/>
  <c r="DS76" i="36"/>
  <c r="DR76" i="36"/>
  <c r="CR76" i="36"/>
  <c r="CQ76" i="36"/>
  <c r="CO76" i="36"/>
  <c r="CM76" i="36"/>
  <c r="H76" i="36"/>
  <c r="DS75" i="36"/>
  <c r="DR75" i="36"/>
  <c r="CR75" i="36"/>
  <c r="CQ75" i="36"/>
  <c r="CO75" i="36"/>
  <c r="CM75" i="36"/>
  <c r="H75" i="36"/>
  <c r="DS74" i="36"/>
  <c r="DR74" i="36"/>
  <c r="CR74" i="36"/>
  <c r="CQ74" i="36"/>
  <c r="CO74" i="36"/>
  <c r="CM74" i="36"/>
  <c r="H74" i="36"/>
  <c r="DS73" i="36"/>
  <c r="DR73" i="36"/>
  <c r="CR73" i="36"/>
  <c r="CQ73" i="36"/>
  <c r="CO73" i="36"/>
  <c r="CM73" i="36"/>
  <c r="H73" i="36"/>
  <c r="DS72" i="36"/>
  <c r="DR72" i="36"/>
  <c r="CR72" i="36"/>
  <c r="CQ72" i="36"/>
  <c r="CO72" i="36"/>
  <c r="CM72" i="36"/>
  <c r="H72" i="36"/>
  <c r="DS71" i="36"/>
  <c r="DR71" i="36"/>
  <c r="CR71" i="36"/>
  <c r="CQ71" i="36"/>
  <c r="CO71" i="36"/>
  <c r="CM71" i="36"/>
  <c r="H71" i="36"/>
  <c r="DS70" i="36"/>
  <c r="DR70" i="36"/>
  <c r="CR70" i="36"/>
  <c r="CQ70" i="36"/>
  <c r="CO70" i="36"/>
  <c r="CM70" i="36"/>
  <c r="H70" i="36"/>
  <c r="DS69" i="36"/>
  <c r="DR69" i="36"/>
  <c r="CR69" i="36"/>
  <c r="CQ69" i="36"/>
  <c r="CO69" i="36"/>
  <c r="CM69" i="36"/>
  <c r="H69" i="36"/>
  <c r="DS68" i="36"/>
  <c r="DR68" i="36"/>
  <c r="CR68" i="36"/>
  <c r="CQ68" i="36"/>
  <c r="CO68" i="36"/>
  <c r="CM68" i="36"/>
  <c r="H68" i="36"/>
  <c r="DS67" i="36"/>
  <c r="DR67" i="36"/>
  <c r="CR67" i="36"/>
  <c r="CQ67" i="36"/>
  <c r="CO67" i="36"/>
  <c r="CM67" i="36"/>
  <c r="H67" i="36"/>
  <c r="DS66" i="36"/>
  <c r="DR66" i="36"/>
  <c r="CR66" i="36"/>
  <c r="CQ66" i="36"/>
  <c r="CO66" i="36"/>
  <c r="CM66" i="36"/>
  <c r="H66" i="36"/>
  <c r="DS65" i="36"/>
  <c r="DR65" i="36"/>
  <c r="CR65" i="36"/>
  <c r="CQ65" i="36"/>
  <c r="CO65" i="36"/>
  <c r="CM65" i="36"/>
  <c r="H65" i="36"/>
  <c r="DS64" i="36"/>
  <c r="DR64" i="36"/>
  <c r="CR64" i="36"/>
  <c r="CQ64" i="36"/>
  <c r="CO64" i="36"/>
  <c r="CM64" i="36"/>
  <c r="H64" i="36"/>
  <c r="DS63" i="36"/>
  <c r="DR63" i="36"/>
  <c r="CR63" i="36"/>
  <c r="CQ63" i="36"/>
  <c r="CO63" i="36"/>
  <c r="CM63" i="36"/>
  <c r="H63" i="36"/>
  <c r="DS62" i="36"/>
  <c r="DR62" i="36"/>
  <c r="CR62" i="36"/>
  <c r="CQ62" i="36"/>
  <c r="CO62" i="36"/>
  <c r="CM62" i="36"/>
  <c r="H62" i="36"/>
  <c r="DS61" i="36"/>
  <c r="DR61" i="36"/>
  <c r="CR61" i="36"/>
  <c r="CQ61" i="36"/>
  <c r="CO61" i="36"/>
  <c r="CM61" i="36"/>
  <c r="H61" i="36"/>
  <c r="DS60" i="36"/>
  <c r="DR60" i="36"/>
  <c r="CR60" i="36"/>
  <c r="CQ60" i="36"/>
  <c r="CO60" i="36"/>
  <c r="CM60" i="36"/>
  <c r="H60" i="36"/>
  <c r="DS59" i="36"/>
  <c r="DR59" i="36"/>
  <c r="CR59" i="36"/>
  <c r="CQ59" i="36"/>
  <c r="CO59" i="36"/>
  <c r="CM59" i="36"/>
  <c r="H59" i="36"/>
  <c r="DS58" i="36"/>
  <c r="DR58" i="36"/>
  <c r="CR58" i="36"/>
  <c r="CQ58" i="36"/>
  <c r="CO58" i="36"/>
  <c r="CM58" i="36"/>
  <c r="H58" i="36"/>
  <c r="DS57" i="36"/>
  <c r="DR57" i="36"/>
  <c r="CR57" i="36"/>
  <c r="CQ57" i="36"/>
  <c r="CO57" i="36"/>
  <c r="CM57" i="36"/>
  <c r="H57" i="36"/>
  <c r="DS56" i="36"/>
  <c r="DR56" i="36"/>
  <c r="CR56" i="36"/>
  <c r="CQ56" i="36"/>
  <c r="CO56" i="36"/>
  <c r="CM56" i="36"/>
  <c r="H56" i="36"/>
  <c r="DS55" i="36"/>
  <c r="DR55" i="36"/>
  <c r="CR55" i="36"/>
  <c r="CQ55" i="36"/>
  <c r="CO55" i="36"/>
  <c r="CM55" i="36"/>
  <c r="H55" i="36"/>
  <c r="DS54" i="36"/>
  <c r="DR54" i="36"/>
  <c r="CR54" i="36"/>
  <c r="CQ54" i="36"/>
  <c r="CO54" i="36"/>
  <c r="CM54" i="36"/>
  <c r="H54" i="36"/>
  <c r="DS53" i="36"/>
  <c r="DR53" i="36"/>
  <c r="CR53" i="36"/>
  <c r="CQ53" i="36"/>
  <c r="CO53" i="36"/>
  <c r="CM53" i="36"/>
  <c r="H53" i="36"/>
  <c r="DS52" i="36"/>
  <c r="DR52" i="36"/>
  <c r="CR52" i="36"/>
  <c r="CQ52" i="36"/>
  <c r="CO52" i="36"/>
  <c r="CM52" i="36"/>
  <c r="H52" i="36"/>
  <c r="DS51" i="36"/>
  <c r="DR51" i="36"/>
  <c r="CR51" i="36"/>
  <c r="CQ51" i="36"/>
  <c r="CO51" i="36"/>
  <c r="CM51" i="36"/>
  <c r="H51" i="36"/>
  <c r="DS50" i="36"/>
  <c r="DR50" i="36"/>
  <c r="CR50" i="36"/>
  <c r="CQ50" i="36"/>
  <c r="CO50" i="36"/>
  <c r="CM50" i="36"/>
  <c r="H50" i="36"/>
  <c r="DS49" i="36"/>
  <c r="DR49" i="36"/>
  <c r="CR49" i="36"/>
  <c r="CQ49" i="36"/>
  <c r="CO49" i="36"/>
  <c r="CM49" i="36"/>
  <c r="H49" i="36"/>
  <c r="DS48" i="36"/>
  <c r="DR48" i="36"/>
  <c r="CR48" i="36"/>
  <c r="CQ48" i="36"/>
  <c r="CO48" i="36"/>
  <c r="CM48" i="36"/>
  <c r="H48" i="36"/>
  <c r="DS47" i="36"/>
  <c r="DR47" i="36"/>
  <c r="CR47" i="36"/>
  <c r="CQ47" i="36"/>
  <c r="CO47" i="36"/>
  <c r="CM47" i="36"/>
  <c r="H47" i="36"/>
  <c r="DS46" i="36"/>
  <c r="DR46" i="36"/>
  <c r="CR46" i="36"/>
  <c r="CQ46" i="36"/>
  <c r="CO46" i="36"/>
  <c r="CM46" i="36"/>
  <c r="H46" i="36"/>
  <c r="DS45" i="36"/>
  <c r="DR45" i="36"/>
  <c r="CR45" i="36"/>
  <c r="CQ45" i="36"/>
  <c r="CO45" i="36"/>
  <c r="CM45" i="36"/>
  <c r="H45" i="36"/>
  <c r="DS44" i="36"/>
  <c r="DR44" i="36"/>
  <c r="CR44" i="36"/>
  <c r="CQ44" i="36"/>
  <c r="CO44" i="36"/>
  <c r="CM44" i="36"/>
  <c r="H44" i="36"/>
  <c r="DS43" i="36"/>
  <c r="DR43" i="36"/>
  <c r="CR43" i="36"/>
  <c r="CQ43" i="36"/>
  <c r="CO43" i="36"/>
  <c r="CM43" i="36"/>
  <c r="H43" i="36"/>
  <c r="DS42" i="36"/>
  <c r="DR42" i="36"/>
  <c r="CR42" i="36"/>
  <c r="CQ42" i="36"/>
  <c r="CO42" i="36"/>
  <c r="CM42" i="36"/>
  <c r="H42" i="36"/>
  <c r="DS41" i="36"/>
  <c r="DR41" i="36"/>
  <c r="CR41" i="36"/>
  <c r="CQ41" i="36"/>
  <c r="CO41" i="36"/>
  <c r="CM41" i="36"/>
  <c r="H41" i="36"/>
  <c r="DS40" i="36"/>
  <c r="DR40" i="36"/>
  <c r="CR40" i="36"/>
  <c r="CQ40" i="36"/>
  <c r="CO40" i="36"/>
  <c r="CM40" i="36"/>
  <c r="H40" i="36"/>
  <c r="DS39" i="36"/>
  <c r="DR39" i="36"/>
  <c r="CR39" i="36"/>
  <c r="CQ39" i="36"/>
  <c r="CO39" i="36"/>
  <c r="CM39" i="36"/>
  <c r="H39" i="36"/>
  <c r="DS38" i="36"/>
  <c r="DR38" i="36"/>
  <c r="CR38" i="36"/>
  <c r="CQ38" i="36"/>
  <c r="CO38" i="36"/>
  <c r="CM38" i="36"/>
  <c r="H38" i="36"/>
  <c r="DS37" i="36"/>
  <c r="DR37" i="36"/>
  <c r="CR37" i="36"/>
  <c r="CQ37" i="36"/>
  <c r="CO37" i="36"/>
  <c r="CM37" i="36"/>
  <c r="H37" i="36"/>
  <c r="DS36" i="36"/>
  <c r="DR36" i="36"/>
  <c r="CR36" i="36"/>
  <c r="CQ36" i="36"/>
  <c r="CO36" i="36"/>
  <c r="CM36" i="36"/>
  <c r="H36" i="36"/>
  <c r="DS35" i="36"/>
  <c r="DR35" i="36"/>
  <c r="CR35" i="36"/>
  <c r="CQ35" i="36"/>
  <c r="CO35" i="36"/>
  <c r="CM35" i="36"/>
  <c r="H35" i="36"/>
  <c r="DS34" i="36"/>
  <c r="DR34" i="36"/>
  <c r="CR34" i="36"/>
  <c r="CQ34" i="36"/>
  <c r="CO34" i="36"/>
  <c r="CM34" i="36"/>
  <c r="H34" i="36"/>
  <c r="DS33" i="36"/>
  <c r="DR33" i="36"/>
  <c r="CR33" i="36"/>
  <c r="CQ33" i="36"/>
  <c r="CO33" i="36"/>
  <c r="CM33" i="36"/>
  <c r="H33" i="36"/>
  <c r="DS32" i="36"/>
  <c r="DR32" i="36"/>
  <c r="CR32" i="36"/>
  <c r="CQ32" i="36"/>
  <c r="CO32" i="36"/>
  <c r="CM32" i="36"/>
  <c r="H32" i="36"/>
  <c r="DS31" i="36"/>
  <c r="DR31" i="36"/>
  <c r="CR31" i="36"/>
  <c r="CQ31" i="36"/>
  <c r="CO31" i="36"/>
  <c r="CM31" i="36"/>
  <c r="H31" i="36"/>
  <c r="DS30" i="36"/>
  <c r="DR30" i="36"/>
  <c r="CR30" i="36"/>
  <c r="CQ30" i="36"/>
  <c r="CO30" i="36"/>
  <c r="CM30" i="36"/>
  <c r="H30" i="36"/>
  <c r="DS29" i="36"/>
  <c r="DR29" i="36"/>
  <c r="CR29" i="36"/>
  <c r="CQ29" i="36"/>
  <c r="CO29" i="36"/>
  <c r="CM29" i="36"/>
  <c r="H29" i="36"/>
  <c r="DS28" i="36"/>
  <c r="DR28" i="36"/>
  <c r="CR28" i="36"/>
  <c r="CQ28" i="36"/>
  <c r="CO28" i="36"/>
  <c r="CM28" i="36"/>
  <c r="H28" i="36"/>
  <c r="DS27" i="36"/>
  <c r="DR27" i="36"/>
  <c r="CR27" i="36"/>
  <c r="CQ27" i="36"/>
  <c r="CO27" i="36"/>
  <c r="CM27" i="36"/>
  <c r="H27" i="36"/>
  <c r="DS26" i="36"/>
  <c r="DR26" i="36"/>
  <c r="CR26" i="36"/>
  <c r="CQ26" i="36"/>
  <c r="CO26" i="36"/>
  <c r="CM26" i="36"/>
  <c r="H26" i="36"/>
  <c r="DS25" i="36"/>
  <c r="DR25" i="36"/>
  <c r="CR25" i="36"/>
  <c r="CQ25" i="36"/>
  <c r="CO25" i="36"/>
  <c r="CM25" i="36"/>
  <c r="H25" i="36"/>
  <c r="DS24" i="36"/>
  <c r="DR24" i="36"/>
  <c r="CR24" i="36"/>
  <c r="CQ24" i="36"/>
  <c r="CO24" i="36"/>
  <c r="CM24" i="36"/>
  <c r="H24" i="36"/>
  <c r="DS23" i="36"/>
  <c r="DR23" i="36"/>
  <c r="CR23" i="36"/>
  <c r="CQ23" i="36"/>
  <c r="CO23" i="36"/>
  <c r="CM23" i="36"/>
  <c r="H23" i="36"/>
  <c r="DS22" i="36"/>
  <c r="DR22" i="36"/>
  <c r="CR22" i="36"/>
  <c r="CQ22" i="36"/>
  <c r="CO22" i="36"/>
  <c r="CM22" i="36"/>
  <c r="H22" i="36"/>
  <c r="DS21" i="36"/>
  <c r="DR21" i="36"/>
  <c r="CR21" i="36"/>
  <c r="CQ21" i="36"/>
  <c r="CO21" i="36"/>
  <c r="CM21" i="36"/>
  <c r="H21" i="36"/>
  <c r="DS20" i="36"/>
  <c r="DR20" i="36"/>
  <c r="CR20" i="36"/>
  <c r="CQ20" i="36"/>
  <c r="CO20" i="36"/>
  <c r="CM20" i="36"/>
  <c r="H20" i="36"/>
  <c r="DS19" i="36"/>
  <c r="DR19" i="36"/>
  <c r="CR19" i="36"/>
  <c r="CQ19" i="36"/>
  <c r="CO19" i="36"/>
  <c r="CM19" i="36"/>
  <c r="H19" i="36"/>
  <c r="DS18" i="36"/>
  <c r="DR18" i="36"/>
  <c r="CR18" i="36"/>
  <c r="CQ18" i="36"/>
  <c r="CO18" i="36"/>
  <c r="CM18" i="36"/>
  <c r="H18" i="36"/>
  <c r="DS17" i="36"/>
  <c r="DR17" i="36"/>
  <c r="CR17" i="36"/>
  <c r="CQ17" i="36"/>
  <c r="CO17" i="36"/>
  <c r="CM17" i="36"/>
  <c r="H17" i="36"/>
  <c r="DS16" i="36"/>
  <c r="DR16" i="36"/>
  <c r="CR16" i="36"/>
  <c r="CQ16" i="36"/>
  <c r="CO16" i="36"/>
  <c r="CM16" i="36"/>
  <c r="H16" i="36"/>
  <c r="DS15" i="36"/>
  <c r="DR15" i="36"/>
  <c r="CR15" i="36"/>
  <c r="CQ15" i="36"/>
  <c r="CO15" i="36"/>
  <c r="CM15" i="36"/>
  <c r="H15" i="36"/>
  <c r="DS14" i="36"/>
  <c r="DR14" i="36"/>
  <c r="CR14" i="36"/>
  <c r="CQ14" i="36"/>
  <c r="CO14" i="36"/>
  <c r="CM14" i="36"/>
  <c r="H14" i="36"/>
  <c r="DS13" i="36"/>
  <c r="DR13" i="36"/>
  <c r="CO13" i="36"/>
  <c r="CM13" i="36"/>
  <c r="DS12" i="36"/>
  <c r="DR12" i="36"/>
  <c r="CR12" i="36"/>
  <c r="CQ12" i="36"/>
  <c r="CO12" i="36"/>
  <c r="CM12" i="36"/>
  <c r="H12" i="36"/>
  <c r="B12" i="36"/>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5" i="36" s="1"/>
  <c r="B46" i="36" s="1"/>
  <c r="B47" i="36" s="1"/>
  <c r="B48" i="36" s="1"/>
  <c r="B49" i="36" s="1"/>
  <c r="B50" i="36" s="1"/>
  <c r="B51" i="36" s="1"/>
  <c r="B52" i="36" s="1"/>
  <c r="B53" i="36" s="1"/>
  <c r="B54" i="36" s="1"/>
  <c r="B55" i="36" s="1"/>
  <c r="B56" i="36" s="1"/>
  <c r="B57" i="36" s="1"/>
  <c r="B58" i="36" s="1"/>
  <c r="B59" i="36" s="1"/>
  <c r="B60" i="36" s="1"/>
  <c r="B61" i="36" s="1"/>
  <c r="B62" i="36" s="1"/>
  <c r="B63" i="36" s="1"/>
  <c r="B64" i="36" s="1"/>
  <c r="B65" i="36" s="1"/>
  <c r="B66" i="36" s="1"/>
  <c r="B67" i="36" s="1"/>
  <c r="B68" i="36" s="1"/>
  <c r="B69" i="36" s="1"/>
  <c r="B70" i="36" s="1"/>
  <c r="B71" i="36" s="1"/>
  <c r="B72" i="36" s="1"/>
  <c r="B73" i="36" s="1"/>
  <c r="B74" i="36" s="1"/>
  <c r="B75" i="36" s="1"/>
  <c r="B76" i="36" s="1"/>
  <c r="B77" i="36" s="1"/>
  <c r="B78" i="36" s="1"/>
  <c r="B79" i="36" s="1"/>
  <c r="B80" i="36" s="1"/>
  <c r="B81" i="36" s="1"/>
  <c r="B82" i="36" s="1"/>
  <c r="B83" i="36" s="1"/>
  <c r="B84" i="36" s="1"/>
  <c r="B85" i="36" s="1"/>
  <c r="B86" i="36" s="1"/>
  <c r="B87" i="36" s="1"/>
  <c r="B88" i="36" s="1"/>
  <c r="B89" i="36" s="1"/>
  <c r="B90" i="36" s="1"/>
  <c r="B91" i="36" s="1"/>
  <c r="B92" i="36" s="1"/>
  <c r="B93" i="36" s="1"/>
  <c r="B94" i="36" s="1"/>
  <c r="B95" i="36" s="1"/>
  <c r="B96" i="36" s="1"/>
  <c r="B97" i="36" s="1"/>
  <c r="B98" i="36" s="1"/>
  <c r="B99" i="36" s="1"/>
  <c r="B100" i="36" s="1"/>
  <c r="B101" i="36" s="1"/>
  <c r="B102" i="36" s="1"/>
  <c r="B103" i="36" s="1"/>
  <c r="B104" i="36" s="1"/>
  <c r="B105" i="36" s="1"/>
  <c r="B106" i="36" s="1"/>
  <c r="B107" i="36" s="1"/>
  <c r="B108" i="36" s="1"/>
  <c r="B109" i="36" s="1"/>
  <c r="B110" i="36" s="1"/>
  <c r="B111" i="36" s="1"/>
  <c r="B112" i="36" s="1"/>
  <c r="B113" i="36" s="1"/>
  <c r="B114" i="36" s="1"/>
  <c r="B115" i="36" s="1"/>
  <c r="B116" i="36" s="1"/>
  <c r="B117" i="36" s="1"/>
  <c r="B118" i="36" s="1"/>
  <c r="B119" i="36" s="1"/>
  <c r="B120" i="36" s="1"/>
  <c r="B121" i="36" s="1"/>
  <c r="B122" i="36" s="1"/>
  <c r="B123" i="36" s="1"/>
  <c r="B124" i="36" s="1"/>
  <c r="B125" i="36" s="1"/>
  <c r="B126" i="36" s="1"/>
  <c r="B127" i="36" s="1"/>
  <c r="B128" i="36" s="1"/>
  <c r="B129" i="36" s="1"/>
  <c r="B130" i="36" s="1"/>
  <c r="B131" i="36" s="1"/>
  <c r="B132" i="36" s="1"/>
  <c r="B133" i="36" s="1"/>
  <c r="B134" i="36" s="1"/>
  <c r="B135" i="36" s="1"/>
  <c r="B136" i="36" s="1"/>
  <c r="B137" i="36" s="1"/>
  <c r="B138" i="36" s="1"/>
  <c r="B139" i="36" s="1"/>
  <c r="B140" i="36" s="1"/>
  <c r="B141" i="36" s="1"/>
  <c r="B142" i="36" s="1"/>
  <c r="B143" i="36" s="1"/>
  <c r="B144" i="36" s="1"/>
  <c r="B145" i="36" s="1"/>
  <c r="B146" i="36" s="1"/>
  <c r="B147" i="36" s="1"/>
  <c r="B148" i="36" s="1"/>
  <c r="B149" i="36" s="1"/>
  <c r="B150" i="36" s="1"/>
  <c r="B151" i="36" s="1"/>
  <c r="B152" i="36" s="1"/>
  <c r="B153" i="36" s="1"/>
  <c r="B154" i="36" s="1"/>
  <c r="B155" i="36" s="1"/>
  <c r="B156" i="36" s="1"/>
  <c r="B157" i="36" s="1"/>
  <c r="B158" i="36" s="1"/>
  <c r="B159" i="36" s="1"/>
  <c r="B160" i="36" s="1"/>
  <c r="B161" i="36" s="1"/>
  <c r="B162" i="36" s="1"/>
  <c r="B163" i="36" s="1"/>
  <c r="B164" i="36" s="1"/>
  <c r="B165" i="36" s="1"/>
  <c r="B166" i="36" s="1"/>
  <c r="B167" i="36" s="1"/>
  <c r="B168" i="36" s="1"/>
  <c r="B169" i="36" s="1"/>
  <c r="B170" i="36" s="1"/>
  <c r="B171" i="36" s="1"/>
  <c r="B172" i="36" s="1"/>
  <c r="B173" i="36" s="1"/>
  <c r="B174" i="36" s="1"/>
  <c r="B175" i="36" s="1"/>
  <c r="B176" i="36" s="1"/>
  <c r="B177" i="36" s="1"/>
  <c r="B178" i="36" s="1"/>
  <c r="B179" i="36" s="1"/>
  <c r="B180" i="36" s="1"/>
  <c r="B181" i="36" s="1"/>
  <c r="B182" i="36" s="1"/>
  <c r="B183" i="36" s="1"/>
  <c r="B184" i="36" s="1"/>
  <c r="B185" i="36" s="1"/>
  <c r="B186" i="36" s="1"/>
  <c r="B187" i="36" s="1"/>
  <c r="B188" i="36" s="1"/>
  <c r="B189" i="36" s="1"/>
  <c r="B190" i="36" s="1"/>
  <c r="B191" i="36" s="1"/>
  <c r="B192" i="36" s="1"/>
  <c r="B193" i="36" s="1"/>
  <c r="B194" i="36" s="1"/>
  <c r="B195" i="36" s="1"/>
  <c r="B196" i="36" s="1"/>
  <c r="B197" i="36" s="1"/>
  <c r="B198" i="36" s="1"/>
  <c r="B199" i="36" s="1"/>
  <c r="B200" i="36" s="1"/>
  <c r="B201" i="36" s="1"/>
  <c r="B202" i="36" s="1"/>
  <c r="B203" i="36" s="1"/>
  <c r="B204" i="36" s="1"/>
  <c r="B205" i="36" s="1"/>
  <c r="B206" i="36" s="1"/>
  <c r="B207" i="36" s="1"/>
  <c r="B208" i="36" s="1"/>
  <c r="B209" i="36" s="1"/>
  <c r="B210" i="36" s="1"/>
  <c r="B211" i="36" s="1"/>
  <c r="B212" i="36" s="1"/>
  <c r="B213" i="36" s="1"/>
  <c r="B214" i="36" s="1"/>
  <c r="B215" i="36" s="1"/>
  <c r="B216" i="36" s="1"/>
  <c r="B217" i="36" s="1"/>
  <c r="B218" i="36" s="1"/>
  <c r="B219" i="36" s="1"/>
  <c r="B220" i="36" s="1"/>
  <c r="B221" i="36" s="1"/>
  <c r="B222" i="36" s="1"/>
  <c r="B223" i="36" s="1"/>
  <c r="B224" i="36" s="1"/>
  <c r="B225" i="36" s="1"/>
  <c r="B226" i="36" s="1"/>
  <c r="B227" i="36" s="1"/>
  <c r="B228" i="36" s="1"/>
  <c r="B229" i="36" s="1"/>
  <c r="B230" i="36" s="1"/>
  <c r="B231" i="36" s="1"/>
  <c r="B232" i="36" s="1"/>
  <c r="B233" i="36" s="1"/>
  <c r="B234" i="36" s="1"/>
  <c r="B235" i="36" s="1"/>
  <c r="B236" i="36" s="1"/>
  <c r="B237" i="36" s="1"/>
  <c r="B238" i="36" s="1"/>
  <c r="B239" i="36" s="1"/>
  <c r="DS11" i="36"/>
  <c r="DR11" i="36"/>
  <c r="B11" i="36"/>
  <c r="CC10" i="36"/>
  <c r="EK1" i="36"/>
  <c r="EJ1" i="36"/>
  <c r="EI1" i="36"/>
  <c r="EH1" i="36"/>
  <c r="EG1" i="36"/>
  <c r="EF1" i="36"/>
  <c r="EE1" i="36"/>
  <c r="ED1" i="36"/>
  <c r="EC1" i="36"/>
  <c r="EB1" i="36"/>
  <c r="EA1" i="36"/>
  <c r="DZ1" i="36"/>
  <c r="DY1" i="36"/>
  <c r="DX1" i="36"/>
  <c r="DW1" i="36"/>
  <c r="DV1" i="36"/>
  <c r="DU1" i="36"/>
  <c r="DT1" i="36"/>
  <c r="DS1" i="36"/>
  <c r="DR1" i="36"/>
  <c r="DQ1" i="36"/>
  <c r="DP1" i="36"/>
  <c r="DO1" i="36"/>
  <c r="DN1" i="36"/>
  <c r="DM1" i="36"/>
  <c r="DL1" i="36"/>
  <c r="DK1" i="36"/>
  <c r="DJ1" i="36"/>
  <c r="DI1" i="36"/>
  <c r="DH1" i="36"/>
  <c r="DG1" i="36"/>
  <c r="DF1" i="36"/>
  <c r="DE1" i="36"/>
  <c r="DD1" i="36"/>
  <c r="DC1" i="36"/>
  <c r="DB1" i="36"/>
  <c r="DA1" i="36"/>
  <c r="CZ1" i="36"/>
  <c r="CY1" i="36"/>
  <c r="CX1" i="36"/>
  <c r="CW1" i="36"/>
  <c r="CV1" i="36"/>
  <c r="CU1" i="36"/>
  <c r="CT1" i="36"/>
  <c r="CS1" i="36"/>
  <c r="CR1" i="36"/>
  <c r="CQ1" i="36"/>
  <c r="CP1" i="36"/>
  <c r="CO1" i="36"/>
  <c r="CN1" i="36"/>
  <c r="CM1" i="36"/>
  <c r="CL1" i="36"/>
  <c r="CK1" i="36"/>
  <c r="CJ1" i="36"/>
  <c r="CI1" i="36"/>
  <c r="CH1" i="36"/>
  <c r="CG1" i="36"/>
  <c r="CF1" i="36"/>
  <c r="CE1" i="36"/>
  <c r="CD1" i="36"/>
  <c r="CC1" i="36"/>
  <c r="CB1" i="36"/>
  <c r="CA1" i="36"/>
  <c r="BZ1" i="36"/>
  <c r="BY1" i="36"/>
  <c r="BX1" i="36"/>
  <c r="BW1" i="36"/>
  <c r="BV1" i="36"/>
  <c r="BU1" i="36"/>
  <c r="BT1" i="36"/>
  <c r="BS1" i="36"/>
  <c r="BR1" i="36"/>
  <c r="BQ1" i="36"/>
  <c r="BP1" i="36"/>
  <c r="BO1"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U1" i="36"/>
  <c r="T1" i="36"/>
  <c r="R1" i="36"/>
  <c r="Q1" i="36"/>
  <c r="P1" i="36"/>
  <c r="O1" i="36"/>
  <c r="N1" i="36"/>
  <c r="M1" i="36"/>
  <c r="L1" i="36"/>
  <c r="K1" i="36"/>
  <c r="I1" i="36"/>
  <c r="H1" i="36"/>
  <c r="F1" i="36"/>
  <c r="E1" i="36"/>
  <c r="C1" i="36"/>
  <c r="A1" i="36"/>
  <c r="FD98" i="36"/>
  <c r="FD79" i="36"/>
  <c r="FD33" i="36"/>
  <c r="FD146" i="36"/>
  <c r="FD109" i="36"/>
  <c r="FD83" i="36"/>
  <c r="FD64" i="36"/>
  <c r="FD209" i="36"/>
  <c r="FD233" i="36"/>
  <c r="FD27" i="36"/>
  <c r="FD237" i="36"/>
  <c r="FD86" i="36"/>
  <c r="FD111" i="36"/>
  <c r="FD220" i="36"/>
  <c r="FD128" i="36"/>
  <c r="FD180" i="36"/>
  <c r="FD171" i="36"/>
  <c r="FD90" i="36"/>
  <c r="FD108" i="36"/>
  <c r="FD28" i="36"/>
  <c r="FD193" i="36"/>
  <c r="FD154" i="36"/>
  <c r="FD198" i="36"/>
  <c r="FD65" i="36"/>
  <c r="FD166" i="36"/>
  <c r="FD47" i="36"/>
  <c r="FD200" i="36"/>
  <c r="FD229" i="36"/>
  <c r="FD68" i="36"/>
  <c r="FD94" i="36"/>
  <c r="FD117" i="36"/>
  <c r="FD20" i="36"/>
  <c r="FD221" i="36"/>
  <c r="FD13" i="36"/>
  <c r="FD17" i="36"/>
  <c r="FD102" i="36"/>
  <c r="FD199" i="36"/>
  <c r="FD21" i="36"/>
  <c r="FD187" i="36"/>
  <c r="FD19" i="36"/>
  <c r="FD60" i="36"/>
  <c r="FD93" i="36"/>
  <c r="FD99" i="36"/>
  <c r="FD224" i="36"/>
  <c r="FD140" i="36"/>
  <c r="FD165" i="36"/>
  <c r="FD182" i="36"/>
  <c r="FD104" i="36"/>
  <c r="FD195" i="36"/>
  <c r="FD176" i="36"/>
  <c r="FD225" i="36"/>
  <c r="FD190" i="36"/>
  <c r="FD71" i="36"/>
  <c r="FD40" i="36"/>
  <c r="FD184" i="36"/>
  <c r="FD45" i="36"/>
  <c r="FD230" i="36"/>
  <c r="FD66" i="36"/>
  <c r="FD103" i="36"/>
  <c r="FD222" i="36"/>
  <c r="FD123" i="36"/>
  <c r="FD41" i="36"/>
  <c r="FD163" i="36"/>
  <c r="FD22" i="36"/>
  <c r="FD235" i="36"/>
  <c r="FD231" i="36"/>
  <c r="FD152" i="36"/>
  <c r="FD232" i="36"/>
  <c r="FD30" i="36"/>
  <c r="FD135" i="36"/>
  <c r="FD207" i="36"/>
  <c r="FD153" i="36"/>
  <c r="FD82" i="36"/>
  <c r="FD149" i="36"/>
  <c r="FD183" i="36"/>
  <c r="FD218" i="36"/>
  <c r="FD61" i="36"/>
  <c r="FD46" i="36"/>
  <c r="FD43" i="36"/>
  <c r="FD105" i="36"/>
  <c r="FD118" i="36"/>
  <c r="FD53" i="36"/>
  <c r="FD150" i="36"/>
  <c r="FD161" i="36"/>
  <c r="FD81" i="36"/>
  <c r="FD202" i="36"/>
  <c r="FD50" i="36"/>
  <c r="FD84" i="36"/>
  <c r="FD16" i="36"/>
  <c r="FD87" i="36"/>
  <c r="FD55" i="36"/>
  <c r="FD57" i="36"/>
  <c r="FD217" i="36"/>
  <c r="FD143" i="36"/>
  <c r="FD211" i="36"/>
  <c r="FD208" i="36"/>
  <c r="FD119" i="36"/>
  <c r="FD39" i="36"/>
  <c r="FD215" i="36"/>
  <c r="FD228" i="36"/>
  <c r="FD236" i="36"/>
  <c r="FD11" i="36"/>
  <c r="FD92" i="36"/>
  <c r="FD175" i="36"/>
  <c r="FD192" i="36"/>
  <c r="FD67" i="36"/>
  <c r="FD169" i="36"/>
  <c r="FD201" i="36"/>
  <c r="FD124" i="36"/>
  <c r="FD145" i="36"/>
  <c r="FD122" i="36"/>
  <c r="FD15" i="36"/>
  <c r="FD181" i="36"/>
  <c r="FD186" i="36"/>
  <c r="FD205" i="36"/>
  <c r="FD178" i="36"/>
  <c r="FD58" i="36"/>
  <c r="FD112" i="36"/>
  <c r="FD142" i="36"/>
  <c r="FD121" i="36"/>
  <c r="FD185" i="36"/>
  <c r="FD88" i="36"/>
  <c r="FD159" i="36"/>
  <c r="FD69" i="36"/>
  <c r="FD223" i="36"/>
  <c r="FD216" i="36"/>
  <c r="FD29" i="36"/>
  <c r="FD203" i="36"/>
  <c r="FD164" i="36"/>
  <c r="FD137" i="36"/>
  <c r="FD37" i="36"/>
  <c r="FD31" i="36"/>
  <c r="FD89" i="36"/>
  <c r="FD56" i="36"/>
  <c r="FD23" i="36"/>
  <c r="FD110" i="36"/>
  <c r="FD214" i="36"/>
  <c r="FD151" i="36"/>
  <c r="FD196" i="36"/>
  <c r="FD77" i="36"/>
  <c r="FD206" i="36"/>
  <c r="FD227" i="36"/>
  <c r="FD32" i="36"/>
  <c r="FD238" i="36"/>
  <c r="FD97" i="36"/>
  <c r="FD120" i="36"/>
  <c r="FD24" i="36"/>
  <c r="FD219" i="36"/>
  <c r="FD115" i="36"/>
  <c r="FD234" i="36"/>
  <c r="FD191" i="36"/>
  <c r="FD179" i="36"/>
  <c r="FD107" i="36"/>
  <c r="FD144" i="36"/>
  <c r="FD78" i="36"/>
  <c r="FD35" i="36"/>
  <c r="FD36" i="36"/>
  <c r="FD188" i="36"/>
  <c r="FD62" i="36"/>
  <c r="FD74" i="36"/>
  <c r="FD156" i="36"/>
  <c r="FD116" i="36"/>
  <c r="FD34" i="36"/>
  <c r="FD48" i="36"/>
  <c r="FD130" i="36"/>
  <c r="FD132" i="36"/>
  <c r="FD80" i="36"/>
  <c r="FD106" i="36"/>
  <c r="FD14" i="36"/>
  <c r="FD160" i="36"/>
  <c r="FD49" i="36"/>
  <c r="FD194" i="36"/>
  <c r="FD213" i="36"/>
  <c r="FD136" i="36"/>
  <c r="FD173" i="36"/>
  <c r="FD170" i="36"/>
  <c r="FD63" i="36"/>
  <c r="FD127" i="36"/>
  <c r="FD113" i="36"/>
  <c r="FD12" i="36"/>
  <c r="FD70" i="36"/>
  <c r="FD226" i="36"/>
  <c r="FD189" i="36"/>
  <c r="FD138" i="36"/>
  <c r="FD177" i="36"/>
  <c r="FD126" i="36"/>
  <c r="FD26" i="36"/>
  <c r="FD95" i="36"/>
  <c r="FD51" i="36"/>
  <c r="FD174" i="36"/>
  <c r="FD91" i="36"/>
  <c r="FD162" i="36"/>
  <c r="FD44" i="36"/>
  <c r="FD54" i="36"/>
  <c r="FD75" i="36"/>
  <c r="FD73" i="36"/>
  <c r="FD148" i="36"/>
  <c r="FD100" i="36"/>
  <c r="FD168" i="36"/>
  <c r="FD59" i="36"/>
  <c r="FD101" i="36"/>
  <c r="FD212" i="36"/>
  <c r="FD42" i="36"/>
  <c r="FD18" i="36"/>
  <c r="FD96" i="36"/>
  <c r="FD239" i="36"/>
  <c r="FD129" i="36"/>
  <c r="FD158" i="36"/>
  <c r="FD147" i="36"/>
  <c r="FD125" i="36"/>
  <c r="FD133" i="36"/>
  <c r="FD204" i="36"/>
  <c r="FD25" i="36"/>
  <c r="FD131" i="36"/>
  <c r="FD157" i="36"/>
  <c r="FD134" i="36"/>
  <c r="FD52" i="36"/>
  <c r="FD155" i="36"/>
  <c r="FD141" i="36"/>
  <c r="FD172" i="36"/>
  <c r="FD72" i="36"/>
  <c r="FD114" i="36"/>
  <c r="FD139" i="36"/>
  <c r="FD76" i="36"/>
  <c r="FD197" i="36"/>
  <c r="FD210" i="36"/>
  <c r="FD85" i="36"/>
  <c r="FD38" i="36"/>
  <c r="FD167" i="36"/>
  <c r="AR73" i="55" l="1"/>
  <c r="AP73" i="55"/>
  <c r="AR76" i="55"/>
  <c r="AP76" i="55"/>
  <c r="AR70" i="55"/>
  <c r="AP70" i="55"/>
  <c r="AA118" i="55"/>
  <c r="W118" i="55"/>
  <c r="S118" i="55"/>
  <c r="L118" i="55"/>
  <c r="AR78" i="55"/>
  <c r="AP78" i="55"/>
  <c r="AR72" i="55"/>
  <c r="AP72" i="55"/>
  <c r="C58" i="55"/>
  <c r="AP74" i="55"/>
  <c r="C71" i="55"/>
  <c r="C55" i="55"/>
  <c r="AR77" i="55"/>
  <c r="AP77" i="55"/>
  <c r="C88" i="55"/>
  <c r="C54" i="55"/>
  <c r="C75" i="55"/>
  <c r="C57" i="55"/>
  <c r="R95" i="55"/>
  <c r="C92" i="55"/>
  <c r="B91" i="55"/>
  <c r="V91" i="55" s="1"/>
  <c r="B59" i="55"/>
  <c r="C69" i="55"/>
  <c r="AR69" i="55" s="1"/>
  <c r="Y92" i="55"/>
  <c r="AB92" i="55"/>
  <c r="V92" i="55"/>
  <c r="AH92" i="55"/>
  <c r="Y88" i="55"/>
  <c r="V88" i="55"/>
  <c r="AH88" i="55"/>
  <c r="AB88" i="55"/>
  <c r="B87" i="55"/>
  <c r="B53" i="55"/>
  <c r="B54" i="55"/>
  <c r="B55" i="55"/>
  <c r="B56" i="55"/>
  <c r="B60" i="55"/>
  <c r="AP69" i="55"/>
  <c r="B86" i="55"/>
  <c r="C87" i="55"/>
  <c r="B90" i="55"/>
  <c r="C91" i="55"/>
  <c r="B94" i="55"/>
  <c r="B57" i="55"/>
  <c r="B61" i="55"/>
  <c r="C86" i="55"/>
  <c r="B89" i="55"/>
  <c r="C90" i="55"/>
  <c r="B93" i="55"/>
  <c r="C94" i="55"/>
  <c r="B58" i="55"/>
  <c r="B62" i="55"/>
  <c r="B69" i="55"/>
  <c r="B72" i="55"/>
  <c r="B73" i="55"/>
  <c r="B76" i="55"/>
  <c r="B77" i="55"/>
  <c r="EM11" i="36"/>
  <c r="AP71" i="55" l="1"/>
  <c r="AR71" i="55"/>
  <c r="AR75" i="55"/>
  <c r="AP75" i="55"/>
  <c r="Y91" i="55"/>
  <c r="AB91" i="55"/>
  <c r="AH91" i="55"/>
  <c r="AB93" i="55"/>
  <c r="Y93" i="55"/>
  <c r="V93" i="55"/>
  <c r="AH93" i="55"/>
  <c r="AH86" i="55"/>
  <c r="V86" i="55"/>
  <c r="AB86" i="55"/>
  <c r="Y86" i="55"/>
  <c r="AH90" i="55"/>
  <c r="AB90" i="55"/>
  <c r="Y90" i="55"/>
  <c r="V90" i="55"/>
  <c r="AA72" i="56"/>
  <c r="AA70" i="56"/>
  <c r="AA68" i="56"/>
  <c r="AA66" i="56"/>
  <c r="AA64" i="56"/>
  <c r="AA71" i="56"/>
  <c r="AA69" i="56"/>
  <c r="AA67" i="56"/>
  <c r="AA65" i="56"/>
  <c r="AA63" i="56"/>
  <c r="F63" i="56"/>
  <c r="F64" i="56" s="1"/>
  <c r="F65" i="56" s="1"/>
  <c r="F66" i="56" s="1"/>
  <c r="F67" i="56" s="1"/>
  <c r="F68" i="56" s="1"/>
  <c r="F69" i="56" s="1"/>
  <c r="F70" i="56" s="1"/>
  <c r="F71" i="56" s="1"/>
  <c r="F72" i="56" s="1"/>
  <c r="AB89" i="55"/>
  <c r="AH89" i="55"/>
  <c r="Y89" i="55"/>
  <c r="V89" i="55"/>
  <c r="AH94" i="55"/>
  <c r="V94" i="55"/>
  <c r="AB94" i="55"/>
  <c r="Y94" i="55"/>
  <c r="V87" i="55"/>
  <c r="AH87" i="55"/>
  <c r="AB87" i="55"/>
  <c r="Y87" i="55"/>
  <c r="EV11" i="36"/>
  <c r="EW11" i="36" s="1"/>
  <c r="BV11" i="36"/>
  <c r="BX11" i="36"/>
  <c r="AR11" i="36"/>
  <c r="ER11" i="36"/>
  <c r="ES11" i="36"/>
  <c r="EP11" i="36"/>
  <c r="BJ11" i="36"/>
  <c r="AK11" i="36"/>
  <c r="BN11" i="36"/>
  <c r="BL11" i="36"/>
  <c r="AB11" i="36"/>
  <c r="BK11" i="36"/>
  <c r="BO11" i="36"/>
  <c r="AF11" i="36"/>
  <c r="BP11" i="36"/>
  <c r="BI11" i="36"/>
  <c r="FB11" i="36"/>
  <c r="EY11" i="36"/>
  <c r="EX11" i="36"/>
  <c r="AH11" i="36"/>
  <c r="AO11" i="36"/>
  <c r="EQ11" i="36"/>
  <c r="BE11" i="36"/>
  <c r="AA11" i="36"/>
  <c r="BU11" i="36"/>
  <c r="CD11" i="36"/>
  <c r="BH11" i="36"/>
  <c r="BT11" i="36"/>
  <c r="ET11" i="36"/>
  <c r="AM11" i="36"/>
  <c r="BM11" i="36"/>
  <c r="EZ11" i="36"/>
  <c r="BQ11" i="36"/>
  <c r="FA11" i="36"/>
  <c r="AJ11" i="36"/>
  <c r="BD11" i="36"/>
  <c r="AD11" i="36"/>
  <c r="EO11" i="36"/>
  <c r="EU11" i="36"/>
  <c r="CE11" i="36"/>
  <c r="CO11" i="36" l="1"/>
  <c r="CK11" i="36"/>
  <c r="CG11" i="36"/>
  <c r="CP11" i="36"/>
  <c r="CJ11" i="36"/>
  <c r="CN11" i="36"/>
  <c r="CI11" i="36"/>
  <c r="CR11" i="36"/>
  <c r="CM11" i="36"/>
  <c r="CH11" i="36"/>
  <c r="CQ11" i="36"/>
  <c r="CL11" i="36"/>
  <c r="CF11" i="36"/>
  <c r="V11" i="38"/>
  <c r="BG11" i="36"/>
  <c r="M11" i="38"/>
  <c r="L11" i="38"/>
  <c r="AI11" i="36"/>
  <c r="K11" i="38" s="1"/>
  <c r="AE11" i="36"/>
  <c r="AC11" i="38"/>
  <c r="AG11" i="36"/>
  <c r="AC11" i="36"/>
  <c r="AR11" i="38"/>
  <c r="EM12" i="36"/>
  <c r="AN11" i="36"/>
  <c r="BR11" i="36"/>
  <c r="AT11" i="36"/>
  <c r="N11" i="38"/>
  <c r="X11" i="36"/>
  <c r="BS11" i="36"/>
  <c r="Q11" i="38"/>
  <c r="BF11" i="36"/>
  <c r="U11" i="38" s="1"/>
  <c r="X11" i="38" s="1"/>
  <c r="CB11" i="36"/>
  <c r="CA11" i="36"/>
  <c r="AB85" i="55"/>
  <c r="Y85" i="55"/>
  <c r="Q11" i="36"/>
  <c r="AQ11" i="36"/>
  <c r="CS11" i="36" l="1"/>
  <c r="CW11" i="36" s="1"/>
  <c r="K11" i="36"/>
  <c r="E11" i="36"/>
  <c r="U11" i="36"/>
  <c r="AD11" i="38" s="1"/>
  <c r="T11" i="36"/>
  <c r="R11" i="36"/>
  <c r="AP11" i="36" s="1"/>
  <c r="D11" i="38"/>
  <c r="DV11" i="36"/>
  <c r="Y95" i="55"/>
  <c r="AB95" i="55"/>
  <c r="BZ11" i="36"/>
  <c r="EN12" i="36"/>
  <c r="EV12" i="36"/>
  <c r="AA11" i="38"/>
  <c r="R11" i="38"/>
  <c r="W11" i="38"/>
  <c r="J11" i="38"/>
  <c r="O11" i="36"/>
  <c r="B11" i="38" s="1"/>
  <c r="FB12" i="36"/>
  <c r="AB12" i="36"/>
  <c r="AD12" i="36"/>
  <c r="ET12" i="36"/>
  <c r="CE12" i="36"/>
  <c r="ER12" i="36"/>
  <c r="FA12" i="36"/>
  <c r="AA12" i="36"/>
  <c r="EQ12" i="36"/>
  <c r="EO12" i="36"/>
  <c r="EU12" i="36"/>
  <c r="EZ12" i="36"/>
  <c r="EX12" i="36"/>
  <c r="BT12" i="36"/>
  <c r="EY12" i="36"/>
  <c r="Q12" i="36"/>
  <c r="ES12" i="36"/>
  <c r="AF12" i="36"/>
  <c r="EP12" i="36"/>
  <c r="I11" i="36" l="1"/>
  <c r="E11" i="38"/>
  <c r="CV11" i="36"/>
  <c r="DC11" i="36"/>
  <c r="DF11" i="36" s="1"/>
  <c r="CX11" i="36"/>
  <c r="CT11" i="36"/>
  <c r="CY11" i="36"/>
  <c r="DA11" i="36" s="1"/>
  <c r="CU11" i="36"/>
  <c r="CZ11" i="36"/>
  <c r="L11" i="36"/>
  <c r="M11" i="36" s="1"/>
  <c r="F11" i="36"/>
  <c r="Y11" i="38" s="1"/>
  <c r="V11" i="36"/>
  <c r="Y11" i="36"/>
  <c r="H11" i="38" s="1"/>
  <c r="W11" i="36"/>
  <c r="AS11" i="36"/>
  <c r="F11" i="38"/>
  <c r="G11" i="38" s="1"/>
  <c r="C11" i="36"/>
  <c r="S11" i="36"/>
  <c r="G11" i="36" s="1"/>
  <c r="EM13" i="36"/>
  <c r="X12" i="36"/>
  <c r="AR12" i="38"/>
  <c r="D12" i="38"/>
  <c r="U12" i="36"/>
  <c r="DV12" i="36"/>
  <c r="CS12" i="36"/>
  <c r="T12" i="36"/>
  <c r="R12" i="36"/>
  <c r="K12" i="36"/>
  <c r="E12" i="36"/>
  <c r="AC12" i="36"/>
  <c r="AE12" i="36"/>
  <c r="AG12" i="36"/>
  <c r="EW12" i="36"/>
  <c r="T11" i="38"/>
  <c r="S11" i="38"/>
  <c r="BR11" i="38"/>
  <c r="BN11" i="38"/>
  <c r="BJ11" i="38"/>
  <c r="AX11" i="38"/>
  <c r="AZ11" i="38" s="1"/>
  <c r="AT11" i="38"/>
  <c r="AP11" i="38"/>
  <c r="AH11" i="38"/>
  <c r="BU11" i="38"/>
  <c r="BQ11" i="38"/>
  <c r="BM11" i="38"/>
  <c r="BI11" i="38"/>
  <c r="BA11" i="38"/>
  <c r="BB11" i="38" s="1"/>
  <c r="BG11" i="38" s="1"/>
  <c r="AW11" i="38"/>
  <c r="AS11" i="38"/>
  <c r="AO11" i="38"/>
  <c r="AK11" i="38"/>
  <c r="AG11" i="38"/>
  <c r="BT11" i="38"/>
  <c r="BP11" i="38"/>
  <c r="BL11" i="38"/>
  <c r="BH11" i="38"/>
  <c r="AV11" i="38"/>
  <c r="AJ11" i="38"/>
  <c r="AF11" i="38"/>
  <c r="BK11" i="38"/>
  <c r="AU11" i="38"/>
  <c r="AE11" i="38"/>
  <c r="AQ11" i="38"/>
  <c r="BS11" i="38"/>
  <c r="BO11" i="38"/>
  <c r="AI11" i="38"/>
  <c r="BW11" i="36"/>
  <c r="V85" i="55"/>
  <c r="AR12" i="36"/>
  <c r="BI12" i="36"/>
  <c r="BX12" i="36"/>
  <c r="AM12" i="36"/>
  <c r="BN12" i="36"/>
  <c r="AJ12" i="36"/>
  <c r="AH12" i="36"/>
  <c r="BH12" i="36"/>
  <c r="BU12" i="36"/>
  <c r="BL12" i="36"/>
  <c r="BQ12" i="36"/>
  <c r="BV12" i="36"/>
  <c r="CD12" i="36"/>
  <c r="BK12" i="36"/>
  <c r="BO12" i="36"/>
  <c r="AO12" i="36"/>
  <c r="BE12" i="36"/>
  <c r="BM12" i="36"/>
  <c r="BD12" i="36"/>
  <c r="BJ12" i="36"/>
  <c r="AK12" i="36"/>
  <c r="BP12" i="36"/>
  <c r="BS12" i="36" l="1"/>
  <c r="Q12" i="38"/>
  <c r="R12" i="38" s="1"/>
  <c r="BF12" i="36"/>
  <c r="U12" i="38" s="1"/>
  <c r="X12" i="38" s="1"/>
  <c r="AN12" i="36"/>
  <c r="AT12" i="36"/>
  <c r="Z11" i="38"/>
  <c r="DH11" i="36"/>
  <c r="DD11" i="36"/>
  <c r="DI11" i="36"/>
  <c r="D11" i="36"/>
  <c r="DE11" i="36"/>
  <c r="DK11" i="36"/>
  <c r="DG11" i="36"/>
  <c r="O11" i="38"/>
  <c r="P11" i="38" s="1"/>
  <c r="A11" i="36"/>
  <c r="AB11" i="38"/>
  <c r="H11" i="36"/>
  <c r="AU11" i="36"/>
  <c r="AX11" i="36" s="1"/>
  <c r="I11" i="38"/>
  <c r="Z11" i="36"/>
  <c r="AZ11" i="36"/>
  <c r="BB11" i="36" s="1"/>
  <c r="N11" i="36"/>
  <c r="J11" i="36"/>
  <c r="V95" i="55"/>
  <c r="BC11" i="38"/>
  <c r="AY11" i="38"/>
  <c r="BD11" i="38"/>
  <c r="BF11" i="38"/>
  <c r="BE11" i="38"/>
  <c r="V12" i="38"/>
  <c r="BG12" i="36"/>
  <c r="AI12" i="36"/>
  <c r="K12" i="38" s="1"/>
  <c r="AC12" i="38"/>
  <c r="CB12" i="36"/>
  <c r="CA12" i="36"/>
  <c r="N12" i="38"/>
  <c r="AP12" i="36"/>
  <c r="M12" i="38"/>
  <c r="L12" i="38"/>
  <c r="CG12" i="36"/>
  <c r="CF12" i="36"/>
  <c r="BR12" i="36"/>
  <c r="BY11" i="36"/>
  <c r="E12" i="38"/>
  <c r="S12" i="36"/>
  <c r="I12" i="36"/>
  <c r="C12" i="36"/>
  <c r="AD12" i="38"/>
  <c r="BW12" i="36" s="1"/>
  <c r="F12" i="38"/>
  <c r="G12" i="38" s="1"/>
  <c r="Y12" i="36"/>
  <c r="AS12" i="36"/>
  <c r="V12" i="36"/>
  <c r="J12" i="38"/>
  <c r="W12" i="36"/>
  <c r="F12" i="36"/>
  <c r="O12" i="36"/>
  <c r="B12" i="38" s="1"/>
  <c r="L12" i="36"/>
  <c r="G12" i="36"/>
  <c r="AL11" i="38"/>
  <c r="AN11" i="38"/>
  <c r="AM11" i="38"/>
  <c r="EN13" i="36"/>
  <c r="EV13" i="36"/>
  <c r="EO13" i="36"/>
  <c r="EM14" i="36" s="1"/>
  <c r="EO14" i="36" s="1"/>
  <c r="EM15" i="36" s="1"/>
  <c r="CZ12" i="36"/>
  <c r="CV12" i="36"/>
  <c r="CY12" i="36"/>
  <c r="DA12" i="36" s="1"/>
  <c r="CT12" i="36"/>
  <c r="CX12" i="36"/>
  <c r="DC12" i="36"/>
  <c r="CW12" i="36"/>
  <c r="CU12" i="36"/>
  <c r="AH85" i="55"/>
  <c r="FA13" i="36"/>
  <c r="AD13" i="36"/>
  <c r="EQ13" i="36"/>
  <c r="EX13" i="36"/>
  <c r="AQ12" i="36"/>
  <c r="AF13" i="36"/>
  <c r="BT13" i="36"/>
  <c r="ET13" i="36"/>
  <c r="Q13" i="36"/>
  <c r="AA13" i="36"/>
  <c r="EZ13" i="36"/>
  <c r="BM13" i="36"/>
  <c r="ER13" i="36"/>
  <c r="EY13" i="36"/>
  <c r="CE13" i="36"/>
  <c r="EU13" i="36"/>
  <c r="BE13" i="36"/>
  <c r="BK13" i="36"/>
  <c r="FB13" i="36"/>
  <c r="AJ13" i="36"/>
  <c r="ES13" i="36"/>
  <c r="BH13" i="36"/>
  <c r="AB13" i="36"/>
  <c r="AY11" i="36" l="1"/>
  <c r="AV11" i="36"/>
  <c r="W12" i="38"/>
  <c r="DJ11" i="36"/>
  <c r="EC11" i="36" s="1"/>
  <c r="AW11" i="36"/>
  <c r="BC11" i="36"/>
  <c r="BA11" i="36"/>
  <c r="AH95" i="55"/>
  <c r="A12" i="36"/>
  <c r="EW13" i="36"/>
  <c r="M13" i="38"/>
  <c r="L13" i="38"/>
  <c r="X13" i="36"/>
  <c r="AC13" i="36"/>
  <c r="AE13" i="36"/>
  <c r="AR13" i="38"/>
  <c r="V13" i="38"/>
  <c r="BG13" i="36"/>
  <c r="D13" i="38"/>
  <c r="U13" i="36"/>
  <c r="DV13" i="36"/>
  <c r="R13" i="36"/>
  <c r="K13" i="36"/>
  <c r="E13" i="36"/>
  <c r="CS13" i="36"/>
  <c r="T13" i="36"/>
  <c r="AG13" i="36"/>
  <c r="EV15" i="36"/>
  <c r="EN15" i="36"/>
  <c r="T12" i="38"/>
  <c r="S12" i="38"/>
  <c r="AZ12" i="36"/>
  <c r="Z12" i="36"/>
  <c r="AU12" i="36"/>
  <c r="BZ12" i="36"/>
  <c r="M12" i="36"/>
  <c r="H12" i="38"/>
  <c r="I12" i="38" s="1"/>
  <c r="DI12" i="36"/>
  <c r="DE12" i="36"/>
  <c r="DK12" i="36"/>
  <c r="DF12" i="36"/>
  <c r="DD12" i="36"/>
  <c r="DH12" i="36"/>
  <c r="DG12" i="36"/>
  <c r="J12" i="36"/>
  <c r="D12" i="36"/>
  <c r="N12" i="36"/>
  <c r="EO15" i="36"/>
  <c r="EM16" i="36" s="1"/>
  <c r="EV14" i="36"/>
  <c r="EN14" i="36"/>
  <c r="Z12" i="38"/>
  <c r="Y12" i="38"/>
  <c r="AB12" i="38"/>
  <c r="O12" i="38"/>
  <c r="P12" i="38" s="1"/>
  <c r="BR12" i="38"/>
  <c r="BN12" i="38"/>
  <c r="BJ12" i="38"/>
  <c r="AX12" i="38"/>
  <c r="AY12" i="38" s="1"/>
  <c r="AT12" i="38"/>
  <c r="AP12" i="38"/>
  <c r="AH12" i="38"/>
  <c r="BU12" i="38"/>
  <c r="BQ12" i="38"/>
  <c r="BM12" i="38"/>
  <c r="BI12" i="38"/>
  <c r="BA12" i="38"/>
  <c r="BB12" i="38" s="1"/>
  <c r="BG12" i="38" s="1"/>
  <c r="AW12" i="38"/>
  <c r="AS12" i="38"/>
  <c r="AO12" i="38"/>
  <c r="AK12" i="38"/>
  <c r="AG12" i="38"/>
  <c r="BT12" i="38"/>
  <c r="BP12" i="38"/>
  <c r="BL12" i="38"/>
  <c r="BH12" i="38"/>
  <c r="AV12" i="38"/>
  <c r="AJ12" i="38"/>
  <c r="AF12" i="38"/>
  <c r="BS12" i="38"/>
  <c r="BO12" i="38"/>
  <c r="AI12" i="38"/>
  <c r="BK12" i="38"/>
  <c r="AU12" i="38"/>
  <c r="AE12" i="38"/>
  <c r="AQ12" i="38"/>
  <c r="AA12" i="38"/>
  <c r="BO13" i="36"/>
  <c r="BV13" i="36"/>
  <c r="AD14" i="36"/>
  <c r="ET14" i="36"/>
  <c r="EY14" i="36"/>
  <c r="ET15" i="36"/>
  <c r="AJ14" i="36"/>
  <c r="BD14" i="36"/>
  <c r="AH13" i="36"/>
  <c r="EU15" i="36"/>
  <c r="EX14" i="36"/>
  <c r="BP13" i="36"/>
  <c r="AB14" i="36"/>
  <c r="BO15" i="36"/>
  <c r="CD15" i="36"/>
  <c r="AA15" i="36"/>
  <c r="AR15" i="36"/>
  <c r="CE14" i="36"/>
  <c r="AD15" i="36"/>
  <c r="BL15" i="36"/>
  <c r="BM15" i="36"/>
  <c r="BD13" i="36"/>
  <c r="ER14" i="36"/>
  <c r="FB15" i="36"/>
  <c r="AB15" i="36"/>
  <c r="BX15" i="36"/>
  <c r="BE15" i="36"/>
  <c r="ES14" i="36"/>
  <c r="BI13" i="36"/>
  <c r="EZ15" i="36"/>
  <c r="BT14" i="36"/>
  <c r="BQ13" i="36"/>
  <c r="AH15" i="36"/>
  <c r="BL13" i="36"/>
  <c r="AR13" i="36"/>
  <c r="CE15" i="36"/>
  <c r="Q15" i="36"/>
  <c r="AK13" i="36"/>
  <c r="FA15" i="36"/>
  <c r="EQ15" i="36"/>
  <c r="AF14" i="36"/>
  <c r="AF15" i="36"/>
  <c r="BP14" i="36"/>
  <c r="EP15" i="36"/>
  <c r="BU15" i="36"/>
  <c r="FB14" i="36"/>
  <c r="BN13" i="36"/>
  <c r="EX15" i="36"/>
  <c r="ES15" i="36"/>
  <c r="CD13" i="36"/>
  <c r="EP13" i="36"/>
  <c r="ER15" i="36"/>
  <c r="Q14" i="36"/>
  <c r="EQ14" i="36"/>
  <c r="AO13" i="36"/>
  <c r="AJ15" i="36"/>
  <c r="AA14" i="36"/>
  <c r="BX13" i="36"/>
  <c r="EY15" i="36"/>
  <c r="BJ13" i="36"/>
  <c r="AM13" i="36"/>
  <c r="BT15" i="36"/>
  <c r="EU14" i="36"/>
  <c r="BU13" i="36"/>
  <c r="EZ14" i="36"/>
  <c r="FA14" i="36"/>
  <c r="AM15" i="36"/>
  <c r="AI13" i="36" l="1"/>
  <c r="K13" i="38" s="1"/>
  <c r="EK11" i="36"/>
  <c r="EI11" i="36"/>
  <c r="DZ11" i="36"/>
  <c r="EF11" i="36"/>
  <c r="DY11" i="36"/>
  <c r="EB11" i="36"/>
  <c r="EJ11" i="36"/>
  <c r="EH11" i="36"/>
  <c r="EA11" i="36"/>
  <c r="ED11" i="36"/>
  <c r="EG11" i="36"/>
  <c r="EE11" i="36"/>
  <c r="DX11" i="36"/>
  <c r="CQ13" i="36"/>
  <c r="CR13" i="36" s="1"/>
  <c r="AN13" i="36"/>
  <c r="BR13" i="36"/>
  <c r="AT13" i="36"/>
  <c r="Q13" i="38"/>
  <c r="R13" i="38" s="1"/>
  <c r="BF13" i="36"/>
  <c r="U13" i="38" s="1"/>
  <c r="X13" i="38" s="1"/>
  <c r="DJ12" i="36"/>
  <c r="EA12" i="36" s="1"/>
  <c r="AZ12" i="38"/>
  <c r="BC12" i="38"/>
  <c r="EW15" i="36"/>
  <c r="EW14" i="36"/>
  <c r="AG14" i="36"/>
  <c r="Q14" i="38"/>
  <c r="BF14" i="36"/>
  <c r="U14" i="38" s="1"/>
  <c r="X14" i="38" s="1"/>
  <c r="AC13" i="38"/>
  <c r="CA13" i="36"/>
  <c r="CB13" i="36"/>
  <c r="N13" i="38"/>
  <c r="AP13" i="36"/>
  <c r="AC15" i="36"/>
  <c r="N15" i="38"/>
  <c r="AP15" i="36"/>
  <c r="AC14" i="36"/>
  <c r="AE14" i="36"/>
  <c r="CG13" i="36"/>
  <c r="CF13" i="36"/>
  <c r="M15" i="38"/>
  <c r="L15" i="38"/>
  <c r="X15" i="36"/>
  <c r="M14" i="38"/>
  <c r="L14" i="38"/>
  <c r="D14" i="38"/>
  <c r="K14" i="36"/>
  <c r="E14" i="36"/>
  <c r="U14" i="36"/>
  <c r="DV14" i="36"/>
  <c r="CS14" i="36"/>
  <c r="T14" i="36"/>
  <c r="R14" i="36"/>
  <c r="AR14" i="38"/>
  <c r="X14" i="36"/>
  <c r="BS13" i="36"/>
  <c r="AE15" i="36"/>
  <c r="AN15" i="36"/>
  <c r="AT15" i="36"/>
  <c r="AG15" i="36"/>
  <c r="CG15" i="36"/>
  <c r="CF15" i="36"/>
  <c r="AI15" i="36"/>
  <c r="K15" i="38" s="1"/>
  <c r="D15" i="38"/>
  <c r="U15" i="36"/>
  <c r="DV15" i="36"/>
  <c r="R15" i="36"/>
  <c r="CS15" i="36"/>
  <c r="T15" i="36"/>
  <c r="K15" i="36"/>
  <c r="E15" i="36"/>
  <c r="AR15" i="38"/>
  <c r="BY12" i="36"/>
  <c r="BE12" i="38"/>
  <c r="BD12" i="38"/>
  <c r="BF12" i="38"/>
  <c r="EV16" i="36"/>
  <c r="EN16" i="36"/>
  <c r="BB12" i="36"/>
  <c r="BA12" i="36"/>
  <c r="BC12" i="36"/>
  <c r="E13" i="38"/>
  <c r="S13" i="36"/>
  <c r="I13" i="36"/>
  <c r="C13" i="36"/>
  <c r="J13" i="38"/>
  <c r="L13" i="36"/>
  <c r="G13" i="36"/>
  <c r="W13" i="36"/>
  <c r="F13" i="36"/>
  <c r="O13" i="36"/>
  <c r="B13" i="38" s="1"/>
  <c r="AL12" i="38"/>
  <c r="AN12" i="38"/>
  <c r="AM12" i="38"/>
  <c r="EO16" i="36"/>
  <c r="EM17" i="36" s="1"/>
  <c r="DC13" i="36"/>
  <c r="CX13" i="36"/>
  <c r="CT13" i="36"/>
  <c r="CW13" i="36"/>
  <c r="CV13" i="36"/>
  <c r="CZ13" i="36"/>
  <c r="CU13" i="36"/>
  <c r="CY13" i="36"/>
  <c r="DA13" i="36" s="1"/>
  <c r="AV12" i="36"/>
  <c r="AW12" i="36"/>
  <c r="AY12" i="36"/>
  <c r="AX12" i="36"/>
  <c r="AD13" i="38"/>
  <c r="BW13" i="36" s="1"/>
  <c r="F13" i="38"/>
  <c r="G13" i="38" s="1"/>
  <c r="Y13" i="36"/>
  <c r="AS13" i="36"/>
  <c r="V13" i="36"/>
  <c r="BE14" i="36"/>
  <c r="AB16" i="36"/>
  <c r="AH14" i="36"/>
  <c r="AD16" i="36"/>
  <c r="BI15" i="36"/>
  <c r="AK14" i="36"/>
  <c r="BX14" i="36"/>
  <c r="AR14" i="36"/>
  <c r="AA16" i="36"/>
  <c r="CD14" i="36"/>
  <c r="BI14" i="36"/>
  <c r="EU16" i="36"/>
  <c r="BM14" i="36"/>
  <c r="AK15" i="36"/>
  <c r="AO14" i="36"/>
  <c r="AO15" i="36"/>
  <c r="BV15" i="36"/>
  <c r="BN14" i="36"/>
  <c r="EZ16" i="36"/>
  <c r="CE16" i="36"/>
  <c r="BK14" i="36"/>
  <c r="BQ15" i="36"/>
  <c r="Q16" i="36"/>
  <c r="FA16" i="36"/>
  <c r="AQ15" i="36"/>
  <c r="BK15" i="36"/>
  <c r="BH14" i="36"/>
  <c r="ES16" i="36"/>
  <c r="EY16" i="36"/>
  <c r="BP15" i="36"/>
  <c r="AQ13" i="36"/>
  <c r="ET16" i="36"/>
  <c r="BJ15" i="36"/>
  <c r="EQ16" i="36"/>
  <c r="FB16" i="36"/>
  <c r="BV14" i="36"/>
  <c r="BL14" i="36"/>
  <c r="EP14" i="36"/>
  <c r="BD15" i="36"/>
  <c r="BL16" i="36"/>
  <c r="AM14" i="36"/>
  <c r="BQ14" i="36"/>
  <c r="BT16" i="36"/>
  <c r="BO14" i="36"/>
  <c r="BJ14" i="36"/>
  <c r="EX16" i="36"/>
  <c r="BH15" i="36"/>
  <c r="AF16" i="36"/>
  <c r="BN15" i="36"/>
  <c r="BU14" i="36"/>
  <c r="ER16" i="36"/>
  <c r="BE16" i="36"/>
  <c r="AT14" i="36" l="1"/>
  <c r="AN14" i="36"/>
  <c r="CB15" i="36"/>
  <c r="CA15" i="36"/>
  <c r="AC15" i="38"/>
  <c r="BS14" i="36"/>
  <c r="EC12" i="36"/>
  <c r="CG14" i="36"/>
  <c r="CF14" i="36"/>
  <c r="BR14" i="36"/>
  <c r="BS15" i="36"/>
  <c r="BR15" i="36"/>
  <c r="W13" i="38"/>
  <c r="EF12" i="36"/>
  <c r="EB12" i="36"/>
  <c r="DZ12" i="36"/>
  <c r="ED12" i="36"/>
  <c r="EJ12" i="36"/>
  <c r="EG12" i="36"/>
  <c r="EK12" i="36"/>
  <c r="DY12" i="36"/>
  <c r="EH12" i="36"/>
  <c r="EE12" i="36"/>
  <c r="DX12" i="36"/>
  <c r="EI12" i="36"/>
  <c r="N14" i="38"/>
  <c r="AP14" i="36"/>
  <c r="A13" i="36"/>
  <c r="EW16" i="36"/>
  <c r="AG16" i="36"/>
  <c r="AC16" i="36"/>
  <c r="V14" i="38"/>
  <c r="W14" i="38" s="1"/>
  <c r="BG14" i="36"/>
  <c r="X16" i="36"/>
  <c r="AI14" i="36"/>
  <c r="K14" i="38" s="1"/>
  <c r="V15" i="38"/>
  <c r="BG15" i="36"/>
  <c r="AE16" i="36"/>
  <c r="Q15" i="38"/>
  <c r="BF15" i="36"/>
  <c r="U15" i="38" s="1"/>
  <c r="X15" i="38" s="1"/>
  <c r="AR16" i="38"/>
  <c r="D16" i="38"/>
  <c r="U16" i="36"/>
  <c r="CS16" i="36"/>
  <c r="T16" i="36"/>
  <c r="K16" i="36"/>
  <c r="E16" i="36"/>
  <c r="DV16" i="36"/>
  <c r="R16" i="36"/>
  <c r="AC14" i="38"/>
  <c r="CB14" i="36"/>
  <c r="CA14" i="36"/>
  <c r="BR13" i="38"/>
  <c r="BN13" i="38"/>
  <c r="BJ13" i="38"/>
  <c r="AX13" i="38"/>
  <c r="AZ13" i="38" s="1"/>
  <c r="AT13" i="38"/>
  <c r="AP13" i="38"/>
  <c r="AH13" i="38"/>
  <c r="BU13" i="38"/>
  <c r="BQ13" i="38"/>
  <c r="BM13" i="38"/>
  <c r="BI13" i="38"/>
  <c r="BA13" i="38"/>
  <c r="BB13" i="38" s="1"/>
  <c r="BG13" i="38" s="1"/>
  <c r="AW13" i="38"/>
  <c r="AS13" i="38"/>
  <c r="AO13" i="38"/>
  <c r="AK13" i="38"/>
  <c r="AG13" i="38"/>
  <c r="BT13" i="38"/>
  <c r="BP13" i="38"/>
  <c r="BL13" i="38"/>
  <c r="BH13" i="38"/>
  <c r="AV13" i="38"/>
  <c r="AJ13" i="38"/>
  <c r="AF13" i="38"/>
  <c r="BK13" i="38"/>
  <c r="AU13" i="38"/>
  <c r="AE13" i="38"/>
  <c r="AQ13" i="38"/>
  <c r="BS13" i="38"/>
  <c r="BO13" i="38"/>
  <c r="AI13" i="38"/>
  <c r="T13" i="38"/>
  <c r="S13" i="38"/>
  <c r="AD15" i="38"/>
  <c r="BW15" i="36" s="1"/>
  <c r="F15" i="38"/>
  <c r="G15" i="38" s="1"/>
  <c r="Y15" i="36"/>
  <c r="H15" i="38" s="1"/>
  <c r="V15" i="36"/>
  <c r="AS15" i="36"/>
  <c r="J14" i="38"/>
  <c r="W14" i="36"/>
  <c r="F14" i="36"/>
  <c r="O14" i="36"/>
  <c r="B14" i="38" s="1"/>
  <c r="L14" i="36"/>
  <c r="M14" i="36" s="1"/>
  <c r="G14" i="36"/>
  <c r="CZ14" i="36"/>
  <c r="CV14" i="36"/>
  <c r="CU14" i="36"/>
  <c r="CY14" i="36"/>
  <c r="DA14" i="36" s="1"/>
  <c r="CT14" i="36"/>
  <c r="CX14" i="36"/>
  <c r="DC14" i="36"/>
  <c r="CW14" i="36"/>
  <c r="EV17" i="36"/>
  <c r="EN17" i="36"/>
  <c r="M13" i="36"/>
  <c r="D13" i="36"/>
  <c r="J13" i="36"/>
  <c r="N13" i="36"/>
  <c r="CZ15" i="36"/>
  <c r="CV15" i="36"/>
  <c r="DC15" i="36"/>
  <c r="CX15" i="36"/>
  <c r="CT15" i="36"/>
  <c r="CY15" i="36"/>
  <c r="DA15" i="36" s="1"/>
  <c r="CW15" i="36"/>
  <c r="CU15" i="36"/>
  <c r="J15" i="38"/>
  <c r="W15" i="36"/>
  <c r="F15" i="36"/>
  <c r="L15" i="36"/>
  <c r="M15" i="36" s="1"/>
  <c r="O15" i="36"/>
  <c r="B15" i="38" s="1"/>
  <c r="G15" i="36"/>
  <c r="R14" i="38"/>
  <c r="DK13" i="36"/>
  <c r="DG13" i="36"/>
  <c r="DI13" i="36"/>
  <c r="DD13" i="36"/>
  <c r="DH13" i="36"/>
  <c r="DF13" i="36"/>
  <c r="DE13" i="36"/>
  <c r="Z13" i="38"/>
  <c r="Y13" i="38"/>
  <c r="AB13" i="38"/>
  <c r="O13" i="38"/>
  <c r="P13" i="38" s="1"/>
  <c r="H13" i="36"/>
  <c r="H10" i="36" s="1"/>
  <c r="EO17" i="36"/>
  <c r="EM18" i="36" s="1"/>
  <c r="EO18" i="36" s="1"/>
  <c r="EM19" i="36" s="1"/>
  <c r="BY10" i="36"/>
  <c r="BY240" i="36"/>
  <c r="E15" i="38"/>
  <c r="S15" i="36"/>
  <c r="I15" i="36"/>
  <c r="C15" i="36"/>
  <c r="E14" i="38"/>
  <c r="S14" i="36"/>
  <c r="I14" i="36"/>
  <c r="C14" i="36"/>
  <c r="AD14" i="38"/>
  <c r="BW14" i="36" s="1"/>
  <c r="F14" i="38"/>
  <c r="G14" i="38" s="1"/>
  <c r="AS14" i="36"/>
  <c r="V14" i="36"/>
  <c r="Y14" i="36"/>
  <c r="H14" i="38" s="1"/>
  <c r="BZ13" i="36"/>
  <c r="AA13" i="38"/>
  <c r="AZ13" i="36"/>
  <c r="AU13" i="36"/>
  <c r="Z13" i="36"/>
  <c r="H13" i="38"/>
  <c r="I13" i="38" s="1"/>
  <c r="AM16" i="36"/>
  <c r="CD16" i="36"/>
  <c r="BI16" i="36"/>
  <c r="BV16" i="36"/>
  <c r="AO16" i="36"/>
  <c r="AA17" i="36"/>
  <c r="AF17" i="36"/>
  <c r="EZ17" i="36"/>
  <c r="Q17" i="36"/>
  <c r="BP16" i="36"/>
  <c r="FB17" i="36"/>
  <c r="CE17" i="36"/>
  <c r="BD16" i="36"/>
  <c r="AR17" i="36"/>
  <c r="AK16" i="36"/>
  <c r="BN16" i="36"/>
  <c r="ET17" i="36"/>
  <c r="BT17" i="36"/>
  <c r="AD17" i="36"/>
  <c r="EU17" i="36"/>
  <c r="ER17" i="36"/>
  <c r="AJ16" i="36"/>
  <c r="AB17" i="36"/>
  <c r="EX17" i="36"/>
  <c r="BU16" i="36"/>
  <c r="EY17" i="36"/>
  <c r="BJ16" i="36"/>
  <c r="BQ16" i="36"/>
  <c r="AQ14" i="36"/>
  <c r="EP16" i="36"/>
  <c r="EQ17" i="36"/>
  <c r="FA17" i="36"/>
  <c r="BK16" i="36"/>
  <c r="AH16" i="36"/>
  <c r="ES17" i="36"/>
  <c r="BO16" i="36"/>
  <c r="AR16" i="36"/>
  <c r="BX16" i="36"/>
  <c r="BH16" i="36"/>
  <c r="BM16" i="36"/>
  <c r="BO17" i="36"/>
  <c r="CB16" i="36" l="1"/>
  <c r="CA16" i="36"/>
  <c r="AC16" i="38"/>
  <c r="AT16" i="36"/>
  <c r="AN16" i="36"/>
  <c r="BZ15" i="36"/>
  <c r="BR16" i="36"/>
  <c r="AA15" i="38"/>
  <c r="A15" i="36"/>
  <c r="A14" i="36"/>
  <c r="AY13" i="38"/>
  <c r="AA14" i="38"/>
  <c r="DJ13" i="36"/>
  <c r="ED13" i="36" s="1"/>
  <c r="BC13" i="38"/>
  <c r="X17" i="36"/>
  <c r="V16" i="38"/>
  <c r="BG16" i="36"/>
  <c r="Q16" i="38"/>
  <c r="BF16" i="36"/>
  <c r="U16" i="38" s="1"/>
  <c r="X16" i="38" s="1"/>
  <c r="BS16" i="36"/>
  <c r="AE17" i="36"/>
  <c r="M16" i="38"/>
  <c r="L16" i="38"/>
  <c r="AG17" i="36"/>
  <c r="D17" i="38"/>
  <c r="U17" i="36"/>
  <c r="DV17" i="36"/>
  <c r="R17" i="36"/>
  <c r="CS17" i="36"/>
  <c r="T17" i="36"/>
  <c r="K17" i="36"/>
  <c r="E17" i="36"/>
  <c r="AR17" i="38"/>
  <c r="AI16" i="36"/>
  <c r="K16" i="38" s="1"/>
  <c r="AC17" i="36"/>
  <c r="N17" i="38"/>
  <c r="AP17" i="36"/>
  <c r="N16" i="38"/>
  <c r="AP16" i="36"/>
  <c r="CG16" i="36"/>
  <c r="CF16" i="36"/>
  <c r="EV19" i="36"/>
  <c r="EN19" i="36"/>
  <c r="BR14" i="38"/>
  <c r="BN14" i="38"/>
  <c r="BJ14" i="38"/>
  <c r="AX14" i="38"/>
  <c r="AY14" i="38" s="1"/>
  <c r="AT14" i="38"/>
  <c r="AP14" i="38"/>
  <c r="AH14" i="38"/>
  <c r="BU14" i="38"/>
  <c r="BQ14" i="38"/>
  <c r="BM14" i="38"/>
  <c r="BI14" i="38"/>
  <c r="BA14" i="38"/>
  <c r="BB14" i="38" s="1"/>
  <c r="BG14" i="38" s="1"/>
  <c r="AW14" i="38"/>
  <c r="AS14" i="38"/>
  <c r="AO14" i="38"/>
  <c r="AK14" i="38"/>
  <c r="AG14" i="38"/>
  <c r="BT14" i="38"/>
  <c r="BP14" i="38"/>
  <c r="BL14" i="38"/>
  <c r="BH14" i="38"/>
  <c r="AV14" i="38"/>
  <c r="AJ14" i="38"/>
  <c r="AF14" i="38"/>
  <c r="BS14" i="38"/>
  <c r="BO14" i="38"/>
  <c r="AI14" i="38"/>
  <c r="BK14" i="38"/>
  <c r="AU14" i="38"/>
  <c r="AE14" i="38"/>
  <c r="AQ14" i="38"/>
  <c r="BY14" i="36"/>
  <c r="I15" i="38"/>
  <c r="BE13" i="38"/>
  <c r="AD16" i="38"/>
  <c r="BW16" i="36" s="1"/>
  <c r="F16" i="38"/>
  <c r="G16" i="38" s="1"/>
  <c r="Y16" i="36"/>
  <c r="H16" i="38" s="1"/>
  <c r="V16" i="36"/>
  <c r="AS16" i="36"/>
  <c r="R15" i="38"/>
  <c r="W15" i="38"/>
  <c r="Z15" i="38"/>
  <c r="Y15" i="38"/>
  <c r="AB15" i="38"/>
  <c r="O15" i="38"/>
  <c r="P15" i="38" s="1"/>
  <c r="AX13" i="36"/>
  <c r="AY13" i="36"/>
  <c r="AW13" i="36"/>
  <c r="AV13" i="36"/>
  <c r="T14" i="38"/>
  <c r="S14" i="38"/>
  <c r="EW17" i="36"/>
  <c r="DI14" i="36"/>
  <c r="DE14" i="36"/>
  <c r="DG14" i="36"/>
  <c r="DK14" i="36"/>
  <c r="DF14" i="36"/>
  <c r="DD14" i="36"/>
  <c r="DH14" i="36"/>
  <c r="Z14" i="38"/>
  <c r="Y14" i="38"/>
  <c r="AB14" i="38"/>
  <c r="O14" i="38"/>
  <c r="P14" i="38" s="1"/>
  <c r="BR15" i="38"/>
  <c r="BN15" i="38"/>
  <c r="BJ15" i="38"/>
  <c r="AX15" i="38"/>
  <c r="AY15" i="38" s="1"/>
  <c r="AT15" i="38"/>
  <c r="AP15" i="38"/>
  <c r="AH15" i="38"/>
  <c r="BU15" i="38"/>
  <c r="BQ15" i="38"/>
  <c r="BM15" i="38"/>
  <c r="BI15" i="38"/>
  <c r="BA15" i="38"/>
  <c r="BB15" i="38" s="1"/>
  <c r="BG15" i="38" s="1"/>
  <c r="AW15" i="38"/>
  <c r="AS15" i="38"/>
  <c r="AO15" i="38"/>
  <c r="AK15" i="38"/>
  <c r="AG15" i="38"/>
  <c r="BT15" i="38"/>
  <c r="BP15" i="38"/>
  <c r="BL15" i="38"/>
  <c r="BH15" i="38"/>
  <c r="AV15" i="38"/>
  <c r="AJ15" i="38"/>
  <c r="AF15" i="38"/>
  <c r="BK15" i="38"/>
  <c r="AU15" i="38"/>
  <c r="AE15" i="38"/>
  <c r="AQ15" i="38"/>
  <c r="BS15" i="38"/>
  <c r="BO15" i="38"/>
  <c r="AI15" i="38"/>
  <c r="BY15" i="36"/>
  <c r="BD13" i="38"/>
  <c r="BF13" i="38"/>
  <c r="BZ14" i="36"/>
  <c r="E16" i="38"/>
  <c r="S16" i="36"/>
  <c r="I16" i="36"/>
  <c r="C16" i="36"/>
  <c r="J16" i="38"/>
  <c r="L16" i="36"/>
  <c r="M16" i="36" s="1"/>
  <c r="W16" i="36"/>
  <c r="F16" i="36"/>
  <c r="G16" i="36"/>
  <c r="O16" i="36"/>
  <c r="B16" i="38" s="1"/>
  <c r="BB13" i="36"/>
  <c r="BC13" i="36"/>
  <c r="BA13" i="36"/>
  <c r="DI15" i="36"/>
  <c r="DE15" i="36"/>
  <c r="DK15" i="36"/>
  <c r="DG15" i="36"/>
  <c r="DH15" i="36"/>
  <c r="DF15" i="36"/>
  <c r="DD15" i="36"/>
  <c r="AZ15" i="36"/>
  <c r="Z15" i="36"/>
  <c r="AU15" i="36"/>
  <c r="AL13" i="38"/>
  <c r="AN13" i="38"/>
  <c r="AM13" i="38"/>
  <c r="DC16" i="36"/>
  <c r="CX16" i="36"/>
  <c r="CT16" i="36"/>
  <c r="CZ16" i="36"/>
  <c r="CV16" i="36"/>
  <c r="CU16" i="36"/>
  <c r="CY16" i="36"/>
  <c r="DA16" i="36" s="1"/>
  <c r="CW16" i="36"/>
  <c r="AZ14" i="36"/>
  <c r="Z14" i="36"/>
  <c r="AU14" i="36"/>
  <c r="I14" i="38"/>
  <c r="J14" i="36"/>
  <c r="D14" i="36"/>
  <c r="N14" i="36"/>
  <c r="J15" i="36"/>
  <c r="D15" i="36"/>
  <c r="N15" i="36"/>
  <c r="EO19" i="36"/>
  <c r="EM20" i="36" s="1"/>
  <c r="EO20" i="36" s="1"/>
  <c r="EM21" i="36" s="1"/>
  <c r="EV18" i="36"/>
  <c r="EN18" i="36"/>
  <c r="BY13" i="36"/>
  <c r="EY19" i="36"/>
  <c r="CE18" i="36"/>
  <c r="BT19" i="36"/>
  <c r="AF18" i="36"/>
  <c r="CD17" i="36"/>
  <c r="BL17" i="36"/>
  <c r="BV19" i="36"/>
  <c r="BK17" i="36"/>
  <c r="AM17" i="36"/>
  <c r="AO17" i="36"/>
  <c r="FB18" i="36"/>
  <c r="Q18" i="36"/>
  <c r="EU19" i="36"/>
  <c r="BV17" i="36"/>
  <c r="AK17" i="36"/>
  <c r="ES18" i="36"/>
  <c r="EQ19" i="36"/>
  <c r="BP18" i="36"/>
  <c r="BQ17" i="36"/>
  <c r="AQ16" i="36"/>
  <c r="ES19" i="36"/>
  <c r="EY18" i="36"/>
  <c r="AD19" i="36"/>
  <c r="ER18" i="36"/>
  <c r="BE17" i="36"/>
  <c r="EX19" i="36"/>
  <c r="BU17" i="36"/>
  <c r="CE19" i="36"/>
  <c r="EX18" i="36"/>
  <c r="FA18" i="36"/>
  <c r="EZ19" i="36"/>
  <c r="EP17" i="36"/>
  <c r="BK19" i="36"/>
  <c r="BX17" i="36"/>
  <c r="AD18" i="36"/>
  <c r="EQ18" i="36"/>
  <c r="AO18" i="36"/>
  <c r="AA19" i="36"/>
  <c r="BN17" i="36"/>
  <c r="Q19" i="36"/>
  <c r="AH17" i="36"/>
  <c r="AB18" i="36"/>
  <c r="FB19" i="36"/>
  <c r="AB19" i="36"/>
  <c r="BO18" i="36"/>
  <c r="AR18" i="36"/>
  <c r="ET18" i="36"/>
  <c r="BH17" i="36"/>
  <c r="AA18" i="36"/>
  <c r="BM17" i="36"/>
  <c r="EZ18" i="36"/>
  <c r="BJ17" i="36"/>
  <c r="ET19" i="36"/>
  <c r="BI17" i="36"/>
  <c r="EU18" i="36"/>
  <c r="AF19" i="36"/>
  <c r="BT18" i="36"/>
  <c r="BD17" i="36"/>
  <c r="ER19" i="36"/>
  <c r="BP17" i="36"/>
  <c r="FA19" i="36"/>
  <c r="AJ17" i="36"/>
  <c r="AA16" i="38" l="1"/>
  <c r="BZ16" i="36"/>
  <c r="AI17" i="36"/>
  <c r="K17" i="38" s="1"/>
  <c r="EE13" i="36"/>
  <c r="M17" i="38"/>
  <c r="L17" i="38"/>
  <c r="CG17" i="36"/>
  <c r="CF17" i="36"/>
  <c r="AN17" i="36"/>
  <c r="BR17" i="36"/>
  <c r="AT17" i="36"/>
  <c r="BS17" i="36"/>
  <c r="EJ13" i="36"/>
  <c r="EB13" i="36"/>
  <c r="EG13" i="36"/>
  <c r="EK13" i="36"/>
  <c r="EC13" i="36"/>
  <c r="EF13" i="36"/>
  <c r="EI13" i="36"/>
  <c r="DY13" i="36"/>
  <c r="EH13" i="36"/>
  <c r="DX13" i="36"/>
  <c r="EA13" i="36"/>
  <c r="BE14" i="38"/>
  <c r="AZ15" i="38"/>
  <c r="BC14" i="38"/>
  <c r="DZ13" i="36"/>
  <c r="BC15" i="38"/>
  <c r="A16" i="36"/>
  <c r="BE15" i="38"/>
  <c r="BD15" i="38"/>
  <c r="BF15" i="38"/>
  <c r="DJ15" i="36"/>
  <c r="EJ15" i="36" s="1"/>
  <c r="AZ14" i="38"/>
  <c r="I16" i="38"/>
  <c r="D18" i="38"/>
  <c r="U18" i="36"/>
  <c r="CS18" i="36"/>
  <c r="T18" i="36"/>
  <c r="K18" i="36"/>
  <c r="E18" i="36"/>
  <c r="DV18" i="36"/>
  <c r="R18" i="36"/>
  <c r="AC19" i="36"/>
  <c r="AE18" i="36"/>
  <c r="AG18" i="36"/>
  <c r="AR18" i="38"/>
  <c r="AC17" i="38"/>
  <c r="CB17" i="36"/>
  <c r="CA17" i="36"/>
  <c r="D19" i="38"/>
  <c r="DV19" i="36"/>
  <c r="CS19" i="36"/>
  <c r="T19" i="36"/>
  <c r="R19" i="36"/>
  <c r="U19" i="36"/>
  <c r="K19" i="36"/>
  <c r="E19" i="36"/>
  <c r="X19" i="36"/>
  <c r="AR19" i="38"/>
  <c r="AG19" i="36"/>
  <c r="N18" i="38"/>
  <c r="AP18" i="36"/>
  <c r="X18" i="36"/>
  <c r="AC19" i="38"/>
  <c r="BS18" i="36"/>
  <c r="AC18" i="36"/>
  <c r="V17" i="38"/>
  <c r="BG17" i="36"/>
  <c r="Q17" i="38"/>
  <c r="BF17" i="36"/>
  <c r="U17" i="38" s="1"/>
  <c r="X17" i="38" s="1"/>
  <c r="AE19" i="36"/>
  <c r="CB19" i="36"/>
  <c r="CA19" i="36"/>
  <c r="EV21" i="36"/>
  <c r="EN21" i="36"/>
  <c r="EW18" i="36"/>
  <c r="DJ14" i="36"/>
  <c r="EH14" i="36" s="1"/>
  <c r="AZ16" i="36"/>
  <c r="AU16" i="36"/>
  <c r="Z16" i="36"/>
  <c r="AL14" i="38"/>
  <c r="AN14" i="38"/>
  <c r="AM14" i="38"/>
  <c r="EW19" i="36"/>
  <c r="E17" i="38"/>
  <c r="S17" i="36"/>
  <c r="I17" i="36"/>
  <c r="C17" i="36"/>
  <c r="J17" i="38"/>
  <c r="W17" i="36"/>
  <c r="F17" i="36"/>
  <c r="L17" i="36"/>
  <c r="M17" i="36" s="1"/>
  <c r="O17" i="36"/>
  <c r="B17" i="38" s="1"/>
  <c r="G17" i="36"/>
  <c r="EO21" i="36"/>
  <c r="EM22" i="36" s="1"/>
  <c r="EO22" i="36" s="1"/>
  <c r="EM23" i="36" s="1"/>
  <c r="EV20" i="36"/>
  <c r="EN20" i="36"/>
  <c r="BC14" i="36"/>
  <c r="BB14" i="36"/>
  <c r="BA14" i="36"/>
  <c r="AV15" i="36"/>
  <c r="AX15" i="36"/>
  <c r="AY15" i="36"/>
  <c r="AW15" i="36"/>
  <c r="Z16" i="38"/>
  <c r="Y16" i="38"/>
  <c r="AB16" i="38"/>
  <c r="O16" i="38"/>
  <c r="P16" i="38" s="1"/>
  <c r="T15" i="38"/>
  <c r="S15" i="38"/>
  <c r="AD17" i="38"/>
  <c r="BW17" i="36" s="1"/>
  <c r="F17" i="38"/>
  <c r="G17" i="38" s="1"/>
  <c r="Y17" i="36"/>
  <c r="H17" i="38" s="1"/>
  <c r="V17" i="36"/>
  <c r="AS17" i="36"/>
  <c r="AV14" i="36"/>
  <c r="AX14" i="36"/>
  <c r="AW14" i="36"/>
  <c r="AY14" i="36"/>
  <c r="DK16" i="36"/>
  <c r="DG16" i="36"/>
  <c r="DI16" i="36"/>
  <c r="DE16" i="36"/>
  <c r="DD16" i="36"/>
  <c r="DH16" i="36"/>
  <c r="DF16" i="36"/>
  <c r="BB15" i="36"/>
  <c r="BC15" i="36"/>
  <c r="BA15" i="36"/>
  <c r="D16" i="36"/>
  <c r="J16" i="36"/>
  <c r="N16" i="36"/>
  <c r="AL15" i="38"/>
  <c r="AN15" i="38"/>
  <c r="AM15" i="38"/>
  <c r="BR16" i="38"/>
  <c r="BN16" i="38"/>
  <c r="BJ16" i="38"/>
  <c r="AX16" i="38"/>
  <c r="AY16" i="38" s="1"/>
  <c r="AT16" i="38"/>
  <c r="AP16" i="38"/>
  <c r="AH16" i="38"/>
  <c r="BU16" i="38"/>
  <c r="BQ16" i="38"/>
  <c r="BM16" i="38"/>
  <c r="BI16" i="38"/>
  <c r="BA16" i="38"/>
  <c r="BB16" i="38" s="1"/>
  <c r="BG16" i="38" s="1"/>
  <c r="AW16" i="38"/>
  <c r="AS16" i="38"/>
  <c r="AO16" i="38"/>
  <c r="AK16" i="38"/>
  <c r="AG16" i="38"/>
  <c r="BT16" i="38"/>
  <c r="BP16" i="38"/>
  <c r="BL16" i="38"/>
  <c r="BH16" i="38"/>
  <c r="AV16" i="38"/>
  <c r="AJ16" i="38"/>
  <c r="AF16" i="38"/>
  <c r="BS16" i="38"/>
  <c r="BO16" i="38"/>
  <c r="AI16" i="38"/>
  <c r="BK16" i="38"/>
  <c r="AU16" i="38"/>
  <c r="AE16" i="38"/>
  <c r="AQ16" i="38"/>
  <c r="BD14" i="38"/>
  <c r="BF14" i="38"/>
  <c r="CZ17" i="36"/>
  <c r="CV17" i="36"/>
  <c r="DC17" i="36"/>
  <c r="CX17" i="36"/>
  <c r="CT17" i="36"/>
  <c r="CY17" i="36"/>
  <c r="DA17" i="36" s="1"/>
  <c r="CW17" i="36"/>
  <c r="CU17" i="36"/>
  <c r="R16" i="38"/>
  <c r="W16" i="38"/>
  <c r="BQ19" i="36"/>
  <c r="AK20" i="36"/>
  <c r="AK18" i="36"/>
  <c r="CD18" i="36"/>
  <c r="AM18" i="36"/>
  <c r="AF20" i="36"/>
  <c r="BD18" i="36"/>
  <c r="BM21" i="36"/>
  <c r="BH18" i="36"/>
  <c r="BT20" i="36"/>
  <c r="AM19" i="36"/>
  <c r="BO19" i="36"/>
  <c r="AB21" i="36"/>
  <c r="Q21" i="36"/>
  <c r="AQ17" i="36"/>
  <c r="CD19" i="36"/>
  <c r="ER21" i="36"/>
  <c r="ES21" i="36"/>
  <c r="EZ20" i="36"/>
  <c r="CE21" i="36"/>
  <c r="BU19" i="36"/>
  <c r="ET20" i="36"/>
  <c r="AK19" i="36"/>
  <c r="EZ21" i="36"/>
  <c r="EU21" i="36"/>
  <c r="EP19" i="36"/>
  <c r="BP21" i="36"/>
  <c r="AA21" i="36"/>
  <c r="BP19" i="36"/>
  <c r="AF21" i="36"/>
  <c r="BL19" i="36"/>
  <c r="EX20" i="36"/>
  <c r="BJ18" i="36"/>
  <c r="BU21" i="36"/>
  <c r="EQ20" i="36"/>
  <c r="BX19" i="36"/>
  <c r="BU18" i="36"/>
  <c r="ET21" i="36"/>
  <c r="AH18" i="36"/>
  <c r="BI18" i="36"/>
  <c r="EY20" i="36"/>
  <c r="BD19" i="36"/>
  <c r="FB20" i="36"/>
  <c r="BE19" i="36"/>
  <c r="FB21" i="36"/>
  <c r="CE20" i="36"/>
  <c r="EQ21" i="36"/>
  <c r="Q20" i="36"/>
  <c r="AH19" i="36"/>
  <c r="EX21" i="36"/>
  <c r="FA21" i="36"/>
  <c r="BI19" i="36"/>
  <c r="BX18" i="36"/>
  <c r="AO19" i="36"/>
  <c r="FA20" i="36"/>
  <c r="AB20" i="36"/>
  <c r="AJ19" i="36"/>
  <c r="BL18" i="36"/>
  <c r="ER20" i="36"/>
  <c r="BE18" i="36"/>
  <c r="BH19" i="36"/>
  <c r="AA20" i="36"/>
  <c r="BQ18" i="36"/>
  <c r="ES20" i="36"/>
  <c r="AD21" i="36"/>
  <c r="BN19" i="36"/>
  <c r="BP20" i="36"/>
  <c r="BM18" i="36"/>
  <c r="BT21" i="36"/>
  <c r="AD20" i="36"/>
  <c r="BO21" i="36"/>
  <c r="BJ19" i="36"/>
  <c r="EY21" i="36"/>
  <c r="BK18" i="36"/>
  <c r="AR19" i="36"/>
  <c r="AJ18" i="36"/>
  <c r="BM19" i="36"/>
  <c r="EU20" i="36"/>
  <c r="EP18" i="36"/>
  <c r="BV18" i="36"/>
  <c r="BN18" i="36"/>
  <c r="M19" i="38" l="1"/>
  <c r="L19" i="38"/>
  <c r="ED14" i="36"/>
  <c r="DX15" i="36"/>
  <c r="N19" i="38"/>
  <c r="AP19" i="36"/>
  <c r="EH15" i="36"/>
  <c r="EC15" i="36"/>
  <c r="DZ15" i="36"/>
  <c r="ED15" i="36"/>
  <c r="EB15" i="36"/>
  <c r="EK15" i="36"/>
  <c r="EF15" i="36"/>
  <c r="EE15" i="36"/>
  <c r="AZ16" i="38"/>
  <c r="DY15" i="36"/>
  <c r="EI15" i="36"/>
  <c r="BC16" i="38"/>
  <c r="BF16" i="38"/>
  <c r="EI14" i="36"/>
  <c r="EG15" i="36"/>
  <c r="EA15" i="36"/>
  <c r="AA17" i="38"/>
  <c r="DJ16" i="36"/>
  <c r="EI16" i="36" s="1"/>
  <c r="BD16" i="38"/>
  <c r="EK14" i="36"/>
  <c r="DY14" i="36"/>
  <c r="EG14" i="36"/>
  <c r="EF14" i="36"/>
  <c r="EE14" i="36"/>
  <c r="EW20" i="36"/>
  <c r="A17" i="36"/>
  <c r="DX14" i="36"/>
  <c r="AC20" i="36"/>
  <c r="X20" i="36"/>
  <c r="AR20" i="38"/>
  <c r="CG18" i="36"/>
  <c r="CF18" i="36"/>
  <c r="V19" i="38"/>
  <c r="BG19" i="36"/>
  <c r="AN19" i="36"/>
  <c r="BR19" i="36"/>
  <c r="AT19" i="36"/>
  <c r="CG19" i="36"/>
  <c r="CF19" i="36"/>
  <c r="AR21" i="38"/>
  <c r="AC21" i="36"/>
  <c r="CF21" i="36"/>
  <c r="CG21" i="36"/>
  <c r="X21" i="36"/>
  <c r="BS19" i="36"/>
  <c r="BR18" i="36"/>
  <c r="AT18" i="36"/>
  <c r="AN18" i="36"/>
  <c r="D20" i="38"/>
  <c r="E20" i="36"/>
  <c r="R20" i="36"/>
  <c r="U20" i="36"/>
  <c r="K20" i="36"/>
  <c r="CS20" i="36"/>
  <c r="T20" i="36"/>
  <c r="DV20" i="36"/>
  <c r="AE20" i="36"/>
  <c r="V18" i="38"/>
  <c r="BG18" i="36"/>
  <c r="AI19" i="36"/>
  <c r="K19" i="38" s="1"/>
  <c r="AC18" i="38"/>
  <c r="CB18" i="36"/>
  <c r="CA18" i="36"/>
  <c r="M18" i="38"/>
  <c r="L18" i="38"/>
  <c r="AG21" i="36"/>
  <c r="Q19" i="38"/>
  <c r="BF19" i="36"/>
  <c r="U19" i="38" s="1"/>
  <c r="X19" i="38" s="1"/>
  <c r="Q18" i="38"/>
  <c r="BF18" i="36"/>
  <c r="U18" i="38" s="1"/>
  <c r="X18" i="38" s="1"/>
  <c r="AG20" i="36"/>
  <c r="AI18" i="36"/>
  <c r="K18" i="38" s="1"/>
  <c r="AA19" i="38"/>
  <c r="D21" i="38"/>
  <c r="R21" i="36"/>
  <c r="U21" i="36"/>
  <c r="K21" i="36"/>
  <c r="DV21" i="36"/>
  <c r="CS21" i="36"/>
  <c r="T21" i="36"/>
  <c r="E21" i="36"/>
  <c r="AE21" i="36"/>
  <c r="EV23" i="36"/>
  <c r="EN23" i="36"/>
  <c r="T16" i="38"/>
  <c r="S16" i="38"/>
  <c r="BE16" i="38"/>
  <c r="I17" i="38"/>
  <c r="J17" i="36"/>
  <c r="D17" i="36"/>
  <c r="N17" i="36"/>
  <c r="EJ14" i="36"/>
  <c r="DZ14" i="36"/>
  <c r="EC14" i="36"/>
  <c r="EA14" i="36"/>
  <c r="EB14" i="36"/>
  <c r="BZ19" i="36"/>
  <c r="R17" i="38"/>
  <c r="W17" i="38"/>
  <c r="BZ17" i="36"/>
  <c r="AD18" i="38"/>
  <c r="BW18" i="36" s="1"/>
  <c r="F18" i="38"/>
  <c r="G18" i="38" s="1"/>
  <c r="Y18" i="36"/>
  <c r="H18" i="38" s="1"/>
  <c r="V18" i="36"/>
  <c r="AS18" i="36"/>
  <c r="DI17" i="36"/>
  <c r="DE17" i="36"/>
  <c r="DK17" i="36"/>
  <c r="DG17" i="36"/>
  <c r="DH17" i="36"/>
  <c r="DF17" i="36"/>
  <c r="DD17" i="36"/>
  <c r="BR17" i="38"/>
  <c r="BN17" i="38"/>
  <c r="BJ17" i="38"/>
  <c r="AX17" i="38"/>
  <c r="AY17" i="38" s="1"/>
  <c r="AT17" i="38"/>
  <c r="AP17" i="38"/>
  <c r="AH17" i="38"/>
  <c r="BU17" i="38"/>
  <c r="BQ17" i="38"/>
  <c r="BM17" i="38"/>
  <c r="BI17" i="38"/>
  <c r="BA17" i="38"/>
  <c r="BB17" i="38" s="1"/>
  <c r="BG17" i="38" s="1"/>
  <c r="AW17" i="38"/>
  <c r="AS17" i="38"/>
  <c r="AO17" i="38"/>
  <c r="AK17" i="38"/>
  <c r="AG17" i="38"/>
  <c r="BT17" i="38"/>
  <c r="BP17" i="38"/>
  <c r="BL17" i="38"/>
  <c r="BH17" i="38"/>
  <c r="AV17" i="38"/>
  <c r="AJ17" i="38"/>
  <c r="AF17" i="38"/>
  <c r="BK17" i="38"/>
  <c r="AU17" i="38"/>
  <c r="AE17" i="38"/>
  <c r="AQ17" i="38"/>
  <c r="BS17" i="38"/>
  <c r="BO17" i="38"/>
  <c r="AI17" i="38"/>
  <c r="BY17" i="36"/>
  <c r="AX16" i="36"/>
  <c r="AV16" i="36"/>
  <c r="AY16" i="36"/>
  <c r="AW16" i="36"/>
  <c r="EW21" i="36"/>
  <c r="AD19" i="38"/>
  <c r="BW19" i="36" s="1"/>
  <c r="F19" i="38"/>
  <c r="G19" i="38" s="1"/>
  <c r="AS19" i="36"/>
  <c r="V19" i="36"/>
  <c r="Y19" i="36"/>
  <c r="H19" i="38" s="1"/>
  <c r="CW19" i="36"/>
  <c r="CZ19" i="36"/>
  <c r="CV19" i="36"/>
  <c r="CY19" i="36"/>
  <c r="DA19" i="36" s="1"/>
  <c r="CU19" i="36"/>
  <c r="CX19" i="36"/>
  <c r="CT19" i="36"/>
  <c r="DC19" i="36"/>
  <c r="E18" i="38"/>
  <c r="S18" i="36"/>
  <c r="I18" i="36"/>
  <c r="C18" i="36"/>
  <c r="AL16" i="38"/>
  <c r="AN16" i="38"/>
  <c r="AM16" i="38"/>
  <c r="AZ17" i="36"/>
  <c r="Z17" i="36"/>
  <c r="AU17" i="36"/>
  <c r="BB16" i="36"/>
  <c r="BC16" i="36"/>
  <c r="BA16" i="36"/>
  <c r="J19" i="38"/>
  <c r="F19" i="36"/>
  <c r="W19" i="36"/>
  <c r="L19" i="36"/>
  <c r="M19" i="36" s="1"/>
  <c r="G19" i="36"/>
  <c r="E19" i="38"/>
  <c r="S19" i="36"/>
  <c r="I19" i="36"/>
  <c r="C19" i="36"/>
  <c r="DC18" i="36"/>
  <c r="CX18" i="36"/>
  <c r="CT18" i="36"/>
  <c r="CZ18" i="36"/>
  <c r="CV18" i="36"/>
  <c r="CU18" i="36"/>
  <c r="CY18" i="36"/>
  <c r="DA18" i="36" s="1"/>
  <c r="CW18" i="36"/>
  <c r="BY16" i="36"/>
  <c r="EV22" i="36"/>
  <c r="EN22" i="36"/>
  <c r="EO23" i="36"/>
  <c r="EM24" i="36" s="1"/>
  <c r="Z17" i="38"/>
  <c r="Y17" i="38"/>
  <c r="AB17" i="38"/>
  <c r="O17" i="38"/>
  <c r="P17" i="38" s="1"/>
  <c r="J18" i="38"/>
  <c r="L18" i="36"/>
  <c r="M18" i="36" s="1"/>
  <c r="W18" i="36"/>
  <c r="F18" i="36"/>
  <c r="G18" i="36"/>
  <c r="O18" i="36"/>
  <c r="B18" i="38" s="1"/>
  <c r="BL21" i="36"/>
  <c r="BL22" i="36"/>
  <c r="CE23" i="36"/>
  <c r="AB23" i="36"/>
  <c r="BH20" i="36"/>
  <c r="AO21" i="36"/>
  <c r="BT22" i="36"/>
  <c r="AD23" i="36"/>
  <c r="ER22" i="36"/>
  <c r="EX23" i="36"/>
  <c r="AJ20" i="36"/>
  <c r="EP22" i="36"/>
  <c r="BE21" i="36"/>
  <c r="AA22" i="36"/>
  <c r="Q23" i="36"/>
  <c r="BI20" i="36"/>
  <c r="Q22" i="36"/>
  <c r="BN20" i="36"/>
  <c r="ES23" i="36"/>
  <c r="EZ22" i="36"/>
  <c r="AA23" i="36"/>
  <c r="EP21" i="36"/>
  <c r="BI21" i="36"/>
  <c r="AR21" i="36"/>
  <c r="AM21" i="36"/>
  <c r="AF22" i="36"/>
  <c r="BO20" i="36"/>
  <c r="BQ20" i="36"/>
  <c r="FB22" i="36"/>
  <c r="BT23" i="36"/>
  <c r="BH22" i="36"/>
  <c r="BK20" i="36"/>
  <c r="BM23" i="36"/>
  <c r="BK21" i="36"/>
  <c r="BJ21" i="36"/>
  <c r="AQ19" i="36"/>
  <c r="AH20" i="36"/>
  <c r="BV20" i="36"/>
  <c r="CD21" i="36"/>
  <c r="AJ21" i="36"/>
  <c r="EQ22" i="36"/>
  <c r="EU22" i="36"/>
  <c r="EU23" i="36"/>
  <c r="AH21" i="36"/>
  <c r="AR23" i="36"/>
  <c r="AR20" i="36"/>
  <c r="BM20" i="36"/>
  <c r="AM20" i="36"/>
  <c r="FB23" i="36"/>
  <c r="CE22" i="36"/>
  <c r="EP20" i="36"/>
  <c r="FA23" i="36"/>
  <c r="AB22" i="36"/>
  <c r="BU20" i="36"/>
  <c r="BX20" i="36"/>
  <c r="BH21" i="36"/>
  <c r="AK21" i="36"/>
  <c r="BE20" i="36"/>
  <c r="BQ21" i="36"/>
  <c r="AQ18" i="36"/>
  <c r="EQ23" i="36"/>
  <c r="EZ23" i="36"/>
  <c r="BD20" i="36"/>
  <c r="BV21" i="36"/>
  <c r="BJ20" i="36"/>
  <c r="AF23" i="36"/>
  <c r="AD22" i="36"/>
  <c r="ES22" i="36"/>
  <c r="BP22" i="36"/>
  <c r="FA22" i="36"/>
  <c r="BL20" i="36"/>
  <c r="CD20" i="36"/>
  <c r="EX22" i="36"/>
  <c r="AO20" i="36"/>
  <c r="EY22" i="36"/>
  <c r="BX21" i="36"/>
  <c r="EY23" i="36"/>
  <c r="ER23" i="36"/>
  <c r="ET23" i="36"/>
  <c r="ET22" i="36"/>
  <c r="BN21" i="36"/>
  <c r="CD23" i="36"/>
  <c r="BD21" i="36"/>
  <c r="M21" i="38" l="1"/>
  <c r="L21" i="38"/>
  <c r="V21" i="38"/>
  <c r="BG21" i="36"/>
  <c r="Q20" i="38"/>
  <c r="BF20" i="36"/>
  <c r="U20" i="38" s="1"/>
  <c r="X20" i="38" s="1"/>
  <c r="N20" i="38"/>
  <c r="AP20" i="36"/>
  <c r="V20" i="38"/>
  <c r="BG20" i="36"/>
  <c r="AI20" i="36"/>
  <c r="K20" i="38" s="1"/>
  <c r="EK16" i="36"/>
  <c r="L20" i="38"/>
  <c r="M20" i="38"/>
  <c r="EH16" i="36"/>
  <c r="EA16" i="36"/>
  <c r="BC17" i="38"/>
  <c r="EJ16" i="36"/>
  <c r="BE17" i="38"/>
  <c r="EW22" i="36"/>
  <c r="DY16" i="36"/>
  <c r="EF16" i="36"/>
  <c r="EC16" i="36"/>
  <c r="EG16" i="36"/>
  <c r="EE16" i="36"/>
  <c r="ED16" i="36"/>
  <c r="DX16" i="36"/>
  <c r="DZ16" i="36"/>
  <c r="EB16" i="36"/>
  <c r="AZ17" i="38"/>
  <c r="A19" i="36"/>
  <c r="A18" i="36"/>
  <c r="DJ17" i="36"/>
  <c r="DX17" i="36" s="1"/>
  <c r="BD17" i="38"/>
  <c r="BF17" i="38"/>
  <c r="BZ18" i="36"/>
  <c r="V22" i="38"/>
  <c r="BG22" i="36"/>
  <c r="AC22" i="36"/>
  <c r="AR22" i="38"/>
  <c r="Q21" i="38"/>
  <c r="BF21" i="36"/>
  <c r="U21" i="38" s="1"/>
  <c r="X21" i="38" s="1"/>
  <c r="BR21" i="36"/>
  <c r="AT21" i="36"/>
  <c r="AN21" i="36"/>
  <c r="AN20" i="36"/>
  <c r="BR20" i="36"/>
  <c r="AT20" i="36"/>
  <c r="X23" i="36"/>
  <c r="N23" i="38"/>
  <c r="AP23" i="36"/>
  <c r="AC21" i="38"/>
  <c r="CB21" i="36"/>
  <c r="CA21" i="36"/>
  <c r="AG22" i="36"/>
  <c r="D22" i="38"/>
  <c r="U22" i="36"/>
  <c r="K22" i="36"/>
  <c r="DV22" i="36"/>
  <c r="CS22" i="36"/>
  <c r="T22" i="36"/>
  <c r="E22" i="36"/>
  <c r="R22" i="36"/>
  <c r="AC20" i="38"/>
  <c r="CB20" i="36"/>
  <c r="CA20" i="36"/>
  <c r="BS21" i="36"/>
  <c r="AE23" i="36"/>
  <c r="AE22" i="36"/>
  <c r="BS20" i="36"/>
  <c r="AI21" i="36"/>
  <c r="K21" i="38" s="1"/>
  <c r="CG20" i="36"/>
  <c r="CF20" i="36"/>
  <c r="D23" i="38"/>
  <c r="DV23" i="36"/>
  <c r="CS23" i="36"/>
  <c r="T23" i="36"/>
  <c r="E23" i="36"/>
  <c r="R23" i="36"/>
  <c r="K23" i="36"/>
  <c r="U23" i="36"/>
  <c r="AC23" i="36"/>
  <c r="X22" i="36"/>
  <c r="N21" i="38"/>
  <c r="AP21" i="36"/>
  <c r="AR23" i="38"/>
  <c r="AG23" i="36"/>
  <c r="EV24" i="36"/>
  <c r="EN24" i="36"/>
  <c r="AV17" i="36"/>
  <c r="AX17" i="36"/>
  <c r="AY17" i="36"/>
  <c r="AW17" i="36"/>
  <c r="AD21" i="38"/>
  <c r="BW21" i="36" s="1"/>
  <c r="F21" i="38"/>
  <c r="G21" i="38" s="1"/>
  <c r="V21" i="36"/>
  <c r="Y21" i="36"/>
  <c r="AS21" i="36"/>
  <c r="R18" i="38"/>
  <c r="W18" i="38"/>
  <c r="AD20" i="38"/>
  <c r="BW20" i="36" s="1"/>
  <c r="F20" i="38"/>
  <c r="G20" i="38" s="1"/>
  <c r="V20" i="36"/>
  <c r="Y20" i="36"/>
  <c r="AS20" i="36"/>
  <c r="J20" i="38"/>
  <c r="W20" i="36"/>
  <c r="L20" i="36"/>
  <c r="M20" i="36" s="1"/>
  <c r="G20" i="36"/>
  <c r="F20" i="36"/>
  <c r="AZ19" i="36"/>
  <c r="AU19" i="36"/>
  <c r="Z19" i="36"/>
  <c r="I19" i="38"/>
  <c r="AL17" i="38"/>
  <c r="AN17" i="38"/>
  <c r="AM17" i="38"/>
  <c r="I18" i="38"/>
  <c r="CY21" i="36"/>
  <c r="DA21" i="36" s="1"/>
  <c r="CU21" i="36"/>
  <c r="DC21" i="36"/>
  <c r="CX21" i="36"/>
  <c r="CT21" i="36"/>
  <c r="CW21" i="36"/>
  <c r="CZ21" i="36"/>
  <c r="CV21" i="36"/>
  <c r="E21" i="38"/>
  <c r="C21" i="36"/>
  <c r="S21" i="36"/>
  <c r="I21" i="36"/>
  <c r="AA18" i="38"/>
  <c r="E20" i="38"/>
  <c r="S20" i="36"/>
  <c r="I20" i="36"/>
  <c r="C20" i="36"/>
  <c r="J21" i="38"/>
  <c r="L21" i="36"/>
  <c r="M21" i="36" s="1"/>
  <c r="G21" i="36"/>
  <c r="F21" i="36"/>
  <c r="W21" i="36"/>
  <c r="Z18" i="38"/>
  <c r="Y18" i="38"/>
  <c r="AB18" i="38"/>
  <c r="O18" i="38"/>
  <c r="P18" i="38" s="1"/>
  <c r="J19" i="36"/>
  <c r="D19" i="36"/>
  <c r="N19" i="36"/>
  <c r="BB17" i="36"/>
  <c r="BC17" i="36"/>
  <c r="BA17" i="36"/>
  <c r="BR19" i="38"/>
  <c r="BN19" i="38"/>
  <c r="BJ19" i="38"/>
  <c r="AX19" i="38"/>
  <c r="AY19" i="38" s="1"/>
  <c r="AT19" i="38"/>
  <c r="AP19" i="38"/>
  <c r="AH19" i="38"/>
  <c r="BU19" i="38"/>
  <c r="BQ19" i="38"/>
  <c r="BM19" i="38"/>
  <c r="BI19" i="38"/>
  <c r="BA19" i="38"/>
  <c r="BB19" i="38" s="1"/>
  <c r="BG19" i="38" s="1"/>
  <c r="AW19" i="38"/>
  <c r="AS19" i="38"/>
  <c r="AO19" i="38"/>
  <c r="AK19" i="38"/>
  <c r="AG19" i="38"/>
  <c r="BT19" i="38"/>
  <c r="BP19" i="38"/>
  <c r="BL19" i="38"/>
  <c r="BH19" i="38"/>
  <c r="AV19" i="38"/>
  <c r="AJ19" i="38"/>
  <c r="AF19" i="38"/>
  <c r="AQ19" i="38"/>
  <c r="BS19" i="38"/>
  <c r="BO19" i="38"/>
  <c r="AI19" i="38"/>
  <c r="BK19" i="38"/>
  <c r="AU19" i="38"/>
  <c r="AE19" i="38"/>
  <c r="BR18" i="38"/>
  <c r="BN18" i="38"/>
  <c r="BJ18" i="38"/>
  <c r="AX18" i="38"/>
  <c r="AY18" i="38" s="1"/>
  <c r="AT18" i="38"/>
  <c r="AP18" i="38"/>
  <c r="AH18" i="38"/>
  <c r="BU18" i="38"/>
  <c r="BQ18" i="38"/>
  <c r="BM18" i="38"/>
  <c r="BI18" i="38"/>
  <c r="BA18" i="38"/>
  <c r="BB18" i="38" s="1"/>
  <c r="BG18" i="38" s="1"/>
  <c r="AW18" i="38"/>
  <c r="AS18" i="38"/>
  <c r="AO18" i="38"/>
  <c r="AK18" i="38"/>
  <c r="AG18" i="38"/>
  <c r="BT18" i="38"/>
  <c r="BP18" i="38"/>
  <c r="BL18" i="38"/>
  <c r="BH18" i="38"/>
  <c r="AV18" i="38"/>
  <c r="AJ18" i="38"/>
  <c r="AF18" i="38"/>
  <c r="BS18" i="38"/>
  <c r="BO18" i="38"/>
  <c r="AI18" i="38"/>
  <c r="BK18" i="38"/>
  <c r="AU18" i="38"/>
  <c r="AE18" i="38"/>
  <c r="AQ18" i="38"/>
  <c r="EO24" i="36"/>
  <c r="EM25" i="36" s="1"/>
  <c r="EW23" i="36"/>
  <c r="R19" i="38"/>
  <c r="W19" i="38"/>
  <c r="CZ20" i="36"/>
  <c r="CV20" i="36"/>
  <c r="CY20" i="36"/>
  <c r="DA20" i="36" s="1"/>
  <c r="CU20" i="36"/>
  <c r="DC20" i="36"/>
  <c r="CX20" i="36"/>
  <c r="CT20" i="36"/>
  <c r="CW20" i="36"/>
  <c r="DK18" i="36"/>
  <c r="DG18" i="36"/>
  <c r="DI18" i="36"/>
  <c r="DE18" i="36"/>
  <c r="DD18" i="36"/>
  <c r="DH18" i="36"/>
  <c r="DF18" i="36"/>
  <c r="Z19" i="38"/>
  <c r="Y19" i="38"/>
  <c r="AB19" i="38"/>
  <c r="O19" i="38"/>
  <c r="P19" i="38" s="1"/>
  <c r="D18" i="36"/>
  <c r="J18" i="36"/>
  <c r="N18" i="36"/>
  <c r="DF19" i="36"/>
  <c r="DI19" i="36"/>
  <c r="DE19" i="36"/>
  <c r="DH19" i="36"/>
  <c r="DD19" i="36"/>
  <c r="DK19" i="36"/>
  <c r="DG19" i="36"/>
  <c r="AZ18" i="36"/>
  <c r="AU18" i="36"/>
  <c r="Z18" i="36"/>
  <c r="T17" i="38"/>
  <c r="S17" i="38"/>
  <c r="R20" i="38"/>
  <c r="BX23" i="36"/>
  <c r="AF24" i="36"/>
  <c r="ES24" i="36"/>
  <c r="FB24" i="36"/>
  <c r="BV22" i="36"/>
  <c r="FA24" i="36"/>
  <c r="BL23" i="36"/>
  <c r="BP24" i="36"/>
  <c r="CD22" i="36"/>
  <c r="AR22" i="36"/>
  <c r="AD24" i="36"/>
  <c r="AA24" i="36"/>
  <c r="AQ21" i="36"/>
  <c r="BU22" i="36"/>
  <c r="AH23" i="36"/>
  <c r="BN23" i="36"/>
  <c r="BE23" i="36"/>
  <c r="BU23" i="36"/>
  <c r="ET24" i="36"/>
  <c r="BV23" i="36"/>
  <c r="BK22" i="36"/>
  <c r="AO22" i="36"/>
  <c r="EU24" i="36"/>
  <c r="AO23" i="36"/>
  <c r="BJ22" i="36"/>
  <c r="BX22" i="36"/>
  <c r="BE22" i="36"/>
  <c r="BP23" i="36"/>
  <c r="BO23" i="36"/>
  <c r="BD23" i="36"/>
  <c r="BT24" i="36"/>
  <c r="BK23" i="36"/>
  <c r="BQ23" i="36"/>
  <c r="EP23" i="36"/>
  <c r="EX24" i="36"/>
  <c r="BN22" i="36"/>
  <c r="AK23" i="36"/>
  <c r="BM22" i="36"/>
  <c r="AJ23" i="36"/>
  <c r="AJ22" i="36"/>
  <c r="BQ22" i="36"/>
  <c r="AM23" i="36"/>
  <c r="BO22" i="36"/>
  <c r="AB24" i="36"/>
  <c r="BH23" i="36"/>
  <c r="CE24" i="36"/>
  <c r="BD22" i="36"/>
  <c r="AQ20" i="36"/>
  <c r="EQ24" i="36"/>
  <c r="EZ24" i="36"/>
  <c r="ER24" i="36"/>
  <c r="AH22" i="36"/>
  <c r="AM22" i="36"/>
  <c r="AK22" i="36"/>
  <c r="BI22" i="36"/>
  <c r="BI23" i="36"/>
  <c r="BJ23" i="36"/>
  <c r="Q24" i="36"/>
  <c r="EY24" i="36"/>
  <c r="M23" i="38" l="1"/>
  <c r="L23" i="38"/>
  <c r="W20" i="38"/>
  <c r="M22" i="38"/>
  <c r="L22" i="38"/>
  <c r="AI22" i="36"/>
  <c r="K22" i="38" s="1"/>
  <c r="CG22" i="36"/>
  <c r="CF22" i="36"/>
  <c r="N22" i="38"/>
  <c r="AP22" i="36"/>
  <c r="EF17" i="36"/>
  <c r="DY17" i="36"/>
  <c r="EB17" i="36"/>
  <c r="ED17" i="36"/>
  <c r="EH17" i="36"/>
  <c r="EK17" i="36"/>
  <c r="EI17" i="36"/>
  <c r="EC17" i="36"/>
  <c r="EE17" i="36"/>
  <c r="DZ17" i="36"/>
  <c r="EG17" i="36"/>
  <c r="EA17" i="36"/>
  <c r="EJ17" i="36"/>
  <c r="BY21" i="36"/>
  <c r="BC18" i="38"/>
  <c r="AA21" i="38"/>
  <c r="AZ19" i="38"/>
  <c r="A20" i="36"/>
  <c r="BE19" i="38"/>
  <c r="AZ18" i="38"/>
  <c r="BF18" i="38"/>
  <c r="DJ19" i="36"/>
  <c r="EH19" i="36" s="1"/>
  <c r="BD18" i="38"/>
  <c r="BD19" i="38"/>
  <c r="BF19" i="38"/>
  <c r="BC19" i="38"/>
  <c r="AN23" i="36"/>
  <c r="AT23" i="36"/>
  <c r="BR23" i="36"/>
  <c r="Q22" i="38"/>
  <c r="BF22" i="36"/>
  <c r="U22" i="38" s="1"/>
  <c r="X22" i="38" s="1"/>
  <c r="BS23" i="36"/>
  <c r="D24" i="38"/>
  <c r="E24" i="36"/>
  <c r="R24" i="36"/>
  <c r="U24" i="36"/>
  <c r="K24" i="36"/>
  <c r="CS24" i="36"/>
  <c r="DV24" i="36"/>
  <c r="T24" i="36"/>
  <c r="AE24" i="36"/>
  <c r="CG23" i="36"/>
  <c r="CF23" i="36"/>
  <c r="Q23" i="38"/>
  <c r="BF23" i="36"/>
  <c r="U23" i="38" s="1"/>
  <c r="X23" i="38" s="1"/>
  <c r="AC24" i="36"/>
  <c r="AC23" i="38"/>
  <c r="CB23" i="36"/>
  <c r="CA23" i="36"/>
  <c r="BR22" i="36"/>
  <c r="AT22" i="36"/>
  <c r="AN22" i="36"/>
  <c r="AG24" i="36"/>
  <c r="X24" i="36"/>
  <c r="AR24" i="38"/>
  <c r="V23" i="38"/>
  <c r="BG23" i="36"/>
  <c r="AI23" i="36"/>
  <c r="K23" i="38" s="1"/>
  <c r="BS22" i="36"/>
  <c r="AC22" i="38"/>
  <c r="CB22" i="36"/>
  <c r="CA22" i="36"/>
  <c r="AX18" i="36"/>
  <c r="AV18" i="36"/>
  <c r="AY18" i="36"/>
  <c r="AW18" i="36"/>
  <c r="Z21" i="38"/>
  <c r="Y21" i="38"/>
  <c r="AB21" i="38"/>
  <c r="O21" i="38"/>
  <c r="P21" i="38" s="1"/>
  <c r="DH21" i="36"/>
  <c r="DD21" i="36"/>
  <c r="DK21" i="36"/>
  <c r="DG21" i="36"/>
  <c r="DF21" i="36"/>
  <c r="DE21" i="36"/>
  <c r="DI21" i="36"/>
  <c r="Z20" i="38"/>
  <c r="Y20" i="38"/>
  <c r="AB20" i="38"/>
  <c r="O20" i="38"/>
  <c r="P20" i="38" s="1"/>
  <c r="AZ20" i="36"/>
  <c r="AU20" i="36"/>
  <c r="Z20" i="36"/>
  <c r="BR20" i="38"/>
  <c r="BN20" i="38"/>
  <c r="BJ20" i="38"/>
  <c r="AX20" i="38"/>
  <c r="AZ20" i="38" s="1"/>
  <c r="AT20" i="38"/>
  <c r="AP20" i="38"/>
  <c r="AH20" i="38"/>
  <c r="BU20" i="38"/>
  <c r="BQ20" i="38"/>
  <c r="BM20" i="38"/>
  <c r="BI20" i="38"/>
  <c r="BA20" i="38"/>
  <c r="BB20" i="38" s="1"/>
  <c r="BG20" i="38" s="1"/>
  <c r="AW20" i="38"/>
  <c r="AS20" i="38"/>
  <c r="AO20" i="38"/>
  <c r="AK20" i="38"/>
  <c r="AG20" i="38"/>
  <c r="BT20" i="38"/>
  <c r="BP20" i="38"/>
  <c r="BL20" i="38"/>
  <c r="BH20" i="38"/>
  <c r="AV20" i="38"/>
  <c r="AJ20" i="38"/>
  <c r="AF20" i="38"/>
  <c r="BK20" i="38"/>
  <c r="AU20" i="38"/>
  <c r="AE20" i="38"/>
  <c r="AQ20" i="38"/>
  <c r="BS20" i="38"/>
  <c r="BO20" i="38"/>
  <c r="AI20" i="38"/>
  <c r="AU21" i="36"/>
  <c r="Z21" i="36"/>
  <c r="AZ21" i="36"/>
  <c r="BR21" i="38"/>
  <c r="BN21" i="38"/>
  <c r="BJ21" i="38"/>
  <c r="AX21" i="38"/>
  <c r="AZ21" i="38" s="1"/>
  <c r="AT21" i="38"/>
  <c r="AP21" i="38"/>
  <c r="AH21" i="38"/>
  <c r="BU21" i="38"/>
  <c r="BQ21" i="38"/>
  <c r="BM21" i="38"/>
  <c r="BI21" i="38"/>
  <c r="BA21" i="38"/>
  <c r="BB21" i="38" s="1"/>
  <c r="BG21" i="38" s="1"/>
  <c r="AW21" i="38"/>
  <c r="AS21" i="38"/>
  <c r="AO21" i="38"/>
  <c r="AK21" i="38"/>
  <c r="AG21" i="38"/>
  <c r="BT21" i="38"/>
  <c r="BP21" i="38"/>
  <c r="BL21" i="38"/>
  <c r="BH21" i="38"/>
  <c r="AV21" i="38"/>
  <c r="AJ21" i="38"/>
  <c r="AF21" i="38"/>
  <c r="BO21" i="38"/>
  <c r="AI21" i="38"/>
  <c r="BK21" i="38"/>
  <c r="AU21" i="38"/>
  <c r="AE21" i="38"/>
  <c r="AQ21" i="38"/>
  <c r="BS21" i="38"/>
  <c r="EI19" i="36"/>
  <c r="E23" i="38"/>
  <c r="S23" i="36"/>
  <c r="I23" i="36"/>
  <c r="C23" i="36"/>
  <c r="CW23" i="36"/>
  <c r="CZ23" i="36"/>
  <c r="CV23" i="36"/>
  <c r="CY23" i="36"/>
  <c r="DA23" i="36" s="1"/>
  <c r="CU23" i="36"/>
  <c r="DC23" i="36"/>
  <c r="CX23" i="36"/>
  <c r="CT23" i="36"/>
  <c r="E22" i="38"/>
  <c r="C22" i="36"/>
  <c r="S22" i="36"/>
  <c r="I22" i="36"/>
  <c r="DC22" i="36"/>
  <c r="CX22" i="36"/>
  <c r="CT22" i="36"/>
  <c r="CW22" i="36"/>
  <c r="CZ22" i="36"/>
  <c r="CV22" i="36"/>
  <c r="CY22" i="36"/>
  <c r="DA22" i="36" s="1"/>
  <c r="CU22" i="36"/>
  <c r="T20" i="38"/>
  <c r="S20" i="38"/>
  <c r="BB18" i="36"/>
  <c r="BC18" i="36"/>
  <c r="BA18" i="36"/>
  <c r="DI20" i="36"/>
  <c r="DE20" i="36"/>
  <c r="DH20" i="36"/>
  <c r="DD20" i="36"/>
  <c r="DK20" i="36"/>
  <c r="DG20" i="36"/>
  <c r="DF20" i="36"/>
  <c r="EV25" i="36"/>
  <c r="EN25" i="36"/>
  <c r="BY18" i="36"/>
  <c r="AL19" i="38"/>
  <c r="AN19" i="38"/>
  <c r="AM19" i="38"/>
  <c r="AW19" i="36"/>
  <c r="AV19" i="36"/>
  <c r="AY19" i="36"/>
  <c r="AX19" i="36"/>
  <c r="EO25" i="36"/>
  <c r="EM26" i="36" s="1"/>
  <c r="BZ20" i="36"/>
  <c r="AA20" i="38"/>
  <c r="J23" i="38"/>
  <c r="F23" i="36"/>
  <c r="W23" i="36"/>
  <c r="L23" i="36"/>
  <c r="M23" i="36" s="1"/>
  <c r="G23" i="36"/>
  <c r="DJ18" i="36"/>
  <c r="EH18" i="36" s="1"/>
  <c r="T19" i="38"/>
  <c r="S19" i="38"/>
  <c r="BE18" i="38"/>
  <c r="D20" i="36"/>
  <c r="J20" i="36"/>
  <c r="N20" i="36"/>
  <c r="D21" i="36"/>
  <c r="J21" i="36"/>
  <c r="N21" i="36"/>
  <c r="BA19" i="36"/>
  <c r="BC19" i="36"/>
  <c r="BB19" i="36"/>
  <c r="H20" i="38"/>
  <c r="I20" i="38" s="1"/>
  <c r="T18" i="38"/>
  <c r="S18" i="38"/>
  <c r="H21" i="38"/>
  <c r="I21" i="38" s="1"/>
  <c r="AD23" i="38"/>
  <c r="BW23" i="36" s="1"/>
  <c r="F23" i="38"/>
  <c r="G23" i="38" s="1"/>
  <c r="AS23" i="36"/>
  <c r="V23" i="36"/>
  <c r="Y23" i="36"/>
  <c r="H23" i="38" s="1"/>
  <c r="AL18" i="38"/>
  <c r="AN18" i="38"/>
  <c r="AM18" i="38"/>
  <c r="A21" i="36"/>
  <c r="EW24" i="36"/>
  <c r="J22" i="38"/>
  <c r="G22" i="36"/>
  <c r="F22" i="36"/>
  <c r="W22" i="36"/>
  <c r="L22" i="36"/>
  <c r="M22" i="36" s="1"/>
  <c r="AD22" i="38"/>
  <c r="BW22" i="36" s="1"/>
  <c r="F22" i="38"/>
  <c r="G22" i="38" s="1"/>
  <c r="Y22" i="36"/>
  <c r="AS22" i="36"/>
  <c r="V22" i="36"/>
  <c r="BZ21" i="36"/>
  <c r="R21" i="38"/>
  <c r="W21" i="38"/>
  <c r="CE25" i="36"/>
  <c r="BK25" i="36"/>
  <c r="BI24" i="36"/>
  <c r="BH24" i="36"/>
  <c r="BJ24" i="36"/>
  <c r="BE24" i="36"/>
  <c r="BD24" i="36"/>
  <c r="BO24" i="36"/>
  <c r="AA25" i="36"/>
  <c r="EY25" i="36"/>
  <c r="FB25" i="36"/>
  <c r="EX25" i="36"/>
  <c r="EP24" i="36"/>
  <c r="BX24" i="36"/>
  <c r="CD24" i="36"/>
  <c r="AQ23" i="36"/>
  <c r="BM24" i="36"/>
  <c r="BK24" i="36"/>
  <c r="BU24" i="36"/>
  <c r="BL24" i="36"/>
  <c r="Q25" i="36"/>
  <c r="AH24" i="36"/>
  <c r="EZ25" i="36"/>
  <c r="AM24" i="36"/>
  <c r="AK24" i="36"/>
  <c r="BQ24" i="36"/>
  <c r="BT25" i="36"/>
  <c r="EQ25" i="36"/>
  <c r="AR24" i="36"/>
  <c r="BN24" i="36"/>
  <c r="BM25" i="36"/>
  <c r="ET25" i="36"/>
  <c r="AQ22" i="36"/>
  <c r="AD25" i="36"/>
  <c r="BV24" i="36"/>
  <c r="AO24" i="36"/>
  <c r="FA25" i="36"/>
  <c r="AF25" i="36"/>
  <c r="ER25" i="36"/>
  <c r="ES25" i="36"/>
  <c r="BX25" i="36"/>
  <c r="EU25" i="36"/>
  <c r="AB25" i="36"/>
  <c r="AJ24" i="36"/>
  <c r="EA19" i="36" l="1"/>
  <c r="EC19" i="36"/>
  <c r="EI18" i="36"/>
  <c r="EE19" i="36"/>
  <c r="DX19" i="36"/>
  <c r="ED19" i="36"/>
  <c r="EK19" i="36"/>
  <c r="DX18" i="36"/>
  <c r="AY21" i="38"/>
  <c r="EC18" i="36"/>
  <c r="DZ18" i="36"/>
  <c r="A22" i="36"/>
  <c r="ED18" i="36"/>
  <c r="A23" i="36"/>
  <c r="EW25" i="36"/>
  <c r="AA23" i="38"/>
  <c r="DY18" i="36"/>
  <c r="BC20" i="38"/>
  <c r="AY20" i="38"/>
  <c r="BD20" i="38"/>
  <c r="EJ19" i="36"/>
  <c r="DY19" i="36"/>
  <c r="EG18" i="36"/>
  <c r="EG19" i="36"/>
  <c r="DJ20" i="36"/>
  <c r="DZ20" i="36" s="1"/>
  <c r="BC21" i="38"/>
  <c r="EF19" i="36"/>
  <c r="DZ19" i="36"/>
  <c r="EB18" i="36"/>
  <c r="BD21" i="38"/>
  <c r="EB19" i="36"/>
  <c r="DJ21" i="36"/>
  <c r="EI21" i="36" s="1"/>
  <c r="M24" i="38"/>
  <c r="L24" i="38"/>
  <c r="AR25" i="38"/>
  <c r="AC25" i="36"/>
  <c r="X25" i="36"/>
  <c r="Q24" i="38"/>
  <c r="BF24" i="36"/>
  <c r="U24" i="38" s="1"/>
  <c r="X24" i="38" s="1"/>
  <c r="AN24" i="36"/>
  <c r="BR24" i="36"/>
  <c r="AT24" i="36"/>
  <c r="AI24" i="36"/>
  <c r="K24" i="38" s="1"/>
  <c r="AG25" i="36"/>
  <c r="N24" i="38"/>
  <c r="AP24" i="36"/>
  <c r="CG24" i="36"/>
  <c r="CF24" i="36"/>
  <c r="V24" i="38"/>
  <c r="BG24" i="36"/>
  <c r="D25" i="38"/>
  <c r="R25" i="36"/>
  <c r="U25" i="36"/>
  <c r="K25" i="36"/>
  <c r="DV25" i="36"/>
  <c r="CS25" i="36"/>
  <c r="T25" i="36"/>
  <c r="E25" i="36"/>
  <c r="AE25" i="36"/>
  <c r="AC24" i="38"/>
  <c r="CB24" i="36"/>
  <c r="CA24" i="36"/>
  <c r="BS24" i="36"/>
  <c r="T21" i="38"/>
  <c r="S21" i="38"/>
  <c r="DK22" i="36"/>
  <c r="DG22" i="36"/>
  <c r="DF22" i="36"/>
  <c r="DI22" i="36"/>
  <c r="DE22" i="36"/>
  <c r="DH22" i="36"/>
  <c r="DD22" i="36"/>
  <c r="AY21" i="36"/>
  <c r="AX21" i="36"/>
  <c r="AW21" i="36"/>
  <c r="AV21" i="36"/>
  <c r="BC20" i="36"/>
  <c r="BB20" i="36"/>
  <c r="BA20" i="36"/>
  <c r="EA18" i="36"/>
  <c r="BZ23" i="36"/>
  <c r="BY23" i="36"/>
  <c r="AZ22" i="36"/>
  <c r="AU22" i="36"/>
  <c r="Z22" i="36"/>
  <c r="H22" i="38"/>
  <c r="I22" i="38" s="1"/>
  <c r="AZ23" i="36"/>
  <c r="AU23" i="36"/>
  <c r="Z23" i="36"/>
  <c r="I23" i="38"/>
  <c r="EK18" i="36"/>
  <c r="EE18" i="36"/>
  <c r="J23" i="36"/>
  <c r="D23" i="36"/>
  <c r="N23" i="36"/>
  <c r="BE21" i="38"/>
  <c r="BE20" i="38"/>
  <c r="EJ18" i="36"/>
  <c r="BZ22" i="36"/>
  <c r="BY22" i="36"/>
  <c r="AA22" i="38"/>
  <c r="R23" i="38"/>
  <c r="W23" i="38"/>
  <c r="AD24" i="38"/>
  <c r="BW24" i="36" s="1"/>
  <c r="F24" i="38"/>
  <c r="G24" i="38" s="1"/>
  <c r="V24" i="36"/>
  <c r="Y24" i="36"/>
  <c r="H24" i="38" s="1"/>
  <c r="AS24" i="36"/>
  <c r="BR22" i="38"/>
  <c r="BN22" i="38"/>
  <c r="BJ22" i="38"/>
  <c r="AX22" i="38"/>
  <c r="AZ22" i="38" s="1"/>
  <c r="AT22" i="38"/>
  <c r="AP22" i="38"/>
  <c r="AH22" i="38"/>
  <c r="BU22" i="38"/>
  <c r="BQ22" i="38"/>
  <c r="BM22" i="38"/>
  <c r="BI22" i="38"/>
  <c r="BA22" i="38"/>
  <c r="BB22" i="38" s="1"/>
  <c r="BG22" i="38" s="1"/>
  <c r="AW22" i="38"/>
  <c r="AS22" i="38"/>
  <c r="AO22" i="38"/>
  <c r="AK22" i="38"/>
  <c r="AG22" i="38"/>
  <c r="BT22" i="38"/>
  <c r="BP22" i="38"/>
  <c r="BL22" i="38"/>
  <c r="BH22" i="38"/>
  <c r="AV22" i="38"/>
  <c r="AJ22" i="38"/>
  <c r="AF22" i="38"/>
  <c r="BS22" i="38"/>
  <c r="BO22" i="38"/>
  <c r="AI22" i="38"/>
  <c r="BK22" i="38"/>
  <c r="AU22" i="38"/>
  <c r="AE22" i="38"/>
  <c r="AQ22" i="38"/>
  <c r="Z22" i="38"/>
  <c r="Y22" i="38"/>
  <c r="AB22" i="38"/>
  <c r="O22" i="38"/>
  <c r="P22" i="38" s="1"/>
  <c r="BR23" i="38"/>
  <c r="BN23" i="38"/>
  <c r="BJ23" i="38"/>
  <c r="AX23" i="38"/>
  <c r="AZ23" i="38" s="1"/>
  <c r="AT23" i="38"/>
  <c r="AP23" i="38"/>
  <c r="AH23" i="38"/>
  <c r="BU23" i="38"/>
  <c r="BQ23" i="38"/>
  <c r="BM23" i="38"/>
  <c r="BI23" i="38"/>
  <c r="BA23" i="38"/>
  <c r="BB23" i="38" s="1"/>
  <c r="BG23" i="38" s="1"/>
  <c r="AW23" i="38"/>
  <c r="AS23" i="38"/>
  <c r="AO23" i="38"/>
  <c r="AK23" i="38"/>
  <c r="AG23" i="38"/>
  <c r="BT23" i="38"/>
  <c r="BP23" i="38"/>
  <c r="BL23" i="38"/>
  <c r="BH23" i="38"/>
  <c r="AV23" i="38"/>
  <c r="AJ23" i="38"/>
  <c r="AF23" i="38"/>
  <c r="AQ23" i="38"/>
  <c r="BS23" i="38"/>
  <c r="BO23" i="38"/>
  <c r="AI23" i="38"/>
  <c r="BK23" i="38"/>
  <c r="AU23" i="38"/>
  <c r="AE23" i="38"/>
  <c r="J22" i="36"/>
  <c r="D22" i="36"/>
  <c r="N22" i="36"/>
  <c r="DF23" i="36"/>
  <c r="DI23" i="36"/>
  <c r="DE23" i="36"/>
  <c r="DH23" i="36"/>
  <c r="DD23" i="36"/>
  <c r="DK23" i="36"/>
  <c r="DG23" i="36"/>
  <c r="BF21" i="38"/>
  <c r="BC21" i="36"/>
  <c r="BB21" i="36"/>
  <c r="BA21" i="36"/>
  <c r="BF20" i="38"/>
  <c r="J24" i="38"/>
  <c r="W24" i="36"/>
  <c r="L24" i="36"/>
  <c r="M24" i="36" s="1"/>
  <c r="G24" i="36"/>
  <c r="F24" i="36"/>
  <c r="E24" i="38"/>
  <c r="S24" i="36"/>
  <c r="I24" i="36"/>
  <c r="C24" i="36"/>
  <c r="Z23" i="38"/>
  <c r="Y23" i="38"/>
  <c r="AB23" i="38"/>
  <c r="O23" i="38"/>
  <c r="P23" i="38" s="1"/>
  <c r="EV26" i="36"/>
  <c r="EN26" i="36"/>
  <c r="EO26" i="36"/>
  <c r="EM27" i="36" s="1"/>
  <c r="EO27" i="36" s="1"/>
  <c r="EM28" i="36" s="1"/>
  <c r="EF18" i="36"/>
  <c r="AL21" i="38"/>
  <c r="AN21" i="38"/>
  <c r="AM21" i="38"/>
  <c r="AL20" i="38"/>
  <c r="AN20" i="38"/>
  <c r="AM20" i="38"/>
  <c r="AV20" i="36"/>
  <c r="AY20" i="36"/>
  <c r="AX20" i="36"/>
  <c r="AW20" i="36"/>
  <c r="CZ24" i="36"/>
  <c r="CV24" i="36"/>
  <c r="CY24" i="36"/>
  <c r="DA24" i="36" s="1"/>
  <c r="CU24" i="36"/>
  <c r="DC24" i="36"/>
  <c r="CX24" i="36"/>
  <c r="CT24" i="36"/>
  <c r="CW24" i="36"/>
  <c r="R22" i="38"/>
  <c r="W22" i="38"/>
  <c r="EX26" i="36"/>
  <c r="EZ26" i="36"/>
  <c r="FB26" i="36"/>
  <c r="EP25" i="36"/>
  <c r="AF26" i="36"/>
  <c r="AQ24" i="36"/>
  <c r="AJ26" i="36"/>
  <c r="CD25" i="36"/>
  <c r="AB26" i="36"/>
  <c r="BJ25" i="36"/>
  <c r="AD26" i="36"/>
  <c r="AJ25" i="36"/>
  <c r="BH25" i="36"/>
  <c r="BT26" i="36"/>
  <c r="BE25" i="36"/>
  <c r="BL25" i="36"/>
  <c r="CE26" i="36"/>
  <c r="ET26" i="36"/>
  <c r="BP25" i="36"/>
  <c r="BU25" i="36"/>
  <c r="BN25" i="36"/>
  <c r="BQ25" i="36"/>
  <c r="BU26" i="36"/>
  <c r="ER26" i="36"/>
  <c r="BD25" i="36"/>
  <c r="AH25" i="36"/>
  <c r="BV25" i="36"/>
  <c r="AR25" i="36"/>
  <c r="FA26" i="36"/>
  <c r="AK25" i="36"/>
  <c r="AO25" i="36"/>
  <c r="EU26" i="36"/>
  <c r="Q26" i="36"/>
  <c r="BO25" i="36"/>
  <c r="ES26" i="36"/>
  <c r="AM25" i="36"/>
  <c r="BI25" i="36"/>
  <c r="AA26" i="36"/>
  <c r="EY26" i="36"/>
  <c r="EQ26" i="36"/>
  <c r="BS25" i="36" l="1"/>
  <c r="AI25" i="36"/>
  <c r="K25" i="38" s="1"/>
  <c r="Q25" i="38"/>
  <c r="BF25" i="36"/>
  <c r="U25" i="38" s="1"/>
  <c r="X25" i="38" s="1"/>
  <c r="AT25" i="36"/>
  <c r="AN25" i="36"/>
  <c r="M25" i="38"/>
  <c r="L25" i="38"/>
  <c r="N25" i="38"/>
  <c r="AP25" i="36"/>
  <c r="CF25" i="36"/>
  <c r="CG25" i="36"/>
  <c r="BR25" i="36"/>
  <c r="V25" i="38"/>
  <c r="BG25" i="36"/>
  <c r="A24" i="36"/>
  <c r="EF20" i="36"/>
  <c r="EC20" i="36"/>
  <c r="ED20" i="36"/>
  <c r="EH20" i="36"/>
  <c r="EJ20" i="36"/>
  <c r="EI20" i="36"/>
  <c r="DY20" i="36"/>
  <c r="EG20" i="36"/>
  <c r="EA20" i="36"/>
  <c r="EE20" i="36"/>
  <c r="EH21" i="36"/>
  <c r="EE21" i="36"/>
  <c r="EK21" i="36"/>
  <c r="EC21" i="36"/>
  <c r="EG21" i="36"/>
  <c r="BC22" i="38"/>
  <c r="EB20" i="36"/>
  <c r="DX20" i="36"/>
  <c r="BC23" i="38"/>
  <c r="EK20" i="36"/>
  <c r="AY22" i="38"/>
  <c r="BD22" i="38"/>
  <c r="EA21" i="36"/>
  <c r="EF21" i="36"/>
  <c r="AY23" i="38"/>
  <c r="DJ22" i="36"/>
  <c r="EC22" i="36" s="1"/>
  <c r="DY21" i="36"/>
  <c r="DX21" i="36"/>
  <c r="EB21" i="36"/>
  <c r="ED21" i="36"/>
  <c r="EJ21" i="36"/>
  <c r="DZ21" i="36"/>
  <c r="BZ24" i="36"/>
  <c r="DJ23" i="36"/>
  <c r="DY23" i="36" s="1"/>
  <c r="EW26" i="36"/>
  <c r="BD23" i="38"/>
  <c r="BE22" i="38"/>
  <c r="BE23" i="38"/>
  <c r="AC26" i="36"/>
  <c r="CG26" i="36"/>
  <c r="CF26" i="36"/>
  <c r="X26" i="36"/>
  <c r="AR26" i="38"/>
  <c r="AG26" i="36"/>
  <c r="AC25" i="38"/>
  <c r="CA25" i="36"/>
  <c r="CB25" i="36"/>
  <c r="M26" i="38"/>
  <c r="L26" i="38"/>
  <c r="D26" i="38"/>
  <c r="U26" i="36"/>
  <c r="K26" i="36"/>
  <c r="DV26" i="36"/>
  <c r="CS26" i="36"/>
  <c r="T26" i="36"/>
  <c r="E26" i="36"/>
  <c r="R26" i="36"/>
  <c r="AE26" i="36"/>
  <c r="T22" i="38"/>
  <c r="S22" i="38"/>
  <c r="DI24" i="36"/>
  <c r="DE24" i="36"/>
  <c r="DH24" i="36"/>
  <c r="DD24" i="36"/>
  <c r="DK24" i="36"/>
  <c r="DG24" i="36"/>
  <c r="DF24" i="36"/>
  <c r="D24" i="36"/>
  <c r="J24" i="36"/>
  <c r="N24" i="36"/>
  <c r="AL23" i="38"/>
  <c r="AN23" i="38"/>
  <c r="AM23" i="38"/>
  <c r="T23" i="38"/>
  <c r="S23" i="38"/>
  <c r="BA23" i="36"/>
  <c r="BC23" i="36"/>
  <c r="BB23" i="36"/>
  <c r="BB22" i="36"/>
  <c r="BA22" i="36"/>
  <c r="BC22" i="36"/>
  <c r="J25" i="38"/>
  <c r="L25" i="36"/>
  <c r="M25" i="36" s="1"/>
  <c r="G25" i="36"/>
  <c r="F25" i="36"/>
  <c r="W25" i="36"/>
  <c r="EV28" i="36"/>
  <c r="EN28" i="36"/>
  <c r="BF22" i="38"/>
  <c r="I24" i="38"/>
  <c r="BY24" i="36"/>
  <c r="AA24" i="38"/>
  <c r="EV27" i="36"/>
  <c r="EN27" i="36"/>
  <c r="EO28" i="36"/>
  <c r="EM29" i="36" s="1"/>
  <c r="EO29" i="36" s="1"/>
  <c r="EM30" i="36" s="1"/>
  <c r="Z24" i="38"/>
  <c r="Y24" i="38"/>
  <c r="AB24" i="38"/>
  <c r="O24" i="38"/>
  <c r="P24" i="38" s="1"/>
  <c r="AL22" i="38"/>
  <c r="AN22" i="38"/>
  <c r="AM22" i="38"/>
  <c r="AZ24" i="36"/>
  <c r="AU24" i="36"/>
  <c r="Z24" i="36"/>
  <c r="BR24" i="38"/>
  <c r="BN24" i="38"/>
  <c r="BJ24" i="38"/>
  <c r="AX24" i="38"/>
  <c r="AY24" i="38" s="1"/>
  <c r="AT24" i="38"/>
  <c r="AP24" i="38"/>
  <c r="AH24" i="38"/>
  <c r="BU24" i="38"/>
  <c r="BQ24" i="38"/>
  <c r="BM24" i="38"/>
  <c r="BI24" i="38"/>
  <c r="BA24" i="38"/>
  <c r="BB24" i="38" s="1"/>
  <c r="BG24" i="38" s="1"/>
  <c r="AW24" i="38"/>
  <c r="AS24" i="38"/>
  <c r="AO24" i="38"/>
  <c r="AK24" i="38"/>
  <c r="AG24" i="38"/>
  <c r="BT24" i="38"/>
  <c r="BP24" i="38"/>
  <c r="BL24" i="38"/>
  <c r="BH24" i="38"/>
  <c r="AV24" i="38"/>
  <c r="AJ24" i="38"/>
  <c r="AF24" i="38"/>
  <c r="BK24" i="38"/>
  <c r="AU24" i="38"/>
  <c r="AE24" i="38"/>
  <c r="AQ24" i="38"/>
  <c r="BS24" i="38"/>
  <c r="BO24" i="38"/>
  <c r="AI24" i="38"/>
  <c r="AD25" i="38"/>
  <c r="BW25" i="36" s="1"/>
  <c r="F25" i="38"/>
  <c r="G25" i="38" s="1"/>
  <c r="V25" i="36"/>
  <c r="Y25" i="36"/>
  <c r="H25" i="38" s="1"/>
  <c r="AS25" i="36"/>
  <c r="BF23" i="38"/>
  <c r="AW23" i="36"/>
  <c r="AV23" i="36"/>
  <c r="AY23" i="36"/>
  <c r="AX23" i="36"/>
  <c r="AX22" i="36"/>
  <c r="AW22" i="36"/>
  <c r="AV22" i="36"/>
  <c r="AY22" i="36"/>
  <c r="CY25" i="36"/>
  <c r="DA25" i="36" s="1"/>
  <c r="CU25" i="36"/>
  <c r="DC25" i="36"/>
  <c r="CX25" i="36"/>
  <c r="CT25" i="36"/>
  <c r="CW25" i="36"/>
  <c r="CZ25" i="36"/>
  <c r="CV25" i="36"/>
  <c r="E25" i="38"/>
  <c r="C25" i="36"/>
  <c r="S25" i="36"/>
  <c r="I25" i="36"/>
  <c r="R25" i="38"/>
  <c r="R24" i="38"/>
  <c r="W24" i="38"/>
  <c r="FB28" i="36"/>
  <c r="AD28" i="36"/>
  <c r="EY28" i="36"/>
  <c r="EX27" i="36"/>
  <c r="BX26" i="36"/>
  <c r="AA27" i="36"/>
  <c r="BM26" i="36"/>
  <c r="BH26" i="36"/>
  <c r="EZ27" i="36"/>
  <c r="EZ28" i="36"/>
  <c r="EP26" i="36"/>
  <c r="AB28" i="36"/>
  <c r="ER28" i="36"/>
  <c r="CE27" i="36"/>
  <c r="BK27" i="36"/>
  <c r="BV26" i="36"/>
  <c r="AQ25" i="36"/>
  <c r="AD27" i="36"/>
  <c r="AM26" i="36"/>
  <c r="BO26" i="36"/>
  <c r="BQ26" i="36"/>
  <c r="ES28" i="36"/>
  <c r="AR27" i="36"/>
  <c r="EQ28" i="36"/>
  <c r="BK26" i="36"/>
  <c r="ET28" i="36"/>
  <c r="BP26" i="36"/>
  <c r="AO26" i="36"/>
  <c r="FB27" i="36"/>
  <c r="BD26" i="36"/>
  <c r="EX28" i="36"/>
  <c r="ER27" i="36"/>
  <c r="ES27" i="36"/>
  <c r="AR26" i="36"/>
  <c r="CD26" i="36"/>
  <c r="AF27" i="36"/>
  <c r="BE26" i="36"/>
  <c r="BN26" i="36"/>
  <c r="AF28" i="36"/>
  <c r="AA28" i="36"/>
  <c r="BP27" i="36"/>
  <c r="ET27" i="36"/>
  <c r="BT27" i="36"/>
  <c r="CE28" i="36"/>
  <c r="BI26" i="36"/>
  <c r="Q28" i="36"/>
  <c r="EQ27" i="36"/>
  <c r="FA27" i="36"/>
  <c r="BM27" i="36"/>
  <c r="BJ26" i="36"/>
  <c r="BT28" i="36"/>
  <c r="AH26" i="36"/>
  <c r="EY27" i="36"/>
  <c r="BL26" i="36"/>
  <c r="EU28" i="36"/>
  <c r="AB27" i="36"/>
  <c r="FA28" i="36"/>
  <c r="Q27" i="36"/>
  <c r="AK26" i="36"/>
  <c r="EU27" i="36"/>
  <c r="BH28" i="36"/>
  <c r="AO28" i="36"/>
  <c r="BS26" i="36" l="1"/>
  <c r="W25" i="38"/>
  <c r="N26" i="38"/>
  <c r="AP26" i="36"/>
  <c r="AC26" i="38"/>
  <c r="CB26" i="36"/>
  <c r="CA26" i="36"/>
  <c r="AI26" i="36"/>
  <c r="K26" i="38" s="1"/>
  <c r="AT26" i="36"/>
  <c r="AN26" i="36"/>
  <c r="Q26" i="38"/>
  <c r="R26" i="38" s="1"/>
  <c r="BF26" i="36"/>
  <c r="U26" i="38" s="1"/>
  <c r="X26" i="38" s="1"/>
  <c r="V26" i="38"/>
  <c r="BG26" i="36"/>
  <c r="BR26" i="36"/>
  <c r="EJ22" i="36"/>
  <c r="ED23" i="36"/>
  <c r="EA22" i="36"/>
  <c r="EI23" i="36"/>
  <c r="EA23" i="36"/>
  <c r="EB22" i="36"/>
  <c r="ED22" i="36"/>
  <c r="DX23" i="36"/>
  <c r="DZ23" i="36"/>
  <c r="EJ23" i="36"/>
  <c r="EF23" i="36"/>
  <c r="EB23" i="36"/>
  <c r="DY22" i="36"/>
  <c r="EI22" i="36"/>
  <c r="EE22" i="36"/>
  <c r="EK23" i="36"/>
  <c r="DZ22" i="36"/>
  <c r="EK22" i="36"/>
  <c r="EH23" i="36"/>
  <c r="EE23" i="36"/>
  <c r="EG23" i="36"/>
  <c r="EF22" i="36"/>
  <c r="EG22" i="36"/>
  <c r="EC23" i="36"/>
  <c r="EH22" i="36"/>
  <c r="DX22" i="36"/>
  <c r="DJ24" i="36"/>
  <c r="EF24" i="36" s="1"/>
  <c r="A25" i="36"/>
  <c r="BC24" i="38"/>
  <c r="AZ24" i="38"/>
  <c r="AR27" i="38"/>
  <c r="AG27" i="36"/>
  <c r="D28" i="38"/>
  <c r="E28" i="36"/>
  <c r="R28" i="36"/>
  <c r="U28" i="36"/>
  <c r="K28" i="36"/>
  <c r="CS28" i="36"/>
  <c r="DV28" i="36"/>
  <c r="T28" i="36"/>
  <c r="AE28" i="36"/>
  <c r="X27" i="36"/>
  <c r="N27" i="38"/>
  <c r="AP27" i="36"/>
  <c r="BS28" i="36"/>
  <c r="AC28" i="36"/>
  <c r="V28" i="38"/>
  <c r="BG28" i="36"/>
  <c r="AE27" i="36"/>
  <c r="AG28" i="36"/>
  <c r="X28" i="36"/>
  <c r="AR28" i="38"/>
  <c r="D27" i="38"/>
  <c r="DV27" i="36"/>
  <c r="CS27" i="36"/>
  <c r="T27" i="36"/>
  <c r="E27" i="36"/>
  <c r="R27" i="36"/>
  <c r="K27" i="36"/>
  <c r="U27" i="36"/>
  <c r="AC27" i="36"/>
  <c r="EV30" i="36"/>
  <c r="EN30" i="36"/>
  <c r="BD24" i="38"/>
  <c r="BF24" i="38"/>
  <c r="E26" i="38"/>
  <c r="C26" i="36"/>
  <c r="S26" i="36"/>
  <c r="I26" i="36"/>
  <c r="DC26" i="36"/>
  <c r="CX26" i="36"/>
  <c r="CT26" i="36"/>
  <c r="CW26" i="36"/>
  <c r="CZ26" i="36"/>
  <c r="CV26" i="36"/>
  <c r="CY26" i="36"/>
  <c r="DA26" i="36" s="1"/>
  <c r="CU26" i="36"/>
  <c r="T24" i="38"/>
  <c r="S24" i="38"/>
  <c r="I25" i="38"/>
  <c r="AL24" i="38"/>
  <c r="AN24" i="38"/>
  <c r="AM24" i="38"/>
  <c r="AV24" i="36"/>
  <c r="AY24" i="36"/>
  <c r="AX24" i="36"/>
  <c r="AW24" i="36"/>
  <c r="Z25" i="38"/>
  <c r="Y25" i="38"/>
  <c r="AB25" i="38"/>
  <c r="O25" i="38"/>
  <c r="P25" i="38" s="1"/>
  <c r="T25" i="38"/>
  <c r="S25" i="38"/>
  <c r="DH25" i="36"/>
  <c r="DD25" i="36"/>
  <c r="DK25" i="36"/>
  <c r="DG25" i="36"/>
  <c r="DF25" i="36"/>
  <c r="DE25" i="36"/>
  <c r="DI25" i="36"/>
  <c r="AU25" i="36"/>
  <c r="Z25" i="36"/>
  <c r="AZ25" i="36"/>
  <c r="BR25" i="38"/>
  <c r="BN25" i="38"/>
  <c r="BJ25" i="38"/>
  <c r="AX25" i="38"/>
  <c r="AZ25" i="38" s="1"/>
  <c r="AT25" i="38"/>
  <c r="AP25" i="38"/>
  <c r="AH25" i="38"/>
  <c r="BU25" i="38"/>
  <c r="BQ25" i="38"/>
  <c r="BM25" i="38"/>
  <c r="BI25" i="38"/>
  <c r="BA25" i="38"/>
  <c r="BB25" i="38" s="1"/>
  <c r="BG25" i="38" s="1"/>
  <c r="AW25" i="38"/>
  <c r="AS25" i="38"/>
  <c r="AO25" i="38"/>
  <c r="AK25" i="38"/>
  <c r="AG25" i="38"/>
  <c r="BT25" i="38"/>
  <c r="BP25" i="38"/>
  <c r="BL25" i="38"/>
  <c r="BH25" i="38"/>
  <c r="AV25" i="38"/>
  <c r="AJ25" i="38"/>
  <c r="AF25" i="38"/>
  <c r="BO25" i="38"/>
  <c r="AI25" i="38"/>
  <c r="BK25" i="38"/>
  <c r="AU25" i="38"/>
  <c r="AE25" i="38"/>
  <c r="AQ25" i="38"/>
  <c r="BS25" i="38"/>
  <c r="BC24" i="36"/>
  <c r="BB24" i="36"/>
  <c r="BA24" i="36"/>
  <c r="D25" i="36"/>
  <c r="J25" i="36"/>
  <c r="N25" i="36"/>
  <c r="BE24" i="38"/>
  <c r="EO30" i="36"/>
  <c r="EM31" i="36" s="1"/>
  <c r="EO31" i="36" s="1"/>
  <c r="EM32" i="36" s="1"/>
  <c r="EV29" i="36"/>
  <c r="EN29" i="36"/>
  <c r="EW27" i="36"/>
  <c r="EW28" i="36"/>
  <c r="AD26" i="38"/>
  <c r="BW26" i="36" s="1"/>
  <c r="F26" i="38"/>
  <c r="G26" i="38" s="1"/>
  <c r="Y26" i="36"/>
  <c r="H26" i="38" s="1"/>
  <c r="AS26" i="36"/>
  <c r="V26" i="36"/>
  <c r="BZ25" i="36"/>
  <c r="AA25" i="38"/>
  <c r="BY25" i="36"/>
  <c r="J26" i="38"/>
  <c r="G26" i="36"/>
  <c r="F26" i="36"/>
  <c r="W26" i="36"/>
  <c r="L26" i="36"/>
  <c r="M26" i="36" s="1"/>
  <c r="AM28" i="36"/>
  <c r="ES30" i="36"/>
  <c r="CD28" i="36"/>
  <c r="BD29" i="36"/>
  <c r="EU30" i="36"/>
  <c r="AR28" i="36"/>
  <c r="BD27" i="36"/>
  <c r="AQ26" i="36"/>
  <c r="FA29" i="36"/>
  <c r="EY30" i="36"/>
  <c r="EP29" i="36"/>
  <c r="EU29" i="36"/>
  <c r="BE27" i="36"/>
  <c r="EZ30" i="36"/>
  <c r="CE30" i="36"/>
  <c r="CE29" i="36"/>
  <c r="ET30" i="36"/>
  <c r="AK27" i="36"/>
  <c r="BT29" i="36"/>
  <c r="Q29" i="36"/>
  <c r="AF30" i="36"/>
  <c r="AK28" i="36"/>
  <c r="AB29" i="36"/>
  <c r="AH27" i="36"/>
  <c r="AJ28" i="36"/>
  <c r="BU28" i="36"/>
  <c r="EY29" i="36"/>
  <c r="BI28" i="36"/>
  <c r="BN27" i="36"/>
  <c r="BO27" i="36"/>
  <c r="BP28" i="36"/>
  <c r="FB30" i="36"/>
  <c r="Q30" i="36"/>
  <c r="AJ27" i="36"/>
  <c r="BL27" i="36"/>
  <c r="BV27" i="36"/>
  <c r="FB29" i="36"/>
  <c r="AB30" i="36"/>
  <c r="BQ28" i="36"/>
  <c r="BI27" i="36"/>
  <c r="BM28" i="36"/>
  <c r="ER30" i="36"/>
  <c r="FA30" i="36"/>
  <c r="BX27" i="36"/>
  <c r="BD28" i="36"/>
  <c r="BJ27" i="36"/>
  <c r="ET29" i="36"/>
  <c r="BJ29" i="36"/>
  <c r="AF29" i="36"/>
  <c r="AA29" i="36"/>
  <c r="EX30" i="36"/>
  <c r="EP27" i="36"/>
  <c r="BU29" i="36"/>
  <c r="BL28" i="36"/>
  <c r="ER29" i="36"/>
  <c r="AH28" i="36"/>
  <c r="BV28" i="36"/>
  <c r="BT30" i="36"/>
  <c r="BX28" i="36"/>
  <c r="EP28" i="36"/>
  <c r="BU27" i="36"/>
  <c r="BK28" i="36"/>
  <c r="AD30" i="36"/>
  <c r="ES29" i="36"/>
  <c r="BQ27" i="36"/>
  <c r="CD27" i="36"/>
  <c r="BO28" i="36"/>
  <c r="EZ29" i="36"/>
  <c r="EX29" i="36"/>
  <c r="EQ30" i="36"/>
  <c r="BJ28" i="36"/>
  <c r="BN28" i="36"/>
  <c r="AM27" i="36"/>
  <c r="AO27" i="36"/>
  <c r="BE28" i="36"/>
  <c r="EQ29" i="36"/>
  <c r="BH27" i="36"/>
  <c r="AD29" i="36"/>
  <c r="AA30" i="36"/>
  <c r="AO30" i="36"/>
  <c r="AN28" i="36" l="1"/>
  <c r="AT28" i="36"/>
  <c r="BR28" i="36"/>
  <c r="AI28" i="36"/>
  <c r="K28" i="38" s="1"/>
  <c r="BY26" i="36"/>
  <c r="AA26" i="38"/>
  <c r="BZ26" i="36"/>
  <c r="W26" i="38"/>
  <c r="DY24" i="36"/>
  <c r="CG27" i="36"/>
  <c r="CF27" i="36"/>
  <c r="L28" i="38"/>
  <c r="M28" i="38"/>
  <c r="M27" i="38"/>
  <c r="L27" i="38"/>
  <c r="EB24" i="36"/>
  <c r="DZ24" i="36"/>
  <c r="EJ24" i="36"/>
  <c r="EH24" i="36"/>
  <c r="EK24" i="36"/>
  <c r="EE24" i="36"/>
  <c r="ED24" i="36"/>
  <c r="DX24" i="36"/>
  <c r="EC24" i="36"/>
  <c r="EI24" i="36"/>
  <c r="EA24" i="36"/>
  <c r="EG24" i="36"/>
  <c r="EW29" i="36"/>
  <c r="AY25" i="38"/>
  <c r="BC25" i="38"/>
  <c r="V27" i="38"/>
  <c r="BG27" i="36"/>
  <c r="AC29" i="36"/>
  <c r="Q29" i="38"/>
  <c r="BF29" i="36"/>
  <c r="U29" i="38" s="1"/>
  <c r="X29" i="38" s="1"/>
  <c r="AG29" i="36"/>
  <c r="AI27" i="36"/>
  <c r="K27" i="38" s="1"/>
  <c r="AC30" i="36"/>
  <c r="X30" i="36"/>
  <c r="N28" i="38"/>
  <c r="AP28" i="36"/>
  <c r="CG28" i="36"/>
  <c r="CF28" i="36"/>
  <c r="D29" i="38"/>
  <c r="R29" i="36"/>
  <c r="U29" i="36"/>
  <c r="K29" i="36"/>
  <c r="DV29" i="36"/>
  <c r="CS29" i="36"/>
  <c r="T29" i="36"/>
  <c r="E29" i="36"/>
  <c r="AE29" i="36"/>
  <c r="BS27" i="36"/>
  <c r="Q28" i="38"/>
  <c r="BF28" i="36"/>
  <c r="U28" i="38" s="1"/>
  <c r="X28" i="38" s="1"/>
  <c r="AC27" i="38"/>
  <c r="CA27" i="36"/>
  <c r="CB27" i="36"/>
  <c r="AR30" i="38"/>
  <c r="AG30" i="36"/>
  <c r="AR29" i="38"/>
  <c r="Q27" i="38"/>
  <c r="BF27" i="36"/>
  <c r="U27" i="38" s="1"/>
  <c r="X27" i="38" s="1"/>
  <c r="D30" i="38"/>
  <c r="U30" i="36"/>
  <c r="K30" i="36"/>
  <c r="DV30" i="36"/>
  <c r="CS30" i="36"/>
  <c r="T30" i="36"/>
  <c r="E30" i="36"/>
  <c r="R30" i="36"/>
  <c r="CF29" i="36"/>
  <c r="CG29" i="36"/>
  <c r="X29" i="36"/>
  <c r="AC28" i="38"/>
  <c r="CA28" i="36"/>
  <c r="CB28" i="36"/>
  <c r="AN27" i="36"/>
  <c r="AT27" i="36"/>
  <c r="BR27" i="36"/>
  <c r="AE30" i="36"/>
  <c r="BS30" i="36"/>
  <c r="EV32" i="36"/>
  <c r="EN32" i="36"/>
  <c r="AY25" i="36"/>
  <c r="AX25" i="36"/>
  <c r="AW25" i="36"/>
  <c r="AV25" i="36"/>
  <c r="DK26" i="36"/>
  <c r="DG26" i="36"/>
  <c r="DF26" i="36"/>
  <c r="DI26" i="36"/>
  <c r="DE26" i="36"/>
  <c r="DH26" i="36"/>
  <c r="DD26" i="36"/>
  <c r="EW30" i="36"/>
  <c r="E28" i="38"/>
  <c r="S28" i="36"/>
  <c r="I28" i="36"/>
  <c r="C28" i="36"/>
  <c r="I26" i="38"/>
  <c r="BE25" i="38"/>
  <c r="E27" i="38"/>
  <c r="S27" i="36"/>
  <c r="I27" i="36"/>
  <c r="C27" i="36"/>
  <c r="CW27" i="36"/>
  <c r="CZ27" i="36"/>
  <c r="CV27" i="36"/>
  <c r="CY27" i="36"/>
  <c r="DA27" i="36" s="1"/>
  <c r="CU27" i="36"/>
  <c r="DC27" i="36"/>
  <c r="CX27" i="36"/>
  <c r="CT27" i="36"/>
  <c r="J28" i="38"/>
  <c r="W28" i="36"/>
  <c r="L28" i="36"/>
  <c r="M28" i="36" s="1"/>
  <c r="G28" i="36"/>
  <c r="F28" i="36"/>
  <c r="CZ28" i="36"/>
  <c r="CV28" i="36"/>
  <c r="CY28" i="36"/>
  <c r="DA28" i="36" s="1"/>
  <c r="CU28" i="36"/>
  <c r="DC28" i="36"/>
  <c r="CX28" i="36"/>
  <c r="CT28" i="36"/>
  <c r="CW28" i="36"/>
  <c r="Z26" i="38"/>
  <c r="Y26" i="38"/>
  <c r="AB26" i="38"/>
  <c r="O26" i="38"/>
  <c r="P26" i="38" s="1"/>
  <c r="BR26" i="38"/>
  <c r="BN26" i="38"/>
  <c r="BJ26" i="38"/>
  <c r="AX26" i="38"/>
  <c r="AY26" i="38" s="1"/>
  <c r="AT26" i="38"/>
  <c r="AP26" i="38"/>
  <c r="AH26" i="38"/>
  <c r="BU26" i="38"/>
  <c r="BQ26" i="38"/>
  <c r="BM26" i="38"/>
  <c r="BI26" i="38"/>
  <c r="BA26" i="38"/>
  <c r="BB26" i="38" s="1"/>
  <c r="BG26" i="38" s="1"/>
  <c r="AW26" i="38"/>
  <c r="AS26" i="38"/>
  <c r="AO26" i="38"/>
  <c r="AK26" i="38"/>
  <c r="AG26" i="38"/>
  <c r="BT26" i="38"/>
  <c r="BP26" i="38"/>
  <c r="BL26" i="38"/>
  <c r="BH26" i="38"/>
  <c r="AV26" i="38"/>
  <c r="AJ26" i="38"/>
  <c r="AF26" i="38"/>
  <c r="BS26" i="38"/>
  <c r="BO26" i="38"/>
  <c r="AI26" i="38"/>
  <c r="BK26" i="38"/>
  <c r="AU26" i="38"/>
  <c r="AE26" i="38"/>
  <c r="AQ26" i="38"/>
  <c r="EV31" i="36"/>
  <c r="EN31" i="36"/>
  <c r="EO32" i="36"/>
  <c r="EM33" i="36" s="1"/>
  <c r="EO33" i="36" s="1"/>
  <c r="EM34" i="36" s="1"/>
  <c r="BD25" i="38"/>
  <c r="BF25" i="38"/>
  <c r="BC25" i="36"/>
  <c r="BB25" i="36"/>
  <c r="BA25" i="36"/>
  <c r="DJ25" i="36"/>
  <c r="EE25" i="36" s="1"/>
  <c r="A26" i="36"/>
  <c r="J26" i="36"/>
  <c r="D26" i="36"/>
  <c r="N26" i="36"/>
  <c r="J27" i="38"/>
  <c r="F27" i="36"/>
  <c r="W27" i="36"/>
  <c r="L27" i="36"/>
  <c r="M27" i="36" s="1"/>
  <c r="G27" i="36"/>
  <c r="AZ26" i="36"/>
  <c r="AU26" i="36"/>
  <c r="Z26" i="36"/>
  <c r="T26" i="38"/>
  <c r="S26" i="38"/>
  <c r="AL25" i="38"/>
  <c r="AN25" i="38"/>
  <c r="AM25" i="38"/>
  <c r="AD27" i="38"/>
  <c r="BW27" i="36" s="1"/>
  <c r="F27" i="38"/>
  <c r="G27" i="38" s="1"/>
  <c r="AS27" i="36"/>
  <c r="V27" i="36"/>
  <c r="Y27" i="36"/>
  <c r="H27" i="38" s="1"/>
  <c r="AD28" i="38"/>
  <c r="BW28" i="36" s="1"/>
  <c r="F28" i="38"/>
  <c r="G28" i="38" s="1"/>
  <c r="V28" i="36"/>
  <c r="Y28" i="36"/>
  <c r="AS28" i="36"/>
  <c r="EY31" i="36"/>
  <c r="BK29" i="36"/>
  <c r="BM30" i="36"/>
  <c r="AA31" i="36"/>
  <c r="BD30" i="36"/>
  <c r="BM29" i="36"/>
  <c r="AM30" i="36"/>
  <c r="EY32" i="36"/>
  <c r="AR29" i="36"/>
  <c r="AQ28" i="36"/>
  <c r="ER31" i="36"/>
  <c r="EQ32" i="36"/>
  <c r="AH30" i="36"/>
  <c r="AJ29" i="36"/>
  <c r="FB32" i="36"/>
  <c r="BN30" i="36"/>
  <c r="BP30" i="36"/>
  <c r="BQ29" i="36"/>
  <c r="ES32" i="36"/>
  <c r="AB31" i="36"/>
  <c r="BI29" i="36"/>
  <c r="BU30" i="36"/>
  <c r="AF31" i="36"/>
  <c r="AF32" i="36"/>
  <c r="AH29" i="36"/>
  <c r="BQ30" i="36"/>
  <c r="BO31" i="36"/>
  <c r="EX32" i="36"/>
  <c r="BO29" i="36"/>
  <c r="BH29" i="36"/>
  <c r="Q32" i="36"/>
  <c r="BT32" i="36"/>
  <c r="BX30" i="36"/>
  <c r="EZ32" i="36"/>
  <c r="BO30" i="36"/>
  <c r="BK30" i="36"/>
  <c r="AH32" i="36"/>
  <c r="AO29" i="36"/>
  <c r="FA32" i="36"/>
  <c r="AK29" i="36"/>
  <c r="BE29" i="36"/>
  <c r="AR30" i="36"/>
  <c r="ET31" i="36"/>
  <c r="EU31" i="36"/>
  <c r="AK30" i="36"/>
  <c r="AA32" i="36"/>
  <c r="CD31" i="36"/>
  <c r="EZ31" i="36"/>
  <c r="FB31" i="36"/>
  <c r="BV30" i="36"/>
  <c r="EX31" i="36"/>
  <c r="CD30" i="36"/>
  <c r="BH32" i="36"/>
  <c r="AD32" i="36"/>
  <c r="ER32" i="36"/>
  <c r="BL30" i="36"/>
  <c r="BE30" i="36"/>
  <c r="ET32" i="36"/>
  <c r="FA31" i="36"/>
  <c r="BP29" i="36"/>
  <c r="EP30" i="36"/>
  <c r="CE32" i="36"/>
  <c r="EU32" i="36"/>
  <c r="AB32" i="36"/>
  <c r="BX29" i="36"/>
  <c r="BJ30" i="36"/>
  <c r="BI30" i="36"/>
  <c r="AM29" i="36"/>
  <c r="EQ31" i="36"/>
  <c r="ES31" i="36"/>
  <c r="Q31" i="36"/>
  <c r="CE31" i="36"/>
  <c r="AD31" i="36"/>
  <c r="BL29" i="36"/>
  <c r="BT31" i="36"/>
  <c r="CD29" i="36"/>
  <c r="BV29" i="36"/>
  <c r="AJ31" i="36"/>
  <c r="BH30" i="36"/>
  <c r="AQ27" i="36"/>
  <c r="AJ30" i="36"/>
  <c r="BN29" i="36"/>
  <c r="M29" i="38" l="1"/>
  <c r="L29" i="38"/>
  <c r="Q30" i="38"/>
  <c r="R30" i="38" s="1"/>
  <c r="BF30" i="36"/>
  <c r="U30" i="38" s="1"/>
  <c r="X30" i="38" s="1"/>
  <c r="N30" i="38"/>
  <c r="AP30" i="36"/>
  <c r="AT30" i="36"/>
  <c r="AN30" i="36"/>
  <c r="BR30" i="36"/>
  <c r="BR29" i="36"/>
  <c r="AT29" i="36"/>
  <c r="AN29" i="36"/>
  <c r="N29" i="38"/>
  <c r="AP29" i="36"/>
  <c r="M30" i="38"/>
  <c r="L30" i="38"/>
  <c r="AC30" i="38"/>
  <c r="CB30" i="36"/>
  <c r="CA30" i="36"/>
  <c r="AI30" i="36"/>
  <c r="K30" i="38" s="1"/>
  <c r="BS29" i="36"/>
  <c r="V29" i="38"/>
  <c r="W29" i="38" s="1"/>
  <c r="BG29" i="36"/>
  <c r="A27" i="36"/>
  <c r="A28" i="36"/>
  <c r="BZ27" i="36"/>
  <c r="EJ25" i="36"/>
  <c r="EA25" i="36"/>
  <c r="EG25" i="36"/>
  <c r="BC26" i="38"/>
  <c r="AZ26" i="38"/>
  <c r="BF26" i="38"/>
  <c r="BD26" i="38"/>
  <c r="DJ26" i="36"/>
  <c r="EB26" i="36" s="1"/>
  <c r="AC29" i="38"/>
  <c r="CA29" i="36"/>
  <c r="CB29" i="36"/>
  <c r="CG30" i="36"/>
  <c r="CF30" i="36"/>
  <c r="AC32" i="36"/>
  <c r="AI32" i="36"/>
  <c r="K32" i="38" s="1"/>
  <c r="V32" i="38"/>
  <c r="BG32" i="36"/>
  <c r="AR31" i="38"/>
  <c r="AG31" i="36"/>
  <c r="X31" i="36"/>
  <c r="M31" i="38"/>
  <c r="L31" i="38"/>
  <c r="AI29" i="36"/>
  <c r="K29" i="38" s="1"/>
  <c r="AG32" i="36"/>
  <c r="X32" i="36"/>
  <c r="AR32" i="38"/>
  <c r="AE31" i="36"/>
  <c r="D31" i="38"/>
  <c r="DV31" i="36"/>
  <c r="CS31" i="36"/>
  <c r="T31" i="36"/>
  <c r="E31" i="36"/>
  <c r="R31" i="36"/>
  <c r="K31" i="36"/>
  <c r="U31" i="36"/>
  <c r="AC31" i="36"/>
  <c r="V30" i="38"/>
  <c r="BG30" i="36"/>
  <c r="D32" i="38"/>
  <c r="E32" i="36"/>
  <c r="R32" i="36"/>
  <c r="U32" i="36"/>
  <c r="K32" i="36"/>
  <c r="CS32" i="36"/>
  <c r="DV32" i="36"/>
  <c r="T32" i="36"/>
  <c r="AE32" i="36"/>
  <c r="EV34" i="36"/>
  <c r="EN34" i="36"/>
  <c r="J27" i="36"/>
  <c r="D27" i="36"/>
  <c r="N27" i="36"/>
  <c r="EB25" i="36"/>
  <c r="D28" i="36"/>
  <c r="J28" i="36"/>
  <c r="N28" i="36"/>
  <c r="EH25" i="36"/>
  <c r="BZ28" i="36"/>
  <c r="AA28" i="38"/>
  <c r="AA27" i="38"/>
  <c r="R28" i="38"/>
  <c r="W28" i="38"/>
  <c r="AZ28" i="36"/>
  <c r="AU28" i="36"/>
  <c r="Z28" i="36"/>
  <c r="BR28" i="38"/>
  <c r="BN28" i="38"/>
  <c r="BJ28" i="38"/>
  <c r="AX28" i="38"/>
  <c r="AY28" i="38" s="1"/>
  <c r="AT28" i="38"/>
  <c r="AP28" i="38"/>
  <c r="AH28" i="38"/>
  <c r="BU28" i="38"/>
  <c r="BQ28" i="38"/>
  <c r="BM28" i="38"/>
  <c r="BI28" i="38"/>
  <c r="BA28" i="38"/>
  <c r="BB28" i="38" s="1"/>
  <c r="BG28" i="38" s="1"/>
  <c r="AW28" i="38"/>
  <c r="AS28" i="38"/>
  <c r="AO28" i="38"/>
  <c r="AK28" i="38"/>
  <c r="AG28" i="38"/>
  <c r="BT28" i="38"/>
  <c r="BP28" i="38"/>
  <c r="BL28" i="38"/>
  <c r="BH28" i="38"/>
  <c r="AV28" i="38"/>
  <c r="AJ28" i="38"/>
  <c r="AF28" i="38"/>
  <c r="BK28" i="38"/>
  <c r="AU28" i="38"/>
  <c r="AE28" i="38"/>
  <c r="AQ28" i="38"/>
  <c r="BS28" i="38"/>
  <c r="BO28" i="38"/>
  <c r="AI28" i="38"/>
  <c r="AZ27" i="36"/>
  <c r="AU27" i="36"/>
  <c r="Z27" i="36"/>
  <c r="AL26" i="38"/>
  <c r="AN26" i="38"/>
  <c r="AM26" i="38"/>
  <c r="DF27" i="36"/>
  <c r="DI27" i="36"/>
  <c r="DE27" i="36"/>
  <c r="DH27" i="36"/>
  <c r="DD27" i="36"/>
  <c r="DK27" i="36"/>
  <c r="DG27" i="36"/>
  <c r="EC25" i="36"/>
  <c r="DY25" i="36"/>
  <c r="AD30" i="38"/>
  <c r="BW30" i="36" s="1"/>
  <c r="F30" i="38"/>
  <c r="G30" i="38" s="1"/>
  <c r="Y30" i="36"/>
  <c r="H30" i="38" s="1"/>
  <c r="AS30" i="36"/>
  <c r="V30" i="36"/>
  <c r="R27" i="38"/>
  <c r="W27" i="38"/>
  <c r="AD29" i="38"/>
  <c r="BW29" i="36" s="1"/>
  <c r="F29" i="38"/>
  <c r="G29" i="38" s="1"/>
  <c r="V29" i="36"/>
  <c r="Y29" i="36"/>
  <c r="H29" i="38" s="1"/>
  <c r="AS29" i="36"/>
  <c r="I27" i="38"/>
  <c r="H28" i="38"/>
  <c r="I28" i="38" s="1"/>
  <c r="EF25" i="36"/>
  <c r="EW32" i="36"/>
  <c r="J29" i="38"/>
  <c r="L29" i="36"/>
  <c r="M29" i="36" s="1"/>
  <c r="G29" i="36"/>
  <c r="F29" i="36"/>
  <c r="W29" i="36"/>
  <c r="E30" i="38"/>
  <c r="C30" i="36"/>
  <c r="S30" i="36"/>
  <c r="I30" i="36"/>
  <c r="DC30" i="36"/>
  <c r="CX30" i="36"/>
  <c r="CT30" i="36"/>
  <c r="CW30" i="36"/>
  <c r="CZ30" i="36"/>
  <c r="CV30" i="36"/>
  <c r="CY30" i="36"/>
  <c r="DA30" i="36" s="1"/>
  <c r="CU30" i="36"/>
  <c r="CY29" i="36"/>
  <c r="DA29" i="36" s="1"/>
  <c r="CU29" i="36"/>
  <c r="DC29" i="36"/>
  <c r="CX29" i="36"/>
  <c r="CT29" i="36"/>
  <c r="CW29" i="36"/>
  <c r="CZ29" i="36"/>
  <c r="CV29" i="36"/>
  <c r="E29" i="38"/>
  <c r="C29" i="36"/>
  <c r="S29" i="36"/>
  <c r="I29" i="36"/>
  <c r="BY28" i="36"/>
  <c r="BB26" i="36"/>
  <c r="BA26" i="36"/>
  <c r="BC26" i="36"/>
  <c r="Z27" i="38"/>
  <c r="Y27" i="38"/>
  <c r="AB27" i="38"/>
  <c r="O27" i="38"/>
  <c r="P27" i="38" s="1"/>
  <c r="BR27" i="38"/>
  <c r="BN27" i="38"/>
  <c r="BJ27" i="38"/>
  <c r="AX27" i="38"/>
  <c r="AY27" i="38" s="1"/>
  <c r="AT27" i="38"/>
  <c r="AP27" i="38"/>
  <c r="AH27" i="38"/>
  <c r="BU27" i="38"/>
  <c r="BQ27" i="38"/>
  <c r="BM27" i="38"/>
  <c r="BI27" i="38"/>
  <c r="BA27" i="38"/>
  <c r="BB27" i="38" s="1"/>
  <c r="BG27" i="38" s="1"/>
  <c r="AW27" i="38"/>
  <c r="AS27" i="38"/>
  <c r="AO27" i="38"/>
  <c r="AK27" i="38"/>
  <c r="AG27" i="38"/>
  <c r="BT27" i="38"/>
  <c r="BP27" i="38"/>
  <c r="BL27" i="38"/>
  <c r="BH27" i="38"/>
  <c r="AV27" i="38"/>
  <c r="AJ27" i="38"/>
  <c r="AF27" i="38"/>
  <c r="AQ27" i="38"/>
  <c r="BS27" i="38"/>
  <c r="BO27" i="38"/>
  <c r="AI27" i="38"/>
  <c r="BK27" i="38"/>
  <c r="AU27" i="38"/>
  <c r="AE27" i="38"/>
  <c r="AX26" i="36"/>
  <c r="AW26" i="36"/>
  <c r="AV26" i="36"/>
  <c r="AY26" i="36"/>
  <c r="EI25" i="36"/>
  <c r="DX25" i="36"/>
  <c r="ED25" i="36"/>
  <c r="DZ25" i="36"/>
  <c r="EO34" i="36"/>
  <c r="EM35" i="36" s="1"/>
  <c r="EO35" i="36" s="1"/>
  <c r="EM36" i="36" s="1"/>
  <c r="EV33" i="36"/>
  <c r="EN33" i="36"/>
  <c r="EW31" i="36"/>
  <c r="BE26" i="38"/>
  <c r="DI28" i="36"/>
  <c r="DE28" i="36"/>
  <c r="DH28" i="36"/>
  <c r="DD28" i="36"/>
  <c r="DK28" i="36"/>
  <c r="DG28" i="36"/>
  <c r="DF28" i="36"/>
  <c r="Z28" i="38"/>
  <c r="Y28" i="38"/>
  <c r="AB28" i="38"/>
  <c r="O28" i="38"/>
  <c r="P28" i="38" s="1"/>
  <c r="EK25" i="36"/>
  <c r="BY27" i="36"/>
  <c r="J30" i="38"/>
  <c r="G30" i="36"/>
  <c r="F30" i="36"/>
  <c r="W30" i="36"/>
  <c r="L30" i="36"/>
  <c r="M30" i="36" s="1"/>
  <c r="R29" i="38"/>
  <c r="BJ31" i="36"/>
  <c r="ES33" i="36"/>
  <c r="Q34" i="36"/>
  <c r="BV31" i="36"/>
  <c r="BT33" i="36"/>
  <c r="EP32" i="36"/>
  <c r="AR32" i="36"/>
  <c r="BM31" i="36"/>
  <c r="BU31" i="36"/>
  <c r="BI31" i="36"/>
  <c r="BQ31" i="36"/>
  <c r="EY34" i="36"/>
  <c r="BN31" i="36"/>
  <c r="FA34" i="36"/>
  <c r="AO31" i="36"/>
  <c r="ES34" i="36"/>
  <c r="EU33" i="36"/>
  <c r="BH31" i="36"/>
  <c r="AO32" i="36"/>
  <c r="EQ33" i="36"/>
  <c r="AB33" i="36"/>
  <c r="AD34" i="36"/>
  <c r="BM34" i="36"/>
  <c r="CD32" i="36"/>
  <c r="ER33" i="36"/>
  <c r="AR34" i="36"/>
  <c r="ER34" i="36"/>
  <c r="AK31" i="36"/>
  <c r="EX34" i="36"/>
  <c r="EZ34" i="36"/>
  <c r="BO32" i="36"/>
  <c r="FB34" i="36"/>
  <c r="AH31" i="36"/>
  <c r="BM32" i="36"/>
  <c r="AF34" i="36"/>
  <c r="AH34" i="36"/>
  <c r="BK31" i="36"/>
  <c r="EX33" i="36"/>
  <c r="BU32" i="36"/>
  <c r="BJ32" i="36"/>
  <c r="BQ32" i="36"/>
  <c r="BL32" i="36"/>
  <c r="AM31" i="36"/>
  <c r="BE32" i="36"/>
  <c r="FB33" i="36"/>
  <c r="BK32" i="36"/>
  <c r="EP31" i="36"/>
  <c r="EZ33" i="36"/>
  <c r="AQ29" i="36"/>
  <c r="AA34" i="36"/>
  <c r="BD31" i="36"/>
  <c r="EQ34" i="36"/>
  <c r="FA33" i="36"/>
  <c r="AQ30" i="36"/>
  <c r="AK32" i="36"/>
  <c r="AD33" i="36"/>
  <c r="BE31" i="36"/>
  <c r="BX31" i="36"/>
  <c r="EP33" i="36"/>
  <c r="AF33" i="36"/>
  <c r="AA33" i="36"/>
  <c r="BL31" i="36"/>
  <c r="EY33" i="36"/>
  <c r="BD32" i="36"/>
  <c r="CE33" i="36"/>
  <c r="EU34" i="36"/>
  <c r="AM32" i="36"/>
  <c r="BV32" i="36"/>
  <c r="Q33" i="36"/>
  <c r="CE34" i="36"/>
  <c r="ET33" i="36"/>
  <c r="AO33" i="36"/>
  <c r="BP31" i="36"/>
  <c r="BJ34" i="36"/>
  <c r="ET34" i="36"/>
  <c r="AR31" i="36"/>
  <c r="AJ32" i="36"/>
  <c r="BT34" i="36"/>
  <c r="BN32" i="36"/>
  <c r="BI32" i="36"/>
  <c r="AB34" i="36"/>
  <c r="BP32" i="36"/>
  <c r="BX32" i="36"/>
  <c r="BH33" i="36"/>
  <c r="W30" i="38" l="1"/>
  <c r="AN31" i="36"/>
  <c r="AT31" i="36"/>
  <c r="BR31" i="36"/>
  <c r="M32" i="38"/>
  <c r="L32" i="38"/>
  <c r="Q32" i="38"/>
  <c r="R32" i="38" s="1"/>
  <c r="BF32" i="36"/>
  <c r="U32" i="38" s="1"/>
  <c r="X32" i="38" s="1"/>
  <c r="N31" i="38"/>
  <c r="AP31" i="36"/>
  <c r="AC31" i="38"/>
  <c r="CB31" i="36"/>
  <c r="CA31" i="36"/>
  <c r="BS32" i="36"/>
  <c r="BZ30" i="36"/>
  <c r="BY30" i="36"/>
  <c r="ED26" i="36"/>
  <c r="AA30" i="38"/>
  <c r="Q31" i="38"/>
  <c r="R31" i="38" s="1"/>
  <c r="BF31" i="36"/>
  <c r="U31" i="38" s="1"/>
  <c r="X31" i="38" s="1"/>
  <c r="BS31" i="36"/>
  <c r="CG31" i="36"/>
  <c r="CF31" i="36"/>
  <c r="EE26" i="36"/>
  <c r="EG26" i="36"/>
  <c r="EF26" i="36"/>
  <c r="DZ26" i="36"/>
  <c r="A29" i="36"/>
  <c r="A30" i="36"/>
  <c r="EH26" i="36"/>
  <c r="EC26" i="36"/>
  <c r="EK26" i="36"/>
  <c r="DX26" i="36"/>
  <c r="AZ27" i="38"/>
  <c r="BC28" i="38"/>
  <c r="DY26" i="36"/>
  <c r="EJ26" i="36"/>
  <c r="EA26" i="36"/>
  <c r="EW33" i="36"/>
  <c r="AZ28" i="38"/>
  <c r="EI26" i="36"/>
  <c r="DJ28" i="36"/>
  <c r="EJ28" i="36" s="1"/>
  <c r="BD27" i="38"/>
  <c r="BF27" i="38"/>
  <c r="DJ27" i="36"/>
  <c r="EJ27" i="36" s="1"/>
  <c r="BE27" i="38"/>
  <c r="AC33" i="36"/>
  <c r="AR34" i="38"/>
  <c r="AG34" i="36"/>
  <c r="V31" i="38"/>
  <c r="BG31" i="36"/>
  <c r="AR33" i="38"/>
  <c r="X33" i="36"/>
  <c r="AC32" i="38"/>
  <c r="CB32" i="36"/>
  <c r="CA32" i="36"/>
  <c r="AG33" i="36"/>
  <c r="AI31" i="36"/>
  <c r="K31" i="38" s="1"/>
  <c r="AI34" i="36"/>
  <c r="K34" i="38" s="1"/>
  <c r="N34" i="38"/>
  <c r="AP34" i="36"/>
  <c r="D34" i="38"/>
  <c r="U34" i="36"/>
  <c r="K34" i="36"/>
  <c r="DV34" i="36"/>
  <c r="CS34" i="36"/>
  <c r="T34" i="36"/>
  <c r="E34" i="36"/>
  <c r="R34" i="36"/>
  <c r="V33" i="38"/>
  <c r="BG33" i="36"/>
  <c r="D33" i="38"/>
  <c r="R33" i="36"/>
  <c r="U33" i="36"/>
  <c r="K33" i="36"/>
  <c r="DV33" i="36"/>
  <c r="CS33" i="36"/>
  <c r="T33" i="36"/>
  <c r="E33" i="36"/>
  <c r="AE33" i="36"/>
  <c r="AN32" i="36"/>
  <c r="BR32" i="36"/>
  <c r="AT32" i="36"/>
  <c r="AE34" i="36"/>
  <c r="BS33" i="36"/>
  <c r="N32" i="38"/>
  <c r="AP32" i="36"/>
  <c r="CG32" i="36"/>
  <c r="CF32" i="36"/>
  <c r="AC34" i="36"/>
  <c r="X34" i="36"/>
  <c r="EV36" i="36"/>
  <c r="EN36" i="36"/>
  <c r="T27" i="38"/>
  <c r="S27" i="38"/>
  <c r="T30" i="38"/>
  <c r="S30" i="38"/>
  <c r="AW27" i="36"/>
  <c r="AV27" i="36"/>
  <c r="AY27" i="36"/>
  <c r="AX27" i="36"/>
  <c r="AL28" i="38"/>
  <c r="AN28" i="38"/>
  <c r="AM28" i="38"/>
  <c r="AV28" i="36"/>
  <c r="AY28" i="36"/>
  <c r="AX28" i="36"/>
  <c r="AW28" i="36"/>
  <c r="CZ32" i="36"/>
  <c r="CV32" i="36"/>
  <c r="CY32" i="36"/>
  <c r="DA32" i="36" s="1"/>
  <c r="CU32" i="36"/>
  <c r="DC32" i="36"/>
  <c r="CX32" i="36"/>
  <c r="CT32" i="36"/>
  <c r="CW32" i="36"/>
  <c r="W32" i="38"/>
  <c r="T29" i="38"/>
  <c r="S29" i="38"/>
  <c r="BC27" i="38"/>
  <c r="AL27" i="38"/>
  <c r="AN27" i="38"/>
  <c r="AM27" i="38"/>
  <c r="D29" i="36"/>
  <c r="J29" i="36"/>
  <c r="N29" i="36"/>
  <c r="J30" i="36"/>
  <c r="D30" i="36"/>
  <c r="N30" i="36"/>
  <c r="Z29" i="38"/>
  <c r="Y29" i="38"/>
  <c r="AB29" i="38"/>
  <c r="O29" i="38"/>
  <c r="P29" i="38" s="1"/>
  <c r="I29" i="38"/>
  <c r="I30" i="38"/>
  <c r="BA27" i="36"/>
  <c r="BC27" i="36"/>
  <c r="BB27" i="36"/>
  <c r="BC28" i="36"/>
  <c r="BB28" i="36"/>
  <c r="BA28" i="36"/>
  <c r="AD31" i="38"/>
  <c r="BW31" i="36" s="1"/>
  <c r="F31" i="38"/>
  <c r="G31" i="38" s="1"/>
  <c r="AS31" i="36"/>
  <c r="V31" i="36"/>
  <c r="Y31" i="36"/>
  <c r="H31" i="38" s="1"/>
  <c r="J31" i="38"/>
  <c r="F31" i="36"/>
  <c r="W31" i="36"/>
  <c r="L31" i="36"/>
  <c r="M31" i="36" s="1"/>
  <c r="G31" i="36"/>
  <c r="BZ29" i="36"/>
  <c r="AA29" i="38"/>
  <c r="BY29" i="36"/>
  <c r="Z30" i="38"/>
  <c r="Y30" i="38"/>
  <c r="AB30" i="38"/>
  <c r="O30" i="38"/>
  <c r="P30" i="38" s="1"/>
  <c r="AU29" i="36"/>
  <c r="Z29" i="36"/>
  <c r="AZ29" i="36"/>
  <c r="BR29" i="38"/>
  <c r="BN29" i="38"/>
  <c r="BJ29" i="38"/>
  <c r="AX29" i="38"/>
  <c r="AY29" i="38" s="1"/>
  <c r="AT29" i="38"/>
  <c r="AP29" i="38"/>
  <c r="AH29" i="38"/>
  <c r="BU29" i="38"/>
  <c r="BQ29" i="38"/>
  <c r="BM29" i="38"/>
  <c r="BI29" i="38"/>
  <c r="BA29" i="38"/>
  <c r="BB29" i="38" s="1"/>
  <c r="BG29" i="38" s="1"/>
  <c r="AW29" i="38"/>
  <c r="AS29" i="38"/>
  <c r="AO29" i="38"/>
  <c r="AK29" i="38"/>
  <c r="AG29" i="38"/>
  <c r="BT29" i="38"/>
  <c r="BP29" i="38"/>
  <c r="BL29" i="38"/>
  <c r="BH29" i="38"/>
  <c r="AV29" i="38"/>
  <c r="AJ29" i="38"/>
  <c r="AF29" i="38"/>
  <c r="BO29" i="38"/>
  <c r="AI29" i="38"/>
  <c r="BK29" i="38"/>
  <c r="AU29" i="38"/>
  <c r="AE29" i="38"/>
  <c r="AQ29" i="38"/>
  <c r="BS29" i="38"/>
  <c r="BR30" i="38"/>
  <c r="BN30" i="38"/>
  <c r="BJ30" i="38"/>
  <c r="AX30" i="38"/>
  <c r="AY30" i="38" s="1"/>
  <c r="AT30" i="38"/>
  <c r="AP30" i="38"/>
  <c r="AH30" i="38"/>
  <c r="BU30" i="38"/>
  <c r="BQ30" i="38"/>
  <c r="BM30" i="38"/>
  <c r="BI30" i="38"/>
  <c r="BA30" i="38"/>
  <c r="BB30" i="38" s="1"/>
  <c r="BG30" i="38" s="1"/>
  <c r="AW30" i="38"/>
  <c r="AS30" i="38"/>
  <c r="AO30" i="38"/>
  <c r="AK30" i="38"/>
  <c r="AG30" i="38"/>
  <c r="BT30" i="38"/>
  <c r="BP30" i="38"/>
  <c r="BL30" i="38"/>
  <c r="BH30" i="38"/>
  <c r="AV30" i="38"/>
  <c r="AJ30" i="38"/>
  <c r="AF30" i="38"/>
  <c r="BS30" i="38"/>
  <c r="BO30" i="38"/>
  <c r="AI30" i="38"/>
  <c r="BK30" i="38"/>
  <c r="AU30" i="38"/>
  <c r="AE30" i="38"/>
  <c r="AQ30" i="38"/>
  <c r="BE28" i="38"/>
  <c r="AD32" i="38"/>
  <c r="BW32" i="36" s="1"/>
  <c r="F32" i="38"/>
  <c r="G32" i="38" s="1"/>
  <c r="V32" i="36"/>
  <c r="Y32" i="36"/>
  <c r="H32" i="38" s="1"/>
  <c r="AS32" i="36"/>
  <c r="J32" i="38"/>
  <c r="W32" i="36"/>
  <c r="L32" i="36"/>
  <c r="M32" i="36" s="1"/>
  <c r="G32" i="36"/>
  <c r="F32" i="36"/>
  <c r="EV35" i="36"/>
  <c r="EN35" i="36"/>
  <c r="EO36" i="36"/>
  <c r="EM37" i="36" s="1"/>
  <c r="EO37" i="36" s="1"/>
  <c r="EM38" i="36" s="1"/>
  <c r="DH29" i="36"/>
  <c r="DD29" i="36"/>
  <c r="DK29" i="36"/>
  <c r="DG29" i="36"/>
  <c r="DF29" i="36"/>
  <c r="DE29" i="36"/>
  <c r="DI29" i="36"/>
  <c r="DK30" i="36"/>
  <c r="DG30" i="36"/>
  <c r="DF30" i="36"/>
  <c r="DI30" i="36"/>
  <c r="DE30" i="36"/>
  <c r="DH30" i="36"/>
  <c r="DD30" i="36"/>
  <c r="AZ30" i="36"/>
  <c r="AU30" i="36"/>
  <c r="Z30" i="36"/>
  <c r="BD28" i="38"/>
  <c r="BF28" i="38"/>
  <c r="T28" i="38"/>
  <c r="S28" i="38"/>
  <c r="EW34" i="36"/>
  <c r="E32" i="38"/>
  <c r="S32" i="36"/>
  <c r="I32" i="36"/>
  <c r="C32" i="36"/>
  <c r="E31" i="38"/>
  <c r="S31" i="36"/>
  <c r="I31" i="36"/>
  <c r="C31" i="36"/>
  <c r="CW31" i="36"/>
  <c r="CZ31" i="36"/>
  <c r="CV31" i="36"/>
  <c r="CY31" i="36"/>
  <c r="DA31" i="36" s="1"/>
  <c r="CU31" i="36"/>
  <c r="DC31" i="36"/>
  <c r="CX31" i="36"/>
  <c r="CT31" i="36"/>
  <c r="AH33" i="36"/>
  <c r="BV34" i="36"/>
  <c r="AJ33" i="36"/>
  <c r="EZ35" i="36"/>
  <c r="EU35" i="36"/>
  <c r="BK33" i="36"/>
  <c r="FA35" i="36"/>
  <c r="FA36" i="36"/>
  <c r="AA35" i="36"/>
  <c r="AM33" i="36"/>
  <c r="BJ33" i="36"/>
  <c r="BE34" i="36"/>
  <c r="AR33" i="36"/>
  <c r="BT35" i="36"/>
  <c r="BD33" i="36"/>
  <c r="EY35" i="36"/>
  <c r="EQ36" i="36"/>
  <c r="BQ33" i="36"/>
  <c r="BQ34" i="36"/>
  <c r="BN34" i="36"/>
  <c r="AK33" i="36"/>
  <c r="BX34" i="36"/>
  <c r="AO34" i="36"/>
  <c r="ES36" i="36"/>
  <c r="AA36" i="36"/>
  <c r="BD34" i="36"/>
  <c r="AD35" i="36"/>
  <c r="BE33" i="36"/>
  <c r="AD36" i="36"/>
  <c r="CE36" i="36"/>
  <c r="AB35" i="36"/>
  <c r="BX33" i="36"/>
  <c r="AJ34" i="36"/>
  <c r="FB36" i="36"/>
  <c r="EZ36" i="36"/>
  <c r="BI34" i="36"/>
  <c r="FB35" i="36"/>
  <c r="BP34" i="36"/>
  <c r="BK35" i="36"/>
  <c r="BT36" i="36"/>
  <c r="BM33" i="36"/>
  <c r="AQ32" i="36"/>
  <c r="BP33" i="36"/>
  <c r="BO33" i="36"/>
  <c r="AK34" i="36"/>
  <c r="AQ31" i="36"/>
  <c r="BV33" i="36"/>
  <c r="BO34" i="36"/>
  <c r="AB36" i="36"/>
  <c r="BK34" i="36"/>
  <c r="EQ35" i="36"/>
  <c r="EU36" i="36"/>
  <c r="ET35" i="36"/>
  <c r="CD33" i="36"/>
  <c r="EX36" i="36"/>
  <c r="BU33" i="36"/>
  <c r="BP36" i="36"/>
  <c r="BU34" i="36"/>
  <c r="Q36" i="36"/>
  <c r="EP34" i="36"/>
  <c r="CD34" i="36"/>
  <c r="BL34" i="36"/>
  <c r="BI33" i="36"/>
  <c r="BN33" i="36"/>
  <c r="BL33" i="36"/>
  <c r="CE35" i="36"/>
  <c r="ET36" i="36"/>
  <c r="AM34" i="36"/>
  <c r="ER36" i="36"/>
  <c r="Q35" i="36"/>
  <c r="EY36" i="36"/>
  <c r="AF36" i="36"/>
  <c r="EX35" i="36"/>
  <c r="ES35" i="36"/>
  <c r="AF35" i="36"/>
  <c r="ER35" i="36"/>
  <c r="BH34" i="36"/>
  <c r="BR33" i="36" l="1"/>
  <c r="AT33" i="36"/>
  <c r="AN33" i="36"/>
  <c r="AI33" i="36"/>
  <c r="K33" i="38" s="1"/>
  <c r="EC27" i="36"/>
  <c r="BZ31" i="36"/>
  <c r="BY31" i="36"/>
  <c r="AA31" i="38"/>
  <c r="M34" i="38"/>
  <c r="L34" i="38"/>
  <c r="W31" i="38"/>
  <c r="EF28" i="36"/>
  <c r="M33" i="38"/>
  <c r="L33" i="38"/>
  <c r="CF33" i="36"/>
  <c r="CG33" i="36"/>
  <c r="EB28" i="36"/>
  <c r="BC30" i="38"/>
  <c r="BF30" i="38"/>
  <c r="A32" i="36"/>
  <c r="DJ29" i="36"/>
  <c r="EA29" i="36" s="1"/>
  <c r="AZ30" i="38"/>
  <c r="AZ29" i="38"/>
  <c r="EB27" i="36"/>
  <c r="A31" i="36"/>
  <c r="BD30" i="38"/>
  <c r="DZ28" i="36"/>
  <c r="EK28" i="36"/>
  <c r="EI28" i="36"/>
  <c r="EC28" i="36"/>
  <c r="DX27" i="36"/>
  <c r="ED27" i="36"/>
  <c r="EE27" i="36"/>
  <c r="ED28" i="36"/>
  <c r="EI27" i="36"/>
  <c r="EA27" i="36"/>
  <c r="EK27" i="36"/>
  <c r="EF27" i="36"/>
  <c r="EE28" i="36"/>
  <c r="EH28" i="36"/>
  <c r="EG27" i="36"/>
  <c r="DY27" i="36"/>
  <c r="EH27" i="36"/>
  <c r="BE30" i="38"/>
  <c r="EA28" i="36"/>
  <c r="DY28" i="36"/>
  <c r="DX28" i="36"/>
  <c r="DZ27" i="36"/>
  <c r="BY32" i="36"/>
  <c r="EG28" i="36"/>
  <c r="V34" i="38"/>
  <c r="BG34" i="36"/>
  <c r="AR35" i="38"/>
  <c r="AG35" i="36"/>
  <c r="AE36" i="36"/>
  <c r="CG34" i="36"/>
  <c r="CF34" i="36"/>
  <c r="X35" i="36"/>
  <c r="BR34" i="36"/>
  <c r="AT34" i="36"/>
  <c r="AN34" i="36"/>
  <c r="AE35" i="36"/>
  <c r="BS34" i="36"/>
  <c r="AG36" i="36"/>
  <c r="X36" i="36"/>
  <c r="AR36" i="38"/>
  <c r="AC33" i="38"/>
  <c r="CB33" i="36"/>
  <c r="CA33" i="36"/>
  <c r="AC34" i="38"/>
  <c r="CB34" i="36"/>
  <c r="CA34" i="36"/>
  <c r="N33" i="38"/>
  <c r="AP33" i="36"/>
  <c r="D36" i="38"/>
  <c r="E36" i="36"/>
  <c r="R36" i="36"/>
  <c r="U36" i="36"/>
  <c r="K36" i="36"/>
  <c r="CS36" i="36"/>
  <c r="DV36" i="36"/>
  <c r="T36" i="36"/>
  <c r="Q33" i="38"/>
  <c r="BF33" i="36"/>
  <c r="U33" i="38" s="1"/>
  <c r="X33" i="38" s="1"/>
  <c r="AC36" i="36"/>
  <c r="D35" i="38"/>
  <c r="DV35" i="36"/>
  <c r="CS35" i="36"/>
  <c r="T35" i="36"/>
  <c r="E35" i="36"/>
  <c r="R35" i="36"/>
  <c r="K35" i="36"/>
  <c r="U35" i="36"/>
  <c r="AC35" i="36"/>
  <c r="Q34" i="38"/>
  <c r="BF34" i="36"/>
  <c r="U34" i="38" s="1"/>
  <c r="X34" i="38" s="1"/>
  <c r="DJ30" i="36"/>
  <c r="DX30" i="36" s="1"/>
  <c r="T31" i="38"/>
  <c r="S31" i="38"/>
  <c r="Z32" i="38"/>
  <c r="Y32" i="38"/>
  <c r="AB32" i="38"/>
  <c r="O32" i="38"/>
  <c r="P32" i="38" s="1"/>
  <c r="J31" i="36"/>
  <c r="D31" i="36"/>
  <c r="N31" i="36"/>
  <c r="D32" i="36"/>
  <c r="J32" i="36"/>
  <c r="N32" i="36"/>
  <c r="BB30" i="36"/>
  <c r="BA30" i="36"/>
  <c r="BC30" i="36"/>
  <c r="I32" i="38"/>
  <c r="AL30" i="38"/>
  <c r="AN30" i="38"/>
  <c r="AM30" i="38"/>
  <c r="BD29" i="38"/>
  <c r="BF29" i="38"/>
  <c r="BC29" i="36"/>
  <c r="BB29" i="36"/>
  <c r="BA29" i="36"/>
  <c r="BR31" i="38"/>
  <c r="BN31" i="38"/>
  <c r="BJ31" i="38"/>
  <c r="AX31" i="38"/>
  <c r="AZ31" i="38" s="1"/>
  <c r="AT31" i="38"/>
  <c r="AP31" i="38"/>
  <c r="AH31" i="38"/>
  <c r="BU31" i="38"/>
  <c r="BQ31" i="38"/>
  <c r="BM31" i="38"/>
  <c r="BI31" i="38"/>
  <c r="BA31" i="38"/>
  <c r="BB31" i="38" s="1"/>
  <c r="BG31" i="38" s="1"/>
  <c r="AW31" i="38"/>
  <c r="AS31" i="38"/>
  <c r="AO31" i="38"/>
  <c r="AK31" i="38"/>
  <c r="AG31" i="38"/>
  <c r="BT31" i="38"/>
  <c r="BP31" i="38"/>
  <c r="BL31" i="38"/>
  <c r="BH31" i="38"/>
  <c r="AV31" i="38"/>
  <c r="AJ31" i="38"/>
  <c r="AF31" i="38"/>
  <c r="AQ31" i="38"/>
  <c r="BS31" i="38"/>
  <c r="BO31" i="38"/>
  <c r="AI31" i="38"/>
  <c r="BK31" i="38"/>
  <c r="AU31" i="38"/>
  <c r="AE31" i="38"/>
  <c r="AD33" i="38"/>
  <c r="BW33" i="36" s="1"/>
  <c r="F33" i="38"/>
  <c r="G33" i="38" s="1"/>
  <c r="V33" i="36"/>
  <c r="Y33" i="36"/>
  <c r="H33" i="38" s="1"/>
  <c r="AS33" i="36"/>
  <c r="AD34" i="38"/>
  <c r="BW34" i="36" s="1"/>
  <c r="F34" i="38"/>
  <c r="G34" i="38" s="1"/>
  <c r="Y34" i="36"/>
  <c r="AS34" i="36"/>
  <c r="V34" i="36"/>
  <c r="J33" i="38"/>
  <c r="L33" i="36"/>
  <c r="M33" i="36" s="1"/>
  <c r="G33" i="36"/>
  <c r="F33" i="36"/>
  <c r="W33" i="36"/>
  <c r="AY29" i="36"/>
  <c r="AX29" i="36"/>
  <c r="AW29" i="36"/>
  <c r="AV29" i="36"/>
  <c r="AX30" i="36"/>
  <c r="AW30" i="36"/>
  <c r="AV30" i="36"/>
  <c r="AY30" i="36"/>
  <c r="BC29" i="38"/>
  <c r="BE29" i="38"/>
  <c r="AZ31" i="36"/>
  <c r="AU31" i="36"/>
  <c r="Z31" i="36"/>
  <c r="I31" i="38"/>
  <c r="DI32" i="36"/>
  <c r="DE32" i="36"/>
  <c r="DH32" i="36"/>
  <c r="DD32" i="36"/>
  <c r="DK32" i="36"/>
  <c r="DG32" i="36"/>
  <c r="DF32" i="36"/>
  <c r="EV38" i="36"/>
  <c r="EN38" i="36"/>
  <c r="J34" i="38"/>
  <c r="G34" i="36"/>
  <c r="F34" i="36"/>
  <c r="W34" i="36"/>
  <c r="L34" i="36"/>
  <c r="M34" i="36" s="1"/>
  <c r="DF31" i="36"/>
  <c r="DI31" i="36"/>
  <c r="DE31" i="36"/>
  <c r="DH31" i="36"/>
  <c r="DD31" i="36"/>
  <c r="DK31" i="36"/>
  <c r="DG31" i="36"/>
  <c r="EO38" i="36"/>
  <c r="EM39" i="36" s="1"/>
  <c r="EO39" i="36" s="1"/>
  <c r="EM40" i="36" s="1"/>
  <c r="EV37" i="36"/>
  <c r="EN37" i="36"/>
  <c r="EW35" i="36"/>
  <c r="AZ32" i="36"/>
  <c r="AU32" i="36"/>
  <c r="Z32" i="36"/>
  <c r="BR32" i="38"/>
  <c r="BN32" i="38"/>
  <c r="BJ32" i="38"/>
  <c r="AX32" i="38"/>
  <c r="AY32" i="38" s="1"/>
  <c r="AT32" i="38"/>
  <c r="AP32" i="38"/>
  <c r="AH32" i="38"/>
  <c r="BU32" i="38"/>
  <c r="BQ32" i="38"/>
  <c r="BM32" i="38"/>
  <c r="BI32" i="38"/>
  <c r="BA32" i="38"/>
  <c r="BB32" i="38" s="1"/>
  <c r="BG32" i="38" s="1"/>
  <c r="AW32" i="38"/>
  <c r="AS32" i="38"/>
  <c r="AO32" i="38"/>
  <c r="AK32" i="38"/>
  <c r="AG32" i="38"/>
  <c r="BT32" i="38"/>
  <c r="BP32" i="38"/>
  <c r="BL32" i="38"/>
  <c r="BH32" i="38"/>
  <c r="AV32" i="38"/>
  <c r="AJ32" i="38"/>
  <c r="AF32" i="38"/>
  <c r="BK32" i="38"/>
  <c r="AU32" i="38"/>
  <c r="AE32" i="38"/>
  <c r="AQ32" i="38"/>
  <c r="BS32" i="38"/>
  <c r="BO32" i="38"/>
  <c r="AI32" i="38"/>
  <c r="AL29" i="38"/>
  <c r="AN29" i="38"/>
  <c r="AM29" i="38"/>
  <c r="Z31" i="38"/>
  <c r="Y31" i="38"/>
  <c r="AB31" i="38"/>
  <c r="O31" i="38"/>
  <c r="P31" i="38" s="1"/>
  <c r="T32" i="38"/>
  <c r="S32" i="38"/>
  <c r="EW36" i="36"/>
  <c r="CY33" i="36"/>
  <c r="DA33" i="36" s="1"/>
  <c r="CU33" i="36"/>
  <c r="DC33" i="36"/>
  <c r="CX33" i="36"/>
  <c r="CT33" i="36"/>
  <c r="CW33" i="36"/>
  <c r="CZ33" i="36"/>
  <c r="CV33" i="36"/>
  <c r="E33" i="38"/>
  <c r="C33" i="36"/>
  <c r="S33" i="36"/>
  <c r="I33" i="36"/>
  <c r="E34" i="38"/>
  <c r="C34" i="36"/>
  <c r="S34" i="36"/>
  <c r="I34" i="36"/>
  <c r="DC34" i="36"/>
  <c r="CX34" i="36"/>
  <c r="CT34" i="36"/>
  <c r="CW34" i="36"/>
  <c r="CZ34" i="36"/>
  <c r="CV34" i="36"/>
  <c r="CY34" i="36"/>
  <c r="DA34" i="36" s="1"/>
  <c r="CU34" i="36"/>
  <c r="BZ32" i="36"/>
  <c r="AA32" i="38"/>
  <c r="CE37" i="36"/>
  <c r="CD35" i="36"/>
  <c r="ES38" i="36"/>
  <c r="BE36" i="36"/>
  <c r="AQ34" i="36"/>
  <c r="BP35" i="36"/>
  <c r="EU38" i="36"/>
  <c r="BM35" i="36"/>
  <c r="AA37" i="36"/>
  <c r="BT37" i="36"/>
  <c r="AA38" i="36"/>
  <c r="BH36" i="36"/>
  <c r="BD36" i="36"/>
  <c r="AO35" i="36"/>
  <c r="BQ35" i="36"/>
  <c r="AH36" i="36"/>
  <c r="AQ33" i="36"/>
  <c r="BN36" i="36"/>
  <c r="AM35" i="36"/>
  <c r="BH35" i="36"/>
  <c r="BV35" i="36"/>
  <c r="EQ38" i="36"/>
  <c r="EZ38" i="36"/>
  <c r="BN35" i="36"/>
  <c r="BD35" i="36"/>
  <c r="BL36" i="36"/>
  <c r="Q37" i="36"/>
  <c r="EX37" i="36"/>
  <c r="AF37" i="36"/>
  <c r="BI35" i="36"/>
  <c r="AR36" i="36"/>
  <c r="AK35" i="36"/>
  <c r="AF38" i="36"/>
  <c r="FB38" i="36"/>
  <c r="BL35" i="36"/>
  <c r="ES37" i="36"/>
  <c r="AO36" i="36"/>
  <c r="AJ36" i="36"/>
  <c r="BU36" i="36"/>
  <c r="CE38" i="36"/>
  <c r="FA37" i="36"/>
  <c r="AD38" i="36"/>
  <c r="FA38" i="36"/>
  <c r="BM36" i="36"/>
  <c r="BE35" i="36"/>
  <c r="BO35" i="36"/>
  <c r="EU37" i="36"/>
  <c r="BU35" i="36"/>
  <c r="AK36" i="36"/>
  <c r="ET37" i="36"/>
  <c r="BV36" i="36"/>
  <c r="AM36" i="36"/>
  <c r="EX38" i="36"/>
  <c r="AD37" i="36"/>
  <c r="BQ36" i="36"/>
  <c r="BX36" i="36"/>
  <c r="EP36" i="36"/>
  <c r="AH35" i="36"/>
  <c r="BT38" i="36"/>
  <c r="AJ35" i="36"/>
  <c r="FB37" i="36"/>
  <c r="EZ37" i="36"/>
  <c r="EQ37" i="36"/>
  <c r="AB38" i="36"/>
  <c r="BJ36" i="36"/>
  <c r="BO36" i="36"/>
  <c r="EY38" i="36"/>
  <c r="BK36" i="36"/>
  <c r="BJ35" i="36"/>
  <c r="BI36" i="36"/>
  <c r="BP38" i="36"/>
  <c r="BX35" i="36"/>
  <c r="ER37" i="36"/>
  <c r="ET38" i="36"/>
  <c r="AB37" i="36"/>
  <c r="Q38" i="36"/>
  <c r="CD36" i="36"/>
  <c r="ER38" i="36"/>
  <c r="EP35" i="36"/>
  <c r="AR35" i="36"/>
  <c r="EY37" i="36"/>
  <c r="BH37" i="36"/>
  <c r="M35" i="38" l="1"/>
  <c r="L35" i="38"/>
  <c r="N35" i="38"/>
  <c r="AP35" i="36"/>
  <c r="CG35" i="36"/>
  <c r="CF35" i="36"/>
  <c r="EC29" i="36"/>
  <c r="A33" i="36"/>
  <c r="EB29" i="36"/>
  <c r="EJ29" i="36"/>
  <c r="DY29" i="36"/>
  <c r="ED29" i="36"/>
  <c r="EC30" i="36"/>
  <c r="EA30" i="36"/>
  <c r="EG30" i="36"/>
  <c r="A34" i="36"/>
  <c r="CB35" i="36"/>
  <c r="AC35" i="38"/>
  <c r="CA35" i="36"/>
  <c r="AN35" i="36"/>
  <c r="AT35" i="36"/>
  <c r="EG29" i="36"/>
  <c r="EH29" i="36"/>
  <c r="DZ29" i="36"/>
  <c r="EI29" i="36"/>
  <c r="EF29" i="36"/>
  <c r="EK29" i="36"/>
  <c r="EE29" i="36"/>
  <c r="DX29" i="36"/>
  <c r="EF30" i="36"/>
  <c r="EI30" i="36"/>
  <c r="EK30" i="36"/>
  <c r="BC32" i="38"/>
  <c r="DJ31" i="36"/>
  <c r="EH31" i="36" s="1"/>
  <c r="DY30" i="36"/>
  <c r="EB30" i="36"/>
  <c r="EH30" i="36"/>
  <c r="EJ30" i="36"/>
  <c r="DZ30" i="36"/>
  <c r="AA34" i="38"/>
  <c r="BF32" i="38"/>
  <c r="AZ32" i="38"/>
  <c r="BY33" i="36"/>
  <c r="EE30" i="36"/>
  <c r="AA33" i="38"/>
  <c r="BD32" i="38"/>
  <c r="I33" i="38"/>
  <c r="BD31" i="38"/>
  <c r="DJ32" i="36"/>
  <c r="EK32" i="36" s="1"/>
  <c r="BC31" i="38"/>
  <c r="BZ33" i="36"/>
  <c r="AY31" i="38"/>
  <c r="BF31" i="38"/>
  <c r="V35" i="38"/>
  <c r="BG35" i="36"/>
  <c r="AR37" i="38"/>
  <c r="AC37" i="36"/>
  <c r="X37" i="36"/>
  <c r="AC38" i="36"/>
  <c r="X38" i="36"/>
  <c r="Q36" i="38"/>
  <c r="BF36" i="36"/>
  <c r="U36" i="38" s="1"/>
  <c r="X36" i="38" s="1"/>
  <c r="AG37" i="36"/>
  <c r="AI35" i="36"/>
  <c r="K35" i="38" s="1"/>
  <c r="AR38" i="38"/>
  <c r="AG38" i="36"/>
  <c r="BS36" i="36"/>
  <c r="BR35" i="36"/>
  <c r="N36" i="38"/>
  <c r="AP36" i="36"/>
  <c r="CG36" i="36"/>
  <c r="CF36" i="36"/>
  <c r="V37" i="38"/>
  <c r="BG37" i="36"/>
  <c r="D37" i="38"/>
  <c r="R37" i="36"/>
  <c r="U37" i="36"/>
  <c r="K37" i="36"/>
  <c r="DV37" i="36"/>
  <c r="CS37" i="36"/>
  <c r="T37" i="36"/>
  <c r="E37" i="36"/>
  <c r="AE37" i="36"/>
  <c r="V36" i="38"/>
  <c r="BG36" i="36"/>
  <c r="D38" i="38"/>
  <c r="U38" i="36"/>
  <c r="K38" i="36"/>
  <c r="DV38" i="36"/>
  <c r="CS38" i="36"/>
  <c r="T38" i="36"/>
  <c r="E38" i="36"/>
  <c r="R38" i="36"/>
  <c r="M36" i="38"/>
  <c r="L36" i="38"/>
  <c r="AC36" i="38"/>
  <c r="CB36" i="36"/>
  <c r="CA36" i="36"/>
  <c r="BS35" i="36"/>
  <c r="AE38" i="36"/>
  <c r="AI36" i="36"/>
  <c r="K36" i="38" s="1"/>
  <c r="AN36" i="36"/>
  <c r="BR36" i="36"/>
  <c r="AT36" i="36"/>
  <c r="Q35" i="38"/>
  <c r="BF35" i="36"/>
  <c r="U35" i="38" s="1"/>
  <c r="X35" i="38" s="1"/>
  <c r="EV40" i="36"/>
  <c r="EN40" i="36"/>
  <c r="DK34" i="36"/>
  <c r="DG34" i="36"/>
  <c r="DF34" i="36"/>
  <c r="DI34" i="36"/>
  <c r="DE34" i="36"/>
  <c r="DH34" i="36"/>
  <c r="DD34" i="36"/>
  <c r="BC32" i="36"/>
  <c r="BB32" i="36"/>
  <c r="BA32" i="36"/>
  <c r="EW37" i="36"/>
  <c r="EW38" i="36"/>
  <c r="AZ34" i="36"/>
  <c r="AU34" i="36"/>
  <c r="Z34" i="36"/>
  <c r="ED30" i="36"/>
  <c r="AD35" i="38"/>
  <c r="BW35" i="36" s="1"/>
  <c r="F35" i="38"/>
  <c r="G35" i="38" s="1"/>
  <c r="AS35" i="36"/>
  <c r="V35" i="36"/>
  <c r="Y35" i="36"/>
  <c r="R33" i="38"/>
  <c r="W33" i="38"/>
  <c r="CZ36" i="36"/>
  <c r="CV36" i="36"/>
  <c r="CY36" i="36"/>
  <c r="DA36" i="36" s="1"/>
  <c r="CU36" i="36"/>
  <c r="DC36" i="36"/>
  <c r="CX36" i="36"/>
  <c r="CT36" i="36"/>
  <c r="CW36" i="36"/>
  <c r="BZ34" i="36"/>
  <c r="J36" i="38"/>
  <c r="W36" i="36"/>
  <c r="L36" i="36"/>
  <c r="M36" i="36" s="1"/>
  <c r="G36" i="36"/>
  <c r="F36" i="36"/>
  <c r="J34" i="36"/>
  <c r="D34" i="36"/>
  <c r="N34" i="36"/>
  <c r="D33" i="36"/>
  <c r="J33" i="36"/>
  <c r="N33" i="36"/>
  <c r="BE32" i="38"/>
  <c r="AW31" i="36"/>
  <c r="AV31" i="36"/>
  <c r="AY31" i="36"/>
  <c r="AX31" i="36"/>
  <c r="H34" i="38"/>
  <c r="I34" i="38" s="1"/>
  <c r="AU33" i="36"/>
  <c r="Z33" i="36"/>
  <c r="AZ33" i="36"/>
  <c r="BR33" i="38"/>
  <c r="BN33" i="38"/>
  <c r="BJ33" i="38"/>
  <c r="AX33" i="38"/>
  <c r="AY33" i="38" s="1"/>
  <c r="AT33" i="38"/>
  <c r="AP33" i="38"/>
  <c r="AH33" i="38"/>
  <c r="BU33" i="38"/>
  <c r="BQ33" i="38"/>
  <c r="BM33" i="38"/>
  <c r="BI33" i="38"/>
  <c r="BA33" i="38"/>
  <c r="BB33" i="38" s="1"/>
  <c r="BG33" i="38" s="1"/>
  <c r="AW33" i="38"/>
  <c r="AS33" i="38"/>
  <c r="AO33" i="38"/>
  <c r="AK33" i="38"/>
  <c r="AG33" i="38"/>
  <c r="BT33" i="38"/>
  <c r="BP33" i="38"/>
  <c r="BL33" i="38"/>
  <c r="BH33" i="38"/>
  <c r="AV33" i="38"/>
  <c r="AJ33" i="38"/>
  <c r="AF33" i="38"/>
  <c r="BO33" i="38"/>
  <c r="AI33" i="38"/>
  <c r="BK33" i="38"/>
  <c r="AU33" i="38"/>
  <c r="AE33" i="38"/>
  <c r="AQ33" i="38"/>
  <c r="BS33" i="38"/>
  <c r="BE31" i="38"/>
  <c r="BY34" i="36"/>
  <c r="Z34" i="38"/>
  <c r="Y34" i="38"/>
  <c r="AB34" i="38"/>
  <c r="O34" i="38"/>
  <c r="P34" i="38" s="1"/>
  <c r="BA31" i="36"/>
  <c r="BC31" i="36"/>
  <c r="BB31" i="36"/>
  <c r="Z33" i="38"/>
  <c r="Y33" i="38"/>
  <c r="AB33" i="38"/>
  <c r="O33" i="38"/>
  <c r="P33" i="38" s="1"/>
  <c r="R34" i="38"/>
  <c r="W34" i="38"/>
  <c r="E35" i="38"/>
  <c r="S35" i="36"/>
  <c r="I35" i="36"/>
  <c r="C35" i="36"/>
  <c r="CW35" i="36"/>
  <c r="CZ35" i="36"/>
  <c r="CV35" i="36"/>
  <c r="CY35" i="36"/>
  <c r="DA35" i="36" s="1"/>
  <c r="CU35" i="36"/>
  <c r="DC35" i="36"/>
  <c r="CX35" i="36"/>
  <c r="CT35" i="36"/>
  <c r="AD36" i="38"/>
  <c r="BW36" i="36" s="1"/>
  <c r="F36" i="38"/>
  <c r="G36" i="38" s="1"/>
  <c r="V36" i="36"/>
  <c r="Y36" i="36"/>
  <c r="H36" i="38" s="1"/>
  <c r="AS36" i="36"/>
  <c r="J35" i="38"/>
  <c r="F35" i="36"/>
  <c r="W35" i="36"/>
  <c r="L35" i="36"/>
  <c r="M35" i="36" s="1"/>
  <c r="G35" i="36"/>
  <c r="DH33" i="36"/>
  <c r="DD33" i="36"/>
  <c r="DK33" i="36"/>
  <c r="DG33" i="36"/>
  <c r="DF33" i="36"/>
  <c r="DE33" i="36"/>
  <c r="DI33" i="36"/>
  <c r="AL32" i="38"/>
  <c r="AN32" i="38"/>
  <c r="AM32" i="38"/>
  <c r="AV32" i="36"/>
  <c r="AY32" i="36"/>
  <c r="AX32" i="36"/>
  <c r="AW32" i="36"/>
  <c r="EV39" i="36"/>
  <c r="EN39" i="36"/>
  <c r="EO40" i="36"/>
  <c r="EM41" i="36" s="1"/>
  <c r="EO41" i="36" s="1"/>
  <c r="EM42" i="36" s="1"/>
  <c r="BR34" i="38"/>
  <c r="BN34" i="38"/>
  <c r="BJ34" i="38"/>
  <c r="AX34" i="38"/>
  <c r="AY34" i="38" s="1"/>
  <c r="AT34" i="38"/>
  <c r="AP34" i="38"/>
  <c r="AH34" i="38"/>
  <c r="BU34" i="38"/>
  <c r="BQ34" i="38"/>
  <c r="BM34" i="38"/>
  <c r="BI34" i="38"/>
  <c r="BA34" i="38"/>
  <c r="BB34" i="38" s="1"/>
  <c r="BG34" i="38" s="1"/>
  <c r="AW34" i="38"/>
  <c r="AS34" i="38"/>
  <c r="AO34" i="38"/>
  <c r="AK34" i="38"/>
  <c r="AG34" i="38"/>
  <c r="BT34" i="38"/>
  <c r="BP34" i="38"/>
  <c r="BL34" i="38"/>
  <c r="BH34" i="38"/>
  <c r="AV34" i="38"/>
  <c r="AJ34" i="38"/>
  <c r="AF34" i="38"/>
  <c r="BS34" i="38"/>
  <c r="BO34" i="38"/>
  <c r="AI34" i="38"/>
  <c r="BK34" i="38"/>
  <c r="AU34" i="38"/>
  <c r="AE34" i="38"/>
  <c r="AQ34" i="38"/>
  <c r="AL31" i="38"/>
  <c r="AN31" i="38"/>
  <c r="AM31" i="38"/>
  <c r="E36" i="38"/>
  <c r="S36" i="36"/>
  <c r="I36" i="36"/>
  <c r="C36" i="36"/>
  <c r="BP37" i="36"/>
  <c r="BV37" i="36"/>
  <c r="EU40" i="36"/>
  <c r="EQ40" i="36"/>
  <c r="BO37" i="36"/>
  <c r="AA39" i="36"/>
  <c r="AO37" i="36"/>
  <c r="AF40" i="36"/>
  <c r="AM38" i="36"/>
  <c r="BT40" i="36"/>
  <c r="EX39" i="36"/>
  <c r="BN37" i="36"/>
  <c r="FB40" i="36"/>
  <c r="AB40" i="36"/>
  <c r="BU38" i="36"/>
  <c r="BX38" i="36"/>
  <c r="BQ40" i="36"/>
  <c r="Q40" i="36"/>
  <c r="ES39" i="36"/>
  <c r="BU37" i="36"/>
  <c r="AF39" i="36"/>
  <c r="CE40" i="36"/>
  <c r="AJ38" i="36"/>
  <c r="EU39" i="36"/>
  <c r="BI38" i="36"/>
  <c r="EP38" i="36"/>
  <c r="AD39" i="36"/>
  <c r="ER39" i="36"/>
  <c r="BK37" i="36"/>
  <c r="BK38" i="36"/>
  <c r="EZ40" i="36"/>
  <c r="Q39" i="36"/>
  <c r="AK38" i="36"/>
  <c r="EP37" i="36"/>
  <c r="ET40" i="36"/>
  <c r="BE38" i="36"/>
  <c r="BQ37" i="36"/>
  <c r="AK37" i="36"/>
  <c r="AJ37" i="36"/>
  <c r="EY39" i="36"/>
  <c r="BD38" i="36"/>
  <c r="AR38" i="36"/>
  <c r="BE37" i="36"/>
  <c r="BT39" i="36"/>
  <c r="AQ35" i="36"/>
  <c r="BP39" i="36"/>
  <c r="BL38" i="36"/>
  <c r="BX37" i="36"/>
  <c r="ES40" i="36"/>
  <c r="AR37" i="36"/>
  <c r="BL37" i="36"/>
  <c r="AO38" i="36"/>
  <c r="ET39" i="36"/>
  <c r="BJ37" i="36"/>
  <c r="BQ38" i="36"/>
  <c r="AH37" i="36"/>
  <c r="BH38" i="36"/>
  <c r="AA40" i="36"/>
  <c r="BP40" i="36"/>
  <c r="CD37" i="36"/>
  <c r="EY40" i="36"/>
  <c r="BO38" i="36"/>
  <c r="EX40" i="36"/>
  <c r="BJ38" i="36"/>
  <c r="AB39" i="36"/>
  <c r="BI37" i="36"/>
  <c r="FA39" i="36"/>
  <c r="FA40" i="36"/>
  <c r="AM37" i="36"/>
  <c r="EZ39" i="36"/>
  <c r="CD38" i="36"/>
  <c r="EQ39" i="36"/>
  <c r="AH38" i="36"/>
  <c r="BM38" i="36"/>
  <c r="BD37" i="36"/>
  <c r="BV38" i="36"/>
  <c r="FB39" i="36"/>
  <c r="ER40" i="36"/>
  <c r="BN38" i="36"/>
  <c r="AD40" i="36"/>
  <c r="AQ36" i="36"/>
  <c r="CE39" i="36"/>
  <c r="BM37" i="36"/>
  <c r="EF31" i="36" l="1"/>
  <c r="DX32" i="36"/>
  <c r="M37" i="38"/>
  <c r="L37" i="38"/>
  <c r="EC31" i="36"/>
  <c r="EI31" i="36"/>
  <c r="EI32" i="36"/>
  <c r="EA31" i="36"/>
  <c r="EJ31" i="36"/>
  <c r="DX31" i="36"/>
  <c r="EG31" i="36"/>
  <c r="EK31" i="36"/>
  <c r="EE31" i="36"/>
  <c r="DY31" i="36"/>
  <c r="DZ31" i="36"/>
  <c r="EB31" i="36"/>
  <c r="ED31" i="36"/>
  <c r="BZ35" i="36"/>
  <c r="ED32" i="36"/>
  <c r="EG32" i="36"/>
  <c r="AA35" i="38"/>
  <c r="DY32" i="36"/>
  <c r="EF32" i="36"/>
  <c r="DZ32" i="36"/>
  <c r="EJ32" i="36"/>
  <c r="BY35" i="36"/>
  <c r="EE32" i="36"/>
  <c r="EC32" i="36"/>
  <c r="EH32" i="36"/>
  <c r="EA32" i="36"/>
  <c r="N38" i="38"/>
  <c r="AP38" i="36"/>
  <c r="AI38" i="36"/>
  <c r="K38" i="38" s="1"/>
  <c r="M38" i="38"/>
  <c r="L38" i="38"/>
  <c r="A36" i="36"/>
  <c r="EB32" i="36"/>
  <c r="A35" i="36"/>
  <c r="DJ33" i="36"/>
  <c r="DX33" i="36" s="1"/>
  <c r="BC34" i="38"/>
  <c r="AZ34" i="38"/>
  <c r="BZ36" i="36"/>
  <c r="AZ33" i="38"/>
  <c r="I36" i="38"/>
  <c r="BE34" i="38"/>
  <c r="EW39" i="36"/>
  <c r="DJ34" i="36"/>
  <c r="EJ34" i="36" s="1"/>
  <c r="BD34" i="38"/>
  <c r="BF34" i="38"/>
  <c r="AR39" i="38"/>
  <c r="AG39" i="36"/>
  <c r="BS37" i="36"/>
  <c r="CG38" i="36"/>
  <c r="CF38" i="36"/>
  <c r="CF37" i="36"/>
  <c r="CG37" i="36"/>
  <c r="D40" i="38"/>
  <c r="E40" i="36"/>
  <c r="R40" i="36"/>
  <c r="U40" i="36"/>
  <c r="K40" i="36"/>
  <c r="CS40" i="36"/>
  <c r="DV40" i="36"/>
  <c r="T40" i="36"/>
  <c r="AE40" i="36"/>
  <c r="BR38" i="36"/>
  <c r="AT38" i="36"/>
  <c r="AN38" i="36"/>
  <c r="BS38" i="36"/>
  <c r="X39" i="36"/>
  <c r="AI37" i="36"/>
  <c r="K37" i="38" s="1"/>
  <c r="AC38" i="38"/>
  <c r="CB38" i="36"/>
  <c r="CA38" i="36"/>
  <c r="N37" i="38"/>
  <c r="AP37" i="36"/>
  <c r="BR37" i="36"/>
  <c r="AT37" i="36"/>
  <c r="AN37" i="36"/>
  <c r="AC40" i="36"/>
  <c r="Q38" i="38"/>
  <c r="BF38" i="36"/>
  <c r="U38" i="38" s="1"/>
  <c r="X38" i="38" s="1"/>
  <c r="AE39" i="36"/>
  <c r="AC37" i="38"/>
  <c r="CA37" i="36"/>
  <c r="CB37" i="36"/>
  <c r="Q37" i="38"/>
  <c r="BF37" i="36"/>
  <c r="U37" i="38" s="1"/>
  <c r="X37" i="38" s="1"/>
  <c r="AG40" i="36"/>
  <c r="X40" i="36"/>
  <c r="AR40" i="38"/>
  <c r="D39" i="38"/>
  <c r="DV39" i="36"/>
  <c r="CS39" i="36"/>
  <c r="T39" i="36"/>
  <c r="E39" i="36"/>
  <c r="R39" i="36"/>
  <c r="K39" i="36"/>
  <c r="U39" i="36"/>
  <c r="AC39" i="36"/>
  <c r="V38" i="38"/>
  <c r="BG38" i="36"/>
  <c r="EV42" i="36"/>
  <c r="EN42" i="36"/>
  <c r="AY33" i="36"/>
  <c r="AX33" i="36"/>
  <c r="AW33" i="36"/>
  <c r="AV33" i="36"/>
  <c r="AZ35" i="36"/>
  <c r="AU35" i="36"/>
  <c r="Z35" i="36"/>
  <c r="BB34" i="36"/>
  <c r="BA34" i="36"/>
  <c r="BC34" i="36"/>
  <c r="AA36" i="38"/>
  <c r="R36" i="38"/>
  <c r="W36" i="38"/>
  <c r="D36" i="36"/>
  <c r="J36" i="36"/>
  <c r="N36" i="36"/>
  <c r="AL34" i="38"/>
  <c r="AN34" i="38"/>
  <c r="AM34" i="38"/>
  <c r="AZ36" i="36"/>
  <c r="AU36" i="36"/>
  <c r="Z36" i="36"/>
  <c r="BR36" i="38"/>
  <c r="BN36" i="38"/>
  <c r="BJ36" i="38"/>
  <c r="AX36" i="38"/>
  <c r="AY36" i="38" s="1"/>
  <c r="AT36" i="38"/>
  <c r="AP36" i="38"/>
  <c r="AH36" i="38"/>
  <c r="BU36" i="38"/>
  <c r="BQ36" i="38"/>
  <c r="BM36" i="38"/>
  <c r="BI36" i="38"/>
  <c r="BA36" i="38"/>
  <c r="BB36" i="38" s="1"/>
  <c r="BG36" i="38" s="1"/>
  <c r="AW36" i="38"/>
  <c r="AS36" i="38"/>
  <c r="AO36" i="38"/>
  <c r="AK36" i="38"/>
  <c r="AG36" i="38"/>
  <c r="BT36" i="38"/>
  <c r="BP36" i="38"/>
  <c r="BL36" i="38"/>
  <c r="BH36" i="38"/>
  <c r="AV36" i="38"/>
  <c r="AJ36" i="38"/>
  <c r="AF36" i="38"/>
  <c r="BK36" i="38"/>
  <c r="AU36" i="38"/>
  <c r="AE36" i="38"/>
  <c r="AQ36" i="38"/>
  <c r="BS36" i="38"/>
  <c r="BO36" i="38"/>
  <c r="AI36" i="38"/>
  <c r="T34" i="38"/>
  <c r="S34" i="38"/>
  <c r="BC33" i="38"/>
  <c r="BE33" i="38"/>
  <c r="Z36" i="38"/>
  <c r="Y36" i="38"/>
  <c r="AB36" i="38"/>
  <c r="O36" i="38"/>
  <c r="P36" i="38" s="1"/>
  <c r="BR35" i="38"/>
  <c r="BN35" i="38"/>
  <c r="BJ35" i="38"/>
  <c r="AX35" i="38"/>
  <c r="AY35" i="38" s="1"/>
  <c r="AT35" i="38"/>
  <c r="AP35" i="38"/>
  <c r="AH35" i="38"/>
  <c r="BU35" i="38"/>
  <c r="BQ35" i="38"/>
  <c r="BM35" i="38"/>
  <c r="BI35" i="38"/>
  <c r="BA35" i="38"/>
  <c r="BB35" i="38" s="1"/>
  <c r="BG35" i="38" s="1"/>
  <c r="AW35" i="38"/>
  <c r="AS35" i="38"/>
  <c r="AO35" i="38"/>
  <c r="AK35" i="38"/>
  <c r="AG35" i="38"/>
  <c r="BT35" i="38"/>
  <c r="BP35" i="38"/>
  <c r="BL35" i="38"/>
  <c r="BH35" i="38"/>
  <c r="AV35" i="38"/>
  <c r="AJ35" i="38"/>
  <c r="AF35" i="38"/>
  <c r="AQ35" i="38"/>
  <c r="BS35" i="38"/>
  <c r="BO35" i="38"/>
  <c r="AI35" i="38"/>
  <c r="BK35" i="38"/>
  <c r="AU35" i="38"/>
  <c r="AE35" i="38"/>
  <c r="J38" i="38"/>
  <c r="G38" i="36"/>
  <c r="F38" i="36"/>
  <c r="W38" i="36"/>
  <c r="L38" i="36"/>
  <c r="M38" i="36" s="1"/>
  <c r="Z35" i="38"/>
  <c r="Y35" i="38"/>
  <c r="AB35" i="38"/>
  <c r="O35" i="38"/>
  <c r="P35" i="38" s="1"/>
  <c r="J35" i="36"/>
  <c r="D35" i="36"/>
  <c r="N35" i="36"/>
  <c r="BD33" i="38"/>
  <c r="BF33" i="38"/>
  <c r="BC33" i="36"/>
  <c r="BB33" i="36"/>
  <c r="BA33" i="36"/>
  <c r="DI36" i="36"/>
  <c r="DE36" i="36"/>
  <c r="DH36" i="36"/>
  <c r="DD36" i="36"/>
  <c r="DK36" i="36"/>
  <c r="DG36" i="36"/>
  <c r="DF36" i="36"/>
  <c r="R35" i="38"/>
  <c r="W35" i="38"/>
  <c r="AD38" i="38"/>
  <c r="BW38" i="36" s="1"/>
  <c r="F38" i="38"/>
  <c r="G38" i="38" s="1"/>
  <c r="Y38" i="36"/>
  <c r="H38" i="38" s="1"/>
  <c r="AS38" i="36"/>
  <c r="V38" i="36"/>
  <c r="AD37" i="38"/>
  <c r="BW37" i="36" s="1"/>
  <c r="F37" i="38"/>
  <c r="G37" i="38" s="1"/>
  <c r="V37" i="36"/>
  <c r="Y37" i="36"/>
  <c r="H37" i="38" s="1"/>
  <c r="AS37" i="36"/>
  <c r="EO42" i="36"/>
  <c r="EM43" i="36" s="1"/>
  <c r="EO43" i="36" s="1"/>
  <c r="EM44" i="36" s="1"/>
  <c r="EV41" i="36"/>
  <c r="EN41" i="36"/>
  <c r="DF35" i="36"/>
  <c r="DI35" i="36"/>
  <c r="DE35" i="36"/>
  <c r="DH35" i="36"/>
  <c r="DD35" i="36"/>
  <c r="DK35" i="36"/>
  <c r="DG35" i="36"/>
  <c r="AL33" i="38"/>
  <c r="AN33" i="38"/>
  <c r="AM33" i="38"/>
  <c r="T33" i="38"/>
  <c r="S33" i="38"/>
  <c r="H35" i="38"/>
  <c r="I35" i="38" s="1"/>
  <c r="AX34" i="36"/>
  <c r="AW34" i="36"/>
  <c r="AV34" i="36"/>
  <c r="AY34" i="36"/>
  <c r="EW40" i="36"/>
  <c r="E38" i="38"/>
  <c r="C38" i="36"/>
  <c r="S38" i="36"/>
  <c r="I38" i="36"/>
  <c r="DC38" i="36"/>
  <c r="CX38" i="36"/>
  <c r="CT38" i="36"/>
  <c r="CW38" i="36"/>
  <c r="CZ38" i="36"/>
  <c r="CV38" i="36"/>
  <c r="CY38" i="36"/>
  <c r="DA38" i="36" s="1"/>
  <c r="CU38" i="36"/>
  <c r="CY37" i="36"/>
  <c r="DA37" i="36" s="1"/>
  <c r="CU37" i="36"/>
  <c r="DC37" i="36"/>
  <c r="CX37" i="36"/>
  <c r="CT37" i="36"/>
  <c r="CW37" i="36"/>
  <c r="CZ37" i="36"/>
  <c r="CV37" i="36"/>
  <c r="E37" i="38"/>
  <c r="C37" i="36"/>
  <c r="S37" i="36"/>
  <c r="I37" i="36"/>
  <c r="BY36" i="36"/>
  <c r="J37" i="38"/>
  <c r="L37" i="36"/>
  <c r="M37" i="36" s="1"/>
  <c r="G37" i="36"/>
  <c r="F37" i="36"/>
  <c r="W37" i="36"/>
  <c r="BM39" i="36"/>
  <c r="BJ39" i="36"/>
  <c r="ET41" i="36"/>
  <c r="CD39" i="36"/>
  <c r="AF42" i="36"/>
  <c r="BD40" i="36"/>
  <c r="AH39" i="36"/>
  <c r="EQ41" i="36"/>
  <c r="EP40" i="36"/>
  <c r="AD41" i="36"/>
  <c r="BE39" i="36"/>
  <c r="ET42" i="36"/>
  <c r="ER42" i="36"/>
  <c r="BN40" i="36"/>
  <c r="CE41" i="36"/>
  <c r="AB41" i="36"/>
  <c r="ER41" i="36"/>
  <c r="AM40" i="36"/>
  <c r="EX41" i="36"/>
  <c r="BV39" i="36"/>
  <c r="Q41" i="36"/>
  <c r="AQ38" i="36"/>
  <c r="ES41" i="36"/>
  <c r="AA42" i="36"/>
  <c r="AF41" i="36"/>
  <c r="FA41" i="36"/>
  <c r="CD40" i="36"/>
  <c r="FB41" i="36"/>
  <c r="AK39" i="36"/>
  <c r="EY42" i="36"/>
  <c r="BO39" i="36"/>
  <c r="AD42" i="36"/>
  <c r="Q42" i="36"/>
  <c r="AA41" i="36"/>
  <c r="BX39" i="36"/>
  <c r="BL40" i="36"/>
  <c r="AB42" i="36"/>
  <c r="AM39" i="36"/>
  <c r="BK39" i="36"/>
  <c r="BL39" i="36"/>
  <c r="BE40" i="36"/>
  <c r="BQ39" i="36"/>
  <c r="EU41" i="36"/>
  <c r="AJ39" i="36"/>
  <c r="ES42" i="36"/>
  <c r="AQ37" i="36"/>
  <c r="FB42" i="36"/>
  <c r="EZ42" i="36"/>
  <c r="AK40" i="36"/>
  <c r="AO39" i="36"/>
  <c r="FA42" i="36"/>
  <c r="BJ40" i="36"/>
  <c r="AH40" i="36"/>
  <c r="EZ41" i="36"/>
  <c r="EX42" i="36"/>
  <c r="EU42" i="36"/>
  <c r="BT42" i="36"/>
  <c r="BD39" i="36"/>
  <c r="BK40" i="36"/>
  <c r="EQ42" i="36"/>
  <c r="EY41" i="36"/>
  <c r="BT41" i="36"/>
  <c r="BH39" i="36"/>
  <c r="BH40" i="36"/>
  <c r="BI39" i="36"/>
  <c r="AR39" i="36"/>
  <c r="EP39" i="36"/>
  <c r="AJ40" i="36"/>
  <c r="AR40" i="36"/>
  <c r="BU40" i="36"/>
  <c r="BI40" i="36"/>
  <c r="CE42" i="36"/>
  <c r="AM41" i="36"/>
  <c r="BM40" i="36"/>
  <c r="BN39" i="36"/>
  <c r="BO40" i="36"/>
  <c r="BX40" i="36"/>
  <c r="AO40" i="36"/>
  <c r="BU39" i="36"/>
  <c r="BV40" i="36"/>
  <c r="BP41" i="36"/>
  <c r="AK42" i="36"/>
  <c r="N39" i="38" l="1"/>
  <c r="AP39" i="36"/>
  <c r="CB39" i="36"/>
  <c r="CA39" i="36"/>
  <c r="AC39" i="38"/>
  <c r="BF39" i="36"/>
  <c r="U39" i="38" s="1"/>
  <c r="X39" i="38" s="1"/>
  <c r="Q39" i="38"/>
  <c r="R39" i="38" s="1"/>
  <c r="AI39" i="36"/>
  <c r="K39" i="38" s="1"/>
  <c r="EH33" i="36"/>
  <c r="DY33" i="36"/>
  <c r="BS39" i="36"/>
  <c r="M39" i="38"/>
  <c r="L39" i="38"/>
  <c r="AN39" i="36"/>
  <c r="AT39" i="36"/>
  <c r="BR39" i="36"/>
  <c r="EG34" i="36"/>
  <c r="EI34" i="36"/>
  <c r="EE34" i="36"/>
  <c r="CG39" i="36"/>
  <c r="CF39" i="36"/>
  <c r="BG39" i="36"/>
  <c r="V39" i="38"/>
  <c r="EE33" i="36"/>
  <c r="EF33" i="36"/>
  <c r="EI33" i="36"/>
  <c r="EA33" i="36"/>
  <c r="EG33" i="36"/>
  <c r="EC33" i="36"/>
  <c r="EK33" i="36"/>
  <c r="DZ33" i="36"/>
  <c r="EJ33" i="36"/>
  <c r="ED33" i="36"/>
  <c r="EB33" i="36"/>
  <c r="DY34" i="36"/>
  <c r="EK34" i="36"/>
  <c r="EA34" i="36"/>
  <c r="DZ34" i="36"/>
  <c r="ED34" i="36"/>
  <c r="EB34" i="36"/>
  <c r="A38" i="36"/>
  <c r="DX34" i="36"/>
  <c r="DJ35" i="36"/>
  <c r="EB35" i="36" s="1"/>
  <c r="AA38" i="38"/>
  <c r="BZ38" i="36"/>
  <c r="BE36" i="38"/>
  <c r="BC36" i="38"/>
  <c r="EF34" i="36"/>
  <c r="EH34" i="36"/>
  <c r="AZ36" i="38"/>
  <c r="DJ36" i="36"/>
  <c r="DX36" i="36" s="1"/>
  <c r="BE35" i="38"/>
  <c r="EC34" i="36"/>
  <c r="AZ35" i="38"/>
  <c r="BD36" i="38"/>
  <c r="BF36" i="38"/>
  <c r="A37" i="36"/>
  <c r="I38" i="38"/>
  <c r="AT41" i="36"/>
  <c r="AN41" i="36"/>
  <c r="AG41" i="36"/>
  <c r="M40" i="38"/>
  <c r="L40" i="38"/>
  <c r="AC40" i="38"/>
  <c r="CB40" i="36"/>
  <c r="CA40" i="36"/>
  <c r="AC42" i="36"/>
  <c r="X42" i="36"/>
  <c r="D41" i="38"/>
  <c r="R41" i="36"/>
  <c r="U41" i="36"/>
  <c r="K41" i="36"/>
  <c r="DV41" i="36"/>
  <c r="CS41" i="36"/>
  <c r="T41" i="36"/>
  <c r="E41" i="36"/>
  <c r="AE41" i="36"/>
  <c r="AI40" i="36"/>
  <c r="K40" i="38" s="1"/>
  <c r="AR42" i="38"/>
  <c r="AG42" i="36"/>
  <c r="N40" i="38"/>
  <c r="AP40" i="36"/>
  <c r="CG40" i="36"/>
  <c r="CF40" i="36"/>
  <c r="AN40" i="36"/>
  <c r="BR40" i="36"/>
  <c r="AT40" i="36"/>
  <c r="Q40" i="38"/>
  <c r="BF40" i="36"/>
  <c r="U40" i="38" s="1"/>
  <c r="X40" i="38" s="1"/>
  <c r="D42" i="38"/>
  <c r="U42" i="36"/>
  <c r="K42" i="36"/>
  <c r="DV42" i="36"/>
  <c r="CS42" i="36"/>
  <c r="T42" i="36"/>
  <c r="E42" i="36"/>
  <c r="R42" i="36"/>
  <c r="AR41" i="38"/>
  <c r="AC41" i="36"/>
  <c r="X41" i="36"/>
  <c r="V40" i="38"/>
  <c r="BG40" i="36"/>
  <c r="BS40" i="36"/>
  <c r="AE42" i="36"/>
  <c r="EV44" i="36"/>
  <c r="EN44" i="36"/>
  <c r="D37" i="36"/>
  <c r="J37" i="36"/>
  <c r="N37" i="36"/>
  <c r="Z37" i="38"/>
  <c r="Y37" i="38"/>
  <c r="AB37" i="38"/>
  <c r="O37" i="38"/>
  <c r="P37" i="38" s="1"/>
  <c r="DH37" i="36"/>
  <c r="DD37" i="36"/>
  <c r="DK37" i="36"/>
  <c r="DG37" i="36"/>
  <c r="DF37" i="36"/>
  <c r="DE37" i="36"/>
  <c r="DI37" i="36"/>
  <c r="DK38" i="36"/>
  <c r="DG38" i="36"/>
  <c r="DF38" i="36"/>
  <c r="DI38" i="36"/>
  <c r="DE38" i="36"/>
  <c r="DH38" i="36"/>
  <c r="DD38" i="36"/>
  <c r="AU37" i="36"/>
  <c r="Z37" i="36"/>
  <c r="AZ37" i="36"/>
  <c r="BR37" i="38"/>
  <c r="BN37" i="38"/>
  <c r="BJ37" i="38"/>
  <c r="AX37" i="38"/>
  <c r="AY37" i="38" s="1"/>
  <c r="AT37" i="38"/>
  <c r="AP37" i="38"/>
  <c r="AH37" i="38"/>
  <c r="BU37" i="38"/>
  <c r="BQ37" i="38"/>
  <c r="BM37" i="38"/>
  <c r="BI37" i="38"/>
  <c r="BA37" i="38"/>
  <c r="BB37" i="38" s="1"/>
  <c r="BG37" i="38" s="1"/>
  <c r="AW37" i="38"/>
  <c r="AS37" i="38"/>
  <c r="AO37" i="38"/>
  <c r="AK37" i="38"/>
  <c r="AG37" i="38"/>
  <c r="BT37" i="38"/>
  <c r="BP37" i="38"/>
  <c r="BL37" i="38"/>
  <c r="BH37" i="38"/>
  <c r="AV37" i="38"/>
  <c r="AJ37" i="38"/>
  <c r="AF37" i="38"/>
  <c r="BO37" i="38"/>
  <c r="AI37" i="38"/>
  <c r="BK37" i="38"/>
  <c r="AU37" i="38"/>
  <c r="AE37" i="38"/>
  <c r="AQ37" i="38"/>
  <c r="BS37" i="38"/>
  <c r="T35" i="38"/>
  <c r="S35" i="38"/>
  <c r="BC35" i="38"/>
  <c r="AL35" i="38"/>
  <c r="AN35" i="38"/>
  <c r="AM35" i="38"/>
  <c r="BC36" i="36"/>
  <c r="BB36" i="36"/>
  <c r="BA36" i="36"/>
  <c r="AW35" i="36"/>
  <c r="AV35" i="36"/>
  <c r="AY35" i="36"/>
  <c r="AX35" i="36"/>
  <c r="EW42" i="36"/>
  <c r="E39" i="38"/>
  <c r="S39" i="36"/>
  <c r="I39" i="36"/>
  <c r="C39" i="36"/>
  <c r="CW39" i="36"/>
  <c r="CZ39" i="36"/>
  <c r="CV39" i="36"/>
  <c r="CY39" i="36"/>
  <c r="DA39" i="36" s="1"/>
  <c r="CU39" i="36"/>
  <c r="DC39" i="36"/>
  <c r="CX39" i="36"/>
  <c r="CT39" i="36"/>
  <c r="J40" i="38"/>
  <c r="W40" i="36"/>
  <c r="L40" i="36"/>
  <c r="M40" i="36" s="1"/>
  <c r="G40" i="36"/>
  <c r="F40" i="36"/>
  <c r="R37" i="38"/>
  <c r="W37" i="38"/>
  <c r="T36" i="38"/>
  <c r="S36" i="38"/>
  <c r="BA35" i="36"/>
  <c r="BC35" i="36"/>
  <c r="BB35" i="36"/>
  <c r="AD40" i="38"/>
  <c r="BW40" i="36" s="1"/>
  <c r="F40" i="38"/>
  <c r="G40" i="38" s="1"/>
  <c r="V40" i="36"/>
  <c r="Y40" i="36"/>
  <c r="H40" i="38" s="1"/>
  <c r="AS40" i="36"/>
  <c r="J38" i="36"/>
  <c r="D38" i="36"/>
  <c r="N38" i="36"/>
  <c r="EV43" i="36"/>
  <c r="EN43" i="36"/>
  <c r="EO44" i="36"/>
  <c r="EM45" i="36" s="1"/>
  <c r="BR38" i="38"/>
  <c r="BN38" i="38"/>
  <c r="BJ38" i="38"/>
  <c r="AX38" i="38"/>
  <c r="AY38" i="38" s="1"/>
  <c r="AT38" i="38"/>
  <c r="AP38" i="38"/>
  <c r="AH38" i="38"/>
  <c r="BU38" i="38"/>
  <c r="BQ38" i="38"/>
  <c r="BM38" i="38"/>
  <c r="BI38" i="38"/>
  <c r="BA38" i="38"/>
  <c r="BB38" i="38" s="1"/>
  <c r="BG38" i="38" s="1"/>
  <c r="AW38" i="38"/>
  <c r="AS38" i="38"/>
  <c r="AO38" i="38"/>
  <c r="AK38" i="38"/>
  <c r="AG38" i="38"/>
  <c r="BT38" i="38"/>
  <c r="BP38" i="38"/>
  <c r="BL38" i="38"/>
  <c r="BH38" i="38"/>
  <c r="AV38" i="38"/>
  <c r="AJ38" i="38"/>
  <c r="AF38" i="38"/>
  <c r="BS38" i="38"/>
  <c r="BO38" i="38"/>
  <c r="AI38" i="38"/>
  <c r="BK38" i="38"/>
  <c r="AU38" i="38"/>
  <c r="AE38" i="38"/>
  <c r="AQ38" i="38"/>
  <c r="AD39" i="38"/>
  <c r="BW39" i="36" s="1"/>
  <c r="F39" i="38"/>
  <c r="G39" i="38" s="1"/>
  <c r="AS39" i="36"/>
  <c r="V39" i="36"/>
  <c r="Y39" i="36"/>
  <c r="H39" i="38" s="1"/>
  <c r="BZ37" i="36"/>
  <c r="E40" i="38"/>
  <c r="S40" i="36"/>
  <c r="I40" i="36"/>
  <c r="C40" i="36"/>
  <c r="BY37" i="36"/>
  <c r="BY38" i="36"/>
  <c r="EW41" i="36"/>
  <c r="I37" i="38"/>
  <c r="AZ38" i="36"/>
  <c r="AU38" i="36"/>
  <c r="Z38" i="36"/>
  <c r="Z38" i="38"/>
  <c r="Y38" i="38"/>
  <c r="AB38" i="38"/>
  <c r="O38" i="38"/>
  <c r="P38" i="38" s="1"/>
  <c r="BD35" i="38"/>
  <c r="BF35" i="38"/>
  <c r="AL36" i="38"/>
  <c r="AN36" i="38"/>
  <c r="AM36" i="38"/>
  <c r="AV36" i="36"/>
  <c r="AY36" i="36"/>
  <c r="AX36" i="36"/>
  <c r="AW36" i="36"/>
  <c r="R38" i="38"/>
  <c r="W38" i="38"/>
  <c r="J39" i="38"/>
  <c r="F39" i="36"/>
  <c r="W39" i="36"/>
  <c r="L39" i="36"/>
  <c r="M39" i="36" s="1"/>
  <c r="G39" i="36"/>
  <c r="CZ40" i="36"/>
  <c r="CV40" i="36"/>
  <c r="CY40" i="36"/>
  <c r="DA40" i="36" s="1"/>
  <c r="CU40" i="36"/>
  <c r="DC40" i="36"/>
  <c r="CX40" i="36"/>
  <c r="CT40" i="36"/>
  <c r="CW40" i="36"/>
  <c r="AA37" i="38"/>
  <c r="AH42" i="36"/>
  <c r="BM41" i="36"/>
  <c r="BK41" i="36"/>
  <c r="AF44" i="36"/>
  <c r="AB44" i="36"/>
  <c r="EY44" i="36"/>
  <c r="AQ41" i="36"/>
  <c r="ES44" i="36"/>
  <c r="EU44" i="36"/>
  <c r="AO42" i="36"/>
  <c r="AO41" i="36"/>
  <c r="EQ44" i="36"/>
  <c r="Q44" i="36"/>
  <c r="AR41" i="36"/>
  <c r="EQ43" i="36"/>
  <c r="BD44" i="36"/>
  <c r="EZ43" i="36"/>
  <c r="AM42" i="36"/>
  <c r="BT44" i="36"/>
  <c r="BQ42" i="36"/>
  <c r="BQ41" i="36"/>
  <c r="BD42" i="36"/>
  <c r="EZ44" i="36"/>
  <c r="EU43" i="36"/>
  <c r="ET43" i="36"/>
  <c r="BH41" i="36"/>
  <c r="BO41" i="36"/>
  <c r="BE41" i="36"/>
  <c r="BJ41" i="36"/>
  <c r="FA44" i="36"/>
  <c r="EX43" i="36"/>
  <c r="BP42" i="36"/>
  <c r="BK42" i="36"/>
  <c r="BT43" i="36"/>
  <c r="AA43" i="36"/>
  <c r="BL41" i="36"/>
  <c r="CE43" i="36"/>
  <c r="AR43" i="36"/>
  <c r="EY43" i="36"/>
  <c r="BL42" i="36"/>
  <c r="BU42" i="36"/>
  <c r="BE42" i="36"/>
  <c r="AQ40" i="36"/>
  <c r="BI42" i="36"/>
  <c r="ET44" i="36"/>
  <c r="BI41" i="36"/>
  <c r="BV42" i="36"/>
  <c r="CD41" i="36"/>
  <c r="AD44" i="36"/>
  <c r="AJ41" i="36"/>
  <c r="AB43" i="36"/>
  <c r="BU41" i="36"/>
  <c r="AH44" i="36"/>
  <c r="BX41" i="36"/>
  <c r="BH42" i="36"/>
  <c r="AJ42" i="36"/>
  <c r="BN41" i="36"/>
  <c r="BJ42" i="36"/>
  <c r="AJ44" i="36"/>
  <c r="BV41" i="36"/>
  <c r="BN42" i="36"/>
  <c r="FB43" i="36"/>
  <c r="AK41" i="36"/>
  <c r="AA44" i="36"/>
  <c r="CD42" i="36"/>
  <c r="AR42" i="36"/>
  <c r="FB44" i="36"/>
  <c r="ER43" i="36"/>
  <c r="AQ39" i="36"/>
  <c r="BO42" i="36"/>
  <c r="AF43" i="36"/>
  <c r="BM42" i="36"/>
  <c r="ES43" i="36"/>
  <c r="EX44" i="36"/>
  <c r="EP41" i="36"/>
  <c r="AD43" i="36"/>
  <c r="CE44" i="36"/>
  <c r="EP42" i="36"/>
  <c r="BX42" i="36"/>
  <c r="FA43" i="36"/>
  <c r="BD41" i="36"/>
  <c r="Q43" i="36"/>
  <c r="ER44" i="36"/>
  <c r="AH41" i="36"/>
  <c r="AI42" i="36" l="1"/>
  <c r="K42" i="38" s="1"/>
  <c r="BS41" i="36"/>
  <c r="BY39" i="36"/>
  <c r="W39" i="38"/>
  <c r="AA39" i="38"/>
  <c r="BZ39" i="36"/>
  <c r="BR41" i="36"/>
  <c r="AI41" i="36"/>
  <c r="K41" i="38" s="1"/>
  <c r="M42" i="38"/>
  <c r="L42" i="38"/>
  <c r="N42" i="38"/>
  <c r="AP42" i="36"/>
  <c r="DY35" i="36"/>
  <c r="M41" i="38"/>
  <c r="L41" i="38"/>
  <c r="EF35" i="36"/>
  <c r="EG35" i="36"/>
  <c r="EC35" i="36"/>
  <c r="EH35" i="36"/>
  <c r="EA35" i="36"/>
  <c r="V41" i="38"/>
  <c r="BG41" i="36"/>
  <c r="DZ35" i="36"/>
  <c r="EK35" i="36"/>
  <c r="DX35" i="36"/>
  <c r="EI35" i="36"/>
  <c r="ED35" i="36"/>
  <c r="EE35" i="36"/>
  <c r="EE36" i="36"/>
  <c r="EJ35" i="36"/>
  <c r="EJ36" i="36"/>
  <c r="A40" i="36"/>
  <c r="EK36" i="36"/>
  <c r="ED36" i="36"/>
  <c r="EF36" i="36"/>
  <c r="EB36" i="36"/>
  <c r="EA36" i="36"/>
  <c r="EH36" i="36"/>
  <c r="DY36" i="36"/>
  <c r="EG36" i="36"/>
  <c r="DZ36" i="36"/>
  <c r="EI36" i="36"/>
  <c r="AZ37" i="38"/>
  <c r="EW43" i="36"/>
  <c r="BY40" i="36"/>
  <c r="BE37" i="38"/>
  <c r="AZ38" i="38"/>
  <c r="BC37" i="38"/>
  <c r="BD37" i="38"/>
  <c r="BF37" i="38"/>
  <c r="AA40" i="38"/>
  <c r="BC38" i="38"/>
  <c r="BE38" i="38"/>
  <c r="EC36" i="36"/>
  <c r="BD38" i="38"/>
  <c r="BF38" i="38"/>
  <c r="DJ38" i="36"/>
  <c r="EI38" i="36" s="1"/>
  <c r="A39" i="36"/>
  <c r="Q44" i="38"/>
  <c r="BF44" i="36"/>
  <c r="U44" i="38" s="1"/>
  <c r="X44" i="38" s="1"/>
  <c r="Q42" i="38"/>
  <c r="BF42" i="36"/>
  <c r="U42" i="38" s="1"/>
  <c r="X42" i="38" s="1"/>
  <c r="AC42" i="38"/>
  <c r="CB42" i="36"/>
  <c r="CA42" i="36"/>
  <c r="AR43" i="38"/>
  <c r="AG43" i="36"/>
  <c r="AC41" i="38"/>
  <c r="CA41" i="36"/>
  <c r="CB41" i="36"/>
  <c r="Q41" i="38"/>
  <c r="BF41" i="36"/>
  <c r="U41" i="38" s="1"/>
  <c r="X41" i="38" s="1"/>
  <c r="AG44" i="36"/>
  <c r="AC44" i="36"/>
  <c r="X44" i="36"/>
  <c r="AR44" i="38"/>
  <c r="BR42" i="36"/>
  <c r="AT42" i="36"/>
  <c r="AN42" i="36"/>
  <c r="CF41" i="36"/>
  <c r="CG41" i="36"/>
  <c r="X43" i="36"/>
  <c r="N43" i="38"/>
  <c r="AP43" i="36"/>
  <c r="V42" i="38"/>
  <c r="BG42" i="36"/>
  <c r="BS42" i="36"/>
  <c r="AE43" i="36"/>
  <c r="CG42" i="36"/>
  <c r="CF42" i="36"/>
  <c r="M44" i="38"/>
  <c r="L44" i="38"/>
  <c r="D44" i="38"/>
  <c r="E44" i="36"/>
  <c r="R44" i="36"/>
  <c r="U44" i="36"/>
  <c r="K44" i="36"/>
  <c r="CS44" i="36"/>
  <c r="DV44" i="36"/>
  <c r="T44" i="36"/>
  <c r="AE44" i="36"/>
  <c r="D43" i="38"/>
  <c r="DV43" i="36"/>
  <c r="CS43" i="36"/>
  <c r="T43" i="36"/>
  <c r="E43" i="36"/>
  <c r="R43" i="36"/>
  <c r="K43" i="36"/>
  <c r="U43" i="36"/>
  <c r="AC43" i="36"/>
  <c r="N41" i="38"/>
  <c r="AP41" i="36"/>
  <c r="AI44" i="36"/>
  <c r="K44" i="38" s="1"/>
  <c r="DI40" i="36"/>
  <c r="DE40" i="36"/>
  <c r="DH40" i="36"/>
  <c r="DD40" i="36"/>
  <c r="DK40" i="36"/>
  <c r="DG40" i="36"/>
  <c r="DF40" i="36"/>
  <c r="AX38" i="36"/>
  <c r="AW38" i="36"/>
  <c r="AV38" i="36"/>
  <c r="AY38" i="36"/>
  <c r="Z40" i="38"/>
  <c r="Y40" i="38"/>
  <c r="AB40" i="38"/>
  <c r="O40" i="38"/>
  <c r="P40" i="38" s="1"/>
  <c r="AL37" i="38"/>
  <c r="AN37" i="38"/>
  <c r="AM37" i="38"/>
  <c r="EW44" i="36"/>
  <c r="AD42" i="38"/>
  <c r="BW42" i="36" s="1"/>
  <c r="F42" i="38"/>
  <c r="G42" i="38" s="1"/>
  <c r="Y42" i="36"/>
  <c r="AS42" i="36"/>
  <c r="V42" i="36"/>
  <c r="R40" i="38"/>
  <c r="W40" i="38"/>
  <c r="CY41" i="36"/>
  <c r="DA41" i="36" s="1"/>
  <c r="CU41" i="36"/>
  <c r="DC41" i="36"/>
  <c r="CX41" i="36"/>
  <c r="CT41" i="36"/>
  <c r="CW41" i="36"/>
  <c r="CZ41" i="36"/>
  <c r="CV41" i="36"/>
  <c r="E41" i="38"/>
  <c r="C41" i="36"/>
  <c r="S41" i="36"/>
  <c r="I41" i="36"/>
  <c r="J42" i="38"/>
  <c r="G42" i="36"/>
  <c r="F42" i="36"/>
  <c r="W42" i="36"/>
  <c r="L42" i="36"/>
  <c r="M42" i="36" s="1"/>
  <c r="BB38" i="36"/>
  <c r="BA38" i="36"/>
  <c r="BC38" i="36"/>
  <c r="AZ39" i="36"/>
  <c r="AU39" i="36"/>
  <c r="Z39" i="36"/>
  <c r="I39" i="38"/>
  <c r="T39" i="38"/>
  <c r="S39" i="38"/>
  <c r="J39" i="36"/>
  <c r="D39" i="36"/>
  <c r="N39" i="36"/>
  <c r="AY37" i="36"/>
  <c r="AX37" i="36"/>
  <c r="AW37" i="36"/>
  <c r="AV37" i="36"/>
  <c r="DJ37" i="36"/>
  <c r="DX37" i="36" s="1"/>
  <c r="E42" i="38"/>
  <c r="C42" i="36"/>
  <c r="S42" i="36"/>
  <c r="I42" i="36"/>
  <c r="DC42" i="36"/>
  <c r="CX42" i="36"/>
  <c r="CT42" i="36"/>
  <c r="CW42" i="36"/>
  <c r="CZ42" i="36"/>
  <c r="CV42" i="36"/>
  <c r="CY42" i="36"/>
  <c r="DA42" i="36" s="1"/>
  <c r="CU42" i="36"/>
  <c r="T38" i="38"/>
  <c r="S38" i="38"/>
  <c r="D40" i="36"/>
  <c r="J40" i="36"/>
  <c r="N40" i="36"/>
  <c r="BR39" i="38"/>
  <c r="BN39" i="38"/>
  <c r="BJ39" i="38"/>
  <c r="AX39" i="38"/>
  <c r="AZ39" i="38" s="1"/>
  <c r="AT39" i="38"/>
  <c r="AP39" i="38"/>
  <c r="AH39" i="38"/>
  <c r="BU39" i="38"/>
  <c r="BQ39" i="38"/>
  <c r="BM39" i="38"/>
  <c r="BI39" i="38"/>
  <c r="BA39" i="38"/>
  <c r="BB39" i="38" s="1"/>
  <c r="BG39" i="38" s="1"/>
  <c r="AW39" i="38"/>
  <c r="AS39" i="38"/>
  <c r="AO39" i="38"/>
  <c r="AK39" i="38"/>
  <c r="AG39" i="38"/>
  <c r="BT39" i="38"/>
  <c r="BP39" i="38"/>
  <c r="BL39" i="38"/>
  <c r="BH39" i="38"/>
  <c r="AV39" i="38"/>
  <c r="AJ39" i="38"/>
  <c r="AF39" i="38"/>
  <c r="AQ39" i="38"/>
  <c r="BS39" i="38"/>
  <c r="BO39" i="38"/>
  <c r="AI39" i="38"/>
  <c r="BK39" i="38"/>
  <c r="AU39" i="38"/>
  <c r="AE39" i="38"/>
  <c r="I40" i="38"/>
  <c r="DF39" i="36"/>
  <c r="DI39" i="36"/>
  <c r="DE39" i="36"/>
  <c r="DH39" i="36"/>
  <c r="DD39" i="36"/>
  <c r="DK39" i="36"/>
  <c r="DG39" i="36"/>
  <c r="J41" i="38"/>
  <c r="L41" i="36"/>
  <c r="M41" i="36" s="1"/>
  <c r="G41" i="36"/>
  <c r="F41" i="36"/>
  <c r="W41" i="36"/>
  <c r="BZ40" i="36"/>
  <c r="Z39" i="38"/>
  <c r="Y39" i="38"/>
  <c r="AB39" i="38"/>
  <c r="O39" i="38"/>
  <c r="P39" i="38" s="1"/>
  <c r="AL38" i="38"/>
  <c r="AN38" i="38"/>
  <c r="AM38" i="38"/>
  <c r="EV45" i="36"/>
  <c r="EN45" i="36"/>
  <c r="AZ40" i="36"/>
  <c r="AU40" i="36"/>
  <c r="Z40" i="36"/>
  <c r="BR40" i="38"/>
  <c r="BN40" i="38"/>
  <c r="BJ40" i="38"/>
  <c r="AX40" i="38"/>
  <c r="AY40" i="38" s="1"/>
  <c r="AT40" i="38"/>
  <c r="AP40" i="38"/>
  <c r="AH40" i="38"/>
  <c r="BU40" i="38"/>
  <c r="BQ40" i="38"/>
  <c r="BM40" i="38"/>
  <c r="BI40" i="38"/>
  <c r="BA40" i="38"/>
  <c r="BB40" i="38" s="1"/>
  <c r="BG40" i="38" s="1"/>
  <c r="AW40" i="38"/>
  <c r="AS40" i="38"/>
  <c r="AO40" i="38"/>
  <c r="AK40" i="38"/>
  <c r="AG40" i="38"/>
  <c r="BT40" i="38"/>
  <c r="BP40" i="38"/>
  <c r="BL40" i="38"/>
  <c r="BH40" i="38"/>
  <c r="AV40" i="38"/>
  <c r="AJ40" i="38"/>
  <c r="AF40" i="38"/>
  <c r="BK40" i="38"/>
  <c r="AU40" i="38"/>
  <c r="AE40" i="38"/>
  <c r="AQ40" i="38"/>
  <c r="BS40" i="38"/>
  <c r="BO40" i="38"/>
  <c r="AI40" i="38"/>
  <c r="T37" i="38"/>
  <c r="S37" i="38"/>
  <c r="BC37" i="36"/>
  <c r="BB37" i="36"/>
  <c r="BA37" i="36"/>
  <c r="EO45" i="36"/>
  <c r="EM46" i="36" s="1"/>
  <c r="AD41" i="38"/>
  <c r="BW41" i="36" s="1"/>
  <c r="F41" i="38"/>
  <c r="G41" i="38" s="1"/>
  <c r="V41" i="36"/>
  <c r="Y41" i="36"/>
  <c r="H41" i="38" s="1"/>
  <c r="AS41" i="36"/>
  <c r="FA45" i="36"/>
  <c r="BU44" i="36"/>
  <c r="AR44" i="36"/>
  <c r="BM44" i="36"/>
  <c r="BI43" i="36"/>
  <c r="AJ43" i="36"/>
  <c r="BE43" i="36"/>
  <c r="CD44" i="36"/>
  <c r="BN44" i="36"/>
  <c r="EY45" i="36"/>
  <c r="BO44" i="36"/>
  <c r="ES45" i="36"/>
  <c r="EU45" i="36"/>
  <c r="BL43" i="36"/>
  <c r="ER45" i="36"/>
  <c r="FB45" i="36"/>
  <c r="AK43" i="36"/>
  <c r="BK44" i="36"/>
  <c r="BH45" i="36"/>
  <c r="AM44" i="36"/>
  <c r="BM43" i="36"/>
  <c r="BK43" i="36"/>
  <c r="EP44" i="36"/>
  <c r="Q45" i="36"/>
  <c r="AO43" i="36"/>
  <c r="BQ43" i="36"/>
  <c r="BO43" i="36"/>
  <c r="AA45" i="36"/>
  <c r="BX43" i="36"/>
  <c r="BH43" i="36"/>
  <c r="BT45" i="36"/>
  <c r="BJ44" i="36"/>
  <c r="AD45" i="36"/>
  <c r="BV43" i="36"/>
  <c r="CD43" i="36"/>
  <c r="EZ45" i="36"/>
  <c r="BJ43" i="36"/>
  <c r="AB45" i="36"/>
  <c r="EX45" i="36"/>
  <c r="BH44" i="36"/>
  <c r="BN43" i="36"/>
  <c r="AK44" i="36"/>
  <c r="BL44" i="36"/>
  <c r="AM43" i="36"/>
  <c r="CE45" i="36"/>
  <c r="BE44" i="36"/>
  <c r="BU43" i="36"/>
  <c r="AF45" i="36"/>
  <c r="AH43" i="36"/>
  <c r="BV44" i="36"/>
  <c r="ET45" i="36"/>
  <c r="BD43" i="36"/>
  <c r="EP43" i="36"/>
  <c r="BQ44" i="36"/>
  <c r="AQ42" i="36"/>
  <c r="BP43" i="36"/>
  <c r="EQ45" i="36"/>
  <c r="BP44" i="36"/>
  <c r="BX44" i="36"/>
  <c r="BI44" i="36"/>
  <c r="AO44" i="36"/>
  <c r="ED38" i="36" l="1"/>
  <c r="CG43" i="36"/>
  <c r="CF43" i="36"/>
  <c r="V44" i="38"/>
  <c r="W44" i="38" s="1"/>
  <c r="BG44" i="36"/>
  <c r="CF44" i="36"/>
  <c r="CG44" i="36"/>
  <c r="M43" i="38"/>
  <c r="L43" i="38"/>
  <c r="BG43" i="36"/>
  <c r="V43" i="38"/>
  <c r="AI43" i="36"/>
  <c r="K43" i="38" s="1"/>
  <c r="EG38" i="36"/>
  <c r="EF38" i="36"/>
  <c r="AA42" i="38"/>
  <c r="EC38" i="36"/>
  <c r="DY38" i="36"/>
  <c r="EE38" i="36"/>
  <c r="EH38" i="36"/>
  <c r="EK38" i="36"/>
  <c r="DZ38" i="36"/>
  <c r="AY39" i="38"/>
  <c r="DX38" i="36"/>
  <c r="EA38" i="36"/>
  <c r="EJ38" i="36"/>
  <c r="A42" i="36"/>
  <c r="BC40" i="38"/>
  <c r="AZ40" i="38"/>
  <c r="BE39" i="38"/>
  <c r="BD39" i="38"/>
  <c r="EE37" i="36"/>
  <c r="BC39" i="38"/>
  <c r="BY42" i="36"/>
  <c r="DJ40" i="36"/>
  <c r="EF40" i="36" s="1"/>
  <c r="EB38" i="36"/>
  <c r="AA41" i="38"/>
  <c r="BE40" i="38"/>
  <c r="BZ41" i="36"/>
  <c r="BZ42" i="36"/>
  <c r="BD40" i="38"/>
  <c r="BF40" i="38"/>
  <c r="DJ39" i="36"/>
  <c r="EH39" i="36" s="1"/>
  <c r="Q43" i="38"/>
  <c r="BF43" i="36"/>
  <c r="U43" i="38" s="1"/>
  <c r="X43" i="38" s="1"/>
  <c r="N44" i="38"/>
  <c r="AP44" i="36"/>
  <c r="BS44" i="36"/>
  <c r="AN43" i="36"/>
  <c r="AT43" i="36"/>
  <c r="BR43" i="36"/>
  <c r="AR45" i="38"/>
  <c r="V45" i="38"/>
  <c r="BG45" i="36"/>
  <c r="AC45" i="36"/>
  <c r="X45" i="36"/>
  <c r="AC44" i="38"/>
  <c r="CB44" i="36"/>
  <c r="CA44" i="36"/>
  <c r="AC43" i="38"/>
  <c r="CA43" i="36"/>
  <c r="CB43" i="36"/>
  <c r="AG45" i="36"/>
  <c r="D45" i="38"/>
  <c r="R45" i="36"/>
  <c r="U45" i="36"/>
  <c r="K45" i="36"/>
  <c r="DV45" i="36"/>
  <c r="CS45" i="36"/>
  <c r="T45" i="36"/>
  <c r="E45" i="36"/>
  <c r="AE45" i="36"/>
  <c r="BS43" i="36"/>
  <c r="AN44" i="36"/>
  <c r="BR44" i="36"/>
  <c r="AT44" i="36"/>
  <c r="AV40" i="36"/>
  <c r="AY40" i="36"/>
  <c r="AX40" i="36"/>
  <c r="AW40" i="36"/>
  <c r="Z41" i="38"/>
  <c r="Y41" i="38"/>
  <c r="AB41" i="38"/>
  <c r="O41" i="38"/>
  <c r="P41" i="38" s="1"/>
  <c r="A41" i="36"/>
  <c r="J42" i="36"/>
  <c r="D42" i="36"/>
  <c r="N42" i="36"/>
  <c r="BA39" i="36"/>
  <c r="BC39" i="36"/>
  <c r="BB39" i="36"/>
  <c r="ED37" i="36"/>
  <c r="EC37" i="36"/>
  <c r="DY37" i="36"/>
  <c r="AD43" i="38"/>
  <c r="BW43" i="36" s="1"/>
  <c r="F43" i="38"/>
  <c r="G43" i="38" s="1"/>
  <c r="AS43" i="36"/>
  <c r="V43" i="36"/>
  <c r="Y43" i="36"/>
  <c r="H43" i="38" s="1"/>
  <c r="AU41" i="36"/>
  <c r="Z41" i="36"/>
  <c r="AZ41" i="36"/>
  <c r="EV46" i="36"/>
  <c r="EN46" i="36"/>
  <c r="AL40" i="38"/>
  <c r="AN40" i="38"/>
  <c r="AM40" i="38"/>
  <c r="EO46" i="36"/>
  <c r="EM47" i="36" s="1"/>
  <c r="EO47" i="36" s="1"/>
  <c r="EM48" i="36" s="1"/>
  <c r="I41" i="38"/>
  <c r="BC40" i="36"/>
  <c r="BB40" i="36"/>
  <c r="BA40" i="36"/>
  <c r="EW45" i="36"/>
  <c r="BF39" i="38"/>
  <c r="Z42" i="38"/>
  <c r="Y42" i="38"/>
  <c r="AB42" i="38"/>
  <c r="O42" i="38"/>
  <c r="P42" i="38" s="1"/>
  <c r="D41" i="36"/>
  <c r="J41" i="36"/>
  <c r="N41" i="36"/>
  <c r="BR42" i="38"/>
  <c r="BN42" i="38"/>
  <c r="BJ42" i="38"/>
  <c r="AX42" i="38"/>
  <c r="AY42" i="38" s="1"/>
  <c r="AT42" i="38"/>
  <c r="AP42" i="38"/>
  <c r="AH42" i="38"/>
  <c r="BU42" i="38"/>
  <c r="BQ42" i="38"/>
  <c r="BM42" i="38"/>
  <c r="BI42" i="38"/>
  <c r="BA42" i="38"/>
  <c r="BB42" i="38" s="1"/>
  <c r="BG42" i="38" s="1"/>
  <c r="AW42" i="38"/>
  <c r="AS42" i="38"/>
  <c r="AO42" i="38"/>
  <c r="AK42" i="38"/>
  <c r="AG42" i="38"/>
  <c r="BT42" i="38"/>
  <c r="BP42" i="38"/>
  <c r="BL42" i="38"/>
  <c r="BH42" i="38"/>
  <c r="AV42" i="38"/>
  <c r="AJ42" i="38"/>
  <c r="AF42" i="38"/>
  <c r="BS42" i="38"/>
  <c r="BO42" i="38"/>
  <c r="AI42" i="38"/>
  <c r="BK42" i="38"/>
  <c r="AU42" i="38"/>
  <c r="AE42" i="38"/>
  <c r="AQ42" i="38"/>
  <c r="AD44" i="38"/>
  <c r="BW44" i="36" s="1"/>
  <c r="F44" i="38"/>
  <c r="G44" i="38" s="1"/>
  <c r="V44" i="36"/>
  <c r="Y44" i="36"/>
  <c r="H44" i="38" s="1"/>
  <c r="AS44" i="36"/>
  <c r="J43" i="38"/>
  <c r="F43" i="36"/>
  <c r="W43" i="36"/>
  <c r="L43" i="36"/>
  <c r="M43" i="36" s="1"/>
  <c r="G43" i="36"/>
  <c r="R42" i="38"/>
  <c r="W42" i="38"/>
  <c r="AL39" i="38"/>
  <c r="AN39" i="38"/>
  <c r="AM39" i="38"/>
  <c r="DK42" i="36"/>
  <c r="DG42" i="36"/>
  <c r="DF42" i="36"/>
  <c r="DI42" i="36"/>
  <c r="DE42" i="36"/>
  <c r="DH42" i="36"/>
  <c r="DD42" i="36"/>
  <c r="EG37" i="36"/>
  <c r="EK37" i="36"/>
  <c r="EH37" i="36"/>
  <c r="EA37" i="36"/>
  <c r="EF37" i="36"/>
  <c r="AZ42" i="36"/>
  <c r="AU42" i="36"/>
  <c r="Z42" i="36"/>
  <c r="EB37" i="36"/>
  <c r="E43" i="38"/>
  <c r="S43" i="36"/>
  <c r="I43" i="36"/>
  <c r="C43" i="36"/>
  <c r="CW43" i="36"/>
  <c r="CZ43" i="36"/>
  <c r="CV43" i="36"/>
  <c r="CY43" i="36"/>
  <c r="DA43" i="36" s="1"/>
  <c r="CU43" i="36"/>
  <c r="DC43" i="36"/>
  <c r="CX43" i="36"/>
  <c r="CT43" i="36"/>
  <c r="E44" i="38"/>
  <c r="S44" i="36"/>
  <c r="I44" i="36"/>
  <c r="C44" i="36"/>
  <c r="J44" i="38"/>
  <c r="W44" i="36"/>
  <c r="L44" i="36"/>
  <c r="M44" i="36" s="1"/>
  <c r="G44" i="36"/>
  <c r="F44" i="36"/>
  <c r="R41" i="38"/>
  <c r="W41" i="38"/>
  <c r="BR41" i="38"/>
  <c r="BN41" i="38"/>
  <c r="BJ41" i="38"/>
  <c r="AX41" i="38"/>
  <c r="AZ41" i="38" s="1"/>
  <c r="AT41" i="38"/>
  <c r="AP41" i="38"/>
  <c r="AH41" i="38"/>
  <c r="BU41" i="38"/>
  <c r="BQ41" i="38"/>
  <c r="BM41" i="38"/>
  <c r="BI41" i="38"/>
  <c r="BA41" i="38"/>
  <c r="BB41" i="38" s="1"/>
  <c r="BG41" i="38" s="1"/>
  <c r="AW41" i="38"/>
  <c r="AS41" i="38"/>
  <c r="AO41" i="38"/>
  <c r="AK41" i="38"/>
  <c r="AG41" i="38"/>
  <c r="BT41" i="38"/>
  <c r="BP41" i="38"/>
  <c r="BL41" i="38"/>
  <c r="BH41" i="38"/>
  <c r="AV41" i="38"/>
  <c r="AJ41" i="38"/>
  <c r="AF41" i="38"/>
  <c r="BO41" i="38"/>
  <c r="AI41" i="38"/>
  <c r="BK41" i="38"/>
  <c r="AU41" i="38"/>
  <c r="AE41" i="38"/>
  <c r="AQ41" i="38"/>
  <c r="BS41" i="38"/>
  <c r="EJ37" i="36"/>
  <c r="AW39" i="36"/>
  <c r="AV39" i="36"/>
  <c r="AY39" i="36"/>
  <c r="AX39" i="36"/>
  <c r="DH41" i="36"/>
  <c r="DD41" i="36"/>
  <c r="DK41" i="36"/>
  <c r="DG41" i="36"/>
  <c r="DF41" i="36"/>
  <c r="DE41" i="36"/>
  <c r="DI41" i="36"/>
  <c r="T40" i="38"/>
  <c r="S40" i="38"/>
  <c r="H42" i="38"/>
  <c r="I42" i="38" s="1"/>
  <c r="EI37" i="36"/>
  <c r="DZ37" i="36"/>
  <c r="CZ44" i="36"/>
  <c r="CV44" i="36"/>
  <c r="CY44" i="36"/>
  <c r="DA44" i="36" s="1"/>
  <c r="CU44" i="36"/>
  <c r="DC44" i="36"/>
  <c r="CX44" i="36"/>
  <c r="CT44" i="36"/>
  <c r="CW44" i="36"/>
  <c r="BY41" i="36"/>
  <c r="R44" i="38"/>
  <c r="AB46" i="36"/>
  <c r="BJ45" i="36"/>
  <c r="AD46" i="36"/>
  <c r="BX45" i="36"/>
  <c r="BE45" i="36"/>
  <c r="ET46" i="36"/>
  <c r="BP45" i="36"/>
  <c r="CD45" i="36"/>
  <c r="AQ44" i="36"/>
  <c r="BV46" i="36"/>
  <c r="AH45" i="36"/>
  <c r="BM45" i="36"/>
  <c r="ES46" i="36"/>
  <c r="BI45" i="36"/>
  <c r="BD45" i="36"/>
  <c r="AM45" i="36"/>
  <c r="CE46" i="36"/>
  <c r="AR45" i="36"/>
  <c r="BP46" i="36"/>
  <c r="EU46" i="36"/>
  <c r="FB46" i="36"/>
  <c r="EZ46" i="36"/>
  <c r="AO45" i="36"/>
  <c r="BU45" i="36"/>
  <c r="BV45" i="36"/>
  <c r="BL45" i="36"/>
  <c r="BM46" i="36"/>
  <c r="AJ45" i="36"/>
  <c r="BT46" i="36"/>
  <c r="BN45" i="36"/>
  <c r="BO45" i="36"/>
  <c r="FA46" i="36"/>
  <c r="AF46" i="36"/>
  <c r="BQ45" i="36"/>
  <c r="BK45" i="36"/>
  <c r="EY46" i="36"/>
  <c r="EP45" i="36"/>
  <c r="AQ43" i="36"/>
  <c r="AJ46" i="36"/>
  <c r="AK45" i="36"/>
  <c r="AA46" i="36"/>
  <c r="AR46" i="36"/>
  <c r="EQ46" i="36"/>
  <c r="ER46" i="36"/>
  <c r="Q46" i="36"/>
  <c r="EX46" i="36"/>
  <c r="BK46" i="36"/>
  <c r="DZ39" i="36" l="1"/>
  <c r="EI39" i="36"/>
  <c r="EA40" i="36"/>
  <c r="EA39" i="36"/>
  <c r="EF39" i="36"/>
  <c r="EK39" i="36"/>
  <c r="EC40" i="36"/>
  <c r="L45" i="38"/>
  <c r="M45" i="38"/>
  <c r="N45" i="38"/>
  <c r="AP45" i="36"/>
  <c r="Q45" i="38"/>
  <c r="W45" i="38" s="1"/>
  <c r="BF45" i="36"/>
  <c r="U45" i="38" s="1"/>
  <c r="X45" i="38" s="1"/>
  <c r="AI45" i="36"/>
  <c r="K45" i="38" s="1"/>
  <c r="BS45" i="36"/>
  <c r="DZ40" i="36"/>
  <c r="EE40" i="36"/>
  <c r="ED40" i="36"/>
  <c r="EB40" i="36"/>
  <c r="EJ40" i="36"/>
  <c r="EH40" i="36"/>
  <c r="DY40" i="36"/>
  <c r="EI40" i="36"/>
  <c r="EG40" i="36"/>
  <c r="ED39" i="36"/>
  <c r="DX40" i="36"/>
  <c r="EK40" i="36"/>
  <c r="DY39" i="36"/>
  <c r="EE39" i="36"/>
  <c r="A43" i="36"/>
  <c r="BE42" i="38"/>
  <c r="BC42" i="38"/>
  <c r="EJ39" i="36"/>
  <c r="EG39" i="36"/>
  <c r="A44" i="36"/>
  <c r="AZ42" i="38"/>
  <c r="EB39" i="36"/>
  <c r="AY41" i="38"/>
  <c r="EC39" i="36"/>
  <c r="BC41" i="38"/>
  <c r="BD42" i="38"/>
  <c r="DX39" i="36"/>
  <c r="DJ41" i="36"/>
  <c r="EH41" i="36" s="1"/>
  <c r="BE41" i="38"/>
  <c r="DJ42" i="36"/>
  <c r="EH42" i="36" s="1"/>
  <c r="I44" i="38"/>
  <c r="BF42" i="38"/>
  <c r="AC46" i="38"/>
  <c r="AE46" i="36"/>
  <c r="CB46" i="36"/>
  <c r="CA46" i="36"/>
  <c r="AC46" i="36"/>
  <c r="X46" i="36"/>
  <c r="CF45" i="36"/>
  <c r="CG45" i="36"/>
  <c r="AR46" i="38"/>
  <c r="AG46" i="36"/>
  <c r="AC45" i="38"/>
  <c r="CA45" i="36"/>
  <c r="CB45" i="36"/>
  <c r="BR45" i="36"/>
  <c r="AT45" i="36"/>
  <c r="AN45" i="36"/>
  <c r="N46" i="38"/>
  <c r="AP46" i="36"/>
  <c r="M46" i="38"/>
  <c r="L46" i="38"/>
  <c r="D46" i="38"/>
  <c r="U46" i="36"/>
  <c r="K46" i="36"/>
  <c r="DV46" i="36"/>
  <c r="CS46" i="36"/>
  <c r="T46" i="36"/>
  <c r="E46" i="36"/>
  <c r="R46" i="36"/>
  <c r="J43" i="36"/>
  <c r="D43" i="36"/>
  <c r="N43" i="36"/>
  <c r="AZ44" i="36"/>
  <c r="AU44" i="36"/>
  <c r="Z44" i="36"/>
  <c r="BR44" i="38"/>
  <c r="BN44" i="38"/>
  <c r="BJ44" i="38"/>
  <c r="AX44" i="38"/>
  <c r="AY44" i="38" s="1"/>
  <c r="AT44" i="38"/>
  <c r="AP44" i="38"/>
  <c r="AH44" i="38"/>
  <c r="BU44" i="38"/>
  <c r="BQ44" i="38"/>
  <c r="BM44" i="38"/>
  <c r="BI44" i="38"/>
  <c r="BA44" i="38"/>
  <c r="BB44" i="38" s="1"/>
  <c r="BG44" i="38" s="1"/>
  <c r="AW44" i="38"/>
  <c r="AS44" i="38"/>
  <c r="AO44" i="38"/>
  <c r="AK44" i="38"/>
  <c r="AG44" i="38"/>
  <c r="BT44" i="38"/>
  <c r="BP44" i="38"/>
  <c r="BL44" i="38"/>
  <c r="BH44" i="38"/>
  <c r="AV44" i="38"/>
  <c r="AJ44" i="38"/>
  <c r="AF44" i="38"/>
  <c r="BK44" i="38"/>
  <c r="AU44" i="38"/>
  <c r="AE44" i="38"/>
  <c r="AQ44" i="38"/>
  <c r="BS44" i="38"/>
  <c r="BO44" i="38"/>
  <c r="AI44" i="38"/>
  <c r="AL42" i="38"/>
  <c r="AN42" i="38"/>
  <c r="AM42" i="38"/>
  <c r="EV47" i="36"/>
  <c r="EN47" i="36"/>
  <c r="EO48" i="36"/>
  <c r="EM49" i="36" s="1"/>
  <c r="EO49" i="36" s="1"/>
  <c r="EM50" i="36" s="1"/>
  <c r="BZ44" i="36"/>
  <c r="BY44" i="36"/>
  <c r="AA44" i="38"/>
  <c r="T44" i="38"/>
  <c r="S44" i="38"/>
  <c r="DI44" i="36"/>
  <c r="DE44" i="36"/>
  <c r="DH44" i="36"/>
  <c r="DD44" i="36"/>
  <c r="DK44" i="36"/>
  <c r="DG44" i="36"/>
  <c r="DF44" i="36"/>
  <c r="BD41" i="38"/>
  <c r="BF41" i="38"/>
  <c r="DF43" i="36"/>
  <c r="DI43" i="36"/>
  <c r="DE43" i="36"/>
  <c r="DH43" i="36"/>
  <c r="DD43" i="36"/>
  <c r="DK43" i="36"/>
  <c r="DG43" i="36"/>
  <c r="T42" i="38"/>
  <c r="S42" i="38"/>
  <c r="Z43" i="38"/>
  <c r="Y43" i="38"/>
  <c r="AB43" i="38"/>
  <c r="O43" i="38"/>
  <c r="P43" i="38" s="1"/>
  <c r="EV48" i="36"/>
  <c r="EN48" i="36"/>
  <c r="EW46" i="36"/>
  <c r="AY41" i="36"/>
  <c r="AX41" i="36"/>
  <c r="AW41" i="36"/>
  <c r="AV41" i="36"/>
  <c r="AD45" i="38"/>
  <c r="BW45" i="36" s="1"/>
  <c r="F45" i="38"/>
  <c r="G45" i="38" s="1"/>
  <c r="V45" i="36"/>
  <c r="Y45" i="36"/>
  <c r="AS45" i="36"/>
  <c r="R43" i="38"/>
  <c r="W43" i="38"/>
  <c r="AL41" i="38"/>
  <c r="AN41" i="38"/>
  <c r="AM41" i="38"/>
  <c r="T41" i="38"/>
  <c r="S41" i="38"/>
  <c r="D44" i="36"/>
  <c r="J44" i="36"/>
  <c r="N44" i="36"/>
  <c r="AX42" i="36"/>
  <c r="AW42" i="36"/>
  <c r="AV42" i="36"/>
  <c r="AY42" i="36"/>
  <c r="AZ43" i="36"/>
  <c r="AU43" i="36"/>
  <c r="Z43" i="36"/>
  <c r="I43" i="38"/>
  <c r="CY45" i="36"/>
  <c r="DA45" i="36" s="1"/>
  <c r="CU45" i="36"/>
  <c r="DC45" i="36"/>
  <c r="CX45" i="36"/>
  <c r="CT45" i="36"/>
  <c r="CW45" i="36"/>
  <c r="CZ45" i="36"/>
  <c r="CV45" i="36"/>
  <c r="E45" i="38"/>
  <c r="C45" i="36"/>
  <c r="S45" i="36"/>
  <c r="I45" i="36"/>
  <c r="BZ43" i="36"/>
  <c r="BY43" i="36"/>
  <c r="AA43" i="38"/>
  <c r="Z44" i="38"/>
  <c r="Y44" i="38"/>
  <c r="AB44" i="38"/>
  <c r="O44" i="38"/>
  <c r="P44" i="38" s="1"/>
  <c r="BB42" i="36"/>
  <c r="BA42" i="36"/>
  <c r="BC42" i="36"/>
  <c r="BC41" i="36"/>
  <c r="BB41" i="36"/>
  <c r="BA41" i="36"/>
  <c r="BR43" i="38"/>
  <c r="BN43" i="38"/>
  <c r="BJ43" i="38"/>
  <c r="AX43" i="38"/>
  <c r="AY43" i="38" s="1"/>
  <c r="AT43" i="38"/>
  <c r="AP43" i="38"/>
  <c r="AH43" i="38"/>
  <c r="BU43" i="38"/>
  <c r="BQ43" i="38"/>
  <c r="BM43" i="38"/>
  <c r="BI43" i="38"/>
  <c r="BA43" i="38"/>
  <c r="BB43" i="38" s="1"/>
  <c r="BG43" i="38" s="1"/>
  <c r="AW43" i="38"/>
  <c r="AS43" i="38"/>
  <c r="AO43" i="38"/>
  <c r="AK43" i="38"/>
  <c r="AG43" i="38"/>
  <c r="BT43" i="38"/>
  <c r="BP43" i="38"/>
  <c r="BL43" i="38"/>
  <c r="BH43" i="38"/>
  <c r="AV43" i="38"/>
  <c r="AJ43" i="38"/>
  <c r="AF43" i="38"/>
  <c r="AQ43" i="38"/>
  <c r="BS43" i="38"/>
  <c r="BO43" i="38"/>
  <c r="AI43" i="38"/>
  <c r="BK43" i="38"/>
  <c r="AU43" i="38"/>
  <c r="AE43" i="38"/>
  <c r="J45" i="38"/>
  <c r="L45" i="36"/>
  <c r="M45" i="36" s="1"/>
  <c r="G45" i="36"/>
  <c r="F45" i="36"/>
  <c r="W45" i="36"/>
  <c r="BX46" i="36"/>
  <c r="BO46" i="36"/>
  <c r="EY48" i="36"/>
  <c r="FB48" i="36"/>
  <c r="EX48" i="36"/>
  <c r="BI46" i="36"/>
  <c r="AH46" i="36"/>
  <c r="BL46" i="36"/>
  <c r="EP46" i="36"/>
  <c r="Q47" i="36"/>
  <c r="AA48" i="36"/>
  <c r="EQ47" i="36"/>
  <c r="AA47" i="36"/>
  <c r="EZ47" i="36"/>
  <c r="CE48" i="36"/>
  <c r="EZ48" i="36"/>
  <c r="ET48" i="36"/>
  <c r="AB47" i="36"/>
  <c r="EU48" i="36"/>
  <c r="AF47" i="36"/>
  <c r="ER47" i="36"/>
  <c r="AB48" i="36"/>
  <c r="ER48" i="36"/>
  <c r="AO47" i="36"/>
  <c r="AQ45" i="36"/>
  <c r="BM48" i="36"/>
  <c r="ET47" i="36"/>
  <c r="AO46" i="36"/>
  <c r="CD46" i="36"/>
  <c r="AK46" i="36"/>
  <c r="ES47" i="36"/>
  <c r="FA47" i="36"/>
  <c r="BL48" i="36"/>
  <c r="EQ48" i="36"/>
  <c r="AD47" i="36"/>
  <c r="BU46" i="36"/>
  <c r="BJ46" i="36"/>
  <c r="Q48" i="36"/>
  <c r="BE46" i="36"/>
  <c r="BQ46" i="36"/>
  <c r="FA48" i="36"/>
  <c r="CE47" i="36"/>
  <c r="FB47" i="36"/>
  <c r="EU47" i="36"/>
  <c r="ES48" i="36"/>
  <c r="BT48" i="36"/>
  <c r="EY47" i="36"/>
  <c r="BT47" i="36"/>
  <c r="AD48" i="36"/>
  <c r="AF48" i="36"/>
  <c r="EX47" i="36"/>
  <c r="BN46" i="36"/>
  <c r="BD46" i="36"/>
  <c r="AM46" i="36"/>
  <c r="BH46" i="36"/>
  <c r="BP48" i="36"/>
  <c r="R45" i="38" l="1"/>
  <c r="T45" i="38" s="1"/>
  <c r="EC41" i="36"/>
  <c r="DZ42" i="36"/>
  <c r="EB42" i="36"/>
  <c r="EA42" i="36"/>
  <c r="EI41" i="36"/>
  <c r="EK41" i="36"/>
  <c r="EF42" i="36"/>
  <c r="DX42" i="36"/>
  <c r="DY42" i="36"/>
  <c r="ED41" i="36"/>
  <c r="EB41" i="36"/>
  <c r="EK42" i="36"/>
  <c r="EE41" i="36"/>
  <c r="EA41" i="36"/>
  <c r="EG41" i="36"/>
  <c r="DY41" i="36"/>
  <c r="EJ41" i="36"/>
  <c r="EF41" i="36"/>
  <c r="DZ41" i="36"/>
  <c r="DX41" i="36"/>
  <c r="EJ42" i="36"/>
  <c r="EE42" i="36"/>
  <c r="EC42" i="36"/>
  <c r="ED42" i="36"/>
  <c r="AZ44" i="38"/>
  <c r="AZ43" i="38"/>
  <c r="DJ44" i="36"/>
  <c r="EC44" i="36" s="1"/>
  <c r="BC44" i="38"/>
  <c r="BE44" i="38"/>
  <c r="BE43" i="38"/>
  <c r="BD43" i="38"/>
  <c r="BF43" i="38"/>
  <c r="EW48" i="36"/>
  <c r="BD44" i="38"/>
  <c r="BF44" i="38"/>
  <c r="EI42" i="36"/>
  <c r="BC43" i="38"/>
  <c r="EG42" i="36"/>
  <c r="EW47" i="36"/>
  <c r="DJ43" i="36"/>
  <c r="EC43" i="36" s="1"/>
  <c r="BY45" i="36"/>
  <c r="CG46" i="36"/>
  <c r="CF46" i="36"/>
  <c r="AC48" i="36"/>
  <c r="X48" i="36"/>
  <c r="AR48" i="38"/>
  <c r="AI46" i="36"/>
  <c r="K46" i="38" s="1"/>
  <c r="D47" i="38"/>
  <c r="DV47" i="36"/>
  <c r="CS47" i="36"/>
  <c r="T47" i="36"/>
  <c r="E47" i="36"/>
  <c r="R47" i="36"/>
  <c r="U47" i="36"/>
  <c r="K47" i="36"/>
  <c r="AE47" i="36"/>
  <c r="BS47" i="36"/>
  <c r="BS46" i="36"/>
  <c r="AC47" i="36"/>
  <c r="BR46" i="36"/>
  <c r="AT46" i="36"/>
  <c r="AN46" i="36"/>
  <c r="AA46" i="38"/>
  <c r="D48" i="38"/>
  <c r="E48" i="36"/>
  <c r="R48" i="36"/>
  <c r="U48" i="36"/>
  <c r="K48" i="36"/>
  <c r="DV48" i="36"/>
  <c r="CS48" i="36"/>
  <c r="T48" i="36"/>
  <c r="AE48" i="36"/>
  <c r="Q46" i="38"/>
  <c r="BF46" i="36"/>
  <c r="U46" i="38" s="1"/>
  <c r="X46" i="38" s="1"/>
  <c r="X47" i="36"/>
  <c r="AR47" i="38"/>
  <c r="AG47" i="36"/>
  <c r="AG48" i="36"/>
  <c r="V46" i="38"/>
  <c r="BG46" i="36"/>
  <c r="DH45" i="36"/>
  <c r="DD45" i="36"/>
  <c r="DK45" i="36"/>
  <c r="DG45" i="36"/>
  <c r="DF45" i="36"/>
  <c r="DI45" i="36"/>
  <c r="DE45" i="36"/>
  <c r="Z45" i="38"/>
  <c r="Y45" i="38"/>
  <c r="AB45" i="38"/>
  <c r="O45" i="38"/>
  <c r="P45" i="38" s="1"/>
  <c r="A45" i="36"/>
  <c r="AW43" i="36"/>
  <c r="AV43" i="36"/>
  <c r="AY43" i="36"/>
  <c r="AX43" i="36"/>
  <c r="AU45" i="36"/>
  <c r="Z45" i="36"/>
  <c r="AZ45" i="36"/>
  <c r="BR45" i="38"/>
  <c r="BN45" i="38"/>
  <c r="BJ45" i="38"/>
  <c r="AX45" i="38"/>
  <c r="AY45" i="38" s="1"/>
  <c r="AT45" i="38"/>
  <c r="AP45" i="38"/>
  <c r="AH45" i="38"/>
  <c r="BU45" i="38"/>
  <c r="BQ45" i="38"/>
  <c r="BM45" i="38"/>
  <c r="BI45" i="38"/>
  <c r="BA45" i="38"/>
  <c r="BB45" i="38" s="1"/>
  <c r="BG45" i="38" s="1"/>
  <c r="AW45" i="38"/>
  <c r="AS45" i="38"/>
  <c r="AO45" i="38"/>
  <c r="AK45" i="38"/>
  <c r="AG45" i="38"/>
  <c r="BT45" i="38"/>
  <c r="BP45" i="38"/>
  <c r="BL45" i="38"/>
  <c r="BH45" i="38"/>
  <c r="AV45" i="38"/>
  <c r="AJ45" i="38"/>
  <c r="AF45" i="38"/>
  <c r="BO45" i="38"/>
  <c r="AI45" i="38"/>
  <c r="BK45" i="38"/>
  <c r="AU45" i="38"/>
  <c r="AE45" i="38"/>
  <c r="AQ45" i="38"/>
  <c r="BS45" i="38"/>
  <c r="AD46" i="38"/>
  <c r="BW46" i="36" s="1"/>
  <c r="BY46" i="36" s="1"/>
  <c r="F46" i="38"/>
  <c r="G46" i="38" s="1"/>
  <c r="Y46" i="36"/>
  <c r="H46" i="38" s="1"/>
  <c r="AS46" i="36"/>
  <c r="V46" i="36"/>
  <c r="BZ46" i="36"/>
  <c r="EO50" i="36"/>
  <c r="EM51" i="36" s="1"/>
  <c r="EO51" i="36" s="1"/>
  <c r="EM52" i="36" s="1"/>
  <c r="EV49" i="36"/>
  <c r="EN49" i="36"/>
  <c r="E46" i="38"/>
  <c r="C46" i="36"/>
  <c r="S46" i="36"/>
  <c r="I46" i="36"/>
  <c r="DC46" i="36"/>
  <c r="CX46" i="36"/>
  <c r="CT46" i="36"/>
  <c r="CW46" i="36"/>
  <c r="CZ46" i="36"/>
  <c r="CV46" i="36"/>
  <c r="CY46" i="36"/>
  <c r="DA46" i="36" s="1"/>
  <c r="CU46" i="36"/>
  <c r="AL43" i="38"/>
  <c r="AN43" i="38"/>
  <c r="AM43" i="38"/>
  <c r="T43" i="38"/>
  <c r="S43" i="38"/>
  <c r="H45" i="38"/>
  <c r="I45" i="38" s="1"/>
  <c r="AL44" i="38"/>
  <c r="AN44" i="38"/>
  <c r="AM44" i="38"/>
  <c r="AV44" i="36"/>
  <c r="AY44" i="36"/>
  <c r="AX44" i="36"/>
  <c r="AW44" i="36"/>
  <c r="J46" i="38"/>
  <c r="G46" i="36"/>
  <c r="F46" i="36"/>
  <c r="W46" i="36"/>
  <c r="L46" i="36"/>
  <c r="M46" i="36" s="1"/>
  <c r="BA43" i="36"/>
  <c r="BC43" i="36"/>
  <c r="BB43" i="36"/>
  <c r="D45" i="36"/>
  <c r="J45" i="36"/>
  <c r="N45" i="36"/>
  <c r="EV50" i="36"/>
  <c r="EN50" i="36"/>
  <c r="BC44" i="36"/>
  <c r="BB44" i="36"/>
  <c r="BA44" i="36"/>
  <c r="BZ45" i="36"/>
  <c r="AA45" i="38"/>
  <c r="FB49" i="36"/>
  <c r="BK48" i="36"/>
  <c r="BN48" i="36"/>
  <c r="BN47" i="36"/>
  <c r="CE50" i="36"/>
  <c r="ES50" i="36"/>
  <c r="AO48" i="36"/>
  <c r="BI48" i="36"/>
  <c r="EX50" i="36"/>
  <c r="BQ47" i="36"/>
  <c r="ER49" i="36"/>
  <c r="AF50" i="36"/>
  <c r="AB50" i="36"/>
  <c r="AM47" i="36"/>
  <c r="EP48" i="36"/>
  <c r="AR47" i="36"/>
  <c r="AA49" i="36"/>
  <c r="BT50" i="36"/>
  <c r="BV48" i="36"/>
  <c r="ET49" i="36"/>
  <c r="EQ49" i="36"/>
  <c r="BJ47" i="36"/>
  <c r="BL47" i="36"/>
  <c r="CE49" i="36"/>
  <c r="Q50" i="36"/>
  <c r="BX47" i="36"/>
  <c r="AA50" i="36"/>
  <c r="ER50" i="36"/>
  <c r="AM48" i="36"/>
  <c r="EZ50" i="36"/>
  <c r="Q49" i="36"/>
  <c r="AJ50" i="36"/>
  <c r="EX49" i="36"/>
  <c r="EU50" i="36"/>
  <c r="BK47" i="36"/>
  <c r="AH47" i="36"/>
  <c r="BM47" i="36"/>
  <c r="AQ46" i="36"/>
  <c r="BD47" i="36"/>
  <c r="EZ49" i="36"/>
  <c r="BV47" i="36"/>
  <c r="AH48" i="36"/>
  <c r="BO47" i="36"/>
  <c r="ET50" i="36"/>
  <c r="EU49" i="36"/>
  <c r="AJ47" i="36"/>
  <c r="CD47" i="36"/>
  <c r="BP47" i="36"/>
  <c r="BT49" i="36"/>
  <c r="BJ48" i="36"/>
  <c r="AJ48" i="36"/>
  <c r="AD49" i="36"/>
  <c r="BX48" i="36"/>
  <c r="BD48" i="36"/>
  <c r="AD50" i="36"/>
  <c r="CD48" i="36"/>
  <c r="FA49" i="36"/>
  <c r="BQ48" i="36"/>
  <c r="BX49" i="36"/>
  <c r="EY49" i="36"/>
  <c r="AK48" i="36"/>
  <c r="EQ50" i="36"/>
  <c r="AB49" i="36"/>
  <c r="BE48" i="36"/>
  <c r="FB50" i="36"/>
  <c r="FA50" i="36"/>
  <c r="AK47" i="36"/>
  <c r="BI47" i="36"/>
  <c r="ES49" i="36"/>
  <c r="AR48" i="36"/>
  <c r="EY50" i="36"/>
  <c r="BE47" i="36"/>
  <c r="AF49" i="36"/>
  <c r="BH48" i="36"/>
  <c r="BU48" i="36"/>
  <c r="EP47" i="36"/>
  <c r="BU47" i="36"/>
  <c r="BO48" i="36"/>
  <c r="BH47" i="36"/>
  <c r="BP50" i="36"/>
  <c r="AR49" i="36"/>
  <c r="CG48" i="36" l="1"/>
  <c r="CF48" i="36"/>
  <c r="M48" i="38"/>
  <c r="L48" i="38"/>
  <c r="N48" i="38"/>
  <c r="AP48" i="36"/>
  <c r="V47" i="38"/>
  <c r="BG47" i="36"/>
  <c r="AN48" i="36"/>
  <c r="AT48" i="36"/>
  <c r="Q47" i="38"/>
  <c r="R47" i="38" s="1"/>
  <c r="BF47" i="36"/>
  <c r="U47" i="38" s="1"/>
  <c r="X47" i="38" s="1"/>
  <c r="CB47" i="36"/>
  <c r="CA47" i="36"/>
  <c r="AC47" i="38"/>
  <c r="AI47" i="36"/>
  <c r="K47" i="38" s="1"/>
  <c r="S45" i="38"/>
  <c r="ED44" i="36"/>
  <c r="DZ44" i="36"/>
  <c r="EI44" i="36"/>
  <c r="AP47" i="36"/>
  <c r="N47" i="38"/>
  <c r="CF47" i="36"/>
  <c r="CG47" i="36"/>
  <c r="M47" i="38"/>
  <c r="L47" i="38"/>
  <c r="BR47" i="36"/>
  <c r="AT47" i="36"/>
  <c r="AN47" i="36"/>
  <c r="EK43" i="36"/>
  <c r="ED43" i="36"/>
  <c r="EH44" i="36"/>
  <c r="EJ43" i="36"/>
  <c r="EG44" i="36"/>
  <c r="DX44" i="36"/>
  <c r="EA44" i="36"/>
  <c r="EK44" i="36"/>
  <c r="EE44" i="36"/>
  <c r="EJ44" i="36"/>
  <c r="DY43" i="36"/>
  <c r="EB44" i="36"/>
  <c r="DY44" i="36"/>
  <c r="EF44" i="36"/>
  <c r="A46" i="36"/>
  <c r="DZ43" i="36"/>
  <c r="EA43" i="36"/>
  <c r="EF43" i="36"/>
  <c r="EG43" i="36"/>
  <c r="EI43" i="36"/>
  <c r="EB43" i="36"/>
  <c r="EE43" i="36"/>
  <c r="DX43" i="36"/>
  <c r="EH43" i="36"/>
  <c r="AZ45" i="38"/>
  <c r="EW49" i="36"/>
  <c r="DJ45" i="36"/>
  <c r="DX45" i="36" s="1"/>
  <c r="AC49" i="36"/>
  <c r="AE50" i="36"/>
  <c r="AI48" i="36"/>
  <c r="K48" i="38" s="1"/>
  <c r="Q48" i="38"/>
  <c r="BF48" i="36"/>
  <c r="U48" i="38" s="1"/>
  <c r="X48" i="38" s="1"/>
  <c r="AR49" i="38"/>
  <c r="AG49" i="36"/>
  <c r="V48" i="38"/>
  <c r="BG48" i="36"/>
  <c r="BS48" i="36"/>
  <c r="AC50" i="36"/>
  <c r="X50" i="36"/>
  <c r="N49" i="38"/>
  <c r="AP49" i="36"/>
  <c r="D49" i="38"/>
  <c r="R49" i="36"/>
  <c r="U49" i="36"/>
  <c r="K49" i="36"/>
  <c r="DV49" i="36"/>
  <c r="CS49" i="36"/>
  <c r="T49" i="36"/>
  <c r="E49" i="36"/>
  <c r="AE49" i="36"/>
  <c r="M50" i="38"/>
  <c r="L50" i="38"/>
  <c r="D50" i="38"/>
  <c r="U50" i="36"/>
  <c r="K50" i="36"/>
  <c r="DV50" i="36"/>
  <c r="CS50" i="36"/>
  <c r="T50" i="36"/>
  <c r="E50" i="36"/>
  <c r="R50" i="36"/>
  <c r="X49" i="36"/>
  <c r="AR50" i="38"/>
  <c r="AG50" i="36"/>
  <c r="BR48" i="36"/>
  <c r="AC48" i="38"/>
  <c r="CA48" i="36"/>
  <c r="CB48" i="36"/>
  <c r="AY45" i="36"/>
  <c r="AX45" i="36"/>
  <c r="AW45" i="36"/>
  <c r="AV45" i="36"/>
  <c r="J47" i="38"/>
  <c r="F47" i="36"/>
  <c r="W47" i="36"/>
  <c r="L47" i="36"/>
  <c r="M47" i="36" s="1"/>
  <c r="G47" i="36"/>
  <c r="CZ48" i="36"/>
  <c r="CV48" i="36"/>
  <c r="CY48" i="36"/>
  <c r="DA48" i="36" s="1"/>
  <c r="CU48" i="36"/>
  <c r="DC48" i="36"/>
  <c r="CX48" i="36"/>
  <c r="CT48" i="36"/>
  <c r="CW48" i="36"/>
  <c r="E48" i="38"/>
  <c r="S48" i="36"/>
  <c r="I48" i="36"/>
  <c r="C48" i="36"/>
  <c r="Z46" i="38"/>
  <c r="Y46" i="38"/>
  <c r="AB46" i="38"/>
  <c r="O46" i="38"/>
  <c r="P46" i="38" s="1"/>
  <c r="BC45" i="38"/>
  <c r="BE45" i="38"/>
  <c r="AD47" i="38"/>
  <c r="BW47" i="36" s="1"/>
  <c r="F47" i="38"/>
  <c r="G47" i="38" s="1"/>
  <c r="AS47" i="36"/>
  <c r="V47" i="36"/>
  <c r="Y47" i="36"/>
  <c r="H47" i="38" s="1"/>
  <c r="EV52" i="36"/>
  <c r="EN52" i="36"/>
  <c r="EW50" i="36"/>
  <c r="DK46" i="36"/>
  <c r="DG46" i="36"/>
  <c r="DF46" i="36"/>
  <c r="DI46" i="36"/>
  <c r="DE46" i="36"/>
  <c r="DH46" i="36"/>
  <c r="DD46" i="36"/>
  <c r="I46" i="38"/>
  <c r="BD45" i="38"/>
  <c r="BF45" i="38"/>
  <c r="BC45" i="36"/>
  <c r="BB45" i="36"/>
  <c r="BA45" i="36"/>
  <c r="R46" i="38"/>
  <c r="W46" i="38"/>
  <c r="E47" i="38"/>
  <c r="S47" i="36"/>
  <c r="I47" i="36"/>
  <c r="C47" i="36"/>
  <c r="CW47" i="36"/>
  <c r="CZ47" i="36"/>
  <c r="CV47" i="36"/>
  <c r="CY47" i="36"/>
  <c r="DA47" i="36" s="1"/>
  <c r="CU47" i="36"/>
  <c r="DC47" i="36"/>
  <c r="CX47" i="36"/>
  <c r="CT47" i="36"/>
  <c r="J46" i="36"/>
  <c r="D46" i="36"/>
  <c r="N46" i="36"/>
  <c r="AZ46" i="36"/>
  <c r="AU46" i="36"/>
  <c r="Z46" i="36"/>
  <c r="EV51" i="36"/>
  <c r="EN51" i="36"/>
  <c r="EO52" i="36"/>
  <c r="EM53" i="36" s="1"/>
  <c r="BR46" i="38"/>
  <c r="BN46" i="38"/>
  <c r="BJ46" i="38"/>
  <c r="AX46" i="38"/>
  <c r="AY46" i="38" s="1"/>
  <c r="AT46" i="38"/>
  <c r="AP46" i="38"/>
  <c r="AH46" i="38"/>
  <c r="BU46" i="38"/>
  <c r="BQ46" i="38"/>
  <c r="BM46" i="38"/>
  <c r="BI46" i="38"/>
  <c r="BA46" i="38"/>
  <c r="BB46" i="38" s="1"/>
  <c r="BG46" i="38" s="1"/>
  <c r="AW46" i="38"/>
  <c r="AS46" i="38"/>
  <c r="AO46" i="38"/>
  <c r="AK46" i="38"/>
  <c r="AG46" i="38"/>
  <c r="BT46" i="38"/>
  <c r="BP46" i="38"/>
  <c r="BL46" i="38"/>
  <c r="BH46" i="38"/>
  <c r="AV46" i="38"/>
  <c r="AJ46" i="38"/>
  <c r="AF46" i="38"/>
  <c r="BS46" i="38"/>
  <c r="BO46" i="38"/>
  <c r="AI46" i="38"/>
  <c r="BK46" i="38"/>
  <c r="AU46" i="38"/>
  <c r="AE46" i="38"/>
  <c r="AQ46" i="38"/>
  <c r="AL45" i="38"/>
  <c r="AN45" i="38"/>
  <c r="AM45" i="38"/>
  <c r="AD48" i="38"/>
  <c r="BW48" i="36" s="1"/>
  <c r="F48" i="38"/>
  <c r="G48" i="38" s="1"/>
  <c r="V48" i="36"/>
  <c r="Y48" i="36"/>
  <c r="H48" i="38" s="1"/>
  <c r="AS48" i="36"/>
  <c r="J48" i="38"/>
  <c r="W48" i="36"/>
  <c r="L48" i="36"/>
  <c r="M48" i="36" s="1"/>
  <c r="G48" i="36"/>
  <c r="F48" i="36"/>
  <c r="AA52" i="36"/>
  <c r="FA51" i="36"/>
  <c r="AD51" i="36"/>
  <c r="ER51" i="36"/>
  <c r="EU52" i="36"/>
  <c r="BJ49" i="36"/>
  <c r="BK49" i="36"/>
  <c r="BE51" i="36"/>
  <c r="AA51" i="36"/>
  <c r="BT51" i="36"/>
  <c r="ER52" i="36"/>
  <c r="CE52" i="36"/>
  <c r="AM52" i="36"/>
  <c r="BK51" i="36"/>
  <c r="AF51" i="36"/>
  <c r="AB51" i="36"/>
  <c r="EP50" i="36"/>
  <c r="BI50" i="36"/>
  <c r="BP49" i="36"/>
  <c r="AO51" i="36"/>
  <c r="AO50" i="36"/>
  <c r="AK51" i="36"/>
  <c r="BU49" i="36"/>
  <c r="EX52" i="36"/>
  <c r="BV50" i="36"/>
  <c r="BU50" i="36"/>
  <c r="CD51" i="36"/>
  <c r="AM50" i="36"/>
  <c r="BE49" i="36"/>
  <c r="CE51" i="36"/>
  <c r="BT52" i="36"/>
  <c r="BJ51" i="36"/>
  <c r="AQ47" i="36"/>
  <c r="BH49" i="36"/>
  <c r="EQ52" i="36"/>
  <c r="EY51" i="36"/>
  <c r="BO49" i="36"/>
  <c r="BX50" i="36"/>
  <c r="EP49" i="36"/>
  <c r="AM51" i="36"/>
  <c r="EZ52" i="36"/>
  <c r="BQ49" i="36"/>
  <c r="BV51" i="36"/>
  <c r="BJ50" i="36"/>
  <c r="AH50" i="36"/>
  <c r="ET52" i="36"/>
  <c r="BD49" i="36"/>
  <c r="BH51" i="36"/>
  <c r="EY52" i="36"/>
  <c r="BI49" i="36"/>
  <c r="ET51" i="36"/>
  <c r="BE50" i="36"/>
  <c r="BH50" i="36"/>
  <c r="BD50" i="36"/>
  <c r="BQ50" i="36"/>
  <c r="AO49" i="36"/>
  <c r="EQ51" i="36"/>
  <c r="Q51" i="36"/>
  <c r="AQ48" i="36"/>
  <c r="FA52" i="36"/>
  <c r="AJ51" i="36"/>
  <c r="AF52" i="36"/>
  <c r="BK50" i="36"/>
  <c r="CD49" i="36"/>
  <c r="FB51" i="36"/>
  <c r="AJ49" i="36"/>
  <c r="AK49" i="36"/>
  <c r="BN49" i="36"/>
  <c r="FB52" i="36"/>
  <c r="AB52" i="36"/>
  <c r="ES51" i="36"/>
  <c r="BL49" i="36"/>
  <c r="BO50" i="36"/>
  <c r="ES52" i="36"/>
  <c r="CD50" i="36"/>
  <c r="BM50" i="36"/>
  <c r="EZ51" i="36"/>
  <c r="AM49" i="36"/>
  <c r="AK50" i="36"/>
  <c r="Q52" i="36"/>
  <c r="EX51" i="36"/>
  <c r="AD52" i="36"/>
  <c r="EU51" i="36"/>
  <c r="AH49" i="36"/>
  <c r="AR50" i="36"/>
  <c r="BV49" i="36"/>
  <c r="BM49" i="36"/>
  <c r="BL50" i="36"/>
  <c r="BN50" i="36"/>
  <c r="BP51" i="36"/>
  <c r="BX52" i="36"/>
  <c r="BZ47" i="36" l="1"/>
  <c r="BY47" i="36"/>
  <c r="W47" i="38"/>
  <c r="AA47" i="38"/>
  <c r="Q49" i="38"/>
  <c r="R49" i="38" s="1"/>
  <c r="BF49" i="36"/>
  <c r="U49" i="38" s="1"/>
  <c r="X49" i="38" s="1"/>
  <c r="BR49" i="36"/>
  <c r="AT49" i="36"/>
  <c r="AN49" i="36"/>
  <c r="N50" i="38"/>
  <c r="AP50" i="36"/>
  <c r="V49" i="38"/>
  <c r="BG49" i="36"/>
  <c r="BS49" i="36"/>
  <c r="CF49" i="36"/>
  <c r="CG49" i="36"/>
  <c r="M49" i="38"/>
  <c r="L49" i="38"/>
  <c r="EG45" i="36"/>
  <c r="DY45" i="36"/>
  <c r="EK45" i="36"/>
  <c r="DZ45" i="36"/>
  <c r="EE45" i="36"/>
  <c r="BC46" i="38"/>
  <c r="EH45" i="36"/>
  <c r="A47" i="36"/>
  <c r="EB45" i="36"/>
  <c r="EC45" i="36"/>
  <c r="EA45" i="36"/>
  <c r="ED45" i="36"/>
  <c r="EF45" i="36"/>
  <c r="EJ45" i="36"/>
  <c r="AZ46" i="38"/>
  <c r="BD46" i="38"/>
  <c r="DJ46" i="36"/>
  <c r="DZ46" i="36" s="1"/>
  <c r="EI45" i="36"/>
  <c r="EW52" i="36"/>
  <c r="EW51" i="36"/>
  <c r="X51" i="36"/>
  <c r="AN51" i="36"/>
  <c r="AT51" i="36"/>
  <c r="AR51" i="38"/>
  <c r="AG51" i="36"/>
  <c r="AC49" i="38"/>
  <c r="CA49" i="36"/>
  <c r="CB49" i="36"/>
  <c r="CG50" i="36"/>
  <c r="CF50" i="36"/>
  <c r="AC52" i="36"/>
  <c r="X52" i="36"/>
  <c r="AN52" i="36"/>
  <c r="AT52" i="36"/>
  <c r="AR52" i="38"/>
  <c r="AI50" i="36"/>
  <c r="K50" i="38" s="1"/>
  <c r="M51" i="38"/>
  <c r="L51" i="38"/>
  <c r="AI49" i="36"/>
  <c r="K49" i="38" s="1"/>
  <c r="AC50" i="38"/>
  <c r="CB50" i="36"/>
  <c r="CA50" i="36"/>
  <c r="AG52" i="36"/>
  <c r="D51" i="38"/>
  <c r="DV51" i="36"/>
  <c r="CS51" i="36"/>
  <c r="T51" i="36"/>
  <c r="E51" i="36"/>
  <c r="R51" i="36"/>
  <c r="U51" i="36"/>
  <c r="K51" i="36"/>
  <c r="AC51" i="38"/>
  <c r="AE51" i="36"/>
  <c r="CB51" i="36"/>
  <c r="CA51" i="36"/>
  <c r="BS51" i="36"/>
  <c r="BR50" i="36"/>
  <c r="AT50" i="36"/>
  <c r="AN50" i="36"/>
  <c r="D52" i="38"/>
  <c r="E52" i="36"/>
  <c r="R52" i="36"/>
  <c r="U52" i="36"/>
  <c r="K52" i="36"/>
  <c r="DV52" i="36"/>
  <c r="CS52" i="36"/>
  <c r="T52" i="36"/>
  <c r="AE52" i="36"/>
  <c r="BS50" i="36"/>
  <c r="V51" i="38"/>
  <c r="BG51" i="36"/>
  <c r="AC51" i="36"/>
  <c r="V50" i="38"/>
  <c r="BG50" i="36"/>
  <c r="Q50" i="38"/>
  <c r="BF50" i="36"/>
  <c r="U50" i="38" s="1"/>
  <c r="X50" i="38" s="1"/>
  <c r="AZ48" i="36"/>
  <c r="AU48" i="36"/>
  <c r="Z48" i="36"/>
  <c r="AX46" i="36"/>
  <c r="AW46" i="36"/>
  <c r="AV46" i="36"/>
  <c r="AY46" i="36"/>
  <c r="DF47" i="36"/>
  <c r="DI47" i="36"/>
  <c r="DE47" i="36"/>
  <c r="DH47" i="36"/>
  <c r="DD47" i="36"/>
  <c r="DK47" i="36"/>
  <c r="DG47" i="36"/>
  <c r="T47" i="38"/>
  <c r="S47" i="38"/>
  <c r="J49" i="38"/>
  <c r="L49" i="36"/>
  <c r="M49" i="36" s="1"/>
  <c r="G49" i="36"/>
  <c r="F49" i="36"/>
  <c r="W49" i="36"/>
  <c r="AD49" i="38"/>
  <c r="BW49" i="36" s="1"/>
  <c r="F49" i="38"/>
  <c r="G49" i="38" s="1"/>
  <c r="V49" i="36"/>
  <c r="Y49" i="36"/>
  <c r="AS49" i="36"/>
  <c r="BR48" i="38"/>
  <c r="BN48" i="38"/>
  <c r="BJ48" i="38"/>
  <c r="AX48" i="38"/>
  <c r="AZ48" i="38" s="1"/>
  <c r="AT48" i="38"/>
  <c r="AP48" i="38"/>
  <c r="AH48" i="38"/>
  <c r="BU48" i="38"/>
  <c r="BQ48" i="38"/>
  <c r="BM48" i="38"/>
  <c r="BI48" i="38"/>
  <c r="BA48" i="38"/>
  <c r="BB48" i="38" s="1"/>
  <c r="BG48" i="38" s="1"/>
  <c r="AW48" i="38"/>
  <c r="AS48" i="38"/>
  <c r="AO48" i="38"/>
  <c r="AK48" i="38"/>
  <c r="AG48" i="38"/>
  <c r="BT48" i="38"/>
  <c r="BP48" i="38"/>
  <c r="BL48" i="38"/>
  <c r="BH48" i="38"/>
  <c r="AV48" i="38"/>
  <c r="AJ48" i="38"/>
  <c r="AF48" i="38"/>
  <c r="BK48" i="38"/>
  <c r="AU48" i="38"/>
  <c r="AE48" i="38"/>
  <c r="AQ48" i="38"/>
  <c r="BS48" i="38"/>
  <c r="BO48" i="38"/>
  <c r="AI48" i="38"/>
  <c r="Z48" i="38"/>
  <c r="Y48" i="38"/>
  <c r="AB48" i="38"/>
  <c r="O48" i="38"/>
  <c r="P48" i="38" s="1"/>
  <c r="BE46" i="38"/>
  <c r="BB46" i="36"/>
  <c r="BA46" i="36"/>
  <c r="BC46" i="36"/>
  <c r="AZ47" i="36"/>
  <c r="AU47" i="36"/>
  <c r="Z47" i="36"/>
  <c r="I47" i="38"/>
  <c r="A48" i="36"/>
  <c r="AD50" i="38"/>
  <c r="BW50" i="36" s="1"/>
  <c r="F50" i="38"/>
  <c r="G50" i="38" s="1"/>
  <c r="Y50" i="36"/>
  <c r="AS50" i="36"/>
  <c r="V50" i="36"/>
  <c r="CY49" i="36"/>
  <c r="DA49" i="36" s="1"/>
  <c r="CU49" i="36"/>
  <c r="DC49" i="36"/>
  <c r="CX49" i="36"/>
  <c r="CT49" i="36"/>
  <c r="CW49" i="36"/>
  <c r="CZ49" i="36"/>
  <c r="CV49" i="36"/>
  <c r="E49" i="38"/>
  <c r="C49" i="36"/>
  <c r="S49" i="36"/>
  <c r="I49" i="36"/>
  <c r="BF46" i="38"/>
  <c r="J47" i="36"/>
  <c r="D47" i="36"/>
  <c r="N47" i="36"/>
  <c r="T46" i="38"/>
  <c r="S46" i="38"/>
  <c r="BR47" i="38"/>
  <c r="BN47" i="38"/>
  <c r="BJ47" i="38"/>
  <c r="AX47" i="38"/>
  <c r="AY47" i="38" s="1"/>
  <c r="AT47" i="38"/>
  <c r="AP47" i="38"/>
  <c r="AH47" i="38"/>
  <c r="BU47" i="38"/>
  <c r="BQ47" i="38"/>
  <c r="BM47" i="38"/>
  <c r="BI47" i="38"/>
  <c r="BA47" i="38"/>
  <c r="BB47" i="38" s="1"/>
  <c r="BG47" i="38" s="1"/>
  <c r="AW47" i="38"/>
  <c r="AS47" i="38"/>
  <c r="AO47" i="38"/>
  <c r="AK47" i="38"/>
  <c r="AG47" i="38"/>
  <c r="BT47" i="38"/>
  <c r="BP47" i="38"/>
  <c r="BL47" i="38"/>
  <c r="BH47" i="38"/>
  <c r="AV47" i="38"/>
  <c r="AJ47" i="38"/>
  <c r="AF47" i="38"/>
  <c r="AQ47" i="38"/>
  <c r="BS47" i="38"/>
  <c r="BO47" i="38"/>
  <c r="AI47" i="38"/>
  <c r="BK47" i="38"/>
  <c r="AU47" i="38"/>
  <c r="AE47" i="38"/>
  <c r="Z47" i="38"/>
  <c r="Y47" i="38"/>
  <c r="AB47" i="38"/>
  <c r="O47" i="38"/>
  <c r="P47" i="38" s="1"/>
  <c r="E50" i="38"/>
  <c r="C50" i="36"/>
  <c r="S50" i="36"/>
  <c r="I50" i="36"/>
  <c r="DC50" i="36"/>
  <c r="CX50" i="36"/>
  <c r="CT50" i="36"/>
  <c r="CW50" i="36"/>
  <c r="CZ50" i="36"/>
  <c r="CV50" i="36"/>
  <c r="CY50" i="36"/>
  <c r="DA50" i="36" s="1"/>
  <c r="CU50" i="36"/>
  <c r="R48" i="38"/>
  <c r="W48" i="38"/>
  <c r="I48" i="38"/>
  <c r="AL46" i="38"/>
  <c r="AN46" i="38"/>
  <c r="AM46" i="38"/>
  <c r="EV53" i="36"/>
  <c r="EN53" i="36"/>
  <c r="EO53" i="36"/>
  <c r="EM54" i="36" s="1"/>
  <c r="D48" i="36"/>
  <c r="J48" i="36"/>
  <c r="N48" i="36"/>
  <c r="DI48" i="36"/>
  <c r="DE48" i="36"/>
  <c r="DH48" i="36"/>
  <c r="DD48" i="36"/>
  <c r="DK48" i="36"/>
  <c r="DG48" i="36"/>
  <c r="DF48" i="36"/>
  <c r="BZ48" i="36"/>
  <c r="AA48" i="38"/>
  <c r="BY48" i="36"/>
  <c r="J50" i="38"/>
  <c r="G50" i="36"/>
  <c r="F50" i="36"/>
  <c r="W50" i="36"/>
  <c r="L50" i="36"/>
  <c r="M50" i="36" s="1"/>
  <c r="BQ52" i="36"/>
  <c r="BD51" i="36"/>
  <c r="ET53" i="36"/>
  <c r="AQ50" i="36"/>
  <c r="BM51" i="36"/>
  <c r="AF53" i="36"/>
  <c r="BD52" i="36"/>
  <c r="EP51" i="36"/>
  <c r="BU51" i="36"/>
  <c r="ER53" i="36"/>
  <c r="Q53" i="36"/>
  <c r="BL51" i="36"/>
  <c r="AO52" i="36"/>
  <c r="FB53" i="36"/>
  <c r="ES53" i="36"/>
  <c r="CD53" i="36"/>
  <c r="BM52" i="36"/>
  <c r="BP52" i="36"/>
  <c r="CE53" i="36"/>
  <c r="BJ52" i="36"/>
  <c r="BX51" i="36"/>
  <c r="BI51" i="36"/>
  <c r="AR51" i="36"/>
  <c r="AD53" i="36"/>
  <c r="EP52" i="36"/>
  <c r="AK52" i="36"/>
  <c r="BL53" i="36"/>
  <c r="AQ49" i="36"/>
  <c r="BO52" i="36"/>
  <c r="AA53" i="36"/>
  <c r="BU52" i="36"/>
  <c r="BO51" i="36"/>
  <c r="BI52" i="36"/>
  <c r="EZ53" i="36"/>
  <c r="EX53" i="36"/>
  <c r="AH52" i="36"/>
  <c r="AJ52" i="36"/>
  <c r="AR52" i="36"/>
  <c r="BL52" i="36"/>
  <c r="BH52" i="36"/>
  <c r="EU53" i="36"/>
  <c r="AQ52" i="36"/>
  <c r="AB53" i="36"/>
  <c r="CD52" i="36"/>
  <c r="FA53" i="36"/>
  <c r="EY53" i="36"/>
  <c r="EQ53" i="36"/>
  <c r="BT53" i="36"/>
  <c r="BN52" i="36"/>
  <c r="BK52" i="36"/>
  <c r="BE52" i="36"/>
  <c r="BQ51" i="36"/>
  <c r="AH51" i="36"/>
  <c r="BN51" i="36"/>
  <c r="AQ51" i="36"/>
  <c r="BV52" i="36"/>
  <c r="AI51" i="36" l="1"/>
  <c r="K51" i="38" s="1"/>
  <c r="CF52" i="36"/>
  <c r="CG52" i="36"/>
  <c r="W49" i="38"/>
  <c r="BR51" i="36"/>
  <c r="Q51" i="38"/>
  <c r="R51" i="38" s="1"/>
  <c r="BF51" i="36"/>
  <c r="U51" i="38" s="1"/>
  <c r="X51" i="38" s="1"/>
  <c r="N51" i="38"/>
  <c r="AP51" i="36"/>
  <c r="CF51" i="36"/>
  <c r="CG51" i="36"/>
  <c r="M52" i="38"/>
  <c r="L52" i="38"/>
  <c r="EF46" i="36"/>
  <c r="EC46" i="36"/>
  <c r="EB46" i="36"/>
  <c r="EK46" i="36"/>
  <c r="DY46" i="36"/>
  <c r="BZ51" i="36"/>
  <c r="DJ47" i="36"/>
  <c r="EF47" i="36" s="1"/>
  <c r="ED46" i="36"/>
  <c r="DX46" i="36"/>
  <c r="EI46" i="36"/>
  <c r="EG46" i="36"/>
  <c r="EE46" i="36"/>
  <c r="EA46" i="36"/>
  <c r="EJ46" i="36"/>
  <c r="EH46" i="36"/>
  <c r="AY48" i="38"/>
  <c r="BC48" i="38"/>
  <c r="AA50" i="38"/>
  <c r="BD47" i="38"/>
  <c r="A49" i="36"/>
  <c r="AZ47" i="38"/>
  <c r="BE47" i="38"/>
  <c r="BF47" i="38"/>
  <c r="DJ48" i="36"/>
  <c r="EE48" i="36" s="1"/>
  <c r="BZ50" i="36"/>
  <c r="AR53" i="38"/>
  <c r="AG53" i="36"/>
  <c r="N52" i="38"/>
  <c r="AP52" i="36"/>
  <c r="AI52" i="36"/>
  <c r="K52" i="38" s="1"/>
  <c r="V52" i="38"/>
  <c r="BG52" i="36"/>
  <c r="Q52" i="38"/>
  <c r="BF52" i="36"/>
  <c r="U52" i="38" s="1"/>
  <c r="X52" i="38" s="1"/>
  <c r="D53" i="38"/>
  <c r="R53" i="36"/>
  <c r="U53" i="36"/>
  <c r="K53" i="36"/>
  <c r="DV53" i="36"/>
  <c r="CS53" i="36"/>
  <c r="T53" i="36"/>
  <c r="E53" i="36"/>
  <c r="AE53" i="36"/>
  <c r="BR52" i="36"/>
  <c r="BS52" i="36"/>
  <c r="AC53" i="36"/>
  <c r="X53" i="36"/>
  <c r="AC52" i="38"/>
  <c r="CA52" i="36"/>
  <c r="CB52" i="36"/>
  <c r="Z50" i="38"/>
  <c r="Y50" i="38"/>
  <c r="AB50" i="38"/>
  <c r="O50" i="38"/>
  <c r="P50" i="38" s="1"/>
  <c r="T48" i="38"/>
  <c r="S48" i="38"/>
  <c r="DH49" i="36"/>
  <c r="DD49" i="36"/>
  <c r="DK49" i="36"/>
  <c r="DG49" i="36"/>
  <c r="DF49" i="36"/>
  <c r="DI49" i="36"/>
  <c r="DE49" i="36"/>
  <c r="BR50" i="38"/>
  <c r="BN50" i="38"/>
  <c r="BJ50" i="38"/>
  <c r="AX50" i="38"/>
  <c r="AZ50" i="38" s="1"/>
  <c r="AT50" i="38"/>
  <c r="AP50" i="38"/>
  <c r="AH50" i="38"/>
  <c r="BU50" i="38"/>
  <c r="BQ50" i="38"/>
  <c r="BM50" i="38"/>
  <c r="BI50" i="38"/>
  <c r="BA50" i="38"/>
  <c r="BB50" i="38" s="1"/>
  <c r="BG50" i="38" s="1"/>
  <c r="AW50" i="38"/>
  <c r="AS50" i="38"/>
  <c r="AO50" i="38"/>
  <c r="AK50" i="38"/>
  <c r="AG50" i="38"/>
  <c r="BT50" i="38"/>
  <c r="BP50" i="38"/>
  <c r="BL50" i="38"/>
  <c r="BH50" i="38"/>
  <c r="AV50" i="38"/>
  <c r="AJ50" i="38"/>
  <c r="AF50" i="38"/>
  <c r="BS50" i="38"/>
  <c r="BO50" i="38"/>
  <c r="AI50" i="38"/>
  <c r="BK50" i="38"/>
  <c r="AU50" i="38"/>
  <c r="AE50" i="38"/>
  <c r="AQ50" i="38"/>
  <c r="AL48" i="38"/>
  <c r="AN48" i="38"/>
  <c r="AM48" i="38"/>
  <c r="AU49" i="36"/>
  <c r="Z49" i="36"/>
  <c r="AZ49" i="36"/>
  <c r="BR49" i="38"/>
  <c r="BN49" i="38"/>
  <c r="BJ49" i="38"/>
  <c r="AX49" i="38"/>
  <c r="AZ49" i="38" s="1"/>
  <c r="AT49" i="38"/>
  <c r="AP49" i="38"/>
  <c r="AH49" i="38"/>
  <c r="BU49" i="38"/>
  <c r="BQ49" i="38"/>
  <c r="BM49" i="38"/>
  <c r="BI49" i="38"/>
  <c r="BA49" i="38"/>
  <c r="BB49" i="38" s="1"/>
  <c r="BG49" i="38" s="1"/>
  <c r="AW49" i="38"/>
  <c r="AS49" i="38"/>
  <c r="AO49" i="38"/>
  <c r="AK49" i="38"/>
  <c r="AG49" i="38"/>
  <c r="BT49" i="38"/>
  <c r="BP49" i="38"/>
  <c r="BL49" i="38"/>
  <c r="BH49" i="38"/>
  <c r="AV49" i="38"/>
  <c r="AJ49" i="38"/>
  <c r="AF49" i="38"/>
  <c r="BO49" i="38"/>
  <c r="AI49" i="38"/>
  <c r="BK49" i="38"/>
  <c r="AU49" i="38"/>
  <c r="AE49" i="38"/>
  <c r="AQ49" i="38"/>
  <c r="BS49" i="38"/>
  <c r="BC48" i="36"/>
  <c r="BB48" i="36"/>
  <c r="BA48" i="36"/>
  <c r="CZ52" i="36"/>
  <c r="CV52" i="36"/>
  <c r="CY52" i="36"/>
  <c r="DA52" i="36" s="1"/>
  <c r="CU52" i="36"/>
  <c r="DC52" i="36"/>
  <c r="CX52" i="36"/>
  <c r="CT52" i="36"/>
  <c r="CW52" i="36"/>
  <c r="E52" i="38"/>
  <c r="S52" i="36"/>
  <c r="I52" i="36"/>
  <c r="C52" i="36"/>
  <c r="BY50" i="36"/>
  <c r="J50" i="36"/>
  <c r="D50" i="36"/>
  <c r="N50" i="36"/>
  <c r="AZ50" i="36"/>
  <c r="AU50" i="36"/>
  <c r="Z50" i="36"/>
  <c r="AW47" i="36"/>
  <c r="AV47" i="36"/>
  <c r="AY47" i="36"/>
  <c r="AX47" i="36"/>
  <c r="J52" i="38"/>
  <c r="W52" i="36"/>
  <c r="L52" i="36"/>
  <c r="M52" i="36" s="1"/>
  <c r="G52" i="36"/>
  <c r="F52" i="36"/>
  <c r="EV54" i="36"/>
  <c r="EN54" i="36"/>
  <c r="EO54" i="36"/>
  <c r="EM55" i="36" s="1"/>
  <c r="BC47" i="38"/>
  <c r="AL47" i="38"/>
  <c r="AN47" i="38"/>
  <c r="AM47" i="38"/>
  <c r="D49" i="36"/>
  <c r="J49" i="36"/>
  <c r="N49" i="36"/>
  <c r="H50" i="38"/>
  <c r="I50" i="38" s="1"/>
  <c r="T49" i="38"/>
  <c r="S49" i="38"/>
  <c r="BA47" i="36"/>
  <c r="BC47" i="36"/>
  <c r="BB47" i="36"/>
  <c r="BE48" i="38"/>
  <c r="H49" i="38"/>
  <c r="I49" i="38" s="1"/>
  <c r="Z49" i="38"/>
  <c r="Y49" i="38"/>
  <c r="AB49" i="38"/>
  <c r="O49" i="38"/>
  <c r="P49" i="38" s="1"/>
  <c r="AA51" i="38"/>
  <c r="AD51" i="38"/>
  <c r="BW51" i="36" s="1"/>
  <c r="BY51" i="36" s="1"/>
  <c r="F51" i="38"/>
  <c r="G51" i="38" s="1"/>
  <c r="AS51" i="36"/>
  <c r="V51" i="36"/>
  <c r="Y51" i="36"/>
  <c r="H51" i="38" s="1"/>
  <c r="BZ49" i="36"/>
  <c r="BY49" i="36"/>
  <c r="AA49" i="38"/>
  <c r="J51" i="38"/>
  <c r="F51" i="36"/>
  <c r="W51" i="36"/>
  <c r="L51" i="36"/>
  <c r="M51" i="36" s="1"/>
  <c r="G51" i="36"/>
  <c r="A50" i="36"/>
  <c r="EW53" i="36"/>
  <c r="DK50" i="36"/>
  <c r="DG50" i="36"/>
  <c r="DF50" i="36"/>
  <c r="DI50" i="36"/>
  <c r="DE50" i="36"/>
  <c r="DH50" i="36"/>
  <c r="DD50" i="36"/>
  <c r="BD48" i="38"/>
  <c r="BF48" i="38"/>
  <c r="AV48" i="36"/>
  <c r="AY48" i="36"/>
  <c r="AX48" i="36"/>
  <c r="AW48" i="36"/>
  <c r="R50" i="38"/>
  <c r="W50" i="38"/>
  <c r="AD52" i="38"/>
  <c r="BW52" i="36" s="1"/>
  <c r="F52" i="38"/>
  <c r="G52" i="38" s="1"/>
  <c r="V52" i="36"/>
  <c r="Y52" i="36"/>
  <c r="H52" i="38" s="1"/>
  <c r="AS52" i="36"/>
  <c r="E51" i="38"/>
  <c r="S51" i="36"/>
  <c r="I51" i="36"/>
  <c r="C51" i="36"/>
  <c r="CW51" i="36"/>
  <c r="CZ51" i="36"/>
  <c r="CV51" i="36"/>
  <c r="CY51" i="36"/>
  <c r="DA51" i="36" s="1"/>
  <c r="CU51" i="36"/>
  <c r="DC51" i="36"/>
  <c r="CX51" i="36"/>
  <c r="CT51" i="36"/>
  <c r="FB54" i="36"/>
  <c r="BI53" i="36"/>
  <c r="AA54" i="36"/>
  <c r="BV53" i="36"/>
  <c r="EU54" i="36"/>
  <c r="BP53" i="36"/>
  <c r="ES54" i="36"/>
  <c r="BN53" i="36"/>
  <c r="BM53" i="36"/>
  <c r="BJ53" i="36"/>
  <c r="Q54" i="36"/>
  <c r="EP53" i="36"/>
  <c r="BE53" i="36"/>
  <c r="BU53" i="36"/>
  <c r="BD54" i="36"/>
  <c r="BV54" i="36"/>
  <c r="AO53" i="36"/>
  <c r="EX54" i="36"/>
  <c r="CE54" i="36"/>
  <c r="AD54" i="36"/>
  <c r="BL54" i="36"/>
  <c r="AJ53" i="36"/>
  <c r="BQ53" i="36"/>
  <c r="EY54" i="36"/>
  <c r="EZ54" i="36"/>
  <c r="AB54" i="36"/>
  <c r="AR54" i="36"/>
  <c r="ER54" i="36"/>
  <c r="BO53" i="36"/>
  <c r="AH53" i="36"/>
  <c r="BX53" i="36"/>
  <c r="BQ54" i="36"/>
  <c r="AF54" i="36"/>
  <c r="EQ54" i="36"/>
  <c r="ET54" i="36"/>
  <c r="BH53" i="36"/>
  <c r="FA54" i="36"/>
  <c r="AR53" i="36"/>
  <c r="BD53" i="36"/>
  <c r="BT54" i="36"/>
  <c r="AM53" i="36"/>
  <c r="AK53" i="36"/>
  <c r="BK53" i="36"/>
  <c r="EA48" i="36" l="1"/>
  <c r="EB48" i="36"/>
  <c r="W51" i="38"/>
  <c r="AT53" i="36"/>
  <c r="AN53" i="36"/>
  <c r="M53" i="38"/>
  <c r="L53" i="38"/>
  <c r="N53" i="38"/>
  <c r="AP53" i="36"/>
  <c r="EJ48" i="36"/>
  <c r="DX48" i="36"/>
  <c r="DZ48" i="36"/>
  <c r="EH48" i="36"/>
  <c r="ED48" i="36"/>
  <c r="DY48" i="36"/>
  <c r="ED47" i="36"/>
  <c r="EK48" i="36"/>
  <c r="DY47" i="36"/>
  <c r="EB47" i="36"/>
  <c r="EE47" i="36"/>
  <c r="DX47" i="36"/>
  <c r="EK47" i="36"/>
  <c r="DZ47" i="36"/>
  <c r="EG47" i="36"/>
  <c r="EJ47" i="36"/>
  <c r="EA47" i="36"/>
  <c r="EI47" i="36"/>
  <c r="EC47" i="36"/>
  <c r="EH47" i="36"/>
  <c r="EI48" i="36"/>
  <c r="EC48" i="36"/>
  <c r="EG48" i="36"/>
  <c r="A51" i="36"/>
  <c r="AY50" i="38"/>
  <c r="A52" i="36"/>
  <c r="BC50" i="38"/>
  <c r="EF48" i="36"/>
  <c r="DJ50" i="36"/>
  <c r="EG50" i="36" s="1"/>
  <c r="AY49" i="38"/>
  <c r="AC54" i="38"/>
  <c r="BR53" i="36"/>
  <c r="AC54" i="36"/>
  <c r="X54" i="36"/>
  <c r="V53" i="38"/>
  <c r="BG53" i="36"/>
  <c r="BS53" i="36"/>
  <c r="AR54" i="38"/>
  <c r="AG54" i="36"/>
  <c r="CF53" i="36"/>
  <c r="CG53" i="36"/>
  <c r="AI53" i="36"/>
  <c r="K53" i="38" s="1"/>
  <c r="Q53" i="38"/>
  <c r="BF53" i="36"/>
  <c r="U53" i="38" s="1"/>
  <c r="X53" i="38" s="1"/>
  <c r="N54" i="38"/>
  <c r="AP54" i="36"/>
  <c r="D54" i="38"/>
  <c r="U54" i="36"/>
  <c r="K54" i="36"/>
  <c r="DV54" i="36"/>
  <c r="CS54" i="36"/>
  <c r="T54" i="36"/>
  <c r="E54" i="36"/>
  <c r="R54" i="36"/>
  <c r="AE54" i="36"/>
  <c r="Q54" i="38"/>
  <c r="BF54" i="36"/>
  <c r="U54" i="38" s="1"/>
  <c r="X54" i="38" s="1"/>
  <c r="CB54" i="36"/>
  <c r="CA54" i="36"/>
  <c r="AC53" i="38"/>
  <c r="CA53" i="36"/>
  <c r="CB53" i="36"/>
  <c r="T50" i="38"/>
  <c r="S50" i="38"/>
  <c r="BR51" i="38"/>
  <c r="BN51" i="38"/>
  <c r="BJ51" i="38"/>
  <c r="AX51" i="38"/>
  <c r="AY51" i="38" s="1"/>
  <c r="AT51" i="38"/>
  <c r="AP51" i="38"/>
  <c r="AH51" i="38"/>
  <c r="BU51" i="38"/>
  <c r="BQ51" i="38"/>
  <c r="BM51" i="38"/>
  <c r="BI51" i="38"/>
  <c r="BA51" i="38"/>
  <c r="BB51" i="38" s="1"/>
  <c r="BG51" i="38" s="1"/>
  <c r="AW51" i="38"/>
  <c r="AS51" i="38"/>
  <c r="AO51" i="38"/>
  <c r="AK51" i="38"/>
  <c r="AG51" i="38"/>
  <c r="BT51" i="38"/>
  <c r="BP51" i="38"/>
  <c r="BL51" i="38"/>
  <c r="BH51" i="38"/>
  <c r="AV51" i="38"/>
  <c r="AJ51" i="38"/>
  <c r="AF51" i="38"/>
  <c r="AQ51" i="38"/>
  <c r="BS51" i="38"/>
  <c r="BO51" i="38"/>
  <c r="AI51" i="38"/>
  <c r="BK51" i="38"/>
  <c r="AU51" i="38"/>
  <c r="AE51" i="38"/>
  <c r="EV55" i="36"/>
  <c r="EN55" i="36"/>
  <c r="EO55" i="36"/>
  <c r="EM56" i="36" s="1"/>
  <c r="EW54" i="36"/>
  <c r="Z52" i="38"/>
  <c r="Y52" i="38"/>
  <c r="AB52" i="38"/>
  <c r="O52" i="38"/>
  <c r="P52" i="38" s="1"/>
  <c r="D52" i="36"/>
  <c r="J52" i="36"/>
  <c r="N52" i="36"/>
  <c r="DI52" i="36"/>
  <c r="DE52" i="36"/>
  <c r="DH52" i="36"/>
  <c r="DD52" i="36"/>
  <c r="DK52" i="36"/>
  <c r="DG52" i="36"/>
  <c r="DF52" i="36"/>
  <c r="BC49" i="38"/>
  <c r="BE49" i="38"/>
  <c r="BE50" i="38"/>
  <c r="AD53" i="38"/>
  <c r="BW53" i="36" s="1"/>
  <c r="F53" i="38"/>
  <c r="G53" i="38" s="1"/>
  <c r="V53" i="36"/>
  <c r="Y53" i="36"/>
  <c r="H53" i="38" s="1"/>
  <c r="AS53" i="36"/>
  <c r="DF51" i="36"/>
  <c r="DI51" i="36"/>
  <c r="DE51" i="36"/>
  <c r="DH51" i="36"/>
  <c r="DD51" i="36"/>
  <c r="DK51" i="36"/>
  <c r="DG51" i="36"/>
  <c r="I52" i="38"/>
  <c r="AX50" i="36"/>
  <c r="AW50" i="36"/>
  <c r="AV50" i="36"/>
  <c r="AY50" i="36"/>
  <c r="BD49" i="38"/>
  <c r="BF49" i="38"/>
  <c r="BC49" i="36"/>
  <c r="BB49" i="36"/>
  <c r="BA49" i="36"/>
  <c r="BD50" i="38"/>
  <c r="BF50" i="38"/>
  <c r="BZ52" i="36"/>
  <c r="AA52" i="38"/>
  <c r="BY52" i="36"/>
  <c r="CY53" i="36"/>
  <c r="DA53" i="36" s="1"/>
  <c r="CU53" i="36"/>
  <c r="DC53" i="36"/>
  <c r="CX53" i="36"/>
  <c r="CT53" i="36"/>
  <c r="CW53" i="36"/>
  <c r="CZ53" i="36"/>
  <c r="CV53" i="36"/>
  <c r="E53" i="38"/>
  <c r="C53" i="36"/>
  <c r="S53" i="36"/>
  <c r="I53" i="36"/>
  <c r="AZ52" i="36"/>
  <c r="AU52" i="36"/>
  <c r="Z52" i="36"/>
  <c r="BR52" i="38"/>
  <c r="BN52" i="38"/>
  <c r="BJ52" i="38"/>
  <c r="AX52" i="38"/>
  <c r="AY52" i="38" s="1"/>
  <c r="AT52" i="38"/>
  <c r="AP52" i="38"/>
  <c r="AH52" i="38"/>
  <c r="BU52" i="38"/>
  <c r="BQ52" i="38"/>
  <c r="BM52" i="38"/>
  <c r="BI52" i="38"/>
  <c r="BA52" i="38"/>
  <c r="BB52" i="38" s="1"/>
  <c r="BG52" i="38" s="1"/>
  <c r="AW52" i="38"/>
  <c r="AS52" i="38"/>
  <c r="AO52" i="38"/>
  <c r="AK52" i="38"/>
  <c r="AG52" i="38"/>
  <c r="BT52" i="38"/>
  <c r="BP52" i="38"/>
  <c r="BL52" i="38"/>
  <c r="BH52" i="38"/>
  <c r="AV52" i="38"/>
  <c r="AJ52" i="38"/>
  <c r="AF52" i="38"/>
  <c r="BK52" i="38"/>
  <c r="AU52" i="38"/>
  <c r="AE52" i="38"/>
  <c r="AQ52" i="38"/>
  <c r="BS52" i="38"/>
  <c r="BO52" i="38"/>
  <c r="AI52" i="38"/>
  <c r="Z51" i="38"/>
  <c r="Y51" i="38"/>
  <c r="AB51" i="38"/>
  <c r="O51" i="38"/>
  <c r="P51" i="38" s="1"/>
  <c r="T51" i="38"/>
  <c r="S51" i="38"/>
  <c r="BB50" i="36"/>
  <c r="BA50" i="36"/>
  <c r="BC50" i="36"/>
  <c r="AL49" i="38"/>
  <c r="AN49" i="38"/>
  <c r="AM49" i="38"/>
  <c r="AL50" i="38"/>
  <c r="AN50" i="38"/>
  <c r="AM50" i="38"/>
  <c r="DJ49" i="36"/>
  <c r="ED49" i="36" s="1"/>
  <c r="R52" i="38"/>
  <c r="W52" i="38"/>
  <c r="J51" i="36"/>
  <c r="D51" i="36"/>
  <c r="N51" i="36"/>
  <c r="AZ51" i="36"/>
  <c r="AU51" i="36"/>
  <c r="Z51" i="36"/>
  <c r="I51" i="38"/>
  <c r="AY49" i="36"/>
  <c r="AX49" i="36"/>
  <c r="AW49" i="36"/>
  <c r="AV49" i="36"/>
  <c r="J53" i="38"/>
  <c r="L53" i="36"/>
  <c r="M53" i="36" s="1"/>
  <c r="G53" i="36"/>
  <c r="F53" i="36"/>
  <c r="W53" i="36"/>
  <c r="BI54" i="36"/>
  <c r="AM54" i="36"/>
  <c r="BM54" i="36"/>
  <c r="EZ55" i="36"/>
  <c r="BO54" i="36"/>
  <c r="FB55" i="36"/>
  <c r="AB55" i="36"/>
  <c r="BH54" i="36"/>
  <c r="EY55" i="36"/>
  <c r="BN54" i="36"/>
  <c r="AD55" i="36"/>
  <c r="EP54" i="36"/>
  <c r="EQ55" i="36"/>
  <c r="BE54" i="36"/>
  <c r="CE55" i="36"/>
  <c r="AQ53" i="36"/>
  <c r="AJ54" i="36"/>
  <c r="BP54" i="36"/>
  <c r="EU55" i="36"/>
  <c r="BJ54" i="36"/>
  <c r="AH54" i="36"/>
  <c r="BT55" i="36"/>
  <c r="ET55" i="36"/>
  <c r="BJ55" i="36"/>
  <c r="BK54" i="36"/>
  <c r="BU54" i="36"/>
  <c r="AO54" i="36"/>
  <c r="CD54" i="36"/>
  <c r="FA55" i="36"/>
  <c r="ES55" i="36"/>
  <c r="EX55" i="36"/>
  <c r="Q55" i="36"/>
  <c r="AF55" i="36"/>
  <c r="BX54" i="36"/>
  <c r="ER55" i="36"/>
  <c r="AK54" i="36"/>
  <c r="AA55" i="36"/>
  <c r="BX55" i="36"/>
  <c r="L54" i="38" l="1"/>
  <c r="M54" i="38"/>
  <c r="BS54" i="36"/>
  <c r="BR54" i="36"/>
  <c r="AT54" i="36"/>
  <c r="AN54" i="36"/>
  <c r="EI50" i="36"/>
  <c r="DZ50" i="36"/>
  <c r="EJ50" i="36"/>
  <c r="DY50" i="36"/>
  <c r="EC50" i="36"/>
  <c r="DX50" i="36"/>
  <c r="A53" i="36"/>
  <c r="EB50" i="36"/>
  <c r="EK50" i="36"/>
  <c r="ED50" i="36"/>
  <c r="EA50" i="36"/>
  <c r="EE50" i="36"/>
  <c r="EF50" i="36"/>
  <c r="BE51" i="38"/>
  <c r="BZ53" i="36"/>
  <c r="DJ51" i="36"/>
  <c r="EA51" i="36" s="1"/>
  <c r="EH50" i="36"/>
  <c r="AZ52" i="38"/>
  <c r="DJ52" i="36"/>
  <c r="EB52" i="36" s="1"/>
  <c r="EW55" i="36"/>
  <c r="AZ51" i="38"/>
  <c r="BC52" i="38"/>
  <c r="BZ54" i="36"/>
  <c r="CG54" i="36"/>
  <c r="CF54" i="36"/>
  <c r="AR55" i="38"/>
  <c r="AG55" i="36"/>
  <c r="X55" i="36"/>
  <c r="AA54" i="38"/>
  <c r="AI54" i="36"/>
  <c r="K54" i="38" s="1"/>
  <c r="V54" i="38"/>
  <c r="W54" i="38" s="1"/>
  <c r="BG54" i="36"/>
  <c r="D55" i="38"/>
  <c r="DV55" i="36"/>
  <c r="CS55" i="36"/>
  <c r="T55" i="36"/>
  <c r="E55" i="36"/>
  <c r="R55" i="36"/>
  <c r="U55" i="36"/>
  <c r="K55" i="36"/>
  <c r="AE55" i="36"/>
  <c r="AC55" i="36"/>
  <c r="AW51" i="36"/>
  <c r="AV51" i="36"/>
  <c r="AY51" i="36"/>
  <c r="AX51" i="36"/>
  <c r="BD52" i="38"/>
  <c r="BF52" i="38"/>
  <c r="D53" i="36"/>
  <c r="J53" i="36"/>
  <c r="N53" i="36"/>
  <c r="EK49" i="36"/>
  <c r="EV56" i="36"/>
  <c r="EN56" i="36"/>
  <c r="BD51" i="38"/>
  <c r="BF51" i="38"/>
  <c r="BY53" i="36"/>
  <c r="EG49" i="36"/>
  <c r="EF49" i="36"/>
  <c r="EH49" i="36"/>
  <c r="EI49" i="36"/>
  <c r="DX49" i="36"/>
  <c r="EB49" i="36"/>
  <c r="EA49" i="36"/>
  <c r="BC52" i="36"/>
  <c r="BB52" i="36"/>
  <c r="BA52" i="36"/>
  <c r="T52" i="38"/>
  <c r="S52" i="38"/>
  <c r="BA51" i="36"/>
  <c r="BC51" i="36"/>
  <c r="BB51" i="36"/>
  <c r="AL52" i="38"/>
  <c r="AN52" i="38"/>
  <c r="AM52" i="38"/>
  <c r="AV52" i="36"/>
  <c r="AY52" i="36"/>
  <c r="AX52" i="36"/>
  <c r="AW52" i="36"/>
  <c r="EC49" i="36"/>
  <c r="I53" i="38"/>
  <c r="EO56" i="36"/>
  <c r="EM57" i="36" s="1"/>
  <c r="BC51" i="38"/>
  <c r="AL51" i="38"/>
  <c r="AN51" i="38"/>
  <c r="AM51" i="38"/>
  <c r="R54" i="38"/>
  <c r="R53" i="38"/>
  <c r="W53" i="38"/>
  <c r="Z53" i="38"/>
  <c r="Y53" i="38"/>
  <c r="AB53" i="38"/>
  <c r="O53" i="38"/>
  <c r="P53" i="38" s="1"/>
  <c r="DH53" i="36"/>
  <c r="DD53" i="36"/>
  <c r="DK53" i="36"/>
  <c r="DG53" i="36"/>
  <c r="DF53" i="36"/>
  <c r="DI53" i="36"/>
  <c r="DE53" i="36"/>
  <c r="AU53" i="36"/>
  <c r="Z53" i="36"/>
  <c r="AZ53" i="36"/>
  <c r="BR53" i="38"/>
  <c r="BN53" i="38"/>
  <c r="BJ53" i="38"/>
  <c r="AX53" i="38"/>
  <c r="AZ53" i="38" s="1"/>
  <c r="AT53" i="38"/>
  <c r="AP53" i="38"/>
  <c r="AH53" i="38"/>
  <c r="BU53" i="38"/>
  <c r="BQ53" i="38"/>
  <c r="BM53" i="38"/>
  <c r="BI53" i="38"/>
  <c r="BA53" i="38"/>
  <c r="BB53" i="38" s="1"/>
  <c r="BG53" i="38" s="1"/>
  <c r="AW53" i="38"/>
  <c r="AS53" i="38"/>
  <c r="AO53" i="38"/>
  <c r="AK53" i="38"/>
  <c r="AG53" i="38"/>
  <c r="BT53" i="38"/>
  <c r="BP53" i="38"/>
  <c r="BL53" i="38"/>
  <c r="BH53" i="38"/>
  <c r="AV53" i="38"/>
  <c r="AJ53" i="38"/>
  <c r="AF53" i="38"/>
  <c r="BO53" i="38"/>
  <c r="AI53" i="38"/>
  <c r="BK53" i="38"/>
  <c r="AU53" i="38"/>
  <c r="AE53" i="38"/>
  <c r="AQ53" i="38"/>
  <c r="BS53" i="38"/>
  <c r="EE49" i="36"/>
  <c r="AD54" i="38"/>
  <c r="BW54" i="36" s="1"/>
  <c r="BY54" i="36" s="1"/>
  <c r="F54" i="38"/>
  <c r="G54" i="38" s="1"/>
  <c r="Y54" i="36"/>
  <c r="AS54" i="36"/>
  <c r="V54" i="36"/>
  <c r="AA53" i="38"/>
  <c r="EJ49" i="36"/>
  <c r="BE52" i="38"/>
  <c r="DY49" i="36"/>
  <c r="DZ49" i="36"/>
  <c r="E54" i="38"/>
  <c r="C54" i="36"/>
  <c r="S54" i="36"/>
  <c r="I54" i="36"/>
  <c r="DC54" i="36"/>
  <c r="CX54" i="36"/>
  <c r="CT54" i="36"/>
  <c r="CW54" i="36"/>
  <c r="CZ54" i="36"/>
  <c r="CV54" i="36"/>
  <c r="CY54" i="36"/>
  <c r="DA54" i="36" s="1"/>
  <c r="CU54" i="36"/>
  <c r="J54" i="38"/>
  <c r="G54" i="36"/>
  <c r="F54" i="36"/>
  <c r="W54" i="36"/>
  <c r="L54" i="36"/>
  <c r="M54" i="36" s="1"/>
  <c r="AM55" i="36"/>
  <c r="BE55" i="36"/>
  <c r="CD55" i="36"/>
  <c r="BL55" i="36"/>
  <c r="BP55" i="36"/>
  <c r="BH55" i="36"/>
  <c r="ET56" i="36"/>
  <c r="AF56" i="36"/>
  <c r="AD56" i="36"/>
  <c r="AQ54" i="36"/>
  <c r="AH55" i="36"/>
  <c r="CD56" i="36"/>
  <c r="AK55" i="36"/>
  <c r="BK55" i="36"/>
  <c r="AJ55" i="36"/>
  <c r="FB56" i="36"/>
  <c r="EY56" i="36"/>
  <c r="BQ55" i="36"/>
  <c r="BV55" i="36"/>
  <c r="AO55" i="36"/>
  <c r="BU55" i="36"/>
  <c r="AR55" i="36"/>
  <c r="BT56" i="36"/>
  <c r="EU56" i="36"/>
  <c r="BI55" i="36"/>
  <c r="BD55" i="36"/>
  <c r="FA56" i="36"/>
  <c r="EZ56" i="36"/>
  <c r="AB56" i="36"/>
  <c r="ES56" i="36"/>
  <c r="BO55" i="36"/>
  <c r="AA56" i="36"/>
  <c r="EP55" i="36"/>
  <c r="CE56" i="36"/>
  <c r="ER56" i="36"/>
  <c r="BM55" i="36"/>
  <c r="EX56" i="36"/>
  <c r="BN55" i="36"/>
  <c r="Q56" i="36"/>
  <c r="EQ56" i="36"/>
  <c r="BS55" i="36" l="1"/>
  <c r="AN55" i="36"/>
  <c r="AT55" i="36"/>
  <c r="Q55" i="38"/>
  <c r="BF55" i="36"/>
  <c r="U55" i="38" s="1"/>
  <c r="X55" i="38" s="1"/>
  <c r="N55" i="38"/>
  <c r="AP55" i="36"/>
  <c r="AI55" i="36"/>
  <c r="K55" i="38" s="1"/>
  <c r="V55" i="38"/>
  <c r="BG55" i="36"/>
  <c r="AC55" i="38"/>
  <c r="CB55" i="36"/>
  <c r="CA55" i="36"/>
  <c r="CG55" i="36"/>
  <c r="CF55" i="36"/>
  <c r="BR55" i="36"/>
  <c r="M55" i="38"/>
  <c r="L55" i="38"/>
  <c r="EG51" i="36"/>
  <c r="EI51" i="36"/>
  <c r="DY51" i="36"/>
  <c r="EE51" i="36"/>
  <c r="EF51" i="36"/>
  <c r="DZ51" i="36"/>
  <c r="DY52" i="36"/>
  <c r="EJ51" i="36"/>
  <c r="EC51" i="36"/>
  <c r="EH51" i="36"/>
  <c r="EK51" i="36"/>
  <c r="EB51" i="36"/>
  <c r="ED51" i="36"/>
  <c r="DX51" i="36"/>
  <c r="DZ52" i="36"/>
  <c r="EH52" i="36"/>
  <c r="EE52" i="36"/>
  <c r="EA52" i="36"/>
  <c r="EC52" i="36"/>
  <c r="EF52" i="36"/>
  <c r="ED52" i="36"/>
  <c r="EJ52" i="36"/>
  <c r="DX52" i="36"/>
  <c r="EG52" i="36"/>
  <c r="EK52" i="36"/>
  <c r="EI52" i="36"/>
  <c r="DJ53" i="36"/>
  <c r="EI53" i="36" s="1"/>
  <c r="A54" i="36"/>
  <c r="AY53" i="38"/>
  <c r="D56" i="38"/>
  <c r="E56" i="36"/>
  <c r="CS56" i="36"/>
  <c r="R56" i="36"/>
  <c r="DV56" i="36"/>
  <c r="U56" i="36"/>
  <c r="K56" i="36"/>
  <c r="T56" i="36"/>
  <c r="AC56" i="36"/>
  <c r="AG56" i="36"/>
  <c r="X56" i="36"/>
  <c r="AE56" i="36"/>
  <c r="AR56" i="38"/>
  <c r="Z54" i="38"/>
  <c r="Y54" i="38"/>
  <c r="AB54" i="38"/>
  <c r="O54" i="38"/>
  <c r="P54" i="38" s="1"/>
  <c r="AZ54" i="36"/>
  <c r="AU54" i="36"/>
  <c r="Z54" i="36"/>
  <c r="AY53" i="36"/>
  <c r="AX53" i="36"/>
  <c r="AW53" i="36"/>
  <c r="AV53" i="36"/>
  <c r="AD55" i="38"/>
  <c r="BW55" i="36" s="1"/>
  <c r="F55" i="38"/>
  <c r="G55" i="38" s="1"/>
  <c r="AS55" i="36"/>
  <c r="V55" i="36"/>
  <c r="Y55" i="36"/>
  <c r="J54" i="36"/>
  <c r="D54" i="36"/>
  <c r="N54" i="36"/>
  <c r="H54" i="38"/>
  <c r="I54" i="38" s="1"/>
  <c r="BC53" i="38"/>
  <c r="BE53" i="38"/>
  <c r="T53" i="38"/>
  <c r="S53" i="38"/>
  <c r="EV57" i="36"/>
  <c r="EN57" i="36"/>
  <c r="EW56" i="36"/>
  <c r="E55" i="38"/>
  <c r="S55" i="36"/>
  <c r="I55" i="36"/>
  <c r="C55" i="36"/>
  <c r="CW55" i="36"/>
  <c r="CZ55" i="36"/>
  <c r="CV55" i="36"/>
  <c r="CY55" i="36"/>
  <c r="DA55" i="36" s="1"/>
  <c r="CU55" i="36"/>
  <c r="DC55" i="36"/>
  <c r="CX55" i="36"/>
  <c r="CT55" i="36"/>
  <c r="J55" i="38"/>
  <c r="F55" i="36"/>
  <c r="W55" i="36"/>
  <c r="L55" i="36"/>
  <c r="M55" i="36" s="1"/>
  <c r="G55" i="36"/>
  <c r="BD53" i="38"/>
  <c r="BF53" i="38"/>
  <c r="BC53" i="36"/>
  <c r="BB53" i="36"/>
  <c r="BA53" i="36"/>
  <c r="EO57" i="36"/>
  <c r="EM58" i="36" s="1"/>
  <c r="R55" i="38"/>
  <c r="W55" i="38"/>
  <c r="DK54" i="36"/>
  <c r="DG54" i="36"/>
  <c r="DF54" i="36"/>
  <c r="DI54" i="36"/>
  <c r="DE54" i="36"/>
  <c r="DH54" i="36"/>
  <c r="DD54" i="36"/>
  <c r="BR54" i="38"/>
  <c r="BN54" i="38"/>
  <c r="BJ54" i="38"/>
  <c r="AX54" i="38"/>
  <c r="AY54" i="38" s="1"/>
  <c r="AT54" i="38"/>
  <c r="AP54" i="38"/>
  <c r="AH54" i="38"/>
  <c r="BU54" i="38"/>
  <c r="BQ54" i="38"/>
  <c r="BM54" i="38"/>
  <c r="BI54" i="38"/>
  <c r="BA54" i="38"/>
  <c r="BB54" i="38" s="1"/>
  <c r="BG54" i="38" s="1"/>
  <c r="AW54" i="38"/>
  <c r="AS54" i="38"/>
  <c r="AO54" i="38"/>
  <c r="AK54" i="38"/>
  <c r="AG54" i="38"/>
  <c r="BT54" i="38"/>
  <c r="BP54" i="38"/>
  <c r="BL54" i="38"/>
  <c r="BH54" i="38"/>
  <c r="AV54" i="38"/>
  <c r="AJ54" i="38"/>
  <c r="AF54" i="38"/>
  <c r="BS54" i="38"/>
  <c r="BO54" i="38"/>
  <c r="AI54" i="38"/>
  <c r="BK54" i="38"/>
  <c r="AU54" i="38"/>
  <c r="AE54" i="38"/>
  <c r="AQ54" i="38"/>
  <c r="AL53" i="38"/>
  <c r="AN53" i="38"/>
  <c r="AM53" i="38"/>
  <c r="T54" i="38"/>
  <c r="S54" i="38"/>
  <c r="BU57" i="36"/>
  <c r="AK56" i="36"/>
  <c r="BU56" i="36"/>
  <c r="CE57" i="36"/>
  <c r="AJ57" i="36"/>
  <c r="EY57" i="36"/>
  <c r="ER57" i="36"/>
  <c r="AD57" i="36"/>
  <c r="BN56" i="36"/>
  <c r="BJ56" i="36"/>
  <c r="BV56" i="36"/>
  <c r="BH56" i="36"/>
  <c r="BT57" i="36"/>
  <c r="AB57" i="36"/>
  <c r="BO56" i="36"/>
  <c r="FA57" i="36"/>
  <c r="BM57" i="36"/>
  <c r="EU57" i="36"/>
  <c r="BD56" i="36"/>
  <c r="BH57" i="36"/>
  <c r="EZ57" i="36"/>
  <c r="AH56" i="36"/>
  <c r="AQ55" i="36"/>
  <c r="AJ56" i="36"/>
  <c r="ET57" i="36"/>
  <c r="FB57" i="36"/>
  <c r="AF57" i="36"/>
  <c r="AO56" i="36"/>
  <c r="AA57" i="36"/>
  <c r="EX57" i="36"/>
  <c r="BI56" i="36"/>
  <c r="EQ57" i="36"/>
  <c r="AR56" i="36"/>
  <c r="BX56" i="36"/>
  <c r="AM56" i="36"/>
  <c r="BE56" i="36"/>
  <c r="BM56" i="36"/>
  <c r="ES57" i="36"/>
  <c r="BK56" i="36"/>
  <c r="BL57" i="36"/>
  <c r="BL56" i="36"/>
  <c r="BQ56" i="36"/>
  <c r="BP56" i="36"/>
  <c r="EP56" i="36"/>
  <c r="Q57" i="36"/>
  <c r="N56" i="38" l="1"/>
  <c r="AP56" i="36"/>
  <c r="AA55" i="38"/>
  <c r="BZ55" i="36"/>
  <c r="BY55" i="36"/>
  <c r="BS56" i="36"/>
  <c r="CF56" i="36"/>
  <c r="CG56" i="36"/>
  <c r="AI56" i="36"/>
  <c r="K56" i="38" s="1"/>
  <c r="CB56" i="36"/>
  <c r="AC56" i="38"/>
  <c r="CA56" i="36"/>
  <c r="L56" i="38"/>
  <c r="M56" i="38"/>
  <c r="EK53" i="36"/>
  <c r="EC53" i="36"/>
  <c r="EJ53" i="36"/>
  <c r="DZ53" i="36"/>
  <c r="EF53" i="36"/>
  <c r="EG53" i="36"/>
  <c r="EA53" i="36"/>
  <c r="EE53" i="36"/>
  <c r="EB53" i="36"/>
  <c r="DY53" i="36"/>
  <c r="DX53" i="36"/>
  <c r="ED53" i="36"/>
  <c r="EH53" i="36"/>
  <c r="AZ54" i="38"/>
  <c r="A55" i="36"/>
  <c r="BC54" i="38"/>
  <c r="BE54" i="38"/>
  <c r="BD54" i="38"/>
  <c r="BF54" i="38"/>
  <c r="DJ54" i="36"/>
  <c r="EH54" i="36" s="1"/>
  <c r="CF57" i="36"/>
  <c r="CG57" i="36"/>
  <c r="AN56" i="36"/>
  <c r="BR56" i="36"/>
  <c r="AT56" i="36"/>
  <c r="AG57" i="36"/>
  <c r="X57" i="36"/>
  <c r="V57" i="38"/>
  <c r="BG57" i="36"/>
  <c r="AE57" i="36"/>
  <c r="M57" i="38"/>
  <c r="L57" i="38"/>
  <c r="D57" i="38"/>
  <c r="DV57" i="36"/>
  <c r="CS57" i="36"/>
  <c r="T57" i="36"/>
  <c r="R57" i="36"/>
  <c r="U57" i="36"/>
  <c r="K57" i="36"/>
  <c r="E57" i="36"/>
  <c r="V56" i="38"/>
  <c r="BG56" i="36"/>
  <c r="Q56" i="38"/>
  <c r="BF56" i="36"/>
  <c r="U56" i="38" s="1"/>
  <c r="X56" i="38" s="1"/>
  <c r="AR57" i="38"/>
  <c r="AC57" i="36"/>
  <c r="EV58" i="36"/>
  <c r="EN58" i="36"/>
  <c r="J55" i="36"/>
  <c r="D55" i="36"/>
  <c r="N55" i="36"/>
  <c r="AZ55" i="36"/>
  <c r="AU55" i="36"/>
  <c r="Z55" i="36"/>
  <c r="DC56" i="36"/>
  <c r="CX56" i="36"/>
  <c r="CT56" i="36"/>
  <c r="CZ56" i="36"/>
  <c r="CU56" i="36"/>
  <c r="CY56" i="36"/>
  <c r="DA56" i="36" s="1"/>
  <c r="CW56" i="36"/>
  <c r="CV56" i="36"/>
  <c r="BR55" i="38"/>
  <c r="BN55" i="38"/>
  <c r="BJ55" i="38"/>
  <c r="AX55" i="38"/>
  <c r="AY55" i="38" s="1"/>
  <c r="AT55" i="38"/>
  <c r="AP55" i="38"/>
  <c r="AH55" i="38"/>
  <c r="BU55" i="38"/>
  <c r="BQ55" i="38"/>
  <c r="BM55" i="38"/>
  <c r="BI55" i="38"/>
  <c r="BA55" i="38"/>
  <c r="BB55" i="38" s="1"/>
  <c r="BG55" i="38" s="1"/>
  <c r="AW55" i="38"/>
  <c r="AS55" i="38"/>
  <c r="AO55" i="38"/>
  <c r="AK55" i="38"/>
  <c r="AG55" i="38"/>
  <c r="BT55" i="38"/>
  <c r="BP55" i="38"/>
  <c r="BL55" i="38"/>
  <c r="BH55" i="38"/>
  <c r="AV55" i="38"/>
  <c r="AJ55" i="38"/>
  <c r="AF55" i="38"/>
  <c r="AQ55" i="38"/>
  <c r="BS55" i="38"/>
  <c r="BO55" i="38"/>
  <c r="AI55" i="38"/>
  <c r="BK55" i="38"/>
  <c r="AU55" i="38"/>
  <c r="AE55" i="38"/>
  <c r="AD56" i="38"/>
  <c r="BW56" i="36" s="1"/>
  <c r="F56" i="38"/>
  <c r="G56" i="38" s="1"/>
  <c r="V56" i="36"/>
  <c r="Y56" i="36"/>
  <c r="H56" i="38" s="1"/>
  <c r="AS56" i="36"/>
  <c r="AL54" i="38"/>
  <c r="AN54" i="38"/>
  <c r="AM54" i="38"/>
  <c r="T55" i="38"/>
  <c r="S55" i="38"/>
  <c r="Z55" i="38"/>
  <c r="Y55" i="38"/>
  <c r="AB55" i="38"/>
  <c r="O55" i="38"/>
  <c r="P55" i="38" s="1"/>
  <c r="DF55" i="36"/>
  <c r="DI55" i="36"/>
  <c r="DE55" i="36"/>
  <c r="DH55" i="36"/>
  <c r="DD55" i="36"/>
  <c r="DK55" i="36"/>
  <c r="DG55" i="36"/>
  <c r="EO58" i="36"/>
  <c r="EM59" i="36" s="1"/>
  <c r="EO59" i="36" s="1"/>
  <c r="EM60" i="36" s="1"/>
  <c r="AX54" i="36"/>
  <c r="AW54" i="36"/>
  <c r="AV54" i="36"/>
  <c r="AY54" i="36"/>
  <c r="J56" i="38"/>
  <c r="W56" i="36"/>
  <c r="L56" i="36"/>
  <c r="M56" i="36" s="1"/>
  <c r="G56" i="36"/>
  <c r="F56" i="36"/>
  <c r="EW57" i="36"/>
  <c r="H55" i="38"/>
  <c r="I55" i="38" s="1"/>
  <c r="BB54" i="36"/>
  <c r="BA54" i="36"/>
  <c r="BC54" i="36"/>
  <c r="E56" i="38"/>
  <c r="S56" i="36"/>
  <c r="I56" i="36"/>
  <c r="C56" i="36"/>
  <c r="BE57" i="36"/>
  <c r="AF58" i="36"/>
  <c r="ES58" i="36"/>
  <c r="EQ58" i="36"/>
  <c r="AD58" i="36"/>
  <c r="EP57" i="36"/>
  <c r="BJ57" i="36"/>
  <c r="AA58" i="36"/>
  <c r="BK57" i="36"/>
  <c r="BU58" i="36"/>
  <c r="BV57" i="36"/>
  <c r="EX58" i="36"/>
  <c r="BI57" i="36"/>
  <c r="AR57" i="36"/>
  <c r="AO57" i="36"/>
  <c r="EP58" i="36"/>
  <c r="BO57" i="36"/>
  <c r="CD57" i="36"/>
  <c r="BM58" i="36"/>
  <c r="AM57" i="36"/>
  <c r="BT58" i="36"/>
  <c r="EZ58" i="36"/>
  <c r="CE58" i="36"/>
  <c r="BN57" i="36"/>
  <c r="EU58" i="36"/>
  <c r="BD57" i="36"/>
  <c r="EY58" i="36"/>
  <c r="BP57" i="36"/>
  <c r="AQ56" i="36"/>
  <c r="AB58" i="36"/>
  <c r="BX57" i="36"/>
  <c r="AH57" i="36"/>
  <c r="BQ57" i="36"/>
  <c r="Q58" i="36"/>
  <c r="ER58" i="36"/>
  <c r="FB58" i="36"/>
  <c r="ET58" i="36"/>
  <c r="FA58" i="36"/>
  <c r="AK57" i="36"/>
  <c r="BZ56" i="36" l="1"/>
  <c r="AA56" i="38"/>
  <c r="BY56" i="36"/>
  <c r="EI54" i="36"/>
  <c r="DX54" i="36"/>
  <c r="DY54" i="36"/>
  <c r="EE54" i="36"/>
  <c r="EC54" i="36"/>
  <c r="EF54" i="36"/>
  <c r="EB54" i="36"/>
  <c r="ED54" i="36"/>
  <c r="EK54" i="36"/>
  <c r="EJ54" i="36"/>
  <c r="A56" i="36"/>
  <c r="DJ55" i="36"/>
  <c r="DX55" i="36" s="1"/>
  <c r="EA54" i="36"/>
  <c r="EG54" i="36"/>
  <c r="DZ54" i="36"/>
  <c r="AZ55" i="38"/>
  <c r="BE55" i="38"/>
  <c r="EW58" i="36"/>
  <c r="BD55" i="38"/>
  <c r="BF55" i="38"/>
  <c r="BC55" i="38"/>
  <c r="AC57" i="38"/>
  <c r="CA57" i="36"/>
  <c r="CB57" i="36"/>
  <c r="AE58" i="36"/>
  <c r="AN57" i="36"/>
  <c r="BR57" i="36"/>
  <c r="AT57" i="36"/>
  <c r="AI57" i="36"/>
  <c r="K57" i="38" s="1"/>
  <c r="AG58" i="36"/>
  <c r="CG58" i="36"/>
  <c r="CF58" i="36"/>
  <c r="D58" i="38"/>
  <c r="E58" i="36"/>
  <c r="U58" i="36"/>
  <c r="K58" i="36"/>
  <c r="CS58" i="36"/>
  <c r="T58" i="36"/>
  <c r="DV58" i="36"/>
  <c r="R58" i="36"/>
  <c r="AR58" i="38"/>
  <c r="Q57" i="38"/>
  <c r="BF57" i="36"/>
  <c r="U57" i="38" s="1"/>
  <c r="X57" i="38" s="1"/>
  <c r="AC58" i="36"/>
  <c r="BS57" i="36"/>
  <c r="N57" i="38"/>
  <c r="AP57" i="36"/>
  <c r="X58" i="36"/>
  <c r="EV60" i="36"/>
  <c r="EN60" i="36"/>
  <c r="DK56" i="36"/>
  <c r="DG56" i="36"/>
  <c r="DF56" i="36"/>
  <c r="DE56" i="36"/>
  <c r="DI56" i="36"/>
  <c r="DD56" i="36"/>
  <c r="DH56" i="36"/>
  <c r="I56" i="38"/>
  <c r="AW55" i="36"/>
  <c r="AV55" i="36"/>
  <c r="AY55" i="36"/>
  <c r="AX55" i="36"/>
  <c r="AD57" i="38"/>
  <c r="BW57" i="36" s="1"/>
  <c r="F57" i="38"/>
  <c r="G57" i="38" s="1"/>
  <c r="AS57" i="36"/>
  <c r="V57" i="36"/>
  <c r="Y57" i="36"/>
  <c r="CW57" i="36"/>
  <c r="CY57" i="36"/>
  <c r="DA57" i="36" s="1"/>
  <c r="CU57" i="36"/>
  <c r="DC57" i="36"/>
  <c r="CT57" i="36"/>
  <c r="CZ57" i="36"/>
  <c r="CX57" i="36"/>
  <c r="CV57" i="36"/>
  <c r="D56" i="36"/>
  <c r="J56" i="36"/>
  <c r="N56" i="36"/>
  <c r="AZ56" i="36"/>
  <c r="AU56" i="36"/>
  <c r="Z56" i="36"/>
  <c r="BR56" i="38"/>
  <c r="BN56" i="38"/>
  <c r="BJ56" i="38"/>
  <c r="AX56" i="38"/>
  <c r="AY56" i="38" s="1"/>
  <c r="AT56" i="38"/>
  <c r="AP56" i="38"/>
  <c r="AH56" i="38"/>
  <c r="BU56" i="38"/>
  <c r="BQ56" i="38"/>
  <c r="BM56" i="38"/>
  <c r="BI56" i="38"/>
  <c r="BA56" i="38"/>
  <c r="BB56" i="38" s="1"/>
  <c r="BG56" i="38" s="1"/>
  <c r="AW56" i="38"/>
  <c r="AS56" i="38"/>
  <c r="AO56" i="38"/>
  <c r="AK56" i="38"/>
  <c r="AG56" i="38"/>
  <c r="BT56" i="38"/>
  <c r="BP56" i="38"/>
  <c r="BL56" i="38"/>
  <c r="BH56" i="38"/>
  <c r="AV56" i="38"/>
  <c r="AJ56" i="38"/>
  <c r="AF56" i="38"/>
  <c r="BK56" i="38"/>
  <c r="AU56" i="38"/>
  <c r="AE56" i="38"/>
  <c r="AQ56" i="38"/>
  <c r="BS56" i="38"/>
  <c r="BO56" i="38"/>
  <c r="AI56" i="38"/>
  <c r="AL55" i="38"/>
  <c r="AN55" i="38"/>
  <c r="AM55" i="38"/>
  <c r="BA55" i="36"/>
  <c r="BC55" i="36"/>
  <c r="BB55" i="36"/>
  <c r="R56" i="38"/>
  <c r="W56" i="38"/>
  <c r="E57" i="38"/>
  <c r="S57" i="36"/>
  <c r="I57" i="36"/>
  <c r="C57" i="36"/>
  <c r="Z56" i="38"/>
  <c r="Y56" i="38"/>
  <c r="AB56" i="38"/>
  <c r="O56" i="38"/>
  <c r="P56" i="38" s="1"/>
  <c r="EO60" i="36"/>
  <c r="EM61" i="36" s="1"/>
  <c r="EO61" i="36" s="1"/>
  <c r="EM62" i="36" s="1"/>
  <c r="EV59" i="36"/>
  <c r="EN59" i="36"/>
  <c r="J57" i="38"/>
  <c r="F57" i="36"/>
  <c r="L57" i="36"/>
  <c r="M57" i="36" s="1"/>
  <c r="W57" i="36"/>
  <c r="G57" i="36"/>
  <c r="ET59" i="36"/>
  <c r="EU59" i="36"/>
  <c r="BX58" i="36"/>
  <c r="BP58" i="36"/>
  <c r="EZ60" i="36"/>
  <c r="Q59" i="36"/>
  <c r="Q60" i="36"/>
  <c r="BN58" i="36"/>
  <c r="EX60" i="36"/>
  <c r="AM58" i="36"/>
  <c r="AR58" i="36"/>
  <c r="ES59" i="36"/>
  <c r="AA59" i="36"/>
  <c r="BD58" i="36"/>
  <c r="BL58" i="36"/>
  <c r="FB60" i="36"/>
  <c r="BE58" i="36"/>
  <c r="FA59" i="36"/>
  <c r="EX59" i="36"/>
  <c r="AQ57" i="36"/>
  <c r="AD60" i="36"/>
  <c r="FA60" i="36"/>
  <c r="AB60" i="36"/>
  <c r="ER59" i="36"/>
  <c r="BK58" i="36"/>
  <c r="BI58" i="36"/>
  <c r="AD59" i="36"/>
  <c r="CE59" i="36"/>
  <c r="AO58" i="36"/>
  <c r="BQ58" i="36"/>
  <c r="AH58" i="36"/>
  <c r="ER60" i="36"/>
  <c r="AF59" i="36"/>
  <c r="ES60" i="36"/>
  <c r="AF60" i="36"/>
  <c r="CD58" i="36"/>
  <c r="EY60" i="36"/>
  <c r="BJ58" i="36"/>
  <c r="EY59" i="36"/>
  <c r="AM59" i="36"/>
  <c r="EU60" i="36"/>
  <c r="EQ59" i="36"/>
  <c r="EQ60" i="36"/>
  <c r="BT59" i="36"/>
  <c r="AK58" i="36"/>
  <c r="BV58" i="36"/>
  <c r="FB59" i="36"/>
  <c r="BO58" i="36"/>
  <c r="AJ58" i="36"/>
  <c r="CE60" i="36"/>
  <c r="AB59" i="36"/>
  <c r="AA60" i="36"/>
  <c r="BT60" i="36"/>
  <c r="BH58" i="36"/>
  <c r="ET60" i="36"/>
  <c r="EZ59" i="36"/>
  <c r="AH60" i="36"/>
  <c r="BV60" i="36"/>
  <c r="BS58" i="36" l="1"/>
  <c r="BF58" i="36"/>
  <c r="U58" i="38" s="1"/>
  <c r="X58" i="38" s="1"/>
  <c r="Q58" i="38"/>
  <c r="R58" i="38" s="1"/>
  <c r="N58" i="38"/>
  <c r="AP58" i="36"/>
  <c r="CA58" i="36"/>
  <c r="CB58" i="36"/>
  <c r="AC58" i="38"/>
  <c r="AI58" i="36"/>
  <c r="K58" i="38" s="1"/>
  <c r="AN58" i="36"/>
  <c r="AT58" i="36"/>
  <c r="BR58" i="36"/>
  <c r="EA55" i="36"/>
  <c r="EG55" i="36"/>
  <c r="DY55" i="36"/>
  <c r="EH55" i="36"/>
  <c r="ED55" i="36"/>
  <c r="EE55" i="36"/>
  <c r="EF55" i="36"/>
  <c r="DZ55" i="36"/>
  <c r="EK55" i="36"/>
  <c r="EI55" i="36"/>
  <c r="EC55" i="36"/>
  <c r="EB55" i="36"/>
  <c r="EJ55" i="36"/>
  <c r="AA57" i="38"/>
  <c r="BC56" i="38"/>
  <c r="BY57" i="36"/>
  <c r="AZ56" i="38"/>
  <c r="BF56" i="38"/>
  <c r="BD56" i="38"/>
  <c r="DJ56" i="36"/>
  <c r="ED56" i="36" s="1"/>
  <c r="EW60" i="36"/>
  <c r="AN59" i="36"/>
  <c r="AT59" i="36"/>
  <c r="AE59" i="36"/>
  <c r="D59" i="38"/>
  <c r="R59" i="36"/>
  <c r="DV59" i="36"/>
  <c r="CS59" i="36"/>
  <c r="T59" i="36"/>
  <c r="U59" i="36"/>
  <c r="K59" i="36"/>
  <c r="E59" i="36"/>
  <c r="AG59" i="36"/>
  <c r="AE60" i="36"/>
  <c r="CB60" i="36"/>
  <c r="CA60" i="36"/>
  <c r="AG60" i="36"/>
  <c r="D60" i="38"/>
  <c r="U60" i="36"/>
  <c r="K60" i="36"/>
  <c r="E60" i="36"/>
  <c r="DV60" i="36"/>
  <c r="R60" i="36"/>
  <c r="CS60" i="36"/>
  <c r="T60" i="36"/>
  <c r="AC60" i="38"/>
  <c r="M58" i="38"/>
  <c r="L58" i="38"/>
  <c r="AR59" i="38"/>
  <c r="AC60" i="36"/>
  <c r="AI60" i="36"/>
  <c r="K60" i="38" s="1"/>
  <c r="AR60" i="38"/>
  <c r="X59" i="36"/>
  <c r="AC59" i="36"/>
  <c r="V58" i="38"/>
  <c r="W58" i="38" s="1"/>
  <c r="BG58" i="36"/>
  <c r="X60" i="36"/>
  <c r="EN62" i="36"/>
  <c r="EV62" i="36"/>
  <c r="J57" i="36"/>
  <c r="D57" i="36"/>
  <c r="N57" i="36"/>
  <c r="T56" i="38"/>
  <c r="S56" i="38"/>
  <c r="AU57" i="36"/>
  <c r="Z57" i="36"/>
  <c r="AZ57" i="36"/>
  <c r="CZ58" i="36"/>
  <c r="CV58" i="36"/>
  <c r="DC58" i="36"/>
  <c r="CX58" i="36"/>
  <c r="CT58" i="36"/>
  <c r="CU58" i="36"/>
  <c r="CY58" i="36"/>
  <c r="DA58" i="36" s="1"/>
  <c r="CW58" i="36"/>
  <c r="BZ57" i="36"/>
  <c r="AL56" i="38"/>
  <c r="AN56" i="38"/>
  <c r="AM56" i="38"/>
  <c r="AV56" i="36"/>
  <c r="AY56" i="36"/>
  <c r="AX56" i="36"/>
  <c r="AW56" i="36"/>
  <c r="BR57" i="38"/>
  <c r="BN57" i="38"/>
  <c r="BJ57" i="38"/>
  <c r="AX57" i="38"/>
  <c r="AY57" i="38" s="1"/>
  <c r="AT57" i="38"/>
  <c r="AP57" i="38"/>
  <c r="AH57" i="38"/>
  <c r="BU57" i="38"/>
  <c r="BQ57" i="38"/>
  <c r="BM57" i="38"/>
  <c r="BI57" i="38"/>
  <c r="BA57" i="38"/>
  <c r="BB57" i="38" s="1"/>
  <c r="BG57" i="38" s="1"/>
  <c r="AW57" i="38"/>
  <c r="AS57" i="38"/>
  <c r="AO57" i="38"/>
  <c r="AK57" i="38"/>
  <c r="AG57" i="38"/>
  <c r="BT57" i="38"/>
  <c r="BP57" i="38"/>
  <c r="BL57" i="38"/>
  <c r="BH57" i="38"/>
  <c r="AV57" i="38"/>
  <c r="AJ57" i="38"/>
  <c r="AF57" i="38"/>
  <c r="BO57" i="38"/>
  <c r="AI57" i="38"/>
  <c r="BK57" i="38"/>
  <c r="AU57" i="38"/>
  <c r="AE57" i="38"/>
  <c r="AQ57" i="38"/>
  <c r="BS57" i="38"/>
  <c r="J58" i="38"/>
  <c r="W58" i="36"/>
  <c r="G58" i="36"/>
  <c r="L58" i="36"/>
  <c r="M58" i="36" s="1"/>
  <c r="F58" i="36"/>
  <c r="E58" i="38"/>
  <c r="S58" i="36"/>
  <c r="I58" i="36"/>
  <c r="C58" i="36"/>
  <c r="EV61" i="36"/>
  <c r="EN61" i="36"/>
  <c r="EO62" i="36"/>
  <c r="EM63" i="36" s="1"/>
  <c r="BC56" i="36"/>
  <c r="BB56" i="36"/>
  <c r="BA56" i="36"/>
  <c r="AD58" i="38"/>
  <c r="BW58" i="36" s="1"/>
  <c r="F58" i="38"/>
  <c r="G58" i="38" s="1"/>
  <c r="Y58" i="36"/>
  <c r="V58" i="36"/>
  <c r="AS58" i="36"/>
  <c r="Z57" i="38"/>
  <c r="Y57" i="38"/>
  <c r="AB57" i="38"/>
  <c r="O57" i="38"/>
  <c r="P57" i="38" s="1"/>
  <c r="A57" i="36"/>
  <c r="EW59" i="36"/>
  <c r="BE56" i="38"/>
  <c r="DF57" i="36"/>
  <c r="DH57" i="36"/>
  <c r="DD57" i="36"/>
  <c r="DK57" i="36"/>
  <c r="DI57" i="36"/>
  <c r="DG57" i="36"/>
  <c r="DE57" i="36"/>
  <c r="H57" i="38"/>
  <c r="I57" i="38" s="1"/>
  <c r="R57" i="38"/>
  <c r="W57" i="38"/>
  <c r="BL60" i="36"/>
  <c r="ET61" i="36"/>
  <c r="BQ59" i="36"/>
  <c r="BQ60" i="36"/>
  <c r="AK59" i="36"/>
  <c r="BO59" i="36"/>
  <c r="EY62" i="36"/>
  <c r="BV59" i="36"/>
  <c r="BU60" i="36"/>
  <c r="FB62" i="36"/>
  <c r="BX62" i="36"/>
  <c r="ER61" i="36"/>
  <c r="BD62" i="36"/>
  <c r="EP60" i="36"/>
  <c r="BH59" i="36"/>
  <c r="BO60" i="36"/>
  <c r="BH60" i="36"/>
  <c r="BM59" i="36"/>
  <c r="BH62" i="36"/>
  <c r="EZ61" i="36"/>
  <c r="AA61" i="36"/>
  <c r="ER62" i="36"/>
  <c r="EQ61" i="36"/>
  <c r="AQ59" i="36"/>
  <c r="BP59" i="36"/>
  <c r="BD60" i="36"/>
  <c r="Q61" i="36"/>
  <c r="AB62" i="36"/>
  <c r="AR60" i="36"/>
  <c r="BU59" i="36"/>
  <c r="BT61" i="36"/>
  <c r="BK59" i="36"/>
  <c r="AK62" i="36"/>
  <c r="CE61" i="36"/>
  <c r="EY61" i="36"/>
  <c r="AQ58" i="36"/>
  <c r="CD60" i="36"/>
  <c r="BD59" i="36"/>
  <c r="FB61" i="36"/>
  <c r="AO59" i="36"/>
  <c r="AM60" i="36"/>
  <c r="FA61" i="36"/>
  <c r="EQ62" i="36"/>
  <c r="BT62" i="36"/>
  <c r="BL59" i="36"/>
  <c r="AF62" i="36"/>
  <c r="AJ60" i="36"/>
  <c r="BN59" i="36"/>
  <c r="BX60" i="36"/>
  <c r="AO60" i="36"/>
  <c r="AD62" i="36"/>
  <c r="BU62" i="36"/>
  <c r="AH59" i="36"/>
  <c r="BI59" i="36"/>
  <c r="CD59" i="36"/>
  <c r="EX61" i="36"/>
  <c r="ET62" i="36"/>
  <c r="AK60" i="36"/>
  <c r="BP60" i="36"/>
  <c r="BM60" i="36"/>
  <c r="EP59" i="36"/>
  <c r="BI60" i="36"/>
  <c r="BK60" i="36"/>
  <c r="BM62" i="36"/>
  <c r="AJ59" i="36"/>
  <c r="BE59" i="36"/>
  <c r="BN60" i="36"/>
  <c r="EU61" i="36"/>
  <c r="AD61" i="36"/>
  <c r="EU62" i="36"/>
  <c r="AR59" i="36"/>
  <c r="EZ62" i="36"/>
  <c r="ES62" i="36"/>
  <c r="EX62" i="36"/>
  <c r="CE62" i="36"/>
  <c r="BJ59" i="36"/>
  <c r="BE60" i="36"/>
  <c r="FA62" i="36"/>
  <c r="AA62" i="36"/>
  <c r="Q62" i="36"/>
  <c r="BE62" i="36"/>
  <c r="AF61" i="36"/>
  <c r="BX59" i="36"/>
  <c r="ES61" i="36"/>
  <c r="AB61" i="36"/>
  <c r="BJ60" i="36"/>
  <c r="AJ61" i="36"/>
  <c r="AA58" i="38" l="1"/>
  <c r="BY58" i="36"/>
  <c r="BZ58" i="36"/>
  <c r="CG60" i="36"/>
  <c r="CF60" i="36"/>
  <c r="M60" i="38"/>
  <c r="L60" i="38"/>
  <c r="BS60" i="36"/>
  <c r="BG60" i="36"/>
  <c r="V60" i="38"/>
  <c r="EI56" i="36"/>
  <c r="DY56" i="36"/>
  <c r="M59" i="38"/>
  <c r="L59" i="38"/>
  <c r="BR60" i="36"/>
  <c r="AT60" i="36"/>
  <c r="AN60" i="36"/>
  <c r="DX56" i="36"/>
  <c r="A58" i="36"/>
  <c r="AZ57" i="38"/>
  <c r="BC57" i="38"/>
  <c r="BD57" i="38"/>
  <c r="BE57" i="38"/>
  <c r="EK56" i="36"/>
  <c r="EC56" i="36"/>
  <c r="DJ57" i="36"/>
  <c r="EE57" i="36" s="1"/>
  <c r="EJ56" i="36"/>
  <c r="EA56" i="36"/>
  <c r="EH56" i="36"/>
  <c r="BZ60" i="36"/>
  <c r="EB56" i="36"/>
  <c r="EE56" i="36"/>
  <c r="EG56" i="36"/>
  <c r="EF56" i="36"/>
  <c r="DZ56" i="36"/>
  <c r="Q62" i="38"/>
  <c r="BF62" i="36"/>
  <c r="U62" i="38" s="1"/>
  <c r="X62" i="38" s="1"/>
  <c r="V59" i="38"/>
  <c r="BG59" i="36"/>
  <c r="X61" i="36"/>
  <c r="AG62" i="36"/>
  <c r="Q59" i="38"/>
  <c r="BF59" i="36"/>
  <c r="U59" i="38" s="1"/>
  <c r="X59" i="38" s="1"/>
  <c r="AC59" i="38"/>
  <c r="CA59" i="36"/>
  <c r="CB59" i="36"/>
  <c r="D61" i="38"/>
  <c r="DV61" i="36"/>
  <c r="CS61" i="36"/>
  <c r="T61" i="36"/>
  <c r="R61" i="36"/>
  <c r="U61" i="36"/>
  <c r="K61" i="36"/>
  <c r="E61" i="36"/>
  <c r="BR59" i="36"/>
  <c r="X62" i="36"/>
  <c r="N59" i="38"/>
  <c r="AP59" i="36"/>
  <c r="CG62" i="36"/>
  <c r="CF62" i="36"/>
  <c r="AR62" i="38"/>
  <c r="N60" i="38"/>
  <c r="AP60" i="36"/>
  <c r="CF59" i="36"/>
  <c r="CG59" i="36"/>
  <c r="AR61" i="38"/>
  <c r="AC61" i="36"/>
  <c r="BS59" i="36"/>
  <c r="AC62" i="36"/>
  <c r="AE61" i="36"/>
  <c r="M61" i="38"/>
  <c r="L61" i="38"/>
  <c r="AI59" i="36"/>
  <c r="K59" i="38" s="1"/>
  <c r="AG61" i="36"/>
  <c r="Q60" i="38"/>
  <c r="BF60" i="36"/>
  <c r="U60" i="38" s="1"/>
  <c r="X60" i="38" s="1"/>
  <c r="AE62" i="36"/>
  <c r="D62" i="38"/>
  <c r="E62" i="36"/>
  <c r="U62" i="36"/>
  <c r="K62" i="36"/>
  <c r="CS62" i="36"/>
  <c r="T62" i="36"/>
  <c r="DV62" i="36"/>
  <c r="R62" i="36"/>
  <c r="V62" i="38"/>
  <c r="BG62" i="36"/>
  <c r="BR58" i="38"/>
  <c r="BN58" i="38"/>
  <c r="BJ58" i="38"/>
  <c r="AX58" i="38"/>
  <c r="AY58" i="38" s="1"/>
  <c r="AT58" i="38"/>
  <c r="AP58" i="38"/>
  <c r="AH58" i="38"/>
  <c r="BU58" i="38"/>
  <c r="BQ58" i="38"/>
  <c r="BM58" i="38"/>
  <c r="BI58" i="38"/>
  <c r="BA58" i="38"/>
  <c r="BB58" i="38" s="1"/>
  <c r="BG58" i="38" s="1"/>
  <c r="AW58" i="38"/>
  <c r="AS58" i="38"/>
  <c r="AO58" i="38"/>
  <c r="AK58" i="38"/>
  <c r="AG58" i="38"/>
  <c r="BT58" i="38"/>
  <c r="BP58" i="38"/>
  <c r="BL58" i="38"/>
  <c r="BH58" i="38"/>
  <c r="AV58" i="38"/>
  <c r="AJ58" i="38"/>
  <c r="AF58" i="38"/>
  <c r="BS58" i="38"/>
  <c r="BO58" i="38"/>
  <c r="AI58" i="38"/>
  <c r="BK58" i="38"/>
  <c r="AU58" i="38"/>
  <c r="AE58" i="38"/>
  <c r="AQ58" i="38"/>
  <c r="AZ58" i="36"/>
  <c r="AU58" i="36"/>
  <c r="Z58" i="36"/>
  <c r="EV63" i="36"/>
  <c r="EN63" i="36"/>
  <c r="D58" i="36"/>
  <c r="J58" i="36"/>
  <c r="N58" i="36"/>
  <c r="BF57" i="38"/>
  <c r="BA57" i="36"/>
  <c r="BC57" i="36"/>
  <c r="BB57" i="36"/>
  <c r="EW62" i="36"/>
  <c r="J60" i="38"/>
  <c r="G60" i="36"/>
  <c r="W60" i="36"/>
  <c r="F60" i="36"/>
  <c r="L60" i="36"/>
  <c r="M60" i="36" s="1"/>
  <c r="E60" i="38"/>
  <c r="C60" i="36"/>
  <c r="S60" i="36"/>
  <c r="I60" i="36"/>
  <c r="AD60" i="38"/>
  <c r="BW60" i="36" s="1"/>
  <c r="BY60" i="36" s="1"/>
  <c r="F60" i="38"/>
  <c r="G60" i="38" s="1"/>
  <c r="Y60" i="36"/>
  <c r="V60" i="36"/>
  <c r="AS60" i="36"/>
  <c r="E59" i="38"/>
  <c r="S59" i="36"/>
  <c r="I59" i="36"/>
  <c r="C59" i="36"/>
  <c r="AD59" i="38"/>
  <c r="BW59" i="36" s="1"/>
  <c r="F59" i="38"/>
  <c r="G59" i="38" s="1"/>
  <c r="V59" i="36"/>
  <c r="AS59" i="36"/>
  <c r="Y59" i="36"/>
  <c r="H59" i="38" s="1"/>
  <c r="T57" i="38"/>
  <c r="S57" i="38"/>
  <c r="H58" i="38"/>
  <c r="I58" i="38" s="1"/>
  <c r="EW61" i="36"/>
  <c r="AL57" i="38"/>
  <c r="AN57" i="38"/>
  <c r="AM57" i="38"/>
  <c r="DI58" i="36"/>
  <c r="DE58" i="36"/>
  <c r="DK58" i="36"/>
  <c r="DG58" i="36"/>
  <c r="DD58" i="36"/>
  <c r="DH58" i="36"/>
  <c r="DF58" i="36"/>
  <c r="T58" i="38"/>
  <c r="S58" i="38"/>
  <c r="Z58" i="38"/>
  <c r="Y58" i="38"/>
  <c r="AB58" i="38"/>
  <c r="O58" i="38"/>
  <c r="P58" i="38" s="1"/>
  <c r="AW57" i="36"/>
  <c r="AY57" i="36"/>
  <c r="AV57" i="36"/>
  <c r="AX57" i="36"/>
  <c r="EO63" i="36"/>
  <c r="EM64" i="36" s="1"/>
  <c r="J59" i="38"/>
  <c r="L59" i="36"/>
  <c r="M59" i="36" s="1"/>
  <c r="F59" i="36"/>
  <c r="W59" i="36"/>
  <c r="G59" i="36"/>
  <c r="DC60" i="36"/>
  <c r="CX60" i="36"/>
  <c r="CT60" i="36"/>
  <c r="CZ60" i="36"/>
  <c r="CV60" i="36"/>
  <c r="CY60" i="36"/>
  <c r="DA60" i="36" s="1"/>
  <c r="CW60" i="36"/>
  <c r="CU60" i="36"/>
  <c r="AA60" i="38"/>
  <c r="CY59" i="36"/>
  <c r="DA59" i="36" s="1"/>
  <c r="CU59" i="36"/>
  <c r="CW59" i="36"/>
  <c r="CX59" i="36"/>
  <c r="CV59" i="36"/>
  <c r="DC59" i="36"/>
  <c r="CT59" i="36"/>
  <c r="CZ59" i="36"/>
  <c r="BL61" i="36"/>
  <c r="AO61" i="36"/>
  <c r="BV62" i="36"/>
  <c r="EU63" i="36"/>
  <c r="AM62" i="36"/>
  <c r="BJ61" i="36"/>
  <c r="BN62" i="36"/>
  <c r="AM61" i="36"/>
  <c r="AR61" i="36"/>
  <c r="CD61" i="36"/>
  <c r="BO62" i="36"/>
  <c r="AH61" i="36"/>
  <c r="AJ62" i="36"/>
  <c r="AR62" i="36"/>
  <c r="AO62" i="36"/>
  <c r="BP62" i="36"/>
  <c r="BM61" i="36"/>
  <c r="BQ61" i="36"/>
  <c r="CE63" i="36"/>
  <c r="BE61" i="36"/>
  <c r="ER63" i="36"/>
  <c r="AH62" i="36"/>
  <c r="ET63" i="36"/>
  <c r="ES63" i="36"/>
  <c r="BV61" i="36"/>
  <c r="EQ63" i="36"/>
  <c r="CD62" i="36"/>
  <c r="BI62" i="36"/>
  <c r="EY63" i="36"/>
  <c r="AA63" i="36"/>
  <c r="BU61" i="36"/>
  <c r="BT63" i="36"/>
  <c r="BX61" i="36"/>
  <c r="FB63" i="36"/>
  <c r="AK61" i="36"/>
  <c r="BJ62" i="36"/>
  <c r="BP63" i="36"/>
  <c r="EP62" i="36"/>
  <c r="Q63" i="36"/>
  <c r="AF63" i="36"/>
  <c r="AQ60" i="36"/>
  <c r="BN61" i="36"/>
  <c r="EZ63" i="36"/>
  <c r="BK61" i="36"/>
  <c r="BP61" i="36"/>
  <c r="BK62" i="36"/>
  <c r="BH61" i="36"/>
  <c r="EX63" i="36"/>
  <c r="FA63" i="36"/>
  <c r="BQ62" i="36"/>
  <c r="BD61" i="36"/>
  <c r="AB63" i="36"/>
  <c r="BL62" i="36"/>
  <c r="AD63" i="36"/>
  <c r="BI61" i="36"/>
  <c r="EP61" i="36"/>
  <c r="BO61" i="36"/>
  <c r="V61" i="38" l="1"/>
  <c r="BG61" i="36"/>
  <c r="M62" i="38"/>
  <c r="L62" i="38"/>
  <c r="AC62" i="38"/>
  <c r="CA62" i="36"/>
  <c r="CB62" i="36"/>
  <c r="AN62" i="36"/>
  <c r="AT62" i="36"/>
  <c r="DJ58" i="36"/>
  <c r="EA58" i="36" s="1"/>
  <c r="EJ57" i="36"/>
  <c r="DZ57" i="36"/>
  <c r="EI57" i="36"/>
  <c r="EK57" i="36"/>
  <c r="AI62" i="36"/>
  <c r="K62" i="38" s="1"/>
  <c r="EF57" i="36"/>
  <c r="DY57" i="36"/>
  <c r="DX57" i="36"/>
  <c r="ED57" i="36"/>
  <c r="EB57" i="36"/>
  <c r="EH57" i="36"/>
  <c r="EG57" i="36"/>
  <c r="EA57" i="36"/>
  <c r="BY59" i="36"/>
  <c r="EC57" i="36"/>
  <c r="EW63" i="36"/>
  <c r="A60" i="36"/>
  <c r="BZ59" i="36"/>
  <c r="BC58" i="38"/>
  <c r="AZ58" i="38"/>
  <c r="AC61" i="38"/>
  <c r="CA61" i="36"/>
  <c r="CB61" i="36"/>
  <c r="CF61" i="36"/>
  <c r="CG61" i="36"/>
  <c r="N62" i="38"/>
  <c r="AP62" i="36"/>
  <c r="D63" i="38"/>
  <c r="R63" i="36"/>
  <c r="U63" i="36"/>
  <c r="K63" i="36"/>
  <c r="DV63" i="36"/>
  <c r="CS63" i="36"/>
  <c r="T63" i="36"/>
  <c r="E63" i="36"/>
  <c r="AE63" i="36"/>
  <c r="Q61" i="38"/>
  <c r="BF61" i="36"/>
  <c r="U61" i="38" s="1"/>
  <c r="X61" i="38" s="1"/>
  <c r="AN61" i="36"/>
  <c r="BR61" i="36"/>
  <c r="AT61" i="36"/>
  <c r="BS62" i="36"/>
  <c r="BS61" i="36"/>
  <c r="AR63" i="38"/>
  <c r="AC63" i="36"/>
  <c r="X63" i="36"/>
  <c r="N61" i="38"/>
  <c r="AP61" i="36"/>
  <c r="BR62" i="36"/>
  <c r="AG63" i="36"/>
  <c r="AI61" i="36"/>
  <c r="K61" i="38" s="1"/>
  <c r="EV64" i="36"/>
  <c r="EN64" i="36"/>
  <c r="AV58" i="36"/>
  <c r="AX58" i="36"/>
  <c r="AY58" i="36"/>
  <c r="AW58" i="36"/>
  <c r="BD58" i="38"/>
  <c r="BF58" i="38"/>
  <c r="CZ62" i="36"/>
  <c r="CV62" i="36"/>
  <c r="DC62" i="36"/>
  <c r="CX62" i="36"/>
  <c r="CT62" i="36"/>
  <c r="CU62" i="36"/>
  <c r="CY62" i="36"/>
  <c r="DA62" i="36" s="1"/>
  <c r="CW62" i="36"/>
  <c r="AA59" i="38"/>
  <c r="J62" i="38"/>
  <c r="W62" i="36"/>
  <c r="G62" i="36"/>
  <c r="L62" i="36"/>
  <c r="M62" i="36" s="1"/>
  <c r="F62" i="36"/>
  <c r="DH59" i="36"/>
  <c r="DD59" i="36"/>
  <c r="DF59" i="36"/>
  <c r="DG59" i="36"/>
  <c r="DE59" i="36"/>
  <c r="DK59" i="36"/>
  <c r="DI59" i="36"/>
  <c r="Z59" i="38"/>
  <c r="Y59" i="38"/>
  <c r="AB59" i="38"/>
  <c r="O59" i="38"/>
  <c r="P59" i="38" s="1"/>
  <c r="AU59" i="36"/>
  <c r="Z59" i="36"/>
  <c r="AZ59" i="36"/>
  <c r="I59" i="38"/>
  <c r="BR60" i="38"/>
  <c r="BN60" i="38"/>
  <c r="BJ60" i="38"/>
  <c r="AX60" i="38"/>
  <c r="AY60" i="38" s="1"/>
  <c r="AT60" i="38"/>
  <c r="AP60" i="38"/>
  <c r="AH60" i="38"/>
  <c r="BU60" i="38"/>
  <c r="BQ60" i="38"/>
  <c r="BM60" i="38"/>
  <c r="BI60" i="38"/>
  <c r="BA60" i="38"/>
  <c r="BB60" i="38" s="1"/>
  <c r="BG60" i="38" s="1"/>
  <c r="AW60" i="38"/>
  <c r="AS60" i="38"/>
  <c r="AO60" i="38"/>
  <c r="AK60" i="38"/>
  <c r="AG60" i="38"/>
  <c r="BT60" i="38"/>
  <c r="BP60" i="38"/>
  <c r="BL60" i="38"/>
  <c r="BH60" i="38"/>
  <c r="AV60" i="38"/>
  <c r="AJ60" i="38"/>
  <c r="AF60" i="38"/>
  <c r="BK60" i="38"/>
  <c r="AU60" i="38"/>
  <c r="AE60" i="38"/>
  <c r="AQ60" i="38"/>
  <c r="BS60" i="38"/>
  <c r="BO60" i="38"/>
  <c r="AI60" i="38"/>
  <c r="EO64" i="36"/>
  <c r="EM65" i="36" s="1"/>
  <c r="EO65" i="36" s="1"/>
  <c r="EM66" i="36" s="1"/>
  <c r="BB58" i="36"/>
  <c r="BC58" i="36"/>
  <c r="BA58" i="36"/>
  <c r="AL58" i="38"/>
  <c r="AN58" i="38"/>
  <c r="AM58" i="38"/>
  <c r="E62" i="38"/>
  <c r="S62" i="36"/>
  <c r="I62" i="36"/>
  <c r="C62" i="36"/>
  <c r="R59" i="38"/>
  <c r="W59" i="38"/>
  <c r="DK60" i="36"/>
  <c r="DG60" i="36"/>
  <c r="DI60" i="36"/>
  <c r="DE60" i="36"/>
  <c r="DH60" i="36"/>
  <c r="DF60" i="36"/>
  <c r="DD60" i="36"/>
  <c r="A59" i="36"/>
  <c r="BR59" i="38"/>
  <c r="BN59" i="38"/>
  <c r="BJ59" i="38"/>
  <c r="AX59" i="38"/>
  <c r="AZ59" i="38" s="1"/>
  <c r="AT59" i="38"/>
  <c r="AP59" i="38"/>
  <c r="AH59" i="38"/>
  <c r="BU59" i="38"/>
  <c r="BQ59" i="38"/>
  <c r="BM59" i="38"/>
  <c r="BI59" i="38"/>
  <c r="BA59" i="38"/>
  <c r="BB59" i="38" s="1"/>
  <c r="BG59" i="38" s="1"/>
  <c r="AW59" i="38"/>
  <c r="AS59" i="38"/>
  <c r="AO59" i="38"/>
  <c r="AK59" i="38"/>
  <c r="AG59" i="38"/>
  <c r="BT59" i="38"/>
  <c r="BP59" i="38"/>
  <c r="BL59" i="38"/>
  <c r="BH59" i="38"/>
  <c r="AV59" i="38"/>
  <c r="AJ59" i="38"/>
  <c r="AF59" i="38"/>
  <c r="AQ59" i="38"/>
  <c r="BS59" i="38"/>
  <c r="BO59" i="38"/>
  <c r="AI59" i="38"/>
  <c r="BK59" i="38"/>
  <c r="AU59" i="38"/>
  <c r="AE59" i="38"/>
  <c r="D59" i="36"/>
  <c r="J59" i="36"/>
  <c r="N59" i="36"/>
  <c r="AZ60" i="36"/>
  <c r="Z60" i="36"/>
  <c r="AU60" i="36"/>
  <c r="AD62" i="38"/>
  <c r="BW62" i="36" s="1"/>
  <c r="F62" i="38"/>
  <c r="G62" i="38" s="1"/>
  <c r="Y62" i="36"/>
  <c r="H62" i="38" s="1"/>
  <c r="V62" i="36"/>
  <c r="AS62" i="36"/>
  <c r="R60" i="38"/>
  <c r="W60" i="38"/>
  <c r="AD61" i="38"/>
  <c r="BW61" i="36" s="1"/>
  <c r="F61" i="38"/>
  <c r="G61" i="38" s="1"/>
  <c r="AS61" i="36"/>
  <c r="V61" i="36"/>
  <c r="Y61" i="36"/>
  <c r="H61" i="38" s="1"/>
  <c r="CW61" i="36"/>
  <c r="CY61" i="36"/>
  <c r="DA61" i="36" s="1"/>
  <c r="CU61" i="36"/>
  <c r="DC61" i="36"/>
  <c r="CT61" i="36"/>
  <c r="CZ61" i="36"/>
  <c r="CX61" i="36"/>
  <c r="CV61" i="36"/>
  <c r="H60" i="38"/>
  <c r="I60" i="38" s="1"/>
  <c r="D60" i="36"/>
  <c r="J60" i="36"/>
  <c r="N60" i="36"/>
  <c r="Z60" i="38"/>
  <c r="Y60" i="38"/>
  <c r="AB60" i="38"/>
  <c r="O60" i="38"/>
  <c r="P60" i="38" s="1"/>
  <c r="BE58" i="38"/>
  <c r="E61" i="38"/>
  <c r="S61" i="36"/>
  <c r="I61" i="36"/>
  <c r="C61" i="36"/>
  <c r="J61" i="38"/>
  <c r="F61" i="36"/>
  <c r="L61" i="36"/>
  <c r="M61" i="36" s="1"/>
  <c r="W61" i="36"/>
  <c r="G61" i="36"/>
  <c r="R62" i="38"/>
  <c r="W62" i="38"/>
  <c r="AO63" i="36"/>
  <c r="BJ63" i="36"/>
  <c r="AK63" i="36"/>
  <c r="AR63" i="36"/>
  <c r="EP63" i="36"/>
  <c r="CE64" i="36"/>
  <c r="AH63" i="36"/>
  <c r="EU64" i="36"/>
  <c r="BH64" i="36"/>
  <c r="BM63" i="36"/>
  <c r="AQ61" i="36"/>
  <c r="AR64" i="36"/>
  <c r="BL63" i="36"/>
  <c r="FB64" i="36"/>
  <c r="Q64" i="36"/>
  <c r="BX63" i="36"/>
  <c r="EY64" i="36"/>
  <c r="BV63" i="36"/>
  <c r="AB64" i="36"/>
  <c r="BD64" i="36"/>
  <c r="BT64" i="36"/>
  <c r="BI63" i="36"/>
  <c r="EZ64" i="36"/>
  <c r="BH63" i="36"/>
  <c r="EQ64" i="36"/>
  <c r="BM64" i="36"/>
  <c r="ES64" i="36"/>
  <c r="ER64" i="36"/>
  <c r="AH64" i="36"/>
  <c r="EP64" i="36"/>
  <c r="AM63" i="36"/>
  <c r="BN63" i="36"/>
  <c r="BE63" i="36"/>
  <c r="EX64" i="36"/>
  <c r="AA64" i="36"/>
  <c r="ET64" i="36"/>
  <c r="BP64" i="36"/>
  <c r="BE64" i="36"/>
  <c r="BD63" i="36"/>
  <c r="AQ62" i="36"/>
  <c r="AD64" i="36"/>
  <c r="BO64" i="36"/>
  <c r="BQ63" i="36"/>
  <c r="BU63" i="36"/>
  <c r="BX64" i="36"/>
  <c r="BO63" i="36"/>
  <c r="BK63" i="36"/>
  <c r="AJ64" i="36"/>
  <c r="FA64" i="36"/>
  <c r="AF64" i="36"/>
  <c r="BV64" i="36"/>
  <c r="BK64" i="36"/>
  <c r="AJ63" i="36"/>
  <c r="CD63" i="36"/>
  <c r="BU64" i="36"/>
  <c r="N63" i="38" l="1"/>
  <c r="AP63" i="36"/>
  <c r="BS63" i="36"/>
  <c r="AI63" i="36"/>
  <c r="K63" i="38" s="1"/>
  <c r="AT63" i="36"/>
  <c r="AN63" i="36"/>
  <c r="AA62" i="38"/>
  <c r="BY62" i="36"/>
  <c r="V63" i="38"/>
  <c r="BG63" i="36"/>
  <c r="BZ62" i="36"/>
  <c r="Q63" i="38"/>
  <c r="R63" i="38" s="1"/>
  <c r="BF63" i="36"/>
  <c r="U63" i="38" s="1"/>
  <c r="X63" i="38" s="1"/>
  <c r="CF63" i="36"/>
  <c r="CG63" i="36"/>
  <c r="M63" i="38"/>
  <c r="L63" i="38"/>
  <c r="BR63" i="36"/>
  <c r="AY59" i="38"/>
  <c r="EB58" i="36"/>
  <c r="DY58" i="36"/>
  <c r="EE58" i="36"/>
  <c r="EK58" i="36"/>
  <c r="EC58" i="36"/>
  <c r="DX58" i="36"/>
  <c r="EH58" i="36"/>
  <c r="ED58" i="36"/>
  <c r="DZ58" i="36"/>
  <c r="EF58" i="36"/>
  <c r="EI58" i="36"/>
  <c r="EJ58" i="36"/>
  <c r="EG58" i="36"/>
  <c r="AZ60" i="38"/>
  <c r="BC60" i="38"/>
  <c r="BE60" i="38"/>
  <c r="A62" i="36"/>
  <c r="DJ60" i="36"/>
  <c r="EC60" i="36" s="1"/>
  <c r="BD60" i="38"/>
  <c r="BF60" i="38"/>
  <c r="AA61" i="38"/>
  <c r="A61" i="36"/>
  <c r="DJ59" i="36"/>
  <c r="EC59" i="36" s="1"/>
  <c r="BY61" i="36"/>
  <c r="AC64" i="38"/>
  <c r="AE64" i="36"/>
  <c r="Q64" i="38"/>
  <c r="BF64" i="36"/>
  <c r="U64" i="38" s="1"/>
  <c r="X64" i="38" s="1"/>
  <c r="CB64" i="36"/>
  <c r="CA64" i="36"/>
  <c r="AC63" i="38"/>
  <c r="CA63" i="36"/>
  <c r="CB63" i="36"/>
  <c r="V64" i="38"/>
  <c r="BG64" i="36"/>
  <c r="AC64" i="36"/>
  <c r="CG64" i="36"/>
  <c r="CF64" i="36"/>
  <c r="X64" i="36"/>
  <c r="AR64" i="38"/>
  <c r="AG64" i="36"/>
  <c r="AI64" i="36"/>
  <c r="K64" i="38" s="1"/>
  <c r="N64" i="38"/>
  <c r="AP64" i="36"/>
  <c r="M64" i="38"/>
  <c r="L64" i="38"/>
  <c r="D64" i="38"/>
  <c r="U64" i="36"/>
  <c r="K64" i="36"/>
  <c r="DV64" i="36"/>
  <c r="CS64" i="36"/>
  <c r="T64" i="36"/>
  <c r="E64" i="36"/>
  <c r="R64" i="36"/>
  <c r="EG59" i="36"/>
  <c r="EN66" i="36"/>
  <c r="EV66" i="36"/>
  <c r="AZ62" i="36"/>
  <c r="AU62" i="36"/>
  <c r="Z62" i="36"/>
  <c r="BB60" i="36"/>
  <c r="BC60" i="36"/>
  <c r="BA60" i="36"/>
  <c r="BE59" i="38"/>
  <c r="D62" i="36"/>
  <c r="J62" i="36"/>
  <c r="N62" i="36"/>
  <c r="R61" i="38"/>
  <c r="W61" i="38"/>
  <c r="T62" i="38"/>
  <c r="S62" i="38"/>
  <c r="Z61" i="38"/>
  <c r="Y61" i="38"/>
  <c r="AB61" i="38"/>
  <c r="O61" i="38"/>
  <c r="P61" i="38" s="1"/>
  <c r="J61" i="36"/>
  <c r="D61" i="36"/>
  <c r="N61" i="36"/>
  <c r="DF61" i="36"/>
  <c r="DH61" i="36"/>
  <c r="DD61" i="36"/>
  <c r="DK61" i="36"/>
  <c r="DI61" i="36"/>
  <c r="DG61" i="36"/>
  <c r="DE61" i="36"/>
  <c r="T60" i="38"/>
  <c r="S60" i="38"/>
  <c r="BD59" i="38"/>
  <c r="BF59" i="38"/>
  <c r="T59" i="38"/>
  <c r="S59" i="38"/>
  <c r="EV65" i="36"/>
  <c r="EN65" i="36"/>
  <c r="EO66" i="36"/>
  <c r="EM67" i="36" s="1"/>
  <c r="AL60" i="38"/>
  <c r="AN60" i="38"/>
  <c r="AM60" i="38"/>
  <c r="BC59" i="36"/>
  <c r="BA59" i="36"/>
  <c r="BB59" i="36"/>
  <c r="Z62" i="38"/>
  <c r="Y62" i="38"/>
  <c r="AB62" i="38"/>
  <c r="O62" i="38"/>
  <c r="P62" i="38" s="1"/>
  <c r="EW64" i="36"/>
  <c r="AU61" i="36"/>
  <c r="Z61" i="36"/>
  <c r="AZ61" i="36"/>
  <c r="I61" i="38"/>
  <c r="I62" i="38"/>
  <c r="AX60" i="36"/>
  <c r="AV60" i="36"/>
  <c r="AY60" i="36"/>
  <c r="AW60" i="36"/>
  <c r="BC59" i="38"/>
  <c r="AL59" i="38"/>
  <c r="AN59" i="38"/>
  <c r="AM59" i="38"/>
  <c r="DI62" i="36"/>
  <c r="DE62" i="36"/>
  <c r="DK62" i="36"/>
  <c r="DG62" i="36"/>
  <c r="DD62" i="36"/>
  <c r="DH62" i="36"/>
  <c r="DF62" i="36"/>
  <c r="AD63" i="38"/>
  <c r="BW63" i="36" s="1"/>
  <c r="F63" i="38"/>
  <c r="G63" i="38" s="1"/>
  <c r="V63" i="36"/>
  <c r="Y63" i="36"/>
  <c r="H63" i="38" s="1"/>
  <c r="AS63" i="36"/>
  <c r="BZ61" i="36"/>
  <c r="BR61" i="38"/>
  <c r="BN61" i="38"/>
  <c r="BJ61" i="38"/>
  <c r="AX61" i="38"/>
  <c r="AZ61" i="38" s="1"/>
  <c r="AT61" i="38"/>
  <c r="AP61" i="38"/>
  <c r="AH61" i="38"/>
  <c r="BU61" i="38"/>
  <c r="BQ61" i="38"/>
  <c r="BM61" i="38"/>
  <c r="BI61" i="38"/>
  <c r="BA61" i="38"/>
  <c r="BB61" i="38" s="1"/>
  <c r="BG61" i="38" s="1"/>
  <c r="AW61" i="38"/>
  <c r="AS61" i="38"/>
  <c r="AO61" i="38"/>
  <c r="AK61" i="38"/>
  <c r="AG61" i="38"/>
  <c r="BT61" i="38"/>
  <c r="BP61" i="38"/>
  <c r="BL61" i="38"/>
  <c r="BH61" i="38"/>
  <c r="AV61" i="38"/>
  <c r="AJ61" i="38"/>
  <c r="AF61" i="38"/>
  <c r="BO61" i="38"/>
  <c r="AI61" i="38"/>
  <c r="BK61" i="38"/>
  <c r="AU61" i="38"/>
  <c r="AE61" i="38"/>
  <c r="AQ61" i="38"/>
  <c r="BS61" i="38"/>
  <c r="BR62" i="38"/>
  <c r="BN62" i="38"/>
  <c r="BJ62" i="38"/>
  <c r="AX62" i="38"/>
  <c r="AY62" i="38" s="1"/>
  <c r="AT62" i="38"/>
  <c r="AP62" i="38"/>
  <c r="AH62" i="38"/>
  <c r="BU62" i="38"/>
  <c r="BQ62" i="38"/>
  <c r="BM62" i="38"/>
  <c r="BI62" i="38"/>
  <c r="BA62" i="38"/>
  <c r="BB62" i="38" s="1"/>
  <c r="BG62" i="38" s="1"/>
  <c r="AW62" i="38"/>
  <c r="AS62" i="38"/>
  <c r="AO62" i="38"/>
  <c r="AK62" i="38"/>
  <c r="AG62" i="38"/>
  <c r="BT62" i="38"/>
  <c r="BP62" i="38"/>
  <c r="BL62" i="38"/>
  <c r="BH62" i="38"/>
  <c r="AV62" i="38"/>
  <c r="AJ62" i="38"/>
  <c r="AF62" i="38"/>
  <c r="BS62" i="38"/>
  <c r="BO62" i="38"/>
  <c r="AI62" i="38"/>
  <c r="BK62" i="38"/>
  <c r="AU62" i="38"/>
  <c r="AE62" i="38"/>
  <c r="AQ62" i="38"/>
  <c r="AY59" i="36"/>
  <c r="AW59" i="36"/>
  <c r="AX59" i="36"/>
  <c r="AV59" i="36"/>
  <c r="J63" i="38"/>
  <c r="L63" i="36"/>
  <c r="M63" i="36" s="1"/>
  <c r="G63" i="36"/>
  <c r="F63" i="36"/>
  <c r="W63" i="36"/>
  <c r="CY63" i="36"/>
  <c r="DA63" i="36" s="1"/>
  <c r="CU63" i="36"/>
  <c r="DC63" i="36"/>
  <c r="CX63" i="36"/>
  <c r="CT63" i="36"/>
  <c r="CW63" i="36"/>
  <c r="CV63" i="36"/>
  <c r="CZ63" i="36"/>
  <c r="E63" i="38"/>
  <c r="C63" i="36"/>
  <c r="I63" i="36"/>
  <c r="S63" i="36"/>
  <c r="EU66" i="36"/>
  <c r="EZ65" i="36"/>
  <c r="EZ66" i="36"/>
  <c r="AD66" i="36"/>
  <c r="AM64" i="36"/>
  <c r="AB65" i="36"/>
  <c r="BI64" i="36"/>
  <c r="EY65" i="36"/>
  <c r="BJ64" i="36"/>
  <c r="AF65" i="36"/>
  <c r="AK64" i="36"/>
  <c r="EX65" i="36"/>
  <c r="EY66" i="36"/>
  <c r="FB65" i="36"/>
  <c r="BP65" i="36"/>
  <c r="Q66" i="36"/>
  <c r="CE65" i="36"/>
  <c r="ES65" i="36"/>
  <c r="BN64" i="36"/>
  <c r="ET65" i="36"/>
  <c r="FB66" i="36"/>
  <c r="BT65" i="36"/>
  <c r="EQ65" i="36"/>
  <c r="ET66" i="36"/>
  <c r="BT66" i="36"/>
  <c r="ER65" i="36"/>
  <c r="Q65" i="36"/>
  <c r="EX66" i="36"/>
  <c r="FA66" i="36"/>
  <c r="AF66" i="36"/>
  <c r="CD64" i="36"/>
  <c r="AD65" i="36"/>
  <c r="BQ64" i="36"/>
  <c r="BL64" i="36"/>
  <c r="ES66" i="36"/>
  <c r="CE66" i="36"/>
  <c r="EU65" i="36"/>
  <c r="AO64" i="36"/>
  <c r="AA66" i="36"/>
  <c r="ER66" i="36"/>
  <c r="AA65" i="36"/>
  <c r="BD66" i="36"/>
  <c r="BE66" i="36"/>
  <c r="EQ66" i="36"/>
  <c r="AB66" i="36"/>
  <c r="FA65" i="36"/>
  <c r="AQ63" i="36"/>
  <c r="W63" i="38" l="1"/>
  <c r="EK60" i="36"/>
  <c r="ED59" i="36"/>
  <c r="DJ62" i="36"/>
  <c r="EB62" i="36" s="1"/>
  <c r="EA60" i="36"/>
  <c r="EE60" i="36"/>
  <c r="EB59" i="36"/>
  <c r="EF60" i="36"/>
  <c r="DY60" i="36"/>
  <c r="EI60" i="36"/>
  <c r="DZ60" i="36"/>
  <c r="EG60" i="36"/>
  <c r="EJ60" i="36"/>
  <c r="DX60" i="36"/>
  <c r="EB60" i="36"/>
  <c r="ED60" i="36"/>
  <c r="EJ59" i="36"/>
  <c r="AA64" i="38"/>
  <c r="EH60" i="36"/>
  <c r="BC62" i="38"/>
  <c r="AZ62" i="38"/>
  <c r="AY61" i="38"/>
  <c r="DJ61" i="36"/>
  <c r="EF61" i="36" s="1"/>
  <c r="BE62" i="38"/>
  <c r="DX59" i="36"/>
  <c r="EA59" i="36"/>
  <c r="EI59" i="36"/>
  <c r="DY59" i="36"/>
  <c r="A63" i="36"/>
  <c r="EE59" i="36"/>
  <c r="BD62" i="38"/>
  <c r="BF62" i="38"/>
  <c r="EK59" i="36"/>
  <c r="DZ59" i="36"/>
  <c r="EF59" i="36"/>
  <c r="EH59" i="36"/>
  <c r="Q66" i="38"/>
  <c r="BF66" i="36"/>
  <c r="U66" i="38" s="1"/>
  <c r="X66" i="38" s="1"/>
  <c r="BR64" i="36"/>
  <c r="AT64" i="36"/>
  <c r="AN64" i="36"/>
  <c r="D65" i="38"/>
  <c r="DV65" i="36"/>
  <c r="CS65" i="36"/>
  <c r="T65" i="36"/>
  <c r="E65" i="36"/>
  <c r="R65" i="36"/>
  <c r="U65" i="36"/>
  <c r="K65" i="36"/>
  <c r="AC65" i="36"/>
  <c r="AG66" i="36"/>
  <c r="AR65" i="38"/>
  <c r="AG65" i="36"/>
  <c r="BS64" i="36"/>
  <c r="AC66" i="36"/>
  <c r="X66" i="36"/>
  <c r="AR66" i="38"/>
  <c r="X65" i="36"/>
  <c r="AE65" i="36"/>
  <c r="D66" i="38"/>
  <c r="E66" i="36"/>
  <c r="R66" i="36"/>
  <c r="U66" i="36"/>
  <c r="K66" i="36"/>
  <c r="DV66" i="36"/>
  <c r="T66" i="36"/>
  <c r="CS66" i="36"/>
  <c r="AE66" i="36"/>
  <c r="Z63" i="38"/>
  <c r="Y63" i="38"/>
  <c r="AB63" i="38"/>
  <c r="O63" i="38"/>
  <c r="P63" i="38" s="1"/>
  <c r="AL62" i="38"/>
  <c r="AN62" i="38"/>
  <c r="AM62" i="38"/>
  <c r="BD61" i="38"/>
  <c r="BF61" i="38"/>
  <c r="EV67" i="36"/>
  <c r="EN67" i="36"/>
  <c r="EW65" i="36"/>
  <c r="AV62" i="36"/>
  <c r="AX62" i="36"/>
  <c r="AY62" i="36"/>
  <c r="AW62" i="36"/>
  <c r="EO67" i="36"/>
  <c r="EM68" i="36" s="1"/>
  <c r="BZ63" i="36"/>
  <c r="AA63" i="38"/>
  <c r="BY63" i="36"/>
  <c r="DH63" i="36"/>
  <c r="DD63" i="36"/>
  <c r="DK63" i="36"/>
  <c r="DG63" i="36"/>
  <c r="DF63" i="36"/>
  <c r="DI63" i="36"/>
  <c r="DE63" i="36"/>
  <c r="D63" i="36"/>
  <c r="J63" i="36"/>
  <c r="N63" i="36"/>
  <c r="AL61" i="38"/>
  <c r="AN61" i="38"/>
  <c r="AM61" i="38"/>
  <c r="T63" i="38"/>
  <c r="S63" i="38"/>
  <c r="AW61" i="36"/>
  <c r="AY61" i="36"/>
  <c r="AV61" i="36"/>
  <c r="AX61" i="36"/>
  <c r="BB62" i="36"/>
  <c r="BC62" i="36"/>
  <c r="BA62" i="36"/>
  <c r="R64" i="38"/>
  <c r="W64" i="38"/>
  <c r="I63" i="38"/>
  <c r="T61" i="38"/>
  <c r="S61" i="38"/>
  <c r="AD64" i="38"/>
  <c r="BW64" i="36" s="1"/>
  <c r="BY64" i="36" s="1"/>
  <c r="F64" i="38"/>
  <c r="G64" i="38" s="1"/>
  <c r="Y64" i="36"/>
  <c r="AS64" i="36"/>
  <c r="V64" i="36"/>
  <c r="BZ64" i="36"/>
  <c r="BC61" i="38"/>
  <c r="BE61" i="38"/>
  <c r="AU63" i="36"/>
  <c r="Z63" i="36"/>
  <c r="AZ63" i="36"/>
  <c r="BR63" i="38"/>
  <c r="BN63" i="38"/>
  <c r="BJ63" i="38"/>
  <c r="AX63" i="38"/>
  <c r="AZ63" i="38" s="1"/>
  <c r="AT63" i="38"/>
  <c r="AP63" i="38"/>
  <c r="AH63" i="38"/>
  <c r="BU63" i="38"/>
  <c r="BQ63" i="38"/>
  <c r="BM63" i="38"/>
  <c r="BI63" i="38"/>
  <c r="BA63" i="38"/>
  <c r="BB63" i="38" s="1"/>
  <c r="BG63" i="38" s="1"/>
  <c r="AW63" i="38"/>
  <c r="AS63" i="38"/>
  <c r="AO63" i="38"/>
  <c r="AK63" i="38"/>
  <c r="AG63" i="38"/>
  <c r="BT63" i="38"/>
  <c r="BP63" i="38"/>
  <c r="BL63" i="38"/>
  <c r="BH63" i="38"/>
  <c r="AV63" i="38"/>
  <c r="AJ63" i="38"/>
  <c r="AF63" i="38"/>
  <c r="AQ63" i="38"/>
  <c r="BS63" i="38"/>
  <c r="BO63" i="38"/>
  <c r="AI63" i="38"/>
  <c r="BK63" i="38"/>
  <c r="AU63" i="38"/>
  <c r="AE63" i="38"/>
  <c r="BA61" i="36"/>
  <c r="BC61" i="36"/>
  <c r="BB61" i="36"/>
  <c r="EW66" i="36"/>
  <c r="E64" i="38"/>
  <c r="C64" i="36"/>
  <c r="S64" i="36"/>
  <c r="I64" i="36"/>
  <c r="DC64" i="36"/>
  <c r="CX64" i="36"/>
  <c r="CT64" i="36"/>
  <c r="CW64" i="36"/>
  <c r="CZ64" i="36"/>
  <c r="CV64" i="36"/>
  <c r="CY64" i="36"/>
  <c r="DA64" i="36" s="1"/>
  <c r="CU64" i="36"/>
  <c r="J64" i="38"/>
  <c r="G64" i="36"/>
  <c r="F64" i="36"/>
  <c r="W64" i="36"/>
  <c r="L64" i="36"/>
  <c r="M64" i="36" s="1"/>
  <c r="FA67" i="36"/>
  <c r="AD67" i="36"/>
  <c r="AB67" i="36"/>
  <c r="AA67" i="36"/>
  <c r="BV66" i="36"/>
  <c r="AK65" i="36"/>
  <c r="BI67" i="36"/>
  <c r="BD65" i="36"/>
  <c r="BI65" i="36"/>
  <c r="CE67" i="36"/>
  <c r="CD66" i="36"/>
  <c r="BU65" i="36"/>
  <c r="BP66" i="36"/>
  <c r="AJ66" i="36"/>
  <c r="AF67" i="36"/>
  <c r="BH67" i="36"/>
  <c r="AJ65" i="36"/>
  <c r="BO65" i="36"/>
  <c r="EP65" i="36"/>
  <c r="EZ67" i="36"/>
  <c r="BT67" i="36"/>
  <c r="Q67" i="36"/>
  <c r="AQ64" i="36"/>
  <c r="EX67" i="36"/>
  <c r="BX66" i="36"/>
  <c r="BO66" i="36"/>
  <c r="ER67" i="36"/>
  <c r="AM66" i="36"/>
  <c r="AH66" i="36"/>
  <c r="BJ65" i="36"/>
  <c r="BI66" i="36"/>
  <c r="EQ67" i="36"/>
  <c r="BE65" i="36"/>
  <c r="BL66" i="36"/>
  <c r="AM65" i="36"/>
  <c r="EU67" i="36"/>
  <c r="BK66" i="36"/>
  <c r="BH66" i="36"/>
  <c r="BN66" i="36"/>
  <c r="EY67" i="36"/>
  <c r="BQ66" i="36"/>
  <c r="AO65" i="36"/>
  <c r="BM65" i="36"/>
  <c r="ET67" i="36"/>
  <c r="BN65" i="36"/>
  <c r="BL65" i="36"/>
  <c r="AR66" i="36"/>
  <c r="BK65" i="36"/>
  <c r="BQ65" i="36"/>
  <c r="BU66" i="36"/>
  <c r="BX65" i="36"/>
  <c r="BQ67" i="36"/>
  <c r="BV65" i="36"/>
  <c r="FB67" i="36"/>
  <c r="AR65" i="36"/>
  <c r="AK66" i="36"/>
  <c r="EP66" i="36"/>
  <c r="AO66" i="36"/>
  <c r="BM66" i="36"/>
  <c r="BJ66" i="36"/>
  <c r="BE67" i="36"/>
  <c r="BH65" i="36"/>
  <c r="CD65" i="36"/>
  <c r="AK67" i="36"/>
  <c r="ES67" i="36"/>
  <c r="AH65" i="36"/>
  <c r="EJ62" i="36" l="1"/>
  <c r="L65" i="38"/>
  <c r="M65" i="38"/>
  <c r="N65" i="38"/>
  <c r="AP65" i="36"/>
  <c r="DY62" i="36"/>
  <c r="EK62" i="36"/>
  <c r="EH62" i="36"/>
  <c r="EI62" i="36"/>
  <c r="DZ62" i="36"/>
  <c r="EF62" i="36"/>
  <c r="EA62" i="36"/>
  <c r="EG62" i="36"/>
  <c r="DX62" i="36"/>
  <c r="EE62" i="36"/>
  <c r="ED62" i="36"/>
  <c r="EC62" i="36"/>
  <c r="EJ61" i="36"/>
  <c r="EA61" i="36"/>
  <c r="EH61" i="36"/>
  <c r="EE61" i="36"/>
  <c r="EB61" i="36"/>
  <c r="DZ61" i="36"/>
  <c r="EK61" i="36"/>
  <c r="DX61" i="36"/>
  <c r="EG61" i="36"/>
  <c r="EC61" i="36"/>
  <c r="DY61" i="36"/>
  <c r="ED61" i="36"/>
  <c r="EI61" i="36"/>
  <c r="BE63" i="38"/>
  <c r="BC63" i="38"/>
  <c r="A64" i="36"/>
  <c r="DJ63" i="36"/>
  <c r="EE63" i="36" s="1"/>
  <c r="AY63" i="38"/>
  <c r="M66" i="38"/>
  <c r="L66" i="38"/>
  <c r="BS65" i="36"/>
  <c r="N66" i="38"/>
  <c r="AP66" i="36"/>
  <c r="AC65" i="38"/>
  <c r="CB65" i="36"/>
  <c r="CA65" i="36"/>
  <c r="CG65" i="36"/>
  <c r="CF65" i="36"/>
  <c r="AG67" i="36"/>
  <c r="AI65" i="36"/>
  <c r="K65" i="38" s="1"/>
  <c r="Q65" i="38"/>
  <c r="BF65" i="36"/>
  <c r="U65" i="38" s="1"/>
  <c r="X65" i="38" s="1"/>
  <c r="V67" i="38"/>
  <c r="BG67" i="36"/>
  <c r="D67" i="38"/>
  <c r="R67" i="36"/>
  <c r="U67" i="36"/>
  <c r="K67" i="36"/>
  <c r="DV67" i="36"/>
  <c r="CS67" i="36"/>
  <c r="T67" i="36"/>
  <c r="E67" i="36"/>
  <c r="AE67" i="36"/>
  <c r="CG66" i="36"/>
  <c r="CF66" i="36"/>
  <c r="AN66" i="36"/>
  <c r="BR66" i="36"/>
  <c r="AT66" i="36"/>
  <c r="BS66" i="36"/>
  <c r="AI66" i="36"/>
  <c r="K66" i="38" s="1"/>
  <c r="AC66" i="38"/>
  <c r="CB66" i="36"/>
  <c r="CA66" i="36"/>
  <c r="AN65" i="36"/>
  <c r="BR65" i="36"/>
  <c r="AT65" i="36"/>
  <c r="V66" i="38"/>
  <c r="W66" i="38" s="1"/>
  <c r="BG66" i="36"/>
  <c r="V65" i="38"/>
  <c r="BG65" i="36"/>
  <c r="AR67" i="38"/>
  <c r="AC67" i="36"/>
  <c r="X67" i="36"/>
  <c r="Z64" i="38"/>
  <c r="Y64" i="38"/>
  <c r="AB64" i="38"/>
  <c r="O64" i="38"/>
  <c r="P64" i="38" s="1"/>
  <c r="DK64" i="36"/>
  <c r="DG64" i="36"/>
  <c r="DF64" i="36"/>
  <c r="DI64" i="36"/>
  <c r="DE64" i="36"/>
  <c r="DH64" i="36"/>
  <c r="DD64" i="36"/>
  <c r="AL63" i="38"/>
  <c r="AN63" i="38"/>
  <c r="AM63" i="38"/>
  <c r="EV68" i="36"/>
  <c r="EN68" i="36"/>
  <c r="CZ66" i="36"/>
  <c r="CV66" i="36"/>
  <c r="CY66" i="36"/>
  <c r="DA66" i="36" s="1"/>
  <c r="CU66" i="36"/>
  <c r="DC66" i="36"/>
  <c r="CX66" i="36"/>
  <c r="CT66" i="36"/>
  <c r="CW66" i="36"/>
  <c r="J65" i="38"/>
  <c r="F65" i="36"/>
  <c r="W65" i="36"/>
  <c r="L65" i="36"/>
  <c r="M65" i="36" s="1"/>
  <c r="G65" i="36"/>
  <c r="AY63" i="36"/>
  <c r="AX63" i="36"/>
  <c r="AW63" i="36"/>
  <c r="AV63" i="36"/>
  <c r="BR64" i="38"/>
  <c r="BN64" i="38"/>
  <c r="BJ64" i="38"/>
  <c r="AX64" i="38"/>
  <c r="AY64" i="38" s="1"/>
  <c r="AT64" i="38"/>
  <c r="AP64" i="38"/>
  <c r="AH64" i="38"/>
  <c r="BU64" i="38"/>
  <c r="BQ64" i="38"/>
  <c r="BM64" i="38"/>
  <c r="BI64" i="38"/>
  <c r="BA64" i="38"/>
  <c r="BB64" i="38" s="1"/>
  <c r="BG64" i="38" s="1"/>
  <c r="AW64" i="38"/>
  <c r="AS64" i="38"/>
  <c r="AO64" i="38"/>
  <c r="AK64" i="38"/>
  <c r="AG64" i="38"/>
  <c r="BT64" i="38"/>
  <c r="BP64" i="38"/>
  <c r="BL64" i="38"/>
  <c r="BH64" i="38"/>
  <c r="AV64" i="38"/>
  <c r="AJ64" i="38"/>
  <c r="AF64" i="38"/>
  <c r="BK64" i="38"/>
  <c r="AU64" i="38"/>
  <c r="AE64" i="38"/>
  <c r="AQ64" i="38"/>
  <c r="BS64" i="38"/>
  <c r="BO64" i="38"/>
  <c r="AI64" i="38"/>
  <c r="AD66" i="38"/>
  <c r="BW66" i="36" s="1"/>
  <c r="F66" i="38"/>
  <c r="G66" i="38" s="1"/>
  <c r="V66" i="36"/>
  <c r="Y66" i="36"/>
  <c r="AS66" i="36"/>
  <c r="J64" i="36"/>
  <c r="D64" i="36"/>
  <c r="N64" i="36"/>
  <c r="AZ64" i="36"/>
  <c r="Z64" i="36"/>
  <c r="AU64" i="36"/>
  <c r="EO68" i="36"/>
  <c r="EM69" i="36" s="1"/>
  <c r="E66" i="38"/>
  <c r="S66" i="36"/>
  <c r="I66" i="36"/>
  <c r="C66" i="36"/>
  <c r="J66" i="38"/>
  <c r="W66" i="36"/>
  <c r="L66" i="36"/>
  <c r="M66" i="36" s="1"/>
  <c r="G66" i="36"/>
  <c r="F66" i="36"/>
  <c r="AD65" i="38"/>
  <c r="BW65" i="36" s="1"/>
  <c r="F65" i="38"/>
  <c r="G65" i="38" s="1"/>
  <c r="AS65" i="36"/>
  <c r="V65" i="36"/>
  <c r="Y65" i="36"/>
  <c r="H65" i="38" s="1"/>
  <c r="BD63" i="38"/>
  <c r="BF63" i="38"/>
  <c r="BC63" i="36"/>
  <c r="BB63" i="36"/>
  <c r="BA63" i="36"/>
  <c r="H64" i="38"/>
  <c r="I64" i="38" s="1"/>
  <c r="T64" i="38"/>
  <c r="S64" i="38"/>
  <c r="EW67" i="36"/>
  <c r="E65" i="38"/>
  <c r="S65" i="36"/>
  <c r="I65" i="36"/>
  <c r="C65" i="36"/>
  <c r="CW65" i="36"/>
  <c r="CZ65" i="36"/>
  <c r="CV65" i="36"/>
  <c r="CY65" i="36"/>
  <c r="DA65" i="36" s="1"/>
  <c r="CU65" i="36"/>
  <c r="CT65" i="36"/>
  <c r="DC65" i="36"/>
  <c r="CX65" i="36"/>
  <c r="R66" i="38"/>
  <c r="BP67" i="36"/>
  <c r="BO67" i="36"/>
  <c r="BL67" i="36"/>
  <c r="CD67" i="36"/>
  <c r="AF68" i="36"/>
  <c r="AA68" i="36"/>
  <c r="BJ67" i="36"/>
  <c r="ET68" i="36"/>
  <c r="ES68" i="36"/>
  <c r="FB68" i="36"/>
  <c r="AR67" i="36"/>
  <c r="EP67" i="36"/>
  <c r="EX68" i="36"/>
  <c r="EZ68" i="36"/>
  <c r="BK67" i="36"/>
  <c r="AD68" i="36"/>
  <c r="AQ66" i="36"/>
  <c r="EY68" i="36"/>
  <c r="BV67" i="36"/>
  <c r="BD68" i="36"/>
  <c r="BM67" i="36"/>
  <c r="CE68" i="36"/>
  <c r="AO67" i="36"/>
  <c r="EU68" i="36"/>
  <c r="EQ68" i="36"/>
  <c r="BT68" i="36"/>
  <c r="BN67" i="36"/>
  <c r="AB68" i="36"/>
  <c r="BU67" i="36"/>
  <c r="AJ67" i="36"/>
  <c r="ER68" i="36"/>
  <c r="AH67" i="36"/>
  <c r="FA68" i="36"/>
  <c r="AQ65" i="36"/>
  <c r="BD67" i="36"/>
  <c r="BX67" i="36"/>
  <c r="Q68" i="36"/>
  <c r="AM67" i="36"/>
  <c r="CF67" i="36" l="1"/>
  <c r="CG67" i="36"/>
  <c r="ED63" i="36"/>
  <c r="EJ63" i="36"/>
  <c r="EB63" i="36"/>
  <c r="EI63" i="36"/>
  <c r="M67" i="38"/>
  <c r="L67" i="38"/>
  <c r="BR67" i="36"/>
  <c r="AT67" i="36"/>
  <c r="AN67" i="36"/>
  <c r="N67" i="38"/>
  <c r="AP67" i="36"/>
  <c r="BS67" i="36"/>
  <c r="Q67" i="38"/>
  <c r="W67" i="38" s="1"/>
  <c r="BF67" i="36"/>
  <c r="U67" i="38" s="1"/>
  <c r="X67" i="38" s="1"/>
  <c r="AI67" i="36"/>
  <c r="K67" i="38" s="1"/>
  <c r="EC63" i="36"/>
  <c r="DZ63" i="36"/>
  <c r="EF63" i="36"/>
  <c r="EH63" i="36"/>
  <c r="EK63" i="36"/>
  <c r="DY63" i="36"/>
  <c r="EG63" i="36"/>
  <c r="AA65" i="38"/>
  <c r="EA63" i="36"/>
  <c r="A66" i="36"/>
  <c r="BC64" i="38"/>
  <c r="AA66" i="38"/>
  <c r="DJ64" i="36"/>
  <c r="DY64" i="36" s="1"/>
  <c r="DX63" i="36"/>
  <c r="AZ64" i="38"/>
  <c r="BF64" i="38"/>
  <c r="BD64" i="38"/>
  <c r="A65" i="36"/>
  <c r="BY65" i="36"/>
  <c r="D68" i="38"/>
  <c r="U68" i="36"/>
  <c r="K68" i="36"/>
  <c r="DV68" i="36"/>
  <c r="CS68" i="36"/>
  <c r="T68" i="36"/>
  <c r="E68" i="36"/>
  <c r="R68" i="36"/>
  <c r="AE68" i="36"/>
  <c r="Q68" i="38"/>
  <c r="BF68" i="36"/>
  <c r="U68" i="38" s="1"/>
  <c r="X68" i="38" s="1"/>
  <c r="AC67" i="38"/>
  <c r="CA67" i="36"/>
  <c r="CB67" i="36"/>
  <c r="AC68" i="36"/>
  <c r="X68" i="36"/>
  <c r="AR68" i="38"/>
  <c r="AG68" i="36"/>
  <c r="J65" i="36"/>
  <c r="D65" i="36"/>
  <c r="N65" i="36"/>
  <c r="AX64" i="36"/>
  <c r="AW64" i="36"/>
  <c r="AV64" i="36"/>
  <c r="AY64" i="36"/>
  <c r="AZ66" i="36"/>
  <c r="AU66" i="36"/>
  <c r="Z66" i="36"/>
  <c r="BS66" i="38"/>
  <c r="BR66" i="38"/>
  <c r="BN66" i="38"/>
  <c r="BJ66" i="38"/>
  <c r="AX66" i="38"/>
  <c r="AZ66" i="38" s="1"/>
  <c r="AT66" i="38"/>
  <c r="AP66" i="38"/>
  <c r="AH66" i="38"/>
  <c r="BQ66" i="38"/>
  <c r="BM66" i="38"/>
  <c r="BI66" i="38"/>
  <c r="BA66" i="38"/>
  <c r="BB66" i="38" s="1"/>
  <c r="BG66" i="38" s="1"/>
  <c r="AW66" i="38"/>
  <c r="AS66" i="38"/>
  <c r="AO66" i="38"/>
  <c r="AK66" i="38"/>
  <c r="AG66" i="38"/>
  <c r="BU66" i="38"/>
  <c r="BP66" i="38"/>
  <c r="BL66" i="38"/>
  <c r="BH66" i="38"/>
  <c r="AV66" i="38"/>
  <c r="AJ66" i="38"/>
  <c r="AF66" i="38"/>
  <c r="BT66" i="38"/>
  <c r="BO66" i="38"/>
  <c r="BK66" i="38"/>
  <c r="AU66" i="38"/>
  <c r="AQ66" i="38"/>
  <c r="AI66" i="38"/>
  <c r="AE66" i="38"/>
  <c r="BZ66" i="36"/>
  <c r="CY67" i="36"/>
  <c r="DA67" i="36" s="1"/>
  <c r="CU67" i="36"/>
  <c r="DC67" i="36"/>
  <c r="CX67" i="36"/>
  <c r="CT67" i="36"/>
  <c r="CW67" i="36"/>
  <c r="CV67" i="36"/>
  <c r="CZ67" i="36"/>
  <c r="E67" i="38"/>
  <c r="C67" i="36"/>
  <c r="I67" i="36"/>
  <c r="S67" i="36"/>
  <c r="BZ65" i="36"/>
  <c r="AZ65" i="36"/>
  <c r="AU65" i="36"/>
  <c r="Z65" i="36"/>
  <c r="I65" i="38"/>
  <c r="EV69" i="36"/>
  <c r="EN69" i="36"/>
  <c r="AL64" i="38"/>
  <c r="AN64" i="38"/>
  <c r="AM64" i="38"/>
  <c r="EO69" i="36"/>
  <c r="EM70" i="36" s="1"/>
  <c r="EO70" i="36" s="1"/>
  <c r="EM71" i="36" s="1"/>
  <c r="BY66" i="36"/>
  <c r="T66" i="38"/>
  <c r="S66" i="38"/>
  <c r="DF65" i="36"/>
  <c r="DI65" i="36"/>
  <c r="DE65" i="36"/>
  <c r="DH65" i="36"/>
  <c r="DD65" i="36"/>
  <c r="DK65" i="36"/>
  <c r="DG65" i="36"/>
  <c r="BR65" i="38"/>
  <c r="BN65" i="38"/>
  <c r="BJ65" i="38"/>
  <c r="AX65" i="38"/>
  <c r="AY65" i="38" s="1"/>
  <c r="AT65" i="38"/>
  <c r="AP65" i="38"/>
  <c r="AH65" i="38"/>
  <c r="BU65" i="38"/>
  <c r="BQ65" i="38"/>
  <c r="BM65" i="38"/>
  <c r="BI65" i="38"/>
  <c r="BA65" i="38"/>
  <c r="BB65" i="38" s="1"/>
  <c r="BG65" i="38" s="1"/>
  <c r="AW65" i="38"/>
  <c r="AS65" i="38"/>
  <c r="AO65" i="38"/>
  <c r="AK65" i="38"/>
  <c r="AG65" i="38"/>
  <c r="BT65" i="38"/>
  <c r="BP65" i="38"/>
  <c r="BL65" i="38"/>
  <c r="BH65" i="38"/>
  <c r="AV65" i="38"/>
  <c r="AJ65" i="38"/>
  <c r="AF65" i="38"/>
  <c r="BO65" i="38"/>
  <c r="AI65" i="38"/>
  <c r="BK65" i="38"/>
  <c r="AU65" i="38"/>
  <c r="AE65" i="38"/>
  <c r="AQ65" i="38"/>
  <c r="BS65" i="38"/>
  <c r="D66" i="36"/>
  <c r="J66" i="36"/>
  <c r="N66" i="36"/>
  <c r="BB64" i="36"/>
  <c r="BA64" i="36"/>
  <c r="BC64" i="36"/>
  <c r="H66" i="38"/>
  <c r="I66" i="38" s="1"/>
  <c r="Z65" i="38"/>
  <c r="Y65" i="38"/>
  <c r="AB65" i="38"/>
  <c r="O65" i="38"/>
  <c r="P65" i="38" s="1"/>
  <c r="DI66" i="36"/>
  <c r="DE66" i="36"/>
  <c r="DH66" i="36"/>
  <c r="DD66" i="36"/>
  <c r="DK66" i="36"/>
  <c r="DG66" i="36"/>
  <c r="DF66" i="36"/>
  <c r="EW68" i="36"/>
  <c r="J67" i="38"/>
  <c r="L67" i="36"/>
  <c r="M67" i="36" s="1"/>
  <c r="G67" i="36"/>
  <c r="F67" i="36"/>
  <c r="W67" i="36"/>
  <c r="R65" i="38"/>
  <c r="W65" i="38"/>
  <c r="Z66" i="38"/>
  <c r="Y66" i="38"/>
  <c r="AB66" i="38"/>
  <c r="O66" i="38"/>
  <c r="P66" i="38" s="1"/>
  <c r="BE64" i="38"/>
  <c r="AD67" i="38"/>
  <c r="BW67" i="36" s="1"/>
  <c r="F67" i="38"/>
  <c r="G67" i="38" s="1"/>
  <c r="V67" i="36"/>
  <c r="Y67" i="36"/>
  <c r="AS67" i="36"/>
  <c r="AQ67" i="36"/>
  <c r="BT69" i="36"/>
  <c r="AR68" i="36"/>
  <c r="EZ69" i="36"/>
  <c r="EP68" i="36"/>
  <c r="BX68" i="36"/>
  <c r="AJ68" i="36"/>
  <c r="AM69" i="36"/>
  <c r="BP68" i="36"/>
  <c r="BQ68" i="36"/>
  <c r="BL68" i="36"/>
  <c r="AK68" i="36"/>
  <c r="BI68" i="36"/>
  <c r="ER69" i="36"/>
  <c r="EQ69" i="36"/>
  <c r="EX69" i="36"/>
  <c r="BE68" i="36"/>
  <c r="BJ68" i="36"/>
  <c r="CE69" i="36"/>
  <c r="BH68" i="36"/>
  <c r="Q69" i="36"/>
  <c r="FB69" i="36"/>
  <c r="BU68" i="36"/>
  <c r="FA69" i="36"/>
  <c r="BV68" i="36"/>
  <c r="BN68" i="36"/>
  <c r="CD68" i="36"/>
  <c r="ET69" i="36"/>
  <c r="BD69" i="36"/>
  <c r="ES69" i="36"/>
  <c r="AD69" i="36"/>
  <c r="BK68" i="36"/>
  <c r="BO68" i="36"/>
  <c r="AF69" i="36"/>
  <c r="AM68" i="36"/>
  <c r="EU69" i="36"/>
  <c r="AH69" i="36"/>
  <c r="AH68" i="36"/>
  <c r="EY69" i="36"/>
  <c r="AB69" i="36"/>
  <c r="BM68" i="36"/>
  <c r="AA69" i="36"/>
  <c r="AO68" i="36"/>
  <c r="R67" i="38" l="1"/>
  <c r="T67" i="38" s="1"/>
  <c r="EK64" i="36"/>
  <c r="M68" i="38"/>
  <c r="L68" i="38"/>
  <c r="AI68" i="36"/>
  <c r="K68" i="38" s="1"/>
  <c r="BS68" i="36"/>
  <c r="N68" i="38"/>
  <c r="AP68" i="36"/>
  <c r="EG64" i="36"/>
  <c r="DX64" i="36"/>
  <c r="EF64" i="36"/>
  <c r="ED64" i="36"/>
  <c r="EH64" i="36"/>
  <c r="EE64" i="36"/>
  <c r="EC64" i="36"/>
  <c r="EJ64" i="36"/>
  <c r="EW69" i="36"/>
  <c r="DZ64" i="36"/>
  <c r="EA64" i="36"/>
  <c r="EI64" i="36"/>
  <c r="EB64" i="36"/>
  <c r="BF65" i="38"/>
  <c r="DJ66" i="36"/>
  <c r="DX66" i="36" s="1"/>
  <c r="AZ65" i="38"/>
  <c r="BC65" i="38"/>
  <c r="BD65" i="38"/>
  <c r="BE65" i="38"/>
  <c r="DJ65" i="36"/>
  <c r="EE65" i="36" s="1"/>
  <c r="BR68" i="36"/>
  <c r="AT68" i="36"/>
  <c r="AN68" i="36"/>
  <c r="D69" i="38"/>
  <c r="DV69" i="36"/>
  <c r="CS69" i="36"/>
  <c r="T69" i="36"/>
  <c r="E69" i="36"/>
  <c r="R69" i="36"/>
  <c r="U69" i="36"/>
  <c r="K69" i="36"/>
  <c r="AI69" i="36"/>
  <c r="K69" i="38" s="1"/>
  <c r="AC69" i="36"/>
  <c r="V68" i="38"/>
  <c r="W68" i="38" s="1"/>
  <c r="BG68" i="36"/>
  <c r="AN69" i="36"/>
  <c r="AT69" i="36"/>
  <c r="AR69" i="38"/>
  <c r="AG69" i="36"/>
  <c r="CG68" i="36"/>
  <c r="CF68" i="36"/>
  <c r="X69" i="36"/>
  <c r="AC68" i="38"/>
  <c r="CB68" i="36"/>
  <c r="CA68" i="36"/>
  <c r="AE69" i="36"/>
  <c r="Q69" i="38"/>
  <c r="BF69" i="36"/>
  <c r="U69" i="38" s="1"/>
  <c r="X69" i="38" s="1"/>
  <c r="EV71" i="36"/>
  <c r="EN71" i="36"/>
  <c r="AW65" i="36"/>
  <c r="AV65" i="36"/>
  <c r="AY65" i="36"/>
  <c r="AX65" i="36"/>
  <c r="DH67" i="36"/>
  <c r="DD67" i="36"/>
  <c r="DK67" i="36"/>
  <c r="DG67" i="36"/>
  <c r="DF67" i="36"/>
  <c r="DI67" i="36"/>
  <c r="DE67" i="36"/>
  <c r="AL66" i="38"/>
  <c r="AN66" i="38"/>
  <c r="AM66" i="38"/>
  <c r="AV66" i="36"/>
  <c r="AY66" i="36"/>
  <c r="AX66" i="36"/>
  <c r="AW66" i="36"/>
  <c r="R68" i="38"/>
  <c r="T65" i="38"/>
  <c r="S65" i="38"/>
  <c r="EO71" i="36"/>
  <c r="EM72" i="36" s="1"/>
  <c r="EO72" i="36" s="1"/>
  <c r="EM73" i="36" s="1"/>
  <c r="EN70" i="36"/>
  <c r="EV70" i="36"/>
  <c r="BA65" i="36"/>
  <c r="BC65" i="36"/>
  <c r="BB65" i="36"/>
  <c r="D67" i="36"/>
  <c r="J67" i="36"/>
  <c r="N67" i="36"/>
  <c r="BC66" i="36"/>
  <c r="BB66" i="36"/>
  <c r="BA66" i="36"/>
  <c r="F68" i="38"/>
  <c r="G68" i="38" s="1"/>
  <c r="AD68" i="38"/>
  <c r="BW68" i="36" s="1"/>
  <c r="Y68" i="36"/>
  <c r="H68" i="38" s="1"/>
  <c r="AS68" i="36"/>
  <c r="V68" i="36"/>
  <c r="AU67" i="36"/>
  <c r="Z67" i="36"/>
  <c r="AZ67" i="36"/>
  <c r="H67" i="38"/>
  <c r="I67" i="38" s="1"/>
  <c r="BU67" i="38"/>
  <c r="BQ67" i="38"/>
  <c r="BM67" i="38"/>
  <c r="BI67" i="38"/>
  <c r="BA67" i="38"/>
  <c r="BB67" i="38" s="1"/>
  <c r="BG67" i="38" s="1"/>
  <c r="AW67" i="38"/>
  <c r="AS67" i="38"/>
  <c r="AO67" i="38"/>
  <c r="AK67" i="38"/>
  <c r="AG67" i="38"/>
  <c r="BT67" i="38"/>
  <c r="BP67" i="38"/>
  <c r="BL67" i="38"/>
  <c r="BH67" i="38"/>
  <c r="AV67" i="38"/>
  <c r="AJ67" i="38"/>
  <c r="AF67" i="38"/>
  <c r="BS67" i="38"/>
  <c r="BO67" i="38"/>
  <c r="BK67" i="38"/>
  <c r="AU67" i="38"/>
  <c r="AQ67" i="38"/>
  <c r="AI67" i="38"/>
  <c r="AE67" i="38"/>
  <c r="BN67" i="38"/>
  <c r="AX67" i="38"/>
  <c r="AY67" i="38" s="1"/>
  <c r="AH67" i="38"/>
  <c r="BJ67" i="38"/>
  <c r="AT67" i="38"/>
  <c r="AP67" i="38"/>
  <c r="BR67" i="38"/>
  <c r="AY66" i="38"/>
  <c r="BE66" i="38"/>
  <c r="BF66" i="38"/>
  <c r="BZ67" i="36"/>
  <c r="AA67" i="38"/>
  <c r="BY67" i="36"/>
  <c r="E68" i="38"/>
  <c r="C68" i="36"/>
  <c r="S68" i="36"/>
  <c r="I68" i="36"/>
  <c r="DC68" i="36"/>
  <c r="CX68" i="36"/>
  <c r="CT68" i="36"/>
  <c r="CW68" i="36"/>
  <c r="CZ68" i="36"/>
  <c r="CV68" i="36"/>
  <c r="CY68" i="36"/>
  <c r="DA68" i="36" s="1"/>
  <c r="CU68" i="36"/>
  <c r="Y67" i="38"/>
  <c r="AB67" i="38"/>
  <c r="O67" i="38"/>
  <c r="P67" i="38" s="1"/>
  <c r="Z67" i="38"/>
  <c r="AL65" i="38"/>
  <c r="AN65" i="38"/>
  <c r="AM65" i="38"/>
  <c r="A67" i="36"/>
  <c r="BC66" i="38"/>
  <c r="BD66" i="38"/>
  <c r="J68" i="38"/>
  <c r="G68" i="36"/>
  <c r="F68" i="36"/>
  <c r="W68" i="36"/>
  <c r="L68" i="36"/>
  <c r="M68" i="36" s="1"/>
  <c r="AF71" i="36"/>
  <c r="ER71" i="36"/>
  <c r="AQ69" i="36"/>
  <c r="BT71" i="36"/>
  <c r="EY71" i="36"/>
  <c r="AJ69" i="36"/>
  <c r="BJ69" i="36"/>
  <c r="AD70" i="36"/>
  <c r="EU71" i="36"/>
  <c r="FA71" i="36"/>
  <c r="ES71" i="36"/>
  <c r="ER70" i="36"/>
  <c r="EZ71" i="36"/>
  <c r="EZ70" i="36"/>
  <c r="EY70" i="36"/>
  <c r="AB70" i="36"/>
  <c r="BO69" i="36"/>
  <c r="ET70" i="36"/>
  <c r="BN69" i="36"/>
  <c r="BQ69" i="36"/>
  <c r="BH69" i="36"/>
  <c r="BT70" i="36"/>
  <c r="EU70" i="36"/>
  <c r="Q71" i="36"/>
  <c r="BH70" i="36"/>
  <c r="AO69" i="36"/>
  <c r="AD71" i="36"/>
  <c r="EX71" i="36"/>
  <c r="AK69" i="36"/>
  <c r="FA70" i="36"/>
  <c r="EQ71" i="36"/>
  <c r="BU69" i="36"/>
  <c r="ET71" i="36"/>
  <c r="BP69" i="36"/>
  <c r="AQ68" i="36"/>
  <c r="Q70" i="36"/>
  <c r="BI69" i="36"/>
  <c r="AB71" i="36"/>
  <c r="CE70" i="36"/>
  <c r="BK69" i="36"/>
  <c r="AR69" i="36"/>
  <c r="CD69" i="36"/>
  <c r="FB70" i="36"/>
  <c r="EQ70" i="36"/>
  <c r="BL69" i="36"/>
  <c r="BE69" i="36"/>
  <c r="ES70" i="36"/>
  <c r="AA70" i="36"/>
  <c r="AA71" i="36"/>
  <c r="EP69" i="36"/>
  <c r="BM69" i="36"/>
  <c r="BV69" i="36"/>
  <c r="AF70" i="36"/>
  <c r="FB71" i="36"/>
  <c r="BP71" i="36"/>
  <c r="EX70" i="36"/>
  <c r="CE71" i="36"/>
  <c r="BX69" i="36"/>
  <c r="EB66" i="36" l="1"/>
  <c r="S67" i="38"/>
  <c r="V69" i="38"/>
  <c r="W69" i="38" s="1"/>
  <c r="BG69" i="36"/>
  <c r="AC69" i="38"/>
  <c r="CB69" i="36"/>
  <c r="CA69" i="36"/>
  <c r="CG69" i="36"/>
  <c r="CF69" i="36"/>
  <c r="N69" i="38"/>
  <c r="AP69" i="36"/>
  <c r="M69" i="38"/>
  <c r="L69" i="38"/>
  <c r="BR69" i="36"/>
  <c r="BS69" i="36"/>
  <c r="EC66" i="36"/>
  <c r="EF66" i="36"/>
  <c r="EK66" i="36"/>
  <c r="EH66" i="36"/>
  <c r="ED66" i="36"/>
  <c r="DY66" i="36"/>
  <c r="EE66" i="36"/>
  <c r="EJ66" i="36"/>
  <c r="EA66" i="36"/>
  <c r="DZ66" i="36"/>
  <c r="EB65" i="36"/>
  <c r="EI66" i="36"/>
  <c r="EG66" i="36"/>
  <c r="DX65" i="36"/>
  <c r="EG65" i="36"/>
  <c r="EF65" i="36"/>
  <c r="EA65" i="36"/>
  <c r="DY65" i="36"/>
  <c r="ED65" i="36"/>
  <c r="EI65" i="36"/>
  <c r="EJ65" i="36"/>
  <c r="EH65" i="36"/>
  <c r="DZ65" i="36"/>
  <c r="AZ67" i="38"/>
  <c r="EC65" i="36"/>
  <c r="EK65" i="36"/>
  <c r="BE67" i="38"/>
  <c r="BY68" i="36"/>
  <c r="EW71" i="36"/>
  <c r="EW70" i="36"/>
  <c r="D71" i="38"/>
  <c r="R71" i="36"/>
  <c r="U71" i="36"/>
  <c r="K71" i="36"/>
  <c r="DV71" i="36"/>
  <c r="CS71" i="36"/>
  <c r="T71" i="36"/>
  <c r="E71" i="36"/>
  <c r="AE71" i="36"/>
  <c r="D70" i="38"/>
  <c r="E70" i="36"/>
  <c r="R70" i="36"/>
  <c r="U70" i="36"/>
  <c r="K70" i="36"/>
  <c r="DV70" i="36"/>
  <c r="T70" i="36"/>
  <c r="CS70" i="36"/>
  <c r="AE70" i="36"/>
  <c r="AG70" i="36"/>
  <c r="V70" i="38"/>
  <c r="BG70" i="36"/>
  <c r="AR71" i="38"/>
  <c r="AC71" i="36"/>
  <c r="X71" i="36"/>
  <c r="AC70" i="36"/>
  <c r="X70" i="36"/>
  <c r="AR70" i="38"/>
  <c r="AG71" i="36"/>
  <c r="EV73" i="36"/>
  <c r="EN73" i="36"/>
  <c r="Y68" i="38"/>
  <c r="AB68" i="38"/>
  <c r="O68" i="38"/>
  <c r="P68" i="38" s="1"/>
  <c r="Z68" i="38"/>
  <c r="DK68" i="36"/>
  <c r="DG68" i="36"/>
  <c r="DF68" i="36"/>
  <c r="DI68" i="36"/>
  <c r="DE68" i="36"/>
  <c r="DH68" i="36"/>
  <c r="DD68" i="36"/>
  <c r="BC67" i="38"/>
  <c r="BD67" i="38"/>
  <c r="AY67" i="36"/>
  <c r="AX67" i="36"/>
  <c r="AW67" i="36"/>
  <c r="AV67" i="36"/>
  <c r="BU68" i="38"/>
  <c r="BQ68" i="38"/>
  <c r="BM68" i="38"/>
  <c r="BI68" i="38"/>
  <c r="BA68" i="38"/>
  <c r="BB68" i="38" s="1"/>
  <c r="BG68" i="38" s="1"/>
  <c r="AW68" i="38"/>
  <c r="AS68" i="38"/>
  <c r="AO68" i="38"/>
  <c r="AK68" i="38"/>
  <c r="AG68" i="38"/>
  <c r="BT68" i="38"/>
  <c r="BP68" i="38"/>
  <c r="BL68" i="38"/>
  <c r="BH68" i="38"/>
  <c r="AV68" i="38"/>
  <c r="AJ68" i="38"/>
  <c r="AF68" i="38"/>
  <c r="BS68" i="38"/>
  <c r="BO68" i="38"/>
  <c r="BK68" i="38"/>
  <c r="AU68" i="38"/>
  <c r="AQ68" i="38"/>
  <c r="AI68" i="38"/>
  <c r="AE68" i="38"/>
  <c r="BR68" i="38"/>
  <c r="BN68" i="38"/>
  <c r="AX68" i="38"/>
  <c r="AZ68" i="38" s="1"/>
  <c r="AH68" i="38"/>
  <c r="BJ68" i="38"/>
  <c r="AT68" i="38"/>
  <c r="AP68" i="38"/>
  <c r="R69" i="38"/>
  <c r="E69" i="38"/>
  <c r="S69" i="36"/>
  <c r="I69" i="36"/>
  <c r="C69" i="36"/>
  <c r="CW69" i="36"/>
  <c r="CZ69" i="36"/>
  <c r="CV69" i="36"/>
  <c r="CY69" i="36"/>
  <c r="DA69" i="36" s="1"/>
  <c r="CU69" i="36"/>
  <c r="CT69" i="36"/>
  <c r="DC69" i="36"/>
  <c r="CX69" i="36"/>
  <c r="A68" i="36"/>
  <c r="BF67" i="38"/>
  <c r="AN67" i="38"/>
  <c r="AM67" i="38"/>
  <c r="AL67" i="38"/>
  <c r="I68" i="38"/>
  <c r="J69" i="38"/>
  <c r="F69" i="36"/>
  <c r="W69" i="36"/>
  <c r="L69" i="36"/>
  <c r="M69" i="36" s="1"/>
  <c r="G69" i="36"/>
  <c r="J68" i="36"/>
  <c r="D68" i="36"/>
  <c r="N68" i="36"/>
  <c r="BC67" i="36"/>
  <c r="BB67" i="36"/>
  <c r="BA67" i="36"/>
  <c r="EV72" i="36"/>
  <c r="EN72" i="36"/>
  <c r="EO73" i="36"/>
  <c r="EM74" i="36" s="1"/>
  <c r="T68" i="38"/>
  <c r="S68" i="38"/>
  <c r="DJ67" i="36"/>
  <c r="EF67" i="36" s="1"/>
  <c r="BZ68" i="36"/>
  <c r="AZ68" i="36"/>
  <c r="Z68" i="36"/>
  <c r="AU68" i="36"/>
  <c r="F69" i="38"/>
  <c r="G69" i="38" s="1"/>
  <c r="AD69" i="38"/>
  <c r="BW69" i="36" s="1"/>
  <c r="AS69" i="36"/>
  <c r="V69" i="36"/>
  <c r="Y69" i="36"/>
  <c r="AA68" i="38"/>
  <c r="EQ73" i="36"/>
  <c r="AM70" i="36"/>
  <c r="BP72" i="36"/>
  <c r="BK71" i="36"/>
  <c r="ER73" i="36"/>
  <c r="BO70" i="36"/>
  <c r="CD71" i="36"/>
  <c r="BD70" i="36"/>
  <c r="Q73" i="36"/>
  <c r="BQ70" i="36"/>
  <c r="AJ70" i="36"/>
  <c r="BH71" i="36"/>
  <c r="BE70" i="36"/>
  <c r="BU70" i="36"/>
  <c r="EP71" i="36"/>
  <c r="BM71" i="36"/>
  <c r="BK70" i="36"/>
  <c r="FB73" i="36"/>
  <c r="BT73" i="36"/>
  <c r="ET73" i="36"/>
  <c r="BN71" i="36"/>
  <c r="BL70" i="36"/>
  <c r="EZ73" i="36"/>
  <c r="AF73" i="36"/>
  <c r="EP70" i="36"/>
  <c r="AB72" i="36"/>
  <c r="AF72" i="36"/>
  <c r="AO70" i="36"/>
  <c r="BV70" i="36"/>
  <c r="FA72" i="36"/>
  <c r="ES73" i="36"/>
  <c r="BN70" i="36"/>
  <c r="AH70" i="36"/>
  <c r="BI70" i="36"/>
  <c r="EQ72" i="36"/>
  <c r="ES72" i="36"/>
  <c r="BM70" i="36"/>
  <c r="FA73" i="36"/>
  <c r="FB72" i="36"/>
  <c r="EX72" i="36"/>
  <c r="ER72" i="36"/>
  <c r="AB73" i="36"/>
  <c r="AD73" i="36"/>
  <c r="AA72" i="36"/>
  <c r="EZ72" i="36"/>
  <c r="AA73" i="36"/>
  <c r="BJ71" i="36"/>
  <c r="EX73" i="36"/>
  <c r="BE71" i="36"/>
  <c r="CE73" i="36"/>
  <c r="EU72" i="36"/>
  <c r="BU71" i="36"/>
  <c r="EY72" i="36"/>
  <c r="EY73" i="36"/>
  <c r="BX70" i="36"/>
  <c r="AR71" i="36"/>
  <c r="BT72" i="36"/>
  <c r="BO71" i="36"/>
  <c r="AR70" i="36"/>
  <c r="AO71" i="36"/>
  <c r="AK70" i="36"/>
  <c r="CD70" i="36"/>
  <c r="ET72" i="36"/>
  <c r="BQ71" i="36"/>
  <c r="BL71" i="36"/>
  <c r="BV71" i="36"/>
  <c r="AK71" i="36"/>
  <c r="EU73" i="36"/>
  <c r="AD72" i="36"/>
  <c r="AH71" i="36"/>
  <c r="Q72" i="36"/>
  <c r="BX73" i="36"/>
  <c r="AJ71" i="36"/>
  <c r="BI71" i="36"/>
  <c r="AM71" i="36"/>
  <c r="BX71" i="36"/>
  <c r="BD71" i="36"/>
  <c r="BJ70" i="36"/>
  <c r="CE72" i="36"/>
  <c r="BP70" i="36"/>
  <c r="Q71" i="38" l="1"/>
  <c r="BF71" i="36"/>
  <c r="U71" i="38" s="1"/>
  <c r="X71" i="38" s="1"/>
  <c r="M71" i="38"/>
  <c r="L71" i="38"/>
  <c r="AI70" i="36"/>
  <c r="K70" i="38" s="1"/>
  <c r="AN70" i="36"/>
  <c r="AT70" i="36"/>
  <c r="N71" i="38"/>
  <c r="AP71" i="36"/>
  <c r="CF71" i="36"/>
  <c r="CG71" i="36"/>
  <c r="BS71" i="36"/>
  <c r="BZ69" i="36"/>
  <c r="BY69" i="36"/>
  <c r="AA69" i="38"/>
  <c r="Q70" i="38"/>
  <c r="W70" i="38" s="1"/>
  <c r="BF70" i="36"/>
  <c r="U70" i="38" s="1"/>
  <c r="X70" i="38" s="1"/>
  <c r="AT71" i="36"/>
  <c r="AN71" i="36"/>
  <c r="BR71" i="36"/>
  <c r="AI71" i="36"/>
  <c r="K71" i="38" s="1"/>
  <c r="V71" i="38"/>
  <c r="BG71" i="36"/>
  <c r="AC70" i="38"/>
  <c r="CB70" i="36"/>
  <c r="CA70" i="36"/>
  <c r="BR70" i="36"/>
  <c r="BS70" i="36"/>
  <c r="L70" i="38"/>
  <c r="M70" i="38"/>
  <c r="DY67" i="36"/>
  <c r="CG70" i="36"/>
  <c r="CF70" i="36"/>
  <c r="ED67" i="36"/>
  <c r="A69" i="36"/>
  <c r="AC72" i="36"/>
  <c r="X72" i="36"/>
  <c r="AR72" i="38"/>
  <c r="AG72" i="36"/>
  <c r="X73" i="36"/>
  <c r="AR73" i="38"/>
  <c r="AG73" i="36"/>
  <c r="D72" i="38"/>
  <c r="U72" i="36"/>
  <c r="K72" i="36"/>
  <c r="DV72" i="36"/>
  <c r="CS72" i="36"/>
  <c r="T72" i="36"/>
  <c r="E72" i="36"/>
  <c r="R72" i="36"/>
  <c r="AC71" i="38"/>
  <c r="CB71" i="36"/>
  <c r="CA71" i="36"/>
  <c r="AE72" i="36"/>
  <c r="AE73" i="36"/>
  <c r="N70" i="38"/>
  <c r="AP70" i="36"/>
  <c r="D73" i="38"/>
  <c r="DV73" i="36"/>
  <c r="CS73" i="36"/>
  <c r="T73" i="36"/>
  <c r="E73" i="36"/>
  <c r="R73" i="36"/>
  <c r="U73" i="36"/>
  <c r="K73" i="36"/>
  <c r="AC73" i="36"/>
  <c r="AZ69" i="36"/>
  <c r="AU69" i="36"/>
  <c r="Z69" i="36"/>
  <c r="EH67" i="36"/>
  <c r="DZ67" i="36"/>
  <c r="EJ67" i="36"/>
  <c r="EI67" i="36"/>
  <c r="EB67" i="36"/>
  <c r="DX67" i="36"/>
  <c r="EK67" i="36"/>
  <c r="EG67" i="36"/>
  <c r="EV74" i="36"/>
  <c r="EN74" i="36"/>
  <c r="EW72" i="36"/>
  <c r="H69" i="38"/>
  <c r="I69" i="38" s="1"/>
  <c r="BB68" i="36"/>
  <c r="BA68" i="36"/>
  <c r="BC68" i="36"/>
  <c r="Y69" i="38"/>
  <c r="AB69" i="38"/>
  <c r="O69" i="38"/>
  <c r="P69" i="38" s="1"/>
  <c r="Z69" i="38"/>
  <c r="AN68" i="38"/>
  <c r="AM68" i="38"/>
  <c r="AL68" i="38"/>
  <c r="AD70" i="38"/>
  <c r="BW70" i="36" s="1"/>
  <c r="F70" i="38"/>
  <c r="G70" i="38" s="1"/>
  <c r="V70" i="36"/>
  <c r="Y70" i="36"/>
  <c r="AS70" i="36"/>
  <c r="AD71" i="38"/>
  <c r="BW71" i="36" s="1"/>
  <c r="F71" i="38"/>
  <c r="G71" i="38" s="1"/>
  <c r="V71" i="36"/>
  <c r="Y71" i="36"/>
  <c r="AS71" i="36"/>
  <c r="J69" i="36"/>
  <c r="D69" i="36"/>
  <c r="N69" i="36"/>
  <c r="EE67" i="36"/>
  <c r="R71" i="38"/>
  <c r="E70" i="38"/>
  <c r="S70" i="36"/>
  <c r="I70" i="36"/>
  <c r="C70" i="36"/>
  <c r="CY71" i="36"/>
  <c r="DA71" i="36" s="1"/>
  <c r="CU71" i="36"/>
  <c r="DC71" i="36"/>
  <c r="CX71" i="36"/>
  <c r="CT71" i="36"/>
  <c r="CW71" i="36"/>
  <c r="CV71" i="36"/>
  <c r="CZ71" i="36"/>
  <c r="E71" i="38"/>
  <c r="C71" i="36"/>
  <c r="I71" i="36"/>
  <c r="S71" i="36"/>
  <c r="AY68" i="38"/>
  <c r="BE68" i="38"/>
  <c r="EA67" i="36"/>
  <c r="J71" i="38"/>
  <c r="L71" i="36"/>
  <c r="M71" i="36" s="1"/>
  <c r="G71" i="36"/>
  <c r="F71" i="36"/>
  <c r="W71" i="36"/>
  <c r="BU69" i="38"/>
  <c r="BQ69" i="38"/>
  <c r="BM69" i="38"/>
  <c r="BI69" i="38"/>
  <c r="BA69" i="38"/>
  <c r="BB69" i="38" s="1"/>
  <c r="BG69" i="38" s="1"/>
  <c r="AW69" i="38"/>
  <c r="AS69" i="38"/>
  <c r="AO69" i="38"/>
  <c r="AK69" i="38"/>
  <c r="AG69" i="38"/>
  <c r="BT69" i="38"/>
  <c r="BP69" i="38"/>
  <c r="BL69" i="38"/>
  <c r="BH69" i="38"/>
  <c r="AV69" i="38"/>
  <c r="AJ69" i="38"/>
  <c r="AF69" i="38"/>
  <c r="BS69" i="38"/>
  <c r="BO69" i="38"/>
  <c r="BK69" i="38"/>
  <c r="AU69" i="38"/>
  <c r="AQ69" i="38"/>
  <c r="AI69" i="38"/>
  <c r="AE69" i="38"/>
  <c r="AP69" i="38"/>
  <c r="BR69" i="38"/>
  <c r="BN69" i="38"/>
  <c r="AX69" i="38"/>
  <c r="AZ69" i="38" s="1"/>
  <c r="AH69" i="38"/>
  <c r="BJ69" i="38"/>
  <c r="AT69" i="38"/>
  <c r="AX68" i="36"/>
  <c r="AW68" i="36"/>
  <c r="AV68" i="36"/>
  <c r="AY68" i="36"/>
  <c r="EC67" i="36"/>
  <c r="DF69" i="36"/>
  <c r="DI69" i="36"/>
  <c r="DE69" i="36"/>
  <c r="DH69" i="36"/>
  <c r="DD69" i="36"/>
  <c r="DK69" i="36"/>
  <c r="DG69" i="36"/>
  <c r="T69" i="38"/>
  <c r="S69" i="38"/>
  <c r="BF68" i="38"/>
  <c r="BC68" i="38"/>
  <c r="BD68" i="38"/>
  <c r="DJ68" i="36"/>
  <c r="EF68" i="36" s="1"/>
  <c r="EO74" i="36"/>
  <c r="EM75" i="36" s="1"/>
  <c r="EO75" i="36" s="1"/>
  <c r="EM76" i="36" s="1"/>
  <c r="EW73" i="36"/>
  <c r="J70" i="38"/>
  <c r="W70" i="36"/>
  <c r="L70" i="36"/>
  <c r="M70" i="36" s="1"/>
  <c r="G70" i="36"/>
  <c r="F70" i="36"/>
  <c r="CZ70" i="36"/>
  <c r="CV70" i="36"/>
  <c r="CY70" i="36"/>
  <c r="DA70" i="36" s="1"/>
  <c r="CU70" i="36"/>
  <c r="DC70" i="36"/>
  <c r="CX70" i="36"/>
  <c r="CT70" i="36"/>
  <c r="CW70" i="36"/>
  <c r="AD74" i="36"/>
  <c r="BP73" i="36"/>
  <c r="AM73" i="36"/>
  <c r="EP73" i="36"/>
  <c r="EX74" i="36"/>
  <c r="AJ74" i="36"/>
  <c r="AK72" i="36"/>
  <c r="AH73" i="36"/>
  <c r="AR73" i="36"/>
  <c r="AA74" i="36"/>
  <c r="BJ74" i="36"/>
  <c r="EZ74" i="36"/>
  <c r="AB74" i="36"/>
  <c r="BI72" i="36"/>
  <c r="BM74" i="36"/>
  <c r="BQ72" i="36"/>
  <c r="BO72" i="36"/>
  <c r="AQ71" i="36"/>
  <c r="BE74" i="36"/>
  <c r="BH72" i="36"/>
  <c r="BL72" i="36"/>
  <c r="AO73" i="36"/>
  <c r="AO72" i="36"/>
  <c r="BI73" i="36"/>
  <c r="BU72" i="36"/>
  <c r="FB74" i="36"/>
  <c r="CD72" i="36"/>
  <c r="BE72" i="36"/>
  <c r="CE74" i="36"/>
  <c r="BU73" i="36"/>
  <c r="BM72" i="36"/>
  <c r="BE73" i="36"/>
  <c r="BO73" i="36"/>
  <c r="AH72" i="36"/>
  <c r="BD73" i="36"/>
  <c r="BQ74" i="36"/>
  <c r="BX72" i="36"/>
  <c r="CD74" i="36"/>
  <c r="BH73" i="36"/>
  <c r="ET74" i="36"/>
  <c r="EU74" i="36"/>
  <c r="ES74" i="36"/>
  <c r="AK73" i="36"/>
  <c r="AO74" i="36"/>
  <c r="AF74" i="36"/>
  <c r="Q74" i="36"/>
  <c r="AM72" i="36"/>
  <c r="CD73" i="36"/>
  <c r="AR72" i="36"/>
  <c r="BD74" i="36"/>
  <c r="BK72" i="36"/>
  <c r="BN73" i="36"/>
  <c r="BQ73" i="36"/>
  <c r="EP72" i="36"/>
  <c r="BV72" i="36"/>
  <c r="BN72" i="36"/>
  <c r="EQ74" i="36"/>
  <c r="AJ72" i="36"/>
  <c r="BL73" i="36"/>
  <c r="FA74" i="36"/>
  <c r="BJ72" i="36"/>
  <c r="BV73" i="36"/>
  <c r="BK73" i="36"/>
  <c r="AJ73" i="36"/>
  <c r="BJ73" i="36"/>
  <c r="AQ70" i="36"/>
  <c r="BT74" i="36"/>
  <c r="BM73" i="36"/>
  <c r="BD72" i="36"/>
  <c r="ER74" i="36"/>
  <c r="EY74" i="36"/>
  <c r="BI74" i="36"/>
  <c r="W71" i="38" l="1"/>
  <c r="N72" i="38"/>
  <c r="AP72" i="36"/>
  <c r="R70" i="38"/>
  <c r="T70" i="38" s="1"/>
  <c r="AA70" i="38"/>
  <c r="BY70" i="36"/>
  <c r="BZ70" i="36"/>
  <c r="AI73" i="36"/>
  <c r="K73" i="38" s="1"/>
  <c r="N73" i="38"/>
  <c r="AP73" i="36"/>
  <c r="V73" i="38"/>
  <c r="BG73" i="36"/>
  <c r="AN73" i="36"/>
  <c r="AT73" i="36"/>
  <c r="AC73" i="38"/>
  <c r="CB73" i="36"/>
  <c r="CA73" i="36"/>
  <c r="BF69" i="38"/>
  <c r="AI72" i="36"/>
  <c r="K72" i="38" s="1"/>
  <c r="M73" i="38"/>
  <c r="L73" i="38"/>
  <c r="CG73" i="36"/>
  <c r="CF73" i="36"/>
  <c r="DJ69" i="36"/>
  <c r="EC69" i="36" s="1"/>
  <c r="AY69" i="38"/>
  <c r="BE69" i="38"/>
  <c r="A71" i="36"/>
  <c r="A70" i="36"/>
  <c r="EW74" i="36"/>
  <c r="Q74" i="38"/>
  <c r="BF74" i="36"/>
  <c r="U74" i="38" s="1"/>
  <c r="X74" i="38" s="1"/>
  <c r="Q73" i="38"/>
  <c r="BF73" i="36"/>
  <c r="U73" i="38" s="1"/>
  <c r="X73" i="38" s="1"/>
  <c r="BS72" i="36"/>
  <c r="AC72" i="38"/>
  <c r="CB72" i="36"/>
  <c r="CA72" i="36"/>
  <c r="V72" i="38"/>
  <c r="BG72" i="36"/>
  <c r="BS74" i="36"/>
  <c r="Q72" i="38"/>
  <c r="BF72" i="36"/>
  <c r="U72" i="38" s="1"/>
  <c r="X72" i="38" s="1"/>
  <c r="BR72" i="36"/>
  <c r="AT72" i="36"/>
  <c r="AN72" i="36"/>
  <c r="CG72" i="36"/>
  <c r="CF72" i="36"/>
  <c r="AC74" i="36"/>
  <c r="X74" i="36"/>
  <c r="AR74" i="38"/>
  <c r="BR73" i="36"/>
  <c r="M72" i="38"/>
  <c r="L72" i="38"/>
  <c r="AG74" i="36"/>
  <c r="BS73" i="36"/>
  <c r="M74" i="38"/>
  <c r="L74" i="38"/>
  <c r="D74" i="38"/>
  <c r="E74" i="36"/>
  <c r="R74" i="36"/>
  <c r="U74" i="36"/>
  <c r="K74" i="36"/>
  <c r="DV74" i="36"/>
  <c r="CS74" i="36"/>
  <c r="T74" i="36"/>
  <c r="AE74" i="36"/>
  <c r="EV76" i="36"/>
  <c r="EN76" i="36"/>
  <c r="EH68" i="36"/>
  <c r="EG68" i="36"/>
  <c r="EA68" i="36"/>
  <c r="EI68" i="36"/>
  <c r="EJ68" i="36"/>
  <c r="DX68" i="36"/>
  <c r="DZ68" i="36"/>
  <c r="EE68" i="36"/>
  <c r="EC68" i="36"/>
  <c r="AU71" i="36"/>
  <c r="Z71" i="36"/>
  <c r="AZ71" i="36"/>
  <c r="H71" i="38"/>
  <c r="I71" i="38" s="1"/>
  <c r="E73" i="38"/>
  <c r="S73" i="36"/>
  <c r="I73" i="36"/>
  <c r="C73" i="36"/>
  <c r="CW73" i="36"/>
  <c r="CZ73" i="36"/>
  <c r="CV73" i="36"/>
  <c r="CY73" i="36"/>
  <c r="DA73" i="36" s="1"/>
  <c r="CU73" i="36"/>
  <c r="CT73" i="36"/>
  <c r="DC73" i="36"/>
  <c r="CX73" i="36"/>
  <c r="E72" i="38"/>
  <c r="C72" i="36"/>
  <c r="S72" i="36"/>
  <c r="I72" i="36"/>
  <c r="DC72" i="36"/>
  <c r="CX72" i="36"/>
  <c r="CT72" i="36"/>
  <c r="CW72" i="36"/>
  <c r="CZ72" i="36"/>
  <c r="CV72" i="36"/>
  <c r="CY72" i="36"/>
  <c r="DA72" i="36" s="1"/>
  <c r="CU72" i="36"/>
  <c r="DY68" i="36"/>
  <c r="T71" i="38"/>
  <c r="S71" i="38"/>
  <c r="BU70" i="38"/>
  <c r="BQ70" i="38"/>
  <c r="BM70" i="38"/>
  <c r="BI70" i="38"/>
  <c r="BA70" i="38"/>
  <c r="BB70" i="38" s="1"/>
  <c r="BG70" i="38" s="1"/>
  <c r="AW70" i="38"/>
  <c r="AS70" i="38"/>
  <c r="AO70" i="38"/>
  <c r="AK70" i="38"/>
  <c r="AG70" i="38"/>
  <c r="BT70" i="38"/>
  <c r="BP70" i="38"/>
  <c r="BL70" i="38"/>
  <c r="BH70" i="38"/>
  <c r="AV70" i="38"/>
  <c r="AJ70" i="38"/>
  <c r="AF70" i="38"/>
  <c r="BS70" i="38"/>
  <c r="BO70" i="38"/>
  <c r="BK70" i="38"/>
  <c r="AU70" i="38"/>
  <c r="AQ70" i="38"/>
  <c r="AI70" i="38"/>
  <c r="AE70" i="38"/>
  <c r="BJ70" i="38"/>
  <c r="AT70" i="38"/>
  <c r="AP70" i="38"/>
  <c r="BR70" i="38"/>
  <c r="BN70" i="38"/>
  <c r="AX70" i="38"/>
  <c r="AZ70" i="38" s="1"/>
  <c r="AH70" i="38"/>
  <c r="EK68" i="36"/>
  <c r="ED68" i="36"/>
  <c r="BZ71" i="36"/>
  <c r="AA71" i="38"/>
  <c r="BY71" i="36"/>
  <c r="DI70" i="36"/>
  <c r="DE70" i="36"/>
  <c r="DH70" i="36"/>
  <c r="DD70" i="36"/>
  <c r="DK70" i="36"/>
  <c r="DG70" i="36"/>
  <c r="DF70" i="36"/>
  <c r="EO76" i="36"/>
  <c r="EM77" i="36" s="1"/>
  <c r="EV75" i="36"/>
  <c r="EN75" i="36"/>
  <c r="BC69" i="38"/>
  <c r="BD69" i="38"/>
  <c r="Y71" i="38"/>
  <c r="AB71" i="38"/>
  <c r="O71" i="38"/>
  <c r="P71" i="38" s="1"/>
  <c r="Z71" i="38"/>
  <c r="DH71" i="36"/>
  <c r="DD71" i="36"/>
  <c r="DK71" i="36"/>
  <c r="DG71" i="36"/>
  <c r="DF71" i="36"/>
  <c r="DI71" i="36"/>
  <c r="DE71" i="36"/>
  <c r="AZ70" i="36"/>
  <c r="AU70" i="36"/>
  <c r="Z70" i="36"/>
  <c r="H70" i="38"/>
  <c r="I70" i="38" s="1"/>
  <c r="AW69" i="36"/>
  <c r="AV69" i="36"/>
  <c r="AY69" i="36"/>
  <c r="AX69" i="36"/>
  <c r="EB68" i="36"/>
  <c r="J72" i="38"/>
  <c r="G72" i="36"/>
  <c r="F72" i="36"/>
  <c r="W72" i="36"/>
  <c r="L72" i="36"/>
  <c r="M72" i="36" s="1"/>
  <c r="Y70" i="38"/>
  <c r="AB70" i="38"/>
  <c r="O70" i="38"/>
  <c r="P70" i="38" s="1"/>
  <c r="Z70" i="38"/>
  <c r="AN69" i="38"/>
  <c r="AM69" i="38"/>
  <c r="AL69" i="38"/>
  <c r="D71" i="36"/>
  <c r="J71" i="36"/>
  <c r="N71" i="36"/>
  <c r="D70" i="36"/>
  <c r="J70" i="36"/>
  <c r="N70" i="36"/>
  <c r="BU71" i="38"/>
  <c r="BQ71" i="38"/>
  <c r="BM71" i="38"/>
  <c r="BI71" i="38"/>
  <c r="BA71" i="38"/>
  <c r="BB71" i="38" s="1"/>
  <c r="BG71" i="38" s="1"/>
  <c r="AW71" i="38"/>
  <c r="AS71" i="38"/>
  <c r="AO71" i="38"/>
  <c r="AK71" i="38"/>
  <c r="AG71" i="38"/>
  <c r="BT71" i="38"/>
  <c r="BP71" i="38"/>
  <c r="BL71" i="38"/>
  <c r="BH71" i="38"/>
  <c r="AV71" i="38"/>
  <c r="AJ71" i="38"/>
  <c r="AF71" i="38"/>
  <c r="BS71" i="38"/>
  <c r="BO71" i="38"/>
  <c r="BK71" i="38"/>
  <c r="AU71" i="38"/>
  <c r="AQ71" i="38"/>
  <c r="AI71" i="38"/>
  <c r="AE71" i="38"/>
  <c r="BN71" i="38"/>
  <c r="AX71" i="38"/>
  <c r="AZ71" i="38" s="1"/>
  <c r="AH71" i="38"/>
  <c r="BJ71" i="38"/>
  <c r="AT71" i="38"/>
  <c r="AP71" i="38"/>
  <c r="BR71" i="38"/>
  <c r="BA69" i="36"/>
  <c r="BC69" i="36"/>
  <c r="BB69" i="36"/>
  <c r="F73" i="38"/>
  <c r="G73" i="38" s="1"/>
  <c r="AD73" i="38"/>
  <c r="BW73" i="36" s="1"/>
  <c r="AS73" i="36"/>
  <c r="V73" i="36"/>
  <c r="Y73" i="36"/>
  <c r="H73" i="38" s="1"/>
  <c r="F72" i="38"/>
  <c r="G72" i="38" s="1"/>
  <c r="AD72" i="38"/>
  <c r="BW72" i="36" s="1"/>
  <c r="Y72" i="36"/>
  <c r="H72" i="38" s="1"/>
  <c r="AS72" i="36"/>
  <c r="V72" i="36"/>
  <c r="J73" i="38"/>
  <c r="F73" i="36"/>
  <c r="W73" i="36"/>
  <c r="L73" i="36"/>
  <c r="M73" i="36" s="1"/>
  <c r="G73" i="36"/>
  <c r="EX76" i="36"/>
  <c r="BL74" i="36"/>
  <c r="EZ76" i="36"/>
  <c r="Q75" i="36"/>
  <c r="EU75" i="36"/>
  <c r="AD76" i="36"/>
  <c r="AB76" i="36"/>
  <c r="ES76" i="36"/>
  <c r="BP76" i="36"/>
  <c r="AQ72" i="36"/>
  <c r="ES75" i="36"/>
  <c r="BO76" i="36"/>
  <c r="EY75" i="36"/>
  <c r="ET75" i="36"/>
  <c r="AK76" i="36"/>
  <c r="EZ75" i="36"/>
  <c r="FB76" i="36"/>
  <c r="FA76" i="36"/>
  <c r="BU74" i="36"/>
  <c r="BD76" i="36"/>
  <c r="BN74" i="36"/>
  <c r="BK74" i="36"/>
  <c r="AD75" i="36"/>
  <c r="AJ75" i="36"/>
  <c r="AA75" i="36"/>
  <c r="EQ76" i="36"/>
  <c r="AQ73" i="36"/>
  <c r="AA76" i="36"/>
  <c r="AF76" i="36"/>
  <c r="BT76" i="36"/>
  <c r="AK74" i="36"/>
  <c r="CE75" i="36"/>
  <c r="EP74" i="36"/>
  <c r="AF75" i="36"/>
  <c r="AJ76" i="36"/>
  <c r="EU76" i="36"/>
  <c r="AR74" i="36"/>
  <c r="AM74" i="36"/>
  <c r="CE76" i="36"/>
  <c r="BV74" i="36"/>
  <c r="BO74" i="36"/>
  <c r="BK75" i="36"/>
  <c r="BK76" i="36"/>
  <c r="BP74" i="36"/>
  <c r="EQ75" i="36"/>
  <c r="FB75" i="36"/>
  <c r="BH74" i="36"/>
  <c r="ER75" i="36"/>
  <c r="Q76" i="36"/>
  <c r="ER76" i="36"/>
  <c r="EY76" i="36"/>
  <c r="FA75" i="36"/>
  <c r="AH74" i="36"/>
  <c r="ET76" i="36"/>
  <c r="EX75" i="36"/>
  <c r="BT75" i="36"/>
  <c r="AB75" i="36"/>
  <c r="BX74" i="36"/>
  <c r="EK69" i="36" l="1"/>
  <c r="DY69" i="36"/>
  <c r="S70" i="38"/>
  <c r="CG74" i="36"/>
  <c r="CF74" i="36"/>
  <c r="AN74" i="36"/>
  <c r="BR74" i="36"/>
  <c r="AT74" i="36"/>
  <c r="BZ73" i="36"/>
  <c r="BY73" i="36"/>
  <c r="EF69" i="36"/>
  <c r="BC71" i="38"/>
  <c r="EJ69" i="36"/>
  <c r="EA69" i="36"/>
  <c r="ED69" i="36"/>
  <c r="EB69" i="36"/>
  <c r="EI69" i="36"/>
  <c r="AA73" i="38"/>
  <c r="EG69" i="36"/>
  <c r="EH69" i="36"/>
  <c r="EE69" i="36"/>
  <c r="DX69" i="36"/>
  <c r="DZ69" i="36"/>
  <c r="DJ71" i="36"/>
  <c r="EJ71" i="36" s="1"/>
  <c r="EW75" i="36"/>
  <c r="BY72" i="36"/>
  <c r="AA72" i="38"/>
  <c r="BF71" i="38"/>
  <c r="BE71" i="38"/>
  <c r="DJ70" i="36"/>
  <c r="EA70" i="36" s="1"/>
  <c r="BF70" i="38"/>
  <c r="BD71" i="38"/>
  <c r="A72" i="36"/>
  <c r="BD70" i="38"/>
  <c r="BC70" i="38"/>
  <c r="AC74" i="38"/>
  <c r="CB74" i="36"/>
  <c r="CA74" i="36"/>
  <c r="M75" i="38"/>
  <c r="L75" i="38"/>
  <c r="D75" i="38"/>
  <c r="R75" i="36"/>
  <c r="U75" i="36"/>
  <c r="K75" i="36"/>
  <c r="DV75" i="36"/>
  <c r="CS75" i="36"/>
  <c r="T75" i="36"/>
  <c r="E75" i="36"/>
  <c r="AE75" i="36"/>
  <c r="V74" i="38"/>
  <c r="W74" i="38" s="1"/>
  <c r="BG74" i="36"/>
  <c r="M76" i="38"/>
  <c r="L76" i="38"/>
  <c r="D76" i="38"/>
  <c r="U76" i="36"/>
  <c r="K76" i="36"/>
  <c r="DV76" i="36"/>
  <c r="CS76" i="36"/>
  <c r="T76" i="36"/>
  <c r="E76" i="36"/>
  <c r="R76" i="36"/>
  <c r="AE76" i="36"/>
  <c r="Q76" i="38"/>
  <c r="BF76" i="36"/>
  <c r="U76" i="38" s="1"/>
  <c r="X76" i="38" s="1"/>
  <c r="AC75" i="36"/>
  <c r="X75" i="36"/>
  <c r="AI74" i="36"/>
  <c r="K74" i="38" s="1"/>
  <c r="AC76" i="36"/>
  <c r="X76" i="36"/>
  <c r="N74" i="38"/>
  <c r="AP74" i="36"/>
  <c r="AR75" i="38"/>
  <c r="AG75" i="36"/>
  <c r="AR76" i="38"/>
  <c r="AG76" i="36"/>
  <c r="Y73" i="38"/>
  <c r="AB73" i="38"/>
  <c r="O73" i="38"/>
  <c r="P73" i="38" s="1"/>
  <c r="Z73" i="38"/>
  <c r="AZ72" i="36"/>
  <c r="Z72" i="36"/>
  <c r="AU72" i="36"/>
  <c r="I72" i="38"/>
  <c r="AV70" i="36"/>
  <c r="AY70" i="36"/>
  <c r="AX70" i="36"/>
  <c r="AW70" i="36"/>
  <c r="A73" i="36"/>
  <c r="AY70" i="38"/>
  <c r="BE70" i="38"/>
  <c r="J73" i="36"/>
  <c r="D73" i="36"/>
  <c r="N73" i="36"/>
  <c r="AY71" i="36"/>
  <c r="AX71" i="36"/>
  <c r="AW71" i="36"/>
  <c r="AV71" i="36"/>
  <c r="W72" i="38"/>
  <c r="R72" i="38"/>
  <c r="BZ72" i="36"/>
  <c r="BC70" i="36"/>
  <c r="BB70" i="36"/>
  <c r="BA70" i="36"/>
  <c r="EV77" i="36"/>
  <c r="EN77" i="36"/>
  <c r="J72" i="36"/>
  <c r="D72" i="36"/>
  <c r="N72" i="36"/>
  <c r="W73" i="38"/>
  <c r="R73" i="38"/>
  <c r="AN71" i="38"/>
  <c r="AM71" i="38"/>
  <c r="AL71" i="38"/>
  <c r="BU73" i="38"/>
  <c r="BQ73" i="38"/>
  <c r="BM73" i="38"/>
  <c r="BI73" i="38"/>
  <c r="BA73" i="38"/>
  <c r="BB73" i="38" s="1"/>
  <c r="BG73" i="38" s="1"/>
  <c r="AW73" i="38"/>
  <c r="AS73" i="38"/>
  <c r="AO73" i="38"/>
  <c r="AK73" i="38"/>
  <c r="AG73" i="38"/>
  <c r="BT73" i="38"/>
  <c r="BP73" i="38"/>
  <c r="BL73" i="38"/>
  <c r="BH73" i="38"/>
  <c r="AV73" i="38"/>
  <c r="AJ73" i="38"/>
  <c r="AF73" i="38"/>
  <c r="BS73" i="38"/>
  <c r="BO73" i="38"/>
  <c r="BK73" i="38"/>
  <c r="AU73" i="38"/>
  <c r="AQ73" i="38"/>
  <c r="AI73" i="38"/>
  <c r="AE73" i="38"/>
  <c r="AP73" i="38"/>
  <c r="BR73" i="38"/>
  <c r="BN73" i="38"/>
  <c r="AX73" i="38"/>
  <c r="AZ73" i="38" s="1"/>
  <c r="AH73" i="38"/>
  <c r="BJ73" i="38"/>
  <c r="AT73" i="38"/>
  <c r="Y72" i="38"/>
  <c r="AB72" i="38"/>
  <c r="O72" i="38"/>
  <c r="P72" i="38" s="1"/>
  <c r="Z72" i="38"/>
  <c r="AN70" i="38"/>
  <c r="AM70" i="38"/>
  <c r="AL70" i="38"/>
  <c r="DF73" i="36"/>
  <c r="DI73" i="36"/>
  <c r="DE73" i="36"/>
  <c r="DH73" i="36"/>
  <c r="DD73" i="36"/>
  <c r="DK73" i="36"/>
  <c r="DG73" i="36"/>
  <c r="BC71" i="36"/>
  <c r="BB71" i="36"/>
  <c r="BA71" i="36"/>
  <c r="EO77" i="36"/>
  <c r="EM78" i="36" s="1"/>
  <c r="EW76" i="36"/>
  <c r="AD74" i="38"/>
  <c r="BW74" i="36" s="1"/>
  <c r="F74" i="38"/>
  <c r="G74" i="38" s="1"/>
  <c r="V74" i="36"/>
  <c r="Y74" i="36"/>
  <c r="AS74" i="36"/>
  <c r="BU72" i="38"/>
  <c r="BQ72" i="38"/>
  <c r="BM72" i="38"/>
  <c r="BI72" i="38"/>
  <c r="BA72" i="38"/>
  <c r="BB72" i="38" s="1"/>
  <c r="BG72" i="38" s="1"/>
  <c r="AW72" i="38"/>
  <c r="AS72" i="38"/>
  <c r="AO72" i="38"/>
  <c r="AK72" i="38"/>
  <c r="AG72" i="38"/>
  <c r="BT72" i="38"/>
  <c r="BP72" i="38"/>
  <c r="BL72" i="38"/>
  <c r="BH72" i="38"/>
  <c r="AV72" i="38"/>
  <c r="AJ72" i="38"/>
  <c r="AF72" i="38"/>
  <c r="BS72" i="38"/>
  <c r="BO72" i="38"/>
  <c r="BK72" i="38"/>
  <c r="AU72" i="38"/>
  <c r="AQ72" i="38"/>
  <c r="AI72" i="38"/>
  <c r="AE72" i="38"/>
  <c r="BR72" i="38"/>
  <c r="BN72" i="38"/>
  <c r="AX72" i="38"/>
  <c r="AZ72" i="38" s="1"/>
  <c r="AH72" i="38"/>
  <c r="BJ72" i="38"/>
  <c r="AT72" i="38"/>
  <c r="AP72" i="38"/>
  <c r="AZ73" i="36"/>
  <c r="AU73" i="36"/>
  <c r="Z73" i="36"/>
  <c r="I73" i="38"/>
  <c r="AY71" i="38"/>
  <c r="DK72" i="36"/>
  <c r="DG72" i="36"/>
  <c r="DF72" i="36"/>
  <c r="DI72" i="36"/>
  <c r="DE72" i="36"/>
  <c r="DH72" i="36"/>
  <c r="DD72" i="36"/>
  <c r="CZ74" i="36"/>
  <c r="CV74" i="36"/>
  <c r="CY74" i="36"/>
  <c r="DA74" i="36" s="1"/>
  <c r="CU74" i="36"/>
  <c r="DC74" i="36"/>
  <c r="CX74" i="36"/>
  <c r="CT74" i="36"/>
  <c r="CW74" i="36"/>
  <c r="E74" i="38"/>
  <c r="S74" i="36"/>
  <c r="I74" i="36"/>
  <c r="C74" i="36"/>
  <c r="J74" i="38"/>
  <c r="W74" i="36"/>
  <c r="L74" i="36"/>
  <c r="M74" i="36" s="1"/>
  <c r="G74" i="36"/>
  <c r="F74" i="36"/>
  <c r="R74" i="38"/>
  <c r="BN75" i="36"/>
  <c r="AO76" i="36"/>
  <c r="EQ77" i="36"/>
  <c r="AH75" i="36"/>
  <c r="AB77" i="36"/>
  <c r="EZ77" i="36"/>
  <c r="AM75" i="36"/>
  <c r="AQ74" i="36"/>
  <c r="BI75" i="36"/>
  <c r="AO75" i="36"/>
  <c r="BL75" i="36"/>
  <c r="BL76" i="36"/>
  <c r="BU76" i="36"/>
  <c r="CD76" i="36"/>
  <c r="AD77" i="36"/>
  <c r="CD75" i="36"/>
  <c r="FA77" i="36"/>
  <c r="BN76" i="36"/>
  <c r="BM76" i="36"/>
  <c r="BX75" i="36"/>
  <c r="BO75" i="36"/>
  <c r="AF77" i="36"/>
  <c r="AH76" i="36"/>
  <c r="BV75" i="36"/>
  <c r="BV76" i="36"/>
  <c r="BI76" i="36"/>
  <c r="CD77" i="36"/>
  <c r="BU75" i="36"/>
  <c r="BD75" i="36"/>
  <c r="BJ75" i="36"/>
  <c r="FB77" i="36"/>
  <c r="BJ77" i="36"/>
  <c r="EY77" i="36"/>
  <c r="AR75" i="36"/>
  <c r="AA77" i="36"/>
  <c r="Q77" i="36"/>
  <c r="EX77" i="36"/>
  <c r="BT77" i="36"/>
  <c r="ES77" i="36"/>
  <c r="BQ76" i="36"/>
  <c r="ER77" i="36"/>
  <c r="BH76" i="36"/>
  <c r="AR76" i="36"/>
  <c r="BQ75" i="36"/>
  <c r="BE75" i="36"/>
  <c r="BX77" i="36"/>
  <c r="BO77" i="36"/>
  <c r="EP75" i="36"/>
  <c r="ET77" i="36"/>
  <c r="EP76" i="36"/>
  <c r="BH75" i="36"/>
  <c r="BL77" i="36"/>
  <c r="BP77" i="36"/>
  <c r="BP75" i="36"/>
  <c r="AK75" i="36"/>
  <c r="BJ76" i="36"/>
  <c r="BX76" i="36"/>
  <c r="EU77" i="36"/>
  <c r="BE76" i="36"/>
  <c r="AM76" i="36"/>
  <c r="CE77" i="36"/>
  <c r="BM75" i="36"/>
  <c r="AI75" i="36" l="1"/>
  <c r="K75" i="38" s="1"/>
  <c r="BS76" i="36"/>
  <c r="AT75" i="36"/>
  <c r="AN75" i="36"/>
  <c r="N76" i="38"/>
  <c r="AP76" i="36"/>
  <c r="BG75" i="36"/>
  <c r="V75" i="38"/>
  <c r="BC72" i="38"/>
  <c r="EK71" i="36"/>
  <c r="EI71" i="36"/>
  <c r="EH71" i="36"/>
  <c r="ED70" i="36"/>
  <c r="EF71" i="36"/>
  <c r="EE70" i="36"/>
  <c r="EI70" i="36"/>
  <c r="EJ70" i="36"/>
  <c r="DY70" i="36"/>
  <c r="DZ71" i="36"/>
  <c r="EH70" i="36"/>
  <c r="EB70" i="36"/>
  <c r="EG70" i="36"/>
  <c r="EK70" i="36"/>
  <c r="ED71" i="36"/>
  <c r="BR75" i="36"/>
  <c r="N75" i="38"/>
  <c r="AP75" i="36"/>
  <c r="BS75" i="36"/>
  <c r="BF75" i="36"/>
  <c r="U75" i="38" s="1"/>
  <c r="X75" i="38" s="1"/>
  <c r="Q75" i="38"/>
  <c r="R75" i="38" s="1"/>
  <c r="CF75" i="36"/>
  <c r="CG75" i="36"/>
  <c r="DZ70" i="36"/>
  <c r="EA71" i="36"/>
  <c r="DX70" i="36"/>
  <c r="EG71" i="36"/>
  <c r="EC71" i="36"/>
  <c r="EB71" i="36"/>
  <c r="DY71" i="36"/>
  <c r="EE71" i="36"/>
  <c r="DX71" i="36"/>
  <c r="BY74" i="36"/>
  <c r="EC70" i="36"/>
  <c r="EF70" i="36"/>
  <c r="AA74" i="38"/>
  <c r="BF72" i="38"/>
  <c r="BE73" i="38"/>
  <c r="AY73" i="38"/>
  <c r="DJ72" i="36"/>
  <c r="EE72" i="36" s="1"/>
  <c r="BD72" i="38"/>
  <c r="BF73" i="38"/>
  <c r="BC73" i="38"/>
  <c r="BD73" i="38"/>
  <c r="EW77" i="36"/>
  <c r="A74" i="36"/>
  <c r="AC77" i="36"/>
  <c r="AC75" i="38"/>
  <c r="CA75" i="36"/>
  <c r="CB75" i="36"/>
  <c r="CG76" i="36"/>
  <c r="CF76" i="36"/>
  <c r="BR76" i="36"/>
  <c r="AT76" i="36"/>
  <c r="AN76" i="36"/>
  <c r="AI76" i="36"/>
  <c r="K76" i="38" s="1"/>
  <c r="X77" i="36"/>
  <c r="AR77" i="38"/>
  <c r="AG77" i="36"/>
  <c r="D77" i="38"/>
  <c r="DV77" i="36"/>
  <c r="CS77" i="36"/>
  <c r="T77" i="36"/>
  <c r="E77" i="36"/>
  <c r="R77" i="36"/>
  <c r="U77" i="36"/>
  <c r="K77" i="36"/>
  <c r="AE77" i="36"/>
  <c r="V76" i="38"/>
  <c r="W76" i="38" s="1"/>
  <c r="BG76" i="36"/>
  <c r="AC76" i="38"/>
  <c r="CB76" i="36"/>
  <c r="CA76" i="36"/>
  <c r="EV78" i="36"/>
  <c r="EN78" i="36"/>
  <c r="AW73" i="36"/>
  <c r="AV73" i="36"/>
  <c r="AY73" i="36"/>
  <c r="AX73" i="36"/>
  <c r="AZ74" i="36"/>
  <c r="AU74" i="36"/>
  <c r="Z74" i="36"/>
  <c r="EO78" i="36"/>
  <c r="EM79" i="36" s="1"/>
  <c r="AX72" i="36"/>
  <c r="AW72" i="36"/>
  <c r="AV72" i="36"/>
  <c r="AY72" i="36"/>
  <c r="J76" i="38"/>
  <c r="G76" i="36"/>
  <c r="F76" i="36"/>
  <c r="W76" i="36"/>
  <c r="L76" i="36"/>
  <c r="M76" i="36" s="1"/>
  <c r="BZ74" i="36"/>
  <c r="BU74" i="38"/>
  <c r="BQ74" i="38"/>
  <c r="BM74" i="38"/>
  <c r="BI74" i="38"/>
  <c r="BA74" i="38"/>
  <c r="BB74" i="38" s="1"/>
  <c r="BG74" i="38" s="1"/>
  <c r="AW74" i="38"/>
  <c r="AS74" i="38"/>
  <c r="AO74" i="38"/>
  <c r="AK74" i="38"/>
  <c r="AG74" i="38"/>
  <c r="BT74" i="38"/>
  <c r="BP74" i="38"/>
  <c r="BL74" i="38"/>
  <c r="BH74" i="38"/>
  <c r="AV74" i="38"/>
  <c r="AJ74" i="38"/>
  <c r="AF74" i="38"/>
  <c r="BS74" i="38"/>
  <c r="BO74" i="38"/>
  <c r="BK74" i="38"/>
  <c r="AU74" i="38"/>
  <c r="AQ74" i="38"/>
  <c r="AI74" i="38"/>
  <c r="AE74" i="38"/>
  <c r="BJ74" i="38"/>
  <c r="AT74" i="38"/>
  <c r="AP74" i="38"/>
  <c r="BR74" i="38"/>
  <c r="BN74" i="38"/>
  <c r="AX74" i="38"/>
  <c r="AZ74" i="38" s="1"/>
  <c r="AH74" i="38"/>
  <c r="T73" i="38"/>
  <c r="S73" i="38"/>
  <c r="R76" i="38"/>
  <c r="DC76" i="36"/>
  <c r="CX76" i="36"/>
  <c r="CT76" i="36"/>
  <c r="CW76" i="36"/>
  <c r="CZ76" i="36"/>
  <c r="CV76" i="36"/>
  <c r="CY76" i="36"/>
  <c r="DA76" i="36" s="1"/>
  <c r="CU76" i="36"/>
  <c r="AN72" i="38"/>
  <c r="AM72" i="38"/>
  <c r="AL72" i="38"/>
  <c r="D74" i="36"/>
  <c r="J74" i="36"/>
  <c r="N74" i="36"/>
  <c r="DI74" i="36"/>
  <c r="DE74" i="36"/>
  <c r="DH74" i="36"/>
  <c r="DD74" i="36"/>
  <c r="DK74" i="36"/>
  <c r="DG74" i="36"/>
  <c r="DF74" i="36"/>
  <c r="BA73" i="36"/>
  <c r="BC73" i="36"/>
  <c r="BB73" i="36"/>
  <c r="AN73" i="38"/>
  <c r="AM73" i="38"/>
  <c r="AL73" i="38"/>
  <c r="AD75" i="38"/>
  <c r="BW75" i="36" s="1"/>
  <c r="F75" i="38"/>
  <c r="G75" i="38" s="1"/>
  <c r="V75" i="36"/>
  <c r="Y75" i="36"/>
  <c r="AS75" i="36"/>
  <c r="DJ73" i="36"/>
  <c r="EJ73" i="36" s="1"/>
  <c r="J75" i="38"/>
  <c r="L75" i="36"/>
  <c r="M75" i="36" s="1"/>
  <c r="G75" i="36"/>
  <c r="F75" i="36"/>
  <c r="W75" i="36"/>
  <c r="E76" i="38"/>
  <c r="C76" i="36"/>
  <c r="S76" i="36"/>
  <c r="I76" i="36"/>
  <c r="T74" i="38"/>
  <c r="S74" i="38"/>
  <c r="H74" i="38"/>
  <c r="I74" i="38" s="1"/>
  <c r="Y74" i="38"/>
  <c r="AB74" i="38"/>
  <c r="O74" i="38"/>
  <c r="P74" i="38" s="1"/>
  <c r="Z74" i="38"/>
  <c r="AY72" i="38"/>
  <c r="BE72" i="38"/>
  <c r="T72" i="38"/>
  <c r="S72" i="38"/>
  <c r="BB72" i="36"/>
  <c r="BA72" i="36"/>
  <c r="BC72" i="36"/>
  <c r="F76" i="38"/>
  <c r="G76" i="38" s="1"/>
  <c r="AD76" i="38"/>
  <c r="BW76" i="36" s="1"/>
  <c r="Y76" i="36"/>
  <c r="AS76" i="36"/>
  <c r="V76" i="36"/>
  <c r="CY75" i="36"/>
  <c r="DA75" i="36" s="1"/>
  <c r="CU75" i="36"/>
  <c r="DC75" i="36"/>
  <c r="CX75" i="36"/>
  <c r="CT75" i="36"/>
  <c r="CW75" i="36"/>
  <c r="CZ75" i="36"/>
  <c r="CV75" i="36"/>
  <c r="E75" i="38"/>
  <c r="C75" i="36"/>
  <c r="S75" i="36"/>
  <c r="I75" i="36"/>
  <c r="AQ75" i="36"/>
  <c r="EU78" i="36"/>
  <c r="BI77" i="36"/>
  <c r="BH77" i="36"/>
  <c r="EY78" i="36"/>
  <c r="CD78" i="36"/>
  <c r="Q78" i="36"/>
  <c r="BQ77" i="36"/>
  <c r="BT78" i="36"/>
  <c r="AF78" i="36"/>
  <c r="AB78" i="36"/>
  <c r="AR77" i="36"/>
  <c r="FB78" i="36"/>
  <c r="BM77" i="36"/>
  <c r="AK77" i="36"/>
  <c r="BK77" i="36"/>
  <c r="EP77" i="36"/>
  <c r="AH77" i="36"/>
  <c r="ES78" i="36"/>
  <c r="BV77" i="36"/>
  <c r="AO77" i="36"/>
  <c r="EZ78" i="36"/>
  <c r="AJ77" i="36"/>
  <c r="EQ78" i="36"/>
  <c r="FA78" i="36"/>
  <c r="BM78" i="36"/>
  <c r="BN77" i="36"/>
  <c r="ET78" i="36"/>
  <c r="AM77" i="36"/>
  <c r="EX78" i="36"/>
  <c r="CE78" i="36"/>
  <c r="BD77" i="36"/>
  <c r="ER78" i="36"/>
  <c r="AD78" i="36"/>
  <c r="AQ76" i="36"/>
  <c r="BE77" i="36"/>
  <c r="AA78" i="36"/>
  <c r="BU77" i="36"/>
  <c r="BU78" i="36"/>
  <c r="L77" i="38" l="1"/>
  <c r="M77" i="38"/>
  <c r="BS77" i="36"/>
  <c r="N77" i="38"/>
  <c r="AP77" i="36"/>
  <c r="CG77" i="36"/>
  <c r="CF77" i="36"/>
  <c r="V77" i="38"/>
  <c r="BG77" i="36"/>
  <c r="AN77" i="36"/>
  <c r="AT77" i="36"/>
  <c r="AI77" i="36"/>
  <c r="K77" i="38" s="1"/>
  <c r="Q77" i="38"/>
  <c r="BF77" i="36"/>
  <c r="U77" i="38" s="1"/>
  <c r="X77" i="38" s="1"/>
  <c r="W75" i="38"/>
  <c r="EJ72" i="36"/>
  <c r="EI72" i="36"/>
  <c r="EH72" i="36"/>
  <c r="DZ72" i="36"/>
  <c r="ED72" i="36"/>
  <c r="EA72" i="36"/>
  <c r="EF72" i="36"/>
  <c r="EK72" i="36"/>
  <c r="CB77" i="36"/>
  <c r="CA77" i="36"/>
  <c r="AC77" i="38"/>
  <c r="BR77" i="36"/>
  <c r="EB73" i="36"/>
  <c r="EG72" i="36"/>
  <c r="DY72" i="36"/>
  <c r="EC72" i="36"/>
  <c r="EB72" i="36"/>
  <c r="DX72" i="36"/>
  <c r="DJ74" i="36"/>
  <c r="EC74" i="36" s="1"/>
  <c r="A75" i="36"/>
  <c r="BF74" i="38"/>
  <c r="A76" i="36"/>
  <c r="EW78" i="36"/>
  <c r="DY73" i="36"/>
  <c r="DX73" i="36"/>
  <c r="BZ76" i="36"/>
  <c r="AC78" i="36"/>
  <c r="CG78" i="36"/>
  <c r="CF78" i="36"/>
  <c r="X78" i="36"/>
  <c r="AR78" i="38"/>
  <c r="AG78" i="36"/>
  <c r="D78" i="38"/>
  <c r="E78" i="36"/>
  <c r="R78" i="36"/>
  <c r="U78" i="36"/>
  <c r="K78" i="36"/>
  <c r="DV78" i="36"/>
  <c r="CS78" i="36"/>
  <c r="T78" i="36"/>
  <c r="AE78" i="36"/>
  <c r="AZ76" i="36"/>
  <c r="AU76" i="36"/>
  <c r="Z76" i="36"/>
  <c r="T75" i="38"/>
  <c r="S75" i="38"/>
  <c r="AU75" i="36"/>
  <c r="Z75" i="36"/>
  <c r="AZ75" i="36"/>
  <c r="H75" i="38"/>
  <c r="I75" i="38" s="1"/>
  <c r="EA73" i="36"/>
  <c r="BC74" i="38"/>
  <c r="BD74" i="38"/>
  <c r="EV79" i="36"/>
  <c r="EN79" i="36"/>
  <c r="AV74" i="36"/>
  <c r="AY74" i="36"/>
  <c r="AX74" i="36"/>
  <c r="AW74" i="36"/>
  <c r="EK73" i="36"/>
  <c r="EO79" i="36"/>
  <c r="EM80" i="36" s="1"/>
  <c r="EO80" i="36" s="1"/>
  <c r="EM81" i="36" s="1"/>
  <c r="EE73" i="36"/>
  <c r="E77" i="38"/>
  <c r="S77" i="36"/>
  <c r="I77" i="36"/>
  <c r="C77" i="36"/>
  <c r="CW77" i="36"/>
  <c r="CZ77" i="36"/>
  <c r="CV77" i="36"/>
  <c r="CY77" i="36"/>
  <c r="DA77" i="36" s="1"/>
  <c r="CU77" i="36"/>
  <c r="DC77" i="36"/>
  <c r="CX77" i="36"/>
  <c r="CT77" i="36"/>
  <c r="D75" i="36"/>
  <c r="J75" i="36"/>
  <c r="N75" i="36"/>
  <c r="BU76" i="38"/>
  <c r="BQ76" i="38"/>
  <c r="BM76" i="38"/>
  <c r="BI76" i="38"/>
  <c r="BA76" i="38"/>
  <c r="BB76" i="38" s="1"/>
  <c r="BG76" i="38" s="1"/>
  <c r="AW76" i="38"/>
  <c r="AS76" i="38"/>
  <c r="AO76" i="38"/>
  <c r="AK76" i="38"/>
  <c r="AG76" i="38"/>
  <c r="BT76" i="38"/>
  <c r="BP76" i="38"/>
  <c r="BL76" i="38"/>
  <c r="BH76" i="38"/>
  <c r="AV76" i="38"/>
  <c r="AJ76" i="38"/>
  <c r="AF76" i="38"/>
  <c r="BS76" i="38"/>
  <c r="BO76" i="38"/>
  <c r="BK76" i="38"/>
  <c r="AU76" i="38"/>
  <c r="AQ76" i="38"/>
  <c r="AI76" i="38"/>
  <c r="AE76" i="38"/>
  <c r="BR76" i="38"/>
  <c r="BN76" i="38"/>
  <c r="AX76" i="38"/>
  <c r="AZ76" i="38" s="1"/>
  <c r="AH76" i="38"/>
  <c r="BJ76" i="38"/>
  <c r="AT76" i="38"/>
  <c r="AP76" i="38"/>
  <c r="EG73" i="36"/>
  <c r="DK76" i="36"/>
  <c r="DG76" i="36"/>
  <c r="DF76" i="36"/>
  <c r="DI76" i="36"/>
  <c r="DE76" i="36"/>
  <c r="DH76" i="36"/>
  <c r="DD76" i="36"/>
  <c r="AN74" i="38"/>
  <c r="AM74" i="38"/>
  <c r="AL74" i="38"/>
  <c r="Y76" i="38"/>
  <c r="AB76" i="38"/>
  <c r="O76" i="38"/>
  <c r="P76" i="38" s="1"/>
  <c r="Z76" i="38"/>
  <c r="BC74" i="36"/>
  <c r="BB74" i="36"/>
  <c r="BA74" i="36"/>
  <c r="J77" i="38"/>
  <c r="F77" i="36"/>
  <c r="W77" i="36"/>
  <c r="L77" i="36"/>
  <c r="M77" i="36" s="1"/>
  <c r="G77" i="36"/>
  <c r="BZ75" i="36"/>
  <c r="BY75" i="36"/>
  <c r="AA75" i="38"/>
  <c r="J76" i="36"/>
  <c r="D76" i="36"/>
  <c r="N76" i="36"/>
  <c r="Y75" i="38"/>
  <c r="AB75" i="38"/>
  <c r="O75" i="38"/>
  <c r="P75" i="38" s="1"/>
  <c r="Z75" i="38"/>
  <c r="T76" i="38"/>
  <c r="S76" i="38"/>
  <c r="EH73" i="36"/>
  <c r="DZ73" i="36"/>
  <c r="EC73" i="36"/>
  <c r="DH75" i="36"/>
  <c r="DD75" i="36"/>
  <c r="DK75" i="36"/>
  <c r="DG75" i="36"/>
  <c r="DF75" i="36"/>
  <c r="DI75" i="36"/>
  <c r="DE75" i="36"/>
  <c r="H76" i="38"/>
  <c r="I76" i="38" s="1"/>
  <c r="ED73" i="36"/>
  <c r="EF73" i="36"/>
  <c r="BU75" i="38"/>
  <c r="BQ75" i="38"/>
  <c r="BM75" i="38"/>
  <c r="BI75" i="38"/>
  <c r="BA75" i="38"/>
  <c r="BB75" i="38" s="1"/>
  <c r="BG75" i="38" s="1"/>
  <c r="AW75" i="38"/>
  <c r="AS75" i="38"/>
  <c r="AO75" i="38"/>
  <c r="AK75" i="38"/>
  <c r="AG75" i="38"/>
  <c r="BT75" i="38"/>
  <c r="BP75" i="38"/>
  <c r="BL75" i="38"/>
  <c r="BH75" i="38"/>
  <c r="AV75" i="38"/>
  <c r="AJ75" i="38"/>
  <c r="AF75" i="38"/>
  <c r="BS75" i="38"/>
  <c r="BO75" i="38"/>
  <c r="BK75" i="38"/>
  <c r="AU75" i="38"/>
  <c r="AQ75" i="38"/>
  <c r="AI75" i="38"/>
  <c r="AE75" i="38"/>
  <c r="BN75" i="38"/>
  <c r="AX75" i="38"/>
  <c r="AZ75" i="38" s="1"/>
  <c r="AH75" i="38"/>
  <c r="BJ75" i="38"/>
  <c r="AT75" i="38"/>
  <c r="AP75" i="38"/>
  <c r="BR75" i="38"/>
  <c r="AY74" i="38"/>
  <c r="BE74" i="38"/>
  <c r="EI73" i="36"/>
  <c r="F77" i="38"/>
  <c r="G77" i="38" s="1"/>
  <c r="AD77" i="38"/>
  <c r="BW77" i="36" s="1"/>
  <c r="AS77" i="36"/>
  <c r="V77" i="36"/>
  <c r="Y77" i="36"/>
  <c r="AA76" i="38"/>
  <c r="BY76" i="36"/>
  <c r="AK78" i="36"/>
  <c r="BN78" i="36"/>
  <c r="BX78" i="36"/>
  <c r="BT79" i="36"/>
  <c r="AM78" i="36"/>
  <c r="BP78" i="36"/>
  <c r="BQ78" i="36"/>
  <c r="BV78" i="36"/>
  <c r="BD78" i="36"/>
  <c r="FA79" i="36"/>
  <c r="AJ78" i="36"/>
  <c r="CE79" i="36"/>
  <c r="ES79" i="36"/>
  <c r="ER79" i="36"/>
  <c r="FB79" i="36"/>
  <c r="EP78" i="36"/>
  <c r="AD79" i="36"/>
  <c r="Q79" i="36"/>
  <c r="AR78" i="36"/>
  <c r="BO79" i="36"/>
  <c r="BK78" i="36"/>
  <c r="AQ77" i="36"/>
  <c r="AB79" i="36"/>
  <c r="BJ78" i="36"/>
  <c r="AA79" i="36"/>
  <c r="BI78" i="36"/>
  <c r="BE78" i="36"/>
  <c r="AO78" i="36"/>
  <c r="EQ79" i="36"/>
  <c r="BH78" i="36"/>
  <c r="BO78" i="36"/>
  <c r="AF79" i="36"/>
  <c r="AH78" i="36"/>
  <c r="EX79" i="36"/>
  <c r="ET79" i="36"/>
  <c r="EZ79" i="36"/>
  <c r="EY79" i="36"/>
  <c r="EU79" i="36"/>
  <c r="BL78" i="36"/>
  <c r="W77" i="38" l="1"/>
  <c r="R77" i="38"/>
  <c r="T77" i="38" s="1"/>
  <c r="Q78" i="38"/>
  <c r="R78" i="38" s="1"/>
  <c r="BF78" i="36"/>
  <c r="U78" i="38" s="1"/>
  <c r="X78" i="38" s="1"/>
  <c r="L78" i="38"/>
  <c r="M78" i="38"/>
  <c r="AA77" i="38"/>
  <c r="BZ77" i="36"/>
  <c r="DX74" i="36"/>
  <c r="BY77" i="36"/>
  <c r="EI74" i="36"/>
  <c r="EA74" i="36"/>
  <c r="EE74" i="36"/>
  <c r="EJ74" i="36"/>
  <c r="EF74" i="36"/>
  <c r="EB74" i="36"/>
  <c r="EH74" i="36"/>
  <c r="BF76" i="38"/>
  <c r="ED74" i="36"/>
  <c r="EG74" i="36"/>
  <c r="EK74" i="36"/>
  <c r="DZ74" i="36"/>
  <c r="DY74" i="36"/>
  <c r="BF75" i="38"/>
  <c r="BE75" i="38"/>
  <c r="BD75" i="38"/>
  <c r="BC75" i="38"/>
  <c r="A77" i="36"/>
  <c r="EW79" i="36"/>
  <c r="DJ76" i="36"/>
  <c r="EI76" i="36" s="1"/>
  <c r="AY75" i="38"/>
  <c r="BD76" i="38"/>
  <c r="BE76" i="38"/>
  <c r="BC76" i="38"/>
  <c r="BS78" i="36"/>
  <c r="N78" i="38"/>
  <c r="AP78" i="36"/>
  <c r="AI78" i="36"/>
  <c r="K78" i="38" s="1"/>
  <c r="AC79" i="36"/>
  <c r="X79" i="36"/>
  <c r="AC78" i="38"/>
  <c r="CB78" i="36"/>
  <c r="CA78" i="36"/>
  <c r="AN78" i="36"/>
  <c r="BR78" i="36"/>
  <c r="AT78" i="36"/>
  <c r="V78" i="38"/>
  <c r="BG78" i="36"/>
  <c r="AR79" i="38"/>
  <c r="AG79" i="36"/>
  <c r="D79" i="38"/>
  <c r="R79" i="36"/>
  <c r="U79" i="36"/>
  <c r="K79" i="36"/>
  <c r="DV79" i="36"/>
  <c r="CS79" i="36"/>
  <c r="T79" i="36"/>
  <c r="E79" i="36"/>
  <c r="AE79" i="36"/>
  <c r="EV81" i="36"/>
  <c r="EN81" i="36"/>
  <c r="BU77" i="38"/>
  <c r="BQ77" i="38"/>
  <c r="BM77" i="38"/>
  <c r="BI77" i="38"/>
  <c r="BA77" i="38"/>
  <c r="BB77" i="38" s="1"/>
  <c r="BG77" i="38" s="1"/>
  <c r="AW77" i="38"/>
  <c r="AS77" i="38"/>
  <c r="AO77" i="38"/>
  <c r="AK77" i="38"/>
  <c r="AG77" i="38"/>
  <c r="BT77" i="38"/>
  <c r="BP77" i="38"/>
  <c r="BL77" i="38"/>
  <c r="BH77" i="38"/>
  <c r="AV77" i="38"/>
  <c r="AJ77" i="38"/>
  <c r="AF77" i="38"/>
  <c r="BS77" i="38"/>
  <c r="BO77" i="38"/>
  <c r="BK77" i="38"/>
  <c r="AU77" i="38"/>
  <c r="AQ77" i="38"/>
  <c r="AI77" i="38"/>
  <c r="AE77" i="38"/>
  <c r="AP77" i="38"/>
  <c r="BR77" i="38"/>
  <c r="BN77" i="38"/>
  <c r="AX77" i="38"/>
  <c r="AZ77" i="38" s="1"/>
  <c r="AH77" i="38"/>
  <c r="BJ77" i="38"/>
  <c r="AT77" i="38"/>
  <c r="DJ75" i="36"/>
  <c r="EG75" i="36" s="1"/>
  <c r="DF77" i="36"/>
  <c r="DI77" i="36"/>
  <c r="DE77" i="36"/>
  <c r="DH77" i="36"/>
  <c r="DD77" i="36"/>
  <c r="DK77" i="36"/>
  <c r="DG77" i="36"/>
  <c r="AY75" i="36"/>
  <c r="AX75" i="36"/>
  <c r="AW75" i="36"/>
  <c r="AV75" i="36"/>
  <c r="AX76" i="36"/>
  <c r="AW76" i="36"/>
  <c r="AV76" i="36"/>
  <c r="AY76" i="36"/>
  <c r="AZ77" i="36"/>
  <c r="AU77" i="36"/>
  <c r="Z77" i="36"/>
  <c r="AN76" i="38"/>
  <c r="AM76" i="38"/>
  <c r="AL76" i="38"/>
  <c r="BB76" i="36"/>
  <c r="BA76" i="36"/>
  <c r="BC76" i="36"/>
  <c r="AD78" i="38"/>
  <c r="BW78" i="36" s="1"/>
  <c r="F78" i="38"/>
  <c r="G78" i="38" s="1"/>
  <c r="V78" i="36"/>
  <c r="Y78" i="36"/>
  <c r="AS78" i="36"/>
  <c r="J78" i="38"/>
  <c r="W78" i="36"/>
  <c r="L78" i="36"/>
  <c r="M78" i="36" s="1"/>
  <c r="G78" i="36"/>
  <c r="F78" i="36"/>
  <c r="H77" i="38"/>
  <c r="I77" i="38" s="1"/>
  <c r="AN75" i="38"/>
  <c r="AM75" i="38"/>
  <c r="AL75" i="38"/>
  <c r="Y77" i="38"/>
  <c r="AB77" i="38"/>
  <c r="O77" i="38"/>
  <c r="P77" i="38" s="1"/>
  <c r="Z77" i="38"/>
  <c r="J77" i="36"/>
  <c r="D77" i="36"/>
  <c r="N77" i="36"/>
  <c r="BC75" i="36"/>
  <c r="BB75" i="36"/>
  <c r="BA75" i="36"/>
  <c r="CZ78" i="36"/>
  <c r="CV78" i="36"/>
  <c r="CY78" i="36"/>
  <c r="DA78" i="36" s="1"/>
  <c r="CU78" i="36"/>
  <c r="DC78" i="36"/>
  <c r="CX78" i="36"/>
  <c r="CT78" i="36"/>
  <c r="CW78" i="36"/>
  <c r="E78" i="38"/>
  <c r="S78" i="36"/>
  <c r="I78" i="36"/>
  <c r="C78" i="36"/>
  <c r="AY76" i="38"/>
  <c r="EV80" i="36"/>
  <c r="EN80" i="36"/>
  <c r="EO81" i="36"/>
  <c r="EM82" i="36" s="1"/>
  <c r="EO82" i="36" s="1"/>
  <c r="EM83" i="36" s="1"/>
  <c r="AO79" i="36"/>
  <c r="FA81" i="36"/>
  <c r="AQ78" i="36"/>
  <c r="BD79" i="36"/>
  <c r="BL79" i="36"/>
  <c r="BN79" i="36"/>
  <c r="BM81" i="36"/>
  <c r="ER81" i="36"/>
  <c r="BX79" i="36"/>
  <c r="EU81" i="36"/>
  <c r="AB80" i="36"/>
  <c r="ER80" i="36"/>
  <c r="EX81" i="36"/>
  <c r="EX80" i="36"/>
  <c r="BM79" i="36"/>
  <c r="EZ81" i="36"/>
  <c r="EU80" i="36"/>
  <c r="BT80" i="36"/>
  <c r="BK79" i="36"/>
  <c r="AR79" i="36"/>
  <c r="BQ79" i="36"/>
  <c r="AH79" i="36"/>
  <c r="BJ79" i="36"/>
  <c r="EY81" i="36"/>
  <c r="ET80" i="36"/>
  <c r="BE79" i="36"/>
  <c r="CE81" i="36"/>
  <c r="AM79" i="36"/>
  <c r="AA81" i="36"/>
  <c r="AF81" i="36"/>
  <c r="ES80" i="36"/>
  <c r="ET81" i="36"/>
  <c r="AD80" i="36"/>
  <c r="Q81" i="36"/>
  <c r="CD79" i="36"/>
  <c r="EZ80" i="36"/>
  <c r="AJ79" i="36"/>
  <c r="AA80" i="36"/>
  <c r="Q80" i="36"/>
  <c r="EQ81" i="36"/>
  <c r="BH79" i="36"/>
  <c r="BU79" i="36"/>
  <c r="BP79" i="36"/>
  <c r="CE80" i="36"/>
  <c r="AK79" i="36"/>
  <c r="BT81" i="36"/>
  <c r="FB80" i="36"/>
  <c r="ES81" i="36"/>
  <c r="AD81" i="36"/>
  <c r="BV79" i="36"/>
  <c r="BI79" i="36"/>
  <c r="AB81" i="36"/>
  <c r="FA80" i="36"/>
  <c r="EQ80" i="36"/>
  <c r="EP79" i="36"/>
  <c r="EY80" i="36"/>
  <c r="AF80" i="36"/>
  <c r="FB81" i="36"/>
  <c r="BU80" i="36"/>
  <c r="BN81" i="36"/>
  <c r="AI79" i="36" l="1"/>
  <c r="K79" i="38" s="1"/>
  <c r="S77" i="38"/>
  <c r="W78" i="38"/>
  <c r="CF79" i="36"/>
  <c r="CG79" i="36"/>
  <c r="BR79" i="36"/>
  <c r="AN79" i="36"/>
  <c r="AT79" i="36"/>
  <c r="BG79" i="36"/>
  <c r="V79" i="38"/>
  <c r="N79" i="38"/>
  <c r="AP79" i="36"/>
  <c r="BS79" i="36"/>
  <c r="M79" i="38"/>
  <c r="L79" i="38"/>
  <c r="Q79" i="38"/>
  <c r="R79" i="38" s="1"/>
  <c r="BF79" i="36"/>
  <c r="U79" i="38" s="1"/>
  <c r="X79" i="38" s="1"/>
  <c r="DZ76" i="36"/>
  <c r="EE76" i="36"/>
  <c r="EA76" i="36"/>
  <c r="EF76" i="36"/>
  <c r="EH76" i="36"/>
  <c r="EB76" i="36"/>
  <c r="EJ76" i="36"/>
  <c r="EC76" i="36"/>
  <c r="EA75" i="36"/>
  <c r="DY75" i="36"/>
  <c r="DX75" i="36"/>
  <c r="DZ75" i="36"/>
  <c r="DX76" i="36"/>
  <c r="DY76" i="36"/>
  <c r="EF75" i="36"/>
  <c r="EK76" i="36"/>
  <c r="EG76" i="36"/>
  <c r="ED76" i="36"/>
  <c r="A78" i="36"/>
  <c r="EE75" i="36"/>
  <c r="EC75" i="36"/>
  <c r="EB75" i="36"/>
  <c r="EJ75" i="36"/>
  <c r="EI75" i="36"/>
  <c r="BD77" i="38"/>
  <c r="BF77" i="38"/>
  <c r="EH75" i="36"/>
  <c r="EK75" i="36"/>
  <c r="BC77" i="38"/>
  <c r="ED75" i="36"/>
  <c r="DJ77" i="36"/>
  <c r="EB77" i="36" s="1"/>
  <c r="BZ78" i="36"/>
  <c r="EW80" i="36"/>
  <c r="AG80" i="36"/>
  <c r="D81" i="38"/>
  <c r="DV81" i="36"/>
  <c r="CS81" i="36"/>
  <c r="T81" i="36"/>
  <c r="E81" i="36"/>
  <c r="R81" i="36"/>
  <c r="U81" i="36"/>
  <c r="K81" i="36"/>
  <c r="AE81" i="36"/>
  <c r="AR80" i="38"/>
  <c r="AC79" i="38"/>
  <c r="CB79" i="36"/>
  <c r="CA79" i="36"/>
  <c r="AC81" i="36"/>
  <c r="CG80" i="36"/>
  <c r="CF80" i="36"/>
  <c r="X80" i="36"/>
  <c r="D80" i="38"/>
  <c r="U80" i="36"/>
  <c r="K80" i="36"/>
  <c r="DV80" i="36"/>
  <c r="CS80" i="36"/>
  <c r="T80" i="36"/>
  <c r="E80" i="36"/>
  <c r="R80" i="36"/>
  <c r="AE80" i="36"/>
  <c r="X81" i="36"/>
  <c r="AR81" i="38"/>
  <c r="AG81" i="36"/>
  <c r="AC80" i="36"/>
  <c r="EV83" i="36"/>
  <c r="EN83" i="36"/>
  <c r="BA77" i="36"/>
  <c r="BC77" i="36"/>
  <c r="BB77" i="36"/>
  <c r="AN77" i="38"/>
  <c r="AM77" i="38"/>
  <c r="AL77" i="38"/>
  <c r="J79" i="38"/>
  <c r="L79" i="36"/>
  <c r="M79" i="36" s="1"/>
  <c r="G79" i="36"/>
  <c r="F79" i="36"/>
  <c r="W79" i="36"/>
  <c r="Y78" i="38"/>
  <c r="AB78" i="38"/>
  <c r="O78" i="38"/>
  <c r="P78" i="38" s="1"/>
  <c r="Z78" i="38"/>
  <c r="EW81" i="36"/>
  <c r="BY78" i="36"/>
  <c r="T78" i="38"/>
  <c r="S78" i="38"/>
  <c r="BU78" i="38"/>
  <c r="BQ78" i="38"/>
  <c r="BM78" i="38"/>
  <c r="BI78" i="38"/>
  <c r="BA78" i="38"/>
  <c r="BB78" i="38" s="1"/>
  <c r="BG78" i="38" s="1"/>
  <c r="AW78" i="38"/>
  <c r="AS78" i="38"/>
  <c r="AO78" i="38"/>
  <c r="AK78" i="38"/>
  <c r="AG78" i="38"/>
  <c r="BT78" i="38"/>
  <c r="BP78" i="38"/>
  <c r="BL78" i="38"/>
  <c r="BH78" i="38"/>
  <c r="AV78" i="38"/>
  <c r="AJ78" i="38"/>
  <c r="AF78" i="38"/>
  <c r="BS78" i="38"/>
  <c r="BO78" i="38"/>
  <c r="BK78" i="38"/>
  <c r="AU78" i="38"/>
  <c r="AQ78" i="38"/>
  <c r="AI78" i="38"/>
  <c r="AE78" i="38"/>
  <c r="BJ78" i="38"/>
  <c r="AT78" i="38"/>
  <c r="AP78" i="38"/>
  <c r="BR78" i="38"/>
  <c r="BN78" i="38"/>
  <c r="AX78" i="38"/>
  <c r="AZ78" i="38" s="1"/>
  <c r="AH78" i="38"/>
  <c r="AY77" i="38"/>
  <c r="BE77" i="38"/>
  <c r="AD79" i="38"/>
  <c r="BW79" i="36" s="1"/>
  <c r="F79" i="38"/>
  <c r="G79" i="38" s="1"/>
  <c r="V79" i="36"/>
  <c r="Y79" i="36"/>
  <c r="AS79" i="36"/>
  <c r="AA78" i="38"/>
  <c r="EO83" i="36"/>
  <c r="EM84" i="36" s="1"/>
  <c r="EO84" i="36" s="1"/>
  <c r="EM85" i="36" s="1"/>
  <c r="EV82" i="36"/>
  <c r="EN82" i="36"/>
  <c r="D78" i="36"/>
  <c r="J78" i="36"/>
  <c r="N78" i="36"/>
  <c r="DI78" i="36"/>
  <c r="DE78" i="36"/>
  <c r="DH78" i="36"/>
  <c r="DD78" i="36"/>
  <c r="DK78" i="36"/>
  <c r="DG78" i="36"/>
  <c r="DF78" i="36"/>
  <c r="AZ78" i="36"/>
  <c r="AU78" i="36"/>
  <c r="Z78" i="36"/>
  <c r="H78" i="38"/>
  <c r="I78" i="38" s="1"/>
  <c r="AW77" i="36"/>
  <c r="AV77" i="36"/>
  <c r="AY77" i="36"/>
  <c r="AX77" i="36"/>
  <c r="CY79" i="36"/>
  <c r="DA79" i="36" s="1"/>
  <c r="CU79" i="36"/>
  <c r="DC79" i="36"/>
  <c r="CX79" i="36"/>
  <c r="CT79" i="36"/>
  <c r="CW79" i="36"/>
  <c r="CZ79" i="36"/>
  <c r="CV79" i="36"/>
  <c r="E79" i="38"/>
  <c r="C79" i="36"/>
  <c r="S79" i="36"/>
  <c r="I79" i="36"/>
  <c r="CD81" i="36"/>
  <c r="AJ80" i="36"/>
  <c r="BK81" i="36"/>
  <c r="BQ80" i="36"/>
  <c r="BO81" i="36"/>
  <c r="BM82" i="36"/>
  <c r="BX81" i="36"/>
  <c r="AH80" i="36"/>
  <c r="EP80" i="36"/>
  <c r="AK80" i="36"/>
  <c r="FA83" i="36"/>
  <c r="BJ80" i="36"/>
  <c r="BE83" i="36"/>
  <c r="BD81" i="36"/>
  <c r="EQ83" i="36"/>
  <c r="BL81" i="36"/>
  <c r="CD80" i="36"/>
  <c r="EP81" i="36"/>
  <c r="AA82" i="36"/>
  <c r="BN80" i="36"/>
  <c r="BP80" i="36"/>
  <c r="BO80" i="36"/>
  <c r="EZ82" i="36"/>
  <c r="AD82" i="36"/>
  <c r="AD83" i="36"/>
  <c r="BJ83" i="36"/>
  <c r="AM81" i="36"/>
  <c r="EU83" i="36"/>
  <c r="AR80" i="36"/>
  <c r="AA83" i="36"/>
  <c r="ES82" i="36"/>
  <c r="BV80" i="36"/>
  <c r="EY82" i="36"/>
  <c r="BJ81" i="36"/>
  <c r="BM80" i="36"/>
  <c r="BL80" i="36"/>
  <c r="CE82" i="36"/>
  <c r="AO80" i="36"/>
  <c r="BV81" i="36"/>
  <c r="BH81" i="36"/>
  <c r="AO81" i="36"/>
  <c r="BQ81" i="36"/>
  <c r="EX82" i="36"/>
  <c r="BI80" i="36"/>
  <c r="ER83" i="36"/>
  <c r="BX80" i="36"/>
  <c r="AJ81" i="36"/>
  <c r="EQ82" i="36"/>
  <c r="FB83" i="36"/>
  <c r="BE81" i="36"/>
  <c r="FA82" i="36"/>
  <c r="EP83" i="36"/>
  <c r="AB82" i="36"/>
  <c r="Q83" i="36"/>
  <c r="AH81" i="36"/>
  <c r="EU82" i="36"/>
  <c r="AF82" i="36"/>
  <c r="BD80" i="36"/>
  <c r="Q82" i="36"/>
  <c r="ES83" i="36"/>
  <c r="AK81" i="36"/>
  <c r="EX83" i="36"/>
  <c r="FB82" i="36"/>
  <c r="BP81" i="36"/>
  <c r="AM80" i="36"/>
  <c r="ET82" i="36"/>
  <c r="AR81" i="36"/>
  <c r="AF83" i="36"/>
  <c r="ET83" i="36"/>
  <c r="BU82" i="36"/>
  <c r="ER82" i="36"/>
  <c r="AB83" i="36"/>
  <c r="AQ79" i="36"/>
  <c r="BT83" i="36"/>
  <c r="BU81" i="36"/>
  <c r="BK80" i="36"/>
  <c r="BE80" i="36"/>
  <c r="EY83" i="36"/>
  <c r="EZ83" i="36"/>
  <c r="BT82" i="36"/>
  <c r="BH80" i="36"/>
  <c r="BI81" i="36"/>
  <c r="CE83" i="36"/>
  <c r="N81" i="38" l="1"/>
  <c r="AP81" i="36"/>
  <c r="M80" i="38"/>
  <c r="L80" i="38"/>
  <c r="AI81" i="36"/>
  <c r="K81" i="38" s="1"/>
  <c r="W79" i="38"/>
  <c r="CG81" i="36"/>
  <c r="CF81" i="36"/>
  <c r="EI77" i="36"/>
  <c r="ED77" i="36"/>
  <c r="EG77" i="36"/>
  <c r="EH77" i="36"/>
  <c r="EJ77" i="36"/>
  <c r="EC77" i="36"/>
  <c r="DY77" i="36"/>
  <c r="DX77" i="36"/>
  <c r="DZ77" i="36"/>
  <c r="EA77" i="36"/>
  <c r="V81" i="38"/>
  <c r="BG81" i="36"/>
  <c r="AT81" i="36"/>
  <c r="AN81" i="36"/>
  <c r="M81" i="38"/>
  <c r="L81" i="38"/>
  <c r="EE77" i="36"/>
  <c r="AT80" i="36"/>
  <c r="AN80" i="36"/>
  <c r="V80" i="38"/>
  <c r="BG80" i="36"/>
  <c r="AI80" i="36"/>
  <c r="K80" i="38" s="1"/>
  <c r="N80" i="38"/>
  <c r="AP80" i="36"/>
  <c r="EF77" i="36"/>
  <c r="EK77" i="36"/>
  <c r="BF78" i="38"/>
  <c r="EW82" i="36"/>
  <c r="DJ78" i="36"/>
  <c r="EE78" i="36" s="1"/>
  <c r="EW83" i="36"/>
  <c r="A79" i="36"/>
  <c r="BD78" i="38"/>
  <c r="BC78" i="38"/>
  <c r="AC82" i="36"/>
  <c r="CG82" i="36"/>
  <c r="CF82" i="36"/>
  <c r="X82" i="36"/>
  <c r="AR82" i="38"/>
  <c r="BR80" i="36"/>
  <c r="AC80" i="38"/>
  <c r="CB80" i="36"/>
  <c r="CA80" i="36"/>
  <c r="BR81" i="36"/>
  <c r="AC81" i="38"/>
  <c r="CA81" i="36"/>
  <c r="CB81" i="36"/>
  <c r="D83" i="38"/>
  <c r="R83" i="36"/>
  <c r="U83" i="36"/>
  <c r="K83" i="36"/>
  <c r="DV83" i="36"/>
  <c r="CS83" i="36"/>
  <c r="T83" i="36"/>
  <c r="E83" i="36"/>
  <c r="AE83" i="36"/>
  <c r="BS80" i="36"/>
  <c r="BS81" i="36"/>
  <c r="AG82" i="36"/>
  <c r="D82" i="38"/>
  <c r="E82" i="36"/>
  <c r="R82" i="36"/>
  <c r="U82" i="36"/>
  <c r="K82" i="36"/>
  <c r="DV82" i="36"/>
  <c r="CS82" i="36"/>
  <c r="T82" i="36"/>
  <c r="AE82" i="36"/>
  <c r="Q80" i="38"/>
  <c r="BF80" i="36"/>
  <c r="U80" i="38" s="1"/>
  <c r="X80" i="38" s="1"/>
  <c r="Q81" i="38"/>
  <c r="BF81" i="36"/>
  <c r="U81" i="38" s="1"/>
  <c r="X81" i="38" s="1"/>
  <c r="AC83" i="36"/>
  <c r="X83" i="36"/>
  <c r="AR83" i="38"/>
  <c r="AG83" i="36"/>
  <c r="EV85" i="36"/>
  <c r="EN85" i="36"/>
  <c r="DH79" i="36"/>
  <c r="DD79" i="36"/>
  <c r="DK79" i="36"/>
  <c r="DG79" i="36"/>
  <c r="DF79" i="36"/>
  <c r="DI79" i="36"/>
  <c r="DE79" i="36"/>
  <c r="E81" i="38"/>
  <c r="S81" i="36"/>
  <c r="I81" i="36"/>
  <c r="C81" i="36"/>
  <c r="CW81" i="36"/>
  <c r="CZ81" i="36"/>
  <c r="CV81" i="36"/>
  <c r="CY81" i="36"/>
  <c r="DA81" i="36" s="1"/>
  <c r="CU81" i="36"/>
  <c r="DC81" i="36"/>
  <c r="CX81" i="36"/>
  <c r="CT81" i="36"/>
  <c r="AV78" i="36"/>
  <c r="AY78" i="36"/>
  <c r="AX78" i="36"/>
  <c r="AW78" i="36"/>
  <c r="BU79" i="38"/>
  <c r="BQ79" i="38"/>
  <c r="BM79" i="38"/>
  <c r="BI79" i="38"/>
  <c r="BA79" i="38"/>
  <c r="BB79" i="38" s="1"/>
  <c r="BG79" i="38" s="1"/>
  <c r="AW79" i="38"/>
  <c r="AS79" i="38"/>
  <c r="AO79" i="38"/>
  <c r="AK79" i="38"/>
  <c r="AG79" i="38"/>
  <c r="BT79" i="38"/>
  <c r="BP79" i="38"/>
  <c r="BL79" i="38"/>
  <c r="BH79" i="38"/>
  <c r="AV79" i="38"/>
  <c r="AJ79" i="38"/>
  <c r="AF79" i="38"/>
  <c r="BS79" i="38"/>
  <c r="BO79" i="38"/>
  <c r="BK79" i="38"/>
  <c r="AU79" i="38"/>
  <c r="AQ79" i="38"/>
  <c r="AI79" i="38"/>
  <c r="AE79" i="38"/>
  <c r="BN79" i="38"/>
  <c r="AX79" i="38"/>
  <c r="AZ79" i="38" s="1"/>
  <c r="AH79" i="38"/>
  <c r="BJ79" i="38"/>
  <c r="AT79" i="38"/>
  <c r="AP79" i="38"/>
  <c r="BR79" i="38"/>
  <c r="F80" i="38"/>
  <c r="G80" i="38" s="1"/>
  <c r="AD80" i="38"/>
  <c r="BW80" i="36" s="1"/>
  <c r="Y80" i="36"/>
  <c r="H80" i="38" s="1"/>
  <c r="AS80" i="36"/>
  <c r="V80" i="36"/>
  <c r="J80" i="38"/>
  <c r="G80" i="36"/>
  <c r="F80" i="36"/>
  <c r="W80" i="36"/>
  <c r="L80" i="36"/>
  <c r="M80" i="36" s="1"/>
  <c r="AN78" i="38"/>
  <c r="AM78" i="38"/>
  <c r="AL78" i="38"/>
  <c r="D79" i="36"/>
  <c r="J79" i="36"/>
  <c r="N79" i="36"/>
  <c r="BC78" i="36"/>
  <c r="BB78" i="36"/>
  <c r="BA78" i="36"/>
  <c r="EV84" i="36"/>
  <c r="EN84" i="36"/>
  <c r="EO85" i="36"/>
  <c r="EM86" i="36" s="1"/>
  <c r="T79" i="38"/>
  <c r="S79" i="38"/>
  <c r="AU79" i="36"/>
  <c r="Z79" i="36"/>
  <c r="AZ79" i="36"/>
  <c r="H79" i="38"/>
  <c r="I79" i="38" s="1"/>
  <c r="AY78" i="38"/>
  <c r="BE78" i="38"/>
  <c r="Y79" i="38"/>
  <c r="AB79" i="38"/>
  <c r="O79" i="38"/>
  <c r="P79" i="38" s="1"/>
  <c r="Z79" i="38"/>
  <c r="J81" i="38"/>
  <c r="F81" i="36"/>
  <c r="W81" i="36"/>
  <c r="L81" i="36"/>
  <c r="M81" i="36" s="1"/>
  <c r="G81" i="36"/>
  <c r="E80" i="38"/>
  <c r="C80" i="36"/>
  <c r="S80" i="36"/>
  <c r="I80" i="36"/>
  <c r="DC80" i="36"/>
  <c r="CX80" i="36"/>
  <c r="CT80" i="36"/>
  <c r="CW80" i="36"/>
  <c r="CZ80" i="36"/>
  <c r="CV80" i="36"/>
  <c r="CY80" i="36"/>
  <c r="DA80" i="36" s="1"/>
  <c r="CU80" i="36"/>
  <c r="BZ79" i="36"/>
  <c r="BY79" i="36"/>
  <c r="AA79" i="38"/>
  <c r="F81" i="38"/>
  <c r="G81" i="38" s="1"/>
  <c r="AD81" i="38"/>
  <c r="BW81" i="36" s="1"/>
  <c r="AS81" i="36"/>
  <c r="V81" i="36"/>
  <c r="Y81" i="36"/>
  <c r="H81" i="38" s="1"/>
  <c r="BT84" i="36"/>
  <c r="BX83" i="36"/>
  <c r="BE82" i="36"/>
  <c r="EQ85" i="36"/>
  <c r="ET84" i="36"/>
  <c r="BO83" i="36"/>
  <c r="ER85" i="36"/>
  <c r="BK82" i="36"/>
  <c r="EY84" i="36"/>
  <c r="AM83" i="36"/>
  <c r="BP82" i="36"/>
  <c r="AJ83" i="36"/>
  <c r="BD82" i="36"/>
  <c r="BM83" i="36"/>
  <c r="BO82" i="36"/>
  <c r="AH82" i="36"/>
  <c r="BU85" i="36"/>
  <c r="AA85" i="36"/>
  <c r="BJ82" i="36"/>
  <c r="AJ82" i="36"/>
  <c r="BX85" i="36"/>
  <c r="EU85" i="36"/>
  <c r="ES84" i="36"/>
  <c r="BP83" i="36"/>
  <c r="AM82" i="36"/>
  <c r="EX84" i="36"/>
  <c r="AR83" i="36"/>
  <c r="BI82" i="36"/>
  <c r="BL82" i="36"/>
  <c r="CD83" i="36"/>
  <c r="EX85" i="36"/>
  <c r="CD82" i="36"/>
  <c r="AB84" i="36"/>
  <c r="ER84" i="36"/>
  <c r="AF85" i="36"/>
  <c r="BV83" i="36"/>
  <c r="EU84" i="36"/>
  <c r="CE85" i="36"/>
  <c r="AO82" i="36"/>
  <c r="AH84" i="36"/>
  <c r="AD84" i="36"/>
  <c r="BV82" i="36"/>
  <c r="FB85" i="36"/>
  <c r="EZ85" i="36"/>
  <c r="AB85" i="36"/>
  <c r="CE84" i="36"/>
  <c r="FA84" i="36"/>
  <c r="AO83" i="36"/>
  <c r="BN83" i="36"/>
  <c r="EZ84" i="36"/>
  <c r="EQ84" i="36"/>
  <c r="BK83" i="36"/>
  <c r="AK83" i="36"/>
  <c r="AA84" i="36"/>
  <c r="BQ83" i="36"/>
  <c r="FB84" i="36"/>
  <c r="AQ80" i="36"/>
  <c r="AF84" i="36"/>
  <c r="BH82" i="36"/>
  <c r="ES85" i="36"/>
  <c r="AR82" i="36"/>
  <c r="BU83" i="36"/>
  <c r="AQ81" i="36"/>
  <c r="ET85" i="36"/>
  <c r="BI83" i="36"/>
  <c r="FA85" i="36"/>
  <c r="EY85" i="36"/>
  <c r="BT85" i="36"/>
  <c r="BX82" i="36"/>
  <c r="EP82" i="36"/>
  <c r="AK82" i="36"/>
  <c r="AD85" i="36"/>
  <c r="Q85" i="36"/>
  <c r="BL83" i="36"/>
  <c r="AH83" i="36"/>
  <c r="BD83" i="36"/>
  <c r="BH83" i="36"/>
  <c r="BN82" i="36"/>
  <c r="Q84" i="36"/>
  <c r="BQ82" i="36"/>
  <c r="BH85" i="36"/>
  <c r="M82" i="38" l="1"/>
  <c r="L82" i="38"/>
  <c r="EA78" i="36"/>
  <c r="M83" i="38"/>
  <c r="L83" i="38"/>
  <c r="V83" i="38"/>
  <c r="BG83" i="36"/>
  <c r="AP83" i="36"/>
  <c r="N83" i="38"/>
  <c r="BR83" i="36"/>
  <c r="AT83" i="36"/>
  <c r="AN83" i="36"/>
  <c r="CF83" i="36"/>
  <c r="CG83" i="36"/>
  <c r="N82" i="38"/>
  <c r="AP82" i="36"/>
  <c r="AI83" i="36"/>
  <c r="K83" i="38" s="1"/>
  <c r="BS83" i="36"/>
  <c r="Q83" i="38"/>
  <c r="R83" i="38" s="1"/>
  <c r="BF83" i="36"/>
  <c r="U83" i="38" s="1"/>
  <c r="X83" i="38" s="1"/>
  <c r="AN82" i="36"/>
  <c r="AT82" i="36"/>
  <c r="A80" i="36"/>
  <c r="ED78" i="36"/>
  <c r="EG78" i="36"/>
  <c r="EF78" i="36"/>
  <c r="DY78" i="36"/>
  <c r="DX78" i="36"/>
  <c r="DZ78" i="36"/>
  <c r="EI78" i="36"/>
  <c r="EB78" i="36"/>
  <c r="EJ78" i="36"/>
  <c r="EK78" i="36"/>
  <c r="EH78" i="36"/>
  <c r="EC78" i="36"/>
  <c r="EW85" i="36"/>
  <c r="BD79" i="38"/>
  <c r="BC79" i="38"/>
  <c r="AY79" i="38"/>
  <c r="V82" i="38"/>
  <c r="BG82" i="36"/>
  <c r="D84" i="38"/>
  <c r="U84" i="36"/>
  <c r="K84" i="36"/>
  <c r="DV84" i="36"/>
  <c r="CS84" i="36"/>
  <c r="T84" i="36"/>
  <c r="E84" i="36"/>
  <c r="R84" i="36"/>
  <c r="BS82" i="36"/>
  <c r="X85" i="36"/>
  <c r="AR85" i="38"/>
  <c r="AG85" i="36"/>
  <c r="AE84" i="36"/>
  <c r="AI82" i="36"/>
  <c r="K82" i="38" s="1"/>
  <c r="AC82" i="38"/>
  <c r="CB82" i="36"/>
  <c r="CA82" i="36"/>
  <c r="AI84" i="36"/>
  <c r="K84" i="38" s="1"/>
  <c r="AC84" i="36"/>
  <c r="X84" i="36"/>
  <c r="D85" i="38"/>
  <c r="DV85" i="36"/>
  <c r="CS85" i="36"/>
  <c r="T85" i="36"/>
  <c r="E85" i="36"/>
  <c r="R85" i="36"/>
  <c r="U85" i="36"/>
  <c r="K85" i="36"/>
  <c r="AE85" i="36"/>
  <c r="AR84" i="38"/>
  <c r="AG84" i="36"/>
  <c r="BR82" i="36"/>
  <c r="Q82" i="38"/>
  <c r="BF82" i="36"/>
  <c r="U82" i="38" s="1"/>
  <c r="X82" i="38" s="1"/>
  <c r="AC83" i="38"/>
  <c r="CA83" i="36"/>
  <c r="CB83" i="36"/>
  <c r="V85" i="38"/>
  <c r="BG85" i="36"/>
  <c r="AC85" i="36"/>
  <c r="CG85" i="36"/>
  <c r="CF85" i="36"/>
  <c r="DK80" i="36"/>
  <c r="DG80" i="36"/>
  <c r="DF80" i="36"/>
  <c r="DI80" i="36"/>
  <c r="DE80" i="36"/>
  <c r="DH80" i="36"/>
  <c r="DD80" i="36"/>
  <c r="Y81" i="38"/>
  <c r="AB81" i="38"/>
  <c r="O81" i="38"/>
  <c r="P81" i="38" s="1"/>
  <c r="Z81" i="38"/>
  <c r="BU80" i="38"/>
  <c r="BQ80" i="38"/>
  <c r="BM80" i="38"/>
  <c r="BI80" i="38"/>
  <c r="BA80" i="38"/>
  <c r="BB80" i="38" s="1"/>
  <c r="BG80" i="38" s="1"/>
  <c r="AW80" i="38"/>
  <c r="AS80" i="38"/>
  <c r="AO80" i="38"/>
  <c r="AK80" i="38"/>
  <c r="AG80" i="38"/>
  <c r="BT80" i="38"/>
  <c r="BP80" i="38"/>
  <c r="BL80" i="38"/>
  <c r="BH80" i="38"/>
  <c r="AV80" i="38"/>
  <c r="AJ80" i="38"/>
  <c r="AF80" i="38"/>
  <c r="BS80" i="38"/>
  <c r="BO80" i="38"/>
  <c r="BK80" i="38"/>
  <c r="AU80" i="38"/>
  <c r="AQ80" i="38"/>
  <c r="AI80" i="38"/>
  <c r="AE80" i="38"/>
  <c r="BR80" i="38"/>
  <c r="BN80" i="38"/>
  <c r="AX80" i="38"/>
  <c r="AZ80" i="38" s="1"/>
  <c r="AH80" i="38"/>
  <c r="BJ80" i="38"/>
  <c r="AT80" i="38"/>
  <c r="AP80" i="38"/>
  <c r="BF79" i="38"/>
  <c r="AN79" i="38"/>
  <c r="AM79" i="38"/>
  <c r="AL79" i="38"/>
  <c r="A81" i="36"/>
  <c r="DJ79" i="36"/>
  <c r="EA79" i="36" s="1"/>
  <c r="J83" i="38"/>
  <c r="L83" i="36"/>
  <c r="M83" i="36" s="1"/>
  <c r="G83" i="36"/>
  <c r="F83" i="36"/>
  <c r="W83" i="36"/>
  <c r="AD82" i="38"/>
  <c r="BW82" i="36" s="1"/>
  <c r="F82" i="38"/>
  <c r="G82" i="38" s="1"/>
  <c r="V82" i="36"/>
  <c r="Y82" i="36"/>
  <c r="AS82" i="36"/>
  <c r="AY79" i="36"/>
  <c r="AX79" i="36"/>
  <c r="AW79" i="36"/>
  <c r="AV79" i="36"/>
  <c r="I80" i="38"/>
  <c r="DF81" i="36"/>
  <c r="DI81" i="36"/>
  <c r="DE81" i="36"/>
  <c r="DH81" i="36"/>
  <c r="DD81" i="36"/>
  <c r="DK81" i="36"/>
  <c r="DG81" i="36"/>
  <c r="W81" i="38"/>
  <c r="R81" i="38"/>
  <c r="CZ82" i="36"/>
  <c r="CV82" i="36"/>
  <c r="CY82" i="36"/>
  <c r="DA82" i="36" s="1"/>
  <c r="CU82" i="36"/>
  <c r="DC82" i="36"/>
  <c r="CX82" i="36"/>
  <c r="CT82" i="36"/>
  <c r="CW82" i="36"/>
  <c r="E82" i="38"/>
  <c r="S82" i="36"/>
  <c r="I82" i="36"/>
  <c r="C82" i="36"/>
  <c r="BZ80" i="36"/>
  <c r="BY80" i="36"/>
  <c r="AA80" i="38"/>
  <c r="BU81" i="38"/>
  <c r="BQ81" i="38"/>
  <c r="BM81" i="38"/>
  <c r="BI81" i="38"/>
  <c r="BA81" i="38"/>
  <c r="BB81" i="38" s="1"/>
  <c r="BG81" i="38" s="1"/>
  <c r="AW81" i="38"/>
  <c r="AS81" i="38"/>
  <c r="AO81" i="38"/>
  <c r="AK81" i="38"/>
  <c r="AG81" i="38"/>
  <c r="BT81" i="38"/>
  <c r="BP81" i="38"/>
  <c r="BL81" i="38"/>
  <c r="BH81" i="38"/>
  <c r="AV81" i="38"/>
  <c r="AJ81" i="38"/>
  <c r="AF81" i="38"/>
  <c r="BS81" i="38"/>
  <c r="BO81" i="38"/>
  <c r="BK81" i="38"/>
  <c r="AU81" i="38"/>
  <c r="AQ81" i="38"/>
  <c r="AI81" i="38"/>
  <c r="AE81" i="38"/>
  <c r="AP81" i="38"/>
  <c r="BR81" i="38"/>
  <c r="BN81" i="38"/>
  <c r="AX81" i="38"/>
  <c r="AZ81" i="38" s="1"/>
  <c r="AH81" i="38"/>
  <c r="BJ81" i="38"/>
  <c r="AT81" i="38"/>
  <c r="AZ81" i="36"/>
  <c r="AU81" i="36"/>
  <c r="Z81" i="36"/>
  <c r="I81" i="38"/>
  <c r="J80" i="36"/>
  <c r="D80" i="36"/>
  <c r="N80" i="36"/>
  <c r="EV86" i="36"/>
  <c r="EN86" i="36"/>
  <c r="EW84" i="36"/>
  <c r="Y80" i="38"/>
  <c r="AB80" i="38"/>
  <c r="O80" i="38"/>
  <c r="P80" i="38" s="1"/>
  <c r="Z80" i="38"/>
  <c r="BE79" i="38"/>
  <c r="AD83" i="38"/>
  <c r="BW83" i="36" s="1"/>
  <c r="F83" i="38"/>
  <c r="G83" i="38" s="1"/>
  <c r="V83" i="36"/>
  <c r="Y83" i="36"/>
  <c r="AS83" i="36"/>
  <c r="BZ81" i="36"/>
  <c r="BY81" i="36"/>
  <c r="AA81" i="38"/>
  <c r="J82" i="38"/>
  <c r="W82" i="36"/>
  <c r="L82" i="36"/>
  <c r="M82" i="36" s="1"/>
  <c r="G82" i="36"/>
  <c r="F82" i="36"/>
  <c r="BC79" i="36"/>
  <c r="BB79" i="36"/>
  <c r="BA79" i="36"/>
  <c r="AZ80" i="36"/>
  <c r="AU80" i="36"/>
  <c r="Z80" i="36"/>
  <c r="J81" i="36"/>
  <c r="D81" i="36"/>
  <c r="N81" i="36"/>
  <c r="EO86" i="36"/>
  <c r="EM87" i="36" s="1"/>
  <c r="EO87" i="36" s="1"/>
  <c r="EM88" i="36" s="1"/>
  <c r="W80" i="38"/>
  <c r="R80" i="38"/>
  <c r="CY83" i="36"/>
  <c r="DA83" i="36" s="1"/>
  <c r="CU83" i="36"/>
  <c r="DC83" i="36"/>
  <c r="CX83" i="36"/>
  <c r="CT83" i="36"/>
  <c r="CW83" i="36"/>
  <c r="CZ83" i="36"/>
  <c r="CV83" i="36"/>
  <c r="E83" i="38"/>
  <c r="C83" i="36"/>
  <c r="S83" i="36"/>
  <c r="I83" i="36"/>
  <c r="BI84" i="36"/>
  <c r="EP85" i="36"/>
  <c r="Q86" i="36"/>
  <c r="AK85" i="36"/>
  <c r="AB86" i="36"/>
  <c r="EX86" i="36"/>
  <c r="EP84" i="36"/>
  <c r="EQ86" i="36"/>
  <c r="BN84" i="36"/>
  <c r="BN85" i="36"/>
  <c r="AK84" i="36"/>
  <c r="CD84" i="36"/>
  <c r="AQ82" i="36"/>
  <c r="BO84" i="36"/>
  <c r="AR85" i="36"/>
  <c r="AM84" i="36"/>
  <c r="AR84" i="36"/>
  <c r="AH85" i="36"/>
  <c r="BX84" i="36"/>
  <c r="FA86" i="36"/>
  <c r="AJ85" i="36"/>
  <c r="BJ84" i="36"/>
  <c r="BM85" i="36"/>
  <c r="AA86" i="36"/>
  <c r="BV84" i="36"/>
  <c r="AO84" i="36"/>
  <c r="BL84" i="36"/>
  <c r="BI85" i="36"/>
  <c r="BP84" i="36"/>
  <c r="ES86" i="36"/>
  <c r="ET86" i="36"/>
  <c r="BD84" i="36"/>
  <c r="BK84" i="36"/>
  <c r="CE86" i="36"/>
  <c r="BQ84" i="36"/>
  <c r="CD85" i="36"/>
  <c r="AQ83" i="36"/>
  <c r="BM84" i="36"/>
  <c r="BQ85" i="36"/>
  <c r="EU86" i="36"/>
  <c r="BL85" i="36"/>
  <c r="BH84" i="36"/>
  <c r="BE84" i="36"/>
  <c r="ER86" i="36"/>
  <c r="BP85" i="36"/>
  <c r="EY86" i="36"/>
  <c r="BO85" i="36"/>
  <c r="FB86" i="36"/>
  <c r="BE85" i="36"/>
  <c r="BD85" i="36"/>
  <c r="BK85" i="36"/>
  <c r="BU84" i="36"/>
  <c r="AF86" i="36"/>
  <c r="AM85" i="36"/>
  <c r="AO85" i="36"/>
  <c r="EZ86" i="36"/>
  <c r="AD86" i="36"/>
  <c r="AJ84" i="36"/>
  <c r="BV85" i="36"/>
  <c r="BT86" i="36"/>
  <c r="BJ85" i="36"/>
  <c r="BM86" i="36"/>
  <c r="N85" i="38" l="1"/>
  <c r="AP85" i="36"/>
  <c r="Q84" i="38"/>
  <c r="BF84" i="36"/>
  <c r="U84" i="38" s="1"/>
  <c r="X84" i="38" s="1"/>
  <c r="L85" i="38"/>
  <c r="M85" i="38"/>
  <c r="AI85" i="36"/>
  <c r="K85" i="38" s="1"/>
  <c r="W83" i="38"/>
  <c r="BF81" i="38"/>
  <c r="N84" i="38"/>
  <c r="AP84" i="36"/>
  <c r="M84" i="38"/>
  <c r="L84" i="38"/>
  <c r="BS84" i="36"/>
  <c r="EE79" i="36"/>
  <c r="AN84" i="36"/>
  <c r="BR84" i="36"/>
  <c r="AT84" i="36"/>
  <c r="CG84" i="36"/>
  <c r="CF84" i="36"/>
  <c r="BG84" i="36"/>
  <c r="V84" i="38"/>
  <c r="EC79" i="36"/>
  <c r="EK79" i="36"/>
  <c r="A83" i="36"/>
  <c r="EJ79" i="36"/>
  <c r="ED79" i="36"/>
  <c r="DZ79" i="36"/>
  <c r="A82" i="36"/>
  <c r="BF80" i="38"/>
  <c r="EF79" i="36"/>
  <c r="DX79" i="36"/>
  <c r="BD80" i="38"/>
  <c r="DJ80" i="36"/>
  <c r="DZ80" i="36" s="1"/>
  <c r="EG79" i="36"/>
  <c r="DJ81" i="36"/>
  <c r="DY81" i="36" s="1"/>
  <c r="BC80" i="38"/>
  <c r="AC85" i="38"/>
  <c r="CB85" i="36"/>
  <c r="CA85" i="36"/>
  <c r="AC86" i="36"/>
  <c r="X86" i="36"/>
  <c r="AR86" i="38"/>
  <c r="AN85" i="36"/>
  <c r="BR85" i="36"/>
  <c r="AT85" i="36"/>
  <c r="BS85" i="36"/>
  <c r="AG86" i="36"/>
  <c r="Q85" i="38"/>
  <c r="BF85" i="36"/>
  <c r="U85" i="38" s="1"/>
  <c r="X85" i="38" s="1"/>
  <c r="D86" i="38"/>
  <c r="E86" i="36"/>
  <c r="R86" i="36"/>
  <c r="U86" i="36"/>
  <c r="K86" i="36"/>
  <c r="DV86" i="36"/>
  <c r="CS86" i="36"/>
  <c r="T86" i="36"/>
  <c r="AE86" i="36"/>
  <c r="AC84" i="38"/>
  <c r="CB84" i="36"/>
  <c r="CA84" i="36"/>
  <c r="EV88" i="36"/>
  <c r="EN88" i="36"/>
  <c r="AU83" i="36"/>
  <c r="Z83" i="36"/>
  <c r="AZ83" i="36"/>
  <c r="H83" i="38"/>
  <c r="I83" i="38" s="1"/>
  <c r="AZ82" i="36"/>
  <c r="AU82" i="36"/>
  <c r="Z82" i="36"/>
  <c r="H82" i="38"/>
  <c r="I82" i="38" s="1"/>
  <c r="AN80" i="38"/>
  <c r="AM80" i="38"/>
  <c r="AL80" i="38"/>
  <c r="F84" i="38"/>
  <c r="G84" i="38" s="1"/>
  <c r="AD84" i="38"/>
  <c r="BW84" i="36" s="1"/>
  <c r="Y84" i="36"/>
  <c r="H84" i="38" s="1"/>
  <c r="AS84" i="36"/>
  <c r="V84" i="36"/>
  <c r="D83" i="36"/>
  <c r="J83" i="36"/>
  <c r="N83" i="36"/>
  <c r="EO88" i="36"/>
  <c r="EM89" i="36" s="1"/>
  <c r="EV87" i="36"/>
  <c r="EN87" i="36"/>
  <c r="AX80" i="36"/>
  <c r="AW80" i="36"/>
  <c r="AV80" i="36"/>
  <c r="AY80" i="36"/>
  <c r="EW86" i="36"/>
  <c r="AY81" i="38"/>
  <c r="BE81" i="38"/>
  <c r="T83" i="38"/>
  <c r="S83" i="38"/>
  <c r="E84" i="38"/>
  <c r="C84" i="36"/>
  <c r="S84" i="36"/>
  <c r="I84" i="36"/>
  <c r="DC84" i="36"/>
  <c r="CX84" i="36"/>
  <c r="CT84" i="36"/>
  <c r="CW84" i="36"/>
  <c r="CZ84" i="36"/>
  <c r="CV84" i="36"/>
  <c r="CY84" i="36"/>
  <c r="DA84" i="36" s="1"/>
  <c r="CU84" i="36"/>
  <c r="T80" i="38"/>
  <c r="S80" i="38"/>
  <c r="BB80" i="36"/>
  <c r="BA80" i="36"/>
  <c r="BC80" i="36"/>
  <c r="AW81" i="36"/>
  <c r="AV81" i="36"/>
  <c r="AY81" i="36"/>
  <c r="AX81" i="36"/>
  <c r="BC81" i="38"/>
  <c r="BD81" i="38"/>
  <c r="Y83" i="38"/>
  <c r="AB83" i="38"/>
  <c r="O83" i="38"/>
  <c r="P83" i="38" s="1"/>
  <c r="Z83" i="38"/>
  <c r="AY80" i="38"/>
  <c r="BE80" i="38"/>
  <c r="W82" i="38"/>
  <c r="R82" i="38"/>
  <c r="F85" i="38"/>
  <c r="G85" i="38" s="1"/>
  <c r="AD85" i="38"/>
  <c r="BW85" i="36" s="1"/>
  <c r="AS85" i="36"/>
  <c r="V85" i="36"/>
  <c r="Y85" i="36"/>
  <c r="J84" i="38"/>
  <c r="G84" i="36"/>
  <c r="F84" i="36"/>
  <c r="W84" i="36"/>
  <c r="L84" i="36"/>
  <c r="M84" i="36" s="1"/>
  <c r="DH83" i="36"/>
  <c r="DD83" i="36"/>
  <c r="DK83" i="36"/>
  <c r="DG83" i="36"/>
  <c r="DF83" i="36"/>
  <c r="DI83" i="36"/>
  <c r="DE83" i="36"/>
  <c r="Y82" i="38"/>
  <c r="AB82" i="38"/>
  <c r="O82" i="38"/>
  <c r="P82" i="38" s="1"/>
  <c r="Z82" i="38"/>
  <c r="BU83" i="38"/>
  <c r="BQ83" i="38"/>
  <c r="BM83" i="38"/>
  <c r="BI83" i="38"/>
  <c r="BA83" i="38"/>
  <c r="BB83" i="38" s="1"/>
  <c r="BG83" i="38" s="1"/>
  <c r="AW83" i="38"/>
  <c r="AS83" i="38"/>
  <c r="AO83" i="38"/>
  <c r="AK83" i="38"/>
  <c r="AG83" i="38"/>
  <c r="BT83" i="38"/>
  <c r="BP83" i="38"/>
  <c r="BL83" i="38"/>
  <c r="BH83" i="38"/>
  <c r="AV83" i="38"/>
  <c r="AJ83" i="38"/>
  <c r="AF83" i="38"/>
  <c r="BS83" i="38"/>
  <c r="BO83" i="38"/>
  <c r="BK83" i="38"/>
  <c r="AU83" i="38"/>
  <c r="AQ83" i="38"/>
  <c r="AI83" i="38"/>
  <c r="AE83" i="38"/>
  <c r="BN83" i="38"/>
  <c r="AX83" i="38"/>
  <c r="AZ83" i="38" s="1"/>
  <c r="AH83" i="38"/>
  <c r="BJ83" i="38"/>
  <c r="AT83" i="38"/>
  <c r="AP83" i="38"/>
  <c r="BR83" i="38"/>
  <c r="BA81" i="36"/>
  <c r="BC81" i="36"/>
  <c r="BB81" i="36"/>
  <c r="AN81" i="38"/>
  <c r="AM81" i="38"/>
  <c r="AL81" i="38"/>
  <c r="D82" i="36"/>
  <c r="J82" i="36"/>
  <c r="N82" i="36"/>
  <c r="DI82" i="36"/>
  <c r="DE82" i="36"/>
  <c r="DH82" i="36"/>
  <c r="DD82" i="36"/>
  <c r="DK82" i="36"/>
  <c r="DG82" i="36"/>
  <c r="DF82" i="36"/>
  <c r="T81" i="38"/>
  <c r="S81" i="38"/>
  <c r="BU82" i="38"/>
  <c r="BQ82" i="38"/>
  <c r="BM82" i="38"/>
  <c r="BI82" i="38"/>
  <c r="BA82" i="38"/>
  <c r="BB82" i="38" s="1"/>
  <c r="BG82" i="38" s="1"/>
  <c r="AW82" i="38"/>
  <c r="AS82" i="38"/>
  <c r="AO82" i="38"/>
  <c r="AK82" i="38"/>
  <c r="AG82" i="38"/>
  <c r="BT82" i="38"/>
  <c r="BP82" i="38"/>
  <c r="BL82" i="38"/>
  <c r="BH82" i="38"/>
  <c r="AV82" i="38"/>
  <c r="AJ82" i="38"/>
  <c r="AF82" i="38"/>
  <c r="BS82" i="38"/>
  <c r="BO82" i="38"/>
  <c r="BK82" i="38"/>
  <c r="AU82" i="38"/>
  <c r="AQ82" i="38"/>
  <c r="AI82" i="38"/>
  <c r="AE82" i="38"/>
  <c r="BJ82" i="38"/>
  <c r="AT82" i="38"/>
  <c r="AP82" i="38"/>
  <c r="BR82" i="38"/>
  <c r="BN82" i="38"/>
  <c r="AX82" i="38"/>
  <c r="AZ82" i="38" s="1"/>
  <c r="AH82" i="38"/>
  <c r="EI79" i="36"/>
  <c r="DY79" i="36"/>
  <c r="EB79" i="36"/>
  <c r="EH79" i="36"/>
  <c r="BZ83" i="36"/>
  <c r="BY83" i="36"/>
  <c r="AA83" i="38"/>
  <c r="E85" i="38"/>
  <c r="S85" i="36"/>
  <c r="I85" i="36"/>
  <c r="C85" i="36"/>
  <c r="CW85" i="36"/>
  <c r="CZ85" i="36"/>
  <c r="CV85" i="36"/>
  <c r="CY85" i="36"/>
  <c r="DA85" i="36" s="1"/>
  <c r="CU85" i="36"/>
  <c r="DC85" i="36"/>
  <c r="CX85" i="36"/>
  <c r="CT85" i="36"/>
  <c r="BZ82" i="36"/>
  <c r="AA82" i="38"/>
  <c r="BY82" i="36"/>
  <c r="R84" i="38"/>
  <c r="J85" i="38"/>
  <c r="F85" i="36"/>
  <c r="W85" i="36"/>
  <c r="L85" i="36"/>
  <c r="M85" i="36" s="1"/>
  <c r="G85" i="36"/>
  <c r="BX86" i="36"/>
  <c r="BT88" i="36"/>
  <c r="FA88" i="36"/>
  <c r="AH86" i="36"/>
  <c r="CE88" i="36"/>
  <c r="EY87" i="36"/>
  <c r="EP86" i="36"/>
  <c r="EQ87" i="36"/>
  <c r="AF87" i="36"/>
  <c r="AQ84" i="36"/>
  <c r="BV86" i="36"/>
  <c r="BI87" i="36"/>
  <c r="EU88" i="36"/>
  <c r="ER88" i="36"/>
  <c r="AB88" i="36"/>
  <c r="AB87" i="36"/>
  <c r="ER87" i="36"/>
  <c r="AD88" i="36"/>
  <c r="AM86" i="36"/>
  <c r="AO86" i="36"/>
  <c r="Q88" i="36"/>
  <c r="BK86" i="36"/>
  <c r="BE86" i="36"/>
  <c r="EU87" i="36"/>
  <c r="BX87" i="36"/>
  <c r="BM88" i="36"/>
  <c r="FA87" i="36"/>
  <c r="BK88" i="36"/>
  <c r="AQ85" i="36"/>
  <c r="ES88" i="36"/>
  <c r="ET88" i="36"/>
  <c r="AR86" i="36"/>
  <c r="FB88" i="36"/>
  <c r="CD86" i="36"/>
  <c r="CE87" i="36"/>
  <c r="ES87" i="36"/>
  <c r="BL86" i="36"/>
  <c r="BQ86" i="36"/>
  <c r="EZ87" i="36"/>
  <c r="EZ88" i="36"/>
  <c r="BP86" i="36"/>
  <c r="EY88" i="36"/>
  <c r="BO88" i="36"/>
  <c r="AJ86" i="36"/>
  <c r="EQ88" i="36"/>
  <c r="EX87" i="36"/>
  <c r="AA88" i="36"/>
  <c r="BO86" i="36"/>
  <c r="AH88" i="36"/>
  <c r="BU86" i="36"/>
  <c r="AA87" i="36"/>
  <c r="AR88" i="36"/>
  <c r="BD86" i="36"/>
  <c r="BP88" i="36"/>
  <c r="BJ86" i="36"/>
  <c r="Q87" i="36"/>
  <c r="BT87" i="36"/>
  <c r="BI86" i="36"/>
  <c r="EX88" i="36"/>
  <c r="AK86" i="36"/>
  <c r="AF88" i="36"/>
  <c r="AD87" i="36"/>
  <c r="BH86" i="36"/>
  <c r="BN86" i="36"/>
  <c r="ET87" i="36"/>
  <c r="FB87" i="36"/>
  <c r="AI86" i="36" l="1"/>
  <c r="K86" i="38" s="1"/>
  <c r="W84" i="38"/>
  <c r="M86" i="38"/>
  <c r="L86" i="38"/>
  <c r="V86" i="38"/>
  <c r="BG86" i="36"/>
  <c r="BF86" i="36"/>
  <c r="U86" i="38" s="1"/>
  <c r="X86" i="38" s="1"/>
  <c r="Q86" i="38"/>
  <c r="R86" i="38" s="1"/>
  <c r="BS86" i="36"/>
  <c r="EI81" i="36"/>
  <c r="EB80" i="36"/>
  <c r="EK80" i="36"/>
  <c r="ED80" i="36"/>
  <c r="EF80" i="36"/>
  <c r="EH80" i="36"/>
  <c r="EG80" i="36"/>
  <c r="EK81" i="36"/>
  <c r="EH81" i="36"/>
  <c r="EE81" i="36"/>
  <c r="EF81" i="36"/>
  <c r="EE80" i="36"/>
  <c r="EC80" i="36"/>
  <c r="EA81" i="36"/>
  <c r="DY80" i="36"/>
  <c r="DX80" i="36"/>
  <c r="EG81" i="36"/>
  <c r="EI80" i="36"/>
  <c r="EJ80" i="36"/>
  <c r="DZ81" i="36"/>
  <c r="EC81" i="36"/>
  <c r="BF82" i="38"/>
  <c r="EW88" i="36"/>
  <c r="BD82" i="38"/>
  <c r="DJ83" i="36"/>
  <c r="EJ83" i="36" s="1"/>
  <c r="EA80" i="36"/>
  <c r="A85" i="36"/>
  <c r="BC82" i="38"/>
  <c r="EJ81" i="36"/>
  <c r="DX81" i="36"/>
  <c r="BE82" i="38"/>
  <c r="A84" i="36"/>
  <c r="EW87" i="36"/>
  <c r="ED81" i="36"/>
  <c r="EB81" i="36"/>
  <c r="D87" i="38"/>
  <c r="R87" i="36"/>
  <c r="U87" i="36"/>
  <c r="K87" i="36"/>
  <c r="DV87" i="36"/>
  <c r="CS87" i="36"/>
  <c r="T87" i="36"/>
  <c r="E87" i="36"/>
  <c r="AE87" i="36"/>
  <c r="AE88" i="36"/>
  <c r="CG86" i="36"/>
  <c r="CF86" i="36"/>
  <c r="AI88" i="36"/>
  <c r="K88" i="38" s="1"/>
  <c r="AC88" i="36"/>
  <c r="X88" i="36"/>
  <c r="AC86" i="38"/>
  <c r="CB86" i="36"/>
  <c r="CA86" i="36"/>
  <c r="N86" i="38"/>
  <c r="AP86" i="36"/>
  <c r="AN86" i="36"/>
  <c r="BR86" i="36"/>
  <c r="AT86" i="36"/>
  <c r="AC87" i="36"/>
  <c r="X87" i="36"/>
  <c r="AR88" i="38"/>
  <c r="AG88" i="36"/>
  <c r="AR87" i="38"/>
  <c r="AG87" i="36"/>
  <c r="N88" i="38"/>
  <c r="AP88" i="36"/>
  <c r="D88" i="38"/>
  <c r="U88" i="36"/>
  <c r="K88" i="36"/>
  <c r="DV88" i="36"/>
  <c r="CS88" i="36"/>
  <c r="T88" i="36"/>
  <c r="E88" i="36"/>
  <c r="R88" i="36"/>
  <c r="Y85" i="38"/>
  <c r="AB85" i="38"/>
  <c r="O85" i="38"/>
  <c r="P85" i="38" s="1"/>
  <c r="Z85" i="38"/>
  <c r="BC83" i="38"/>
  <c r="BD83" i="38"/>
  <c r="T82" i="38"/>
  <c r="S82" i="38"/>
  <c r="AV82" i="36"/>
  <c r="AY82" i="36"/>
  <c r="AX82" i="36"/>
  <c r="AW82" i="36"/>
  <c r="W85" i="38"/>
  <c r="R85" i="38"/>
  <c r="J86" i="38"/>
  <c r="W86" i="36"/>
  <c r="L86" i="36"/>
  <c r="M86" i="36" s="1"/>
  <c r="G86" i="36"/>
  <c r="F86" i="36"/>
  <c r="DF85" i="36"/>
  <c r="DI85" i="36"/>
  <c r="DE85" i="36"/>
  <c r="DH85" i="36"/>
  <c r="DD85" i="36"/>
  <c r="DK85" i="36"/>
  <c r="DG85" i="36"/>
  <c r="AY82" i="38"/>
  <c r="DJ82" i="36"/>
  <c r="DX82" i="36" s="1"/>
  <c r="BF83" i="38"/>
  <c r="AN83" i="38"/>
  <c r="AM83" i="38"/>
  <c r="AL83" i="38"/>
  <c r="BU85" i="38"/>
  <c r="BQ85" i="38"/>
  <c r="BM85" i="38"/>
  <c r="BI85" i="38"/>
  <c r="BA85" i="38"/>
  <c r="BB85" i="38" s="1"/>
  <c r="BG85" i="38" s="1"/>
  <c r="AW85" i="38"/>
  <c r="AS85" i="38"/>
  <c r="AO85" i="38"/>
  <c r="AK85" i="38"/>
  <c r="AG85" i="38"/>
  <c r="BT85" i="38"/>
  <c r="BP85" i="38"/>
  <c r="BL85" i="38"/>
  <c r="BH85" i="38"/>
  <c r="AV85" i="38"/>
  <c r="AJ85" i="38"/>
  <c r="AF85" i="38"/>
  <c r="BS85" i="38"/>
  <c r="BO85" i="38"/>
  <c r="BK85" i="38"/>
  <c r="AU85" i="38"/>
  <c r="AQ85" i="38"/>
  <c r="AI85" i="38"/>
  <c r="AE85" i="38"/>
  <c r="AP85" i="38"/>
  <c r="BR85" i="38"/>
  <c r="BN85" i="38"/>
  <c r="AX85" i="38"/>
  <c r="AZ85" i="38" s="1"/>
  <c r="AH85" i="38"/>
  <c r="BJ85" i="38"/>
  <c r="AT85" i="38"/>
  <c r="J84" i="36"/>
  <c r="D84" i="36"/>
  <c r="N84" i="36"/>
  <c r="EV89" i="36"/>
  <c r="EN89" i="36"/>
  <c r="AZ84" i="36"/>
  <c r="AU84" i="36"/>
  <c r="Z84" i="36"/>
  <c r="BC82" i="36"/>
  <c r="BB82" i="36"/>
  <c r="BA82" i="36"/>
  <c r="BC83" i="36"/>
  <c r="BB83" i="36"/>
  <c r="BA83" i="36"/>
  <c r="EO89" i="36"/>
  <c r="EM90" i="36" s="1"/>
  <c r="AD86" i="38"/>
  <c r="BW86" i="36" s="1"/>
  <c r="F86" i="38"/>
  <c r="G86" i="38" s="1"/>
  <c r="V86" i="36"/>
  <c r="Y86" i="36"/>
  <c r="AS86" i="36"/>
  <c r="T84" i="38"/>
  <c r="S84" i="38"/>
  <c r="AZ85" i="36"/>
  <c r="AU85" i="36"/>
  <c r="Z85" i="36"/>
  <c r="BU84" i="38"/>
  <c r="BQ84" i="38"/>
  <c r="BM84" i="38"/>
  <c r="BI84" i="38"/>
  <c r="BA84" i="38"/>
  <c r="BB84" i="38" s="1"/>
  <c r="BG84" i="38" s="1"/>
  <c r="AW84" i="38"/>
  <c r="AS84" i="38"/>
  <c r="AO84" i="38"/>
  <c r="AK84" i="38"/>
  <c r="AG84" i="38"/>
  <c r="BT84" i="38"/>
  <c r="BP84" i="38"/>
  <c r="BL84" i="38"/>
  <c r="BH84" i="38"/>
  <c r="AV84" i="38"/>
  <c r="AJ84" i="38"/>
  <c r="AF84" i="38"/>
  <c r="BS84" i="38"/>
  <c r="BO84" i="38"/>
  <c r="BK84" i="38"/>
  <c r="AU84" i="38"/>
  <c r="AQ84" i="38"/>
  <c r="AI84" i="38"/>
  <c r="AE84" i="38"/>
  <c r="BR84" i="38"/>
  <c r="BN84" i="38"/>
  <c r="AX84" i="38"/>
  <c r="AZ84" i="38" s="1"/>
  <c r="AH84" i="38"/>
  <c r="BJ84" i="38"/>
  <c r="AT84" i="38"/>
  <c r="AP84" i="38"/>
  <c r="BZ84" i="36"/>
  <c r="AA84" i="38"/>
  <c r="BY84" i="36"/>
  <c r="CZ86" i="36"/>
  <c r="CV86" i="36"/>
  <c r="CY86" i="36"/>
  <c r="DA86" i="36" s="1"/>
  <c r="CU86" i="36"/>
  <c r="DC86" i="36"/>
  <c r="CX86" i="36"/>
  <c r="CT86" i="36"/>
  <c r="CW86" i="36"/>
  <c r="E86" i="38"/>
  <c r="S86" i="36"/>
  <c r="I86" i="36"/>
  <c r="C86" i="36"/>
  <c r="BZ85" i="36"/>
  <c r="AA85" i="38"/>
  <c r="BY85" i="36"/>
  <c r="J85" i="36"/>
  <c r="D85" i="36"/>
  <c r="N85" i="36"/>
  <c r="AN82" i="38"/>
  <c r="AM82" i="38"/>
  <c r="AL82" i="38"/>
  <c r="AY83" i="38"/>
  <c r="BE83" i="38"/>
  <c r="Y84" i="38"/>
  <c r="AB84" i="38"/>
  <c r="O84" i="38"/>
  <c r="P84" i="38" s="1"/>
  <c r="Z84" i="38"/>
  <c r="H85" i="38"/>
  <c r="I85" i="38" s="1"/>
  <c r="DK84" i="36"/>
  <c r="DG84" i="36"/>
  <c r="DF84" i="36"/>
  <c r="DI84" i="36"/>
  <c r="DE84" i="36"/>
  <c r="DH84" i="36"/>
  <c r="DD84" i="36"/>
  <c r="I84" i="38"/>
  <c r="AY83" i="36"/>
  <c r="AX83" i="36"/>
  <c r="AW83" i="36"/>
  <c r="AV83" i="36"/>
  <c r="BL88" i="36"/>
  <c r="EP87" i="36"/>
  <c r="AM88" i="36"/>
  <c r="BN87" i="36"/>
  <c r="BV88" i="36"/>
  <c r="AO87" i="36"/>
  <c r="EQ89" i="36"/>
  <c r="BH88" i="36"/>
  <c r="AA89" i="36"/>
  <c r="ET89" i="36"/>
  <c r="AD89" i="36"/>
  <c r="Q89" i="36"/>
  <c r="EZ89" i="36"/>
  <c r="BD88" i="36"/>
  <c r="AJ87" i="36"/>
  <c r="AJ88" i="36"/>
  <c r="BE87" i="36"/>
  <c r="EU89" i="36"/>
  <c r="BN88" i="36"/>
  <c r="EY89" i="36"/>
  <c r="EX89" i="36"/>
  <c r="BD87" i="36"/>
  <c r="BK87" i="36"/>
  <c r="BM87" i="36"/>
  <c r="AB89" i="36"/>
  <c r="BE88" i="36"/>
  <c r="BK89" i="36"/>
  <c r="ER89" i="36"/>
  <c r="BL87" i="36"/>
  <c r="ES89" i="36"/>
  <c r="CD87" i="36"/>
  <c r="CE89" i="36"/>
  <c r="FA89" i="36"/>
  <c r="AO88" i="36"/>
  <c r="BP87" i="36"/>
  <c r="AH87" i="36"/>
  <c r="BU87" i="36"/>
  <c r="BJ88" i="36"/>
  <c r="BQ87" i="36"/>
  <c r="AM87" i="36"/>
  <c r="AF89" i="36"/>
  <c r="BO87" i="36"/>
  <c r="FB89" i="36"/>
  <c r="AK88" i="36"/>
  <c r="AK87" i="36"/>
  <c r="EP88" i="36"/>
  <c r="BI88" i="36"/>
  <c r="BX88" i="36"/>
  <c r="BT89" i="36"/>
  <c r="BH87" i="36"/>
  <c r="BV87" i="36"/>
  <c r="CD88" i="36"/>
  <c r="BU88" i="36"/>
  <c r="BJ87" i="36"/>
  <c r="BQ88" i="36"/>
  <c r="AR87" i="36"/>
  <c r="AQ86" i="36"/>
  <c r="CG87" i="36" l="1"/>
  <c r="CF87" i="36"/>
  <c r="W86" i="38"/>
  <c r="BR87" i="36"/>
  <c r="AT87" i="36"/>
  <c r="AN87" i="36"/>
  <c r="M87" i="38"/>
  <c r="L87" i="38"/>
  <c r="BS87" i="36"/>
  <c r="AI87" i="36"/>
  <c r="K87" i="38" s="1"/>
  <c r="BG87" i="36"/>
  <c r="V87" i="38"/>
  <c r="BF87" i="36"/>
  <c r="U87" i="38" s="1"/>
  <c r="X87" i="38" s="1"/>
  <c r="Q87" i="38"/>
  <c r="EG83" i="36"/>
  <c r="BC84" i="38"/>
  <c r="DY83" i="36"/>
  <c r="EF83" i="36"/>
  <c r="DX83" i="36"/>
  <c r="DZ83" i="36"/>
  <c r="EA83" i="36"/>
  <c r="ED83" i="36"/>
  <c r="EB83" i="36"/>
  <c r="EE83" i="36"/>
  <c r="EH83" i="36"/>
  <c r="EK83" i="36"/>
  <c r="EI83" i="36"/>
  <c r="EC83" i="36"/>
  <c r="DY82" i="36"/>
  <c r="AC88" i="38"/>
  <c r="CA88" i="36"/>
  <c r="CB88" i="36"/>
  <c r="CF88" i="36"/>
  <c r="CG88" i="36"/>
  <c r="V88" i="38"/>
  <c r="BG88" i="36"/>
  <c r="N87" i="38"/>
  <c r="AP87" i="36"/>
  <c r="M88" i="38"/>
  <c r="L88" i="38"/>
  <c r="EG82" i="36"/>
  <c r="BF84" i="38"/>
  <c r="EC82" i="36"/>
  <c r="DZ82" i="36"/>
  <c r="A86" i="36"/>
  <c r="BE84" i="38"/>
  <c r="BF85" i="38"/>
  <c r="BD85" i="38"/>
  <c r="BD84" i="38"/>
  <c r="BC85" i="38"/>
  <c r="DJ84" i="36"/>
  <c r="EE84" i="36" s="1"/>
  <c r="EB82" i="36"/>
  <c r="AY85" i="38"/>
  <c r="BE85" i="38"/>
  <c r="EK82" i="36"/>
  <c r="DJ85" i="36"/>
  <c r="EB85" i="36" s="1"/>
  <c r="BR88" i="36"/>
  <c r="AT88" i="36"/>
  <c r="AN88" i="36"/>
  <c r="Q88" i="38"/>
  <c r="BF88" i="36"/>
  <c r="U88" i="38" s="1"/>
  <c r="X88" i="38" s="1"/>
  <c r="D89" i="38"/>
  <c r="DV89" i="36"/>
  <c r="CS89" i="36"/>
  <c r="T89" i="36"/>
  <c r="E89" i="36"/>
  <c r="R89" i="36"/>
  <c r="U89" i="36"/>
  <c r="K89" i="36"/>
  <c r="AE89" i="36"/>
  <c r="AC89" i="36"/>
  <c r="X89" i="36"/>
  <c r="AR89" i="38"/>
  <c r="AG89" i="36"/>
  <c r="BS88" i="36"/>
  <c r="AC87" i="38"/>
  <c r="CB87" i="36"/>
  <c r="CA87" i="36"/>
  <c r="T86" i="38"/>
  <c r="S86" i="38"/>
  <c r="BB84" i="36"/>
  <c r="BA84" i="36"/>
  <c r="BC84" i="36"/>
  <c r="ED82" i="36"/>
  <c r="EA82" i="36"/>
  <c r="J88" i="38"/>
  <c r="G88" i="36"/>
  <c r="F88" i="36"/>
  <c r="W88" i="36"/>
  <c r="L88" i="36"/>
  <c r="M88" i="36" s="1"/>
  <c r="AD87" i="38"/>
  <c r="BW87" i="36" s="1"/>
  <c r="F87" i="38"/>
  <c r="G87" i="38" s="1"/>
  <c r="V87" i="36"/>
  <c r="Y87" i="36"/>
  <c r="AS87" i="36"/>
  <c r="D86" i="36"/>
  <c r="J86" i="36"/>
  <c r="N86" i="36"/>
  <c r="DI86" i="36"/>
  <c r="DE86" i="36"/>
  <c r="DH86" i="36"/>
  <c r="DD86" i="36"/>
  <c r="DK86" i="36"/>
  <c r="DG86" i="36"/>
  <c r="DF86" i="36"/>
  <c r="AN84" i="38"/>
  <c r="AM84" i="38"/>
  <c r="AL84" i="38"/>
  <c r="AW85" i="36"/>
  <c r="AV85" i="36"/>
  <c r="AY85" i="36"/>
  <c r="AX85" i="36"/>
  <c r="EV90" i="36"/>
  <c r="EN90" i="36"/>
  <c r="Y86" i="38"/>
  <c r="AB86" i="38"/>
  <c r="O86" i="38"/>
  <c r="P86" i="38" s="1"/>
  <c r="Z86" i="38"/>
  <c r="EJ82" i="36"/>
  <c r="EH82" i="36"/>
  <c r="EE82" i="36"/>
  <c r="EF82" i="36"/>
  <c r="F88" i="38"/>
  <c r="G88" i="38" s="1"/>
  <c r="AD88" i="38"/>
  <c r="BW88" i="36" s="1"/>
  <c r="Y88" i="36"/>
  <c r="AS88" i="36"/>
  <c r="V88" i="36"/>
  <c r="BZ86" i="36"/>
  <c r="AA86" i="38"/>
  <c r="CY87" i="36"/>
  <c r="DA87" i="36" s="1"/>
  <c r="CU87" i="36"/>
  <c r="DC87" i="36"/>
  <c r="CX87" i="36"/>
  <c r="CT87" i="36"/>
  <c r="CW87" i="36"/>
  <c r="CZ87" i="36"/>
  <c r="CV87" i="36"/>
  <c r="E87" i="38"/>
  <c r="C87" i="36"/>
  <c r="S87" i="36"/>
  <c r="I87" i="36"/>
  <c r="BA85" i="36"/>
  <c r="BC85" i="36"/>
  <c r="BB85" i="36"/>
  <c r="BU86" i="38"/>
  <c r="BQ86" i="38"/>
  <c r="BM86" i="38"/>
  <c r="BI86" i="38"/>
  <c r="BA86" i="38"/>
  <c r="BB86" i="38" s="1"/>
  <c r="BG86" i="38" s="1"/>
  <c r="AW86" i="38"/>
  <c r="AS86" i="38"/>
  <c r="AO86" i="38"/>
  <c r="AK86" i="38"/>
  <c r="AG86" i="38"/>
  <c r="BT86" i="38"/>
  <c r="BP86" i="38"/>
  <c r="BL86" i="38"/>
  <c r="BH86" i="38"/>
  <c r="AV86" i="38"/>
  <c r="AJ86" i="38"/>
  <c r="AF86" i="38"/>
  <c r="BS86" i="38"/>
  <c r="BO86" i="38"/>
  <c r="BK86" i="38"/>
  <c r="AU86" i="38"/>
  <c r="AQ86" i="38"/>
  <c r="AI86" i="38"/>
  <c r="AE86" i="38"/>
  <c r="BJ86" i="38"/>
  <c r="AT86" i="38"/>
  <c r="AP86" i="38"/>
  <c r="BR86" i="38"/>
  <c r="BN86" i="38"/>
  <c r="AX86" i="38"/>
  <c r="AZ86" i="38" s="1"/>
  <c r="AH86" i="38"/>
  <c r="EO90" i="36"/>
  <c r="EM91" i="36" s="1"/>
  <c r="EW89" i="36"/>
  <c r="AN85" i="38"/>
  <c r="AM85" i="38"/>
  <c r="AL85" i="38"/>
  <c r="T85" i="38"/>
  <c r="S85" i="38"/>
  <c r="EI82" i="36"/>
  <c r="E88" i="38"/>
  <c r="C88" i="36"/>
  <c r="S88" i="36"/>
  <c r="I88" i="36"/>
  <c r="DC88" i="36"/>
  <c r="CX88" i="36"/>
  <c r="CT88" i="36"/>
  <c r="CW88" i="36"/>
  <c r="CZ88" i="36"/>
  <c r="CV88" i="36"/>
  <c r="CY88" i="36"/>
  <c r="DA88" i="36" s="1"/>
  <c r="CU88" i="36"/>
  <c r="AY84" i="38"/>
  <c r="AZ86" i="36"/>
  <c r="AU86" i="36"/>
  <c r="Z86" i="36"/>
  <c r="H86" i="38"/>
  <c r="I86" i="38" s="1"/>
  <c r="AX84" i="36"/>
  <c r="AW84" i="36"/>
  <c r="AV84" i="36"/>
  <c r="AY84" i="36"/>
  <c r="J87" i="38"/>
  <c r="L87" i="36"/>
  <c r="M87" i="36" s="1"/>
  <c r="G87" i="36"/>
  <c r="F87" i="36"/>
  <c r="W87" i="36"/>
  <c r="BY86" i="36"/>
  <c r="EX90" i="36"/>
  <c r="AQ88" i="36"/>
  <c r="EY90" i="36"/>
  <c r="AM89" i="36"/>
  <c r="ER90" i="36"/>
  <c r="BJ89" i="36"/>
  <c r="AR89" i="36"/>
  <c r="BD89" i="36"/>
  <c r="FA90" i="36"/>
  <c r="AQ87" i="36"/>
  <c r="EP89" i="36"/>
  <c r="BN89" i="36"/>
  <c r="Q90" i="36"/>
  <c r="BP90" i="36"/>
  <c r="BI89" i="36"/>
  <c r="AF90" i="36"/>
  <c r="BU89" i="36"/>
  <c r="BQ89" i="36"/>
  <c r="CE90" i="36"/>
  <c r="BE89" i="36"/>
  <c r="ES90" i="36"/>
  <c r="AJ89" i="36"/>
  <c r="BX89" i="36"/>
  <c r="AB90" i="36"/>
  <c r="EU90" i="36"/>
  <c r="AD90" i="36"/>
  <c r="BV89" i="36"/>
  <c r="BP89" i="36"/>
  <c r="BM89" i="36"/>
  <c r="EZ90" i="36"/>
  <c r="AO89" i="36"/>
  <c r="ET90" i="36"/>
  <c r="EQ90" i="36"/>
  <c r="BH89" i="36"/>
  <c r="AA90" i="36"/>
  <c r="BO89" i="36"/>
  <c r="CD89" i="36"/>
  <c r="BT90" i="36"/>
  <c r="FB90" i="36"/>
  <c r="BL89" i="36"/>
  <c r="AK89" i="36"/>
  <c r="AH89" i="36"/>
  <c r="EP90" i="36"/>
  <c r="W87" i="38" l="1"/>
  <c r="R87" i="38"/>
  <c r="N89" i="38"/>
  <c r="AP89" i="36"/>
  <c r="M89" i="38"/>
  <c r="L89" i="38"/>
  <c r="BY88" i="36"/>
  <c r="BZ88" i="36"/>
  <c r="ED84" i="36"/>
  <c r="AA88" i="38"/>
  <c r="EH84" i="36"/>
  <c r="EA85" i="36"/>
  <c r="DX85" i="36"/>
  <c r="EH85" i="36"/>
  <c r="DZ85" i="36"/>
  <c r="A88" i="36"/>
  <c r="DY85" i="36"/>
  <c r="EJ85" i="36"/>
  <c r="EG85" i="36"/>
  <c r="EI85" i="36"/>
  <c r="AY86" i="38"/>
  <c r="EF85" i="36"/>
  <c r="EK85" i="36"/>
  <c r="EE85" i="36"/>
  <c r="ED85" i="36"/>
  <c r="EC85" i="36"/>
  <c r="EF84" i="36"/>
  <c r="EI84" i="36"/>
  <c r="EG84" i="36"/>
  <c r="DX84" i="36"/>
  <c r="EW90" i="36"/>
  <c r="DY84" i="36"/>
  <c r="EJ84" i="36"/>
  <c r="DZ84" i="36"/>
  <c r="EK84" i="36"/>
  <c r="EC84" i="36"/>
  <c r="DJ86" i="36"/>
  <c r="EJ86" i="36" s="1"/>
  <c r="EB84" i="36"/>
  <c r="EA84" i="36"/>
  <c r="AI89" i="36"/>
  <c r="K89" i="38" s="1"/>
  <c r="BS89" i="36"/>
  <c r="AC90" i="36"/>
  <c r="X90" i="36"/>
  <c r="AR90" i="38"/>
  <c r="V89" i="38"/>
  <c r="BG89" i="36"/>
  <c r="Q89" i="38"/>
  <c r="BF89" i="36"/>
  <c r="U89" i="38" s="1"/>
  <c r="X89" i="38" s="1"/>
  <c r="AG90" i="36"/>
  <c r="CG89" i="36"/>
  <c r="CF89" i="36"/>
  <c r="D90" i="38"/>
  <c r="E90" i="36"/>
  <c r="R90" i="36"/>
  <c r="U90" i="36"/>
  <c r="K90" i="36"/>
  <c r="DV90" i="36"/>
  <c r="CS90" i="36"/>
  <c r="T90" i="36"/>
  <c r="AE90" i="36"/>
  <c r="AN89" i="36"/>
  <c r="BR89" i="36"/>
  <c r="AT89" i="36"/>
  <c r="AC89" i="38"/>
  <c r="CB89" i="36"/>
  <c r="CA89" i="36"/>
  <c r="DK88" i="36"/>
  <c r="DG88" i="36"/>
  <c r="DF88" i="36"/>
  <c r="DI88" i="36"/>
  <c r="DE88" i="36"/>
  <c r="DH88" i="36"/>
  <c r="DD88" i="36"/>
  <c r="AN86" i="38"/>
  <c r="AM86" i="38"/>
  <c r="AL86" i="38"/>
  <c r="AZ88" i="36"/>
  <c r="AU88" i="36"/>
  <c r="Z88" i="36"/>
  <c r="J89" i="38"/>
  <c r="F89" i="36"/>
  <c r="W89" i="36"/>
  <c r="L89" i="36"/>
  <c r="M89" i="36" s="1"/>
  <c r="G89" i="36"/>
  <c r="DH87" i="36"/>
  <c r="DD87" i="36"/>
  <c r="DK87" i="36"/>
  <c r="DG87" i="36"/>
  <c r="DF87" i="36"/>
  <c r="DI87" i="36"/>
  <c r="DE87" i="36"/>
  <c r="BU88" i="38"/>
  <c r="BQ88" i="38"/>
  <c r="BM88" i="38"/>
  <c r="BI88" i="38"/>
  <c r="BA88" i="38"/>
  <c r="BB88" i="38" s="1"/>
  <c r="BG88" i="38" s="1"/>
  <c r="AW88" i="38"/>
  <c r="AS88" i="38"/>
  <c r="AO88" i="38"/>
  <c r="AK88" i="38"/>
  <c r="AG88" i="38"/>
  <c r="BT88" i="38"/>
  <c r="BP88" i="38"/>
  <c r="BL88" i="38"/>
  <c r="BH88" i="38"/>
  <c r="AV88" i="38"/>
  <c r="AJ88" i="38"/>
  <c r="AF88" i="38"/>
  <c r="BS88" i="38"/>
  <c r="BO88" i="38"/>
  <c r="BK88" i="38"/>
  <c r="AU88" i="38"/>
  <c r="AQ88" i="38"/>
  <c r="AI88" i="38"/>
  <c r="AE88" i="38"/>
  <c r="BR88" i="38"/>
  <c r="BN88" i="38"/>
  <c r="AX88" i="38"/>
  <c r="AZ88" i="38" s="1"/>
  <c r="AH88" i="38"/>
  <c r="BJ88" i="38"/>
  <c r="AT88" i="38"/>
  <c r="AP88" i="38"/>
  <c r="BU87" i="38"/>
  <c r="BQ87" i="38"/>
  <c r="BM87" i="38"/>
  <c r="BI87" i="38"/>
  <c r="BA87" i="38"/>
  <c r="BB87" i="38" s="1"/>
  <c r="BG87" i="38" s="1"/>
  <c r="AW87" i="38"/>
  <c r="AS87" i="38"/>
  <c r="AO87" i="38"/>
  <c r="AK87" i="38"/>
  <c r="AG87" i="38"/>
  <c r="BT87" i="38"/>
  <c r="BP87" i="38"/>
  <c r="BL87" i="38"/>
  <c r="BH87" i="38"/>
  <c r="AV87" i="38"/>
  <c r="AJ87" i="38"/>
  <c r="AF87" i="38"/>
  <c r="BS87" i="38"/>
  <c r="BO87" i="38"/>
  <c r="BK87" i="38"/>
  <c r="AU87" i="38"/>
  <c r="AQ87" i="38"/>
  <c r="AI87" i="38"/>
  <c r="AE87" i="38"/>
  <c r="BN87" i="38"/>
  <c r="AX87" i="38"/>
  <c r="AZ87" i="38" s="1"/>
  <c r="AH87" i="38"/>
  <c r="BJ87" i="38"/>
  <c r="AT87" i="38"/>
  <c r="AP87" i="38"/>
  <c r="BR87" i="38"/>
  <c r="Y88" i="38"/>
  <c r="AB88" i="38"/>
  <c r="O88" i="38"/>
  <c r="P88" i="38" s="1"/>
  <c r="Z88" i="38"/>
  <c r="AV86" i="36"/>
  <c r="AY86" i="36"/>
  <c r="AX86" i="36"/>
  <c r="AW86" i="36"/>
  <c r="T87" i="38"/>
  <c r="S87" i="38"/>
  <c r="J88" i="36"/>
  <c r="D88" i="36"/>
  <c r="N88" i="36"/>
  <c r="EV91" i="36"/>
  <c r="EN91" i="36"/>
  <c r="BE86" i="38"/>
  <c r="AU87" i="36"/>
  <c r="Z87" i="36"/>
  <c r="AZ87" i="36"/>
  <c r="H87" i="38"/>
  <c r="I87" i="38" s="1"/>
  <c r="BZ87" i="36"/>
  <c r="BY87" i="36"/>
  <c r="AA87" i="38"/>
  <c r="F89" i="38"/>
  <c r="G89" i="38" s="1"/>
  <c r="AD89" i="38"/>
  <c r="BW89" i="36" s="1"/>
  <c r="AS89" i="36"/>
  <c r="V89" i="36"/>
  <c r="Y89" i="36"/>
  <c r="H89" i="38" s="1"/>
  <c r="BC86" i="36"/>
  <c r="BB86" i="36"/>
  <c r="BA86" i="36"/>
  <c r="Y87" i="38"/>
  <c r="AB87" i="38"/>
  <c r="O87" i="38"/>
  <c r="P87" i="38" s="1"/>
  <c r="Z87" i="38"/>
  <c r="A87" i="36"/>
  <c r="BF86" i="38"/>
  <c r="BC86" i="38"/>
  <c r="BD86" i="38"/>
  <c r="D87" i="36"/>
  <c r="J87" i="36"/>
  <c r="N87" i="36"/>
  <c r="H88" i="38"/>
  <c r="I88" i="38" s="1"/>
  <c r="EO91" i="36"/>
  <c r="EM92" i="36" s="1"/>
  <c r="EO92" i="36" s="1"/>
  <c r="EM93" i="36" s="1"/>
  <c r="E89" i="38"/>
  <c r="S89" i="36"/>
  <c r="I89" i="36"/>
  <c r="C89" i="36"/>
  <c r="CW89" i="36"/>
  <c r="CZ89" i="36"/>
  <c r="CV89" i="36"/>
  <c r="CY89" i="36"/>
  <c r="DA89" i="36" s="1"/>
  <c r="CU89" i="36"/>
  <c r="DC89" i="36"/>
  <c r="CX89" i="36"/>
  <c r="CT89" i="36"/>
  <c r="W88" i="38"/>
  <c r="R88" i="38"/>
  <c r="AA91" i="36"/>
  <c r="AR90" i="36"/>
  <c r="BE90" i="36"/>
  <c r="BT91" i="36"/>
  <c r="AD91" i="36"/>
  <c r="BK90" i="36"/>
  <c r="BL91" i="36"/>
  <c r="BU90" i="36"/>
  <c r="ER91" i="36"/>
  <c r="BX90" i="36"/>
  <c r="BH91" i="36"/>
  <c r="AF91" i="36"/>
  <c r="AO90" i="36"/>
  <c r="BL90" i="36"/>
  <c r="AJ90" i="36"/>
  <c r="BV90" i="36"/>
  <c r="BQ90" i="36"/>
  <c r="AM90" i="36"/>
  <c r="BD90" i="36"/>
  <c r="ES91" i="36"/>
  <c r="BO90" i="36"/>
  <c r="BH90" i="36"/>
  <c r="AH90" i="36"/>
  <c r="AQ89" i="36"/>
  <c r="CE91" i="36"/>
  <c r="BN90" i="36"/>
  <c r="BI90" i="36"/>
  <c r="EY91" i="36"/>
  <c r="FB91" i="36"/>
  <c r="BM90" i="36"/>
  <c r="EZ91" i="36"/>
  <c r="AB91" i="36"/>
  <c r="FA91" i="36"/>
  <c r="CD90" i="36"/>
  <c r="ET91" i="36"/>
  <c r="BJ90" i="36"/>
  <c r="Q91" i="36"/>
  <c r="AK90" i="36"/>
  <c r="EU91" i="36"/>
  <c r="EX91" i="36"/>
  <c r="EQ91" i="36"/>
  <c r="BS90" i="36" l="1"/>
  <c r="Q90" i="38"/>
  <c r="BF90" i="36"/>
  <c r="U90" i="38" s="1"/>
  <c r="X90" i="38" s="1"/>
  <c r="M90" i="38"/>
  <c r="L90" i="38"/>
  <c r="AI90" i="36"/>
  <c r="K90" i="38" s="1"/>
  <c r="V90" i="38"/>
  <c r="BG90" i="36"/>
  <c r="AN90" i="36"/>
  <c r="BR90" i="36"/>
  <c r="AT90" i="36"/>
  <c r="CG90" i="36"/>
  <c r="CF90" i="36"/>
  <c r="N90" i="38"/>
  <c r="AP90" i="36"/>
  <c r="EH86" i="36"/>
  <c r="DX86" i="36"/>
  <c r="EA86" i="36"/>
  <c r="EF86" i="36"/>
  <c r="ED86" i="36"/>
  <c r="EG86" i="36"/>
  <c r="EB86" i="36"/>
  <c r="DY86" i="36"/>
  <c r="EC86" i="36"/>
  <c r="EI86" i="36"/>
  <c r="EE86" i="36"/>
  <c r="EK86" i="36"/>
  <c r="DZ86" i="36"/>
  <c r="A89" i="36"/>
  <c r="DJ87" i="36"/>
  <c r="DX87" i="36" s="1"/>
  <c r="BF88" i="38"/>
  <c r="BD88" i="38"/>
  <c r="BF87" i="38"/>
  <c r="BD87" i="38"/>
  <c r="BC87" i="38"/>
  <c r="BC88" i="38"/>
  <c r="AA89" i="38"/>
  <c r="DJ88" i="36"/>
  <c r="EC88" i="36" s="1"/>
  <c r="EW91" i="36"/>
  <c r="BE87" i="38"/>
  <c r="D91" i="38"/>
  <c r="R91" i="36"/>
  <c r="U91" i="36"/>
  <c r="K91" i="36"/>
  <c r="DV91" i="36"/>
  <c r="CS91" i="36"/>
  <c r="T91" i="36"/>
  <c r="E91" i="36"/>
  <c r="AE91" i="36"/>
  <c r="AC90" i="38"/>
  <c r="CB90" i="36"/>
  <c r="CA90" i="36"/>
  <c r="V91" i="38"/>
  <c r="BG91" i="36"/>
  <c r="AC91" i="36"/>
  <c r="X91" i="36"/>
  <c r="AR91" i="38"/>
  <c r="AG91" i="36"/>
  <c r="EV93" i="36"/>
  <c r="EN93" i="36"/>
  <c r="T88" i="38"/>
  <c r="S88" i="38"/>
  <c r="DF89" i="36"/>
  <c r="DI89" i="36"/>
  <c r="DE89" i="36"/>
  <c r="DH89" i="36"/>
  <c r="DD89" i="36"/>
  <c r="DK89" i="36"/>
  <c r="DG89" i="36"/>
  <c r="AN88" i="38"/>
  <c r="AM88" i="38"/>
  <c r="AL88" i="38"/>
  <c r="BB88" i="36"/>
  <c r="BA88" i="36"/>
  <c r="BC88" i="36"/>
  <c r="BU89" i="38"/>
  <c r="BQ89" i="38"/>
  <c r="BM89" i="38"/>
  <c r="BI89" i="38"/>
  <c r="BA89" i="38"/>
  <c r="BB89" i="38" s="1"/>
  <c r="BG89" i="38" s="1"/>
  <c r="AW89" i="38"/>
  <c r="AS89" i="38"/>
  <c r="AO89" i="38"/>
  <c r="AK89" i="38"/>
  <c r="AG89" i="38"/>
  <c r="BT89" i="38"/>
  <c r="BP89" i="38"/>
  <c r="BL89" i="38"/>
  <c r="BH89" i="38"/>
  <c r="AV89" i="38"/>
  <c r="AJ89" i="38"/>
  <c r="AF89" i="38"/>
  <c r="BS89" i="38"/>
  <c r="BO89" i="38"/>
  <c r="BK89" i="38"/>
  <c r="AU89" i="38"/>
  <c r="AQ89" i="38"/>
  <c r="AI89" i="38"/>
  <c r="AE89" i="38"/>
  <c r="AP89" i="38"/>
  <c r="BR89" i="38"/>
  <c r="BN89" i="38"/>
  <c r="AX89" i="38"/>
  <c r="AZ89" i="38" s="1"/>
  <c r="AH89" i="38"/>
  <c r="BJ89" i="38"/>
  <c r="AT89" i="38"/>
  <c r="BC87" i="36"/>
  <c r="BB87" i="36"/>
  <c r="BA87" i="36"/>
  <c r="AN87" i="38"/>
  <c r="AM87" i="38"/>
  <c r="AL87" i="38"/>
  <c r="Y89" i="38"/>
  <c r="AB89" i="38"/>
  <c r="O89" i="38"/>
  <c r="P89" i="38" s="1"/>
  <c r="Z89" i="38"/>
  <c r="AD90" i="38"/>
  <c r="BW90" i="36" s="1"/>
  <c r="F90" i="38"/>
  <c r="G90" i="38" s="1"/>
  <c r="V90" i="36"/>
  <c r="Y90" i="36"/>
  <c r="AS90" i="36"/>
  <c r="BY89" i="36"/>
  <c r="J89" i="36"/>
  <c r="D89" i="36"/>
  <c r="N89" i="36"/>
  <c r="EV92" i="36"/>
  <c r="EN92" i="36"/>
  <c r="EO93" i="36"/>
  <c r="EM94" i="36" s="1"/>
  <c r="AZ89" i="36"/>
  <c r="AU89" i="36"/>
  <c r="Z89" i="36"/>
  <c r="I89" i="38"/>
  <c r="AY88" i="38"/>
  <c r="BE88" i="38"/>
  <c r="BZ89" i="36"/>
  <c r="CZ90" i="36"/>
  <c r="CV90" i="36"/>
  <c r="CY90" i="36"/>
  <c r="DA90" i="36" s="1"/>
  <c r="CU90" i="36"/>
  <c r="DC90" i="36"/>
  <c r="CX90" i="36"/>
  <c r="CT90" i="36"/>
  <c r="CW90" i="36"/>
  <c r="E90" i="38"/>
  <c r="S90" i="36"/>
  <c r="I90" i="36"/>
  <c r="C90" i="36"/>
  <c r="W89" i="38"/>
  <c r="R89" i="38"/>
  <c r="J90" i="38"/>
  <c r="W90" i="36"/>
  <c r="L90" i="36"/>
  <c r="M90" i="36" s="1"/>
  <c r="G90" i="36"/>
  <c r="F90" i="36"/>
  <c r="AY87" i="36"/>
  <c r="AX87" i="36"/>
  <c r="AW87" i="36"/>
  <c r="AV87" i="36"/>
  <c r="AY87" i="38"/>
  <c r="AX88" i="36"/>
  <c r="AW88" i="36"/>
  <c r="AV88" i="36"/>
  <c r="AY88" i="36"/>
  <c r="R90" i="38"/>
  <c r="AJ92" i="36"/>
  <c r="ER93" i="36"/>
  <c r="AD92" i="36"/>
  <c r="BP93" i="36"/>
  <c r="BM91" i="36"/>
  <c r="AB93" i="36"/>
  <c r="BT92" i="36"/>
  <c r="FA92" i="36"/>
  <c r="ET93" i="36"/>
  <c r="FB92" i="36"/>
  <c r="Q92" i="36"/>
  <c r="EX92" i="36"/>
  <c r="AD93" i="36"/>
  <c r="AJ93" i="36"/>
  <c r="BO91" i="36"/>
  <c r="BT93" i="36"/>
  <c r="BV91" i="36"/>
  <c r="EY93" i="36"/>
  <c r="AB92" i="36"/>
  <c r="BP91" i="36"/>
  <c r="BI91" i="36"/>
  <c r="EQ93" i="36"/>
  <c r="AF93" i="36"/>
  <c r="AK91" i="36"/>
  <c r="BU91" i="36"/>
  <c r="ET92" i="36"/>
  <c r="AM91" i="36"/>
  <c r="AR91" i="36"/>
  <c r="FA93" i="36"/>
  <c r="AH91" i="36"/>
  <c r="EU92" i="36"/>
  <c r="BQ91" i="36"/>
  <c r="EZ92" i="36"/>
  <c r="AA93" i="36"/>
  <c r="FB93" i="36"/>
  <c r="BJ91" i="36"/>
  <c r="CE92" i="36"/>
  <c r="CD91" i="36"/>
  <c r="BN92" i="36"/>
  <c r="CE93" i="36"/>
  <c r="AA92" i="36"/>
  <c r="ER92" i="36"/>
  <c r="AM92" i="36"/>
  <c r="BX91" i="36"/>
  <c r="BD91" i="36"/>
  <c r="EU93" i="36"/>
  <c r="AQ90" i="36"/>
  <c r="EQ92" i="36"/>
  <c r="BN91" i="36"/>
  <c r="EY92" i="36"/>
  <c r="AJ91" i="36"/>
  <c r="AF92" i="36"/>
  <c r="EX93" i="36"/>
  <c r="BE91" i="36"/>
  <c r="ES93" i="36"/>
  <c r="BK91" i="36"/>
  <c r="Q93" i="36"/>
  <c r="EZ93" i="36"/>
  <c r="BN93" i="36"/>
  <c r="BL92" i="36"/>
  <c r="AO91" i="36"/>
  <c r="ES92" i="36"/>
  <c r="EP91" i="36"/>
  <c r="W90" i="38" l="1"/>
  <c r="EC87" i="36"/>
  <c r="EF87" i="36"/>
  <c r="ED87" i="36"/>
  <c r="BC89" i="38"/>
  <c r="EI87" i="36"/>
  <c r="DY87" i="36"/>
  <c r="EK87" i="36"/>
  <c r="DZ87" i="36"/>
  <c r="EA87" i="36"/>
  <c r="EH87" i="36"/>
  <c r="EE87" i="36"/>
  <c r="EG87" i="36"/>
  <c r="EJ87" i="36"/>
  <c r="AI91" i="36"/>
  <c r="K91" i="38" s="1"/>
  <c r="EB87" i="36"/>
  <c r="Q91" i="38"/>
  <c r="W91" i="38" s="1"/>
  <c r="BF91" i="36"/>
  <c r="U91" i="38" s="1"/>
  <c r="X91" i="38" s="1"/>
  <c r="AT91" i="36"/>
  <c r="AN91" i="36"/>
  <c r="BR91" i="36"/>
  <c r="CF91" i="36"/>
  <c r="CG91" i="36"/>
  <c r="N91" i="38"/>
  <c r="AP91" i="36"/>
  <c r="EJ88" i="36"/>
  <c r="EK88" i="36"/>
  <c r="EF88" i="36"/>
  <c r="EB88" i="36"/>
  <c r="M91" i="38"/>
  <c r="L91" i="38"/>
  <c r="BS91" i="36"/>
  <c r="EE88" i="36"/>
  <c r="DX88" i="36"/>
  <c r="EH88" i="36"/>
  <c r="ED88" i="36"/>
  <c r="EG88" i="36"/>
  <c r="EA88" i="36"/>
  <c r="DY88" i="36"/>
  <c r="EI88" i="36"/>
  <c r="DJ89" i="36"/>
  <c r="EJ89" i="36" s="1"/>
  <c r="DZ88" i="36"/>
  <c r="A90" i="36"/>
  <c r="BF89" i="38"/>
  <c r="BD89" i="38"/>
  <c r="AC92" i="36"/>
  <c r="X92" i="36"/>
  <c r="X93" i="36"/>
  <c r="AR93" i="38"/>
  <c r="AG93" i="36"/>
  <c r="AT92" i="36"/>
  <c r="AN92" i="36"/>
  <c r="AR92" i="38"/>
  <c r="AG92" i="36"/>
  <c r="AC91" i="38"/>
  <c r="CB91" i="36"/>
  <c r="CA91" i="36"/>
  <c r="M93" i="38"/>
  <c r="L93" i="38"/>
  <c r="M92" i="38"/>
  <c r="L92" i="38"/>
  <c r="D92" i="38"/>
  <c r="U92" i="36"/>
  <c r="K92" i="36"/>
  <c r="DV92" i="36"/>
  <c r="CS92" i="36"/>
  <c r="T92" i="36"/>
  <c r="E92" i="36"/>
  <c r="R92" i="36"/>
  <c r="D93" i="38"/>
  <c r="DV93" i="36"/>
  <c r="CS93" i="36"/>
  <c r="T93" i="36"/>
  <c r="E93" i="36"/>
  <c r="R93" i="36"/>
  <c r="U93" i="36"/>
  <c r="K93" i="36"/>
  <c r="AE93" i="36"/>
  <c r="AE92" i="36"/>
  <c r="AC93" i="36"/>
  <c r="T90" i="38"/>
  <c r="S90" i="38"/>
  <c r="Y90" i="38"/>
  <c r="AB90" i="38"/>
  <c r="O90" i="38"/>
  <c r="P90" i="38" s="1"/>
  <c r="Z90" i="38"/>
  <c r="EV94" i="36"/>
  <c r="EN94" i="36"/>
  <c r="EW92" i="36"/>
  <c r="AY89" i="38"/>
  <c r="BE89" i="38"/>
  <c r="DI90" i="36"/>
  <c r="DE90" i="36"/>
  <c r="DH90" i="36"/>
  <c r="DD90" i="36"/>
  <c r="DK90" i="36"/>
  <c r="DG90" i="36"/>
  <c r="DF90" i="36"/>
  <c r="AW89" i="36"/>
  <c r="AV89" i="36"/>
  <c r="AY89" i="36"/>
  <c r="AX89" i="36"/>
  <c r="J91" i="38"/>
  <c r="L91" i="36"/>
  <c r="M91" i="36" s="1"/>
  <c r="G91" i="36"/>
  <c r="F91" i="36"/>
  <c r="W91" i="36"/>
  <c r="AD91" i="38"/>
  <c r="BW91" i="36" s="1"/>
  <c r="F91" i="38"/>
  <c r="G91" i="38" s="1"/>
  <c r="V91" i="36"/>
  <c r="Y91" i="36"/>
  <c r="AS91" i="36"/>
  <c r="T89" i="38"/>
  <c r="S89" i="38"/>
  <c r="BA89" i="36"/>
  <c r="BC89" i="36"/>
  <c r="BB89" i="36"/>
  <c r="BU90" i="38"/>
  <c r="BQ90" i="38"/>
  <c r="BM90" i="38"/>
  <c r="BI90" i="38"/>
  <c r="BA90" i="38"/>
  <c r="BB90" i="38" s="1"/>
  <c r="BG90" i="38" s="1"/>
  <c r="AW90" i="38"/>
  <c r="AS90" i="38"/>
  <c r="AO90" i="38"/>
  <c r="AK90" i="38"/>
  <c r="AG90" i="38"/>
  <c r="BT90" i="38"/>
  <c r="BP90" i="38"/>
  <c r="BL90" i="38"/>
  <c r="BH90" i="38"/>
  <c r="AV90" i="38"/>
  <c r="AJ90" i="38"/>
  <c r="AF90" i="38"/>
  <c r="BS90" i="38"/>
  <c r="BO90" i="38"/>
  <c r="BK90" i="38"/>
  <c r="AU90" i="38"/>
  <c r="AQ90" i="38"/>
  <c r="AI90" i="38"/>
  <c r="AE90" i="38"/>
  <c r="BJ90" i="38"/>
  <c r="AT90" i="38"/>
  <c r="AP90" i="38"/>
  <c r="BR90" i="38"/>
  <c r="BN90" i="38"/>
  <c r="AX90" i="38"/>
  <c r="AZ90" i="38" s="1"/>
  <c r="AH90" i="38"/>
  <c r="AN89" i="38"/>
  <c r="AM89" i="38"/>
  <c r="AL89" i="38"/>
  <c r="CY91" i="36"/>
  <c r="DA91" i="36" s="1"/>
  <c r="CU91" i="36"/>
  <c r="DC91" i="36"/>
  <c r="CX91" i="36"/>
  <c r="CT91" i="36"/>
  <c r="CW91" i="36"/>
  <c r="CZ91" i="36"/>
  <c r="CV91" i="36"/>
  <c r="E91" i="38"/>
  <c r="C91" i="36"/>
  <c r="S91" i="36"/>
  <c r="I91" i="36"/>
  <c r="D90" i="36"/>
  <c r="J90" i="36"/>
  <c r="N90" i="36"/>
  <c r="AZ90" i="36"/>
  <c r="AU90" i="36"/>
  <c r="Z90" i="36"/>
  <c r="H90" i="38"/>
  <c r="I90" i="38" s="1"/>
  <c r="EO94" i="36"/>
  <c r="EM95" i="36" s="1"/>
  <c r="EO95" i="36" s="1"/>
  <c r="EM96" i="36" s="1"/>
  <c r="EW93" i="36"/>
  <c r="BZ90" i="36"/>
  <c r="BY90" i="36"/>
  <c r="AA90" i="38"/>
  <c r="EU94" i="36"/>
  <c r="AH94" i="36"/>
  <c r="BQ93" i="36"/>
  <c r="AH93" i="36"/>
  <c r="BU93" i="36"/>
  <c r="BV92" i="36"/>
  <c r="BI92" i="36"/>
  <c r="AO94" i="36"/>
  <c r="BE92" i="36"/>
  <c r="CD94" i="36"/>
  <c r="BO92" i="36"/>
  <c r="BM93" i="36"/>
  <c r="EP93" i="36"/>
  <c r="EZ94" i="36"/>
  <c r="EY94" i="36"/>
  <c r="AO93" i="36"/>
  <c r="EP92" i="36"/>
  <c r="AA94" i="36"/>
  <c r="BX93" i="36"/>
  <c r="AK92" i="36"/>
  <c r="FA94" i="36"/>
  <c r="ER94" i="36"/>
  <c r="BO93" i="36"/>
  <c r="CD92" i="36"/>
  <c r="BQ94" i="36"/>
  <c r="AF94" i="36"/>
  <c r="AO92" i="36"/>
  <c r="BK92" i="36"/>
  <c r="EX94" i="36"/>
  <c r="BL93" i="36"/>
  <c r="BD93" i="36"/>
  <c r="AB94" i="36"/>
  <c r="BI94" i="36"/>
  <c r="BJ92" i="36"/>
  <c r="AM93" i="36"/>
  <c r="FB94" i="36"/>
  <c r="BH92" i="36"/>
  <c r="BU92" i="36"/>
  <c r="EQ94" i="36"/>
  <c r="BD92" i="36"/>
  <c r="AH92" i="36"/>
  <c r="BP92" i="36"/>
  <c r="BJ93" i="36"/>
  <c r="ET94" i="36"/>
  <c r="BK93" i="36"/>
  <c r="BM92" i="36"/>
  <c r="BQ92" i="36"/>
  <c r="BV93" i="36"/>
  <c r="BE93" i="36"/>
  <c r="AQ91" i="36"/>
  <c r="BI93" i="36"/>
  <c r="AD94" i="36"/>
  <c r="BT94" i="36"/>
  <c r="BH94" i="36"/>
  <c r="AR93" i="36"/>
  <c r="BX94" i="36"/>
  <c r="ES94" i="36"/>
  <c r="BX92" i="36"/>
  <c r="Q94" i="36"/>
  <c r="AK93" i="36"/>
  <c r="CE94" i="36"/>
  <c r="CD93" i="36"/>
  <c r="BD94" i="36"/>
  <c r="BH93" i="36"/>
  <c r="AR92" i="36"/>
  <c r="AQ92" i="36"/>
  <c r="N92" i="38" l="1"/>
  <c r="AP92" i="36"/>
  <c r="CG93" i="36"/>
  <c r="CF93" i="36"/>
  <c r="N93" i="38"/>
  <c r="AP93" i="36"/>
  <c r="R91" i="38"/>
  <c r="S91" i="38" s="1"/>
  <c r="BC90" i="38"/>
  <c r="EC89" i="36"/>
  <c r="EA89" i="36"/>
  <c r="EK89" i="36"/>
  <c r="DX89" i="36"/>
  <c r="EI89" i="36"/>
  <c r="ED89" i="36"/>
  <c r="EG89" i="36"/>
  <c r="EF89" i="36"/>
  <c r="EB89" i="36"/>
  <c r="DZ89" i="36"/>
  <c r="DY89" i="36"/>
  <c r="EE89" i="36"/>
  <c r="EH89" i="36"/>
  <c r="A91" i="36"/>
  <c r="BF90" i="38"/>
  <c r="BE90" i="38"/>
  <c r="DJ90" i="36"/>
  <c r="EG90" i="36" s="1"/>
  <c r="BD90" i="38"/>
  <c r="EW94" i="36"/>
  <c r="AY90" i="38"/>
  <c r="Q94" i="38"/>
  <c r="BF94" i="36"/>
  <c r="U94" i="38" s="1"/>
  <c r="X94" i="38" s="1"/>
  <c r="V92" i="38"/>
  <c r="BG92" i="36"/>
  <c r="BS94" i="36"/>
  <c r="AI94" i="36"/>
  <c r="K94" i="38" s="1"/>
  <c r="V94" i="38"/>
  <c r="BG94" i="36"/>
  <c r="V93" i="38"/>
  <c r="BG93" i="36"/>
  <c r="AC93" i="38"/>
  <c r="CB93" i="36"/>
  <c r="CA93" i="36"/>
  <c r="AC92" i="38"/>
  <c r="CA92" i="36"/>
  <c r="CB92" i="36"/>
  <c r="CG92" i="36"/>
  <c r="CF92" i="36"/>
  <c r="AC94" i="36"/>
  <c r="X94" i="36"/>
  <c r="AR94" i="38"/>
  <c r="AI92" i="36"/>
  <c r="K92" i="38" s="1"/>
  <c r="AI93" i="36"/>
  <c r="K93" i="38" s="1"/>
  <c r="BS93" i="36"/>
  <c r="AG94" i="36"/>
  <c r="Q92" i="38"/>
  <c r="BF92" i="36"/>
  <c r="U92" i="38" s="1"/>
  <c r="X92" i="38" s="1"/>
  <c r="BR92" i="36"/>
  <c r="BS92" i="36"/>
  <c r="Q93" i="38"/>
  <c r="BF93" i="36"/>
  <c r="U93" i="38" s="1"/>
  <c r="X93" i="38" s="1"/>
  <c r="AN93" i="36"/>
  <c r="BR93" i="36"/>
  <c r="AT93" i="36"/>
  <c r="D94" i="38"/>
  <c r="E94" i="36"/>
  <c r="R94" i="36"/>
  <c r="U94" i="36"/>
  <c r="K94" i="36"/>
  <c r="DV94" i="36"/>
  <c r="CS94" i="36"/>
  <c r="T94" i="36"/>
  <c r="AE94" i="36"/>
  <c r="EV96" i="36"/>
  <c r="EN96" i="36"/>
  <c r="Y91" i="38"/>
  <c r="AB91" i="38"/>
  <c r="O91" i="38"/>
  <c r="P91" i="38" s="1"/>
  <c r="Z91" i="38"/>
  <c r="BC90" i="36"/>
  <c r="BB90" i="36"/>
  <c r="BA90" i="36"/>
  <c r="D91" i="36"/>
  <c r="J91" i="36"/>
  <c r="N91" i="36"/>
  <c r="BU91" i="38"/>
  <c r="BQ91" i="38"/>
  <c r="BM91" i="38"/>
  <c r="BI91" i="38"/>
  <c r="BA91" i="38"/>
  <c r="BB91" i="38" s="1"/>
  <c r="BG91" i="38" s="1"/>
  <c r="AW91" i="38"/>
  <c r="AS91" i="38"/>
  <c r="AO91" i="38"/>
  <c r="AK91" i="38"/>
  <c r="AG91" i="38"/>
  <c r="BT91" i="38"/>
  <c r="BP91" i="38"/>
  <c r="BL91" i="38"/>
  <c r="BH91" i="38"/>
  <c r="AV91" i="38"/>
  <c r="AJ91" i="38"/>
  <c r="AF91" i="38"/>
  <c r="BS91" i="38"/>
  <c r="BO91" i="38"/>
  <c r="BK91" i="38"/>
  <c r="AU91" i="38"/>
  <c r="AQ91" i="38"/>
  <c r="AI91" i="38"/>
  <c r="AE91" i="38"/>
  <c r="BN91" i="38"/>
  <c r="AX91" i="38"/>
  <c r="AZ91" i="38" s="1"/>
  <c r="AH91" i="38"/>
  <c r="BJ91" i="38"/>
  <c r="AT91" i="38"/>
  <c r="AP91" i="38"/>
  <c r="BR91" i="38"/>
  <c r="F92" i="38"/>
  <c r="G92" i="38" s="1"/>
  <c r="AD92" i="38"/>
  <c r="BW92" i="36" s="1"/>
  <c r="Y92" i="36"/>
  <c r="H92" i="38" s="1"/>
  <c r="AS92" i="36"/>
  <c r="V92" i="36"/>
  <c r="AV90" i="36"/>
  <c r="AY90" i="36"/>
  <c r="AX90" i="36"/>
  <c r="AW90" i="36"/>
  <c r="EO96" i="36"/>
  <c r="EM97" i="36" s="1"/>
  <c r="EV95" i="36"/>
  <c r="EN95" i="36"/>
  <c r="AN90" i="38"/>
  <c r="AM90" i="38"/>
  <c r="AL90" i="38"/>
  <c r="AU91" i="36"/>
  <c r="Z91" i="36"/>
  <c r="AZ91" i="36"/>
  <c r="H91" i="38"/>
  <c r="I91" i="38" s="1"/>
  <c r="F93" i="38"/>
  <c r="G93" i="38" s="1"/>
  <c r="AD93" i="38"/>
  <c r="BW93" i="36" s="1"/>
  <c r="AS93" i="36"/>
  <c r="V93" i="36"/>
  <c r="Y93" i="36"/>
  <c r="E92" i="38"/>
  <c r="C92" i="36"/>
  <c r="S92" i="36"/>
  <c r="I92" i="36"/>
  <c r="DC92" i="36"/>
  <c r="CX92" i="36"/>
  <c r="CT92" i="36"/>
  <c r="CW92" i="36"/>
  <c r="CZ92" i="36"/>
  <c r="CV92" i="36"/>
  <c r="CY92" i="36"/>
  <c r="DA92" i="36" s="1"/>
  <c r="CU92" i="36"/>
  <c r="J93" i="38"/>
  <c r="F93" i="36"/>
  <c r="W93" i="36"/>
  <c r="L93" i="36"/>
  <c r="M93" i="36" s="1"/>
  <c r="G93" i="36"/>
  <c r="DH91" i="36"/>
  <c r="DD91" i="36"/>
  <c r="DK91" i="36"/>
  <c r="DG91" i="36"/>
  <c r="DF91" i="36"/>
  <c r="DI91" i="36"/>
  <c r="DE91" i="36"/>
  <c r="E93" i="38"/>
  <c r="S93" i="36"/>
  <c r="I93" i="36"/>
  <c r="C93" i="36"/>
  <c r="CW93" i="36"/>
  <c r="CZ93" i="36"/>
  <c r="CV93" i="36"/>
  <c r="CY93" i="36"/>
  <c r="DA93" i="36" s="1"/>
  <c r="CU93" i="36"/>
  <c r="DC93" i="36"/>
  <c r="CX93" i="36"/>
  <c r="CT93" i="36"/>
  <c r="BZ91" i="36"/>
  <c r="BY91" i="36"/>
  <c r="AA91" i="38"/>
  <c r="J92" i="38"/>
  <c r="G92" i="36"/>
  <c r="F92" i="36"/>
  <c r="W92" i="36"/>
  <c r="L92" i="36"/>
  <c r="M92" i="36" s="1"/>
  <c r="AM96" i="36"/>
  <c r="BK94" i="36"/>
  <c r="BH95" i="36"/>
  <c r="FB95" i="36"/>
  <c r="BE94" i="36"/>
  <c r="EY96" i="36"/>
  <c r="ET96" i="36"/>
  <c r="BL95" i="36"/>
  <c r="BU94" i="36"/>
  <c r="EQ96" i="36"/>
  <c r="ES95" i="36"/>
  <c r="EU95" i="36"/>
  <c r="BT95" i="36"/>
  <c r="AD96" i="36"/>
  <c r="AA96" i="36"/>
  <c r="BM95" i="36"/>
  <c r="BT96" i="36"/>
  <c r="FA96" i="36"/>
  <c r="ET95" i="36"/>
  <c r="BU95" i="36"/>
  <c r="BJ95" i="36"/>
  <c r="CE96" i="36"/>
  <c r="AK94" i="36"/>
  <c r="ES96" i="36"/>
  <c r="BV94" i="36"/>
  <c r="AJ94" i="36"/>
  <c r="EX96" i="36"/>
  <c r="BJ94" i="36"/>
  <c r="BL94" i="36"/>
  <c r="AA95" i="36"/>
  <c r="ER96" i="36"/>
  <c r="BP94" i="36"/>
  <c r="Q96" i="36"/>
  <c r="EU96" i="36"/>
  <c r="EY95" i="36"/>
  <c r="CE95" i="36"/>
  <c r="AR94" i="36"/>
  <c r="BI96" i="36"/>
  <c r="AM94" i="36"/>
  <c r="AF95" i="36"/>
  <c r="AD95" i="36"/>
  <c r="EZ96" i="36"/>
  <c r="AO95" i="36"/>
  <c r="Q95" i="36"/>
  <c r="FB96" i="36"/>
  <c r="AF96" i="36"/>
  <c r="BQ95" i="36"/>
  <c r="EX95" i="36"/>
  <c r="AB96" i="36"/>
  <c r="BO94" i="36"/>
  <c r="BM94" i="36"/>
  <c r="ER95" i="36"/>
  <c r="AB95" i="36"/>
  <c r="EP94" i="36"/>
  <c r="FA95" i="36"/>
  <c r="BN94" i="36"/>
  <c r="AQ93" i="36"/>
  <c r="AM95" i="36"/>
  <c r="EZ95" i="36"/>
  <c r="EQ95" i="36"/>
  <c r="BL96" i="36"/>
  <c r="BI95" i="36"/>
  <c r="AR95" i="36"/>
  <c r="T91" i="38" l="1"/>
  <c r="CF94" i="36"/>
  <c r="CG94" i="36"/>
  <c r="AN94" i="36"/>
  <c r="BR94" i="36"/>
  <c r="AT94" i="36"/>
  <c r="M94" i="38"/>
  <c r="L94" i="38"/>
  <c r="EA90" i="36"/>
  <c r="EK90" i="36"/>
  <c r="EH90" i="36"/>
  <c r="EE90" i="36"/>
  <c r="A93" i="36"/>
  <c r="DY90" i="36"/>
  <c r="EC90" i="36"/>
  <c r="EB90" i="36"/>
  <c r="BY93" i="36"/>
  <c r="DZ90" i="36"/>
  <c r="EI90" i="36"/>
  <c r="EJ90" i="36"/>
  <c r="DJ91" i="36"/>
  <c r="EH91" i="36" s="1"/>
  <c r="ED90" i="36"/>
  <c r="EF90" i="36"/>
  <c r="DX90" i="36"/>
  <c r="AA93" i="38"/>
  <c r="EW95" i="36"/>
  <c r="BZ93" i="36"/>
  <c r="BF91" i="38"/>
  <c r="I92" i="38"/>
  <c r="AY91" i="38"/>
  <c r="BE91" i="38"/>
  <c r="BC91" i="38"/>
  <c r="BD91" i="38"/>
  <c r="BZ92" i="36"/>
  <c r="V95" i="38"/>
  <c r="BG95" i="36"/>
  <c r="AC95" i="36"/>
  <c r="CF95" i="36"/>
  <c r="CG95" i="36"/>
  <c r="X95" i="36"/>
  <c r="BR95" i="36"/>
  <c r="AT95" i="36"/>
  <c r="AN95" i="36"/>
  <c r="AT96" i="36"/>
  <c r="AN96" i="36"/>
  <c r="AR96" i="38"/>
  <c r="AG96" i="36"/>
  <c r="N94" i="38"/>
  <c r="AP94" i="36"/>
  <c r="AR95" i="38"/>
  <c r="AG95" i="36"/>
  <c r="D96" i="38"/>
  <c r="U96" i="36"/>
  <c r="K96" i="36"/>
  <c r="DV96" i="36"/>
  <c r="CS96" i="36"/>
  <c r="T96" i="36"/>
  <c r="E96" i="36"/>
  <c r="R96" i="36"/>
  <c r="AC94" i="38"/>
  <c r="CA94" i="36"/>
  <c r="CB94" i="36"/>
  <c r="N95" i="38"/>
  <c r="AP95" i="36"/>
  <c r="D95" i="38"/>
  <c r="R95" i="36"/>
  <c r="U95" i="36"/>
  <c r="K95" i="36"/>
  <c r="DV95" i="36"/>
  <c r="CS95" i="36"/>
  <c r="T95" i="36"/>
  <c r="E95" i="36"/>
  <c r="AE95" i="36"/>
  <c r="AE96" i="36"/>
  <c r="BS95" i="36"/>
  <c r="AC96" i="36"/>
  <c r="X96" i="36"/>
  <c r="BU93" i="38"/>
  <c r="BQ93" i="38"/>
  <c r="BM93" i="38"/>
  <c r="BI93" i="38"/>
  <c r="BA93" i="38"/>
  <c r="BB93" i="38" s="1"/>
  <c r="BG93" i="38" s="1"/>
  <c r="AW93" i="38"/>
  <c r="AS93" i="38"/>
  <c r="AO93" i="38"/>
  <c r="AK93" i="38"/>
  <c r="AG93" i="38"/>
  <c r="BT93" i="38"/>
  <c r="BP93" i="38"/>
  <c r="BL93" i="38"/>
  <c r="BH93" i="38"/>
  <c r="AV93" i="38"/>
  <c r="AJ93" i="38"/>
  <c r="AF93" i="38"/>
  <c r="BS93" i="38"/>
  <c r="BO93" i="38"/>
  <c r="BK93" i="38"/>
  <c r="AU93" i="38"/>
  <c r="AQ93" i="38"/>
  <c r="AI93" i="38"/>
  <c r="AE93" i="38"/>
  <c r="AP93" i="38"/>
  <c r="BR93" i="38"/>
  <c r="BN93" i="38"/>
  <c r="AX93" i="38"/>
  <c r="AZ93" i="38" s="1"/>
  <c r="AH93" i="38"/>
  <c r="BJ93" i="38"/>
  <c r="AT93" i="38"/>
  <c r="AY91" i="36"/>
  <c r="AX91" i="36"/>
  <c r="AW91" i="36"/>
  <c r="AV91" i="36"/>
  <c r="CZ94" i="36"/>
  <c r="CV94" i="36"/>
  <c r="CY94" i="36"/>
  <c r="DA94" i="36" s="1"/>
  <c r="CU94" i="36"/>
  <c r="DC94" i="36"/>
  <c r="CX94" i="36"/>
  <c r="CT94" i="36"/>
  <c r="CW94" i="36"/>
  <c r="E94" i="38"/>
  <c r="S94" i="36"/>
  <c r="I94" i="36"/>
  <c r="C94" i="36"/>
  <c r="Y92" i="38"/>
  <c r="AB92" i="38"/>
  <c r="O92" i="38"/>
  <c r="P92" i="38" s="1"/>
  <c r="Z92" i="38"/>
  <c r="DF93" i="36"/>
  <c r="DI93" i="36"/>
  <c r="DE93" i="36"/>
  <c r="DH93" i="36"/>
  <c r="DD93" i="36"/>
  <c r="DK93" i="36"/>
  <c r="DG93" i="36"/>
  <c r="Y93" i="38"/>
  <c r="AB93" i="38"/>
  <c r="O93" i="38"/>
  <c r="P93" i="38" s="1"/>
  <c r="Z93" i="38"/>
  <c r="AZ93" i="36"/>
  <c r="AU93" i="36"/>
  <c r="Z93" i="36"/>
  <c r="AA92" i="38"/>
  <c r="DK92" i="36"/>
  <c r="DG92" i="36"/>
  <c r="DF92" i="36"/>
  <c r="DI92" i="36"/>
  <c r="DE92" i="36"/>
  <c r="DH92" i="36"/>
  <c r="DD92" i="36"/>
  <c r="A92" i="36"/>
  <c r="J93" i="36"/>
  <c r="D93" i="36"/>
  <c r="N93" i="36"/>
  <c r="J92" i="36"/>
  <c r="D92" i="36"/>
  <c r="N92" i="36"/>
  <c r="H93" i="38"/>
  <c r="I93" i="38" s="1"/>
  <c r="BC91" i="36"/>
  <c r="BB91" i="36"/>
  <c r="BA91" i="36"/>
  <c r="AZ92" i="36"/>
  <c r="AU92" i="36"/>
  <c r="Z92" i="36"/>
  <c r="AN91" i="38"/>
  <c r="AM91" i="38"/>
  <c r="AL91" i="38"/>
  <c r="BY92" i="36"/>
  <c r="EV97" i="36"/>
  <c r="EN97" i="36"/>
  <c r="BU92" i="38"/>
  <c r="BQ92" i="38"/>
  <c r="BM92" i="38"/>
  <c r="BI92" i="38"/>
  <c r="BA92" i="38"/>
  <c r="BB92" i="38" s="1"/>
  <c r="BG92" i="38" s="1"/>
  <c r="AW92" i="38"/>
  <c r="AS92" i="38"/>
  <c r="AO92" i="38"/>
  <c r="AK92" i="38"/>
  <c r="AG92" i="38"/>
  <c r="BT92" i="38"/>
  <c r="BP92" i="38"/>
  <c r="BL92" i="38"/>
  <c r="BH92" i="38"/>
  <c r="AV92" i="38"/>
  <c r="AJ92" i="38"/>
  <c r="AF92" i="38"/>
  <c r="BS92" i="38"/>
  <c r="BO92" i="38"/>
  <c r="BK92" i="38"/>
  <c r="AU92" i="38"/>
  <c r="AQ92" i="38"/>
  <c r="AI92" i="38"/>
  <c r="AE92" i="38"/>
  <c r="BR92" i="38"/>
  <c r="BN92" i="38"/>
  <c r="AX92" i="38"/>
  <c r="AZ92" i="38" s="1"/>
  <c r="AH92" i="38"/>
  <c r="BJ92" i="38"/>
  <c r="AT92" i="38"/>
  <c r="AP92" i="38"/>
  <c r="EO97" i="36"/>
  <c r="EM98" i="36" s="1"/>
  <c r="EO98" i="36" s="1"/>
  <c r="EM99" i="36" s="1"/>
  <c r="EW96" i="36"/>
  <c r="AD94" i="38"/>
  <c r="BW94" i="36" s="1"/>
  <c r="F94" i="38"/>
  <c r="G94" i="38" s="1"/>
  <c r="V94" i="36"/>
  <c r="Y94" i="36"/>
  <c r="AS94" i="36"/>
  <c r="W93" i="38"/>
  <c r="R93" i="38"/>
  <c r="W92" i="38"/>
  <c r="R92" i="38"/>
  <c r="J94" i="38"/>
  <c r="W94" i="36"/>
  <c r="L94" i="36"/>
  <c r="M94" i="36" s="1"/>
  <c r="G94" i="36"/>
  <c r="F94" i="36"/>
  <c r="W94" i="38"/>
  <c r="R94" i="38"/>
  <c r="BN95" i="36"/>
  <c r="BJ96" i="36"/>
  <c r="BQ96" i="36"/>
  <c r="EQ97" i="36"/>
  <c r="FB97" i="36"/>
  <c r="ET97" i="36"/>
  <c r="BU96" i="36"/>
  <c r="BO95" i="36"/>
  <c r="AJ95" i="36"/>
  <c r="EY97" i="36"/>
  <c r="BN96" i="36"/>
  <c r="EP95" i="36"/>
  <c r="BV96" i="36"/>
  <c r="BD95" i="36"/>
  <c r="AR96" i="36"/>
  <c r="BX96" i="36"/>
  <c r="CD96" i="36"/>
  <c r="AH96" i="36"/>
  <c r="Q97" i="36"/>
  <c r="AQ94" i="36"/>
  <c r="BD96" i="36"/>
  <c r="EP96" i="36"/>
  <c r="EZ97" i="36"/>
  <c r="AO96" i="36"/>
  <c r="AA97" i="36"/>
  <c r="AD97" i="36"/>
  <c r="BH96" i="36"/>
  <c r="AQ96" i="36"/>
  <c r="BX95" i="36"/>
  <c r="BP96" i="36"/>
  <c r="BM97" i="36"/>
  <c r="BM96" i="36"/>
  <c r="BE95" i="36"/>
  <c r="BE96" i="36"/>
  <c r="AF97" i="36"/>
  <c r="EU97" i="36"/>
  <c r="AQ95" i="36"/>
  <c r="FA97" i="36"/>
  <c r="EX97" i="36"/>
  <c r="BP95" i="36"/>
  <c r="ER97" i="36"/>
  <c r="AJ96" i="36"/>
  <c r="AK96" i="36"/>
  <c r="BK95" i="36"/>
  <c r="CD95" i="36"/>
  <c r="BO96" i="36"/>
  <c r="ES97" i="36"/>
  <c r="AB97" i="36"/>
  <c r="AH95" i="36"/>
  <c r="BK96" i="36"/>
  <c r="AK95" i="36"/>
  <c r="CE97" i="36"/>
  <c r="BT97" i="36"/>
  <c r="BV95" i="36"/>
  <c r="Q95" i="38" l="1"/>
  <c r="BF95" i="36"/>
  <c r="U95" i="38" s="1"/>
  <c r="X95" i="38" s="1"/>
  <c r="BR96" i="36"/>
  <c r="EJ91" i="36"/>
  <c r="M96" i="38"/>
  <c r="L96" i="38"/>
  <c r="M95" i="38"/>
  <c r="L95" i="38"/>
  <c r="BS96" i="36"/>
  <c r="EC91" i="36"/>
  <c r="ED91" i="36"/>
  <c r="EK91" i="36"/>
  <c r="EE91" i="36"/>
  <c r="EG91" i="36"/>
  <c r="EI91" i="36"/>
  <c r="DX91" i="36"/>
  <c r="A94" i="36"/>
  <c r="EF91" i="36"/>
  <c r="DY91" i="36"/>
  <c r="DZ91" i="36"/>
  <c r="EB91" i="36"/>
  <c r="EA91" i="36"/>
  <c r="Q96" i="38"/>
  <c r="BF96" i="36"/>
  <c r="U96" i="38" s="1"/>
  <c r="X96" i="38" s="1"/>
  <c r="AI95" i="36"/>
  <c r="K95" i="38" s="1"/>
  <c r="N96" i="38"/>
  <c r="AP96" i="36"/>
  <c r="BD93" i="38"/>
  <c r="BF93" i="38"/>
  <c r="DJ92" i="36"/>
  <c r="ED92" i="36" s="1"/>
  <c r="BC93" i="38"/>
  <c r="DJ93" i="36"/>
  <c r="DZ93" i="36" s="1"/>
  <c r="EW97" i="36"/>
  <c r="V96" i="38"/>
  <c r="BG96" i="36"/>
  <c r="D97" i="38"/>
  <c r="DV97" i="36"/>
  <c r="CS97" i="36"/>
  <c r="T97" i="36"/>
  <c r="E97" i="36"/>
  <c r="R97" i="36"/>
  <c r="U97" i="36"/>
  <c r="K97" i="36"/>
  <c r="AE97" i="36"/>
  <c r="AC95" i="38"/>
  <c r="CA95" i="36"/>
  <c r="CB95" i="36"/>
  <c r="AI96" i="36"/>
  <c r="K96" i="38" s="1"/>
  <c r="AC97" i="36"/>
  <c r="AR97" i="38"/>
  <c r="AG97" i="36"/>
  <c r="X97" i="36"/>
  <c r="CG96" i="36"/>
  <c r="CF96" i="36"/>
  <c r="AC96" i="38"/>
  <c r="CA96" i="36"/>
  <c r="CB96" i="36"/>
  <c r="T94" i="38"/>
  <c r="S94" i="38"/>
  <c r="T92" i="38"/>
  <c r="S92" i="38"/>
  <c r="BU94" i="38"/>
  <c r="BQ94" i="38"/>
  <c r="BM94" i="38"/>
  <c r="BI94" i="38"/>
  <c r="BA94" i="38"/>
  <c r="BB94" i="38" s="1"/>
  <c r="BG94" i="38" s="1"/>
  <c r="AW94" i="38"/>
  <c r="AS94" i="38"/>
  <c r="AO94" i="38"/>
  <c r="AK94" i="38"/>
  <c r="AG94" i="38"/>
  <c r="BT94" i="38"/>
  <c r="BP94" i="38"/>
  <c r="BL94" i="38"/>
  <c r="BH94" i="38"/>
  <c r="AV94" i="38"/>
  <c r="AJ94" i="38"/>
  <c r="AF94" i="38"/>
  <c r="BS94" i="38"/>
  <c r="BO94" i="38"/>
  <c r="BK94" i="38"/>
  <c r="AU94" i="38"/>
  <c r="AQ94" i="38"/>
  <c r="AI94" i="38"/>
  <c r="AE94" i="38"/>
  <c r="BJ94" i="38"/>
  <c r="AT94" i="38"/>
  <c r="AP94" i="38"/>
  <c r="BR94" i="38"/>
  <c r="BN94" i="38"/>
  <c r="AX94" i="38"/>
  <c r="AZ94" i="38" s="1"/>
  <c r="AH94" i="38"/>
  <c r="BF92" i="38"/>
  <c r="BC92" i="38"/>
  <c r="BD92" i="38"/>
  <c r="CY95" i="36"/>
  <c r="DA95" i="36" s="1"/>
  <c r="CU95" i="36"/>
  <c r="DC95" i="36"/>
  <c r="CX95" i="36"/>
  <c r="CT95" i="36"/>
  <c r="CW95" i="36"/>
  <c r="CZ95" i="36"/>
  <c r="CV95" i="36"/>
  <c r="E95" i="38"/>
  <c r="C95" i="36"/>
  <c r="S95" i="36"/>
  <c r="I95" i="36"/>
  <c r="F96" i="38"/>
  <c r="G96" i="38" s="1"/>
  <c r="AD96" i="38"/>
  <c r="BW96" i="36" s="1"/>
  <c r="Y96" i="36"/>
  <c r="H96" i="38" s="1"/>
  <c r="AS96" i="36"/>
  <c r="V96" i="36"/>
  <c r="J95" i="38"/>
  <c r="L95" i="36"/>
  <c r="M95" i="36" s="1"/>
  <c r="G95" i="36"/>
  <c r="F95" i="36"/>
  <c r="W95" i="36"/>
  <c r="AN92" i="38"/>
  <c r="AM92" i="38"/>
  <c r="AL92" i="38"/>
  <c r="EV99" i="36"/>
  <c r="EN99" i="36"/>
  <c r="AW93" i="36"/>
  <c r="AV93" i="36"/>
  <c r="AY93" i="36"/>
  <c r="AX93" i="36"/>
  <c r="D94" i="36"/>
  <c r="J94" i="36"/>
  <c r="N94" i="36"/>
  <c r="DI94" i="36"/>
  <c r="DE94" i="36"/>
  <c r="DH94" i="36"/>
  <c r="DD94" i="36"/>
  <c r="DK94" i="36"/>
  <c r="DG94" i="36"/>
  <c r="DF94" i="36"/>
  <c r="AN93" i="38"/>
  <c r="AM93" i="38"/>
  <c r="AL93" i="38"/>
  <c r="W95" i="38"/>
  <c r="R95" i="38"/>
  <c r="E96" i="38"/>
  <c r="C96" i="36"/>
  <c r="S96" i="36"/>
  <c r="I96" i="36"/>
  <c r="DC96" i="36"/>
  <c r="CX96" i="36"/>
  <c r="CT96" i="36"/>
  <c r="CW96" i="36"/>
  <c r="CZ96" i="36"/>
  <c r="CV96" i="36"/>
  <c r="CY96" i="36"/>
  <c r="DA96" i="36" s="1"/>
  <c r="CU96" i="36"/>
  <c r="AZ94" i="36"/>
  <c r="AU94" i="36"/>
  <c r="Z94" i="36"/>
  <c r="H94" i="38"/>
  <c r="I94" i="38" s="1"/>
  <c r="T93" i="38"/>
  <c r="S93" i="38"/>
  <c r="AX92" i="36"/>
  <c r="AW92" i="36"/>
  <c r="AV92" i="36"/>
  <c r="AY92" i="36"/>
  <c r="BA93" i="36"/>
  <c r="BC93" i="36"/>
  <c r="BB93" i="36"/>
  <c r="J96" i="38"/>
  <c r="G96" i="36"/>
  <c r="F96" i="36"/>
  <c r="W96" i="36"/>
  <c r="L96" i="36"/>
  <c r="M96" i="36" s="1"/>
  <c r="Y94" i="38"/>
  <c r="AB94" i="38"/>
  <c r="O94" i="38"/>
  <c r="P94" i="38" s="1"/>
  <c r="Z94" i="38"/>
  <c r="EO99" i="36"/>
  <c r="EM100" i="36" s="1"/>
  <c r="EO100" i="36" s="1"/>
  <c r="EM101" i="36" s="1"/>
  <c r="EV98" i="36"/>
  <c r="EN98" i="36"/>
  <c r="AY92" i="38"/>
  <c r="BE92" i="38"/>
  <c r="BB92" i="36"/>
  <c r="BA92" i="36"/>
  <c r="BC92" i="36"/>
  <c r="AY93" i="38"/>
  <c r="BE93" i="38"/>
  <c r="AD95" i="38"/>
  <c r="BW95" i="36" s="1"/>
  <c r="F95" i="38"/>
  <c r="G95" i="38" s="1"/>
  <c r="V95" i="36"/>
  <c r="Y95" i="36"/>
  <c r="AS95" i="36"/>
  <c r="BZ94" i="36"/>
  <c r="AA94" i="38"/>
  <c r="BY94" i="36"/>
  <c r="BD97" i="36"/>
  <c r="FA98" i="36"/>
  <c r="AM97" i="36"/>
  <c r="EY99" i="36"/>
  <c r="BJ98" i="36"/>
  <c r="AJ97" i="36"/>
  <c r="BK99" i="36"/>
  <c r="BT98" i="36"/>
  <c r="Q99" i="36"/>
  <c r="BO98" i="36"/>
  <c r="AF99" i="36"/>
  <c r="BX97" i="36"/>
  <c r="AF98" i="36"/>
  <c r="BL97" i="36"/>
  <c r="EU98" i="36"/>
  <c r="EX98" i="36"/>
  <c r="EQ99" i="36"/>
  <c r="FB99" i="36"/>
  <c r="BP99" i="36"/>
  <c r="AB99" i="36"/>
  <c r="CD97" i="36"/>
  <c r="AH97" i="36"/>
  <c r="ER98" i="36"/>
  <c r="BT99" i="36"/>
  <c r="ES99" i="36"/>
  <c r="CE98" i="36"/>
  <c r="AA99" i="36"/>
  <c r="ER99" i="36"/>
  <c r="AR97" i="36"/>
  <c r="Q98" i="36"/>
  <c r="BP97" i="36"/>
  <c r="AD98" i="36"/>
  <c r="AK99" i="36"/>
  <c r="AB98" i="36"/>
  <c r="ET98" i="36"/>
  <c r="CE99" i="36"/>
  <c r="EP97" i="36"/>
  <c r="BQ99" i="36"/>
  <c r="AO97" i="36"/>
  <c r="AH99" i="36"/>
  <c r="BO97" i="36"/>
  <c r="EY98" i="36"/>
  <c r="AD99" i="36"/>
  <c r="BD99" i="36"/>
  <c r="BK97" i="36"/>
  <c r="AO99" i="36"/>
  <c r="EX99" i="36"/>
  <c r="EQ98" i="36"/>
  <c r="BI97" i="36"/>
  <c r="AK97" i="36"/>
  <c r="ET99" i="36"/>
  <c r="AA98" i="36"/>
  <c r="FA99" i="36"/>
  <c r="EZ99" i="36"/>
  <c r="BJ97" i="36"/>
  <c r="EU99" i="36"/>
  <c r="BQ97" i="36"/>
  <c r="BV97" i="36"/>
  <c r="ES98" i="36"/>
  <c r="EZ98" i="36"/>
  <c r="BH97" i="36"/>
  <c r="BN97" i="36"/>
  <c r="CD99" i="36"/>
  <c r="FB98" i="36"/>
  <c r="BD98" i="36"/>
  <c r="BE97" i="36"/>
  <c r="BU97" i="36"/>
  <c r="BJ99" i="36"/>
  <c r="BX98" i="36"/>
  <c r="Q97" i="38" l="1"/>
  <c r="R97" i="38" s="1"/>
  <c r="BF97" i="36"/>
  <c r="U97" i="38" s="1"/>
  <c r="X97" i="38" s="1"/>
  <c r="CA97" i="36"/>
  <c r="AC97" i="38"/>
  <c r="CB97" i="36"/>
  <c r="EE93" i="36"/>
  <c r="EA93" i="36"/>
  <c r="EH92" i="36"/>
  <c r="EF92" i="36"/>
  <c r="EH93" i="36"/>
  <c r="EF93" i="36"/>
  <c r="EJ92" i="36"/>
  <c r="EG93" i="36"/>
  <c r="EA92" i="36"/>
  <c r="W96" i="38"/>
  <c r="EB92" i="36"/>
  <c r="EJ93" i="36"/>
  <c r="R96" i="38"/>
  <c r="S96" i="38" s="1"/>
  <c r="DY92" i="36"/>
  <c r="DX92" i="36"/>
  <c r="EK92" i="36"/>
  <c r="EE92" i="36"/>
  <c r="EC92" i="36"/>
  <c r="DX93" i="36"/>
  <c r="ED93" i="36"/>
  <c r="EG92" i="36"/>
  <c r="DY93" i="36"/>
  <c r="EK93" i="36"/>
  <c r="EB93" i="36"/>
  <c r="EC93" i="36"/>
  <c r="EI93" i="36"/>
  <c r="EI92" i="36"/>
  <c r="DZ92" i="36"/>
  <c r="AN97" i="36"/>
  <c r="BR97" i="36"/>
  <c r="AT97" i="36"/>
  <c r="AI97" i="36"/>
  <c r="K97" i="38" s="1"/>
  <c r="BS97" i="36"/>
  <c r="N97" i="38"/>
  <c r="AP97" i="36"/>
  <c r="M97" i="38"/>
  <c r="L97" i="38"/>
  <c r="CG97" i="36"/>
  <c r="CF97" i="36"/>
  <c r="V97" i="38"/>
  <c r="BG97" i="36"/>
  <c r="DJ94" i="36"/>
  <c r="EF94" i="36" s="1"/>
  <c r="BF94" i="38"/>
  <c r="BD94" i="38"/>
  <c r="A95" i="36"/>
  <c r="BC94" i="38"/>
  <c r="A96" i="36"/>
  <c r="BE94" i="38"/>
  <c r="EW98" i="36"/>
  <c r="X98" i="36"/>
  <c r="AG98" i="36"/>
  <c r="D98" i="38"/>
  <c r="E98" i="36"/>
  <c r="R98" i="36"/>
  <c r="U98" i="36"/>
  <c r="K98" i="36"/>
  <c r="DV98" i="36"/>
  <c r="CS98" i="36"/>
  <c r="T98" i="36"/>
  <c r="AE98" i="36"/>
  <c r="AR98" i="38"/>
  <c r="AE99" i="36"/>
  <c r="AC99" i="36"/>
  <c r="AC98" i="36"/>
  <c r="Q98" i="38"/>
  <c r="BF98" i="36"/>
  <c r="U98" i="38" s="1"/>
  <c r="X98" i="38" s="1"/>
  <c r="AR99" i="38"/>
  <c r="AG99" i="36"/>
  <c r="X99" i="36"/>
  <c r="D99" i="38"/>
  <c r="DV99" i="36"/>
  <c r="CS99" i="36"/>
  <c r="T99" i="36"/>
  <c r="E99" i="36"/>
  <c r="R99" i="36"/>
  <c r="U99" i="36"/>
  <c r="K99" i="36"/>
  <c r="AI99" i="36"/>
  <c r="K99" i="38" s="1"/>
  <c r="Q99" i="38"/>
  <c r="BF99" i="36"/>
  <c r="U99" i="38" s="1"/>
  <c r="X99" i="38" s="1"/>
  <c r="BS99" i="36"/>
  <c r="EV101" i="36"/>
  <c r="EN101" i="36"/>
  <c r="AV94" i="36"/>
  <c r="AY94" i="36"/>
  <c r="AX94" i="36"/>
  <c r="AW94" i="36"/>
  <c r="BU95" i="38"/>
  <c r="BQ95" i="38"/>
  <c r="BM95" i="38"/>
  <c r="BI95" i="38"/>
  <c r="BA95" i="38"/>
  <c r="BB95" i="38" s="1"/>
  <c r="BG95" i="38" s="1"/>
  <c r="AW95" i="38"/>
  <c r="AS95" i="38"/>
  <c r="AO95" i="38"/>
  <c r="AK95" i="38"/>
  <c r="AG95" i="38"/>
  <c r="BT95" i="38"/>
  <c r="BP95" i="38"/>
  <c r="BL95" i="38"/>
  <c r="BH95" i="38"/>
  <c r="AV95" i="38"/>
  <c r="AJ95" i="38"/>
  <c r="AF95" i="38"/>
  <c r="BS95" i="38"/>
  <c r="BO95" i="38"/>
  <c r="BK95" i="38"/>
  <c r="AU95" i="38"/>
  <c r="AQ95" i="38"/>
  <c r="AI95" i="38"/>
  <c r="AE95" i="38"/>
  <c r="BN95" i="38"/>
  <c r="AX95" i="38"/>
  <c r="AZ95" i="38" s="1"/>
  <c r="AH95" i="38"/>
  <c r="BJ95" i="38"/>
  <c r="AT95" i="38"/>
  <c r="AP95" i="38"/>
  <c r="BR95" i="38"/>
  <c r="AU95" i="36"/>
  <c r="Z95" i="36"/>
  <c r="AZ95" i="36"/>
  <c r="H95" i="38"/>
  <c r="I95" i="38" s="1"/>
  <c r="EW99" i="36"/>
  <c r="BU96" i="38"/>
  <c r="BQ96" i="38"/>
  <c r="BM96" i="38"/>
  <c r="BI96" i="38"/>
  <c r="BA96" i="38"/>
  <c r="BB96" i="38" s="1"/>
  <c r="BG96" i="38" s="1"/>
  <c r="AW96" i="38"/>
  <c r="AS96" i="38"/>
  <c r="AO96" i="38"/>
  <c r="AK96" i="38"/>
  <c r="AG96" i="38"/>
  <c r="BT96" i="38"/>
  <c r="BP96" i="38"/>
  <c r="BL96" i="38"/>
  <c r="BH96" i="38"/>
  <c r="AV96" i="38"/>
  <c r="AJ96" i="38"/>
  <c r="AF96" i="38"/>
  <c r="BS96" i="38"/>
  <c r="BO96" i="38"/>
  <c r="BK96" i="38"/>
  <c r="AU96" i="38"/>
  <c r="AQ96" i="38"/>
  <c r="AI96" i="38"/>
  <c r="AE96" i="38"/>
  <c r="BR96" i="38"/>
  <c r="BN96" i="38"/>
  <c r="AX96" i="38"/>
  <c r="AY96" i="38" s="1"/>
  <c r="AH96" i="38"/>
  <c r="BJ96" i="38"/>
  <c r="AT96" i="38"/>
  <c r="AP96" i="38"/>
  <c r="D95" i="36"/>
  <c r="J95" i="36"/>
  <c r="N95" i="36"/>
  <c r="AN94" i="38"/>
  <c r="AM94" i="38"/>
  <c r="AL94" i="38"/>
  <c r="DK96" i="36"/>
  <c r="DG96" i="36"/>
  <c r="DF96" i="36"/>
  <c r="DI96" i="36"/>
  <c r="DE96" i="36"/>
  <c r="DH96" i="36"/>
  <c r="DD96" i="36"/>
  <c r="Y95" i="38"/>
  <c r="AB95" i="38"/>
  <c r="O95" i="38"/>
  <c r="P95" i="38" s="1"/>
  <c r="Z95" i="38"/>
  <c r="I96" i="38"/>
  <c r="BZ96" i="36"/>
  <c r="BY96" i="36"/>
  <c r="F97" i="38"/>
  <c r="G97" i="38" s="1"/>
  <c r="AD97" i="38"/>
  <c r="BW97" i="36" s="1"/>
  <c r="AS97" i="36"/>
  <c r="V97" i="36"/>
  <c r="Y97" i="36"/>
  <c r="H97" i="38" s="1"/>
  <c r="Y96" i="38"/>
  <c r="AB96" i="38"/>
  <c r="O96" i="38"/>
  <c r="P96" i="38" s="1"/>
  <c r="Z96" i="38"/>
  <c r="DH95" i="36"/>
  <c r="DD95" i="36"/>
  <c r="DK95" i="36"/>
  <c r="DG95" i="36"/>
  <c r="DF95" i="36"/>
  <c r="DI95" i="36"/>
  <c r="DE95" i="36"/>
  <c r="AY94" i="38"/>
  <c r="J97" i="38"/>
  <c r="F97" i="36"/>
  <c r="W97" i="36"/>
  <c r="L97" i="36"/>
  <c r="M97" i="36" s="1"/>
  <c r="G97" i="36"/>
  <c r="E97" i="38"/>
  <c r="S97" i="36"/>
  <c r="I97" i="36"/>
  <c r="C97" i="36"/>
  <c r="CW97" i="36"/>
  <c r="CZ97" i="36"/>
  <c r="CV97" i="36"/>
  <c r="CY97" i="36"/>
  <c r="DA97" i="36" s="1"/>
  <c r="CU97" i="36"/>
  <c r="DC97" i="36"/>
  <c r="CX97" i="36"/>
  <c r="CT97" i="36"/>
  <c r="EV100" i="36"/>
  <c r="EN100" i="36"/>
  <c r="EO101" i="36"/>
  <c r="EM102" i="36" s="1"/>
  <c r="EO102" i="36" s="1"/>
  <c r="EM103" i="36" s="1"/>
  <c r="BC94" i="36"/>
  <c r="BB94" i="36"/>
  <c r="BA94" i="36"/>
  <c r="J96" i="36"/>
  <c r="D96" i="36"/>
  <c r="N96" i="36"/>
  <c r="T95" i="38"/>
  <c r="S95" i="38"/>
  <c r="AZ96" i="36"/>
  <c r="AU96" i="36"/>
  <c r="Z96" i="36"/>
  <c r="BZ95" i="36"/>
  <c r="BY95" i="36"/>
  <c r="AA95" i="38"/>
  <c r="AA96" i="38"/>
  <c r="CD98" i="36"/>
  <c r="AD101" i="36"/>
  <c r="ES101" i="36"/>
  <c r="EP98" i="36"/>
  <c r="BK98" i="36"/>
  <c r="AR99" i="36"/>
  <c r="ER101" i="36"/>
  <c r="FB101" i="36"/>
  <c r="AA100" i="36"/>
  <c r="CE101" i="36"/>
  <c r="EU101" i="36"/>
  <c r="ET100" i="36"/>
  <c r="ER100" i="36"/>
  <c r="BE100" i="36"/>
  <c r="BN98" i="36"/>
  <c r="AB100" i="36"/>
  <c r="AO100" i="36"/>
  <c r="ES100" i="36"/>
  <c r="AJ99" i="36"/>
  <c r="AF100" i="36"/>
  <c r="BV98" i="36"/>
  <c r="BI100" i="36"/>
  <c r="AD100" i="36"/>
  <c r="BH98" i="36"/>
  <c r="BO99" i="36"/>
  <c r="BM98" i="36"/>
  <c r="ET101" i="36"/>
  <c r="FA101" i="36"/>
  <c r="BL99" i="36"/>
  <c r="EQ101" i="36"/>
  <c r="EZ100" i="36"/>
  <c r="EY101" i="36"/>
  <c r="BV99" i="36"/>
  <c r="BT101" i="36"/>
  <c r="BT100" i="36"/>
  <c r="AM99" i="36"/>
  <c r="EY100" i="36"/>
  <c r="CE100" i="36"/>
  <c r="BQ98" i="36"/>
  <c r="AQ97" i="36"/>
  <c r="AK98" i="36"/>
  <c r="BE99" i="36"/>
  <c r="Q101" i="36"/>
  <c r="FB100" i="36"/>
  <c r="AM98" i="36"/>
  <c r="EQ100" i="36"/>
  <c r="BL98" i="36"/>
  <c r="EX101" i="36"/>
  <c r="BP98" i="36"/>
  <c r="BH99" i="36"/>
  <c r="AA101" i="36"/>
  <c r="AO98" i="36"/>
  <c r="Q100" i="36"/>
  <c r="AJ101" i="36"/>
  <c r="EX100" i="36"/>
  <c r="BU98" i="36"/>
  <c r="AB101" i="36"/>
  <c r="EU100" i="36"/>
  <c r="EZ101" i="36"/>
  <c r="BI98" i="36"/>
  <c r="AH98" i="36"/>
  <c r="BE98" i="36"/>
  <c r="BN99" i="36"/>
  <c r="BX99" i="36"/>
  <c r="FA100" i="36"/>
  <c r="BI99" i="36"/>
  <c r="AF101" i="36"/>
  <c r="BV100" i="36"/>
  <c r="AJ98" i="36"/>
  <c r="AR98" i="36"/>
  <c r="BM99" i="36"/>
  <c r="BU99" i="36"/>
  <c r="BJ100" i="36"/>
  <c r="EP99" i="36"/>
  <c r="BH100" i="36"/>
  <c r="AN98" i="36" l="1"/>
  <c r="AT98" i="36"/>
  <c r="V98" i="38"/>
  <c r="W98" i="38" s="1"/>
  <c r="BG98" i="36"/>
  <c r="L99" i="38"/>
  <c r="M99" i="38"/>
  <c r="N99" i="38"/>
  <c r="AP99" i="36"/>
  <c r="BZ97" i="36"/>
  <c r="W97" i="38"/>
  <c r="EJ94" i="36"/>
  <c r="AA97" i="38"/>
  <c r="BY97" i="36"/>
  <c r="A97" i="36"/>
  <c r="EA94" i="36"/>
  <c r="DX94" i="36"/>
  <c r="EE94" i="36"/>
  <c r="ED94" i="36"/>
  <c r="T96" i="38"/>
  <c r="EG94" i="36"/>
  <c r="EI94" i="36"/>
  <c r="EH94" i="36"/>
  <c r="DY94" i="36"/>
  <c r="CG98" i="36"/>
  <c r="CF98" i="36"/>
  <c r="EK94" i="36"/>
  <c r="DZ94" i="36"/>
  <c r="EC94" i="36"/>
  <c r="EB94" i="36"/>
  <c r="BD95" i="38"/>
  <c r="BC95" i="38"/>
  <c r="BF95" i="38"/>
  <c r="BE96" i="38"/>
  <c r="AZ96" i="38"/>
  <c r="AY95" i="38"/>
  <c r="BE95" i="38"/>
  <c r="EW100" i="36"/>
  <c r="BF96" i="38"/>
  <c r="BC96" i="38"/>
  <c r="BD96" i="38"/>
  <c r="AC100" i="38"/>
  <c r="D100" i="38"/>
  <c r="U100" i="36"/>
  <c r="K100" i="36"/>
  <c r="DV100" i="36"/>
  <c r="CS100" i="36"/>
  <c r="T100" i="36"/>
  <c r="E100" i="36"/>
  <c r="R100" i="36"/>
  <c r="AC98" i="38"/>
  <c r="CB98" i="36"/>
  <c r="CA98" i="36"/>
  <c r="AN99" i="36"/>
  <c r="BR99" i="36"/>
  <c r="AT99" i="36"/>
  <c r="D101" i="38"/>
  <c r="DV101" i="36"/>
  <c r="CS101" i="36"/>
  <c r="T101" i="36"/>
  <c r="E101" i="36"/>
  <c r="R101" i="36"/>
  <c r="U101" i="36"/>
  <c r="K101" i="36"/>
  <c r="AE101" i="36"/>
  <c r="AE100" i="36"/>
  <c r="CB100" i="36"/>
  <c r="CA100" i="36"/>
  <c r="BS100" i="36"/>
  <c r="V99" i="38"/>
  <c r="W99" i="38" s="1"/>
  <c r="BG99" i="36"/>
  <c r="N98" i="38"/>
  <c r="AP98" i="36"/>
  <c r="BR98" i="36"/>
  <c r="M98" i="38"/>
  <c r="L98" i="38"/>
  <c r="AC101" i="36"/>
  <c r="V100" i="38"/>
  <c r="BG100" i="36"/>
  <c r="AC100" i="36"/>
  <c r="X100" i="36"/>
  <c r="CG99" i="36"/>
  <c r="CF99" i="36"/>
  <c r="BS98" i="36"/>
  <c r="X101" i="36"/>
  <c r="AR101" i="38"/>
  <c r="AG101" i="36"/>
  <c r="AR100" i="38"/>
  <c r="AG100" i="36"/>
  <c r="AC99" i="38"/>
  <c r="CB99" i="36"/>
  <c r="CA99" i="36"/>
  <c r="AI98" i="36"/>
  <c r="K98" i="38" s="1"/>
  <c r="L101" i="38"/>
  <c r="M101" i="38"/>
  <c r="EV103" i="36"/>
  <c r="EN103" i="36"/>
  <c r="BB96" i="36"/>
  <c r="BA96" i="36"/>
  <c r="BC96" i="36"/>
  <c r="T97" i="38"/>
  <c r="S97" i="38"/>
  <c r="BC95" i="36"/>
  <c r="BB95" i="36"/>
  <c r="BA95" i="36"/>
  <c r="AN95" i="38"/>
  <c r="AM95" i="38"/>
  <c r="AL95" i="38"/>
  <c r="R99" i="38"/>
  <c r="E99" i="38"/>
  <c r="S99" i="36"/>
  <c r="I99" i="36"/>
  <c r="C99" i="36"/>
  <c r="DC99" i="36"/>
  <c r="CX99" i="36"/>
  <c r="CW99" i="36"/>
  <c r="CZ99" i="36"/>
  <c r="CV99" i="36"/>
  <c r="CY99" i="36"/>
  <c r="DA99" i="36" s="1"/>
  <c r="CU99" i="36"/>
  <c r="CT99" i="36"/>
  <c r="J99" i="38"/>
  <c r="F99" i="36"/>
  <c r="W99" i="36"/>
  <c r="G99" i="36"/>
  <c r="L99" i="36"/>
  <c r="M99" i="36" s="1"/>
  <c r="R98" i="38"/>
  <c r="J97" i="36"/>
  <c r="D97" i="36"/>
  <c r="N97" i="36"/>
  <c r="BU97" i="38"/>
  <c r="BQ97" i="38"/>
  <c r="BM97" i="38"/>
  <c r="BI97" i="38"/>
  <c r="BA97" i="38"/>
  <c r="BB97" i="38" s="1"/>
  <c r="BG97" i="38" s="1"/>
  <c r="AW97" i="38"/>
  <c r="AS97" i="38"/>
  <c r="AO97" i="38"/>
  <c r="AK97" i="38"/>
  <c r="AG97" i="38"/>
  <c r="BT97" i="38"/>
  <c r="BP97" i="38"/>
  <c r="BL97" i="38"/>
  <c r="BH97" i="38"/>
  <c r="AV97" i="38"/>
  <c r="AJ97" i="38"/>
  <c r="AF97" i="38"/>
  <c r="BS97" i="38"/>
  <c r="BO97" i="38"/>
  <c r="BK97" i="38"/>
  <c r="AU97" i="38"/>
  <c r="AQ97" i="38"/>
  <c r="AI97" i="38"/>
  <c r="AE97" i="38"/>
  <c r="AP97" i="38"/>
  <c r="BR97" i="38"/>
  <c r="BN97" i="38"/>
  <c r="AX97" i="38"/>
  <c r="AZ97" i="38" s="1"/>
  <c r="AH97" i="38"/>
  <c r="BJ97" i="38"/>
  <c r="AT97" i="38"/>
  <c r="AN96" i="38"/>
  <c r="AM96" i="38"/>
  <c r="AL96" i="38"/>
  <c r="EW101" i="36"/>
  <c r="EO103" i="36"/>
  <c r="EM104" i="36" s="1"/>
  <c r="EV102" i="36"/>
  <c r="EN102" i="36"/>
  <c r="DJ95" i="36"/>
  <c r="EA95" i="36" s="1"/>
  <c r="AZ97" i="36"/>
  <c r="AU97" i="36"/>
  <c r="Z97" i="36"/>
  <c r="I97" i="38"/>
  <c r="AY95" i="36"/>
  <c r="AX95" i="36"/>
  <c r="AW95" i="36"/>
  <c r="AV95" i="36"/>
  <c r="AD98" i="38"/>
  <c r="BW98" i="36" s="1"/>
  <c r="F98" i="38"/>
  <c r="G98" i="38" s="1"/>
  <c r="V98" i="36"/>
  <c r="Y98" i="36"/>
  <c r="AS98" i="36"/>
  <c r="AX96" i="36"/>
  <c r="AW96" i="36"/>
  <c r="AV96" i="36"/>
  <c r="AY96" i="36"/>
  <c r="DF97" i="36"/>
  <c r="DI97" i="36"/>
  <c r="DE97" i="36"/>
  <c r="DH97" i="36"/>
  <c r="DD97" i="36"/>
  <c r="DK97" i="36"/>
  <c r="DG97" i="36"/>
  <c r="Y97" i="38"/>
  <c r="AB97" i="38"/>
  <c r="O97" i="38"/>
  <c r="P97" i="38" s="1"/>
  <c r="Z97" i="38"/>
  <c r="DJ96" i="36"/>
  <c r="ED96" i="36" s="1"/>
  <c r="AD99" i="38"/>
  <c r="BW99" i="36" s="1"/>
  <c r="F99" i="38"/>
  <c r="G99" i="38" s="1"/>
  <c r="AS99" i="36"/>
  <c r="Y99" i="36"/>
  <c r="V99" i="36"/>
  <c r="CZ98" i="36"/>
  <c r="CV98" i="36"/>
  <c r="CY98" i="36"/>
  <c r="DA98" i="36" s="1"/>
  <c r="CU98" i="36"/>
  <c r="DC98" i="36"/>
  <c r="CX98" i="36"/>
  <c r="CT98" i="36"/>
  <c r="CW98" i="36"/>
  <c r="E98" i="38"/>
  <c r="S98" i="36"/>
  <c r="I98" i="36"/>
  <c r="C98" i="36"/>
  <c r="J98" i="38"/>
  <c r="W98" i="36"/>
  <c r="L98" i="36"/>
  <c r="M98" i="36" s="1"/>
  <c r="G98" i="36"/>
  <c r="F98" i="36"/>
  <c r="BM101" i="36"/>
  <c r="FB103" i="36"/>
  <c r="BQ101" i="36"/>
  <c r="AB103" i="36"/>
  <c r="AB102" i="36"/>
  <c r="AH100" i="36"/>
  <c r="BL101" i="36"/>
  <c r="AQ99" i="36"/>
  <c r="ET103" i="36"/>
  <c r="BP100" i="36"/>
  <c r="AQ98" i="36"/>
  <c r="CD100" i="36"/>
  <c r="BQ100" i="36"/>
  <c r="BE101" i="36"/>
  <c r="BT102" i="36"/>
  <c r="BH101" i="36"/>
  <c r="BU101" i="36"/>
  <c r="BN100" i="36"/>
  <c r="BN101" i="36"/>
  <c r="AK100" i="36"/>
  <c r="BD101" i="36"/>
  <c r="AA103" i="36"/>
  <c r="BP101" i="36"/>
  <c r="EY102" i="36"/>
  <c r="EU103" i="36"/>
  <c r="ES102" i="36"/>
  <c r="Q102" i="36"/>
  <c r="AM100" i="36"/>
  <c r="BL100" i="36"/>
  <c r="EY103" i="36"/>
  <c r="AR100" i="36"/>
  <c r="CD102" i="36"/>
  <c r="BT103" i="36"/>
  <c r="BD100" i="36"/>
  <c r="Q103" i="36"/>
  <c r="ER103" i="36"/>
  <c r="EU102" i="36"/>
  <c r="CE103" i="36"/>
  <c r="BX100" i="36"/>
  <c r="EZ103" i="36"/>
  <c r="BJ101" i="36"/>
  <c r="AR101" i="36"/>
  <c r="EZ102" i="36"/>
  <c r="EQ102" i="36"/>
  <c r="BK100" i="36"/>
  <c r="AF103" i="36"/>
  <c r="AH101" i="36"/>
  <c r="AO101" i="36"/>
  <c r="AA102" i="36"/>
  <c r="AM101" i="36"/>
  <c r="EP100" i="36"/>
  <c r="FA103" i="36"/>
  <c r="BO100" i="36"/>
  <c r="EQ103" i="36"/>
  <c r="BH103" i="36"/>
  <c r="EX102" i="36"/>
  <c r="EX103" i="36"/>
  <c r="AK101" i="36"/>
  <c r="ES103" i="36"/>
  <c r="BM100" i="36"/>
  <c r="EP102" i="36"/>
  <c r="EP101" i="36"/>
  <c r="ET102" i="36"/>
  <c r="BI101" i="36"/>
  <c r="CE102" i="36"/>
  <c r="ER102" i="36"/>
  <c r="BU100" i="36"/>
  <c r="BX101" i="36"/>
  <c r="AD103" i="36"/>
  <c r="FA102" i="36"/>
  <c r="FB102" i="36"/>
  <c r="BO101" i="36"/>
  <c r="BV101" i="36"/>
  <c r="CD101" i="36"/>
  <c r="AF102" i="36"/>
  <c r="AD102" i="36"/>
  <c r="AJ100" i="36"/>
  <c r="BK101" i="36"/>
  <c r="BH102" i="36"/>
  <c r="Q100" i="38" l="1"/>
  <c r="R100" i="38" s="1"/>
  <c r="BF100" i="36"/>
  <c r="U100" i="38" s="1"/>
  <c r="X100" i="38" s="1"/>
  <c r="N101" i="38"/>
  <c r="AP101" i="36"/>
  <c r="BR100" i="36"/>
  <c r="AT100" i="36"/>
  <c r="AN100" i="36"/>
  <c r="CG100" i="36"/>
  <c r="CF100" i="36"/>
  <c r="M100" i="38"/>
  <c r="L100" i="38"/>
  <c r="N100" i="38"/>
  <c r="AP100" i="36"/>
  <c r="AI100" i="36"/>
  <c r="K100" i="38" s="1"/>
  <c r="BD97" i="38"/>
  <c r="BF97" i="38"/>
  <c r="DZ95" i="36"/>
  <c r="EJ95" i="36"/>
  <c r="EC95" i="36"/>
  <c r="EK95" i="36"/>
  <c r="DX95" i="36"/>
  <c r="EF95" i="36"/>
  <c r="A99" i="36"/>
  <c r="EB95" i="36"/>
  <c r="EW102" i="36"/>
  <c r="BC97" i="38"/>
  <c r="BZ99" i="36"/>
  <c r="BZ100" i="36"/>
  <c r="A98" i="36"/>
  <c r="DJ97" i="36"/>
  <c r="EE97" i="36" s="1"/>
  <c r="EE96" i="36"/>
  <c r="EW103" i="36"/>
  <c r="AN101" i="36"/>
  <c r="BR101" i="36"/>
  <c r="AT101" i="36"/>
  <c r="D102" i="38"/>
  <c r="E102" i="36"/>
  <c r="R102" i="36"/>
  <c r="U102" i="36"/>
  <c r="K102" i="36"/>
  <c r="DV102" i="36"/>
  <c r="CS102" i="36"/>
  <c r="T102" i="36"/>
  <c r="AE102" i="36"/>
  <c r="AI101" i="36"/>
  <c r="K101" i="38" s="1"/>
  <c r="AC101" i="38"/>
  <c r="CB101" i="36"/>
  <c r="CA101" i="36"/>
  <c r="AR103" i="38"/>
  <c r="AG103" i="36"/>
  <c r="V102" i="38"/>
  <c r="BG102" i="36"/>
  <c r="BS101" i="36"/>
  <c r="D103" i="38"/>
  <c r="R103" i="36"/>
  <c r="U103" i="36"/>
  <c r="K103" i="36"/>
  <c r="DV103" i="36"/>
  <c r="CS103" i="36"/>
  <c r="T103" i="36"/>
  <c r="E103" i="36"/>
  <c r="AE103" i="36"/>
  <c r="AC102" i="36"/>
  <c r="X102" i="36"/>
  <c r="AR102" i="38"/>
  <c r="V101" i="38"/>
  <c r="BG101" i="36"/>
  <c r="Q101" i="38"/>
  <c r="BF101" i="36"/>
  <c r="U101" i="38" s="1"/>
  <c r="X101" i="38" s="1"/>
  <c r="AG102" i="36"/>
  <c r="CG101" i="36"/>
  <c r="CF101" i="36"/>
  <c r="V103" i="38"/>
  <c r="BG103" i="36"/>
  <c r="AC103" i="36"/>
  <c r="X103" i="36"/>
  <c r="DI98" i="36"/>
  <c r="DE98" i="36"/>
  <c r="DH98" i="36"/>
  <c r="DD98" i="36"/>
  <c r="DK98" i="36"/>
  <c r="DG98" i="36"/>
  <c r="DF98" i="36"/>
  <c r="EG96" i="36"/>
  <c r="BU98" i="38"/>
  <c r="BQ98" i="38"/>
  <c r="BM98" i="38"/>
  <c r="BI98" i="38"/>
  <c r="BA98" i="38"/>
  <c r="BB98" i="38" s="1"/>
  <c r="BG98" i="38" s="1"/>
  <c r="AW98" i="38"/>
  <c r="AS98" i="38"/>
  <c r="AO98" i="38"/>
  <c r="AK98" i="38"/>
  <c r="AG98" i="38"/>
  <c r="BT98" i="38"/>
  <c r="BP98" i="38"/>
  <c r="BL98" i="38"/>
  <c r="BH98" i="38"/>
  <c r="AV98" i="38"/>
  <c r="AJ98" i="38"/>
  <c r="AF98" i="38"/>
  <c r="BS98" i="38"/>
  <c r="BO98" i="38"/>
  <c r="BK98" i="38"/>
  <c r="AU98" i="38"/>
  <c r="AQ98" i="38"/>
  <c r="AI98" i="38"/>
  <c r="AE98" i="38"/>
  <c r="BJ98" i="38"/>
  <c r="AT98" i="38"/>
  <c r="AP98" i="38"/>
  <c r="BR98" i="38"/>
  <c r="BN98" i="38"/>
  <c r="AX98" i="38"/>
  <c r="AZ98" i="38" s="1"/>
  <c r="AH98" i="38"/>
  <c r="EH95" i="36"/>
  <c r="EI95" i="36"/>
  <c r="AY97" i="38"/>
  <c r="BE97" i="38"/>
  <c r="J99" i="36"/>
  <c r="D99" i="36"/>
  <c r="N99" i="36"/>
  <c r="EF96" i="36"/>
  <c r="AA100" i="38"/>
  <c r="BT99" i="38"/>
  <c r="BP99" i="38"/>
  <c r="BL99" i="38"/>
  <c r="BS99" i="38"/>
  <c r="BO99" i="38"/>
  <c r="BK99" i="38"/>
  <c r="BR99" i="38"/>
  <c r="BN99" i="38"/>
  <c r="BJ99" i="38"/>
  <c r="BU99" i="38"/>
  <c r="BH99" i="38"/>
  <c r="BA99" i="38"/>
  <c r="BB99" i="38" s="1"/>
  <c r="BG99" i="38" s="1"/>
  <c r="AW99" i="38"/>
  <c r="AS99" i="38"/>
  <c r="AO99" i="38"/>
  <c r="AK99" i="38"/>
  <c r="AG99" i="38"/>
  <c r="BQ99" i="38"/>
  <c r="AV99" i="38"/>
  <c r="AJ99" i="38"/>
  <c r="AF99" i="38"/>
  <c r="BM99" i="38"/>
  <c r="AU99" i="38"/>
  <c r="AQ99" i="38"/>
  <c r="AI99" i="38"/>
  <c r="AE99" i="38"/>
  <c r="AX99" i="38"/>
  <c r="AZ99" i="38" s="1"/>
  <c r="AH99" i="38"/>
  <c r="AT99" i="38"/>
  <c r="BI99" i="38"/>
  <c r="AP99" i="38"/>
  <c r="AZ98" i="36"/>
  <c r="AU98" i="36"/>
  <c r="Z98" i="36"/>
  <c r="H98" i="38"/>
  <c r="I98" i="38" s="1"/>
  <c r="EV104" i="36"/>
  <c r="EN104" i="36"/>
  <c r="T98" i="38"/>
  <c r="S98" i="38"/>
  <c r="DK99" i="36"/>
  <c r="DG99" i="36"/>
  <c r="DF99" i="36"/>
  <c r="DI99" i="36"/>
  <c r="DE99" i="36"/>
  <c r="DD99" i="36"/>
  <c r="DH99" i="36"/>
  <c r="EC96" i="36"/>
  <c r="EK96" i="36"/>
  <c r="ED95" i="36"/>
  <c r="AD100" i="38"/>
  <c r="BW100" i="36" s="1"/>
  <c r="BY100" i="36" s="1"/>
  <c r="F100" i="38"/>
  <c r="G100" i="38" s="1"/>
  <c r="Y100" i="36"/>
  <c r="H100" i="38" s="1"/>
  <c r="AS100" i="36"/>
  <c r="V100" i="36"/>
  <c r="Y98" i="38"/>
  <c r="AB98" i="38"/>
  <c r="O98" i="38"/>
  <c r="P98" i="38" s="1"/>
  <c r="Z98" i="38"/>
  <c r="AZ99" i="36"/>
  <c r="Z99" i="36"/>
  <c r="AU99" i="36"/>
  <c r="H99" i="38"/>
  <c r="I99" i="38" s="1"/>
  <c r="EH96" i="36"/>
  <c r="EI96" i="36"/>
  <c r="DX96" i="36"/>
  <c r="EB96" i="36"/>
  <c r="DY96" i="36"/>
  <c r="AW97" i="36"/>
  <c r="AV97" i="36"/>
  <c r="AY97" i="36"/>
  <c r="AX97" i="36"/>
  <c r="EJ96" i="36"/>
  <c r="AN97" i="38"/>
  <c r="AM97" i="38"/>
  <c r="AL97" i="38"/>
  <c r="Y99" i="38"/>
  <c r="AB99" i="38"/>
  <c r="O99" i="38"/>
  <c r="P99" i="38" s="1"/>
  <c r="Z99" i="38"/>
  <c r="T99" i="38"/>
  <c r="S99" i="38"/>
  <c r="DY95" i="36"/>
  <c r="EA96" i="36"/>
  <c r="EO104" i="36"/>
  <c r="EM105" i="36" s="1"/>
  <c r="J101" i="38"/>
  <c r="F101" i="36"/>
  <c r="W101" i="36"/>
  <c r="L101" i="36"/>
  <c r="M101" i="36" s="1"/>
  <c r="G101" i="36"/>
  <c r="BY99" i="36"/>
  <c r="AD101" i="38"/>
  <c r="BW101" i="36" s="1"/>
  <c r="F101" i="38"/>
  <c r="G101" i="38" s="1"/>
  <c r="AS101" i="36"/>
  <c r="V101" i="36"/>
  <c r="Y101" i="36"/>
  <c r="AA99" i="38"/>
  <c r="E100" i="38"/>
  <c r="C100" i="36"/>
  <c r="S100" i="36"/>
  <c r="I100" i="36"/>
  <c r="DC100" i="36"/>
  <c r="CX100" i="36"/>
  <c r="CT100" i="36"/>
  <c r="CW100" i="36"/>
  <c r="CZ100" i="36"/>
  <c r="CV100" i="36"/>
  <c r="CY100" i="36"/>
  <c r="DA100" i="36" s="1"/>
  <c r="CU100" i="36"/>
  <c r="D98" i="36"/>
  <c r="J98" i="36"/>
  <c r="N98" i="36"/>
  <c r="DZ96" i="36"/>
  <c r="BA97" i="36"/>
  <c r="BC97" i="36"/>
  <c r="BB97" i="36"/>
  <c r="EE95" i="36"/>
  <c r="EG95" i="36"/>
  <c r="J100" i="38"/>
  <c r="G100" i="36"/>
  <c r="F100" i="36"/>
  <c r="W100" i="36"/>
  <c r="L100" i="36"/>
  <c r="M100" i="36" s="1"/>
  <c r="E101" i="38"/>
  <c r="S101" i="36"/>
  <c r="I101" i="36"/>
  <c r="C101" i="36"/>
  <c r="CW101" i="36"/>
  <c r="CZ101" i="36"/>
  <c r="CV101" i="36"/>
  <c r="CY101" i="36"/>
  <c r="DA101" i="36" s="1"/>
  <c r="CU101" i="36"/>
  <c r="DC101" i="36"/>
  <c r="CX101" i="36"/>
  <c r="CT101" i="36"/>
  <c r="BZ98" i="36"/>
  <c r="AA98" i="38"/>
  <c r="BY98" i="36"/>
  <c r="BQ102" i="36"/>
  <c r="ER104" i="36"/>
  <c r="ET104" i="36"/>
  <c r="AJ103" i="36"/>
  <c r="AK103" i="36"/>
  <c r="EY104" i="36"/>
  <c r="AB104" i="36"/>
  <c r="BP103" i="36"/>
  <c r="EZ104" i="36"/>
  <c r="EU104" i="36"/>
  <c r="FA104" i="36"/>
  <c r="BJ103" i="36"/>
  <c r="AQ100" i="36"/>
  <c r="BM104" i="36"/>
  <c r="BI103" i="36"/>
  <c r="AH102" i="36"/>
  <c r="AM103" i="36"/>
  <c r="AQ101" i="36"/>
  <c r="BV103" i="36"/>
  <c r="AJ104" i="36"/>
  <c r="BP102" i="36"/>
  <c r="Q104" i="36"/>
  <c r="BD103" i="36"/>
  <c r="AO102" i="36"/>
  <c r="EP103" i="36"/>
  <c r="AF104" i="36"/>
  <c r="AK102" i="36"/>
  <c r="BP104" i="36"/>
  <c r="BX102" i="36"/>
  <c r="BL102" i="36"/>
  <c r="CE104" i="36"/>
  <c r="EX104" i="36"/>
  <c r="BU102" i="36"/>
  <c r="FB104" i="36"/>
  <c r="BU103" i="36"/>
  <c r="BK104" i="36"/>
  <c r="CD103" i="36"/>
  <c r="BK102" i="36"/>
  <c r="BL103" i="36"/>
  <c r="AR104" i="36"/>
  <c r="AR103" i="36"/>
  <c r="AJ102" i="36"/>
  <c r="BQ103" i="36"/>
  <c r="ES104" i="36"/>
  <c r="BN103" i="36"/>
  <c r="EQ104" i="36"/>
  <c r="BE102" i="36"/>
  <c r="AR102" i="36"/>
  <c r="BO102" i="36"/>
  <c r="BX103" i="36"/>
  <c r="AM102" i="36"/>
  <c r="BO103" i="36"/>
  <c r="AD104" i="36"/>
  <c r="BJ102" i="36"/>
  <c r="BD102" i="36"/>
  <c r="AK104" i="36"/>
  <c r="BM103" i="36"/>
  <c r="BM102" i="36"/>
  <c r="BK103" i="36"/>
  <c r="BI102" i="36"/>
  <c r="BV102" i="36"/>
  <c r="AH103" i="36"/>
  <c r="AO103" i="36"/>
  <c r="BE103" i="36"/>
  <c r="AA104" i="36"/>
  <c r="BN102" i="36"/>
  <c r="BT104" i="36"/>
  <c r="W100" i="38" l="1"/>
  <c r="CG102" i="36"/>
  <c r="CF102" i="36"/>
  <c r="BS102" i="36"/>
  <c r="CF103" i="36"/>
  <c r="CG103" i="36"/>
  <c r="AP103" i="36"/>
  <c r="N103" i="38"/>
  <c r="M103" i="38"/>
  <c r="L103" i="38"/>
  <c r="AI102" i="36"/>
  <c r="K102" i="38" s="1"/>
  <c r="AT103" i="36"/>
  <c r="AN103" i="36"/>
  <c r="BY101" i="36"/>
  <c r="L102" i="38"/>
  <c r="M102" i="38"/>
  <c r="N102" i="38"/>
  <c r="AP102" i="36"/>
  <c r="Q102" i="38"/>
  <c r="W102" i="38" s="1"/>
  <c r="BF102" i="36"/>
  <c r="U102" i="38" s="1"/>
  <c r="X102" i="38" s="1"/>
  <c r="DZ97" i="36"/>
  <c r="AN102" i="36"/>
  <c r="BR102" i="36"/>
  <c r="AT102" i="36"/>
  <c r="EB97" i="36"/>
  <c r="EH97" i="36"/>
  <c r="EA97" i="36"/>
  <c r="EK97" i="36"/>
  <c r="EC97" i="36"/>
  <c r="EF97" i="36"/>
  <c r="EI97" i="36"/>
  <c r="DX97" i="36"/>
  <c r="ED97" i="36"/>
  <c r="DY97" i="36"/>
  <c r="BF98" i="38"/>
  <c r="A100" i="36"/>
  <c r="EJ97" i="36"/>
  <c r="EG97" i="36"/>
  <c r="A101" i="36"/>
  <c r="DJ99" i="36"/>
  <c r="ED99" i="36" s="1"/>
  <c r="AY99" i="38"/>
  <c r="AA101" i="38"/>
  <c r="BD98" i="38"/>
  <c r="I100" i="38"/>
  <c r="BC98" i="38"/>
  <c r="DJ98" i="36"/>
  <c r="EB98" i="36" s="1"/>
  <c r="BS103" i="36"/>
  <c r="AC104" i="36"/>
  <c r="X104" i="36"/>
  <c r="AI103" i="36"/>
  <c r="K103" i="38" s="1"/>
  <c r="Q103" i="38"/>
  <c r="BF103" i="36"/>
  <c r="U103" i="38" s="1"/>
  <c r="X103" i="38" s="1"/>
  <c r="AR104" i="38"/>
  <c r="AG104" i="36"/>
  <c r="AC102" i="38"/>
  <c r="CB102" i="36"/>
  <c r="CA102" i="36"/>
  <c r="N104" i="38"/>
  <c r="AP104" i="36"/>
  <c r="L104" i="38"/>
  <c r="M104" i="38"/>
  <c r="D104" i="38"/>
  <c r="U104" i="36"/>
  <c r="K104" i="36"/>
  <c r="DV104" i="36"/>
  <c r="CS104" i="36"/>
  <c r="T104" i="36"/>
  <c r="E104" i="36"/>
  <c r="R104" i="36"/>
  <c r="BR103" i="36"/>
  <c r="AC103" i="38"/>
  <c r="CA103" i="36"/>
  <c r="CB103" i="36"/>
  <c r="AE104" i="36"/>
  <c r="J100" i="36"/>
  <c r="D100" i="36"/>
  <c r="N100" i="36"/>
  <c r="AZ101" i="36"/>
  <c r="AU101" i="36"/>
  <c r="Z101" i="36"/>
  <c r="BT101" i="38"/>
  <c r="BP101" i="38"/>
  <c r="BL101" i="38"/>
  <c r="BH101" i="38"/>
  <c r="AV101" i="38"/>
  <c r="AJ101" i="38"/>
  <c r="AF101" i="38"/>
  <c r="BS101" i="38"/>
  <c r="BO101" i="38"/>
  <c r="BK101" i="38"/>
  <c r="AU101" i="38"/>
  <c r="AQ101" i="38"/>
  <c r="AI101" i="38"/>
  <c r="AE101" i="38"/>
  <c r="BR101" i="38"/>
  <c r="BN101" i="38"/>
  <c r="BJ101" i="38"/>
  <c r="AX101" i="38"/>
  <c r="AZ101" i="38" s="1"/>
  <c r="AT101" i="38"/>
  <c r="AP101" i="38"/>
  <c r="AH101" i="38"/>
  <c r="BU101" i="38"/>
  <c r="AO101" i="38"/>
  <c r="BQ101" i="38"/>
  <c r="BA101" i="38"/>
  <c r="BB101" i="38" s="1"/>
  <c r="BG101" i="38" s="1"/>
  <c r="AK101" i="38"/>
  <c r="BM101" i="38"/>
  <c r="AW101" i="38"/>
  <c r="AG101" i="38"/>
  <c r="BI101" i="38"/>
  <c r="AS101" i="38"/>
  <c r="EV105" i="36"/>
  <c r="EN105" i="36"/>
  <c r="BA99" i="36"/>
  <c r="BC99" i="36"/>
  <c r="BB99" i="36"/>
  <c r="EO105" i="36"/>
  <c r="EM106" i="36" s="1"/>
  <c r="EW104" i="36"/>
  <c r="AN99" i="38"/>
  <c r="AM99" i="38"/>
  <c r="AL99" i="38"/>
  <c r="W101" i="38"/>
  <c r="R101" i="38"/>
  <c r="J102" i="38"/>
  <c r="W102" i="36"/>
  <c r="L102" i="36"/>
  <c r="M102" i="36" s="1"/>
  <c r="G102" i="36"/>
  <c r="F102" i="36"/>
  <c r="AD103" i="38"/>
  <c r="BW103" i="36" s="1"/>
  <c r="F103" i="38"/>
  <c r="G103" i="38" s="1"/>
  <c r="V103" i="36"/>
  <c r="Y103" i="36"/>
  <c r="AS103" i="36"/>
  <c r="BZ101" i="36"/>
  <c r="AD102" i="38"/>
  <c r="BW102" i="36" s="1"/>
  <c r="F102" i="38"/>
  <c r="G102" i="38" s="1"/>
  <c r="V102" i="36"/>
  <c r="Y102" i="36"/>
  <c r="AS102" i="36"/>
  <c r="DF101" i="36"/>
  <c r="DI101" i="36"/>
  <c r="DE101" i="36"/>
  <c r="DH101" i="36"/>
  <c r="DD101" i="36"/>
  <c r="DK101" i="36"/>
  <c r="DG101" i="36"/>
  <c r="H101" i="38"/>
  <c r="I101" i="38" s="1"/>
  <c r="AZ100" i="36"/>
  <c r="AU100" i="36"/>
  <c r="Z100" i="36"/>
  <c r="AV98" i="36"/>
  <c r="AY98" i="36"/>
  <c r="AX98" i="36"/>
  <c r="AW98" i="36"/>
  <c r="BD99" i="38"/>
  <c r="BF99" i="38"/>
  <c r="BC99" i="38"/>
  <c r="T100" i="38"/>
  <c r="S100" i="38"/>
  <c r="AY98" i="38"/>
  <c r="BE98" i="38"/>
  <c r="CY103" i="36"/>
  <c r="DA103" i="36" s="1"/>
  <c r="CU103" i="36"/>
  <c r="DC103" i="36"/>
  <c r="CX103" i="36"/>
  <c r="CT103" i="36"/>
  <c r="CW103" i="36"/>
  <c r="CZ103" i="36"/>
  <c r="CV103" i="36"/>
  <c r="E103" i="38"/>
  <c r="C103" i="36"/>
  <c r="S103" i="36"/>
  <c r="I103" i="36"/>
  <c r="CZ102" i="36"/>
  <c r="CV102" i="36"/>
  <c r="CY102" i="36"/>
  <c r="DA102" i="36" s="1"/>
  <c r="CU102" i="36"/>
  <c r="DC102" i="36"/>
  <c r="CX102" i="36"/>
  <c r="CT102" i="36"/>
  <c r="CW102" i="36"/>
  <c r="E102" i="38"/>
  <c r="S102" i="36"/>
  <c r="I102" i="36"/>
  <c r="C102" i="36"/>
  <c r="DK100" i="36"/>
  <c r="DG100" i="36"/>
  <c r="DF100" i="36"/>
  <c r="DI100" i="36"/>
  <c r="DE100" i="36"/>
  <c r="DH100" i="36"/>
  <c r="DD100" i="36"/>
  <c r="AB101" i="38"/>
  <c r="O101" i="38"/>
  <c r="P101" i="38" s="1"/>
  <c r="Z101" i="38"/>
  <c r="Y101" i="38"/>
  <c r="AW99" i="36"/>
  <c r="AV99" i="36"/>
  <c r="AY99" i="36"/>
  <c r="AX99" i="36"/>
  <c r="BC98" i="36"/>
  <c r="BB98" i="36"/>
  <c r="BA98" i="36"/>
  <c r="J101" i="36"/>
  <c r="D101" i="36"/>
  <c r="N101" i="36"/>
  <c r="AB100" i="38"/>
  <c r="O100" i="38"/>
  <c r="P100" i="38" s="1"/>
  <c r="Z100" i="38"/>
  <c r="Y100" i="38"/>
  <c r="BT100" i="38"/>
  <c r="BP100" i="38"/>
  <c r="BL100" i="38"/>
  <c r="BH100" i="38"/>
  <c r="AV100" i="38"/>
  <c r="AJ100" i="38"/>
  <c r="AF100" i="38"/>
  <c r="BS100" i="38"/>
  <c r="BO100" i="38"/>
  <c r="BK100" i="38"/>
  <c r="AU100" i="38"/>
  <c r="AQ100" i="38"/>
  <c r="AI100" i="38"/>
  <c r="AE100" i="38"/>
  <c r="BR100" i="38"/>
  <c r="BN100" i="38"/>
  <c r="BJ100" i="38"/>
  <c r="AX100" i="38"/>
  <c r="AZ100" i="38" s="1"/>
  <c r="AT100" i="38"/>
  <c r="AP100" i="38"/>
  <c r="AH100" i="38"/>
  <c r="BU100" i="38"/>
  <c r="AO100" i="38"/>
  <c r="BQ100" i="38"/>
  <c r="BA100" i="38"/>
  <c r="BB100" i="38" s="1"/>
  <c r="BG100" i="38" s="1"/>
  <c r="AK100" i="38"/>
  <c r="BM100" i="38"/>
  <c r="AW100" i="38"/>
  <c r="AG100" i="38"/>
  <c r="BI100" i="38"/>
  <c r="AS100" i="38"/>
  <c r="BE99" i="38"/>
  <c r="AN98" i="38"/>
  <c r="AM98" i="38"/>
  <c r="AL98" i="38"/>
  <c r="J103" i="38"/>
  <c r="L103" i="36"/>
  <c r="M103" i="36" s="1"/>
  <c r="G103" i="36"/>
  <c r="F103" i="36"/>
  <c r="W103" i="36"/>
  <c r="BT105" i="36"/>
  <c r="ER105" i="36"/>
  <c r="CD104" i="36"/>
  <c r="BI104" i="36"/>
  <c r="BH104" i="36"/>
  <c r="BU104" i="36"/>
  <c r="ES105" i="36"/>
  <c r="BQ104" i="36"/>
  <c r="Q105" i="36"/>
  <c r="AR105" i="36"/>
  <c r="FA105" i="36"/>
  <c r="AA105" i="36"/>
  <c r="EP104" i="36"/>
  <c r="BO104" i="36"/>
  <c r="AQ102" i="36"/>
  <c r="BE104" i="36"/>
  <c r="ET105" i="36"/>
  <c r="BV104" i="36"/>
  <c r="BL104" i="36"/>
  <c r="AF105" i="36"/>
  <c r="FB105" i="36"/>
  <c r="BD104" i="36"/>
  <c r="EX105" i="36"/>
  <c r="EU105" i="36"/>
  <c r="EQ105" i="36"/>
  <c r="BJ104" i="36"/>
  <c r="AB105" i="36"/>
  <c r="AM104" i="36"/>
  <c r="BX104" i="36"/>
  <c r="EZ105" i="36"/>
  <c r="AH104" i="36"/>
  <c r="AO104" i="36"/>
  <c r="EY105" i="36"/>
  <c r="AQ103" i="36"/>
  <c r="CE105" i="36"/>
  <c r="AD105" i="36"/>
  <c r="BN104" i="36"/>
  <c r="CD105" i="36"/>
  <c r="EC99" i="36" l="1"/>
  <c r="R102" i="38"/>
  <c r="T102" i="38" s="1"/>
  <c r="EB99" i="36"/>
  <c r="EH99" i="36"/>
  <c r="DZ99" i="36"/>
  <c r="EF99" i="36"/>
  <c r="EE99" i="36"/>
  <c r="DX99" i="36"/>
  <c r="DY99" i="36"/>
  <c r="EJ99" i="36"/>
  <c r="EG99" i="36"/>
  <c r="EI99" i="36"/>
  <c r="EK99" i="36"/>
  <c r="EA99" i="36"/>
  <c r="A103" i="36"/>
  <c r="EJ98" i="36"/>
  <c r="ED98" i="36"/>
  <c r="EI98" i="36"/>
  <c r="EA98" i="36"/>
  <c r="DX98" i="36"/>
  <c r="EC98" i="36"/>
  <c r="EE98" i="36"/>
  <c r="EK98" i="36"/>
  <c r="A102" i="36"/>
  <c r="DJ100" i="36"/>
  <c r="ED100" i="36" s="1"/>
  <c r="BC101" i="38"/>
  <c r="DJ101" i="36"/>
  <c r="ED101" i="36" s="1"/>
  <c r="BD101" i="38"/>
  <c r="EG98" i="36"/>
  <c r="DZ98" i="36"/>
  <c r="BE100" i="38"/>
  <c r="BE101" i="38"/>
  <c r="DY98" i="36"/>
  <c r="BF101" i="38"/>
  <c r="AY101" i="38"/>
  <c r="EH98" i="36"/>
  <c r="EF98" i="36"/>
  <c r="BS104" i="36"/>
  <c r="X105" i="36"/>
  <c r="AR105" i="38"/>
  <c r="AG105" i="36"/>
  <c r="Q104" i="38"/>
  <c r="BF104" i="36"/>
  <c r="U104" i="38" s="1"/>
  <c r="X104" i="38" s="1"/>
  <c r="AC104" i="38"/>
  <c r="CB104" i="36"/>
  <c r="CA104" i="36"/>
  <c r="BR104" i="36"/>
  <c r="AT104" i="36"/>
  <c r="AN104" i="36"/>
  <c r="AI104" i="36"/>
  <c r="K104" i="38" s="1"/>
  <c r="N105" i="38"/>
  <c r="AP105" i="36"/>
  <c r="V104" i="38"/>
  <c r="BG104" i="36"/>
  <c r="D105" i="38"/>
  <c r="DV105" i="36"/>
  <c r="CS105" i="36"/>
  <c r="T105" i="36"/>
  <c r="E105" i="36"/>
  <c r="R105" i="36"/>
  <c r="U105" i="36"/>
  <c r="K105" i="36"/>
  <c r="AE105" i="36"/>
  <c r="CG104" i="36"/>
  <c r="CF104" i="36"/>
  <c r="AC105" i="36"/>
  <c r="BC100" i="38"/>
  <c r="BD100" i="38"/>
  <c r="D103" i="36"/>
  <c r="J103" i="36"/>
  <c r="N103" i="36"/>
  <c r="AX100" i="36"/>
  <c r="AW100" i="36"/>
  <c r="AV100" i="36"/>
  <c r="AY100" i="36"/>
  <c r="AZ102" i="36"/>
  <c r="AU102" i="36"/>
  <c r="Z102" i="36"/>
  <c r="H102" i="38"/>
  <c r="I102" i="38" s="1"/>
  <c r="AB102" i="38"/>
  <c r="O102" i="38"/>
  <c r="P102" i="38" s="1"/>
  <c r="Z102" i="38"/>
  <c r="Y102" i="38"/>
  <c r="BA101" i="36"/>
  <c r="BC101" i="36"/>
  <c r="BB101" i="36"/>
  <c r="E104" i="38"/>
  <c r="C104" i="36"/>
  <c r="S104" i="36"/>
  <c r="I104" i="36"/>
  <c r="DC104" i="36"/>
  <c r="CX104" i="36"/>
  <c r="CT104" i="36"/>
  <c r="CW104" i="36"/>
  <c r="CZ104" i="36"/>
  <c r="CV104" i="36"/>
  <c r="CY104" i="36"/>
  <c r="DA104" i="36" s="1"/>
  <c r="CU104" i="36"/>
  <c r="AN100" i="38"/>
  <c r="AM100" i="38"/>
  <c r="AL100" i="38"/>
  <c r="BB100" i="36"/>
  <c r="BA100" i="36"/>
  <c r="BC100" i="36"/>
  <c r="T101" i="38"/>
  <c r="S101" i="38"/>
  <c r="BZ103" i="36"/>
  <c r="BY103" i="36"/>
  <c r="AA103" i="38"/>
  <c r="BZ102" i="36"/>
  <c r="AA102" i="38"/>
  <c r="BY102" i="36"/>
  <c r="J104" i="38"/>
  <c r="G104" i="36"/>
  <c r="F104" i="36"/>
  <c r="W104" i="36"/>
  <c r="L104" i="36"/>
  <c r="M104" i="36" s="1"/>
  <c r="AB103" i="38"/>
  <c r="O103" i="38"/>
  <c r="P103" i="38" s="1"/>
  <c r="Z103" i="38"/>
  <c r="Y103" i="38"/>
  <c r="DH103" i="36"/>
  <c r="DD103" i="36"/>
  <c r="DK103" i="36"/>
  <c r="DG103" i="36"/>
  <c r="DF103" i="36"/>
  <c r="DI103" i="36"/>
  <c r="DE103" i="36"/>
  <c r="BT103" i="38"/>
  <c r="BP103" i="38"/>
  <c r="BL103" i="38"/>
  <c r="BH103" i="38"/>
  <c r="AV103" i="38"/>
  <c r="AJ103" i="38"/>
  <c r="AF103" i="38"/>
  <c r="BS103" i="38"/>
  <c r="BO103" i="38"/>
  <c r="BK103" i="38"/>
  <c r="AU103" i="38"/>
  <c r="AQ103" i="38"/>
  <c r="AI103" i="38"/>
  <c r="AE103" i="38"/>
  <c r="BR103" i="38"/>
  <c r="BN103" i="38"/>
  <c r="BJ103" i="38"/>
  <c r="AX103" i="38"/>
  <c r="AZ103" i="38" s="1"/>
  <c r="AT103" i="38"/>
  <c r="AP103" i="38"/>
  <c r="AH103" i="38"/>
  <c r="BU103" i="38"/>
  <c r="AO103" i="38"/>
  <c r="BQ103" i="38"/>
  <c r="BA103" i="38"/>
  <c r="BB103" i="38" s="1"/>
  <c r="BG103" i="38" s="1"/>
  <c r="AK103" i="38"/>
  <c r="BM103" i="38"/>
  <c r="AW103" i="38"/>
  <c r="AG103" i="38"/>
  <c r="BI103" i="38"/>
  <c r="AS103" i="38"/>
  <c r="AN101" i="38"/>
  <c r="AM101" i="38"/>
  <c r="AL101" i="38"/>
  <c r="BF100" i="38"/>
  <c r="AY100" i="38"/>
  <c r="D102" i="36"/>
  <c r="J102" i="36"/>
  <c r="N102" i="36"/>
  <c r="DI102" i="36"/>
  <c r="DE102" i="36"/>
  <c r="DH102" i="36"/>
  <c r="DD102" i="36"/>
  <c r="DK102" i="36"/>
  <c r="DG102" i="36"/>
  <c r="DF102" i="36"/>
  <c r="BT102" i="38"/>
  <c r="BP102" i="38"/>
  <c r="BL102" i="38"/>
  <c r="BH102" i="38"/>
  <c r="AV102" i="38"/>
  <c r="AJ102" i="38"/>
  <c r="AF102" i="38"/>
  <c r="BS102" i="38"/>
  <c r="BO102" i="38"/>
  <c r="BK102" i="38"/>
  <c r="AU102" i="38"/>
  <c r="AQ102" i="38"/>
  <c r="AI102" i="38"/>
  <c r="AE102" i="38"/>
  <c r="BR102" i="38"/>
  <c r="BN102" i="38"/>
  <c r="BJ102" i="38"/>
  <c r="AX102" i="38"/>
  <c r="AZ102" i="38" s="1"/>
  <c r="AT102" i="38"/>
  <c r="AP102" i="38"/>
  <c r="AH102" i="38"/>
  <c r="BU102" i="38"/>
  <c r="AO102" i="38"/>
  <c r="BQ102" i="38"/>
  <c r="BA102" i="38"/>
  <c r="BB102" i="38" s="1"/>
  <c r="BG102" i="38" s="1"/>
  <c r="AK102" i="38"/>
  <c r="BM102" i="38"/>
  <c r="AW102" i="38"/>
  <c r="AG102" i="38"/>
  <c r="BI102" i="38"/>
  <c r="AS102" i="38"/>
  <c r="AU103" i="36"/>
  <c r="Z103" i="36"/>
  <c r="AZ103" i="36"/>
  <c r="H103" i="38"/>
  <c r="I103" i="38" s="1"/>
  <c r="EV106" i="36"/>
  <c r="EN106" i="36"/>
  <c r="EO106" i="36"/>
  <c r="EM107" i="36" s="1"/>
  <c r="EO107" i="36" s="1"/>
  <c r="EM108" i="36" s="1"/>
  <c r="EW105" i="36"/>
  <c r="AW101" i="36"/>
  <c r="AV101" i="36"/>
  <c r="AY101" i="36"/>
  <c r="AX101" i="36"/>
  <c r="AD104" i="38"/>
  <c r="BW104" i="36" s="1"/>
  <c r="F104" i="38"/>
  <c r="G104" i="38" s="1"/>
  <c r="Y104" i="36"/>
  <c r="AS104" i="36"/>
  <c r="V104" i="36"/>
  <c r="W103" i="38"/>
  <c r="R103" i="38"/>
  <c r="BL105" i="36"/>
  <c r="BT106" i="36"/>
  <c r="BN105" i="36"/>
  <c r="BO105" i="36"/>
  <c r="EZ106" i="36"/>
  <c r="BD105" i="36"/>
  <c r="CE106" i="36"/>
  <c r="BJ105" i="36"/>
  <c r="AH105" i="36"/>
  <c r="BE105" i="36"/>
  <c r="AF106" i="36"/>
  <c r="BV105" i="36"/>
  <c r="BK105" i="36"/>
  <c r="AM105" i="36"/>
  <c r="ES106" i="36"/>
  <c r="FA106" i="36"/>
  <c r="BX105" i="36"/>
  <c r="AJ105" i="36"/>
  <c r="BP105" i="36"/>
  <c r="AK105" i="36"/>
  <c r="BU105" i="36"/>
  <c r="FB106" i="36"/>
  <c r="BQ105" i="36"/>
  <c r="EQ106" i="36"/>
  <c r="EU106" i="36"/>
  <c r="AB106" i="36"/>
  <c r="Q106" i="36"/>
  <c r="AQ104" i="36"/>
  <c r="EX106" i="36"/>
  <c r="AA106" i="36"/>
  <c r="ER106" i="36"/>
  <c r="EY106" i="36"/>
  <c r="BI105" i="36"/>
  <c r="BM105" i="36"/>
  <c r="BH105" i="36"/>
  <c r="AD106" i="36"/>
  <c r="EP105" i="36"/>
  <c r="AO105" i="36"/>
  <c r="ET106" i="36"/>
  <c r="BP106" i="36"/>
  <c r="S102" i="38" l="1"/>
  <c r="AN105" i="36"/>
  <c r="AT105" i="36"/>
  <c r="EG100" i="36"/>
  <c r="DX101" i="36"/>
  <c r="EA100" i="36"/>
  <c r="EF100" i="36"/>
  <c r="DZ100" i="36"/>
  <c r="EE100" i="36"/>
  <c r="EB100" i="36"/>
  <c r="DY100" i="36"/>
  <c r="EI100" i="36"/>
  <c r="EJ100" i="36"/>
  <c r="DX100" i="36"/>
  <c r="EK100" i="36"/>
  <c r="CG105" i="36"/>
  <c r="CF105" i="36"/>
  <c r="L105" i="38"/>
  <c r="M105" i="38"/>
  <c r="EK101" i="36"/>
  <c r="EC100" i="36"/>
  <c r="EH100" i="36"/>
  <c r="EG101" i="36"/>
  <c r="EB101" i="36"/>
  <c r="DZ101" i="36"/>
  <c r="EE101" i="36"/>
  <c r="EC101" i="36"/>
  <c r="EI101" i="36"/>
  <c r="DY101" i="36"/>
  <c r="EF101" i="36"/>
  <c r="EJ101" i="36"/>
  <c r="EH101" i="36"/>
  <c r="EA101" i="36"/>
  <c r="DJ103" i="36"/>
  <c r="EJ103" i="36" s="1"/>
  <c r="DJ102" i="36"/>
  <c r="EJ102" i="36" s="1"/>
  <c r="A104" i="36"/>
  <c r="BY104" i="36"/>
  <c r="AI105" i="36"/>
  <c r="K105" i="38" s="1"/>
  <c r="D106" i="38"/>
  <c r="E106" i="36"/>
  <c r="R106" i="36"/>
  <c r="U106" i="36"/>
  <c r="K106" i="36"/>
  <c r="DV106" i="36"/>
  <c r="CS106" i="36"/>
  <c r="T106" i="36"/>
  <c r="BR105" i="36"/>
  <c r="AC105" i="38"/>
  <c r="CB105" i="36"/>
  <c r="CA105" i="36"/>
  <c r="AE106" i="36"/>
  <c r="BS105" i="36"/>
  <c r="AG106" i="36"/>
  <c r="V105" i="38"/>
  <c r="BG105" i="36"/>
  <c r="AC106" i="36"/>
  <c r="X106" i="36"/>
  <c r="AR106" i="38"/>
  <c r="Q105" i="38"/>
  <c r="BF105" i="36"/>
  <c r="U105" i="38" s="1"/>
  <c r="X105" i="38" s="1"/>
  <c r="AZ104" i="36"/>
  <c r="AU104" i="36"/>
  <c r="Z104" i="36"/>
  <c r="AD105" i="38"/>
  <c r="BW105" i="36" s="1"/>
  <c r="F105" i="38"/>
  <c r="G105" i="38" s="1"/>
  <c r="AS105" i="36"/>
  <c r="V105" i="36"/>
  <c r="Y105" i="36"/>
  <c r="H105" i="38" s="1"/>
  <c r="BZ104" i="36"/>
  <c r="W104" i="38"/>
  <c r="R104" i="38"/>
  <c r="AY103" i="36"/>
  <c r="AX103" i="36"/>
  <c r="AW103" i="36"/>
  <c r="AV103" i="36"/>
  <c r="BF102" i="38"/>
  <c r="AY102" i="38"/>
  <c r="BF103" i="38"/>
  <c r="AY103" i="38"/>
  <c r="DK104" i="36"/>
  <c r="DG104" i="36"/>
  <c r="DF104" i="36"/>
  <c r="DI104" i="36"/>
  <c r="DE104" i="36"/>
  <c r="DH104" i="36"/>
  <c r="DD104" i="36"/>
  <c r="AV102" i="36"/>
  <c r="AY102" i="36"/>
  <c r="AX102" i="36"/>
  <c r="AW102" i="36"/>
  <c r="E105" i="38"/>
  <c r="S105" i="36"/>
  <c r="I105" i="36"/>
  <c r="C105" i="36"/>
  <c r="CW105" i="36"/>
  <c r="CZ105" i="36"/>
  <c r="CV105" i="36"/>
  <c r="CY105" i="36"/>
  <c r="DA105" i="36" s="1"/>
  <c r="CU105" i="36"/>
  <c r="DC105" i="36"/>
  <c r="CX105" i="36"/>
  <c r="CT105" i="36"/>
  <c r="T103" i="38"/>
  <c r="S103" i="38"/>
  <c r="BT104" i="38"/>
  <c r="BP104" i="38"/>
  <c r="BL104" i="38"/>
  <c r="BH104" i="38"/>
  <c r="AV104" i="38"/>
  <c r="AJ104" i="38"/>
  <c r="AF104" i="38"/>
  <c r="BS104" i="38"/>
  <c r="BO104" i="38"/>
  <c r="BK104" i="38"/>
  <c r="AU104" i="38"/>
  <c r="AQ104" i="38"/>
  <c r="AI104" i="38"/>
  <c r="AE104" i="38"/>
  <c r="BR104" i="38"/>
  <c r="BN104" i="38"/>
  <c r="BJ104" i="38"/>
  <c r="AX104" i="38"/>
  <c r="AZ104" i="38" s="1"/>
  <c r="AT104" i="38"/>
  <c r="AP104" i="38"/>
  <c r="AH104" i="38"/>
  <c r="BU104" i="38"/>
  <c r="AO104" i="38"/>
  <c r="BQ104" i="38"/>
  <c r="BA104" i="38"/>
  <c r="BB104" i="38" s="1"/>
  <c r="BG104" i="38" s="1"/>
  <c r="AK104" i="38"/>
  <c r="BM104" i="38"/>
  <c r="AW104" i="38"/>
  <c r="AG104" i="38"/>
  <c r="BI104" i="38"/>
  <c r="AS104" i="38"/>
  <c r="BC103" i="38"/>
  <c r="BD103" i="38"/>
  <c r="BC102" i="36"/>
  <c r="BB102" i="36"/>
  <c r="BA102" i="36"/>
  <c r="EV108" i="36"/>
  <c r="EN108" i="36"/>
  <c r="BC102" i="38"/>
  <c r="BD102" i="38"/>
  <c r="H104" i="38"/>
  <c r="I104" i="38" s="1"/>
  <c r="EO108" i="36"/>
  <c r="EM109" i="36" s="1"/>
  <c r="EO109" i="36" s="1"/>
  <c r="EM110" i="36" s="1"/>
  <c r="EV107" i="36"/>
  <c r="EN107" i="36"/>
  <c r="EW106" i="36"/>
  <c r="BC103" i="36"/>
  <c r="BB103" i="36"/>
  <c r="BA103" i="36"/>
  <c r="BE102" i="38"/>
  <c r="AN102" i="38"/>
  <c r="AM102" i="38"/>
  <c r="AL102" i="38"/>
  <c r="BE103" i="38"/>
  <c r="AN103" i="38"/>
  <c r="AM103" i="38"/>
  <c r="AL103" i="38"/>
  <c r="AB104" i="38"/>
  <c r="O104" i="38"/>
  <c r="P104" i="38" s="1"/>
  <c r="Z104" i="38"/>
  <c r="Y104" i="38"/>
  <c r="J104" i="36"/>
  <c r="D104" i="36"/>
  <c r="N104" i="36"/>
  <c r="AA104" i="38"/>
  <c r="J105" i="38"/>
  <c r="F105" i="36"/>
  <c r="W105" i="36"/>
  <c r="L105" i="36"/>
  <c r="M105" i="36" s="1"/>
  <c r="G105" i="36"/>
  <c r="BT107" i="36"/>
  <c r="BV108" i="36"/>
  <c r="BP108" i="36"/>
  <c r="EZ107" i="36"/>
  <c r="AB108" i="36"/>
  <c r="BM106" i="36"/>
  <c r="EU108" i="36"/>
  <c r="Q107" i="36"/>
  <c r="BU108" i="36"/>
  <c r="FB107" i="36"/>
  <c r="BN106" i="36"/>
  <c r="BI106" i="36"/>
  <c r="EU107" i="36"/>
  <c r="AA108" i="36"/>
  <c r="AD107" i="36"/>
  <c r="BX106" i="36"/>
  <c r="EX108" i="36"/>
  <c r="FB108" i="36"/>
  <c r="AR106" i="36"/>
  <c r="CE108" i="36"/>
  <c r="BJ106" i="36"/>
  <c r="BO106" i="36"/>
  <c r="EY107" i="36"/>
  <c r="EQ108" i="36"/>
  <c r="AB107" i="36"/>
  <c r="AM106" i="36"/>
  <c r="EY108" i="36"/>
  <c r="BT108" i="36"/>
  <c r="ER107" i="36"/>
  <c r="EZ108" i="36"/>
  <c r="CE107" i="36"/>
  <c r="AF108" i="36"/>
  <c r="ET108" i="36"/>
  <c r="AO108" i="36"/>
  <c r="EX107" i="36"/>
  <c r="AK106" i="36"/>
  <c r="ET107" i="36"/>
  <c r="BL106" i="36"/>
  <c r="AK108" i="36"/>
  <c r="AF107" i="36"/>
  <c r="BD106" i="36"/>
  <c r="ER108" i="36"/>
  <c r="BQ108" i="36"/>
  <c r="CD108" i="36"/>
  <c r="FA107" i="36"/>
  <c r="BH106" i="36"/>
  <c r="Q108" i="36"/>
  <c r="BM108" i="36"/>
  <c r="BK106" i="36"/>
  <c r="FA108" i="36"/>
  <c r="ES108" i="36"/>
  <c r="AO106" i="36"/>
  <c r="BU106" i="36"/>
  <c r="BE106" i="36"/>
  <c r="AH106" i="36"/>
  <c r="AD108" i="36"/>
  <c r="BQ106" i="36"/>
  <c r="ES107" i="36"/>
  <c r="EP106" i="36"/>
  <c r="AQ105" i="36"/>
  <c r="BV106" i="36"/>
  <c r="EQ107" i="36"/>
  <c r="AA107" i="36"/>
  <c r="CD106" i="36"/>
  <c r="AJ106" i="36"/>
  <c r="AR107" i="36"/>
  <c r="L106" i="38" l="1"/>
  <c r="M106" i="38"/>
  <c r="EA103" i="36"/>
  <c r="EK102" i="36"/>
  <c r="EH102" i="36"/>
  <c r="EF102" i="36"/>
  <c r="ED102" i="36"/>
  <c r="DY102" i="36"/>
  <c r="EB102" i="36"/>
  <c r="EG102" i="36"/>
  <c r="EE102" i="36"/>
  <c r="EI102" i="36"/>
  <c r="EE103" i="36"/>
  <c r="DZ102" i="36"/>
  <c r="EA102" i="36"/>
  <c r="DX102" i="36"/>
  <c r="EC102" i="36"/>
  <c r="N106" i="38"/>
  <c r="AP106" i="36"/>
  <c r="EH103" i="36"/>
  <c r="ED103" i="36"/>
  <c r="EK103" i="36"/>
  <c r="EF103" i="36"/>
  <c r="EG103" i="36"/>
  <c r="DX103" i="36"/>
  <c r="DY103" i="36"/>
  <c r="EC103" i="36"/>
  <c r="EI103" i="36"/>
  <c r="DZ103" i="36"/>
  <c r="EB103" i="36"/>
  <c r="BE104" i="38"/>
  <c r="DJ104" i="36"/>
  <c r="EJ104" i="36" s="1"/>
  <c r="EW108" i="36"/>
  <c r="BY105" i="36"/>
  <c r="AA105" i="38"/>
  <c r="AC108" i="38"/>
  <c r="CG106" i="36"/>
  <c r="CF106" i="36"/>
  <c r="AR108" i="38"/>
  <c r="AG108" i="36"/>
  <c r="AN106" i="36"/>
  <c r="BR106" i="36"/>
  <c r="AT106" i="36"/>
  <c r="AC107" i="36"/>
  <c r="X107" i="36"/>
  <c r="V106" i="38"/>
  <c r="BG106" i="36"/>
  <c r="D108" i="38"/>
  <c r="U108" i="36"/>
  <c r="K108" i="36"/>
  <c r="DV108" i="36"/>
  <c r="CS108" i="36"/>
  <c r="T108" i="36"/>
  <c r="E108" i="36"/>
  <c r="R108" i="36"/>
  <c r="BS106" i="36"/>
  <c r="AR107" i="38"/>
  <c r="AG107" i="36"/>
  <c r="AE108" i="36"/>
  <c r="CB108" i="36"/>
  <c r="CA108" i="36"/>
  <c r="BS108" i="36"/>
  <c r="AI106" i="36"/>
  <c r="K106" i="38" s="1"/>
  <c r="N107" i="38"/>
  <c r="AP107" i="36"/>
  <c r="D107" i="38"/>
  <c r="R107" i="36"/>
  <c r="U107" i="36"/>
  <c r="K107" i="36"/>
  <c r="DV107" i="36"/>
  <c r="CS107" i="36"/>
  <c r="T107" i="36"/>
  <c r="E107" i="36"/>
  <c r="AE107" i="36"/>
  <c r="AC108" i="36"/>
  <c r="CG108" i="36"/>
  <c r="CF108" i="36"/>
  <c r="X108" i="36"/>
  <c r="Q106" i="38"/>
  <c r="BF106" i="36"/>
  <c r="U106" i="38" s="1"/>
  <c r="X106" i="38" s="1"/>
  <c r="AC106" i="38"/>
  <c r="CA106" i="36"/>
  <c r="CB106" i="36"/>
  <c r="EV109" i="36"/>
  <c r="EN109" i="36"/>
  <c r="EO110" i="36"/>
  <c r="EM111" i="36" s="1"/>
  <c r="AZ105" i="36"/>
  <c r="AU105" i="36"/>
  <c r="Z105" i="36"/>
  <c r="BT105" i="38"/>
  <c r="BP105" i="38"/>
  <c r="BL105" i="38"/>
  <c r="BH105" i="38"/>
  <c r="AV105" i="38"/>
  <c r="AJ105" i="38"/>
  <c r="AF105" i="38"/>
  <c r="BS105" i="38"/>
  <c r="BO105" i="38"/>
  <c r="BK105" i="38"/>
  <c r="AU105" i="38"/>
  <c r="AQ105" i="38"/>
  <c r="AI105" i="38"/>
  <c r="AE105" i="38"/>
  <c r="BR105" i="38"/>
  <c r="BN105" i="38"/>
  <c r="BJ105" i="38"/>
  <c r="AX105" i="38"/>
  <c r="AZ105" i="38" s="1"/>
  <c r="AT105" i="38"/>
  <c r="AP105" i="38"/>
  <c r="AH105" i="38"/>
  <c r="BU105" i="38"/>
  <c r="AO105" i="38"/>
  <c r="BQ105" i="38"/>
  <c r="BA105" i="38"/>
  <c r="BB105" i="38" s="1"/>
  <c r="BG105" i="38" s="1"/>
  <c r="AK105" i="38"/>
  <c r="BM105" i="38"/>
  <c r="AW105" i="38"/>
  <c r="AG105" i="38"/>
  <c r="BI105" i="38"/>
  <c r="AS105" i="38"/>
  <c r="BB104" i="36"/>
  <c r="BA104" i="36"/>
  <c r="BC104" i="36"/>
  <c r="BZ105" i="36"/>
  <c r="AB105" i="38"/>
  <c r="O105" i="38"/>
  <c r="P105" i="38" s="1"/>
  <c r="Z105" i="38"/>
  <c r="Y105" i="38"/>
  <c r="EW107" i="36"/>
  <c r="A105" i="36"/>
  <c r="BF104" i="38"/>
  <c r="AY104" i="38"/>
  <c r="DF105" i="36"/>
  <c r="DI105" i="36"/>
  <c r="DE105" i="36"/>
  <c r="DH105" i="36"/>
  <c r="DD105" i="36"/>
  <c r="DK105" i="36"/>
  <c r="DG105" i="36"/>
  <c r="T104" i="38"/>
  <c r="S104" i="38"/>
  <c r="W105" i="38"/>
  <c r="R105" i="38"/>
  <c r="AD106" i="38"/>
  <c r="BW106" i="36" s="1"/>
  <c r="F106" i="38"/>
  <c r="G106" i="38" s="1"/>
  <c r="V106" i="36"/>
  <c r="Y106" i="36"/>
  <c r="AS106" i="36"/>
  <c r="BC104" i="38"/>
  <c r="BD104" i="38"/>
  <c r="CZ106" i="36"/>
  <c r="CV106" i="36"/>
  <c r="CY106" i="36"/>
  <c r="DA106" i="36" s="1"/>
  <c r="CU106" i="36"/>
  <c r="DC106" i="36"/>
  <c r="CX106" i="36"/>
  <c r="CT106" i="36"/>
  <c r="CW106" i="36"/>
  <c r="E106" i="38"/>
  <c r="S106" i="36"/>
  <c r="I106" i="36"/>
  <c r="C106" i="36"/>
  <c r="EV110" i="36"/>
  <c r="EN110" i="36"/>
  <c r="AN104" i="38"/>
  <c r="AM104" i="38"/>
  <c r="AL104" i="38"/>
  <c r="J105" i="36"/>
  <c r="D105" i="36"/>
  <c r="N105" i="36"/>
  <c r="I105" i="38"/>
  <c r="AX104" i="36"/>
  <c r="AW104" i="36"/>
  <c r="AV104" i="36"/>
  <c r="AY104" i="36"/>
  <c r="J106" i="38"/>
  <c r="W106" i="36"/>
  <c r="L106" i="36"/>
  <c r="M106" i="36" s="1"/>
  <c r="G106" i="36"/>
  <c r="F106" i="36"/>
  <c r="EU110" i="36"/>
  <c r="FA109" i="36"/>
  <c r="AB109" i="36"/>
  <c r="ES110" i="36"/>
  <c r="BT109" i="36"/>
  <c r="BE107" i="36"/>
  <c r="BN108" i="36"/>
  <c r="AF110" i="36"/>
  <c r="EP107" i="36"/>
  <c r="CE110" i="36"/>
  <c r="EZ109" i="36"/>
  <c r="ER109" i="36"/>
  <c r="ET110" i="36"/>
  <c r="BO108" i="36"/>
  <c r="BN107" i="36"/>
  <c r="AR108" i="36"/>
  <c r="EQ110" i="36"/>
  <c r="Q109" i="36"/>
  <c r="BM107" i="36"/>
  <c r="ER110" i="36"/>
  <c r="BO107" i="36"/>
  <c r="AM108" i="36"/>
  <c r="EU109" i="36"/>
  <c r="AJ107" i="36"/>
  <c r="BX108" i="36"/>
  <c r="EP108" i="36"/>
  <c r="AQ106" i="36"/>
  <c r="BL108" i="36"/>
  <c r="AA109" i="36"/>
  <c r="BL107" i="36"/>
  <c r="BJ107" i="36"/>
  <c r="EQ109" i="36"/>
  <c r="BV107" i="36"/>
  <c r="BH108" i="36"/>
  <c r="FB110" i="36"/>
  <c r="ES109" i="36"/>
  <c r="AH109" i="36"/>
  <c r="AM107" i="36"/>
  <c r="BJ108" i="36"/>
  <c r="CD107" i="36"/>
  <c r="BH107" i="36"/>
  <c r="AA110" i="36"/>
  <c r="BI108" i="36"/>
  <c r="EX109" i="36"/>
  <c r="Q110" i="36"/>
  <c r="BD107" i="36"/>
  <c r="FA110" i="36"/>
  <c r="AJ108" i="36"/>
  <c r="AH107" i="36"/>
  <c r="AD109" i="36"/>
  <c r="AO107" i="36"/>
  <c r="ET109" i="36"/>
  <c r="BI107" i="36"/>
  <c r="BX107" i="36"/>
  <c r="FB109" i="36"/>
  <c r="EX110" i="36"/>
  <c r="EY109" i="36"/>
  <c r="BD108" i="36"/>
  <c r="AH108" i="36"/>
  <c r="AB110" i="36"/>
  <c r="BP107" i="36"/>
  <c r="BK107" i="36"/>
  <c r="AD110" i="36"/>
  <c r="BU107" i="36"/>
  <c r="CE109" i="36"/>
  <c r="BK108" i="36"/>
  <c r="EZ110" i="36"/>
  <c r="BQ107" i="36"/>
  <c r="BE108" i="36"/>
  <c r="EY110" i="36"/>
  <c r="AK107" i="36"/>
  <c r="BT110" i="36"/>
  <c r="AF109" i="36"/>
  <c r="AK110" i="36"/>
  <c r="BU109" i="36"/>
  <c r="AP108" i="36" l="1"/>
  <c r="N108" i="38"/>
  <c r="L108" i="38"/>
  <c r="M108" i="38"/>
  <c r="V108" i="38"/>
  <c r="BG108" i="36"/>
  <c r="AI108" i="36"/>
  <c r="K108" i="38" s="1"/>
  <c r="Q108" i="38"/>
  <c r="R108" i="38" s="1"/>
  <c r="BF108" i="36"/>
  <c r="U108" i="38" s="1"/>
  <c r="X108" i="38" s="1"/>
  <c r="BR108" i="36"/>
  <c r="AT108" i="36"/>
  <c r="AN108" i="36"/>
  <c r="EE104" i="36"/>
  <c r="L107" i="38"/>
  <c r="M107" i="38"/>
  <c r="A106" i="36"/>
  <c r="EH104" i="36"/>
  <c r="ED104" i="36"/>
  <c r="EA104" i="36"/>
  <c r="DY104" i="36"/>
  <c r="EI104" i="36"/>
  <c r="EB104" i="36"/>
  <c r="EG104" i="36"/>
  <c r="DZ104" i="36"/>
  <c r="DX104" i="36"/>
  <c r="EC104" i="36"/>
  <c r="EF104" i="36"/>
  <c r="EK104" i="36"/>
  <c r="AA108" i="38"/>
  <c r="EW110" i="36"/>
  <c r="EW109" i="36"/>
  <c r="DJ105" i="36"/>
  <c r="EA105" i="36" s="1"/>
  <c r="BF105" i="38"/>
  <c r="AY105" i="38"/>
  <c r="BY106" i="36"/>
  <c r="BC105" i="38"/>
  <c r="BD105" i="38"/>
  <c r="BE105" i="38"/>
  <c r="BZ108" i="36"/>
  <c r="AG110" i="36"/>
  <c r="CF107" i="36"/>
  <c r="CG107" i="36"/>
  <c r="AC109" i="36"/>
  <c r="CG109" i="36"/>
  <c r="CF109" i="36"/>
  <c r="D110" i="38"/>
  <c r="E110" i="36"/>
  <c r="R110" i="36"/>
  <c r="U110" i="36"/>
  <c r="K110" i="36"/>
  <c r="DV110" i="36"/>
  <c r="CS110" i="36"/>
  <c r="T110" i="36"/>
  <c r="AE110" i="36"/>
  <c r="BR107" i="36"/>
  <c r="AT107" i="36"/>
  <c r="AN107" i="36"/>
  <c r="X109" i="36"/>
  <c r="AR109" i="38"/>
  <c r="AG109" i="36"/>
  <c r="AI109" i="36"/>
  <c r="K109" i="38" s="1"/>
  <c r="AC107" i="38"/>
  <c r="CA107" i="36"/>
  <c r="CB107" i="36"/>
  <c r="BS107" i="36"/>
  <c r="AC110" i="36"/>
  <c r="X110" i="36"/>
  <c r="AR110" i="38"/>
  <c r="V107" i="38"/>
  <c r="BG107" i="36"/>
  <c r="D109" i="38"/>
  <c r="DV109" i="36"/>
  <c r="CS109" i="36"/>
  <c r="T109" i="36"/>
  <c r="E109" i="36"/>
  <c r="R109" i="36"/>
  <c r="U109" i="36"/>
  <c r="K109" i="36"/>
  <c r="AE109" i="36"/>
  <c r="AI107" i="36"/>
  <c r="K107" i="38" s="1"/>
  <c r="Q107" i="38"/>
  <c r="BF107" i="36"/>
  <c r="U107" i="38" s="1"/>
  <c r="X107" i="38" s="1"/>
  <c r="EV111" i="36"/>
  <c r="EN111" i="36"/>
  <c r="W106" i="38"/>
  <c r="R106" i="38"/>
  <c r="D106" i="36"/>
  <c r="J106" i="36"/>
  <c r="N106" i="36"/>
  <c r="DI106" i="36"/>
  <c r="DE106" i="36"/>
  <c r="DH106" i="36"/>
  <c r="DD106" i="36"/>
  <c r="DK106" i="36"/>
  <c r="DG106" i="36"/>
  <c r="DF106" i="36"/>
  <c r="T105" i="38"/>
  <c r="S105" i="38"/>
  <c r="BZ106" i="36"/>
  <c r="J108" i="38"/>
  <c r="G108" i="36"/>
  <c r="F108" i="36"/>
  <c r="W108" i="36"/>
  <c r="L108" i="36"/>
  <c r="M108" i="36" s="1"/>
  <c r="AD107" i="38"/>
  <c r="BW107" i="36" s="1"/>
  <c r="F107" i="38"/>
  <c r="G107" i="38" s="1"/>
  <c r="V107" i="36"/>
  <c r="Y107" i="36"/>
  <c r="AS107" i="36"/>
  <c r="AD108" i="38"/>
  <c r="BW108" i="36" s="1"/>
  <c r="BY108" i="36" s="1"/>
  <c r="F108" i="38"/>
  <c r="G108" i="38" s="1"/>
  <c r="Y108" i="36"/>
  <c r="H108" i="38" s="1"/>
  <c r="AS108" i="36"/>
  <c r="V108" i="36"/>
  <c r="J107" i="38"/>
  <c r="L107" i="36"/>
  <c r="M107" i="36" s="1"/>
  <c r="G107" i="36"/>
  <c r="F107" i="36"/>
  <c r="W107" i="36"/>
  <c r="AA106" i="38"/>
  <c r="AB106" i="38"/>
  <c r="O106" i="38"/>
  <c r="P106" i="38" s="1"/>
  <c r="Z106" i="38"/>
  <c r="Y106" i="38"/>
  <c r="EO111" i="36"/>
  <c r="EM112" i="36" s="1"/>
  <c r="EO112" i="36" s="1"/>
  <c r="EM113" i="36" s="1"/>
  <c r="AN105" i="38"/>
  <c r="AM105" i="38"/>
  <c r="AL105" i="38"/>
  <c r="CY107" i="36"/>
  <c r="DA107" i="36" s="1"/>
  <c r="CU107" i="36"/>
  <c r="DC107" i="36"/>
  <c r="CX107" i="36"/>
  <c r="CT107" i="36"/>
  <c r="CW107" i="36"/>
  <c r="CZ107" i="36"/>
  <c r="CV107" i="36"/>
  <c r="E107" i="38"/>
  <c r="C107" i="36"/>
  <c r="S107" i="36"/>
  <c r="I107" i="36"/>
  <c r="E108" i="38"/>
  <c r="C108" i="36"/>
  <c r="S108" i="36"/>
  <c r="I108" i="36"/>
  <c r="DC108" i="36"/>
  <c r="CX108" i="36"/>
  <c r="CT108" i="36"/>
  <c r="CW108" i="36"/>
  <c r="CZ108" i="36"/>
  <c r="CV108" i="36"/>
  <c r="CY108" i="36"/>
  <c r="DA108" i="36" s="1"/>
  <c r="CU108" i="36"/>
  <c r="AZ106" i="36"/>
  <c r="AU106" i="36"/>
  <c r="Z106" i="36"/>
  <c r="H106" i="38"/>
  <c r="I106" i="38" s="1"/>
  <c r="BA105" i="36"/>
  <c r="BC105" i="36"/>
  <c r="BB105" i="36"/>
  <c r="BT106" i="38"/>
  <c r="BP106" i="38"/>
  <c r="BL106" i="38"/>
  <c r="BH106" i="38"/>
  <c r="AV106" i="38"/>
  <c r="AJ106" i="38"/>
  <c r="AF106" i="38"/>
  <c r="BS106" i="38"/>
  <c r="BO106" i="38"/>
  <c r="BK106" i="38"/>
  <c r="AU106" i="38"/>
  <c r="AQ106" i="38"/>
  <c r="AI106" i="38"/>
  <c r="AE106" i="38"/>
  <c r="BR106" i="38"/>
  <c r="BN106" i="38"/>
  <c r="BJ106" i="38"/>
  <c r="AX106" i="38"/>
  <c r="AZ106" i="38" s="1"/>
  <c r="AT106" i="38"/>
  <c r="AP106" i="38"/>
  <c r="AH106" i="38"/>
  <c r="BU106" i="38"/>
  <c r="AO106" i="38"/>
  <c r="BQ106" i="38"/>
  <c r="BA106" i="38"/>
  <c r="BB106" i="38" s="1"/>
  <c r="BG106" i="38" s="1"/>
  <c r="AK106" i="38"/>
  <c r="BM106" i="38"/>
  <c r="AW106" i="38"/>
  <c r="AG106" i="38"/>
  <c r="BI106" i="38"/>
  <c r="AS106" i="38"/>
  <c r="AW105" i="36"/>
  <c r="AV105" i="36"/>
  <c r="AY105" i="36"/>
  <c r="AX105" i="36"/>
  <c r="BJ110" i="36"/>
  <c r="AD111" i="36"/>
  <c r="BQ109" i="36"/>
  <c r="BI109" i="36"/>
  <c r="BO110" i="36"/>
  <c r="AR109" i="36"/>
  <c r="AM109" i="36"/>
  <c r="AB111" i="36"/>
  <c r="CE111" i="36"/>
  <c r="BJ109" i="36"/>
  <c r="Q111" i="36"/>
  <c r="BX109" i="36"/>
  <c r="AA111" i="36"/>
  <c r="BM109" i="36"/>
  <c r="BP110" i="36"/>
  <c r="AM110" i="36"/>
  <c r="AF111" i="36"/>
  <c r="EP110" i="36"/>
  <c r="BK110" i="36"/>
  <c r="BE109" i="36"/>
  <c r="BQ110" i="36"/>
  <c r="AK109" i="36"/>
  <c r="CD109" i="36"/>
  <c r="ER111" i="36"/>
  <c r="BN110" i="36"/>
  <c r="BH110" i="36"/>
  <c r="BE110" i="36"/>
  <c r="AJ111" i="36"/>
  <c r="BU110" i="36"/>
  <c r="AH110" i="36"/>
  <c r="AO110" i="36"/>
  <c r="BD110" i="36"/>
  <c r="EP109" i="36"/>
  <c r="CD110" i="36"/>
  <c r="BK109" i="36"/>
  <c r="EZ111" i="36"/>
  <c r="AO109" i="36"/>
  <c r="BV110" i="36"/>
  <c r="BI110" i="36"/>
  <c r="BL109" i="36"/>
  <c r="FA111" i="36"/>
  <c r="BX110" i="36"/>
  <c r="EX111" i="36"/>
  <c r="AJ109" i="36"/>
  <c r="EQ111" i="36"/>
  <c r="AJ110" i="36"/>
  <c r="AQ107" i="36"/>
  <c r="BO109" i="36"/>
  <c r="BO111" i="36"/>
  <c r="FB111" i="36"/>
  <c r="BL110" i="36"/>
  <c r="BH109" i="36"/>
  <c r="BM110" i="36"/>
  <c r="BD109" i="36"/>
  <c r="BP111" i="36"/>
  <c r="BP109" i="36"/>
  <c r="EY111" i="36"/>
  <c r="BT111" i="36"/>
  <c r="AR110" i="36"/>
  <c r="ET111" i="36"/>
  <c r="EU111" i="36"/>
  <c r="AQ108" i="36"/>
  <c r="ES111" i="36"/>
  <c r="BV109" i="36"/>
  <c r="BN109" i="36"/>
  <c r="L110" i="38" l="1"/>
  <c r="M110" i="38"/>
  <c r="AI110" i="36"/>
  <c r="K110" i="38" s="1"/>
  <c r="W108" i="38"/>
  <c r="BS109" i="36"/>
  <c r="AN110" i="36"/>
  <c r="AT110" i="36"/>
  <c r="AP109" i="36"/>
  <c r="N109" i="38"/>
  <c r="L109" i="38"/>
  <c r="M109" i="38"/>
  <c r="CG110" i="36"/>
  <c r="CF110" i="36"/>
  <c r="N110" i="38"/>
  <c r="AP110" i="36"/>
  <c r="BF109" i="36"/>
  <c r="U109" i="38" s="1"/>
  <c r="X109" i="38" s="1"/>
  <c r="Q109" i="38"/>
  <c r="R109" i="38" s="1"/>
  <c r="CB109" i="36"/>
  <c r="CA109" i="36"/>
  <c r="AC109" i="38"/>
  <c r="AN109" i="36"/>
  <c r="BR109" i="36"/>
  <c r="AT109" i="36"/>
  <c r="V109" i="38"/>
  <c r="BG109" i="36"/>
  <c r="BR110" i="36"/>
  <c r="BS110" i="36"/>
  <c r="EH105" i="36"/>
  <c r="A108" i="36"/>
  <c r="BD106" i="38"/>
  <c r="DJ106" i="36"/>
  <c r="EG106" i="36" s="1"/>
  <c r="A107" i="36"/>
  <c r="BE106" i="38"/>
  <c r="DX105" i="36"/>
  <c r="DY105" i="36"/>
  <c r="DZ105" i="36"/>
  <c r="ED105" i="36"/>
  <c r="EW111" i="36"/>
  <c r="AA107" i="38"/>
  <c r="EE105" i="36"/>
  <c r="EC105" i="36"/>
  <c r="EJ105" i="36"/>
  <c r="EI105" i="36"/>
  <c r="EB105" i="36"/>
  <c r="EF105" i="36"/>
  <c r="EG105" i="36"/>
  <c r="EK105" i="36"/>
  <c r="BC106" i="38"/>
  <c r="Q110" i="38"/>
  <c r="BF110" i="36"/>
  <c r="U110" i="38" s="1"/>
  <c r="X110" i="38" s="1"/>
  <c r="AC111" i="36"/>
  <c r="X111" i="36"/>
  <c r="V110" i="38"/>
  <c r="BG110" i="36"/>
  <c r="AC110" i="38"/>
  <c r="CB110" i="36"/>
  <c r="CA110" i="36"/>
  <c r="AR111" i="38"/>
  <c r="AG111" i="36"/>
  <c r="L111" i="38"/>
  <c r="M111" i="38"/>
  <c r="D111" i="38"/>
  <c r="R111" i="36"/>
  <c r="U111" i="36"/>
  <c r="K111" i="36"/>
  <c r="DV111" i="36"/>
  <c r="CS111" i="36"/>
  <c r="T111" i="36"/>
  <c r="E111" i="36"/>
  <c r="AE111" i="36"/>
  <c r="EV113" i="36"/>
  <c r="EN113" i="36"/>
  <c r="AB107" i="38"/>
  <c r="O107" i="38"/>
  <c r="P107" i="38" s="1"/>
  <c r="Z107" i="38"/>
  <c r="Y107" i="38"/>
  <c r="BT108" i="38"/>
  <c r="BP108" i="38"/>
  <c r="BL108" i="38"/>
  <c r="BH108" i="38"/>
  <c r="AV108" i="38"/>
  <c r="AJ108" i="38"/>
  <c r="AF108" i="38"/>
  <c r="BS108" i="38"/>
  <c r="BO108" i="38"/>
  <c r="BK108" i="38"/>
  <c r="AU108" i="38"/>
  <c r="AQ108" i="38"/>
  <c r="AI108" i="38"/>
  <c r="AE108" i="38"/>
  <c r="BR108" i="38"/>
  <c r="BN108" i="38"/>
  <c r="BJ108" i="38"/>
  <c r="AX108" i="38"/>
  <c r="AZ108" i="38" s="1"/>
  <c r="AT108" i="38"/>
  <c r="AP108" i="38"/>
  <c r="AH108" i="38"/>
  <c r="BU108" i="38"/>
  <c r="AO108" i="38"/>
  <c r="BQ108" i="38"/>
  <c r="BA108" i="38"/>
  <c r="BB108" i="38" s="1"/>
  <c r="BG108" i="38" s="1"/>
  <c r="AK108" i="38"/>
  <c r="BM108" i="38"/>
  <c r="AW108" i="38"/>
  <c r="AG108" i="38"/>
  <c r="BI108" i="38"/>
  <c r="AS108" i="38"/>
  <c r="BT107" i="38"/>
  <c r="BP107" i="38"/>
  <c r="BL107" i="38"/>
  <c r="BH107" i="38"/>
  <c r="AV107" i="38"/>
  <c r="AJ107" i="38"/>
  <c r="AF107" i="38"/>
  <c r="BS107" i="38"/>
  <c r="BO107" i="38"/>
  <c r="BK107" i="38"/>
  <c r="AU107" i="38"/>
  <c r="AQ107" i="38"/>
  <c r="AI107" i="38"/>
  <c r="AE107" i="38"/>
  <c r="BR107" i="38"/>
  <c r="BN107" i="38"/>
  <c r="BJ107" i="38"/>
  <c r="AX107" i="38"/>
  <c r="AZ107" i="38" s="1"/>
  <c r="AT107" i="38"/>
  <c r="AP107" i="38"/>
  <c r="AH107" i="38"/>
  <c r="BU107" i="38"/>
  <c r="AO107" i="38"/>
  <c r="BQ107" i="38"/>
  <c r="BA107" i="38"/>
  <c r="BB107" i="38" s="1"/>
  <c r="BG107" i="38" s="1"/>
  <c r="AK107" i="38"/>
  <c r="BM107" i="38"/>
  <c r="AW107" i="38"/>
  <c r="AG107" i="38"/>
  <c r="BI107" i="38"/>
  <c r="AS107" i="38"/>
  <c r="AB108" i="38"/>
  <c r="O108" i="38"/>
  <c r="P108" i="38" s="1"/>
  <c r="Z108" i="38"/>
  <c r="Y108" i="38"/>
  <c r="T106" i="38"/>
  <c r="S106" i="38"/>
  <c r="J110" i="38"/>
  <c r="W110" i="36"/>
  <c r="L110" i="36"/>
  <c r="M110" i="36" s="1"/>
  <c r="G110" i="36"/>
  <c r="F110" i="36"/>
  <c r="BZ107" i="36"/>
  <c r="DK108" i="36"/>
  <c r="DG108" i="36"/>
  <c r="DF108" i="36"/>
  <c r="DI108" i="36"/>
  <c r="DE108" i="36"/>
  <c r="DH108" i="36"/>
  <c r="DD108" i="36"/>
  <c r="DH107" i="36"/>
  <c r="DD107" i="36"/>
  <c r="DK107" i="36"/>
  <c r="DG107" i="36"/>
  <c r="DF107" i="36"/>
  <c r="DI107" i="36"/>
  <c r="DE107" i="36"/>
  <c r="AU107" i="36"/>
  <c r="Z107" i="36"/>
  <c r="AZ107" i="36"/>
  <c r="H107" i="38"/>
  <c r="I107" i="38" s="1"/>
  <c r="AD109" i="38"/>
  <c r="BW109" i="36" s="1"/>
  <c r="F109" i="38"/>
  <c r="G109" i="38" s="1"/>
  <c r="AS109" i="36"/>
  <c r="V109" i="36"/>
  <c r="Y109" i="36"/>
  <c r="H109" i="38" s="1"/>
  <c r="J109" i="38"/>
  <c r="F109" i="36"/>
  <c r="W109" i="36"/>
  <c r="L109" i="36"/>
  <c r="M109" i="36" s="1"/>
  <c r="G109" i="36"/>
  <c r="AN106" i="38"/>
  <c r="AM106" i="38"/>
  <c r="AL106" i="38"/>
  <c r="AV106" i="36"/>
  <c r="AY106" i="36"/>
  <c r="AX106" i="36"/>
  <c r="AW106" i="36"/>
  <c r="AZ108" i="36"/>
  <c r="AU108" i="36"/>
  <c r="Z108" i="36"/>
  <c r="T108" i="38"/>
  <c r="S108" i="38"/>
  <c r="E109" i="38"/>
  <c r="S109" i="36"/>
  <c r="I109" i="36"/>
  <c r="C109" i="36"/>
  <c r="CW109" i="36"/>
  <c r="CZ109" i="36"/>
  <c r="CV109" i="36"/>
  <c r="CY109" i="36"/>
  <c r="DA109" i="36" s="1"/>
  <c r="CU109" i="36"/>
  <c r="DC109" i="36"/>
  <c r="CX109" i="36"/>
  <c r="CT109" i="36"/>
  <c r="AD110" i="38"/>
  <c r="BW110" i="36" s="1"/>
  <c r="F110" i="38"/>
  <c r="G110" i="38" s="1"/>
  <c r="V110" i="36"/>
  <c r="Y110" i="36"/>
  <c r="AS110" i="36"/>
  <c r="BY107" i="36"/>
  <c r="BF106" i="38"/>
  <c r="AY106" i="38"/>
  <c r="BC106" i="36"/>
  <c r="BB106" i="36"/>
  <c r="BA106" i="36"/>
  <c r="J108" i="36"/>
  <c r="D108" i="36"/>
  <c r="N108" i="36"/>
  <c r="D107" i="36"/>
  <c r="J107" i="36"/>
  <c r="N107" i="36"/>
  <c r="EV112" i="36"/>
  <c r="EN112" i="36"/>
  <c r="EO113" i="36"/>
  <c r="EM114" i="36" s="1"/>
  <c r="I108" i="38"/>
  <c r="W107" i="38"/>
  <c r="R107" i="38"/>
  <c r="CZ110" i="36"/>
  <c r="CV110" i="36"/>
  <c r="CY110" i="36"/>
  <c r="DA110" i="36" s="1"/>
  <c r="CU110" i="36"/>
  <c r="DC110" i="36"/>
  <c r="CX110" i="36"/>
  <c r="CT110" i="36"/>
  <c r="CW110" i="36"/>
  <c r="E110" i="38"/>
  <c r="S110" i="36"/>
  <c r="I110" i="36"/>
  <c r="C110" i="36"/>
  <c r="BL111" i="36"/>
  <c r="CD111" i="36"/>
  <c r="FA112" i="36"/>
  <c r="ET112" i="36"/>
  <c r="AR113" i="36"/>
  <c r="AF112" i="36"/>
  <c r="EP111" i="36"/>
  <c r="AA113" i="36"/>
  <c r="BT112" i="36"/>
  <c r="ER113" i="36"/>
  <c r="AF113" i="36"/>
  <c r="BE111" i="36"/>
  <c r="FB113" i="36"/>
  <c r="EY112" i="36"/>
  <c r="EQ113" i="36"/>
  <c r="BD111" i="36"/>
  <c r="BV111" i="36"/>
  <c r="BT113" i="36"/>
  <c r="CE112" i="36"/>
  <c r="BU111" i="36"/>
  <c r="FA113" i="36"/>
  <c r="AA112" i="36"/>
  <c r="AO111" i="36"/>
  <c r="AH111" i="36"/>
  <c r="BN113" i="36"/>
  <c r="AB113" i="36"/>
  <c r="Q112" i="36"/>
  <c r="AM111" i="36"/>
  <c r="BX111" i="36"/>
  <c r="AQ109" i="36"/>
  <c r="AK111" i="36"/>
  <c r="Q113" i="36"/>
  <c r="EQ112" i="36"/>
  <c r="BI111" i="36"/>
  <c r="ER112" i="36"/>
  <c r="BJ111" i="36"/>
  <c r="AM113" i="36"/>
  <c r="BQ111" i="36"/>
  <c r="EX112" i="36"/>
  <c r="ES113" i="36"/>
  <c r="AD112" i="36"/>
  <c r="FB112" i="36"/>
  <c r="AR111" i="36"/>
  <c r="BK111" i="36"/>
  <c r="AB112" i="36"/>
  <c r="BN111" i="36"/>
  <c r="EX113" i="36"/>
  <c r="EU112" i="36"/>
  <c r="ES112" i="36"/>
  <c r="AD113" i="36"/>
  <c r="BM111" i="36"/>
  <c r="EY113" i="36"/>
  <c r="BH111" i="36"/>
  <c r="EU113" i="36"/>
  <c r="ET113" i="36"/>
  <c r="CE113" i="36"/>
  <c r="EZ112" i="36"/>
  <c r="AQ110" i="36"/>
  <c r="EZ113" i="36"/>
  <c r="BE112" i="36"/>
  <c r="CF111" i="36" l="1"/>
  <c r="CG111" i="36"/>
  <c r="V111" i="38"/>
  <c r="BG111" i="36"/>
  <c r="BZ109" i="36"/>
  <c r="W109" i="38"/>
  <c r="AA109" i="38"/>
  <c r="BY109" i="36"/>
  <c r="DY106" i="36"/>
  <c r="EA106" i="36"/>
  <c r="A109" i="36"/>
  <c r="N111" i="38"/>
  <c r="AP111" i="36"/>
  <c r="ED106" i="36"/>
  <c r="DX106" i="36"/>
  <c r="EF106" i="36"/>
  <c r="EB106" i="36"/>
  <c r="EH106" i="36"/>
  <c r="EC106" i="36"/>
  <c r="EK106" i="36"/>
  <c r="EE106" i="36"/>
  <c r="EI106" i="36"/>
  <c r="DZ106" i="36"/>
  <c r="EJ106" i="36"/>
  <c r="DJ107" i="36"/>
  <c r="EC107" i="36" s="1"/>
  <c r="A110" i="36"/>
  <c r="BE108" i="38"/>
  <c r="DJ108" i="36"/>
  <c r="EI108" i="36" s="1"/>
  <c r="EW112" i="36"/>
  <c r="AG113" i="36"/>
  <c r="AC111" i="38"/>
  <c r="CB111" i="36"/>
  <c r="CA111" i="36"/>
  <c r="AC112" i="36"/>
  <c r="BR111" i="36"/>
  <c r="AT111" i="36"/>
  <c r="AN111" i="36"/>
  <c r="N113" i="38"/>
  <c r="AP113" i="36"/>
  <c r="AE112" i="36"/>
  <c r="AI111" i="36"/>
  <c r="K111" i="38" s="1"/>
  <c r="Q111" i="38"/>
  <c r="BF111" i="36"/>
  <c r="U111" i="38" s="1"/>
  <c r="X111" i="38" s="1"/>
  <c r="X113" i="36"/>
  <c r="AR113" i="38"/>
  <c r="AR112" i="38"/>
  <c r="AG112" i="36"/>
  <c r="D113" i="38"/>
  <c r="DV113" i="36"/>
  <c r="CS113" i="36"/>
  <c r="T113" i="36"/>
  <c r="E113" i="36"/>
  <c r="R113" i="36"/>
  <c r="U113" i="36"/>
  <c r="K113" i="36"/>
  <c r="AE113" i="36"/>
  <c r="AN113" i="36"/>
  <c r="AT113" i="36"/>
  <c r="X112" i="36"/>
  <c r="D112" i="38"/>
  <c r="U112" i="36"/>
  <c r="K112" i="36"/>
  <c r="DV112" i="36"/>
  <c r="CS112" i="36"/>
  <c r="T112" i="36"/>
  <c r="E112" i="36"/>
  <c r="R112" i="36"/>
  <c r="BS111" i="36"/>
  <c r="AC113" i="36"/>
  <c r="AN108" i="38"/>
  <c r="AM108" i="38"/>
  <c r="AL108" i="38"/>
  <c r="AB109" i="38"/>
  <c r="O109" i="38"/>
  <c r="P109" i="38" s="1"/>
  <c r="Z109" i="38"/>
  <c r="Y109" i="38"/>
  <c r="AB110" i="38"/>
  <c r="O110" i="38"/>
  <c r="P110" i="38" s="1"/>
  <c r="Z110" i="38"/>
  <c r="Y110" i="38"/>
  <c r="BF107" i="38"/>
  <c r="AY107" i="38"/>
  <c r="J111" i="38"/>
  <c r="L111" i="36"/>
  <c r="M111" i="36" s="1"/>
  <c r="G111" i="36"/>
  <c r="F111" i="36"/>
  <c r="W111" i="36"/>
  <c r="T109" i="38"/>
  <c r="S109" i="38"/>
  <c r="D110" i="36"/>
  <c r="J110" i="36"/>
  <c r="N110" i="36"/>
  <c r="DI110" i="36"/>
  <c r="DE110" i="36"/>
  <c r="DH110" i="36"/>
  <c r="DD110" i="36"/>
  <c r="DK110" i="36"/>
  <c r="DG110" i="36"/>
  <c r="DF110" i="36"/>
  <c r="AZ110" i="36"/>
  <c r="AU110" i="36"/>
  <c r="Z110" i="36"/>
  <c r="H110" i="38"/>
  <c r="I110" i="38" s="1"/>
  <c r="AX108" i="36"/>
  <c r="AW108" i="36"/>
  <c r="AV108" i="36"/>
  <c r="AY108" i="36"/>
  <c r="I109" i="38"/>
  <c r="AY107" i="36"/>
  <c r="AX107" i="36"/>
  <c r="AW107" i="36"/>
  <c r="AV107" i="36"/>
  <c r="BC107" i="38"/>
  <c r="BD107" i="38"/>
  <c r="BF108" i="38"/>
  <c r="AY108" i="38"/>
  <c r="AD111" i="38"/>
  <c r="BW111" i="36" s="1"/>
  <c r="F111" i="38"/>
  <c r="G111" i="38" s="1"/>
  <c r="V111" i="36"/>
  <c r="Y111" i="36"/>
  <c r="AS111" i="36"/>
  <c r="BC107" i="36"/>
  <c r="BB107" i="36"/>
  <c r="BA107" i="36"/>
  <c r="EV114" i="36"/>
  <c r="EN114" i="36"/>
  <c r="BT110" i="38"/>
  <c r="BP110" i="38"/>
  <c r="BL110" i="38"/>
  <c r="BH110" i="38"/>
  <c r="AV110" i="38"/>
  <c r="AJ110" i="38"/>
  <c r="AF110" i="38"/>
  <c r="BS110" i="38"/>
  <c r="BO110" i="38"/>
  <c r="BK110" i="38"/>
  <c r="AU110" i="38"/>
  <c r="AQ110" i="38"/>
  <c r="AI110" i="38"/>
  <c r="AE110" i="38"/>
  <c r="BR110" i="38"/>
  <c r="BN110" i="38"/>
  <c r="BJ110" i="38"/>
  <c r="AX110" i="38"/>
  <c r="AZ110" i="38" s="1"/>
  <c r="AT110" i="38"/>
  <c r="AP110" i="38"/>
  <c r="AH110" i="38"/>
  <c r="BU110" i="38"/>
  <c r="AO110" i="38"/>
  <c r="BQ110" i="38"/>
  <c r="BA110" i="38"/>
  <c r="BB110" i="38" s="1"/>
  <c r="BG110" i="38" s="1"/>
  <c r="AK110" i="38"/>
  <c r="BM110" i="38"/>
  <c r="AW110" i="38"/>
  <c r="AG110" i="38"/>
  <c r="BI110" i="38"/>
  <c r="AS110" i="38"/>
  <c r="DF109" i="36"/>
  <c r="DI109" i="36"/>
  <c r="DE109" i="36"/>
  <c r="DH109" i="36"/>
  <c r="DD109" i="36"/>
  <c r="DK109" i="36"/>
  <c r="DG109" i="36"/>
  <c r="T107" i="38"/>
  <c r="S107" i="38"/>
  <c r="J109" i="36"/>
  <c r="D109" i="36"/>
  <c r="N109" i="36"/>
  <c r="BB108" i="36"/>
  <c r="BA108" i="36"/>
  <c r="BC108" i="36"/>
  <c r="AZ109" i="36"/>
  <c r="AU109" i="36"/>
  <c r="Z109" i="36"/>
  <c r="BT109" i="38"/>
  <c r="BP109" i="38"/>
  <c r="BL109" i="38"/>
  <c r="BH109" i="38"/>
  <c r="AV109" i="38"/>
  <c r="AJ109" i="38"/>
  <c r="AF109" i="38"/>
  <c r="BS109" i="38"/>
  <c r="BO109" i="38"/>
  <c r="BK109" i="38"/>
  <c r="AU109" i="38"/>
  <c r="AQ109" i="38"/>
  <c r="AI109" i="38"/>
  <c r="AE109" i="38"/>
  <c r="BR109" i="38"/>
  <c r="BN109" i="38"/>
  <c r="BJ109" i="38"/>
  <c r="AX109" i="38"/>
  <c r="AZ109" i="38" s="1"/>
  <c r="AT109" i="38"/>
  <c r="AP109" i="38"/>
  <c r="AH109" i="38"/>
  <c r="BU109" i="38"/>
  <c r="AO109" i="38"/>
  <c r="BQ109" i="38"/>
  <c r="BA109" i="38"/>
  <c r="BB109" i="38" s="1"/>
  <c r="BG109" i="38" s="1"/>
  <c r="AK109" i="38"/>
  <c r="BM109" i="38"/>
  <c r="AW109" i="38"/>
  <c r="AG109" i="38"/>
  <c r="BI109" i="38"/>
  <c r="AS109" i="38"/>
  <c r="BE107" i="38"/>
  <c r="AN107" i="38"/>
  <c r="AM107" i="38"/>
  <c r="AL107" i="38"/>
  <c r="BC108" i="38"/>
  <c r="BD108" i="38"/>
  <c r="EO114" i="36"/>
  <c r="EM115" i="36" s="1"/>
  <c r="EW113" i="36"/>
  <c r="CY111" i="36"/>
  <c r="DA111" i="36" s="1"/>
  <c r="CU111" i="36"/>
  <c r="DC111" i="36"/>
  <c r="CX111" i="36"/>
  <c r="CT111" i="36"/>
  <c r="CW111" i="36"/>
  <c r="CZ111" i="36"/>
  <c r="CV111" i="36"/>
  <c r="E111" i="38"/>
  <c r="C111" i="36"/>
  <c r="S111" i="36"/>
  <c r="I111" i="36"/>
  <c r="BZ110" i="36"/>
  <c r="AA110" i="38"/>
  <c r="BY110" i="36"/>
  <c r="W110" i="38"/>
  <c r="R110" i="38"/>
  <c r="AH113" i="36"/>
  <c r="BI113" i="36"/>
  <c r="ES114" i="36"/>
  <c r="AA114" i="36"/>
  <c r="BN112" i="36"/>
  <c r="AO113" i="36"/>
  <c r="BP112" i="36"/>
  <c r="AJ112" i="36"/>
  <c r="FB114" i="36"/>
  <c r="BV113" i="36"/>
  <c r="EP112" i="36"/>
  <c r="Q114" i="36"/>
  <c r="BE113" i="36"/>
  <c r="BL112" i="36"/>
  <c r="AO112" i="36"/>
  <c r="BO112" i="36"/>
  <c r="EP113" i="36"/>
  <c r="AM112" i="36"/>
  <c r="CD112" i="36"/>
  <c r="AD114" i="36"/>
  <c r="AK112" i="36"/>
  <c r="AH112" i="36"/>
  <c r="EX114" i="36"/>
  <c r="BD113" i="36"/>
  <c r="AF114" i="36"/>
  <c r="BH113" i="36"/>
  <c r="BX112" i="36"/>
  <c r="EY114" i="36"/>
  <c r="BO113" i="36"/>
  <c r="AJ113" i="36"/>
  <c r="AK113" i="36"/>
  <c r="BV112" i="36"/>
  <c r="BM112" i="36"/>
  <c r="FA114" i="36"/>
  <c r="BU113" i="36"/>
  <c r="BQ112" i="36"/>
  <c r="ET114" i="36"/>
  <c r="BM113" i="36"/>
  <c r="EU114" i="36"/>
  <c r="AM114" i="36"/>
  <c r="BD112" i="36"/>
  <c r="BP113" i="36"/>
  <c r="BK113" i="36"/>
  <c r="BI112" i="36"/>
  <c r="EZ114" i="36"/>
  <c r="BK112" i="36"/>
  <c r="AB114" i="36"/>
  <c r="AQ113" i="36"/>
  <c r="EQ114" i="36"/>
  <c r="BL113" i="36"/>
  <c r="BJ112" i="36"/>
  <c r="ER114" i="36"/>
  <c r="BH112" i="36"/>
  <c r="BT114" i="36"/>
  <c r="BJ113" i="36"/>
  <c r="AR112" i="36"/>
  <c r="CD113" i="36"/>
  <c r="BQ113" i="36"/>
  <c r="AQ111" i="36"/>
  <c r="BX113" i="36"/>
  <c r="BX114" i="36"/>
  <c r="CE114" i="36"/>
  <c r="BU112" i="36"/>
  <c r="BL114" i="36"/>
  <c r="L113" i="38" l="1"/>
  <c r="M113" i="38"/>
  <c r="EH107" i="36"/>
  <c r="EB108" i="36"/>
  <c r="AN112" i="36"/>
  <c r="AT112" i="36"/>
  <c r="AP112" i="36"/>
  <c r="N112" i="38"/>
  <c r="CG113" i="36"/>
  <c r="CF113" i="36"/>
  <c r="AC112" i="38"/>
  <c r="CA112" i="36"/>
  <c r="CB112" i="36"/>
  <c r="L112" i="38"/>
  <c r="M112" i="38"/>
  <c r="AI112" i="36"/>
  <c r="K112" i="38" s="1"/>
  <c r="V112" i="38"/>
  <c r="BG112" i="36"/>
  <c r="BR112" i="36"/>
  <c r="BF112" i="36"/>
  <c r="U112" i="38" s="1"/>
  <c r="X112" i="38" s="1"/>
  <c r="Q112" i="38"/>
  <c r="R112" i="38" s="1"/>
  <c r="BS112" i="36"/>
  <c r="CF112" i="36"/>
  <c r="CG112" i="36"/>
  <c r="EE107" i="36"/>
  <c r="EG107" i="36"/>
  <c r="EB107" i="36"/>
  <c r="EI107" i="36"/>
  <c r="DZ107" i="36"/>
  <c r="EA107" i="36"/>
  <c r="DX107" i="36"/>
  <c r="EK107" i="36"/>
  <c r="EJ107" i="36"/>
  <c r="ED107" i="36"/>
  <c r="EF107" i="36"/>
  <c r="DY107" i="36"/>
  <c r="EE108" i="36"/>
  <c r="EF108" i="36"/>
  <c r="ED108" i="36"/>
  <c r="DX108" i="36"/>
  <c r="EA108" i="36"/>
  <c r="EG108" i="36"/>
  <c r="EC108" i="36"/>
  <c r="EK108" i="36"/>
  <c r="DZ108" i="36"/>
  <c r="EJ108" i="36"/>
  <c r="A111" i="36"/>
  <c r="EH108" i="36"/>
  <c r="DY108" i="36"/>
  <c r="BC110" i="38"/>
  <c r="DJ109" i="36"/>
  <c r="EC109" i="36" s="1"/>
  <c r="BD110" i="38"/>
  <c r="DJ110" i="36"/>
  <c r="EG110" i="36" s="1"/>
  <c r="EW114" i="36"/>
  <c r="BE110" i="38"/>
  <c r="BF110" i="38"/>
  <c r="AY110" i="38"/>
  <c r="AC114" i="36"/>
  <c r="X114" i="36"/>
  <c r="AN114" i="36"/>
  <c r="AT114" i="36"/>
  <c r="AR114" i="38"/>
  <c r="BS113" i="36"/>
  <c r="AI113" i="36"/>
  <c r="K113" i="38" s="1"/>
  <c r="AG114" i="36"/>
  <c r="Q113" i="38"/>
  <c r="BF113" i="36"/>
  <c r="U113" i="38" s="1"/>
  <c r="X113" i="38" s="1"/>
  <c r="V113" i="38"/>
  <c r="BG113" i="36"/>
  <c r="D114" i="38"/>
  <c r="E114" i="36"/>
  <c r="R114" i="36"/>
  <c r="U114" i="36"/>
  <c r="K114" i="36"/>
  <c r="DV114" i="36"/>
  <c r="CS114" i="36"/>
  <c r="T114" i="36"/>
  <c r="AE114" i="36"/>
  <c r="BR113" i="36"/>
  <c r="AC113" i="38"/>
  <c r="CB113" i="36"/>
  <c r="CA113" i="36"/>
  <c r="T110" i="38"/>
  <c r="S110" i="38"/>
  <c r="BF109" i="38"/>
  <c r="AY109" i="38"/>
  <c r="BA109" i="36"/>
  <c r="BC109" i="36"/>
  <c r="BB109" i="36"/>
  <c r="AN110" i="38"/>
  <c r="AM110" i="38"/>
  <c r="AL110" i="38"/>
  <c r="BT111" i="38"/>
  <c r="BP111" i="38"/>
  <c r="BL111" i="38"/>
  <c r="BH111" i="38"/>
  <c r="AV111" i="38"/>
  <c r="AJ111" i="38"/>
  <c r="AF111" i="38"/>
  <c r="BS111" i="38"/>
  <c r="BO111" i="38"/>
  <c r="BK111" i="38"/>
  <c r="AU111" i="38"/>
  <c r="AQ111" i="38"/>
  <c r="AI111" i="38"/>
  <c r="AE111" i="38"/>
  <c r="BR111" i="38"/>
  <c r="BN111" i="38"/>
  <c r="BJ111" i="38"/>
  <c r="AX111" i="38"/>
  <c r="AZ111" i="38" s="1"/>
  <c r="AT111" i="38"/>
  <c r="AP111" i="38"/>
  <c r="AH111" i="38"/>
  <c r="BU111" i="38"/>
  <c r="AO111" i="38"/>
  <c r="BQ111" i="38"/>
  <c r="BA111" i="38"/>
  <c r="BB111" i="38" s="1"/>
  <c r="BG111" i="38" s="1"/>
  <c r="AK111" i="38"/>
  <c r="BM111" i="38"/>
  <c r="AW111" i="38"/>
  <c r="AG111" i="38"/>
  <c r="BI111" i="38"/>
  <c r="AS111" i="38"/>
  <c r="AD112" i="38"/>
  <c r="BW112" i="36" s="1"/>
  <c r="F112" i="38"/>
  <c r="G112" i="38" s="1"/>
  <c r="Y112" i="36"/>
  <c r="H112" i="38" s="1"/>
  <c r="AS112" i="36"/>
  <c r="V112" i="36"/>
  <c r="W111" i="38"/>
  <c r="R111" i="38"/>
  <c r="BC109" i="38"/>
  <c r="BD109" i="38"/>
  <c r="AU111" i="36"/>
  <c r="Z111" i="36"/>
  <c r="AZ111" i="36"/>
  <c r="H111" i="38"/>
  <c r="I111" i="38" s="1"/>
  <c r="E112" i="38"/>
  <c r="C112" i="36"/>
  <c r="S112" i="36"/>
  <c r="I112" i="36"/>
  <c r="DC112" i="36"/>
  <c r="CX112" i="36"/>
  <c r="CT112" i="36"/>
  <c r="CW112" i="36"/>
  <c r="CZ112" i="36"/>
  <c r="CV112" i="36"/>
  <c r="CY112" i="36"/>
  <c r="DA112" i="36" s="1"/>
  <c r="CU112" i="36"/>
  <c r="AD113" i="38"/>
  <c r="BW113" i="36" s="1"/>
  <c r="F113" i="38"/>
  <c r="G113" i="38" s="1"/>
  <c r="AS113" i="36"/>
  <c r="V113" i="36"/>
  <c r="Y113" i="36"/>
  <c r="DH111" i="36"/>
  <c r="DD111" i="36"/>
  <c r="DK111" i="36"/>
  <c r="DG111" i="36"/>
  <c r="DF111" i="36"/>
  <c r="DI111" i="36"/>
  <c r="DE111" i="36"/>
  <c r="D111" i="36"/>
  <c r="J111" i="36"/>
  <c r="N111" i="36"/>
  <c r="BE109" i="38"/>
  <c r="AN109" i="38"/>
  <c r="AM109" i="38"/>
  <c r="AL109" i="38"/>
  <c r="AV110" i="36"/>
  <c r="AY110" i="36"/>
  <c r="AX110" i="36"/>
  <c r="AW110" i="36"/>
  <c r="AB111" i="38"/>
  <c r="O111" i="38"/>
  <c r="P111" i="38" s="1"/>
  <c r="Z111" i="38"/>
  <c r="Y111" i="38"/>
  <c r="J112" i="38"/>
  <c r="G112" i="36"/>
  <c r="F112" i="36"/>
  <c r="W112" i="36"/>
  <c r="L112" i="36"/>
  <c r="M112" i="36" s="1"/>
  <c r="E113" i="38"/>
  <c r="S113" i="36"/>
  <c r="I113" i="36"/>
  <c r="C113" i="36"/>
  <c r="CW113" i="36"/>
  <c r="CZ113" i="36"/>
  <c r="CV113" i="36"/>
  <c r="CY113" i="36"/>
  <c r="DA113" i="36" s="1"/>
  <c r="CU113" i="36"/>
  <c r="DC113" i="36"/>
  <c r="CX113" i="36"/>
  <c r="CT113" i="36"/>
  <c r="J113" i="38"/>
  <c r="F113" i="36"/>
  <c r="W113" i="36"/>
  <c r="L113" i="36"/>
  <c r="M113" i="36" s="1"/>
  <c r="G113" i="36"/>
  <c r="BZ111" i="36"/>
  <c r="BY111" i="36"/>
  <c r="AA111" i="38"/>
  <c r="EV115" i="36"/>
  <c r="EN115" i="36"/>
  <c r="AW109" i="36"/>
  <c r="AV109" i="36"/>
  <c r="AY109" i="36"/>
  <c r="AX109" i="36"/>
  <c r="EO115" i="36"/>
  <c r="EM116" i="36" s="1"/>
  <c r="EO116" i="36" s="1"/>
  <c r="EM117" i="36" s="1"/>
  <c r="BC110" i="36"/>
  <c r="BB110" i="36"/>
  <c r="BA110" i="36"/>
  <c r="BJ114" i="36"/>
  <c r="BI114" i="36"/>
  <c r="AK114" i="36"/>
  <c r="ES115" i="36"/>
  <c r="BN114" i="36"/>
  <c r="AH114" i="36"/>
  <c r="ET115" i="36"/>
  <c r="BH114" i="36"/>
  <c r="AJ114" i="36"/>
  <c r="AF115" i="36"/>
  <c r="ER115" i="36"/>
  <c r="AD115" i="36"/>
  <c r="AQ112" i="36"/>
  <c r="BE114" i="36"/>
  <c r="AQ114" i="36"/>
  <c r="FA115" i="36"/>
  <c r="BK114" i="36"/>
  <c r="AO114" i="36"/>
  <c r="EQ115" i="36"/>
  <c r="EY115" i="36"/>
  <c r="BU114" i="36"/>
  <c r="AR114" i="36"/>
  <c r="FB115" i="36"/>
  <c r="EZ115" i="36"/>
  <c r="CE115" i="36"/>
  <c r="BT115" i="36"/>
  <c r="BM114" i="36"/>
  <c r="BQ114" i="36"/>
  <c r="AA115" i="36"/>
  <c r="Q115" i="36"/>
  <c r="BP114" i="36"/>
  <c r="EP114" i="36"/>
  <c r="BV114" i="36"/>
  <c r="AB115" i="36"/>
  <c r="CD114" i="36"/>
  <c r="EU115" i="36"/>
  <c r="EX115" i="36"/>
  <c r="BO114" i="36"/>
  <c r="BD114" i="36"/>
  <c r="BK115" i="36"/>
  <c r="AI114" i="36" l="1"/>
  <c r="K114" i="38" s="1"/>
  <c r="BY112" i="36"/>
  <c r="W112" i="38"/>
  <c r="BZ112" i="36"/>
  <c r="AA112" i="38"/>
  <c r="CG114" i="36"/>
  <c r="CF114" i="36"/>
  <c r="V114" i="38"/>
  <c r="BG114" i="36"/>
  <c r="BR114" i="36"/>
  <c r="BS114" i="36"/>
  <c r="DX110" i="36"/>
  <c r="EK109" i="36"/>
  <c r="EI109" i="36"/>
  <c r="L114" i="38"/>
  <c r="M114" i="38"/>
  <c r="Q114" i="38"/>
  <c r="BF114" i="36"/>
  <c r="U114" i="38" s="1"/>
  <c r="X114" i="38" s="1"/>
  <c r="EI110" i="36"/>
  <c r="EA110" i="36"/>
  <c r="EK110" i="36"/>
  <c r="EJ110" i="36"/>
  <c r="DY110" i="36"/>
  <c r="EB110" i="36"/>
  <c r="ED110" i="36"/>
  <c r="EE110" i="36"/>
  <c r="ED109" i="36"/>
  <c r="DZ110" i="36"/>
  <c r="A112" i="36"/>
  <c r="EG109" i="36"/>
  <c r="DY109" i="36"/>
  <c r="EB109" i="36"/>
  <c r="EJ109" i="36"/>
  <c r="DZ109" i="36"/>
  <c r="EA109" i="36"/>
  <c r="DX109" i="36"/>
  <c r="EF109" i="36"/>
  <c r="EE109" i="36"/>
  <c r="EH109" i="36"/>
  <c r="EF110" i="36"/>
  <c r="EC110" i="36"/>
  <c r="EH110" i="36"/>
  <c r="AR115" i="38"/>
  <c r="AG115" i="36"/>
  <c r="AC114" i="38"/>
  <c r="CB114" i="36"/>
  <c r="CA114" i="36"/>
  <c r="D115" i="38"/>
  <c r="R115" i="36"/>
  <c r="U115" i="36"/>
  <c r="K115" i="36"/>
  <c r="DV115" i="36"/>
  <c r="CS115" i="36"/>
  <c r="T115" i="36"/>
  <c r="E115" i="36"/>
  <c r="AE115" i="36"/>
  <c r="AC115" i="36"/>
  <c r="X115" i="36"/>
  <c r="N114" i="38"/>
  <c r="AP114" i="36"/>
  <c r="DJ111" i="36"/>
  <c r="EB111" i="36" s="1"/>
  <c r="BE111" i="38"/>
  <c r="AN111" i="38"/>
  <c r="AM111" i="38"/>
  <c r="AL111" i="38"/>
  <c r="BZ113" i="36"/>
  <c r="DK112" i="36"/>
  <c r="DG112" i="36"/>
  <c r="DF112" i="36"/>
  <c r="DI112" i="36"/>
  <c r="DE112" i="36"/>
  <c r="DH112" i="36"/>
  <c r="DD112" i="36"/>
  <c r="AY111" i="36"/>
  <c r="AX111" i="36"/>
  <c r="AW111" i="36"/>
  <c r="AV111" i="36"/>
  <c r="T112" i="38"/>
  <c r="S112" i="38"/>
  <c r="AZ112" i="36"/>
  <c r="AU112" i="36"/>
  <c r="Z112" i="36"/>
  <c r="AD114" i="38"/>
  <c r="BW114" i="36" s="1"/>
  <c r="F114" i="38"/>
  <c r="G114" i="38" s="1"/>
  <c r="V114" i="36"/>
  <c r="Y114" i="36"/>
  <c r="AS114" i="36"/>
  <c r="BY113" i="36"/>
  <c r="J114" i="38"/>
  <c r="W114" i="36"/>
  <c r="L114" i="36"/>
  <c r="M114" i="36" s="1"/>
  <c r="G114" i="36"/>
  <c r="F114" i="36"/>
  <c r="AB113" i="38"/>
  <c r="O113" i="38"/>
  <c r="P113" i="38" s="1"/>
  <c r="Z113" i="38"/>
  <c r="Y113" i="38"/>
  <c r="DF113" i="36"/>
  <c r="DI113" i="36"/>
  <c r="DE113" i="36"/>
  <c r="DH113" i="36"/>
  <c r="DD113" i="36"/>
  <c r="DK113" i="36"/>
  <c r="DG113" i="36"/>
  <c r="A113" i="36"/>
  <c r="EV117" i="36"/>
  <c r="EN117" i="36"/>
  <c r="AZ113" i="36"/>
  <c r="AU113" i="36"/>
  <c r="Z113" i="36"/>
  <c r="BT113" i="38"/>
  <c r="BP113" i="38"/>
  <c r="BL113" i="38"/>
  <c r="BH113" i="38"/>
  <c r="AV113" i="38"/>
  <c r="AJ113" i="38"/>
  <c r="AF113" i="38"/>
  <c r="BS113" i="38"/>
  <c r="BO113" i="38"/>
  <c r="BK113" i="38"/>
  <c r="AU113" i="38"/>
  <c r="AQ113" i="38"/>
  <c r="AI113" i="38"/>
  <c r="AE113" i="38"/>
  <c r="BR113" i="38"/>
  <c r="BN113" i="38"/>
  <c r="BJ113" i="38"/>
  <c r="AX113" i="38"/>
  <c r="AZ113" i="38" s="1"/>
  <c r="AT113" i="38"/>
  <c r="AP113" i="38"/>
  <c r="AH113" i="38"/>
  <c r="BU113" i="38"/>
  <c r="AO113" i="38"/>
  <c r="BQ113" i="38"/>
  <c r="BA113" i="38"/>
  <c r="BB113" i="38" s="1"/>
  <c r="BG113" i="38" s="1"/>
  <c r="AK113" i="38"/>
  <c r="BM113" i="38"/>
  <c r="AW113" i="38"/>
  <c r="AG113" i="38"/>
  <c r="BI113" i="38"/>
  <c r="AS113" i="38"/>
  <c r="I112" i="38"/>
  <c r="BF111" i="38"/>
  <c r="AY111" i="38"/>
  <c r="CZ114" i="36"/>
  <c r="CV114" i="36"/>
  <c r="CY114" i="36"/>
  <c r="DA114" i="36" s="1"/>
  <c r="CU114" i="36"/>
  <c r="DC114" i="36"/>
  <c r="CX114" i="36"/>
  <c r="CT114" i="36"/>
  <c r="CW114" i="36"/>
  <c r="E114" i="38"/>
  <c r="S114" i="36"/>
  <c r="I114" i="36"/>
  <c r="C114" i="36"/>
  <c r="W113" i="38"/>
  <c r="R113" i="38"/>
  <c r="AA113" i="38"/>
  <c r="EV116" i="36"/>
  <c r="EN116" i="36"/>
  <c r="EO117" i="36"/>
  <c r="EM118" i="36" s="1"/>
  <c r="EO118" i="36" s="1"/>
  <c r="EM119" i="36" s="1"/>
  <c r="EW115" i="36"/>
  <c r="J113" i="36"/>
  <c r="D113" i="36"/>
  <c r="N113" i="36"/>
  <c r="AB112" i="38"/>
  <c r="O112" i="38"/>
  <c r="P112" i="38" s="1"/>
  <c r="Z112" i="38"/>
  <c r="Y112" i="38"/>
  <c r="H113" i="38"/>
  <c r="I113" i="38" s="1"/>
  <c r="J112" i="36"/>
  <c r="D112" i="36"/>
  <c r="N112" i="36"/>
  <c r="BC111" i="36"/>
  <c r="BB111" i="36"/>
  <c r="BA111" i="36"/>
  <c r="T111" i="38"/>
  <c r="S111" i="38"/>
  <c r="BT112" i="38"/>
  <c r="BP112" i="38"/>
  <c r="BL112" i="38"/>
  <c r="BH112" i="38"/>
  <c r="AV112" i="38"/>
  <c r="AJ112" i="38"/>
  <c r="AF112" i="38"/>
  <c r="BS112" i="38"/>
  <c r="BO112" i="38"/>
  <c r="BK112" i="38"/>
  <c r="AU112" i="38"/>
  <c r="AQ112" i="38"/>
  <c r="AI112" i="38"/>
  <c r="AE112" i="38"/>
  <c r="BR112" i="38"/>
  <c r="BN112" i="38"/>
  <c r="BJ112" i="38"/>
  <c r="AX112" i="38"/>
  <c r="AZ112" i="38" s="1"/>
  <c r="AT112" i="38"/>
  <c r="AP112" i="38"/>
  <c r="AH112" i="38"/>
  <c r="BU112" i="38"/>
  <c r="AO112" i="38"/>
  <c r="BQ112" i="38"/>
  <c r="BA112" i="38"/>
  <c r="BB112" i="38" s="1"/>
  <c r="BG112" i="38" s="1"/>
  <c r="AK112" i="38"/>
  <c r="BM112" i="38"/>
  <c r="AW112" i="38"/>
  <c r="AG112" i="38"/>
  <c r="BI112" i="38"/>
  <c r="AS112" i="38"/>
  <c r="BC111" i="38"/>
  <c r="BD111" i="38"/>
  <c r="AO115" i="36"/>
  <c r="BN115" i="36"/>
  <c r="FB117" i="36"/>
  <c r="CE116" i="36"/>
  <c r="Q116" i="36"/>
  <c r="EY116" i="36"/>
  <c r="BL115" i="36"/>
  <c r="EP115" i="36"/>
  <c r="Q117" i="36"/>
  <c r="BE116" i="36"/>
  <c r="EX116" i="36"/>
  <c r="EZ116" i="36"/>
  <c r="BT117" i="36"/>
  <c r="BX115" i="36"/>
  <c r="ES117" i="36"/>
  <c r="AM115" i="36"/>
  <c r="EU117" i="36"/>
  <c r="AR115" i="36"/>
  <c r="CE117" i="36"/>
  <c r="BK117" i="36"/>
  <c r="AA116" i="36"/>
  <c r="ES116" i="36"/>
  <c r="BN117" i="36"/>
  <c r="BU116" i="36"/>
  <c r="FA117" i="36"/>
  <c r="BQ115" i="36"/>
  <c r="EX117" i="36"/>
  <c r="AB116" i="36"/>
  <c r="EQ116" i="36"/>
  <c r="AA117" i="36"/>
  <c r="AB117" i="36"/>
  <c r="ER117" i="36"/>
  <c r="AJ115" i="36"/>
  <c r="BP115" i="36"/>
  <c r="EQ117" i="36"/>
  <c r="ER116" i="36"/>
  <c r="CD115" i="36"/>
  <c r="BI115" i="36"/>
  <c r="BM115" i="36"/>
  <c r="EZ117" i="36"/>
  <c r="BH115" i="36"/>
  <c r="BE115" i="36"/>
  <c r="AK115" i="36"/>
  <c r="AJ117" i="36"/>
  <c r="EU116" i="36"/>
  <c r="FB116" i="36"/>
  <c r="BD115" i="36"/>
  <c r="AF116" i="36"/>
  <c r="AD117" i="36"/>
  <c r="BO115" i="36"/>
  <c r="AF117" i="36"/>
  <c r="FA116" i="36"/>
  <c r="ET116" i="36"/>
  <c r="BT116" i="36"/>
  <c r="AD116" i="36"/>
  <c r="BU115" i="36"/>
  <c r="EY117" i="36"/>
  <c r="AH115" i="36"/>
  <c r="BJ115" i="36"/>
  <c r="BM117" i="36"/>
  <c r="BV115" i="36"/>
  <c r="ET117" i="36"/>
  <c r="W114" i="38" l="1"/>
  <c r="AN115" i="36"/>
  <c r="AT115" i="36"/>
  <c r="N115" i="38"/>
  <c r="AP115" i="36"/>
  <c r="L115" i="38"/>
  <c r="M115" i="38"/>
  <c r="R114" i="38"/>
  <c r="S114" i="38" s="1"/>
  <c r="A114" i="36"/>
  <c r="EH111" i="36"/>
  <c r="EA111" i="36"/>
  <c r="EJ111" i="36"/>
  <c r="EI111" i="36"/>
  <c r="ED111" i="36"/>
  <c r="EF111" i="36"/>
  <c r="DX111" i="36"/>
  <c r="EG111" i="36"/>
  <c r="DZ111" i="36"/>
  <c r="EW117" i="36"/>
  <c r="BF112" i="38"/>
  <c r="AY112" i="38"/>
  <c r="BE112" i="38"/>
  <c r="EW116" i="36"/>
  <c r="BD113" i="38"/>
  <c r="DY111" i="36"/>
  <c r="BC113" i="38"/>
  <c r="DJ112" i="36"/>
  <c r="DY112" i="36" s="1"/>
  <c r="EC111" i="36"/>
  <c r="DJ113" i="36"/>
  <c r="EE113" i="36" s="1"/>
  <c r="V115" i="38"/>
  <c r="BG115" i="36"/>
  <c r="D116" i="38"/>
  <c r="U116" i="36"/>
  <c r="K116" i="36"/>
  <c r="DV116" i="36"/>
  <c r="CS116" i="36"/>
  <c r="T116" i="36"/>
  <c r="E116" i="36"/>
  <c r="R116" i="36"/>
  <c r="BS115" i="36"/>
  <c r="AC117" i="36"/>
  <c r="CF115" i="36"/>
  <c r="CG115" i="36"/>
  <c r="AE116" i="36"/>
  <c r="X117" i="36"/>
  <c r="AR117" i="38"/>
  <c r="AG117" i="36"/>
  <c r="BR115" i="36"/>
  <c r="AC115" i="38"/>
  <c r="CB115" i="36"/>
  <c r="CA115" i="36"/>
  <c r="AC116" i="36"/>
  <c r="CG116" i="36"/>
  <c r="CF116" i="36"/>
  <c r="X116" i="36"/>
  <c r="L117" i="38"/>
  <c r="M117" i="38"/>
  <c r="Q115" i="38"/>
  <c r="BF115" i="36"/>
  <c r="U115" i="38" s="1"/>
  <c r="X115" i="38" s="1"/>
  <c r="AR116" i="38"/>
  <c r="AG116" i="36"/>
  <c r="D117" i="38"/>
  <c r="DV117" i="36"/>
  <c r="CS117" i="36"/>
  <c r="T117" i="36"/>
  <c r="E117" i="36"/>
  <c r="R117" i="36"/>
  <c r="U117" i="36"/>
  <c r="K117" i="36"/>
  <c r="AE117" i="36"/>
  <c r="AI115" i="36"/>
  <c r="K115" i="38" s="1"/>
  <c r="EV119" i="36"/>
  <c r="EN119" i="36"/>
  <c r="AW113" i="36"/>
  <c r="AV113" i="36"/>
  <c r="AY113" i="36"/>
  <c r="AX113" i="36"/>
  <c r="BT114" i="38"/>
  <c r="BP114" i="38"/>
  <c r="BL114" i="38"/>
  <c r="BH114" i="38"/>
  <c r="AV114" i="38"/>
  <c r="AJ114" i="38"/>
  <c r="AF114" i="38"/>
  <c r="BS114" i="38"/>
  <c r="BO114" i="38"/>
  <c r="BK114" i="38"/>
  <c r="AU114" i="38"/>
  <c r="AQ114" i="38"/>
  <c r="AI114" i="38"/>
  <c r="AE114" i="38"/>
  <c r="BR114" i="38"/>
  <c r="BN114" i="38"/>
  <c r="BJ114" i="38"/>
  <c r="AX114" i="38"/>
  <c r="AZ114" i="38" s="1"/>
  <c r="AT114" i="38"/>
  <c r="AP114" i="38"/>
  <c r="AH114" i="38"/>
  <c r="BU114" i="38"/>
  <c r="AO114" i="38"/>
  <c r="BQ114" i="38"/>
  <c r="BA114" i="38"/>
  <c r="BB114" i="38" s="1"/>
  <c r="BG114" i="38" s="1"/>
  <c r="AK114" i="38"/>
  <c r="BM114" i="38"/>
  <c r="AW114" i="38"/>
  <c r="AG114" i="38"/>
  <c r="BI114" i="38"/>
  <c r="AS114" i="38"/>
  <c r="AX112" i="36"/>
  <c r="AW112" i="36"/>
  <c r="AV112" i="36"/>
  <c r="AY112" i="36"/>
  <c r="EE111" i="36"/>
  <c r="AD115" i="38"/>
  <c r="BW115" i="36" s="1"/>
  <c r="F115" i="38"/>
  <c r="G115" i="38" s="1"/>
  <c r="V115" i="36"/>
  <c r="Y115" i="36"/>
  <c r="AS115" i="36"/>
  <c r="BF113" i="38"/>
  <c r="AY113" i="38"/>
  <c r="BA113" i="36"/>
  <c r="BC113" i="36"/>
  <c r="BB113" i="36"/>
  <c r="AZ114" i="36"/>
  <c r="AU114" i="36"/>
  <c r="Z114" i="36"/>
  <c r="H114" i="38"/>
  <c r="I114" i="38" s="1"/>
  <c r="BB112" i="36"/>
  <c r="BA112" i="36"/>
  <c r="BC112" i="36"/>
  <c r="J115" i="38"/>
  <c r="L115" i="36"/>
  <c r="M115" i="36" s="1"/>
  <c r="G115" i="36"/>
  <c r="F115" i="36"/>
  <c r="W115" i="36"/>
  <c r="CY115" i="36"/>
  <c r="DA115" i="36" s="1"/>
  <c r="CU115" i="36"/>
  <c r="DC115" i="36"/>
  <c r="CX115" i="36"/>
  <c r="CT115" i="36"/>
  <c r="CW115" i="36"/>
  <c r="CZ115" i="36"/>
  <c r="CV115" i="36"/>
  <c r="E115" i="38"/>
  <c r="C115" i="36"/>
  <c r="S115" i="36"/>
  <c r="I115" i="36"/>
  <c r="EO119" i="36"/>
  <c r="EM120" i="36" s="1"/>
  <c r="EV118" i="36"/>
  <c r="EN118" i="36"/>
  <c r="T113" i="38"/>
  <c r="S113" i="38"/>
  <c r="D114" i="36"/>
  <c r="J114" i="36"/>
  <c r="N114" i="36"/>
  <c r="DI114" i="36"/>
  <c r="DE114" i="36"/>
  <c r="DH114" i="36"/>
  <c r="DD114" i="36"/>
  <c r="DK114" i="36"/>
  <c r="DG114" i="36"/>
  <c r="DF114" i="36"/>
  <c r="AB114" i="38"/>
  <c r="O114" i="38"/>
  <c r="P114" i="38" s="1"/>
  <c r="Z114" i="38"/>
  <c r="Y114" i="38"/>
  <c r="EK111" i="36"/>
  <c r="AN112" i="38"/>
  <c r="AM112" i="38"/>
  <c r="AL112" i="38"/>
  <c r="BC112" i="38"/>
  <c r="BD112" i="38"/>
  <c r="BE113" i="38"/>
  <c r="AN113" i="38"/>
  <c r="AM113" i="38"/>
  <c r="AL113" i="38"/>
  <c r="BZ114" i="36"/>
  <c r="BY114" i="36"/>
  <c r="AA114" i="38"/>
  <c r="CE119" i="36"/>
  <c r="BM116" i="36"/>
  <c r="AM116" i="36"/>
  <c r="AR117" i="36"/>
  <c r="BQ117" i="36"/>
  <c r="EP117" i="36"/>
  <c r="BT119" i="36"/>
  <c r="CD117" i="36"/>
  <c r="EQ119" i="36"/>
  <c r="AA119" i="36"/>
  <c r="BK116" i="36"/>
  <c r="BM119" i="36"/>
  <c r="BX116" i="36"/>
  <c r="EY119" i="36"/>
  <c r="BL116" i="36"/>
  <c r="AM119" i="36"/>
  <c r="BV116" i="36"/>
  <c r="ES119" i="36"/>
  <c r="AF119" i="36"/>
  <c r="CD116" i="36"/>
  <c r="BL117" i="36"/>
  <c r="AD118" i="36"/>
  <c r="AK116" i="36"/>
  <c r="AD119" i="36"/>
  <c r="FA119" i="36"/>
  <c r="EX118" i="36"/>
  <c r="AB119" i="36"/>
  <c r="BD117" i="36"/>
  <c r="EQ118" i="36"/>
  <c r="AO117" i="36"/>
  <c r="Q119" i="36"/>
  <c r="BQ116" i="36"/>
  <c r="BJ116" i="36"/>
  <c r="BQ118" i="36"/>
  <c r="AH117" i="36"/>
  <c r="AA118" i="36"/>
  <c r="BO117" i="36"/>
  <c r="ET119" i="36"/>
  <c r="AK117" i="36"/>
  <c r="BN116" i="36"/>
  <c r="ES118" i="36"/>
  <c r="AO116" i="36"/>
  <c r="EU119" i="36"/>
  <c r="AH116" i="36"/>
  <c r="BE117" i="36"/>
  <c r="BP117" i="36"/>
  <c r="BD116" i="36"/>
  <c r="BP116" i="36"/>
  <c r="FB119" i="36"/>
  <c r="ER119" i="36"/>
  <c r="BI116" i="36"/>
  <c r="AR116" i="36"/>
  <c r="BJ117" i="36"/>
  <c r="BT118" i="36"/>
  <c r="AM117" i="36"/>
  <c r="CE118" i="36"/>
  <c r="EY118" i="36"/>
  <c r="BO116" i="36"/>
  <c r="EZ119" i="36"/>
  <c r="ER118" i="36"/>
  <c r="BH116" i="36"/>
  <c r="BH117" i="36"/>
  <c r="AF118" i="36"/>
  <c r="AB118" i="36"/>
  <c r="EP116" i="36"/>
  <c r="FB118" i="36"/>
  <c r="FA118" i="36"/>
  <c r="EZ118" i="36"/>
  <c r="ET118" i="36"/>
  <c r="EX119" i="36"/>
  <c r="BU117" i="36"/>
  <c r="BI117" i="36"/>
  <c r="AJ116" i="36"/>
  <c r="Q118" i="36"/>
  <c r="BX117" i="36"/>
  <c r="AQ115" i="36"/>
  <c r="EU118" i="36"/>
  <c r="BV117" i="36"/>
  <c r="BM118" i="36"/>
  <c r="BK118" i="36"/>
  <c r="N117" i="38" l="1"/>
  <c r="AP117" i="36"/>
  <c r="AI117" i="36"/>
  <c r="K117" i="38" s="1"/>
  <c r="CG117" i="36"/>
  <c r="CF117" i="36"/>
  <c r="T114" i="38"/>
  <c r="V117" i="38"/>
  <c r="BG117" i="36"/>
  <c r="N116" i="38"/>
  <c r="AP116" i="36"/>
  <c r="EE112" i="36"/>
  <c r="V116" i="38"/>
  <c r="BG116" i="36"/>
  <c r="AI116" i="36"/>
  <c r="K116" i="38" s="1"/>
  <c r="M116" i="38"/>
  <c r="L116" i="38"/>
  <c r="EA113" i="36"/>
  <c r="EG113" i="36"/>
  <c r="EH113" i="36"/>
  <c r="EJ113" i="36"/>
  <c r="EI113" i="36"/>
  <c r="EF113" i="36"/>
  <c r="DY113" i="36"/>
  <c r="DZ113" i="36"/>
  <c r="EC113" i="36"/>
  <c r="EK112" i="36"/>
  <c r="EH112" i="36"/>
  <c r="EK113" i="36"/>
  <c r="A115" i="36"/>
  <c r="EA112" i="36"/>
  <c r="EJ112" i="36"/>
  <c r="DX113" i="36"/>
  <c r="DX112" i="36"/>
  <c r="ED112" i="36"/>
  <c r="EF112" i="36"/>
  <c r="EB112" i="36"/>
  <c r="EB113" i="36"/>
  <c r="ED113" i="36"/>
  <c r="EI112" i="36"/>
  <c r="BZ115" i="36"/>
  <c r="EW119" i="36"/>
  <c r="EC112" i="36"/>
  <c r="AA115" i="38"/>
  <c r="DJ114" i="36"/>
  <c r="EG114" i="36" s="1"/>
  <c r="EG112" i="36"/>
  <c r="DZ112" i="36"/>
  <c r="Q117" i="38"/>
  <c r="BF117" i="36"/>
  <c r="U117" i="38" s="1"/>
  <c r="X117" i="38" s="1"/>
  <c r="D118" i="38"/>
  <c r="E118" i="36"/>
  <c r="R118" i="36"/>
  <c r="U118" i="36"/>
  <c r="K118" i="36"/>
  <c r="DV118" i="36"/>
  <c r="CS118" i="36"/>
  <c r="T118" i="36"/>
  <c r="AE118" i="36"/>
  <c r="Q116" i="38"/>
  <c r="BF116" i="36"/>
  <c r="U116" i="38" s="1"/>
  <c r="X116" i="38" s="1"/>
  <c r="AR119" i="38"/>
  <c r="AG119" i="36"/>
  <c r="BR116" i="36"/>
  <c r="AT116" i="36"/>
  <c r="AN116" i="36"/>
  <c r="D119" i="38"/>
  <c r="R119" i="36"/>
  <c r="U119" i="36"/>
  <c r="K119" i="36"/>
  <c r="DV119" i="36"/>
  <c r="CS119" i="36"/>
  <c r="T119" i="36"/>
  <c r="E119" i="36"/>
  <c r="AE119" i="36"/>
  <c r="AC117" i="38"/>
  <c r="CB117" i="36"/>
  <c r="CA117" i="36"/>
  <c r="AC118" i="36"/>
  <c r="X118" i="36"/>
  <c r="AR118" i="38"/>
  <c r="AN117" i="36"/>
  <c r="BR117" i="36"/>
  <c r="AT117" i="36"/>
  <c r="BS117" i="36"/>
  <c r="AG118" i="36"/>
  <c r="BS116" i="36"/>
  <c r="AC116" i="38"/>
  <c r="CB116" i="36"/>
  <c r="CA116" i="36"/>
  <c r="AC119" i="36"/>
  <c r="X119" i="36"/>
  <c r="AT119" i="36"/>
  <c r="AN119" i="36"/>
  <c r="DH115" i="36"/>
  <c r="DD115" i="36"/>
  <c r="DK115" i="36"/>
  <c r="DG115" i="36"/>
  <c r="DF115" i="36"/>
  <c r="DI115" i="36"/>
  <c r="DE115" i="36"/>
  <c r="AB115" i="38"/>
  <c r="O115" i="38"/>
  <c r="P115" i="38" s="1"/>
  <c r="Z115" i="38"/>
  <c r="Y115" i="38"/>
  <c r="BT115" i="38"/>
  <c r="BP115" i="38"/>
  <c r="BL115" i="38"/>
  <c r="BH115" i="38"/>
  <c r="AV115" i="38"/>
  <c r="AJ115" i="38"/>
  <c r="AF115" i="38"/>
  <c r="BS115" i="38"/>
  <c r="BO115" i="38"/>
  <c r="BK115" i="38"/>
  <c r="AU115" i="38"/>
  <c r="AQ115" i="38"/>
  <c r="AI115" i="38"/>
  <c r="AE115" i="38"/>
  <c r="BR115" i="38"/>
  <c r="BN115" i="38"/>
  <c r="BJ115" i="38"/>
  <c r="AX115" i="38"/>
  <c r="AZ115" i="38" s="1"/>
  <c r="AT115" i="38"/>
  <c r="AP115" i="38"/>
  <c r="AH115" i="38"/>
  <c r="BU115" i="38"/>
  <c r="AO115" i="38"/>
  <c r="BQ115" i="38"/>
  <c r="BA115" i="38"/>
  <c r="BB115" i="38" s="1"/>
  <c r="BG115" i="38" s="1"/>
  <c r="AK115" i="38"/>
  <c r="BM115" i="38"/>
  <c r="AW115" i="38"/>
  <c r="AG115" i="38"/>
  <c r="BI115" i="38"/>
  <c r="AS115" i="38"/>
  <c r="BE114" i="38"/>
  <c r="AN114" i="38"/>
  <c r="AM114" i="38"/>
  <c r="AL114" i="38"/>
  <c r="J116" i="38"/>
  <c r="G116" i="36"/>
  <c r="F116" i="36"/>
  <c r="W116" i="36"/>
  <c r="L116" i="36"/>
  <c r="M116" i="36" s="1"/>
  <c r="AD116" i="38"/>
  <c r="BW116" i="36" s="1"/>
  <c r="F116" i="38"/>
  <c r="G116" i="38" s="1"/>
  <c r="Y116" i="36"/>
  <c r="AS116" i="36"/>
  <c r="V116" i="36"/>
  <c r="EV120" i="36"/>
  <c r="EN120" i="36"/>
  <c r="AV114" i="36"/>
  <c r="AY114" i="36"/>
  <c r="AX114" i="36"/>
  <c r="AW114" i="36"/>
  <c r="AU115" i="36"/>
  <c r="Z115" i="36"/>
  <c r="AZ115" i="36"/>
  <c r="H115" i="38"/>
  <c r="I115" i="38" s="1"/>
  <c r="AD117" i="38"/>
  <c r="BW117" i="36" s="1"/>
  <c r="F117" i="38"/>
  <c r="G117" i="38" s="1"/>
  <c r="AS117" i="36"/>
  <c r="V117" i="36"/>
  <c r="Y117" i="36"/>
  <c r="J117" i="38"/>
  <c r="F117" i="36"/>
  <c r="W117" i="36"/>
  <c r="L117" i="36"/>
  <c r="M117" i="36" s="1"/>
  <c r="G117" i="36"/>
  <c r="E116" i="38"/>
  <c r="C116" i="36"/>
  <c r="S116" i="36"/>
  <c r="I116" i="36"/>
  <c r="DC116" i="36"/>
  <c r="CX116" i="36"/>
  <c r="CT116" i="36"/>
  <c r="CW116" i="36"/>
  <c r="CZ116" i="36"/>
  <c r="CV116" i="36"/>
  <c r="CY116" i="36"/>
  <c r="DA116" i="36" s="1"/>
  <c r="CU116" i="36"/>
  <c r="EW118" i="36"/>
  <c r="D115" i="36"/>
  <c r="J115" i="36"/>
  <c r="N115" i="36"/>
  <c r="BC114" i="36"/>
  <c r="BB114" i="36"/>
  <c r="BA114" i="36"/>
  <c r="BF114" i="38"/>
  <c r="AY114" i="38"/>
  <c r="EO120" i="36"/>
  <c r="EM121" i="36" s="1"/>
  <c r="E117" i="38"/>
  <c r="S117" i="36"/>
  <c r="I117" i="36"/>
  <c r="C117" i="36"/>
  <c r="CW117" i="36"/>
  <c r="CZ117" i="36"/>
  <c r="CV117" i="36"/>
  <c r="CY117" i="36"/>
  <c r="DA117" i="36" s="1"/>
  <c r="CU117" i="36"/>
  <c r="DC117" i="36"/>
  <c r="CX117" i="36"/>
  <c r="CT117" i="36"/>
  <c r="BY115" i="36"/>
  <c r="BC114" i="38"/>
  <c r="BD114" i="38"/>
  <c r="W115" i="38"/>
  <c r="R115" i="38"/>
  <c r="BL118" i="36"/>
  <c r="AD120" i="36"/>
  <c r="BV119" i="36"/>
  <c r="AQ119" i="36"/>
  <c r="FA120" i="36"/>
  <c r="AA120" i="36"/>
  <c r="BK119" i="36"/>
  <c r="BE118" i="36"/>
  <c r="BN119" i="36"/>
  <c r="BU119" i="36"/>
  <c r="BI118" i="36"/>
  <c r="BP119" i="36"/>
  <c r="BO118" i="36"/>
  <c r="AB120" i="36"/>
  <c r="AQ117" i="36"/>
  <c r="AH118" i="36"/>
  <c r="AJ119" i="36"/>
  <c r="AK118" i="36"/>
  <c r="BQ119" i="36"/>
  <c r="BU118" i="36"/>
  <c r="ET120" i="36"/>
  <c r="CD118" i="36"/>
  <c r="BD119" i="36"/>
  <c r="BH119" i="36"/>
  <c r="FB120" i="36"/>
  <c r="AF120" i="36"/>
  <c r="AM118" i="36"/>
  <c r="BX118" i="36"/>
  <c r="AO119" i="36"/>
  <c r="AH119" i="36"/>
  <c r="AR119" i="36"/>
  <c r="AO118" i="36"/>
  <c r="CE120" i="36"/>
  <c r="Q120" i="36"/>
  <c r="ER120" i="36"/>
  <c r="AK119" i="36"/>
  <c r="EZ120" i="36"/>
  <c r="BX119" i="36"/>
  <c r="BI119" i="36"/>
  <c r="AR118" i="36"/>
  <c r="BH118" i="36"/>
  <c r="BO119" i="36"/>
  <c r="AQ116" i="36"/>
  <c r="BJ118" i="36"/>
  <c r="BN118" i="36"/>
  <c r="BD118" i="36"/>
  <c r="ES120" i="36"/>
  <c r="BJ119" i="36"/>
  <c r="BE119" i="36"/>
  <c r="BP118" i="36"/>
  <c r="EX120" i="36"/>
  <c r="EP119" i="36"/>
  <c r="BT120" i="36"/>
  <c r="CD119" i="36"/>
  <c r="EQ120" i="36"/>
  <c r="AJ118" i="36"/>
  <c r="EY120" i="36"/>
  <c r="BV118" i="36"/>
  <c r="EU120" i="36"/>
  <c r="BN120" i="36"/>
  <c r="EP118" i="36"/>
  <c r="BL119" i="36"/>
  <c r="AI118" i="36" l="1"/>
  <c r="K118" i="38" s="1"/>
  <c r="V119" i="38"/>
  <c r="BG119" i="36"/>
  <c r="CG119" i="36"/>
  <c r="CF119" i="36"/>
  <c r="N119" i="38"/>
  <c r="AP119" i="36"/>
  <c r="DY114" i="36"/>
  <c r="BS118" i="36"/>
  <c r="L119" i="38"/>
  <c r="M119" i="38"/>
  <c r="V118" i="38"/>
  <c r="BG118" i="36"/>
  <c r="AP118" i="36"/>
  <c r="N118" i="38"/>
  <c r="L118" i="38"/>
  <c r="M118" i="38"/>
  <c r="A116" i="36"/>
  <c r="EA114" i="36"/>
  <c r="EJ114" i="36"/>
  <c r="A117" i="36"/>
  <c r="EC114" i="36"/>
  <c r="EF114" i="36"/>
  <c r="ED114" i="36"/>
  <c r="EK114" i="36"/>
  <c r="EE114" i="36"/>
  <c r="EI114" i="36"/>
  <c r="DZ114" i="36"/>
  <c r="EB114" i="36"/>
  <c r="DX114" i="36"/>
  <c r="EH114" i="36"/>
  <c r="EW120" i="36"/>
  <c r="AN118" i="36"/>
  <c r="BR118" i="36"/>
  <c r="AT118" i="36"/>
  <c r="AR120" i="38"/>
  <c r="AG120" i="36"/>
  <c r="Q118" i="38"/>
  <c r="BF118" i="36"/>
  <c r="U118" i="38" s="1"/>
  <c r="X118" i="38" s="1"/>
  <c r="BR119" i="36"/>
  <c r="D120" i="38"/>
  <c r="U120" i="36"/>
  <c r="K120" i="36"/>
  <c r="DV120" i="36"/>
  <c r="CS120" i="36"/>
  <c r="T120" i="36"/>
  <c r="E120" i="36"/>
  <c r="R120" i="36"/>
  <c r="BS119" i="36"/>
  <c r="AE120" i="36"/>
  <c r="AC118" i="38"/>
  <c r="CB118" i="36"/>
  <c r="CA118" i="36"/>
  <c r="AI119" i="36"/>
  <c r="K119" i="38" s="1"/>
  <c r="Q119" i="38"/>
  <c r="BF119" i="36"/>
  <c r="U119" i="38" s="1"/>
  <c r="X119" i="38" s="1"/>
  <c r="CG118" i="36"/>
  <c r="CF118" i="36"/>
  <c r="AC119" i="38"/>
  <c r="CA119" i="36"/>
  <c r="CB119" i="36"/>
  <c r="AC120" i="36"/>
  <c r="X120" i="36"/>
  <c r="J117" i="36"/>
  <c r="D117" i="36"/>
  <c r="N117" i="36"/>
  <c r="J116" i="36"/>
  <c r="D116" i="36"/>
  <c r="N116" i="36"/>
  <c r="AZ117" i="36"/>
  <c r="AU117" i="36"/>
  <c r="Z117" i="36"/>
  <c r="BT117" i="38"/>
  <c r="BP117" i="38"/>
  <c r="BL117" i="38"/>
  <c r="BH117" i="38"/>
  <c r="AV117" i="38"/>
  <c r="AJ117" i="38"/>
  <c r="AF117" i="38"/>
  <c r="BS117" i="38"/>
  <c r="BO117" i="38"/>
  <c r="BK117" i="38"/>
  <c r="AU117" i="38"/>
  <c r="AQ117" i="38"/>
  <c r="AI117" i="38"/>
  <c r="AE117" i="38"/>
  <c r="BR117" i="38"/>
  <c r="BN117" i="38"/>
  <c r="BJ117" i="38"/>
  <c r="AX117" i="38"/>
  <c r="AY117" i="38" s="1"/>
  <c r="AT117" i="38"/>
  <c r="AP117" i="38"/>
  <c r="AH117" i="38"/>
  <c r="BU117" i="38"/>
  <c r="AO117" i="38"/>
  <c r="BQ117" i="38"/>
  <c r="BA117" i="38"/>
  <c r="BB117" i="38" s="1"/>
  <c r="BG117" i="38" s="1"/>
  <c r="AK117" i="38"/>
  <c r="BM117" i="38"/>
  <c r="AW117" i="38"/>
  <c r="AG117" i="38"/>
  <c r="BI117" i="38"/>
  <c r="AS117" i="38"/>
  <c r="AY115" i="36"/>
  <c r="AX115" i="36"/>
  <c r="AW115" i="36"/>
  <c r="AV115" i="36"/>
  <c r="AZ116" i="36"/>
  <c r="AU116" i="36"/>
  <c r="Z116" i="36"/>
  <c r="J118" i="38"/>
  <c r="W118" i="36"/>
  <c r="L118" i="36"/>
  <c r="M118" i="36" s="1"/>
  <c r="G118" i="36"/>
  <c r="F118" i="36"/>
  <c r="AD119" i="38"/>
  <c r="BW119" i="36" s="1"/>
  <c r="F119" i="38"/>
  <c r="G119" i="38" s="1"/>
  <c r="V119" i="36"/>
  <c r="Y119" i="36"/>
  <c r="AS119" i="36"/>
  <c r="AD118" i="38"/>
  <c r="BW118" i="36" s="1"/>
  <c r="F118" i="38"/>
  <c r="G118" i="38" s="1"/>
  <c r="V118" i="36"/>
  <c r="Y118" i="36"/>
  <c r="AS118" i="36"/>
  <c r="H117" i="38"/>
  <c r="I117" i="38" s="1"/>
  <c r="BF115" i="38"/>
  <c r="AY115" i="38"/>
  <c r="DJ115" i="36"/>
  <c r="DZ115" i="36" s="1"/>
  <c r="J119" i="38"/>
  <c r="L119" i="36"/>
  <c r="M119" i="36" s="1"/>
  <c r="G119" i="36"/>
  <c r="F119" i="36"/>
  <c r="W119" i="36"/>
  <c r="BZ116" i="36"/>
  <c r="BY116" i="36"/>
  <c r="AA116" i="38"/>
  <c r="CY119" i="36"/>
  <c r="DA119" i="36" s="1"/>
  <c r="CU119" i="36"/>
  <c r="DC119" i="36"/>
  <c r="CX119" i="36"/>
  <c r="CT119" i="36"/>
  <c r="CW119" i="36"/>
  <c r="CZ119" i="36"/>
  <c r="CV119" i="36"/>
  <c r="E119" i="38"/>
  <c r="C119" i="36"/>
  <c r="S119" i="36"/>
  <c r="I119" i="36"/>
  <c r="CZ118" i="36"/>
  <c r="CV118" i="36"/>
  <c r="CY118" i="36"/>
  <c r="DA118" i="36" s="1"/>
  <c r="CU118" i="36"/>
  <c r="DC118" i="36"/>
  <c r="CX118" i="36"/>
  <c r="CT118" i="36"/>
  <c r="CW118" i="36"/>
  <c r="E118" i="38"/>
  <c r="S118" i="36"/>
  <c r="I118" i="36"/>
  <c r="C118" i="36"/>
  <c r="T115" i="38"/>
  <c r="S115" i="38"/>
  <c r="DF117" i="36"/>
  <c r="DI117" i="36"/>
  <c r="DE117" i="36"/>
  <c r="DH117" i="36"/>
  <c r="DD117" i="36"/>
  <c r="DK117" i="36"/>
  <c r="DG117" i="36"/>
  <c r="EV121" i="36"/>
  <c r="EN121" i="36"/>
  <c r="DK116" i="36"/>
  <c r="DG116" i="36"/>
  <c r="DF116" i="36"/>
  <c r="DI116" i="36"/>
  <c r="DE116" i="36"/>
  <c r="DH116" i="36"/>
  <c r="DD116" i="36"/>
  <c r="AB117" i="38"/>
  <c r="O117" i="38"/>
  <c r="P117" i="38" s="1"/>
  <c r="Z117" i="38"/>
  <c r="Y117" i="38"/>
  <c r="BC115" i="36"/>
  <c r="BB115" i="36"/>
  <c r="BA115" i="36"/>
  <c r="BT116" i="38"/>
  <c r="BP116" i="38"/>
  <c r="BL116" i="38"/>
  <c r="BH116" i="38"/>
  <c r="AV116" i="38"/>
  <c r="AJ116" i="38"/>
  <c r="AF116" i="38"/>
  <c r="BS116" i="38"/>
  <c r="BO116" i="38"/>
  <c r="BK116" i="38"/>
  <c r="AU116" i="38"/>
  <c r="AQ116" i="38"/>
  <c r="AI116" i="38"/>
  <c r="AE116" i="38"/>
  <c r="BR116" i="38"/>
  <c r="BN116" i="38"/>
  <c r="BJ116" i="38"/>
  <c r="AX116" i="38"/>
  <c r="AZ116" i="38" s="1"/>
  <c r="AT116" i="38"/>
  <c r="AP116" i="38"/>
  <c r="AH116" i="38"/>
  <c r="BU116" i="38"/>
  <c r="AO116" i="38"/>
  <c r="BQ116" i="38"/>
  <c r="BA116" i="38"/>
  <c r="BB116" i="38" s="1"/>
  <c r="BG116" i="38" s="1"/>
  <c r="AK116" i="38"/>
  <c r="BM116" i="38"/>
  <c r="AW116" i="38"/>
  <c r="AG116" i="38"/>
  <c r="BI116" i="38"/>
  <c r="AS116" i="38"/>
  <c r="AB116" i="38"/>
  <c r="O116" i="38"/>
  <c r="P116" i="38" s="1"/>
  <c r="Z116" i="38"/>
  <c r="Y116" i="38"/>
  <c r="BC115" i="38"/>
  <c r="BD115" i="38"/>
  <c r="BZ117" i="36"/>
  <c r="BY117" i="36"/>
  <c r="AA117" i="38"/>
  <c r="EO121" i="36"/>
  <c r="EM122" i="36" s="1"/>
  <c r="H116" i="38"/>
  <c r="I116" i="38" s="1"/>
  <c r="BE115" i="38"/>
  <c r="AN115" i="38"/>
  <c r="AM115" i="38"/>
  <c r="AL115" i="38"/>
  <c r="W116" i="38"/>
  <c r="R116" i="38"/>
  <c r="W117" i="38"/>
  <c r="R117" i="38"/>
  <c r="ET121" i="36"/>
  <c r="EY121" i="36"/>
  <c r="FB121" i="36"/>
  <c r="BL120" i="36"/>
  <c r="BI120" i="36"/>
  <c r="AQ118" i="36"/>
  <c r="EU121" i="36"/>
  <c r="BE120" i="36"/>
  <c r="AJ121" i="36"/>
  <c r="BX120" i="36"/>
  <c r="BO120" i="36"/>
  <c r="AH120" i="36"/>
  <c r="AB121" i="36"/>
  <c r="EP120" i="36"/>
  <c r="AF121" i="36"/>
  <c r="BK120" i="36"/>
  <c r="EQ121" i="36"/>
  <c r="BT121" i="36"/>
  <c r="BM120" i="36"/>
  <c r="FA121" i="36"/>
  <c r="ER121" i="36"/>
  <c r="BU120" i="36"/>
  <c r="BQ120" i="36"/>
  <c r="AO120" i="36"/>
  <c r="BD120" i="36"/>
  <c r="EZ121" i="36"/>
  <c r="BJ120" i="36"/>
  <c r="AD121" i="36"/>
  <c r="AJ120" i="36"/>
  <c r="BH120" i="36"/>
  <c r="AR120" i="36"/>
  <c r="Q121" i="36"/>
  <c r="AM120" i="36"/>
  <c r="ES121" i="36"/>
  <c r="EX121" i="36"/>
  <c r="BV120" i="36"/>
  <c r="CE121" i="36"/>
  <c r="AK120" i="36"/>
  <c r="AA121" i="36"/>
  <c r="BP120" i="36"/>
  <c r="CD120" i="36"/>
  <c r="AH121" i="36"/>
  <c r="AT120" i="36" l="1"/>
  <c r="AN120" i="36"/>
  <c r="AI120" i="36"/>
  <c r="K120" i="38" s="1"/>
  <c r="N120" i="38"/>
  <c r="AP120" i="36"/>
  <c r="L120" i="38"/>
  <c r="M120" i="38"/>
  <c r="CG120" i="36"/>
  <c r="CF120" i="36"/>
  <c r="V120" i="38"/>
  <c r="BG120" i="36"/>
  <c r="EF115" i="36"/>
  <c r="A118" i="36"/>
  <c r="EJ115" i="36"/>
  <c r="AY116" i="38"/>
  <c r="BF116" i="38"/>
  <c r="BE116" i="38"/>
  <c r="DJ116" i="36"/>
  <c r="EB116" i="36" s="1"/>
  <c r="BC116" i="38"/>
  <c r="BD116" i="38"/>
  <c r="EW121" i="36"/>
  <c r="DJ117" i="36"/>
  <c r="EH117" i="36" s="1"/>
  <c r="A119" i="36"/>
  <c r="AZ117" i="38"/>
  <c r="BY118" i="36"/>
  <c r="BF117" i="38"/>
  <c r="BC117" i="38"/>
  <c r="BD117" i="38"/>
  <c r="BR120" i="36"/>
  <c r="AI121" i="36"/>
  <c r="K121" i="38" s="1"/>
  <c r="AC121" i="36"/>
  <c r="BS120" i="36"/>
  <c r="X121" i="36"/>
  <c r="AR121" i="38"/>
  <c r="AG121" i="36"/>
  <c r="Q120" i="38"/>
  <c r="BF120" i="36"/>
  <c r="U120" i="38" s="1"/>
  <c r="X120" i="38" s="1"/>
  <c r="L121" i="38"/>
  <c r="M121" i="38"/>
  <c r="AC120" i="38"/>
  <c r="CB120" i="36"/>
  <c r="CA120" i="36"/>
  <c r="D121" i="38"/>
  <c r="DV121" i="36"/>
  <c r="CS121" i="36"/>
  <c r="T121" i="36"/>
  <c r="E121" i="36"/>
  <c r="R121" i="36"/>
  <c r="U121" i="36"/>
  <c r="K121" i="36"/>
  <c r="AE121" i="36"/>
  <c r="T116" i="38"/>
  <c r="S116" i="38"/>
  <c r="AN116" i="38"/>
  <c r="AM116" i="38"/>
  <c r="AL116" i="38"/>
  <c r="D119" i="36"/>
  <c r="J119" i="36"/>
  <c r="N119" i="36"/>
  <c r="BT119" i="38"/>
  <c r="BP119" i="38"/>
  <c r="BL119" i="38"/>
  <c r="BH119" i="38"/>
  <c r="AV119" i="38"/>
  <c r="AJ119" i="38"/>
  <c r="AF119" i="38"/>
  <c r="BS119" i="38"/>
  <c r="BO119" i="38"/>
  <c r="BK119" i="38"/>
  <c r="AU119" i="38"/>
  <c r="AQ119" i="38"/>
  <c r="AI119" i="38"/>
  <c r="AE119" i="38"/>
  <c r="BR119" i="38"/>
  <c r="BN119" i="38"/>
  <c r="BJ119" i="38"/>
  <c r="AX119" i="38"/>
  <c r="AZ119" i="38" s="1"/>
  <c r="AT119" i="38"/>
  <c r="AP119" i="38"/>
  <c r="AH119" i="38"/>
  <c r="BQ119" i="38"/>
  <c r="BA119" i="38"/>
  <c r="BB119" i="38" s="1"/>
  <c r="BG119" i="38" s="1"/>
  <c r="AK119" i="38"/>
  <c r="BM119" i="38"/>
  <c r="AW119" i="38"/>
  <c r="AG119" i="38"/>
  <c r="BI119" i="38"/>
  <c r="AS119" i="38"/>
  <c r="BU119" i="38"/>
  <c r="AO119" i="38"/>
  <c r="T117" i="38"/>
  <c r="S117" i="38"/>
  <c r="EV122" i="36"/>
  <c r="EN122" i="36"/>
  <c r="EO122" i="36"/>
  <c r="EM123" i="36" s="1"/>
  <c r="AB119" i="38"/>
  <c r="O119" i="38"/>
  <c r="P119" i="38" s="1"/>
  <c r="Z119" i="38"/>
  <c r="Y119" i="38"/>
  <c r="DX115" i="36"/>
  <c r="EK115" i="36"/>
  <c r="EG115" i="36"/>
  <c r="EH115" i="36"/>
  <c r="EA115" i="36"/>
  <c r="EC115" i="36"/>
  <c r="EI115" i="36"/>
  <c r="EB115" i="36"/>
  <c r="AU119" i="36"/>
  <c r="Z119" i="36"/>
  <c r="AZ119" i="36"/>
  <c r="H119" i="38"/>
  <c r="I119" i="38" s="1"/>
  <c r="BE117" i="38"/>
  <c r="AN117" i="38"/>
  <c r="AM117" i="38"/>
  <c r="AL117" i="38"/>
  <c r="J120" i="38"/>
  <c r="G120" i="36"/>
  <c r="F120" i="36"/>
  <c r="W120" i="36"/>
  <c r="L120" i="36"/>
  <c r="M120" i="36" s="1"/>
  <c r="W119" i="38"/>
  <c r="R119" i="38"/>
  <c r="AD120" i="38"/>
  <c r="BW120" i="36" s="1"/>
  <c r="F120" i="38"/>
  <c r="G120" i="38" s="1"/>
  <c r="Y120" i="36"/>
  <c r="H120" i="38" s="1"/>
  <c r="AS120" i="36"/>
  <c r="V120" i="36"/>
  <c r="W118" i="38"/>
  <c r="R118" i="38"/>
  <c r="DH119" i="36"/>
  <c r="DD119" i="36"/>
  <c r="DK119" i="36"/>
  <c r="DG119" i="36"/>
  <c r="DF119" i="36"/>
  <c r="DI119" i="36"/>
  <c r="DE119" i="36"/>
  <c r="BT118" i="38"/>
  <c r="BP118" i="38"/>
  <c r="BL118" i="38"/>
  <c r="BH118" i="38"/>
  <c r="AV118" i="38"/>
  <c r="AJ118" i="38"/>
  <c r="AF118" i="38"/>
  <c r="BS118" i="38"/>
  <c r="BO118" i="38"/>
  <c r="BK118" i="38"/>
  <c r="AU118" i="38"/>
  <c r="AQ118" i="38"/>
  <c r="AI118" i="38"/>
  <c r="AE118" i="38"/>
  <c r="BR118" i="38"/>
  <c r="BN118" i="38"/>
  <c r="BJ118" i="38"/>
  <c r="AX118" i="38"/>
  <c r="AZ118" i="38" s="1"/>
  <c r="AT118" i="38"/>
  <c r="AP118" i="38"/>
  <c r="AH118" i="38"/>
  <c r="BQ118" i="38"/>
  <c r="BA118" i="38"/>
  <c r="BB118" i="38" s="1"/>
  <c r="BG118" i="38" s="1"/>
  <c r="AK118" i="38"/>
  <c r="BM118" i="38"/>
  <c r="AW118" i="38"/>
  <c r="AG118" i="38"/>
  <c r="BI118" i="38"/>
  <c r="AS118" i="38"/>
  <c r="BU118" i="38"/>
  <c r="AO118" i="38"/>
  <c r="AB118" i="38"/>
  <c r="O118" i="38"/>
  <c r="P118" i="38" s="1"/>
  <c r="Z118" i="38"/>
  <c r="Y118" i="38"/>
  <c r="AX116" i="36"/>
  <c r="AW116" i="36"/>
  <c r="AV116" i="36"/>
  <c r="AY116" i="36"/>
  <c r="AW117" i="36"/>
  <c r="AV117" i="36"/>
  <c r="AY117" i="36"/>
  <c r="AX117" i="36"/>
  <c r="ED115" i="36"/>
  <c r="E120" i="38"/>
  <c r="C120" i="36"/>
  <c r="S120" i="36"/>
  <c r="I120" i="36"/>
  <c r="DC120" i="36"/>
  <c r="CX120" i="36"/>
  <c r="CT120" i="36"/>
  <c r="CW120" i="36"/>
  <c r="CZ120" i="36"/>
  <c r="CV120" i="36"/>
  <c r="CY120" i="36"/>
  <c r="DA120" i="36" s="1"/>
  <c r="CU120" i="36"/>
  <c r="D118" i="36"/>
  <c r="J118" i="36"/>
  <c r="N118" i="36"/>
  <c r="DI118" i="36"/>
  <c r="DE118" i="36"/>
  <c r="DH118" i="36"/>
  <c r="DD118" i="36"/>
  <c r="DK118" i="36"/>
  <c r="DG118" i="36"/>
  <c r="DF118" i="36"/>
  <c r="AZ118" i="36"/>
  <c r="AU118" i="36"/>
  <c r="Z118" i="36"/>
  <c r="H118" i="38"/>
  <c r="I118" i="38" s="1"/>
  <c r="DY115" i="36"/>
  <c r="BB116" i="36"/>
  <c r="BA116" i="36"/>
  <c r="BC116" i="36"/>
  <c r="BA117" i="36"/>
  <c r="BC117" i="36"/>
  <c r="BB117" i="36"/>
  <c r="EE115" i="36"/>
  <c r="BZ119" i="36"/>
  <c r="BY119" i="36"/>
  <c r="AA119" i="38"/>
  <c r="BZ118" i="36"/>
  <c r="AA118" i="38"/>
  <c r="AR121" i="36"/>
  <c r="AM121" i="36"/>
  <c r="AF122" i="36"/>
  <c r="EX122" i="36"/>
  <c r="BQ121" i="36"/>
  <c r="AD122" i="36"/>
  <c r="ET122" i="36"/>
  <c r="BK121" i="36"/>
  <c r="CE122" i="36"/>
  <c r="AA122" i="36"/>
  <c r="BJ121" i="36"/>
  <c r="BO121" i="36"/>
  <c r="BM122" i="36"/>
  <c r="BP121" i="36"/>
  <c r="AO121" i="36"/>
  <c r="BE121" i="36"/>
  <c r="BV121" i="36"/>
  <c r="BM121" i="36"/>
  <c r="CD121" i="36"/>
  <c r="EY122" i="36"/>
  <c r="AB122" i="36"/>
  <c r="AK121" i="36"/>
  <c r="EZ122" i="36"/>
  <c r="BD121" i="36"/>
  <c r="BU121" i="36"/>
  <c r="BN121" i="36"/>
  <c r="FA122" i="36"/>
  <c r="BT122" i="36"/>
  <c r="EP121" i="36"/>
  <c r="FB122" i="36"/>
  <c r="ER122" i="36"/>
  <c r="ES122" i="36"/>
  <c r="BL121" i="36"/>
  <c r="AQ120" i="36"/>
  <c r="BI121" i="36"/>
  <c r="BX121" i="36"/>
  <c r="BH121" i="36"/>
  <c r="Q122" i="36"/>
  <c r="EU122" i="36"/>
  <c r="EQ122" i="36"/>
  <c r="N121" i="38" l="1"/>
  <c r="AP121" i="36"/>
  <c r="BE119" i="38"/>
  <c r="V121" i="38"/>
  <c r="BG121" i="36"/>
  <c r="DZ116" i="36"/>
  <c r="EK116" i="36"/>
  <c r="EJ116" i="36"/>
  <c r="DY116" i="36"/>
  <c r="CG121" i="36"/>
  <c r="CF121" i="36"/>
  <c r="EG116" i="36"/>
  <c r="DZ117" i="36"/>
  <c r="EH116" i="36"/>
  <c r="EC116" i="36"/>
  <c r="EA116" i="36"/>
  <c r="EE116" i="36"/>
  <c r="DX116" i="36"/>
  <c r="EI116" i="36"/>
  <c r="ED116" i="36"/>
  <c r="EF116" i="36"/>
  <c r="A120" i="36"/>
  <c r="BE118" i="38"/>
  <c r="DY117" i="36"/>
  <c r="EA117" i="36"/>
  <c r="EG117" i="36"/>
  <c r="ED117" i="36"/>
  <c r="EC117" i="36"/>
  <c r="EE117" i="36"/>
  <c r="EK117" i="36"/>
  <c r="EB117" i="36"/>
  <c r="EF117" i="36"/>
  <c r="EJ117" i="36"/>
  <c r="DX117" i="36"/>
  <c r="EI117" i="36"/>
  <c r="DJ118" i="36"/>
  <c r="EA118" i="36" s="1"/>
  <c r="DJ119" i="36"/>
  <c r="EK119" i="36" s="1"/>
  <c r="Q121" i="38"/>
  <c r="BF121" i="36"/>
  <c r="U121" i="38" s="1"/>
  <c r="X121" i="38" s="1"/>
  <c r="AG122" i="36"/>
  <c r="D122" i="38"/>
  <c r="E122" i="36"/>
  <c r="R122" i="36"/>
  <c r="U122" i="36"/>
  <c r="K122" i="36"/>
  <c r="DV122" i="36"/>
  <c r="CS122" i="36"/>
  <c r="T122" i="36"/>
  <c r="AE122" i="36"/>
  <c r="AC121" i="38"/>
  <c r="CB121" i="36"/>
  <c r="CA121" i="36"/>
  <c r="BS121" i="36"/>
  <c r="AN121" i="36"/>
  <c r="BR121" i="36"/>
  <c r="AT121" i="36"/>
  <c r="AC122" i="36"/>
  <c r="X122" i="36"/>
  <c r="AR122" i="38"/>
  <c r="BC118" i="38"/>
  <c r="BD118" i="38"/>
  <c r="AY119" i="36"/>
  <c r="AX119" i="36"/>
  <c r="AW119" i="36"/>
  <c r="AV119" i="36"/>
  <c r="BC119" i="38"/>
  <c r="BD119" i="38"/>
  <c r="DK120" i="36"/>
  <c r="DG120" i="36"/>
  <c r="DF120" i="36"/>
  <c r="DI120" i="36"/>
  <c r="DE120" i="36"/>
  <c r="DH120" i="36"/>
  <c r="DD120" i="36"/>
  <c r="AN118" i="38"/>
  <c r="AM118" i="38"/>
  <c r="AL118" i="38"/>
  <c r="T118" i="38"/>
  <c r="S118" i="38"/>
  <c r="AZ120" i="36"/>
  <c r="AU120" i="36"/>
  <c r="Z120" i="36"/>
  <c r="T119" i="38"/>
  <c r="S119" i="38"/>
  <c r="AB120" i="38"/>
  <c r="O120" i="38"/>
  <c r="P120" i="38" s="1"/>
  <c r="Z120" i="38"/>
  <c r="Y120" i="38"/>
  <c r="AN119" i="38"/>
  <c r="AM119" i="38"/>
  <c r="AL119" i="38"/>
  <c r="J121" i="38"/>
  <c r="F121" i="36"/>
  <c r="W121" i="36"/>
  <c r="L121" i="36"/>
  <c r="M121" i="36" s="1"/>
  <c r="G121" i="36"/>
  <c r="AV118" i="36"/>
  <c r="AY118" i="36"/>
  <c r="AX118" i="36"/>
  <c r="AW118" i="36"/>
  <c r="I120" i="38"/>
  <c r="BC119" i="36"/>
  <c r="BB119" i="36"/>
  <c r="BA119" i="36"/>
  <c r="EV123" i="36"/>
  <c r="EN123" i="36"/>
  <c r="EO123" i="36"/>
  <c r="EM124" i="36" s="1"/>
  <c r="AD121" i="38"/>
  <c r="BW121" i="36" s="1"/>
  <c r="F121" i="38"/>
  <c r="G121" i="38" s="1"/>
  <c r="AS121" i="36"/>
  <c r="V121" i="36"/>
  <c r="Y121" i="36"/>
  <c r="BZ120" i="36"/>
  <c r="AA120" i="38"/>
  <c r="BY120" i="36"/>
  <c r="W120" i="38"/>
  <c r="R120" i="38"/>
  <c r="BC118" i="36"/>
  <c r="BB118" i="36"/>
  <c r="BA118" i="36"/>
  <c r="J120" i="36"/>
  <c r="D120" i="36"/>
  <c r="N120" i="36"/>
  <c r="BF118" i="38"/>
  <c r="AY118" i="38"/>
  <c r="BT120" i="38"/>
  <c r="BP120" i="38"/>
  <c r="BL120" i="38"/>
  <c r="BH120" i="38"/>
  <c r="AV120" i="38"/>
  <c r="AJ120" i="38"/>
  <c r="AF120" i="38"/>
  <c r="BS120" i="38"/>
  <c r="BO120" i="38"/>
  <c r="BK120" i="38"/>
  <c r="AU120" i="38"/>
  <c r="AQ120" i="38"/>
  <c r="AI120" i="38"/>
  <c r="AE120" i="38"/>
  <c r="BR120" i="38"/>
  <c r="BN120" i="38"/>
  <c r="BJ120" i="38"/>
  <c r="AX120" i="38"/>
  <c r="AZ120" i="38" s="1"/>
  <c r="AT120" i="38"/>
  <c r="AP120" i="38"/>
  <c r="AH120" i="38"/>
  <c r="BQ120" i="38"/>
  <c r="BA120" i="38"/>
  <c r="BB120" i="38" s="1"/>
  <c r="BG120" i="38" s="1"/>
  <c r="AK120" i="38"/>
  <c r="BM120" i="38"/>
  <c r="AW120" i="38"/>
  <c r="AG120" i="38"/>
  <c r="BI120" i="38"/>
  <c r="AS120" i="38"/>
  <c r="BU120" i="38"/>
  <c r="AO120" i="38"/>
  <c r="EW122" i="36"/>
  <c r="BF119" i="38"/>
  <c r="AY119" i="38"/>
  <c r="E121" i="38"/>
  <c r="S121" i="36"/>
  <c r="I121" i="36"/>
  <c r="C121" i="36"/>
  <c r="CW121" i="36"/>
  <c r="CZ121" i="36"/>
  <c r="CV121" i="36"/>
  <c r="CY121" i="36"/>
  <c r="DA121" i="36" s="1"/>
  <c r="CU121" i="36"/>
  <c r="DC121" i="36"/>
  <c r="CX121" i="36"/>
  <c r="CT121" i="36"/>
  <c r="AJ122" i="36"/>
  <c r="EP122" i="36"/>
  <c r="BX122" i="36"/>
  <c r="BQ122" i="36"/>
  <c r="BK122" i="36"/>
  <c r="AO122" i="36"/>
  <c r="BH122" i="36"/>
  <c r="EZ123" i="36"/>
  <c r="AF123" i="36"/>
  <c r="BJ122" i="36"/>
  <c r="BV122" i="36"/>
  <c r="BN122" i="36"/>
  <c r="BU122" i="36"/>
  <c r="ES123" i="36"/>
  <c r="ER123" i="36"/>
  <c r="AB123" i="36"/>
  <c r="Q123" i="36"/>
  <c r="AA123" i="36"/>
  <c r="AD123" i="36"/>
  <c r="BI122" i="36"/>
  <c r="EU123" i="36"/>
  <c r="AQ121" i="36"/>
  <c r="AJ123" i="36"/>
  <c r="BP122" i="36"/>
  <c r="EQ123" i="36"/>
  <c r="AR122" i="36"/>
  <c r="FB123" i="36"/>
  <c r="BT123" i="36"/>
  <c r="BD122" i="36"/>
  <c r="BL122" i="36"/>
  <c r="CE123" i="36"/>
  <c r="AH122" i="36"/>
  <c r="BO122" i="36"/>
  <c r="EX123" i="36"/>
  <c r="BE122" i="36"/>
  <c r="CD122" i="36"/>
  <c r="AK122" i="36"/>
  <c r="FA123" i="36"/>
  <c r="ET123" i="36"/>
  <c r="EY123" i="36"/>
  <c r="AM122" i="36"/>
  <c r="M122" i="38" l="1"/>
  <c r="L122" i="38"/>
  <c r="EH118" i="36"/>
  <c r="DY118" i="36"/>
  <c r="EJ118" i="36"/>
  <c r="EI118" i="36"/>
  <c r="ED118" i="36"/>
  <c r="BE120" i="38"/>
  <c r="EC118" i="36"/>
  <c r="DZ118" i="36"/>
  <c r="EF118" i="36"/>
  <c r="EK118" i="36"/>
  <c r="EB118" i="36"/>
  <c r="EG118" i="36"/>
  <c r="EE118" i="36"/>
  <c r="DX118" i="36"/>
  <c r="EJ119" i="36"/>
  <c r="DX119" i="36"/>
  <c r="EC119" i="36"/>
  <c r="EE119" i="36"/>
  <c r="EI119" i="36"/>
  <c r="DZ119" i="36"/>
  <c r="EF119" i="36"/>
  <c r="ED119" i="36"/>
  <c r="EH119" i="36"/>
  <c r="EA119" i="36"/>
  <c r="EG119" i="36"/>
  <c r="EB119" i="36"/>
  <c r="DY119" i="36"/>
  <c r="A121" i="36"/>
  <c r="BD120" i="38"/>
  <c r="BF120" i="38"/>
  <c r="BC120" i="38"/>
  <c r="V122" i="38"/>
  <c r="BG122" i="36"/>
  <c r="L123" i="38"/>
  <c r="M123" i="38"/>
  <c r="D123" i="38"/>
  <c r="R123" i="36"/>
  <c r="U123" i="36"/>
  <c r="K123" i="36"/>
  <c r="DV123" i="36"/>
  <c r="CS123" i="36"/>
  <c r="T123" i="36"/>
  <c r="E123" i="36"/>
  <c r="AE123" i="36"/>
  <c r="N122" i="38"/>
  <c r="AP122" i="36"/>
  <c r="Q122" i="38"/>
  <c r="BF122" i="36"/>
  <c r="U122" i="38" s="1"/>
  <c r="X122" i="38" s="1"/>
  <c r="CG122" i="36"/>
  <c r="CF122" i="36"/>
  <c r="BS122" i="36"/>
  <c r="AC123" i="36"/>
  <c r="X123" i="36"/>
  <c r="AN122" i="36"/>
  <c r="BR122" i="36"/>
  <c r="AT122" i="36"/>
  <c r="AI122" i="36"/>
  <c r="K122" i="38" s="1"/>
  <c r="AR123" i="38"/>
  <c r="AG123" i="36"/>
  <c r="AC122" i="38"/>
  <c r="CA122" i="36"/>
  <c r="CB122" i="36"/>
  <c r="AY120" i="38"/>
  <c r="T120" i="38"/>
  <c r="S120" i="38"/>
  <c r="BZ121" i="36"/>
  <c r="AA121" i="38"/>
  <c r="BY121" i="36"/>
  <c r="CZ122" i="36"/>
  <c r="CV122" i="36"/>
  <c r="CY122" i="36"/>
  <c r="DA122" i="36" s="1"/>
  <c r="CU122" i="36"/>
  <c r="DC122" i="36"/>
  <c r="CX122" i="36"/>
  <c r="CT122" i="36"/>
  <c r="CW122" i="36"/>
  <c r="E122" i="38"/>
  <c r="S122" i="36"/>
  <c r="I122" i="36"/>
  <c r="C122" i="36"/>
  <c r="DF121" i="36"/>
  <c r="DI121" i="36"/>
  <c r="DE121" i="36"/>
  <c r="DH121" i="36"/>
  <c r="DD121" i="36"/>
  <c r="DK121" i="36"/>
  <c r="DG121" i="36"/>
  <c r="AZ121" i="36"/>
  <c r="AU121" i="36"/>
  <c r="Z121" i="36"/>
  <c r="BT121" i="38"/>
  <c r="BP121" i="38"/>
  <c r="BL121" i="38"/>
  <c r="BH121" i="38"/>
  <c r="AV121" i="38"/>
  <c r="AJ121" i="38"/>
  <c r="AF121" i="38"/>
  <c r="BS121" i="38"/>
  <c r="BO121" i="38"/>
  <c r="BK121" i="38"/>
  <c r="AU121" i="38"/>
  <c r="AQ121" i="38"/>
  <c r="AI121" i="38"/>
  <c r="AE121" i="38"/>
  <c r="BR121" i="38"/>
  <c r="BN121" i="38"/>
  <c r="BJ121" i="38"/>
  <c r="AX121" i="38"/>
  <c r="AZ121" i="38" s="1"/>
  <c r="AT121" i="38"/>
  <c r="AP121" i="38"/>
  <c r="AH121" i="38"/>
  <c r="BQ121" i="38"/>
  <c r="BA121" i="38"/>
  <c r="BB121" i="38" s="1"/>
  <c r="BG121" i="38" s="1"/>
  <c r="AK121" i="38"/>
  <c r="BM121" i="38"/>
  <c r="AW121" i="38"/>
  <c r="AG121" i="38"/>
  <c r="BI121" i="38"/>
  <c r="AS121" i="38"/>
  <c r="BU121" i="38"/>
  <c r="AO121" i="38"/>
  <c r="EV124" i="36"/>
  <c r="EN124" i="36"/>
  <c r="EO124" i="36"/>
  <c r="EM125" i="36" s="1"/>
  <c r="EO125" i="36" s="1"/>
  <c r="EM126" i="36" s="1"/>
  <c r="AB121" i="38"/>
  <c r="O121" i="38"/>
  <c r="P121" i="38" s="1"/>
  <c r="Z121" i="38"/>
  <c r="Y121" i="38"/>
  <c r="AX120" i="36"/>
  <c r="AW120" i="36"/>
  <c r="AV120" i="36"/>
  <c r="AY120" i="36"/>
  <c r="J122" i="38"/>
  <c r="W122" i="36"/>
  <c r="L122" i="36"/>
  <c r="M122" i="36" s="1"/>
  <c r="G122" i="36"/>
  <c r="F122" i="36"/>
  <c r="AN120" i="38"/>
  <c r="AM120" i="38"/>
  <c r="AL120" i="38"/>
  <c r="H121" i="38"/>
  <c r="I121" i="38" s="1"/>
  <c r="EW123" i="36"/>
  <c r="BB120" i="36"/>
  <c r="BA120" i="36"/>
  <c r="BC120" i="36"/>
  <c r="J121" i="36"/>
  <c r="D121" i="36"/>
  <c r="N121" i="36"/>
  <c r="DJ120" i="36"/>
  <c r="EF120" i="36" s="1"/>
  <c r="AD122" i="38"/>
  <c r="BW122" i="36" s="1"/>
  <c r="F122" i="38"/>
  <c r="G122" i="38" s="1"/>
  <c r="V122" i="36"/>
  <c r="Y122" i="36"/>
  <c r="AS122" i="36"/>
  <c r="W121" i="38"/>
  <c r="R121" i="38"/>
  <c r="AR123" i="36"/>
  <c r="FB124" i="36"/>
  <c r="EQ124" i="36"/>
  <c r="BK123" i="36"/>
  <c r="AB124" i="36"/>
  <c r="EX124" i="36"/>
  <c r="BX123" i="36"/>
  <c r="BO123" i="36"/>
  <c r="EU124" i="36"/>
  <c r="BM123" i="36"/>
  <c r="BT124" i="36"/>
  <c r="FA124" i="36"/>
  <c r="EZ124" i="36"/>
  <c r="BD123" i="36"/>
  <c r="AO123" i="36"/>
  <c r="BH123" i="36"/>
  <c r="EP123" i="36"/>
  <c r="AM123" i="36"/>
  <c r="BN123" i="36"/>
  <c r="BU123" i="36"/>
  <c r="CE124" i="36"/>
  <c r="AA124" i="36"/>
  <c r="BV123" i="36"/>
  <c r="ES124" i="36"/>
  <c r="BE123" i="36"/>
  <c r="BL123" i="36"/>
  <c r="ER124" i="36"/>
  <c r="BI123" i="36"/>
  <c r="BJ123" i="36"/>
  <c r="CD123" i="36"/>
  <c r="ET124" i="36"/>
  <c r="AQ122" i="36"/>
  <c r="AK123" i="36"/>
  <c r="BQ123" i="36"/>
  <c r="AF124" i="36"/>
  <c r="AD124" i="36"/>
  <c r="EY124" i="36"/>
  <c r="BP123" i="36"/>
  <c r="AH123" i="36"/>
  <c r="Q124" i="36"/>
  <c r="BI124" i="36"/>
  <c r="BS123" i="36" l="1"/>
  <c r="N123" i="38"/>
  <c r="AP123" i="36"/>
  <c r="Q123" i="38"/>
  <c r="R123" i="38" s="1"/>
  <c r="BF123" i="36"/>
  <c r="U123" i="38" s="1"/>
  <c r="X123" i="38" s="1"/>
  <c r="BE121" i="38"/>
  <c r="BZ122" i="36"/>
  <c r="DJ121" i="36"/>
  <c r="DX121" i="36" s="1"/>
  <c r="EJ120" i="36"/>
  <c r="EC120" i="36"/>
  <c r="AY121" i="38"/>
  <c r="A122" i="36"/>
  <c r="EG120" i="36"/>
  <c r="BF121" i="38"/>
  <c r="DZ120" i="36"/>
  <c r="EJ121" i="36"/>
  <c r="CF123" i="36"/>
  <c r="CG123" i="36"/>
  <c r="BR123" i="36"/>
  <c r="AT123" i="36"/>
  <c r="AN123" i="36"/>
  <c r="AC124" i="36"/>
  <c r="X124" i="36"/>
  <c r="AC123" i="38"/>
  <c r="CA123" i="36"/>
  <c r="CB123" i="36"/>
  <c r="AI123" i="36"/>
  <c r="K123" i="38" s="1"/>
  <c r="AR124" i="38"/>
  <c r="AG124" i="36"/>
  <c r="V123" i="38"/>
  <c r="BG123" i="36"/>
  <c r="D124" i="38"/>
  <c r="U124" i="36"/>
  <c r="K124" i="36"/>
  <c r="DV124" i="36"/>
  <c r="CS124" i="36"/>
  <c r="T124" i="36"/>
  <c r="E124" i="36"/>
  <c r="R124" i="36"/>
  <c r="AE124" i="36"/>
  <c r="EV126" i="36"/>
  <c r="EN126" i="36"/>
  <c r="BT122" i="38"/>
  <c r="BP122" i="38"/>
  <c r="BL122" i="38"/>
  <c r="BH122" i="38"/>
  <c r="AV122" i="38"/>
  <c r="AJ122" i="38"/>
  <c r="AF122" i="38"/>
  <c r="BS122" i="38"/>
  <c r="BO122" i="38"/>
  <c r="BK122" i="38"/>
  <c r="AU122" i="38"/>
  <c r="AQ122" i="38"/>
  <c r="AI122" i="38"/>
  <c r="AE122" i="38"/>
  <c r="BR122" i="38"/>
  <c r="BN122" i="38"/>
  <c r="BJ122" i="38"/>
  <c r="AX122" i="38"/>
  <c r="AZ122" i="38" s="1"/>
  <c r="AT122" i="38"/>
  <c r="AP122" i="38"/>
  <c r="AH122" i="38"/>
  <c r="BQ122" i="38"/>
  <c r="BA122" i="38"/>
  <c r="BB122" i="38" s="1"/>
  <c r="BG122" i="38" s="1"/>
  <c r="AK122" i="38"/>
  <c r="BM122" i="38"/>
  <c r="AW122" i="38"/>
  <c r="AG122" i="38"/>
  <c r="BI122" i="38"/>
  <c r="AS122" i="38"/>
  <c r="BU122" i="38"/>
  <c r="AO122" i="38"/>
  <c r="AZ122" i="36"/>
  <c r="AU122" i="36"/>
  <c r="Z122" i="36"/>
  <c r="T121" i="38"/>
  <c r="S121" i="38"/>
  <c r="EI120" i="36"/>
  <c r="DX120" i="36"/>
  <c r="DY120" i="36"/>
  <c r="EH120" i="36"/>
  <c r="EE120" i="36"/>
  <c r="AB122" i="38"/>
  <c r="O122" i="38"/>
  <c r="P122" i="38" s="1"/>
  <c r="Z122" i="38"/>
  <c r="Y122" i="38"/>
  <c r="EW124" i="36"/>
  <c r="AW121" i="36"/>
  <c r="AV121" i="36"/>
  <c r="AY121" i="36"/>
  <c r="AX121" i="36"/>
  <c r="AA122" i="38"/>
  <c r="BY122" i="36"/>
  <c r="W122" i="38"/>
  <c r="R122" i="38"/>
  <c r="CY123" i="36"/>
  <c r="DA123" i="36" s="1"/>
  <c r="CU123" i="36"/>
  <c r="DC123" i="36"/>
  <c r="CX123" i="36"/>
  <c r="CT123" i="36"/>
  <c r="CW123" i="36"/>
  <c r="CZ123" i="36"/>
  <c r="CV123" i="36"/>
  <c r="E123" i="38"/>
  <c r="C123" i="36"/>
  <c r="S123" i="36"/>
  <c r="I123" i="36"/>
  <c r="BA121" i="36"/>
  <c r="BC121" i="36"/>
  <c r="BB121" i="36"/>
  <c r="EA120" i="36"/>
  <c r="ED120" i="36"/>
  <c r="J123" i="38"/>
  <c r="L123" i="36"/>
  <c r="M123" i="36" s="1"/>
  <c r="G123" i="36"/>
  <c r="F123" i="36"/>
  <c r="W123" i="36"/>
  <c r="BC121" i="38"/>
  <c r="BD121" i="38"/>
  <c r="D122" i="36"/>
  <c r="J122" i="36"/>
  <c r="N122" i="36"/>
  <c r="DI122" i="36"/>
  <c r="DE122" i="36"/>
  <c r="DH122" i="36"/>
  <c r="DD122" i="36"/>
  <c r="DK122" i="36"/>
  <c r="DG122" i="36"/>
  <c r="DF122" i="36"/>
  <c r="EK120" i="36"/>
  <c r="H122" i="38"/>
  <c r="I122" i="38" s="1"/>
  <c r="EV125" i="36"/>
  <c r="EN125" i="36"/>
  <c r="EO126" i="36"/>
  <c r="EM127" i="36" s="1"/>
  <c r="AN121" i="38"/>
  <c r="AM121" i="38"/>
  <c r="AL121" i="38"/>
  <c r="EB120" i="36"/>
  <c r="AD123" i="38"/>
  <c r="BW123" i="36" s="1"/>
  <c r="F123" i="38"/>
  <c r="G123" i="38" s="1"/>
  <c r="V123" i="36"/>
  <c r="Y123" i="36"/>
  <c r="AS123" i="36"/>
  <c r="CD124" i="36"/>
  <c r="FA126" i="36"/>
  <c r="BO124" i="36"/>
  <c r="BQ124" i="36"/>
  <c r="Q126" i="36"/>
  <c r="BH125" i="36"/>
  <c r="AK124" i="36"/>
  <c r="EU126" i="36"/>
  <c r="AR125" i="36"/>
  <c r="BT125" i="36"/>
  <c r="BX125" i="36"/>
  <c r="Q125" i="36"/>
  <c r="BU124" i="36"/>
  <c r="ES126" i="36"/>
  <c r="BL125" i="36"/>
  <c r="BP124" i="36"/>
  <c r="EX126" i="36"/>
  <c r="BX124" i="36"/>
  <c r="BJ124" i="36"/>
  <c r="EZ125" i="36"/>
  <c r="BO125" i="36"/>
  <c r="ER125" i="36"/>
  <c r="BK124" i="36"/>
  <c r="BE124" i="36"/>
  <c r="BT126" i="36"/>
  <c r="EZ126" i="36"/>
  <c r="EQ125" i="36"/>
  <c r="CD125" i="36"/>
  <c r="BV124" i="36"/>
  <c r="ET126" i="36"/>
  <c r="BD124" i="36"/>
  <c r="BN125" i="36"/>
  <c r="BQ125" i="36"/>
  <c r="AH124" i="36"/>
  <c r="BI126" i="36"/>
  <c r="AH126" i="36"/>
  <c r="EX125" i="36"/>
  <c r="BM124" i="36"/>
  <c r="AF126" i="36"/>
  <c r="ER126" i="36"/>
  <c r="AD126" i="36"/>
  <c r="AR124" i="36"/>
  <c r="AO124" i="36"/>
  <c r="FB125" i="36"/>
  <c r="CE126" i="36"/>
  <c r="AB126" i="36"/>
  <c r="EP124" i="36"/>
  <c r="AA125" i="36"/>
  <c r="BN124" i="36"/>
  <c r="EY125" i="36"/>
  <c r="BM125" i="36"/>
  <c r="AQ123" i="36"/>
  <c r="ET125" i="36"/>
  <c r="AR126" i="36"/>
  <c r="FA125" i="36"/>
  <c r="EU125" i="36"/>
  <c r="EQ126" i="36"/>
  <c r="AB125" i="36"/>
  <c r="AF125" i="36"/>
  <c r="AD125" i="36"/>
  <c r="ES125" i="36"/>
  <c r="AA126" i="36"/>
  <c r="AM124" i="36"/>
  <c r="AJ125" i="36"/>
  <c r="EY126" i="36"/>
  <c r="AO125" i="36"/>
  <c r="FB126" i="36"/>
  <c r="BL124" i="36"/>
  <c r="BH124" i="36"/>
  <c r="CE125" i="36"/>
  <c r="AJ124" i="36"/>
  <c r="BS124" i="36" l="1"/>
  <c r="Q124" i="38"/>
  <c r="BF124" i="36"/>
  <c r="U124" i="38" s="1"/>
  <c r="X124" i="38" s="1"/>
  <c r="W123" i="38"/>
  <c r="EA121" i="36"/>
  <c r="BE122" i="38"/>
  <c r="EC121" i="36"/>
  <c r="BR124" i="36"/>
  <c r="AT124" i="36"/>
  <c r="AN124" i="36"/>
  <c r="CB124" i="36"/>
  <c r="CA124" i="36"/>
  <c r="AC124" i="38"/>
  <c r="N124" i="38"/>
  <c r="AP124" i="36"/>
  <c r="L124" i="38"/>
  <c r="M124" i="38"/>
  <c r="ED121" i="36"/>
  <c r="EI121" i="36"/>
  <c r="A123" i="36"/>
  <c r="EH121" i="36"/>
  <c r="DZ121" i="36"/>
  <c r="EK121" i="36"/>
  <c r="EG121" i="36"/>
  <c r="EB121" i="36"/>
  <c r="DY121" i="36"/>
  <c r="EF121" i="36"/>
  <c r="EE121" i="36"/>
  <c r="DJ122" i="36"/>
  <c r="EI122" i="36" s="1"/>
  <c r="EW125" i="36"/>
  <c r="BC122" i="38"/>
  <c r="AE125" i="36"/>
  <c r="V125" i="38"/>
  <c r="BG125" i="36"/>
  <c r="AC125" i="36"/>
  <c r="V124" i="38"/>
  <c r="BG124" i="36"/>
  <c r="D126" i="38"/>
  <c r="E126" i="36"/>
  <c r="R126" i="36"/>
  <c r="U126" i="36"/>
  <c r="K126" i="36"/>
  <c r="DV126" i="36"/>
  <c r="CS126" i="36"/>
  <c r="T126" i="36"/>
  <c r="AE126" i="36"/>
  <c r="D125" i="38"/>
  <c r="DV125" i="36"/>
  <c r="CS125" i="36"/>
  <c r="T125" i="36"/>
  <c r="E125" i="36"/>
  <c r="R125" i="36"/>
  <c r="U125" i="36"/>
  <c r="K125" i="36"/>
  <c r="BS125" i="36"/>
  <c r="X125" i="36"/>
  <c r="AG125" i="36"/>
  <c r="CG124" i="36"/>
  <c r="CF124" i="36"/>
  <c r="AI126" i="36"/>
  <c r="K126" i="38" s="1"/>
  <c r="AR125" i="38"/>
  <c r="N125" i="38"/>
  <c r="AP125" i="36"/>
  <c r="L125" i="38"/>
  <c r="M125" i="38"/>
  <c r="AI124" i="36"/>
  <c r="K124" i="38" s="1"/>
  <c r="AC126" i="36"/>
  <c r="X126" i="36"/>
  <c r="AR126" i="38"/>
  <c r="AG126" i="36"/>
  <c r="N126" i="38"/>
  <c r="AP126" i="36"/>
  <c r="AU123" i="36"/>
  <c r="Z123" i="36"/>
  <c r="AZ123" i="36"/>
  <c r="EV127" i="36"/>
  <c r="EN127" i="36"/>
  <c r="DH123" i="36"/>
  <c r="DD123" i="36"/>
  <c r="DK123" i="36"/>
  <c r="DG123" i="36"/>
  <c r="DF123" i="36"/>
  <c r="DI123" i="36"/>
  <c r="DE123" i="36"/>
  <c r="AN122" i="38"/>
  <c r="AM122" i="38"/>
  <c r="AL122" i="38"/>
  <c r="E124" i="38"/>
  <c r="C124" i="36"/>
  <c r="S124" i="36"/>
  <c r="I124" i="36"/>
  <c r="DC124" i="36"/>
  <c r="CX124" i="36"/>
  <c r="CT124" i="36"/>
  <c r="CW124" i="36"/>
  <c r="CZ124" i="36"/>
  <c r="CV124" i="36"/>
  <c r="CY124" i="36"/>
  <c r="DA124" i="36" s="1"/>
  <c r="CU124" i="36"/>
  <c r="BZ123" i="36"/>
  <c r="H123" i="38"/>
  <c r="I123" i="38" s="1"/>
  <c r="AB123" i="38"/>
  <c r="O123" i="38"/>
  <c r="P123" i="38" s="1"/>
  <c r="Z123" i="38"/>
  <c r="Y123" i="38"/>
  <c r="AV122" i="36"/>
  <c r="AY122" i="36"/>
  <c r="AX122" i="36"/>
  <c r="AW122" i="36"/>
  <c r="EO127" i="36"/>
  <c r="EM128" i="36" s="1"/>
  <c r="BY123" i="36"/>
  <c r="BT123" i="38"/>
  <c r="BP123" i="38"/>
  <c r="BL123" i="38"/>
  <c r="BH123" i="38"/>
  <c r="AV123" i="38"/>
  <c r="AJ123" i="38"/>
  <c r="AF123" i="38"/>
  <c r="BS123" i="38"/>
  <c r="BO123" i="38"/>
  <c r="BK123" i="38"/>
  <c r="AU123" i="38"/>
  <c r="AQ123" i="38"/>
  <c r="AI123" i="38"/>
  <c r="AE123" i="38"/>
  <c r="BR123" i="38"/>
  <c r="BN123" i="38"/>
  <c r="BJ123" i="38"/>
  <c r="AX123" i="38"/>
  <c r="AZ123" i="38" s="1"/>
  <c r="AT123" i="38"/>
  <c r="AP123" i="38"/>
  <c r="AH123" i="38"/>
  <c r="BQ123" i="38"/>
  <c r="BA123" i="38"/>
  <c r="BB123" i="38" s="1"/>
  <c r="BG123" i="38" s="1"/>
  <c r="AK123" i="38"/>
  <c r="BM123" i="38"/>
  <c r="AW123" i="38"/>
  <c r="AG123" i="38"/>
  <c r="BI123" i="38"/>
  <c r="AS123" i="38"/>
  <c r="BU123" i="38"/>
  <c r="AO123" i="38"/>
  <c r="T123" i="38"/>
  <c r="S123" i="38"/>
  <c r="D123" i="36"/>
  <c r="J123" i="36"/>
  <c r="N123" i="36"/>
  <c r="BC122" i="36"/>
  <c r="BB122" i="36"/>
  <c r="BA122" i="36"/>
  <c r="BF122" i="38"/>
  <c r="AY122" i="38"/>
  <c r="EW126" i="36"/>
  <c r="R124" i="38"/>
  <c r="AA123" i="38"/>
  <c r="J124" i="38"/>
  <c r="G124" i="36"/>
  <c r="F124" i="36"/>
  <c r="W124" i="36"/>
  <c r="L124" i="36"/>
  <c r="M124" i="36" s="1"/>
  <c r="T122" i="38"/>
  <c r="S122" i="38"/>
  <c r="BD122" i="38"/>
  <c r="AD124" i="38"/>
  <c r="BW124" i="36" s="1"/>
  <c r="F124" i="38"/>
  <c r="G124" i="38" s="1"/>
  <c r="Y124" i="36"/>
  <c r="H124" i="38" s="1"/>
  <c r="AS124" i="36"/>
  <c r="V124" i="36"/>
  <c r="BQ126" i="36"/>
  <c r="AA127" i="36"/>
  <c r="BN126" i="36"/>
  <c r="ER127" i="36"/>
  <c r="FB127" i="36"/>
  <c r="AB127" i="36"/>
  <c r="BJ126" i="36"/>
  <c r="BK125" i="36"/>
  <c r="AK125" i="36"/>
  <c r="AH125" i="36"/>
  <c r="BI125" i="36"/>
  <c r="BL126" i="36"/>
  <c r="AQ124" i="36"/>
  <c r="AD127" i="36"/>
  <c r="EU127" i="36"/>
  <c r="EZ127" i="36"/>
  <c r="AM126" i="36"/>
  <c r="BJ125" i="36"/>
  <c r="BK126" i="36"/>
  <c r="AO126" i="36"/>
  <c r="BT127" i="36"/>
  <c r="BE126" i="36"/>
  <c r="EP126" i="36"/>
  <c r="ET127" i="36"/>
  <c r="BM126" i="36"/>
  <c r="Q127" i="36"/>
  <c r="AM125" i="36"/>
  <c r="EP125" i="36"/>
  <c r="BO126" i="36"/>
  <c r="AF127" i="36"/>
  <c r="FA127" i="36"/>
  <c r="BH126" i="36"/>
  <c r="AK126" i="36"/>
  <c r="EY127" i="36"/>
  <c r="EX127" i="36"/>
  <c r="CE127" i="36"/>
  <c r="BD126" i="36"/>
  <c r="BV125" i="36"/>
  <c r="ES127" i="36"/>
  <c r="BV126" i="36"/>
  <c r="EQ127" i="36"/>
  <c r="CD126" i="36"/>
  <c r="AJ126" i="36"/>
  <c r="BX126" i="36"/>
  <c r="BP126" i="36"/>
  <c r="BE125" i="36"/>
  <c r="BU125" i="36"/>
  <c r="BP125" i="36"/>
  <c r="BD125" i="36"/>
  <c r="BU126" i="36"/>
  <c r="BP127" i="36"/>
  <c r="W124" i="38" l="1"/>
  <c r="BS126" i="36"/>
  <c r="AC125" i="38"/>
  <c r="CA125" i="36"/>
  <c r="CB125" i="36"/>
  <c r="AI125" i="36"/>
  <c r="K125" i="38" s="1"/>
  <c r="L126" i="38"/>
  <c r="M126" i="38"/>
  <c r="V126" i="38"/>
  <c r="BG126" i="36"/>
  <c r="BY124" i="36"/>
  <c r="AA124" i="38"/>
  <c r="BZ124" i="36"/>
  <c r="CG125" i="36"/>
  <c r="CF125" i="36"/>
  <c r="BE123" i="38"/>
  <c r="EC122" i="36"/>
  <c r="EA122" i="36"/>
  <c r="Q125" i="38"/>
  <c r="W125" i="38" s="1"/>
  <c r="BF125" i="36"/>
  <c r="U125" i="38" s="1"/>
  <c r="X125" i="38" s="1"/>
  <c r="AT125" i="36"/>
  <c r="AN125" i="36"/>
  <c r="BR125" i="36"/>
  <c r="EJ122" i="36"/>
  <c r="EF122" i="36"/>
  <c r="EE122" i="36"/>
  <c r="EG122" i="36"/>
  <c r="EH122" i="36"/>
  <c r="EK122" i="36"/>
  <c r="DZ122" i="36"/>
  <c r="ED122" i="36"/>
  <c r="DY122" i="36"/>
  <c r="EB122" i="36"/>
  <c r="I124" i="38"/>
  <c r="DJ123" i="36"/>
  <c r="EA123" i="36" s="1"/>
  <c r="DX122" i="36"/>
  <c r="EW127" i="36"/>
  <c r="BF123" i="38"/>
  <c r="CG126" i="36"/>
  <c r="CF126" i="36"/>
  <c r="AN126" i="36"/>
  <c r="BR126" i="36"/>
  <c r="AT126" i="36"/>
  <c r="AR127" i="38"/>
  <c r="AG127" i="36"/>
  <c r="AC126" i="38"/>
  <c r="CB126" i="36"/>
  <c r="CA126" i="36"/>
  <c r="D127" i="38"/>
  <c r="R127" i="36"/>
  <c r="U127" i="36"/>
  <c r="K127" i="36"/>
  <c r="DV127" i="36"/>
  <c r="CS127" i="36"/>
  <c r="T127" i="36"/>
  <c r="E127" i="36"/>
  <c r="AE127" i="36"/>
  <c r="Q126" i="38"/>
  <c r="BF126" i="36"/>
  <c r="U126" i="38" s="1"/>
  <c r="X126" i="38" s="1"/>
  <c r="AC127" i="36"/>
  <c r="X127" i="36"/>
  <c r="BT124" i="38"/>
  <c r="BP124" i="38"/>
  <c r="BL124" i="38"/>
  <c r="BH124" i="38"/>
  <c r="AV124" i="38"/>
  <c r="AJ124" i="38"/>
  <c r="AF124" i="38"/>
  <c r="BS124" i="38"/>
  <c r="BO124" i="38"/>
  <c r="BK124" i="38"/>
  <c r="AU124" i="38"/>
  <c r="AQ124" i="38"/>
  <c r="AI124" i="38"/>
  <c r="AE124" i="38"/>
  <c r="BR124" i="38"/>
  <c r="BN124" i="38"/>
  <c r="BJ124" i="38"/>
  <c r="AX124" i="38"/>
  <c r="AZ124" i="38" s="1"/>
  <c r="AT124" i="38"/>
  <c r="AP124" i="38"/>
  <c r="AH124" i="38"/>
  <c r="BQ124" i="38"/>
  <c r="BA124" i="38"/>
  <c r="BB124" i="38" s="1"/>
  <c r="BG124" i="38" s="1"/>
  <c r="AK124" i="38"/>
  <c r="BM124" i="38"/>
  <c r="AW124" i="38"/>
  <c r="AG124" i="38"/>
  <c r="BI124" i="38"/>
  <c r="AS124" i="38"/>
  <c r="BU124" i="38"/>
  <c r="AO124" i="38"/>
  <c r="T124" i="38"/>
  <c r="S124" i="38"/>
  <c r="AY123" i="38"/>
  <c r="AZ124" i="36"/>
  <c r="AU124" i="36"/>
  <c r="Z124" i="36"/>
  <c r="BC123" i="38"/>
  <c r="BD123" i="38"/>
  <c r="EV128" i="36"/>
  <c r="EN128" i="36"/>
  <c r="J124" i="36"/>
  <c r="D124" i="36"/>
  <c r="N124" i="36"/>
  <c r="AN123" i="38"/>
  <c r="AM123" i="38"/>
  <c r="AL123" i="38"/>
  <c r="AY123" i="36"/>
  <c r="AX123" i="36"/>
  <c r="AW123" i="36"/>
  <c r="AV123" i="36"/>
  <c r="AD125" i="38"/>
  <c r="BW125" i="36" s="1"/>
  <c r="F125" i="38"/>
  <c r="G125" i="38" s="1"/>
  <c r="AS125" i="36"/>
  <c r="V125" i="36"/>
  <c r="Y125" i="36"/>
  <c r="H125" i="38" s="1"/>
  <c r="AD126" i="38"/>
  <c r="BW126" i="36" s="1"/>
  <c r="F126" i="38"/>
  <c r="G126" i="38" s="1"/>
  <c r="V126" i="36"/>
  <c r="Y126" i="36"/>
  <c r="AS126" i="36"/>
  <c r="AB124" i="38"/>
  <c r="O124" i="38"/>
  <c r="P124" i="38" s="1"/>
  <c r="Z124" i="38"/>
  <c r="Y124" i="38"/>
  <c r="A124" i="36"/>
  <c r="DK124" i="36"/>
  <c r="DG124" i="36"/>
  <c r="DF124" i="36"/>
  <c r="DI124" i="36"/>
  <c r="DE124" i="36"/>
  <c r="DH124" i="36"/>
  <c r="DD124" i="36"/>
  <c r="EO128" i="36"/>
  <c r="EM129" i="36" s="1"/>
  <c r="EO129" i="36" s="1"/>
  <c r="EM130" i="36" s="1"/>
  <c r="J126" i="38"/>
  <c r="W126" i="36"/>
  <c r="L126" i="36"/>
  <c r="M126" i="36" s="1"/>
  <c r="G126" i="36"/>
  <c r="F126" i="36"/>
  <c r="E125" i="38"/>
  <c r="S125" i="36"/>
  <c r="I125" i="36"/>
  <c r="C125" i="36"/>
  <c r="CW125" i="36"/>
  <c r="CZ125" i="36"/>
  <c r="CV125" i="36"/>
  <c r="CY125" i="36"/>
  <c r="DA125" i="36" s="1"/>
  <c r="CU125" i="36"/>
  <c r="DC125" i="36"/>
  <c r="CX125" i="36"/>
  <c r="CT125" i="36"/>
  <c r="CZ126" i="36"/>
  <c r="CV126" i="36"/>
  <c r="CY126" i="36"/>
  <c r="DA126" i="36" s="1"/>
  <c r="CU126" i="36"/>
  <c r="DC126" i="36"/>
  <c r="CX126" i="36"/>
  <c r="CT126" i="36"/>
  <c r="CW126" i="36"/>
  <c r="E126" i="38"/>
  <c r="S126" i="36"/>
  <c r="I126" i="36"/>
  <c r="C126" i="36"/>
  <c r="BC123" i="36"/>
  <c r="BB123" i="36"/>
  <c r="BA123" i="36"/>
  <c r="J125" i="38"/>
  <c r="F125" i="36"/>
  <c r="W125" i="36"/>
  <c r="L125" i="36"/>
  <c r="M125" i="36" s="1"/>
  <c r="G125" i="36"/>
  <c r="AJ127" i="36"/>
  <c r="CD127" i="36"/>
  <c r="AR127" i="36"/>
  <c r="BE127" i="36"/>
  <c r="AA128" i="36"/>
  <c r="BN127" i="36"/>
  <c r="BL128" i="36"/>
  <c r="BD127" i="36"/>
  <c r="BU127" i="36"/>
  <c r="CE128" i="36"/>
  <c r="AB128" i="36"/>
  <c r="FA128" i="36"/>
  <c r="BX127" i="36"/>
  <c r="ES128" i="36"/>
  <c r="AQ125" i="36"/>
  <c r="BD128" i="36"/>
  <c r="EQ128" i="36"/>
  <c r="AO127" i="36"/>
  <c r="EP127" i="36"/>
  <c r="EU128" i="36"/>
  <c r="BT128" i="36"/>
  <c r="AF128" i="36"/>
  <c r="BQ127" i="36"/>
  <c r="BV127" i="36"/>
  <c r="BJ127" i="36"/>
  <c r="BL127" i="36"/>
  <c r="EZ128" i="36"/>
  <c r="EY128" i="36"/>
  <c r="BM127" i="36"/>
  <c r="AH127" i="36"/>
  <c r="FB128" i="36"/>
  <c r="ET128" i="36"/>
  <c r="BK127" i="36"/>
  <c r="AD128" i="36"/>
  <c r="EX128" i="36"/>
  <c r="BH127" i="36"/>
  <c r="AQ126" i="36"/>
  <c r="ER128" i="36"/>
  <c r="AM127" i="36"/>
  <c r="BO127" i="36"/>
  <c r="AK127" i="36"/>
  <c r="BI127" i="36"/>
  <c r="Q128" i="36"/>
  <c r="AJ128" i="36"/>
  <c r="BZ125" i="36" l="1"/>
  <c r="AA125" i="38"/>
  <c r="BY125" i="36"/>
  <c r="N127" i="38"/>
  <c r="AP127" i="36"/>
  <c r="BR127" i="36"/>
  <c r="AT127" i="36"/>
  <c r="AN127" i="36"/>
  <c r="BF127" i="36"/>
  <c r="U127" i="38" s="1"/>
  <c r="X127" i="38" s="1"/>
  <c r="Q127" i="38"/>
  <c r="V127" i="38"/>
  <c r="BG127" i="36"/>
  <c r="A126" i="36"/>
  <c r="R125" i="38"/>
  <c r="T125" i="38" s="1"/>
  <c r="M127" i="38"/>
  <c r="L127" i="38"/>
  <c r="BS127" i="36"/>
  <c r="CF127" i="36"/>
  <c r="CG127" i="36"/>
  <c r="EJ123" i="36"/>
  <c r="EH123" i="36"/>
  <c r="DX123" i="36"/>
  <c r="BE124" i="38"/>
  <c r="EF123" i="36"/>
  <c r="EB123" i="36"/>
  <c r="EC123" i="36"/>
  <c r="EK123" i="36"/>
  <c r="EE123" i="36"/>
  <c r="DZ123" i="36"/>
  <c r="EG123" i="36"/>
  <c r="A125" i="36"/>
  <c r="ED123" i="36"/>
  <c r="DY123" i="36"/>
  <c r="EI123" i="36"/>
  <c r="DJ124" i="36"/>
  <c r="EI124" i="36" s="1"/>
  <c r="EW128" i="36"/>
  <c r="BF124" i="38"/>
  <c r="AY124" i="38"/>
  <c r="AI127" i="36"/>
  <c r="K127" i="38" s="1"/>
  <c r="AC127" i="38"/>
  <c r="CA127" i="36"/>
  <c r="CB127" i="36"/>
  <c r="AE128" i="36"/>
  <c r="Q128" i="38"/>
  <c r="BF128" i="36"/>
  <c r="U128" i="38" s="1"/>
  <c r="X128" i="38" s="1"/>
  <c r="AC128" i="36"/>
  <c r="X128" i="36"/>
  <c r="AR128" i="38"/>
  <c r="AG128" i="36"/>
  <c r="M128" i="38"/>
  <c r="L128" i="38"/>
  <c r="D128" i="38"/>
  <c r="U128" i="36"/>
  <c r="K128" i="36"/>
  <c r="DV128" i="36"/>
  <c r="CS128" i="36"/>
  <c r="T128" i="36"/>
  <c r="E128" i="36"/>
  <c r="R128" i="36"/>
  <c r="EV130" i="36"/>
  <c r="EN130" i="36"/>
  <c r="AZ126" i="36"/>
  <c r="AU126" i="36"/>
  <c r="Z126" i="36"/>
  <c r="H126" i="38"/>
  <c r="I126" i="38" s="1"/>
  <c r="I125" i="38"/>
  <c r="AN124" i="38"/>
  <c r="AM124" i="38"/>
  <c r="AL124" i="38"/>
  <c r="W126" i="38"/>
  <c r="R126" i="38"/>
  <c r="BZ126" i="36"/>
  <c r="AA126" i="38"/>
  <c r="AB125" i="38"/>
  <c r="O125" i="38"/>
  <c r="P125" i="38" s="1"/>
  <c r="Z125" i="38"/>
  <c r="Y125" i="38"/>
  <c r="DF125" i="36"/>
  <c r="DI125" i="36"/>
  <c r="DE125" i="36"/>
  <c r="DH125" i="36"/>
  <c r="DD125" i="36"/>
  <c r="DK125" i="36"/>
  <c r="DG125" i="36"/>
  <c r="AB126" i="38"/>
  <c r="O126" i="38"/>
  <c r="P126" i="38" s="1"/>
  <c r="Z126" i="38"/>
  <c r="Y126" i="38"/>
  <c r="AZ125" i="36"/>
  <c r="AU125" i="36"/>
  <c r="Z125" i="36"/>
  <c r="BT125" i="38"/>
  <c r="BP125" i="38"/>
  <c r="BL125" i="38"/>
  <c r="BH125" i="38"/>
  <c r="AV125" i="38"/>
  <c r="AJ125" i="38"/>
  <c r="AF125" i="38"/>
  <c r="BS125" i="38"/>
  <c r="BO125" i="38"/>
  <c r="BK125" i="38"/>
  <c r="AU125" i="38"/>
  <c r="AQ125" i="38"/>
  <c r="AI125" i="38"/>
  <c r="AE125" i="38"/>
  <c r="BR125" i="38"/>
  <c r="BN125" i="38"/>
  <c r="BJ125" i="38"/>
  <c r="AX125" i="38"/>
  <c r="AZ125" i="38" s="1"/>
  <c r="AT125" i="38"/>
  <c r="AP125" i="38"/>
  <c r="AH125" i="38"/>
  <c r="BQ125" i="38"/>
  <c r="BA125" i="38"/>
  <c r="BB125" i="38" s="1"/>
  <c r="BG125" i="38" s="1"/>
  <c r="AK125" i="38"/>
  <c r="BM125" i="38"/>
  <c r="AW125" i="38"/>
  <c r="AG125" i="38"/>
  <c r="BI125" i="38"/>
  <c r="AS125" i="38"/>
  <c r="BU125" i="38"/>
  <c r="AO125" i="38"/>
  <c r="AD127" i="38"/>
  <c r="BW127" i="36" s="1"/>
  <c r="F127" i="38"/>
  <c r="G127" i="38" s="1"/>
  <c r="V127" i="36"/>
  <c r="Y127" i="36"/>
  <c r="AS127" i="36"/>
  <c r="BY126" i="36"/>
  <c r="AX124" i="36"/>
  <c r="AW124" i="36"/>
  <c r="AV124" i="36"/>
  <c r="AY124" i="36"/>
  <c r="CY127" i="36"/>
  <c r="DA127" i="36" s="1"/>
  <c r="CU127" i="36"/>
  <c r="DC127" i="36"/>
  <c r="CX127" i="36"/>
  <c r="CT127" i="36"/>
  <c r="CW127" i="36"/>
  <c r="CZ127" i="36"/>
  <c r="CV127" i="36"/>
  <c r="E127" i="38"/>
  <c r="C127" i="36"/>
  <c r="S127" i="36"/>
  <c r="I127" i="36"/>
  <c r="D126" i="36"/>
  <c r="J126" i="36"/>
  <c r="N126" i="36"/>
  <c r="DI126" i="36"/>
  <c r="DE126" i="36"/>
  <c r="DH126" i="36"/>
  <c r="DD126" i="36"/>
  <c r="DK126" i="36"/>
  <c r="DG126" i="36"/>
  <c r="DF126" i="36"/>
  <c r="J125" i="36"/>
  <c r="D125" i="36"/>
  <c r="N125" i="36"/>
  <c r="EV129" i="36"/>
  <c r="EN129" i="36"/>
  <c r="EO130" i="36"/>
  <c r="EM131" i="36" s="1"/>
  <c r="EO131" i="36" s="1"/>
  <c r="EM132" i="36" s="1"/>
  <c r="BT126" i="38"/>
  <c r="BP126" i="38"/>
  <c r="BL126" i="38"/>
  <c r="BH126" i="38"/>
  <c r="AV126" i="38"/>
  <c r="AJ126" i="38"/>
  <c r="AF126" i="38"/>
  <c r="BS126" i="38"/>
  <c r="BO126" i="38"/>
  <c r="BK126" i="38"/>
  <c r="AU126" i="38"/>
  <c r="AQ126" i="38"/>
  <c r="AI126" i="38"/>
  <c r="AE126" i="38"/>
  <c r="BR126" i="38"/>
  <c r="BN126" i="38"/>
  <c r="BJ126" i="38"/>
  <c r="AX126" i="38"/>
  <c r="AZ126" i="38" s="1"/>
  <c r="AT126" i="38"/>
  <c r="AP126" i="38"/>
  <c r="AH126" i="38"/>
  <c r="BQ126" i="38"/>
  <c r="BA126" i="38"/>
  <c r="BB126" i="38" s="1"/>
  <c r="BG126" i="38" s="1"/>
  <c r="AK126" i="38"/>
  <c r="BM126" i="38"/>
  <c r="AW126" i="38"/>
  <c r="AG126" i="38"/>
  <c r="BI126" i="38"/>
  <c r="AS126" i="38"/>
  <c r="BU126" i="38"/>
  <c r="AO126" i="38"/>
  <c r="BB124" i="36"/>
  <c r="BA124" i="36"/>
  <c r="BC124" i="36"/>
  <c r="BC124" i="38"/>
  <c r="BD124" i="38"/>
  <c r="J127" i="38"/>
  <c r="L127" i="36"/>
  <c r="M127" i="36" s="1"/>
  <c r="G127" i="36"/>
  <c r="F127" i="36"/>
  <c r="W127" i="36"/>
  <c r="AH128" i="36"/>
  <c r="BQ129" i="36"/>
  <c r="ES130" i="36"/>
  <c r="AK128" i="36"/>
  <c r="BP128" i="36"/>
  <c r="EP128" i="36"/>
  <c r="BX128" i="36"/>
  <c r="EU130" i="36"/>
  <c r="BJ128" i="36"/>
  <c r="AM128" i="36"/>
  <c r="BM129" i="36"/>
  <c r="FB130" i="36"/>
  <c r="EZ129" i="36"/>
  <c r="AD129" i="36"/>
  <c r="Q129" i="36"/>
  <c r="AO129" i="36"/>
  <c r="AB130" i="36"/>
  <c r="BT129" i="36"/>
  <c r="BT130" i="36"/>
  <c r="AD130" i="36"/>
  <c r="CD128" i="36"/>
  <c r="BK129" i="36"/>
  <c r="CE130" i="36"/>
  <c r="BN128" i="36"/>
  <c r="ET129" i="36"/>
  <c r="BQ128" i="36"/>
  <c r="AA129" i="36"/>
  <c r="EY129" i="36"/>
  <c r="AF130" i="36"/>
  <c r="EX129" i="36"/>
  <c r="EQ129" i="36"/>
  <c r="BJ129" i="36"/>
  <c r="BV128" i="36"/>
  <c r="AA130" i="36"/>
  <c r="BE128" i="36"/>
  <c r="BO128" i="36"/>
  <c r="BI128" i="36"/>
  <c r="EU129" i="36"/>
  <c r="BM128" i="36"/>
  <c r="CE129" i="36"/>
  <c r="FB129" i="36"/>
  <c r="AO128" i="36"/>
  <c r="ER130" i="36"/>
  <c r="EY130" i="36"/>
  <c r="Q130" i="36"/>
  <c r="BK128" i="36"/>
  <c r="ER129" i="36"/>
  <c r="FA130" i="36"/>
  <c r="ES129" i="36"/>
  <c r="AK129" i="36"/>
  <c r="EZ130" i="36"/>
  <c r="AF129" i="36"/>
  <c r="BU128" i="36"/>
  <c r="EX130" i="36"/>
  <c r="AQ127" i="36"/>
  <c r="EQ130" i="36"/>
  <c r="AR128" i="36"/>
  <c r="BH128" i="36"/>
  <c r="AB129" i="36"/>
  <c r="ET130" i="36"/>
  <c r="BP129" i="36"/>
  <c r="FA129" i="36"/>
  <c r="BL130" i="36"/>
  <c r="W127" i="38" l="1"/>
  <c r="R127" i="38"/>
  <c r="S127" i="38" s="1"/>
  <c r="BS128" i="36"/>
  <c r="CG128" i="36"/>
  <c r="CF128" i="36"/>
  <c r="N128" i="38"/>
  <c r="AP128" i="36"/>
  <c r="V128" i="38"/>
  <c r="W128" i="38" s="1"/>
  <c r="BG128" i="36"/>
  <c r="S125" i="38"/>
  <c r="BE126" i="38"/>
  <c r="BE125" i="38"/>
  <c r="EC124" i="36"/>
  <c r="AN128" i="36"/>
  <c r="BR128" i="36"/>
  <c r="AT128" i="36"/>
  <c r="AI128" i="36"/>
  <c r="K128" i="38" s="1"/>
  <c r="AC128" i="38"/>
  <c r="CB128" i="36"/>
  <c r="CA128" i="36"/>
  <c r="EB124" i="36"/>
  <c r="DZ124" i="36"/>
  <c r="DX124" i="36"/>
  <c r="EK124" i="36"/>
  <c r="ED124" i="36"/>
  <c r="EE124" i="36"/>
  <c r="DY124" i="36"/>
  <c r="EH124" i="36"/>
  <c r="EF124" i="36"/>
  <c r="EG124" i="36"/>
  <c r="EJ124" i="36"/>
  <c r="EA124" i="36"/>
  <c r="EW130" i="36"/>
  <c r="BD125" i="38"/>
  <c r="DJ125" i="36"/>
  <c r="ED125" i="36" s="1"/>
  <c r="BC125" i="38"/>
  <c r="D130" i="38"/>
  <c r="E130" i="36"/>
  <c r="R130" i="36"/>
  <c r="U130" i="36"/>
  <c r="K130" i="36"/>
  <c r="DV130" i="36"/>
  <c r="CS130" i="36"/>
  <c r="T130" i="36"/>
  <c r="AE130" i="36"/>
  <c r="D129" i="38"/>
  <c r="DV129" i="36"/>
  <c r="CS129" i="36"/>
  <c r="T129" i="36"/>
  <c r="E129" i="36"/>
  <c r="R129" i="36"/>
  <c r="U129" i="36"/>
  <c r="K129" i="36"/>
  <c r="BS129" i="36"/>
  <c r="AE129" i="36"/>
  <c r="AC129" i="36"/>
  <c r="AC130" i="36"/>
  <c r="X130" i="36"/>
  <c r="AR130" i="38"/>
  <c r="X129" i="36"/>
  <c r="AR129" i="38"/>
  <c r="AG129" i="36"/>
  <c r="AG130" i="36"/>
  <c r="EV132" i="36"/>
  <c r="EN132" i="36"/>
  <c r="AN126" i="38"/>
  <c r="AM126" i="38"/>
  <c r="AL126" i="38"/>
  <c r="DJ126" i="36"/>
  <c r="EJ126" i="36" s="1"/>
  <c r="D127" i="36"/>
  <c r="J127" i="36"/>
  <c r="N127" i="36"/>
  <c r="AU127" i="36"/>
  <c r="Z127" i="36"/>
  <c r="AZ127" i="36"/>
  <c r="BS127" i="38"/>
  <c r="BO127" i="38"/>
  <c r="BK127" i="38"/>
  <c r="AU127" i="38"/>
  <c r="AQ127" i="38"/>
  <c r="AI127" i="38"/>
  <c r="AE127" i="38"/>
  <c r="BR127" i="38"/>
  <c r="BN127" i="38"/>
  <c r="BJ127" i="38"/>
  <c r="AX127" i="38"/>
  <c r="AY127" i="38" s="1"/>
  <c r="AT127" i="38"/>
  <c r="AP127" i="38"/>
  <c r="AH127" i="38"/>
  <c r="BU127" i="38"/>
  <c r="BQ127" i="38"/>
  <c r="BM127" i="38"/>
  <c r="BI127" i="38"/>
  <c r="BT127" i="38"/>
  <c r="AV127" i="38"/>
  <c r="AF127" i="38"/>
  <c r="BP127" i="38"/>
  <c r="BA127" i="38"/>
  <c r="BB127" i="38" s="1"/>
  <c r="BG127" i="38" s="1"/>
  <c r="AS127" i="38"/>
  <c r="AK127" i="38"/>
  <c r="BL127" i="38"/>
  <c r="AJ127" i="38"/>
  <c r="AG127" i="38"/>
  <c r="BH127" i="38"/>
  <c r="AW127" i="38"/>
  <c r="AO127" i="38"/>
  <c r="AV126" i="36"/>
  <c r="AY126" i="36"/>
  <c r="AX126" i="36"/>
  <c r="AW126" i="36"/>
  <c r="AD128" i="38"/>
  <c r="BW128" i="36" s="1"/>
  <c r="F128" i="38"/>
  <c r="G128" i="38" s="1"/>
  <c r="Y128" i="36"/>
  <c r="AS128" i="36"/>
  <c r="V128" i="36"/>
  <c r="J128" i="38"/>
  <c r="G128" i="36"/>
  <c r="F128" i="36"/>
  <c r="W128" i="36"/>
  <c r="L128" i="36"/>
  <c r="M128" i="36" s="1"/>
  <c r="BZ127" i="36"/>
  <c r="BY127" i="36"/>
  <c r="AA127" i="38"/>
  <c r="O127" i="38"/>
  <c r="P127" i="38" s="1"/>
  <c r="Z127" i="38"/>
  <c r="AB127" i="38"/>
  <c r="Y127" i="38"/>
  <c r="AN125" i="38"/>
  <c r="AM125" i="38"/>
  <c r="AL125" i="38"/>
  <c r="BC126" i="36"/>
  <c r="BB126" i="36"/>
  <c r="BA126" i="36"/>
  <c r="E128" i="38"/>
  <c r="C128" i="36"/>
  <c r="S128" i="36"/>
  <c r="I128" i="36"/>
  <c r="DC128" i="36"/>
  <c r="CX128" i="36"/>
  <c r="CT128" i="36"/>
  <c r="CW128" i="36"/>
  <c r="CZ128" i="36"/>
  <c r="CV128" i="36"/>
  <c r="CY128" i="36"/>
  <c r="DA128" i="36" s="1"/>
  <c r="CU128" i="36"/>
  <c r="R128" i="38"/>
  <c r="BF126" i="38"/>
  <c r="AY126" i="38"/>
  <c r="EO132" i="36"/>
  <c r="EM133" i="36" s="1"/>
  <c r="EV131" i="36"/>
  <c r="EN131" i="36"/>
  <c r="EW129" i="36"/>
  <c r="DH127" i="36"/>
  <c r="DD127" i="36"/>
  <c r="DK127" i="36"/>
  <c r="DG127" i="36"/>
  <c r="DF127" i="36"/>
  <c r="DI127" i="36"/>
  <c r="DE127" i="36"/>
  <c r="AW125" i="36"/>
  <c r="AV125" i="36"/>
  <c r="AY125" i="36"/>
  <c r="AX125" i="36"/>
  <c r="T126" i="38"/>
  <c r="S126" i="38"/>
  <c r="A127" i="36"/>
  <c r="BC126" i="38"/>
  <c r="BD126" i="38"/>
  <c r="H127" i="38"/>
  <c r="I127" i="38" s="1"/>
  <c r="BF125" i="38"/>
  <c r="AY125" i="38"/>
  <c r="BA125" i="36"/>
  <c r="BC125" i="36"/>
  <c r="BB125" i="36"/>
  <c r="BV129" i="36"/>
  <c r="AJ130" i="36"/>
  <c r="BX129" i="36"/>
  <c r="EX132" i="36"/>
  <c r="AR130" i="36"/>
  <c r="ET131" i="36"/>
  <c r="BE129" i="36"/>
  <c r="AH130" i="36"/>
  <c r="BI130" i="36"/>
  <c r="EP130" i="36"/>
  <c r="AM129" i="36"/>
  <c r="BJ132" i="36"/>
  <c r="EQ131" i="36"/>
  <c r="Q131" i="36"/>
  <c r="AF131" i="36"/>
  <c r="BH130" i="36"/>
  <c r="CE132" i="36"/>
  <c r="BM131" i="36"/>
  <c r="FA132" i="36"/>
  <c r="BP131" i="36"/>
  <c r="AB131" i="36"/>
  <c r="BT131" i="36"/>
  <c r="AD131" i="36"/>
  <c r="ET132" i="36"/>
  <c r="BV130" i="36"/>
  <c r="BD130" i="36"/>
  <c r="ES132" i="36"/>
  <c r="BM130" i="36"/>
  <c r="BE130" i="36"/>
  <c r="AH129" i="36"/>
  <c r="EQ132" i="36"/>
  <c r="ES131" i="36"/>
  <c r="BH129" i="36"/>
  <c r="FA131" i="36"/>
  <c r="BI129" i="36"/>
  <c r="AO130" i="36"/>
  <c r="AK130" i="36"/>
  <c r="EY131" i="36"/>
  <c r="CD129" i="36"/>
  <c r="BL129" i="36"/>
  <c r="FB132" i="36"/>
  <c r="Q132" i="36"/>
  <c r="EY132" i="36"/>
  <c r="FB131" i="36"/>
  <c r="AQ128" i="36"/>
  <c r="EU132" i="36"/>
  <c r="AR129" i="36"/>
  <c r="BD129" i="36"/>
  <c r="BN130" i="36"/>
  <c r="BK130" i="36"/>
  <c r="AM130" i="36"/>
  <c r="BO130" i="36"/>
  <c r="CD130" i="36"/>
  <c r="EU131" i="36"/>
  <c r="BU130" i="36"/>
  <c r="BU129" i="36"/>
  <c r="AA131" i="36"/>
  <c r="BO129" i="36"/>
  <c r="BT132" i="36"/>
  <c r="BJ130" i="36"/>
  <c r="EP129" i="36"/>
  <c r="EZ132" i="36"/>
  <c r="AF132" i="36"/>
  <c r="BX130" i="36"/>
  <c r="BP130" i="36"/>
  <c r="EZ131" i="36"/>
  <c r="BN129" i="36"/>
  <c r="AJ129" i="36"/>
  <c r="ER132" i="36"/>
  <c r="AD132" i="36"/>
  <c r="BQ130" i="36"/>
  <c r="CE131" i="36"/>
  <c r="ER131" i="36"/>
  <c r="AB132" i="36"/>
  <c r="EX131" i="36"/>
  <c r="AA132" i="36"/>
  <c r="T127" i="38" l="1"/>
  <c r="AN130" i="36"/>
  <c r="AT130" i="36"/>
  <c r="CB129" i="36"/>
  <c r="CA129" i="36"/>
  <c r="AC129" i="38"/>
  <c r="BS130" i="36"/>
  <c r="EI125" i="36"/>
  <c r="CG130" i="36"/>
  <c r="CF130" i="36"/>
  <c r="AT129" i="36"/>
  <c r="AN129" i="36"/>
  <c r="BR129" i="36"/>
  <c r="CG129" i="36"/>
  <c r="CF129" i="36"/>
  <c r="Q129" i="38"/>
  <c r="R129" i="38" s="1"/>
  <c r="BF129" i="36"/>
  <c r="U129" i="38" s="1"/>
  <c r="X129" i="38" s="1"/>
  <c r="N129" i="38"/>
  <c r="AP129" i="36"/>
  <c r="M129" i="38"/>
  <c r="L129" i="38"/>
  <c r="EC125" i="36"/>
  <c r="BZ128" i="36"/>
  <c r="BY128" i="36"/>
  <c r="AA128" i="38"/>
  <c r="AZ127" i="38"/>
  <c r="AP130" i="36"/>
  <c r="N130" i="38"/>
  <c r="M130" i="38"/>
  <c r="L130" i="38"/>
  <c r="BR130" i="36"/>
  <c r="EE126" i="36"/>
  <c r="ED126" i="36"/>
  <c r="EC126" i="36"/>
  <c r="EH125" i="36"/>
  <c r="EF126" i="36"/>
  <c r="EH126" i="36"/>
  <c r="DZ126" i="36"/>
  <c r="DZ125" i="36"/>
  <c r="DY125" i="36"/>
  <c r="DX125" i="36"/>
  <c r="EF125" i="36"/>
  <c r="EK125" i="36"/>
  <c r="EA125" i="36"/>
  <c r="EE125" i="36"/>
  <c r="DY126" i="36"/>
  <c r="EB125" i="36"/>
  <c r="EG125" i="36"/>
  <c r="EJ125" i="36"/>
  <c r="EA126" i="36"/>
  <c r="EK126" i="36"/>
  <c r="A128" i="36"/>
  <c r="DX126" i="36"/>
  <c r="EB126" i="36"/>
  <c r="EG126" i="36"/>
  <c r="D131" i="38"/>
  <c r="R131" i="36"/>
  <c r="U131" i="36"/>
  <c r="K131" i="36"/>
  <c r="DV131" i="36"/>
  <c r="CS131" i="36"/>
  <c r="T131" i="36"/>
  <c r="E131" i="36"/>
  <c r="AE131" i="36"/>
  <c r="V129" i="38"/>
  <c r="BG129" i="36"/>
  <c r="AC131" i="36"/>
  <c r="X131" i="36"/>
  <c r="V130" i="38"/>
  <c r="BG130" i="36"/>
  <c r="AR132" i="38"/>
  <c r="AG132" i="36"/>
  <c r="AR131" i="38"/>
  <c r="AG131" i="36"/>
  <c r="AI129" i="36"/>
  <c r="K129" i="38" s="1"/>
  <c r="Q130" i="38"/>
  <c r="BF130" i="36"/>
  <c r="U130" i="38" s="1"/>
  <c r="X130" i="38" s="1"/>
  <c r="D132" i="38"/>
  <c r="U132" i="36"/>
  <c r="K132" i="36"/>
  <c r="DV132" i="36"/>
  <c r="CS132" i="36"/>
  <c r="T132" i="36"/>
  <c r="E132" i="36"/>
  <c r="R132" i="36"/>
  <c r="AI130" i="36"/>
  <c r="K130" i="38" s="1"/>
  <c r="AE132" i="36"/>
  <c r="AC130" i="38"/>
  <c r="CB130" i="36"/>
  <c r="CA130" i="36"/>
  <c r="AC132" i="36"/>
  <c r="X132" i="36"/>
  <c r="EW131" i="36"/>
  <c r="S128" i="38"/>
  <c r="T128" i="38"/>
  <c r="O128" i="38"/>
  <c r="P128" i="38" s="1"/>
  <c r="Z128" i="38"/>
  <c r="Y128" i="38"/>
  <c r="AB128" i="38"/>
  <c r="BS128" i="38"/>
  <c r="BO128" i="38"/>
  <c r="BK128" i="38"/>
  <c r="AU128" i="38"/>
  <c r="AQ128" i="38"/>
  <c r="AI128" i="38"/>
  <c r="AE128" i="38"/>
  <c r="BR128" i="38"/>
  <c r="BN128" i="38"/>
  <c r="BJ128" i="38"/>
  <c r="AX128" i="38"/>
  <c r="AZ128" i="38" s="1"/>
  <c r="AT128" i="38"/>
  <c r="AP128" i="38"/>
  <c r="AH128" i="38"/>
  <c r="BU128" i="38"/>
  <c r="BQ128" i="38"/>
  <c r="BM128" i="38"/>
  <c r="BI128" i="38"/>
  <c r="BA128" i="38"/>
  <c r="BB128" i="38" s="1"/>
  <c r="BG128" i="38" s="1"/>
  <c r="AW128" i="38"/>
  <c r="AS128" i="38"/>
  <c r="AO128" i="38"/>
  <c r="AK128" i="38"/>
  <c r="AG128" i="38"/>
  <c r="BT128" i="38"/>
  <c r="BP128" i="38"/>
  <c r="AJ128" i="38"/>
  <c r="BL128" i="38"/>
  <c r="AV128" i="38"/>
  <c r="AF128" i="38"/>
  <c r="BH128" i="38"/>
  <c r="BD127" i="38"/>
  <c r="BC127" i="38"/>
  <c r="BC127" i="36"/>
  <c r="BB127" i="36"/>
  <c r="BA127" i="36"/>
  <c r="DJ127" i="36"/>
  <c r="EB127" i="36" s="1"/>
  <c r="J128" i="36"/>
  <c r="D128" i="36"/>
  <c r="N128" i="36"/>
  <c r="AZ128" i="36"/>
  <c r="AU128" i="36"/>
  <c r="Z128" i="36"/>
  <c r="EI126" i="36"/>
  <c r="J129" i="38"/>
  <c r="F129" i="36"/>
  <c r="W129" i="36"/>
  <c r="L129" i="36"/>
  <c r="M129" i="36" s="1"/>
  <c r="G129" i="36"/>
  <c r="H128" i="38"/>
  <c r="I128" i="38" s="1"/>
  <c r="BE127" i="38"/>
  <c r="AY127" i="36"/>
  <c r="AX127" i="36"/>
  <c r="AW127" i="36"/>
  <c r="AV127" i="36"/>
  <c r="AD129" i="38"/>
  <c r="BW129" i="36" s="1"/>
  <c r="F129" i="38"/>
  <c r="G129" i="38" s="1"/>
  <c r="AS129" i="36"/>
  <c r="V129" i="36"/>
  <c r="Y129" i="36"/>
  <c r="AD130" i="38"/>
  <c r="BW130" i="36" s="1"/>
  <c r="F130" i="38"/>
  <c r="G130" i="38" s="1"/>
  <c r="V130" i="36"/>
  <c r="Y130" i="36"/>
  <c r="H130" i="38" s="1"/>
  <c r="AS130" i="36"/>
  <c r="EV133" i="36"/>
  <c r="EN133" i="36"/>
  <c r="DK128" i="36"/>
  <c r="DG128" i="36"/>
  <c r="DF128" i="36"/>
  <c r="DI128" i="36"/>
  <c r="DE128" i="36"/>
  <c r="DH128" i="36"/>
  <c r="DD128" i="36"/>
  <c r="AM127" i="38"/>
  <c r="AL127" i="38"/>
  <c r="AN127" i="38"/>
  <c r="BF127" i="38"/>
  <c r="EO133" i="36"/>
  <c r="EM134" i="36" s="1"/>
  <c r="EW132" i="36"/>
  <c r="J130" i="38"/>
  <c r="W130" i="36"/>
  <c r="L130" i="36"/>
  <c r="M130" i="36" s="1"/>
  <c r="G130" i="36"/>
  <c r="F130" i="36"/>
  <c r="E129" i="38"/>
  <c r="S129" i="36"/>
  <c r="I129" i="36"/>
  <c r="C129" i="36"/>
  <c r="CW129" i="36"/>
  <c r="CZ129" i="36"/>
  <c r="CV129" i="36"/>
  <c r="CY129" i="36"/>
  <c r="DA129" i="36" s="1"/>
  <c r="CU129" i="36"/>
  <c r="DC129" i="36"/>
  <c r="CX129" i="36"/>
  <c r="CT129" i="36"/>
  <c r="CZ130" i="36"/>
  <c r="CV130" i="36"/>
  <c r="CY130" i="36"/>
  <c r="DA130" i="36" s="1"/>
  <c r="CU130" i="36"/>
  <c r="DC130" i="36"/>
  <c r="CX130" i="36"/>
  <c r="CT130" i="36"/>
  <c r="CW130" i="36"/>
  <c r="E130" i="38"/>
  <c r="S130" i="36"/>
  <c r="I130" i="36"/>
  <c r="C130" i="36"/>
  <c r="AQ130" i="36"/>
  <c r="BK132" i="36"/>
  <c r="BL131" i="36"/>
  <c r="Q133" i="36"/>
  <c r="ES133" i="36"/>
  <c r="EP132" i="36"/>
  <c r="BM132" i="36"/>
  <c r="EP131" i="36"/>
  <c r="BJ131" i="36"/>
  <c r="AF133" i="36"/>
  <c r="BT133" i="36"/>
  <c r="BO132" i="36"/>
  <c r="CE133" i="36"/>
  <c r="BV132" i="36"/>
  <c r="BU132" i="36"/>
  <c r="CD132" i="36"/>
  <c r="EQ133" i="36"/>
  <c r="BH131" i="36"/>
  <c r="AB133" i="36"/>
  <c r="AM131" i="36"/>
  <c r="BP132" i="36"/>
  <c r="BX131" i="36"/>
  <c r="AD133" i="36"/>
  <c r="AO131" i="36"/>
  <c r="BN132" i="36"/>
  <c r="BH132" i="36"/>
  <c r="CD131" i="36"/>
  <c r="AJ131" i="36"/>
  <c r="BV131" i="36"/>
  <c r="BL132" i="36"/>
  <c r="BO131" i="36"/>
  <c r="BQ131" i="36"/>
  <c r="BE132" i="36"/>
  <c r="AO132" i="36"/>
  <c r="AK132" i="36"/>
  <c r="BK131" i="36"/>
  <c r="BN131" i="36"/>
  <c r="AH132" i="36"/>
  <c r="BE131" i="36"/>
  <c r="AR131" i="36"/>
  <c r="FA133" i="36"/>
  <c r="AK131" i="36"/>
  <c r="EY133" i="36"/>
  <c r="AJ133" i="36"/>
  <c r="BQ132" i="36"/>
  <c r="BI131" i="36"/>
  <c r="AJ132" i="36"/>
  <c r="AM132" i="36"/>
  <c r="FB133" i="36"/>
  <c r="AA133" i="36"/>
  <c r="ET133" i="36"/>
  <c r="BU131" i="36"/>
  <c r="BI132" i="36"/>
  <c r="EU133" i="36"/>
  <c r="BD131" i="36"/>
  <c r="BX132" i="36"/>
  <c r="AR132" i="36"/>
  <c r="ER133" i="36"/>
  <c r="AH131" i="36"/>
  <c r="BD132" i="36"/>
  <c r="EZ133" i="36"/>
  <c r="AQ129" i="36"/>
  <c r="EX133" i="36"/>
  <c r="AA129" i="38" l="1"/>
  <c r="M132" i="38"/>
  <c r="L132" i="38"/>
  <c r="L131" i="38"/>
  <c r="M131" i="38"/>
  <c r="BZ129" i="36"/>
  <c r="BY129" i="36"/>
  <c r="AP131" i="36"/>
  <c r="N131" i="38"/>
  <c r="A130" i="36"/>
  <c r="W129" i="38"/>
  <c r="EG127" i="36"/>
  <c r="N132" i="38"/>
  <c r="AP132" i="36"/>
  <c r="EF127" i="36"/>
  <c r="AY128" i="38"/>
  <c r="A129" i="36"/>
  <c r="EK127" i="36"/>
  <c r="EC127" i="36"/>
  <c r="BD128" i="38"/>
  <c r="BE128" i="38"/>
  <c r="BF128" i="38"/>
  <c r="DY127" i="36"/>
  <c r="DZ127" i="36"/>
  <c r="DJ128" i="36"/>
  <c r="DX128" i="36" s="1"/>
  <c r="EA127" i="36"/>
  <c r="AI132" i="36"/>
  <c r="K132" i="38" s="1"/>
  <c r="X133" i="36"/>
  <c r="AR133" i="38"/>
  <c r="AG133" i="36"/>
  <c r="BS131" i="36"/>
  <c r="BS132" i="36"/>
  <c r="AC132" i="38"/>
  <c r="CB132" i="36"/>
  <c r="CA132" i="36"/>
  <c r="BR132" i="36"/>
  <c r="AT132" i="36"/>
  <c r="AN132" i="36"/>
  <c r="CF131" i="36"/>
  <c r="CG131" i="36"/>
  <c r="AC131" i="38"/>
  <c r="CA131" i="36"/>
  <c r="CB131" i="36"/>
  <c r="V132" i="38"/>
  <c r="BG132" i="36"/>
  <c r="M133" i="38"/>
  <c r="L133" i="38"/>
  <c r="AI131" i="36"/>
  <c r="K131" i="38" s="1"/>
  <c r="Q131" i="38"/>
  <c r="BF131" i="36"/>
  <c r="U131" i="38" s="1"/>
  <c r="X131" i="38" s="1"/>
  <c r="Q132" i="38"/>
  <c r="BF132" i="36"/>
  <c r="U132" i="38" s="1"/>
  <c r="X132" i="38" s="1"/>
  <c r="BR131" i="36"/>
  <c r="AT131" i="36"/>
  <c r="AN131" i="36"/>
  <c r="CG132" i="36"/>
  <c r="CF132" i="36"/>
  <c r="D133" i="38"/>
  <c r="DV133" i="36"/>
  <c r="CS133" i="36"/>
  <c r="T133" i="36"/>
  <c r="E133" i="36"/>
  <c r="R133" i="36"/>
  <c r="U133" i="36"/>
  <c r="K133" i="36"/>
  <c r="AE133" i="36"/>
  <c r="AC133" i="36"/>
  <c r="V131" i="38"/>
  <c r="BG131" i="36"/>
  <c r="AZ129" i="36"/>
  <c r="AU129" i="36"/>
  <c r="Z129" i="36"/>
  <c r="ED127" i="36"/>
  <c r="E132" i="38"/>
  <c r="C132" i="36"/>
  <c r="S132" i="36"/>
  <c r="I132" i="36"/>
  <c r="DC132" i="36"/>
  <c r="CX132" i="36"/>
  <c r="CT132" i="36"/>
  <c r="CW132" i="36"/>
  <c r="CZ132" i="36"/>
  <c r="CV132" i="36"/>
  <c r="CY132" i="36"/>
  <c r="DA132" i="36" s="1"/>
  <c r="CU132" i="36"/>
  <c r="DI130" i="36"/>
  <c r="DE130" i="36"/>
  <c r="DH130" i="36"/>
  <c r="DD130" i="36"/>
  <c r="DK130" i="36"/>
  <c r="DG130" i="36"/>
  <c r="DF130" i="36"/>
  <c r="J129" i="36"/>
  <c r="D129" i="36"/>
  <c r="N129" i="36"/>
  <c r="BS129" i="38"/>
  <c r="BO129" i="38"/>
  <c r="BK129" i="38"/>
  <c r="AU129" i="38"/>
  <c r="AQ129" i="38"/>
  <c r="AI129" i="38"/>
  <c r="AE129" i="38"/>
  <c r="BR129" i="38"/>
  <c r="BN129" i="38"/>
  <c r="BJ129" i="38"/>
  <c r="AX129" i="38"/>
  <c r="AY129" i="38" s="1"/>
  <c r="AT129" i="38"/>
  <c r="AP129" i="38"/>
  <c r="AH129" i="38"/>
  <c r="BU129" i="38"/>
  <c r="BQ129" i="38"/>
  <c r="BM129" i="38"/>
  <c r="BI129" i="38"/>
  <c r="BA129" i="38"/>
  <c r="BB129" i="38" s="1"/>
  <c r="BG129" i="38" s="1"/>
  <c r="AW129" i="38"/>
  <c r="AS129" i="38"/>
  <c r="AO129" i="38"/>
  <c r="AK129" i="38"/>
  <c r="AG129" i="38"/>
  <c r="BT129" i="38"/>
  <c r="BP129" i="38"/>
  <c r="AJ129" i="38"/>
  <c r="BL129" i="38"/>
  <c r="AV129" i="38"/>
  <c r="AF129" i="38"/>
  <c r="BH129" i="38"/>
  <c r="O129" i="38"/>
  <c r="P129" i="38" s="1"/>
  <c r="Z129" i="38"/>
  <c r="Y129" i="38"/>
  <c r="AB129" i="38"/>
  <c r="EH127" i="36"/>
  <c r="EE127" i="36"/>
  <c r="BZ130" i="36"/>
  <c r="AA130" i="38"/>
  <c r="BY130" i="36"/>
  <c r="AD131" i="38"/>
  <c r="BW131" i="36" s="1"/>
  <c r="F131" i="38"/>
  <c r="G131" i="38" s="1"/>
  <c r="V131" i="36"/>
  <c r="Y131" i="36"/>
  <c r="H131" i="38" s="1"/>
  <c r="AS131" i="36"/>
  <c r="EV134" i="36"/>
  <c r="EN134" i="36"/>
  <c r="I130" i="38"/>
  <c r="AX128" i="36"/>
  <c r="AW128" i="36"/>
  <c r="AV128" i="36"/>
  <c r="AY128" i="36"/>
  <c r="S129" i="38"/>
  <c r="T129" i="38"/>
  <c r="AM128" i="38"/>
  <c r="AL128" i="38"/>
  <c r="AN128" i="38"/>
  <c r="W130" i="38"/>
  <c r="R130" i="38"/>
  <c r="J131" i="38"/>
  <c r="L131" i="36"/>
  <c r="M131" i="36" s="1"/>
  <c r="G131" i="36"/>
  <c r="F131" i="36"/>
  <c r="W131" i="36"/>
  <c r="CY131" i="36"/>
  <c r="DA131" i="36" s="1"/>
  <c r="CU131" i="36"/>
  <c r="DC131" i="36"/>
  <c r="CX131" i="36"/>
  <c r="CT131" i="36"/>
  <c r="CW131" i="36"/>
  <c r="CZ131" i="36"/>
  <c r="CV131" i="36"/>
  <c r="E131" i="38"/>
  <c r="C131" i="36"/>
  <c r="S131" i="36"/>
  <c r="I131" i="36"/>
  <c r="D130" i="36"/>
  <c r="J130" i="36"/>
  <c r="N130" i="36"/>
  <c r="DF129" i="36"/>
  <c r="DI129" i="36"/>
  <c r="DE129" i="36"/>
  <c r="DH129" i="36"/>
  <c r="DD129" i="36"/>
  <c r="DK129" i="36"/>
  <c r="DG129" i="36"/>
  <c r="O130" i="38"/>
  <c r="P130" i="38" s="1"/>
  <c r="Z130" i="38"/>
  <c r="Y130" i="38"/>
  <c r="AB130" i="38"/>
  <c r="EO134" i="36"/>
  <c r="EM135" i="36" s="1"/>
  <c r="EO135" i="36" s="1"/>
  <c r="EM136" i="36" s="1"/>
  <c r="EW133" i="36"/>
  <c r="AZ130" i="36"/>
  <c r="AU130" i="36"/>
  <c r="Z130" i="36"/>
  <c r="BS130" i="38"/>
  <c r="BO130" i="38"/>
  <c r="BK130" i="38"/>
  <c r="AU130" i="38"/>
  <c r="AQ130" i="38"/>
  <c r="AI130" i="38"/>
  <c r="AE130" i="38"/>
  <c r="BR130" i="38"/>
  <c r="BN130" i="38"/>
  <c r="BJ130" i="38"/>
  <c r="AX130" i="38"/>
  <c r="AY130" i="38" s="1"/>
  <c r="AT130" i="38"/>
  <c r="AP130" i="38"/>
  <c r="AH130" i="38"/>
  <c r="BU130" i="38"/>
  <c r="BQ130" i="38"/>
  <c r="BM130" i="38"/>
  <c r="BI130" i="38"/>
  <c r="BA130" i="38"/>
  <c r="BB130" i="38" s="1"/>
  <c r="BG130" i="38" s="1"/>
  <c r="AW130" i="38"/>
  <c r="AS130" i="38"/>
  <c r="AO130" i="38"/>
  <c r="AK130" i="38"/>
  <c r="AG130" i="38"/>
  <c r="BT130" i="38"/>
  <c r="BP130" i="38"/>
  <c r="AJ130" i="38"/>
  <c r="BL130" i="38"/>
  <c r="AV130" i="38"/>
  <c r="AF130" i="38"/>
  <c r="BH130" i="38"/>
  <c r="H129" i="38"/>
  <c r="I129" i="38" s="1"/>
  <c r="BB128" i="36"/>
  <c r="BA128" i="36"/>
  <c r="BC128" i="36"/>
  <c r="EJ127" i="36"/>
  <c r="EI127" i="36"/>
  <c r="BC128" i="38"/>
  <c r="DX127" i="36"/>
  <c r="J132" i="38"/>
  <c r="G132" i="36"/>
  <c r="F132" i="36"/>
  <c r="W132" i="36"/>
  <c r="L132" i="36"/>
  <c r="M132" i="36" s="1"/>
  <c r="AD132" i="38"/>
  <c r="BW132" i="36" s="1"/>
  <c r="F132" i="38"/>
  <c r="G132" i="38" s="1"/>
  <c r="Y132" i="36"/>
  <c r="H132" i="38" s="1"/>
  <c r="AS132" i="36"/>
  <c r="V132" i="36"/>
  <c r="BI133" i="36"/>
  <c r="ET134" i="36"/>
  <c r="BN133" i="36"/>
  <c r="EU134" i="36"/>
  <c r="BV133" i="36"/>
  <c r="BK133" i="36"/>
  <c r="AQ132" i="36"/>
  <c r="Q134" i="36"/>
  <c r="AR133" i="36"/>
  <c r="BJ133" i="36"/>
  <c r="BP133" i="36"/>
  <c r="FA134" i="36"/>
  <c r="BE133" i="36"/>
  <c r="BL133" i="36"/>
  <c r="CE134" i="36"/>
  <c r="ES134" i="36"/>
  <c r="AQ131" i="36"/>
  <c r="BM133" i="36"/>
  <c r="BU133" i="36"/>
  <c r="EQ134" i="36"/>
  <c r="AM134" i="36"/>
  <c r="AH133" i="36"/>
  <c r="AB134" i="36"/>
  <c r="BI134" i="36"/>
  <c r="AF134" i="36"/>
  <c r="AM133" i="36"/>
  <c r="AO134" i="36"/>
  <c r="AK133" i="36"/>
  <c r="BO133" i="36"/>
  <c r="BH133" i="36"/>
  <c r="BT134" i="36"/>
  <c r="BX133" i="36"/>
  <c r="AO133" i="36"/>
  <c r="EY134" i="36"/>
  <c r="AA134" i="36"/>
  <c r="BQ133" i="36"/>
  <c r="AD134" i="36"/>
  <c r="EX134" i="36"/>
  <c r="ER134" i="36"/>
  <c r="CD133" i="36"/>
  <c r="EP133" i="36"/>
  <c r="EZ134" i="36"/>
  <c r="FB134" i="36"/>
  <c r="BD133" i="36"/>
  <c r="CG133" i="36" l="1"/>
  <c r="CF133" i="36"/>
  <c r="AZ130" i="38"/>
  <c r="N133" i="38"/>
  <c r="AP133" i="36"/>
  <c r="A132" i="36"/>
  <c r="AZ129" i="38"/>
  <c r="EH128" i="36"/>
  <c r="BY132" i="36"/>
  <c r="EB128" i="36"/>
  <c r="EJ128" i="36"/>
  <c r="DZ128" i="36"/>
  <c r="EA128" i="36"/>
  <c r="EG128" i="36"/>
  <c r="EE128" i="36"/>
  <c r="DY128" i="36"/>
  <c r="DJ130" i="36"/>
  <c r="EK130" i="36" s="1"/>
  <c r="EC128" i="36"/>
  <c r="EI128" i="36"/>
  <c r="BC130" i="38"/>
  <c r="A131" i="36"/>
  <c r="AA131" i="38"/>
  <c r="BZ132" i="36"/>
  <c r="BD129" i="38"/>
  <c r="BE129" i="38"/>
  <c r="ED128" i="36"/>
  <c r="BZ131" i="36"/>
  <c r="EK128" i="36"/>
  <c r="BD130" i="38"/>
  <c r="BE130" i="38"/>
  <c r="BF130" i="38"/>
  <c r="BF129" i="38"/>
  <c r="EF128" i="36"/>
  <c r="BC129" i="38"/>
  <c r="DJ129" i="36"/>
  <c r="EJ129" i="36" s="1"/>
  <c r="EW134" i="36"/>
  <c r="V133" i="38"/>
  <c r="BG133" i="36"/>
  <c r="AC133" i="38"/>
  <c r="CA133" i="36"/>
  <c r="CB133" i="36"/>
  <c r="BS134" i="36"/>
  <c r="BS133" i="36"/>
  <c r="AC134" i="36"/>
  <c r="X134" i="36"/>
  <c r="AN134" i="36"/>
  <c r="AT134" i="36"/>
  <c r="AR134" i="38"/>
  <c r="Q133" i="38"/>
  <c r="BF133" i="36"/>
  <c r="U133" i="38" s="1"/>
  <c r="X133" i="38" s="1"/>
  <c r="AG134" i="36"/>
  <c r="AN133" i="36"/>
  <c r="BR133" i="36"/>
  <c r="AT133" i="36"/>
  <c r="AI133" i="36"/>
  <c r="K133" i="38" s="1"/>
  <c r="D134" i="38"/>
  <c r="E134" i="36"/>
  <c r="R134" i="36"/>
  <c r="U134" i="36"/>
  <c r="K134" i="36"/>
  <c r="DV134" i="36"/>
  <c r="CS134" i="36"/>
  <c r="T134" i="36"/>
  <c r="AE134" i="36"/>
  <c r="EV136" i="36"/>
  <c r="EN136" i="36"/>
  <c r="I132" i="38"/>
  <c r="AZ132" i="36"/>
  <c r="AU132" i="36"/>
  <c r="Z132" i="36"/>
  <c r="BC130" i="36"/>
  <c r="BB130" i="36"/>
  <c r="BA130" i="36"/>
  <c r="DH131" i="36"/>
  <c r="DD131" i="36"/>
  <c r="DK131" i="36"/>
  <c r="DG131" i="36"/>
  <c r="DF131" i="36"/>
  <c r="DI131" i="36"/>
  <c r="DE131" i="36"/>
  <c r="O131" i="38"/>
  <c r="P131" i="38" s="1"/>
  <c r="Z131" i="38"/>
  <c r="Y131" i="38"/>
  <c r="AB131" i="38"/>
  <c r="S130" i="38"/>
  <c r="T130" i="38"/>
  <c r="AU131" i="36"/>
  <c r="Z131" i="36"/>
  <c r="AZ131" i="36"/>
  <c r="BS131" i="38"/>
  <c r="BO131" i="38"/>
  <c r="BK131" i="38"/>
  <c r="AU131" i="38"/>
  <c r="AQ131" i="38"/>
  <c r="AI131" i="38"/>
  <c r="AE131" i="38"/>
  <c r="BR131" i="38"/>
  <c r="BN131" i="38"/>
  <c r="BJ131" i="38"/>
  <c r="AX131" i="38"/>
  <c r="AZ131" i="38" s="1"/>
  <c r="AT131" i="38"/>
  <c r="AP131" i="38"/>
  <c r="AH131" i="38"/>
  <c r="BU131" i="38"/>
  <c r="BQ131" i="38"/>
  <c r="BM131" i="38"/>
  <c r="BI131" i="38"/>
  <c r="BA131" i="38"/>
  <c r="BB131" i="38" s="1"/>
  <c r="BG131" i="38" s="1"/>
  <c r="AW131" i="38"/>
  <c r="AS131" i="38"/>
  <c r="AO131" i="38"/>
  <c r="AK131" i="38"/>
  <c r="AG131" i="38"/>
  <c r="BT131" i="38"/>
  <c r="BP131" i="38"/>
  <c r="AJ131" i="38"/>
  <c r="BL131" i="38"/>
  <c r="AV131" i="38"/>
  <c r="AF131" i="38"/>
  <c r="BH131" i="38"/>
  <c r="J132" i="36"/>
  <c r="D132" i="36"/>
  <c r="N132" i="36"/>
  <c r="E133" i="38"/>
  <c r="S133" i="36"/>
  <c r="I133" i="36"/>
  <c r="C133" i="36"/>
  <c r="CW133" i="36"/>
  <c r="CZ133" i="36"/>
  <c r="CV133" i="36"/>
  <c r="CY133" i="36"/>
  <c r="DA133" i="36" s="1"/>
  <c r="CU133" i="36"/>
  <c r="DC133" i="36"/>
  <c r="CX133" i="36"/>
  <c r="CT133" i="36"/>
  <c r="AA132" i="38"/>
  <c r="AM130" i="38"/>
  <c r="AL130" i="38"/>
  <c r="AN130" i="38"/>
  <c r="EO136" i="36"/>
  <c r="EM137" i="36" s="1"/>
  <c r="EV135" i="36"/>
  <c r="EN135" i="36"/>
  <c r="AW129" i="36"/>
  <c r="AV129" i="36"/>
  <c r="AY129" i="36"/>
  <c r="AX129" i="36"/>
  <c r="W131" i="38"/>
  <c r="R131" i="38"/>
  <c r="BY131" i="36"/>
  <c r="O132" i="38"/>
  <c r="P132" i="38" s="1"/>
  <c r="Z132" i="38"/>
  <c r="Y132" i="38"/>
  <c r="AB132" i="38"/>
  <c r="D131" i="36"/>
  <c r="J131" i="36"/>
  <c r="N131" i="36"/>
  <c r="AM129" i="38"/>
  <c r="AL129" i="38"/>
  <c r="AN129" i="38"/>
  <c r="DK132" i="36"/>
  <c r="DG132" i="36"/>
  <c r="DF132" i="36"/>
  <c r="DI132" i="36"/>
  <c r="DE132" i="36"/>
  <c r="DH132" i="36"/>
  <c r="DD132" i="36"/>
  <c r="BA129" i="36"/>
  <c r="BC129" i="36"/>
  <c r="BB129" i="36"/>
  <c r="J133" i="38"/>
  <c r="F133" i="36"/>
  <c r="W133" i="36"/>
  <c r="L133" i="36"/>
  <c r="M133" i="36" s="1"/>
  <c r="G133" i="36"/>
  <c r="BS132" i="38"/>
  <c r="BO132" i="38"/>
  <c r="BK132" i="38"/>
  <c r="AU132" i="38"/>
  <c r="AQ132" i="38"/>
  <c r="AI132" i="38"/>
  <c r="AE132" i="38"/>
  <c r="BR132" i="38"/>
  <c r="BN132" i="38"/>
  <c r="BJ132" i="38"/>
  <c r="AX132" i="38"/>
  <c r="AY132" i="38" s="1"/>
  <c r="AT132" i="38"/>
  <c r="AP132" i="38"/>
  <c r="AH132" i="38"/>
  <c r="BU132" i="38"/>
  <c r="BQ132" i="38"/>
  <c r="BM132" i="38"/>
  <c r="BI132" i="38"/>
  <c r="BA132" i="38"/>
  <c r="BB132" i="38" s="1"/>
  <c r="BG132" i="38" s="1"/>
  <c r="AW132" i="38"/>
  <c r="AS132" i="38"/>
  <c r="AO132" i="38"/>
  <c r="AK132" i="38"/>
  <c r="AG132" i="38"/>
  <c r="BT132" i="38"/>
  <c r="BP132" i="38"/>
  <c r="AJ132" i="38"/>
  <c r="BL132" i="38"/>
  <c r="AV132" i="38"/>
  <c r="AF132" i="38"/>
  <c r="BH132" i="38"/>
  <c r="AV130" i="36"/>
  <c r="AY130" i="36"/>
  <c r="AX130" i="36"/>
  <c r="AW130" i="36"/>
  <c r="I131" i="38"/>
  <c r="AD133" i="38"/>
  <c r="BW133" i="36" s="1"/>
  <c r="F133" i="38"/>
  <c r="G133" i="38" s="1"/>
  <c r="AS133" i="36"/>
  <c r="V133" i="36"/>
  <c r="Y133" i="36"/>
  <c r="H133" i="38" s="1"/>
  <c r="W132" i="38"/>
  <c r="R132" i="38"/>
  <c r="AA136" i="36"/>
  <c r="AR134" i="36"/>
  <c r="ET136" i="36"/>
  <c r="ET135" i="36"/>
  <c r="BE134" i="36"/>
  <c r="FB136" i="36"/>
  <c r="BO135" i="36"/>
  <c r="AQ133" i="36"/>
  <c r="BX134" i="36"/>
  <c r="BL134" i="36"/>
  <c r="CE135" i="36"/>
  <c r="Q136" i="36"/>
  <c r="FA136" i="36"/>
  <c r="CE136" i="36"/>
  <c r="EU136" i="36"/>
  <c r="AK134" i="36"/>
  <c r="CD134" i="36"/>
  <c r="BJ134" i="36"/>
  <c r="EX135" i="36"/>
  <c r="EP134" i="36"/>
  <c r="AJ134" i="36"/>
  <c r="AQ134" i="36"/>
  <c r="AJ135" i="36"/>
  <c r="AH134" i="36"/>
  <c r="AO135" i="36"/>
  <c r="AF135" i="36"/>
  <c r="FA135" i="36"/>
  <c r="FB135" i="36"/>
  <c r="AD135" i="36"/>
  <c r="EX136" i="36"/>
  <c r="AB136" i="36"/>
  <c r="AD136" i="36"/>
  <c r="BU134" i="36"/>
  <c r="EQ135" i="36"/>
  <c r="AF136" i="36"/>
  <c r="EY135" i="36"/>
  <c r="ES136" i="36"/>
  <c r="EU135" i="36"/>
  <c r="ER135" i="36"/>
  <c r="BT135" i="36"/>
  <c r="BV134" i="36"/>
  <c r="BT136" i="36"/>
  <c r="BD134" i="36"/>
  <c r="EY136" i="36"/>
  <c r="EQ136" i="36"/>
  <c r="BH134" i="36"/>
  <c r="AB135" i="36"/>
  <c r="BO134" i="36"/>
  <c r="ES135" i="36"/>
  <c r="BM134" i="36"/>
  <c r="Q135" i="36"/>
  <c r="ER136" i="36"/>
  <c r="BK134" i="36"/>
  <c r="BN135" i="36"/>
  <c r="AA135" i="36"/>
  <c r="EZ136" i="36"/>
  <c r="BQ134" i="36"/>
  <c r="EZ135" i="36"/>
  <c r="BP134" i="36"/>
  <c r="BN134" i="36"/>
  <c r="BJ136" i="36"/>
  <c r="CG134" i="36" l="1"/>
  <c r="CF134" i="36"/>
  <c r="DZ129" i="36"/>
  <c r="Q134" i="38"/>
  <c r="R134" i="38" s="1"/>
  <c r="BF134" i="36"/>
  <c r="U134" i="38" s="1"/>
  <c r="X134" i="38" s="1"/>
  <c r="M134" i="38"/>
  <c r="L134" i="38"/>
  <c r="BR134" i="36"/>
  <c r="DY129" i="36"/>
  <c r="DY130" i="36"/>
  <c r="ED130" i="36"/>
  <c r="AZ132" i="38"/>
  <c r="EE129" i="36"/>
  <c r="ED129" i="36"/>
  <c r="N134" i="38"/>
  <c r="AP134" i="36"/>
  <c r="EH130" i="36"/>
  <c r="EF130" i="36"/>
  <c r="DZ130" i="36"/>
  <c r="EF129" i="36"/>
  <c r="EA129" i="36"/>
  <c r="BY133" i="36"/>
  <c r="EB129" i="36"/>
  <c r="DX129" i="36"/>
  <c r="EK129" i="36"/>
  <c r="EG129" i="36"/>
  <c r="EI130" i="36"/>
  <c r="DX130" i="36"/>
  <c r="EE130" i="36"/>
  <c r="EJ130" i="36"/>
  <c r="EA130" i="36"/>
  <c r="EG130" i="36"/>
  <c r="EC130" i="36"/>
  <c r="EB130" i="36"/>
  <c r="EH129" i="36"/>
  <c r="EI129" i="36"/>
  <c r="AA133" i="38"/>
  <c r="EC129" i="36"/>
  <c r="EW136" i="36"/>
  <c r="DJ131" i="36"/>
  <c r="EI131" i="36" s="1"/>
  <c r="DJ132" i="36"/>
  <c r="DX132" i="36" s="1"/>
  <c r="EW135" i="36"/>
  <c r="BF131" i="38"/>
  <c r="AY131" i="38"/>
  <c r="BF132" i="38"/>
  <c r="AC134" i="38"/>
  <c r="CA134" i="36"/>
  <c r="CB134" i="36"/>
  <c r="M135" i="38"/>
  <c r="L135" i="38"/>
  <c r="D135" i="38"/>
  <c r="R135" i="36"/>
  <c r="U135" i="36"/>
  <c r="K135" i="36"/>
  <c r="DV135" i="36"/>
  <c r="CS135" i="36"/>
  <c r="T135" i="36"/>
  <c r="E135" i="36"/>
  <c r="AE135" i="36"/>
  <c r="AE136" i="36"/>
  <c r="BS135" i="36"/>
  <c r="V134" i="38"/>
  <c r="BG134" i="36"/>
  <c r="AC136" i="36"/>
  <c r="X136" i="36"/>
  <c r="AC135" i="36"/>
  <c r="X135" i="36"/>
  <c r="AR136" i="38"/>
  <c r="AG136" i="36"/>
  <c r="AR135" i="38"/>
  <c r="AG135" i="36"/>
  <c r="AI134" i="36"/>
  <c r="K134" i="38" s="1"/>
  <c r="D136" i="38"/>
  <c r="U136" i="36"/>
  <c r="K136" i="36"/>
  <c r="DV136" i="36"/>
  <c r="CS136" i="36"/>
  <c r="T136" i="36"/>
  <c r="E136" i="36"/>
  <c r="R136" i="36"/>
  <c r="O133" i="38"/>
  <c r="P133" i="38" s="1"/>
  <c r="Z133" i="38"/>
  <c r="Y133" i="38"/>
  <c r="AB133" i="38"/>
  <c r="AZ133" i="36"/>
  <c r="AU133" i="36"/>
  <c r="Z133" i="36"/>
  <c r="I133" i="38"/>
  <c r="BS133" i="38"/>
  <c r="BO133" i="38"/>
  <c r="BK133" i="38"/>
  <c r="AU133" i="38"/>
  <c r="AQ133" i="38"/>
  <c r="AI133" i="38"/>
  <c r="AE133" i="38"/>
  <c r="BR133" i="38"/>
  <c r="BN133" i="38"/>
  <c r="BJ133" i="38"/>
  <c r="AX133" i="38"/>
  <c r="AY133" i="38" s="1"/>
  <c r="AT133" i="38"/>
  <c r="AP133" i="38"/>
  <c r="AH133" i="38"/>
  <c r="BU133" i="38"/>
  <c r="BQ133" i="38"/>
  <c r="BM133" i="38"/>
  <c r="BI133" i="38"/>
  <c r="BA133" i="38"/>
  <c r="BB133" i="38" s="1"/>
  <c r="BG133" i="38" s="1"/>
  <c r="AW133" i="38"/>
  <c r="AS133" i="38"/>
  <c r="AO133" i="38"/>
  <c r="AK133" i="38"/>
  <c r="AG133" i="38"/>
  <c r="BT133" i="38"/>
  <c r="BP133" i="38"/>
  <c r="AJ133" i="38"/>
  <c r="BL133" i="38"/>
  <c r="AV133" i="38"/>
  <c r="AF133" i="38"/>
  <c r="BH133" i="38"/>
  <c r="BD132" i="38"/>
  <c r="BE132" i="38"/>
  <c r="S131" i="38"/>
  <c r="T131" i="38"/>
  <c r="DF133" i="36"/>
  <c r="DI133" i="36"/>
  <c r="DE133" i="36"/>
  <c r="DH133" i="36"/>
  <c r="DD133" i="36"/>
  <c r="DK133" i="36"/>
  <c r="DG133" i="36"/>
  <c r="BC131" i="38"/>
  <c r="BC131" i="36"/>
  <c r="BB131" i="36"/>
  <c r="BA131" i="36"/>
  <c r="CZ134" i="36"/>
  <c r="CV134" i="36"/>
  <c r="CY134" i="36"/>
  <c r="DA134" i="36" s="1"/>
  <c r="CU134" i="36"/>
  <c r="DC134" i="36"/>
  <c r="CX134" i="36"/>
  <c r="CT134" i="36"/>
  <c r="CW134" i="36"/>
  <c r="E134" i="38"/>
  <c r="S134" i="36"/>
  <c r="I134" i="36"/>
  <c r="C134" i="36"/>
  <c r="W133" i="38"/>
  <c r="R133" i="38"/>
  <c r="AM132" i="38"/>
  <c r="AL132" i="38"/>
  <c r="AN132" i="38"/>
  <c r="EV137" i="36"/>
  <c r="EN137" i="36"/>
  <c r="EO137" i="36"/>
  <c r="EM138" i="36" s="1"/>
  <c r="EO138" i="36" s="1"/>
  <c r="EM139" i="36" s="1"/>
  <c r="BC132" i="38"/>
  <c r="A133" i="36"/>
  <c r="J133" i="36"/>
  <c r="D133" i="36"/>
  <c r="N133" i="36"/>
  <c r="BD131" i="38"/>
  <c r="BE131" i="38"/>
  <c r="AY131" i="36"/>
  <c r="AX131" i="36"/>
  <c r="AW131" i="36"/>
  <c r="AV131" i="36"/>
  <c r="AX132" i="36"/>
  <c r="AW132" i="36"/>
  <c r="AV132" i="36"/>
  <c r="AY132" i="36"/>
  <c r="J134" i="38"/>
  <c r="W134" i="36"/>
  <c r="L134" i="36"/>
  <c r="M134" i="36" s="1"/>
  <c r="G134" i="36"/>
  <c r="F134" i="36"/>
  <c r="BZ133" i="36"/>
  <c r="S132" i="38"/>
  <c r="T132" i="38"/>
  <c r="AM131" i="38"/>
  <c r="AL131" i="38"/>
  <c r="AN131" i="38"/>
  <c r="BB132" i="36"/>
  <c r="BA132" i="36"/>
  <c r="BC132" i="36"/>
  <c r="AD134" i="38"/>
  <c r="BW134" i="36" s="1"/>
  <c r="F134" i="38"/>
  <c r="G134" i="38" s="1"/>
  <c r="V134" i="36"/>
  <c r="Y134" i="36"/>
  <c r="AS134" i="36"/>
  <c r="BM136" i="36"/>
  <c r="BJ135" i="36"/>
  <c r="BL135" i="36"/>
  <c r="AD137" i="36"/>
  <c r="BD135" i="36"/>
  <c r="BP135" i="36"/>
  <c r="BN136" i="36"/>
  <c r="BK135" i="36"/>
  <c r="BU136" i="36"/>
  <c r="BQ136" i="36"/>
  <c r="ER137" i="36"/>
  <c r="BK136" i="36"/>
  <c r="FA137" i="36"/>
  <c r="ET137" i="36"/>
  <c r="BX135" i="36"/>
  <c r="EP136" i="36"/>
  <c r="BI135" i="36"/>
  <c r="BX136" i="36"/>
  <c r="CE137" i="36"/>
  <c r="AR135" i="36"/>
  <c r="FB137" i="36"/>
  <c r="BH136" i="36"/>
  <c r="AO136" i="36"/>
  <c r="BT137" i="36"/>
  <c r="BI136" i="36"/>
  <c r="AB137" i="36"/>
  <c r="AK135" i="36"/>
  <c r="AF137" i="36"/>
  <c r="AH136" i="36"/>
  <c r="BL136" i="36"/>
  <c r="AR136" i="36"/>
  <c r="BE135" i="36"/>
  <c r="EZ137" i="36"/>
  <c r="EP135" i="36"/>
  <c r="BH135" i="36"/>
  <c r="EY137" i="36"/>
  <c r="ES137" i="36"/>
  <c r="CD135" i="36"/>
  <c r="AM135" i="36"/>
  <c r="EX137" i="36"/>
  <c r="BE136" i="36"/>
  <c r="BV136" i="36"/>
  <c r="BP136" i="36"/>
  <c r="AH135" i="36"/>
  <c r="AA137" i="36"/>
  <c r="AK136" i="36"/>
  <c r="BM135" i="36"/>
  <c r="BQ135" i="36"/>
  <c r="EU137" i="36"/>
  <c r="BU135" i="36"/>
  <c r="BV135" i="36"/>
  <c r="BO136" i="36"/>
  <c r="BD136" i="36"/>
  <c r="Q137" i="36"/>
  <c r="AM136" i="36"/>
  <c r="EQ137" i="36"/>
  <c r="CD136" i="36"/>
  <c r="AJ136" i="36"/>
  <c r="BK137" i="36"/>
  <c r="CG136" i="36" l="1"/>
  <c r="CF136" i="36"/>
  <c r="W134" i="38"/>
  <c r="AN135" i="36"/>
  <c r="AT135" i="36"/>
  <c r="N135" i="38"/>
  <c r="AP135" i="36"/>
  <c r="Q135" i="38"/>
  <c r="R135" i="38" s="1"/>
  <c r="BF135" i="36"/>
  <c r="U135" i="38" s="1"/>
  <c r="X135" i="38" s="1"/>
  <c r="CF135" i="36"/>
  <c r="CG135" i="36"/>
  <c r="V136" i="38"/>
  <c r="BG136" i="36"/>
  <c r="N136" i="38"/>
  <c r="AP136" i="36"/>
  <c r="AC136" i="38"/>
  <c r="CB136" i="36"/>
  <c r="CA136" i="36"/>
  <c r="AI135" i="36"/>
  <c r="K135" i="38" s="1"/>
  <c r="AN136" i="36"/>
  <c r="AT136" i="36"/>
  <c r="M136" i="38"/>
  <c r="L136" i="38"/>
  <c r="AI136" i="36"/>
  <c r="K136" i="38" s="1"/>
  <c r="EG132" i="36"/>
  <c r="EE132" i="36"/>
  <c r="EA132" i="36"/>
  <c r="ED132" i="36"/>
  <c r="EB132" i="36"/>
  <c r="DZ132" i="36"/>
  <c r="EC132" i="36"/>
  <c r="DY132" i="36"/>
  <c r="EH132" i="36"/>
  <c r="V135" i="38"/>
  <c r="BG135" i="36"/>
  <c r="BR135" i="36"/>
  <c r="DY131" i="36"/>
  <c r="EJ131" i="36"/>
  <c r="EK131" i="36"/>
  <c r="EA131" i="36"/>
  <c r="EK132" i="36"/>
  <c r="EJ132" i="36"/>
  <c r="EI132" i="36"/>
  <c r="EF132" i="36"/>
  <c r="EE131" i="36"/>
  <c r="DX131" i="36"/>
  <c r="DZ131" i="36"/>
  <c r="EG131" i="36"/>
  <c r="EB131" i="36"/>
  <c r="EH131" i="36"/>
  <c r="BY134" i="36"/>
  <c r="EC131" i="36"/>
  <c r="ED131" i="36"/>
  <c r="EF131" i="36"/>
  <c r="BD133" i="38"/>
  <c r="BE133" i="38"/>
  <c r="BC133" i="38"/>
  <c r="BZ134" i="36"/>
  <c r="AA134" i="38"/>
  <c r="A134" i="36"/>
  <c r="DJ133" i="36"/>
  <c r="EH133" i="36" s="1"/>
  <c r="AZ133" i="38"/>
  <c r="D137" i="38"/>
  <c r="DV137" i="36"/>
  <c r="CS137" i="36"/>
  <c r="T137" i="36"/>
  <c r="E137" i="36"/>
  <c r="R137" i="36"/>
  <c r="U137" i="36"/>
  <c r="K137" i="36"/>
  <c r="AE137" i="36"/>
  <c r="BR136" i="36"/>
  <c r="AC135" i="38"/>
  <c r="CA135" i="36"/>
  <c r="CB135" i="36"/>
  <c r="AC137" i="36"/>
  <c r="BS136" i="36"/>
  <c r="X137" i="36"/>
  <c r="AR137" i="38"/>
  <c r="AG137" i="36"/>
  <c r="Q136" i="38"/>
  <c r="BF136" i="36"/>
  <c r="U136" i="38" s="1"/>
  <c r="X136" i="38" s="1"/>
  <c r="EV139" i="36"/>
  <c r="EN139" i="36"/>
  <c r="AZ134" i="36"/>
  <c r="AU134" i="36"/>
  <c r="Z134" i="36"/>
  <c r="BS134" i="38"/>
  <c r="BO134" i="38"/>
  <c r="BK134" i="38"/>
  <c r="AU134" i="38"/>
  <c r="AQ134" i="38"/>
  <c r="AI134" i="38"/>
  <c r="AE134" i="38"/>
  <c r="BR134" i="38"/>
  <c r="BN134" i="38"/>
  <c r="BJ134" i="38"/>
  <c r="AX134" i="38"/>
  <c r="AZ134" i="38" s="1"/>
  <c r="AT134" i="38"/>
  <c r="AP134" i="38"/>
  <c r="AH134" i="38"/>
  <c r="BU134" i="38"/>
  <c r="BQ134" i="38"/>
  <c r="BM134" i="38"/>
  <c r="BI134" i="38"/>
  <c r="BA134" i="38"/>
  <c r="BB134" i="38" s="1"/>
  <c r="BG134" i="38" s="1"/>
  <c r="AW134" i="38"/>
  <c r="AS134" i="38"/>
  <c r="AO134" i="38"/>
  <c r="AK134" i="38"/>
  <c r="AG134" i="38"/>
  <c r="BT134" i="38"/>
  <c r="BP134" i="38"/>
  <c r="AJ134" i="38"/>
  <c r="BL134" i="38"/>
  <c r="AV134" i="38"/>
  <c r="AF134" i="38"/>
  <c r="BH134" i="38"/>
  <c r="AM133" i="38"/>
  <c r="AL133" i="38"/>
  <c r="AN133" i="38"/>
  <c r="BF133" i="38"/>
  <c r="BA133" i="36"/>
  <c r="BC133" i="36"/>
  <c r="BB133" i="36"/>
  <c r="J135" i="38"/>
  <c r="L135" i="36"/>
  <c r="M135" i="36" s="1"/>
  <c r="G135" i="36"/>
  <c r="F135" i="36"/>
  <c r="W135" i="36"/>
  <c r="J136" i="38"/>
  <c r="G136" i="36"/>
  <c r="F136" i="36"/>
  <c r="W136" i="36"/>
  <c r="L136" i="36"/>
  <c r="M136" i="36" s="1"/>
  <c r="EW137" i="36"/>
  <c r="AD136" i="38"/>
  <c r="BW136" i="36" s="1"/>
  <c r="F136" i="38"/>
  <c r="G136" i="38" s="1"/>
  <c r="Y136" i="36"/>
  <c r="H136" i="38" s="1"/>
  <c r="AS136" i="36"/>
  <c r="V136" i="36"/>
  <c r="AD135" i="38"/>
  <c r="BW135" i="36" s="1"/>
  <c r="F135" i="38"/>
  <c r="G135" i="38" s="1"/>
  <c r="V135" i="36"/>
  <c r="Y135" i="36"/>
  <c r="AS135" i="36"/>
  <c r="S134" i="38"/>
  <c r="T134" i="38"/>
  <c r="H134" i="38"/>
  <c r="I134" i="38" s="1"/>
  <c r="O134" i="38"/>
  <c r="P134" i="38" s="1"/>
  <c r="Z134" i="38"/>
  <c r="Y134" i="38"/>
  <c r="AB134" i="38"/>
  <c r="EO139" i="36"/>
  <c r="EM140" i="36" s="1"/>
  <c r="EV138" i="36"/>
  <c r="EN138" i="36"/>
  <c r="E136" i="38"/>
  <c r="C136" i="36"/>
  <c r="S136" i="36"/>
  <c r="I136" i="36"/>
  <c r="DC136" i="36"/>
  <c r="CX136" i="36"/>
  <c r="CT136" i="36"/>
  <c r="CW136" i="36"/>
  <c r="CZ136" i="36"/>
  <c r="CV136" i="36"/>
  <c r="CY136" i="36"/>
  <c r="DA136" i="36" s="1"/>
  <c r="CU136" i="36"/>
  <c r="CY135" i="36"/>
  <c r="DA135" i="36" s="1"/>
  <c r="CU135" i="36"/>
  <c r="DC135" i="36"/>
  <c r="CX135" i="36"/>
  <c r="CT135" i="36"/>
  <c r="CW135" i="36"/>
  <c r="CZ135" i="36"/>
  <c r="CV135" i="36"/>
  <c r="E135" i="38"/>
  <c r="C135" i="36"/>
  <c r="S135" i="36"/>
  <c r="I135" i="36"/>
  <c r="S133" i="38"/>
  <c r="T133" i="38"/>
  <c r="D134" i="36"/>
  <c r="J134" i="36"/>
  <c r="N134" i="36"/>
  <c r="DI134" i="36"/>
  <c r="DE134" i="36"/>
  <c r="DH134" i="36"/>
  <c r="DD134" i="36"/>
  <c r="DK134" i="36"/>
  <c r="DG134" i="36"/>
  <c r="DF134" i="36"/>
  <c r="AW133" i="36"/>
  <c r="AV133" i="36"/>
  <c r="AY133" i="36"/>
  <c r="AX133" i="36"/>
  <c r="FA139" i="36"/>
  <c r="BO137" i="36"/>
  <c r="EX138" i="36"/>
  <c r="Q139" i="36"/>
  <c r="AQ135" i="36"/>
  <c r="AF138" i="36"/>
  <c r="CE139" i="36"/>
  <c r="BI137" i="36"/>
  <c r="BQ137" i="36"/>
  <c r="EY138" i="36"/>
  <c r="EU139" i="36"/>
  <c r="ET139" i="36"/>
  <c r="Q138" i="36"/>
  <c r="CD139" i="36"/>
  <c r="BM138" i="36"/>
  <c r="ET138" i="36"/>
  <c r="FB138" i="36"/>
  <c r="BL137" i="36"/>
  <c r="EP137" i="36"/>
  <c r="FB139" i="36"/>
  <c r="ER138" i="36"/>
  <c r="ER139" i="36"/>
  <c r="AB138" i="36"/>
  <c r="AR137" i="36"/>
  <c r="ES138" i="36"/>
  <c r="CE138" i="36"/>
  <c r="BP137" i="36"/>
  <c r="CD137" i="36"/>
  <c r="BX137" i="36"/>
  <c r="AB139" i="36"/>
  <c r="AJ137" i="36"/>
  <c r="AO137" i="36"/>
  <c r="EY139" i="36"/>
  <c r="AK137" i="36"/>
  <c r="BT139" i="36"/>
  <c r="BJ137" i="36"/>
  <c r="BN137" i="36"/>
  <c r="AA139" i="36"/>
  <c r="BX138" i="36"/>
  <c r="AA138" i="36"/>
  <c r="ES139" i="36"/>
  <c r="EQ138" i="36"/>
  <c r="BM137" i="36"/>
  <c r="EX139" i="36"/>
  <c r="AH137" i="36"/>
  <c r="BU137" i="36"/>
  <c r="EZ138" i="36"/>
  <c r="BV137" i="36"/>
  <c r="AQ136" i="36"/>
  <c r="BH137" i="36"/>
  <c r="AD138" i="36"/>
  <c r="EU138" i="36"/>
  <c r="AM137" i="36"/>
  <c r="EZ139" i="36"/>
  <c r="EQ139" i="36"/>
  <c r="BE137" i="36"/>
  <c r="AD139" i="36"/>
  <c r="BT138" i="36"/>
  <c r="FA138" i="36"/>
  <c r="BD137" i="36"/>
  <c r="AF139" i="36"/>
  <c r="AJ139" i="36"/>
  <c r="CD138" i="36"/>
  <c r="AA136" i="38" l="1"/>
  <c r="BY136" i="36"/>
  <c r="BZ136" i="36"/>
  <c r="W135" i="38"/>
  <c r="DX133" i="36"/>
  <c r="AI137" i="36"/>
  <c r="K137" i="38" s="1"/>
  <c r="N137" i="38"/>
  <c r="AP137" i="36"/>
  <c r="M137" i="38"/>
  <c r="L137" i="38"/>
  <c r="EF133" i="36"/>
  <c r="EE133" i="36"/>
  <c r="DZ133" i="36"/>
  <c r="EJ133" i="36"/>
  <c r="EB133" i="36"/>
  <c r="EI133" i="36"/>
  <c r="EG133" i="36"/>
  <c r="EK133" i="36"/>
  <c r="ED133" i="36"/>
  <c r="A135" i="36"/>
  <c r="A136" i="36"/>
  <c r="DY133" i="36"/>
  <c r="EA133" i="36"/>
  <c r="EW138" i="36"/>
  <c r="EC133" i="36"/>
  <c r="EW139" i="36"/>
  <c r="DJ134" i="36"/>
  <c r="EI134" i="36" s="1"/>
  <c r="AC138" i="36"/>
  <c r="X138" i="36"/>
  <c r="AR138" i="38"/>
  <c r="AC137" i="38"/>
  <c r="CB137" i="36"/>
  <c r="CA137" i="36"/>
  <c r="AC139" i="36"/>
  <c r="X139" i="36"/>
  <c r="AG138" i="36"/>
  <c r="BS137" i="36"/>
  <c r="AR139" i="38"/>
  <c r="AG139" i="36"/>
  <c r="AN137" i="36"/>
  <c r="BR137" i="36"/>
  <c r="AT137" i="36"/>
  <c r="D138" i="38"/>
  <c r="E138" i="36"/>
  <c r="R138" i="36"/>
  <c r="U138" i="36"/>
  <c r="K138" i="36"/>
  <c r="DV138" i="36"/>
  <c r="CS138" i="36"/>
  <c r="T138" i="36"/>
  <c r="AE138" i="36"/>
  <c r="V137" i="38"/>
  <c r="BG137" i="36"/>
  <c r="Q137" i="38"/>
  <c r="BF137" i="36"/>
  <c r="U137" i="38" s="1"/>
  <c r="X137" i="38" s="1"/>
  <c r="M139" i="38"/>
  <c r="L139" i="38"/>
  <c r="D139" i="38"/>
  <c r="R139" i="36"/>
  <c r="U139" i="36"/>
  <c r="K139" i="36"/>
  <c r="DV139" i="36"/>
  <c r="CS139" i="36"/>
  <c r="T139" i="36"/>
  <c r="E139" i="36"/>
  <c r="AE139" i="36"/>
  <c r="CG137" i="36"/>
  <c r="CF137" i="36"/>
  <c r="EN140" i="36"/>
  <c r="EV140" i="36"/>
  <c r="AU135" i="36"/>
  <c r="Z135" i="36"/>
  <c r="AZ135" i="36"/>
  <c r="D135" i="36"/>
  <c r="J135" i="36"/>
  <c r="N135" i="36"/>
  <c r="J136" i="36"/>
  <c r="D136" i="36"/>
  <c r="N136" i="36"/>
  <c r="I136" i="38"/>
  <c r="S135" i="38"/>
  <c r="T135" i="38"/>
  <c r="O136" i="38"/>
  <c r="P136" i="38" s="1"/>
  <c r="Z136" i="38"/>
  <c r="Y136" i="38"/>
  <c r="AB136" i="38"/>
  <c r="O135" i="38"/>
  <c r="P135" i="38" s="1"/>
  <c r="Z135" i="38"/>
  <c r="Y135" i="38"/>
  <c r="AB135" i="38"/>
  <c r="BD134" i="38"/>
  <c r="BE134" i="38"/>
  <c r="BC134" i="36"/>
  <c r="BB134" i="36"/>
  <c r="BA134" i="36"/>
  <c r="J137" i="38"/>
  <c r="F137" i="36"/>
  <c r="W137" i="36"/>
  <c r="L137" i="36"/>
  <c r="M137" i="36" s="1"/>
  <c r="G137" i="36"/>
  <c r="AD137" i="38"/>
  <c r="BW137" i="36" s="1"/>
  <c r="F137" i="38"/>
  <c r="G137" i="38" s="1"/>
  <c r="AS137" i="36"/>
  <c r="V137" i="36"/>
  <c r="Y137" i="36"/>
  <c r="H137" i="38" s="1"/>
  <c r="H135" i="38"/>
  <c r="I135" i="38" s="1"/>
  <c r="BS136" i="38"/>
  <c r="BO136" i="38"/>
  <c r="BK136" i="38"/>
  <c r="AU136" i="38"/>
  <c r="AQ136" i="38"/>
  <c r="AI136" i="38"/>
  <c r="AE136" i="38"/>
  <c r="BR136" i="38"/>
  <c r="BN136" i="38"/>
  <c r="BJ136" i="38"/>
  <c r="AX136" i="38"/>
  <c r="AY136" i="38" s="1"/>
  <c r="AT136" i="38"/>
  <c r="AP136" i="38"/>
  <c r="AH136" i="38"/>
  <c r="BU136" i="38"/>
  <c r="BQ136" i="38"/>
  <c r="BM136" i="38"/>
  <c r="BI136" i="38"/>
  <c r="BA136" i="38"/>
  <c r="BB136" i="38" s="1"/>
  <c r="BG136" i="38" s="1"/>
  <c r="AW136" i="38"/>
  <c r="AS136" i="38"/>
  <c r="AO136" i="38"/>
  <c r="AK136" i="38"/>
  <c r="AG136" i="38"/>
  <c r="BT136" i="38"/>
  <c r="BP136" i="38"/>
  <c r="AJ136" i="38"/>
  <c r="BL136" i="38"/>
  <c r="AV136" i="38"/>
  <c r="AF136" i="38"/>
  <c r="BH136" i="38"/>
  <c r="AM134" i="38"/>
  <c r="AL134" i="38"/>
  <c r="AN134" i="38"/>
  <c r="BF134" i="38"/>
  <c r="AY134" i="38"/>
  <c r="W136" i="38"/>
  <c r="R136" i="38"/>
  <c r="BZ135" i="36"/>
  <c r="BY135" i="36"/>
  <c r="AA135" i="38"/>
  <c r="E137" i="38"/>
  <c r="S137" i="36"/>
  <c r="I137" i="36"/>
  <c r="C137" i="36"/>
  <c r="CW137" i="36"/>
  <c r="CZ137" i="36"/>
  <c r="CV137" i="36"/>
  <c r="CY137" i="36"/>
  <c r="DA137" i="36" s="1"/>
  <c r="CU137" i="36"/>
  <c r="DC137" i="36"/>
  <c r="CX137" i="36"/>
  <c r="CT137" i="36"/>
  <c r="DH135" i="36"/>
  <c r="DD135" i="36"/>
  <c r="DK135" i="36"/>
  <c r="DG135" i="36"/>
  <c r="DF135" i="36"/>
  <c r="DI135" i="36"/>
  <c r="DE135" i="36"/>
  <c r="DK136" i="36"/>
  <c r="DG136" i="36"/>
  <c r="DF136" i="36"/>
  <c r="DI136" i="36"/>
  <c r="DE136" i="36"/>
  <c r="DH136" i="36"/>
  <c r="DD136" i="36"/>
  <c r="AZ136" i="36"/>
  <c r="AU136" i="36"/>
  <c r="Z136" i="36"/>
  <c r="BC134" i="38"/>
  <c r="BS135" i="38"/>
  <c r="BO135" i="38"/>
  <c r="BK135" i="38"/>
  <c r="AU135" i="38"/>
  <c r="AQ135" i="38"/>
  <c r="AI135" i="38"/>
  <c r="AE135" i="38"/>
  <c r="BR135" i="38"/>
  <c r="BN135" i="38"/>
  <c r="BJ135" i="38"/>
  <c r="AX135" i="38"/>
  <c r="AZ135" i="38" s="1"/>
  <c r="AT135" i="38"/>
  <c r="AP135" i="38"/>
  <c r="AH135" i="38"/>
  <c r="BU135" i="38"/>
  <c r="BQ135" i="38"/>
  <c r="BM135" i="38"/>
  <c r="BI135" i="38"/>
  <c r="BA135" i="38"/>
  <c r="BB135" i="38" s="1"/>
  <c r="BG135" i="38" s="1"/>
  <c r="AW135" i="38"/>
  <c r="AS135" i="38"/>
  <c r="AO135" i="38"/>
  <c r="AK135" i="38"/>
  <c r="AG135" i="38"/>
  <c r="BT135" i="38"/>
  <c r="BP135" i="38"/>
  <c r="AJ135" i="38"/>
  <c r="BL135" i="38"/>
  <c r="AV135" i="38"/>
  <c r="AF135" i="38"/>
  <c r="BH135" i="38"/>
  <c r="AV134" i="36"/>
  <c r="AY134" i="36"/>
  <c r="AX134" i="36"/>
  <c r="AW134" i="36"/>
  <c r="EO140" i="36"/>
  <c r="EM141" i="36" s="1"/>
  <c r="BP139" i="36"/>
  <c r="AK138" i="36"/>
  <c r="BE139" i="36"/>
  <c r="AK139" i="36"/>
  <c r="BI139" i="36"/>
  <c r="BU138" i="36"/>
  <c r="BD138" i="36"/>
  <c r="BL139" i="36"/>
  <c r="BO138" i="36"/>
  <c r="AO138" i="36"/>
  <c r="BH139" i="36"/>
  <c r="BQ138" i="36"/>
  <c r="CE140" i="36"/>
  <c r="Q140" i="36"/>
  <c r="AM138" i="36"/>
  <c r="BH138" i="36"/>
  <c r="BV139" i="36"/>
  <c r="BL138" i="36"/>
  <c r="AJ140" i="36"/>
  <c r="EP139" i="36"/>
  <c r="EX140" i="36"/>
  <c r="BO139" i="36"/>
  <c r="BE138" i="36"/>
  <c r="AD140" i="36"/>
  <c r="ET140" i="36"/>
  <c r="BV138" i="36"/>
  <c r="BL140" i="36"/>
  <c r="BU139" i="36"/>
  <c r="ES140" i="36"/>
  <c r="BN139" i="36"/>
  <c r="BP138" i="36"/>
  <c r="AJ138" i="36"/>
  <c r="EY140" i="36"/>
  <c r="AQ137" i="36"/>
  <c r="AR138" i="36"/>
  <c r="AH138" i="36"/>
  <c r="EZ140" i="36"/>
  <c r="EU140" i="36"/>
  <c r="AF140" i="36"/>
  <c r="BK139" i="36"/>
  <c r="EQ140" i="36"/>
  <c r="BN138" i="36"/>
  <c r="BT140" i="36"/>
  <c r="FB140" i="36"/>
  <c r="EP138" i="36"/>
  <c r="FA140" i="36"/>
  <c r="BI138" i="36"/>
  <c r="BJ138" i="36"/>
  <c r="AA140" i="36"/>
  <c r="AR139" i="36"/>
  <c r="AO139" i="36"/>
  <c r="BJ139" i="36"/>
  <c r="AH139" i="36"/>
  <c r="BK138" i="36"/>
  <c r="AB140" i="36"/>
  <c r="BM139" i="36"/>
  <c r="AM139" i="36"/>
  <c r="BX139" i="36"/>
  <c r="BQ139" i="36"/>
  <c r="ER140" i="36"/>
  <c r="BD139" i="36"/>
  <c r="V139" i="38" l="1"/>
  <c r="BG139" i="36"/>
  <c r="AI138" i="36"/>
  <c r="K138" i="38" s="1"/>
  <c r="CG138" i="36"/>
  <c r="CF138" i="36"/>
  <c r="BF138" i="36"/>
  <c r="U138" i="38" s="1"/>
  <c r="X138" i="38" s="1"/>
  <c r="Q138" i="38"/>
  <c r="R138" i="38" s="1"/>
  <c r="BS139" i="36"/>
  <c r="Q139" i="38"/>
  <c r="R139" i="38" s="1"/>
  <c r="BF139" i="36"/>
  <c r="U139" i="38" s="1"/>
  <c r="X139" i="38" s="1"/>
  <c r="N139" i="38"/>
  <c r="AP139" i="36"/>
  <c r="EF134" i="36"/>
  <c r="EA134" i="36"/>
  <c r="CG139" i="36"/>
  <c r="CF139" i="36"/>
  <c r="AI139" i="36"/>
  <c r="K139" i="38" s="1"/>
  <c r="V138" i="38"/>
  <c r="BG138" i="36"/>
  <c r="AN138" i="36"/>
  <c r="BR138" i="36"/>
  <c r="AT138" i="36"/>
  <c r="AP138" i="36"/>
  <c r="N138" i="38"/>
  <c r="BS138" i="36"/>
  <c r="DX134" i="36"/>
  <c r="M138" i="38"/>
  <c r="L138" i="38"/>
  <c r="ED134" i="36"/>
  <c r="EH134" i="36"/>
  <c r="EC134" i="36"/>
  <c r="EE134" i="36"/>
  <c r="EG134" i="36"/>
  <c r="DJ135" i="36"/>
  <c r="DY135" i="36" s="1"/>
  <c r="BY137" i="36"/>
  <c r="AA137" i="38"/>
  <c r="A137" i="36"/>
  <c r="DY134" i="36"/>
  <c r="EK134" i="36"/>
  <c r="DZ134" i="36"/>
  <c r="EJ134" i="36"/>
  <c r="EB134" i="36"/>
  <c r="DJ136" i="36"/>
  <c r="ED136" i="36" s="1"/>
  <c r="AC140" i="36"/>
  <c r="AG140" i="36"/>
  <c r="D140" i="38"/>
  <c r="U140" i="36"/>
  <c r="K140" i="36"/>
  <c r="DV140" i="36"/>
  <c r="CS140" i="36"/>
  <c r="T140" i="36"/>
  <c r="E140" i="36"/>
  <c r="R140" i="36"/>
  <c r="AC139" i="38"/>
  <c r="CA139" i="36"/>
  <c r="CB139" i="36"/>
  <c r="AC138" i="38"/>
  <c r="CB138" i="36"/>
  <c r="CA138" i="36"/>
  <c r="AE140" i="36"/>
  <c r="AR140" i="38"/>
  <c r="M140" i="38"/>
  <c r="L140" i="38"/>
  <c r="BR139" i="36"/>
  <c r="AT139" i="36"/>
  <c r="AN139" i="36"/>
  <c r="X140" i="36"/>
  <c r="EV141" i="36"/>
  <c r="EN141" i="36"/>
  <c r="AX136" i="36"/>
  <c r="AW136" i="36"/>
  <c r="AV136" i="36"/>
  <c r="AY136" i="36"/>
  <c r="AM135" i="38"/>
  <c r="AL135" i="38"/>
  <c r="AN135" i="38"/>
  <c r="BF135" i="38"/>
  <c r="AY135" i="38"/>
  <c r="BB136" i="36"/>
  <c r="BA136" i="36"/>
  <c r="BC136" i="36"/>
  <c r="BC135" i="38"/>
  <c r="J137" i="36"/>
  <c r="D137" i="36"/>
  <c r="N137" i="36"/>
  <c r="AZ136" i="38"/>
  <c r="BC136" i="38"/>
  <c r="AZ137" i="36"/>
  <c r="AU137" i="36"/>
  <c r="Z137" i="36"/>
  <c r="I137" i="38"/>
  <c r="EW140" i="36"/>
  <c r="AD138" i="38"/>
  <c r="BW138" i="36" s="1"/>
  <c r="F138" i="38"/>
  <c r="G138" i="38" s="1"/>
  <c r="V138" i="36"/>
  <c r="Y138" i="36"/>
  <c r="AS138" i="36"/>
  <c r="J139" i="38"/>
  <c r="L139" i="36"/>
  <c r="M139" i="36" s="1"/>
  <c r="G139" i="36"/>
  <c r="F139" i="36"/>
  <c r="W139" i="36"/>
  <c r="BZ137" i="36"/>
  <c r="J138" i="38"/>
  <c r="W138" i="36"/>
  <c r="L138" i="36"/>
  <c r="M138" i="36" s="1"/>
  <c r="G138" i="36"/>
  <c r="F138" i="36"/>
  <c r="S136" i="38"/>
  <c r="T136" i="38"/>
  <c r="BS137" i="38"/>
  <c r="BO137" i="38"/>
  <c r="BK137" i="38"/>
  <c r="AU137" i="38"/>
  <c r="AQ137" i="38"/>
  <c r="AI137" i="38"/>
  <c r="AE137" i="38"/>
  <c r="BR137" i="38"/>
  <c r="BN137" i="38"/>
  <c r="BJ137" i="38"/>
  <c r="AX137" i="38"/>
  <c r="AY137" i="38" s="1"/>
  <c r="AT137" i="38"/>
  <c r="AP137" i="38"/>
  <c r="AH137" i="38"/>
  <c r="BU137" i="38"/>
  <c r="BQ137" i="38"/>
  <c r="BM137" i="38"/>
  <c r="BI137" i="38"/>
  <c r="BA137" i="38"/>
  <c r="BB137" i="38" s="1"/>
  <c r="BG137" i="38" s="1"/>
  <c r="AW137" i="38"/>
  <c r="AS137" i="38"/>
  <c r="AO137" i="38"/>
  <c r="AK137" i="38"/>
  <c r="AG137" i="38"/>
  <c r="BT137" i="38"/>
  <c r="BP137" i="38"/>
  <c r="AJ137" i="38"/>
  <c r="BL137" i="38"/>
  <c r="AV137" i="38"/>
  <c r="AF137" i="38"/>
  <c r="BH137" i="38"/>
  <c r="O137" i="38"/>
  <c r="P137" i="38" s="1"/>
  <c r="Z137" i="38"/>
  <c r="Y137" i="38"/>
  <c r="AB137" i="38"/>
  <c r="AY135" i="36"/>
  <c r="AX135" i="36"/>
  <c r="AW135" i="36"/>
  <c r="AV135" i="36"/>
  <c r="EO141" i="36"/>
  <c r="EM142" i="36" s="1"/>
  <c r="W139" i="38"/>
  <c r="AD139" i="38"/>
  <c r="BW139" i="36" s="1"/>
  <c r="F139" i="38"/>
  <c r="G139" i="38" s="1"/>
  <c r="V139" i="36"/>
  <c r="Y139" i="36"/>
  <c r="H139" i="38" s="1"/>
  <c r="AS139" i="36"/>
  <c r="W137" i="38"/>
  <c r="R137" i="38"/>
  <c r="CZ138" i="36"/>
  <c r="CV138" i="36"/>
  <c r="CY138" i="36"/>
  <c r="DA138" i="36" s="1"/>
  <c r="CU138" i="36"/>
  <c r="DC138" i="36"/>
  <c r="CX138" i="36"/>
  <c r="CT138" i="36"/>
  <c r="CW138" i="36"/>
  <c r="E138" i="38"/>
  <c r="S138" i="36"/>
  <c r="I138" i="36"/>
  <c r="C138" i="36"/>
  <c r="DF137" i="36"/>
  <c r="DI137" i="36"/>
  <c r="DE137" i="36"/>
  <c r="DH137" i="36"/>
  <c r="DD137" i="36"/>
  <c r="DK137" i="36"/>
  <c r="DG137" i="36"/>
  <c r="BD136" i="38"/>
  <c r="BE136" i="38"/>
  <c r="CY139" i="36"/>
  <c r="DA139" i="36" s="1"/>
  <c r="CU139" i="36"/>
  <c r="DC139" i="36"/>
  <c r="CX139" i="36"/>
  <c r="CT139" i="36"/>
  <c r="CW139" i="36"/>
  <c r="CZ139" i="36"/>
  <c r="CV139" i="36"/>
  <c r="E139" i="38"/>
  <c r="C139" i="36"/>
  <c r="S139" i="36"/>
  <c r="I139" i="36"/>
  <c r="BD135" i="38"/>
  <c r="BE135" i="38"/>
  <c r="AM136" i="38"/>
  <c r="AL136" i="38"/>
  <c r="AN136" i="38"/>
  <c r="BF136" i="38"/>
  <c r="BC135" i="36"/>
  <c r="BB135" i="36"/>
  <c r="BA135" i="36"/>
  <c r="FA141" i="36"/>
  <c r="EP140" i="36"/>
  <c r="BE140" i="36"/>
  <c r="BV140" i="36"/>
  <c r="AH140" i="36"/>
  <c r="AQ138" i="36"/>
  <c r="BD140" i="36"/>
  <c r="AA141" i="36"/>
  <c r="AJ141" i="36"/>
  <c r="BP141" i="36"/>
  <c r="BK140" i="36"/>
  <c r="BU141" i="36"/>
  <c r="AF141" i="36"/>
  <c r="BN140" i="36"/>
  <c r="CD140" i="36"/>
  <c r="BP140" i="36"/>
  <c r="ER141" i="36"/>
  <c r="BJ140" i="36"/>
  <c r="BN141" i="36"/>
  <c r="BO140" i="36"/>
  <c r="BU140" i="36"/>
  <c r="EZ141" i="36"/>
  <c r="BM140" i="36"/>
  <c r="BX140" i="36"/>
  <c r="EX141" i="36"/>
  <c r="BI140" i="36"/>
  <c r="AQ139" i="36"/>
  <c r="ET141" i="36"/>
  <c r="BQ140" i="36"/>
  <c r="AD141" i="36"/>
  <c r="AR140" i="36"/>
  <c r="EY141" i="36"/>
  <c r="EU141" i="36"/>
  <c r="AB141" i="36"/>
  <c r="FB141" i="36"/>
  <c r="AK140" i="36"/>
  <c r="AO140" i="36"/>
  <c r="BH140" i="36"/>
  <c r="CE141" i="36"/>
  <c r="BT141" i="36"/>
  <c r="AM141" i="36"/>
  <c r="AK141" i="36"/>
  <c r="BV141" i="36"/>
  <c r="Q141" i="36"/>
  <c r="BE141" i="36"/>
  <c r="EQ141" i="36"/>
  <c r="ES141" i="36"/>
  <c r="AM140" i="36"/>
  <c r="BJ141" i="36"/>
  <c r="AO141" i="36"/>
  <c r="AR141" i="36"/>
  <c r="V140" i="38" l="1"/>
  <c r="BG140" i="36"/>
  <c r="W138" i="38"/>
  <c r="EB136" i="36"/>
  <c r="AC140" i="38"/>
  <c r="CB140" i="36"/>
  <c r="CA140" i="36"/>
  <c r="EF136" i="36"/>
  <c r="EA136" i="36"/>
  <c r="EJ136" i="36"/>
  <c r="EC136" i="36"/>
  <c r="EI136" i="36"/>
  <c r="DX136" i="36"/>
  <c r="EE136" i="36"/>
  <c r="DY136" i="36"/>
  <c r="AZ137" i="38"/>
  <c r="DZ136" i="36"/>
  <c r="EH136" i="36"/>
  <c r="EA135" i="36"/>
  <c r="EG136" i="36"/>
  <c r="A138" i="36"/>
  <c r="EK136" i="36"/>
  <c r="EE135" i="36"/>
  <c r="EG135" i="36"/>
  <c r="EH135" i="36"/>
  <c r="EB135" i="36"/>
  <c r="DZ135" i="36"/>
  <c r="EF135" i="36"/>
  <c r="EI135" i="36"/>
  <c r="EJ135" i="36"/>
  <c r="DX135" i="36"/>
  <c r="EK135" i="36"/>
  <c r="ED135" i="36"/>
  <c r="EC135" i="36"/>
  <c r="A139" i="36"/>
  <c r="BF137" i="38"/>
  <c r="EW141" i="36"/>
  <c r="BC137" i="38"/>
  <c r="DJ137" i="36"/>
  <c r="EG137" i="36" s="1"/>
  <c r="I139" i="38"/>
  <c r="AN141" i="36"/>
  <c r="AT141" i="36"/>
  <c r="N140" i="38"/>
  <c r="AP140" i="36"/>
  <c r="BS140" i="36"/>
  <c r="AI140" i="36"/>
  <c r="K140" i="38" s="1"/>
  <c r="CG140" i="36"/>
  <c r="CF140" i="36"/>
  <c r="BR140" i="36"/>
  <c r="AT140" i="36"/>
  <c r="AN140" i="36"/>
  <c r="CA141" i="36"/>
  <c r="CB141" i="36"/>
  <c r="M141" i="38"/>
  <c r="L141" i="38"/>
  <c r="X141" i="36"/>
  <c r="D141" i="38"/>
  <c r="R141" i="36"/>
  <c r="DV141" i="36"/>
  <c r="CS141" i="36"/>
  <c r="T141" i="36"/>
  <c r="U141" i="36"/>
  <c r="K141" i="36"/>
  <c r="E141" i="36"/>
  <c r="AR141" i="38"/>
  <c r="BS141" i="36"/>
  <c r="Q140" i="38"/>
  <c r="BF140" i="36"/>
  <c r="U140" i="38" s="1"/>
  <c r="X140" i="38" s="1"/>
  <c r="N141" i="38"/>
  <c r="AP141" i="36"/>
  <c r="AC141" i="36"/>
  <c r="CF141" i="36"/>
  <c r="CG141" i="36"/>
  <c r="AE141" i="36"/>
  <c r="AC141" i="38"/>
  <c r="AG141" i="36"/>
  <c r="S138" i="38"/>
  <c r="T138" i="38"/>
  <c r="D139" i="36"/>
  <c r="J139" i="36"/>
  <c r="N139" i="36"/>
  <c r="D138" i="36"/>
  <c r="J138" i="36"/>
  <c r="N138" i="36"/>
  <c r="DI138" i="36"/>
  <c r="DE138" i="36"/>
  <c r="DH138" i="36"/>
  <c r="DD138" i="36"/>
  <c r="DK138" i="36"/>
  <c r="DG138" i="36"/>
  <c r="DF138" i="36"/>
  <c r="S137" i="38"/>
  <c r="T137" i="38"/>
  <c r="S139" i="38"/>
  <c r="T139" i="38"/>
  <c r="BD137" i="38"/>
  <c r="BE137" i="38"/>
  <c r="O139" i="38"/>
  <c r="P139" i="38" s="1"/>
  <c r="Z139" i="38"/>
  <c r="Y139" i="38"/>
  <c r="AB139" i="38"/>
  <c r="AW137" i="36"/>
  <c r="AV137" i="36"/>
  <c r="AY137" i="36"/>
  <c r="AX137" i="36"/>
  <c r="J140" i="38"/>
  <c r="G140" i="36"/>
  <c r="F140" i="36"/>
  <c r="W140" i="36"/>
  <c r="L140" i="36"/>
  <c r="M140" i="36" s="1"/>
  <c r="E140" i="38"/>
  <c r="C140" i="36"/>
  <c r="S140" i="36"/>
  <c r="I140" i="36"/>
  <c r="DC140" i="36"/>
  <c r="CX140" i="36"/>
  <c r="CT140" i="36"/>
  <c r="CW140" i="36"/>
  <c r="CZ140" i="36"/>
  <c r="CV140" i="36"/>
  <c r="CY140" i="36"/>
  <c r="DA140" i="36" s="1"/>
  <c r="CU140" i="36"/>
  <c r="AM137" i="38"/>
  <c r="AL137" i="38"/>
  <c r="AN137" i="38"/>
  <c r="O138" i="38"/>
  <c r="P138" i="38" s="1"/>
  <c r="Z138" i="38"/>
  <c r="Y138" i="38"/>
  <c r="AB138" i="38"/>
  <c r="AZ138" i="36"/>
  <c r="AU138" i="36"/>
  <c r="Z138" i="36"/>
  <c r="BS138" i="38"/>
  <c r="BO138" i="38"/>
  <c r="BK138" i="38"/>
  <c r="AU138" i="38"/>
  <c r="AQ138" i="38"/>
  <c r="AI138" i="38"/>
  <c r="AE138" i="38"/>
  <c r="BR138" i="38"/>
  <c r="BN138" i="38"/>
  <c r="BJ138" i="38"/>
  <c r="AX138" i="38"/>
  <c r="AY138" i="38" s="1"/>
  <c r="AT138" i="38"/>
  <c r="AP138" i="38"/>
  <c r="AH138" i="38"/>
  <c r="BU138" i="38"/>
  <c r="BQ138" i="38"/>
  <c r="BM138" i="38"/>
  <c r="BI138" i="38"/>
  <c r="BA138" i="38"/>
  <c r="BB138" i="38" s="1"/>
  <c r="BG138" i="38" s="1"/>
  <c r="AW138" i="38"/>
  <c r="AS138" i="38"/>
  <c r="AO138" i="38"/>
  <c r="AK138" i="38"/>
  <c r="AG138" i="38"/>
  <c r="BT138" i="38"/>
  <c r="BP138" i="38"/>
  <c r="AJ138" i="38"/>
  <c r="BL138" i="38"/>
  <c r="AV138" i="38"/>
  <c r="AF138" i="38"/>
  <c r="BH138" i="38"/>
  <c r="BA137" i="36"/>
  <c r="BC137" i="36"/>
  <c r="BB137" i="36"/>
  <c r="BZ138" i="36"/>
  <c r="BY138" i="36"/>
  <c r="AA138" i="38"/>
  <c r="BZ139" i="36"/>
  <c r="BY139" i="36"/>
  <c r="AA139" i="38"/>
  <c r="DH139" i="36"/>
  <c r="DD139" i="36"/>
  <c r="DK139" i="36"/>
  <c r="DG139" i="36"/>
  <c r="DF139" i="36"/>
  <c r="DI139" i="36"/>
  <c r="DE139" i="36"/>
  <c r="AU139" i="36"/>
  <c r="Z139" i="36"/>
  <c r="AZ139" i="36"/>
  <c r="BS139" i="38"/>
  <c r="BO139" i="38"/>
  <c r="BK139" i="38"/>
  <c r="AU139" i="38"/>
  <c r="AQ139" i="38"/>
  <c r="AI139" i="38"/>
  <c r="AE139" i="38"/>
  <c r="BR139" i="38"/>
  <c r="BN139" i="38"/>
  <c r="BJ139" i="38"/>
  <c r="AX139" i="38"/>
  <c r="AZ139" i="38" s="1"/>
  <c r="AT139" i="38"/>
  <c r="AP139" i="38"/>
  <c r="AH139" i="38"/>
  <c r="BU139" i="38"/>
  <c r="BQ139" i="38"/>
  <c r="BM139" i="38"/>
  <c r="BI139" i="38"/>
  <c r="BA139" i="38"/>
  <c r="BB139" i="38" s="1"/>
  <c r="BG139" i="38" s="1"/>
  <c r="AW139" i="38"/>
  <c r="AS139" i="38"/>
  <c r="AO139" i="38"/>
  <c r="AK139" i="38"/>
  <c r="AG139" i="38"/>
  <c r="BT139" i="38"/>
  <c r="BP139" i="38"/>
  <c r="AJ139" i="38"/>
  <c r="BL139" i="38"/>
  <c r="AV139" i="38"/>
  <c r="AF139" i="38"/>
  <c r="BH139" i="38"/>
  <c r="EV142" i="36"/>
  <c r="EN142" i="36"/>
  <c r="H138" i="38"/>
  <c r="I138" i="38" s="1"/>
  <c r="EO142" i="36"/>
  <c r="EM143" i="36" s="1"/>
  <c r="AD140" i="38"/>
  <c r="BW140" i="36" s="1"/>
  <c r="F140" i="38"/>
  <c r="G140" i="38" s="1"/>
  <c r="Y140" i="36"/>
  <c r="AS140" i="36"/>
  <c r="V140" i="36"/>
  <c r="AD142" i="36"/>
  <c r="FA142" i="36"/>
  <c r="AB142" i="36"/>
  <c r="BT142" i="36"/>
  <c r="AQ140" i="36"/>
  <c r="EQ142" i="36"/>
  <c r="BH141" i="36"/>
  <c r="BI141" i="36"/>
  <c r="BM141" i="36"/>
  <c r="BQ141" i="36"/>
  <c r="ES142" i="36"/>
  <c r="EZ142" i="36"/>
  <c r="CE142" i="36"/>
  <c r="ET142" i="36"/>
  <c r="AF142" i="36"/>
  <c r="ER142" i="36"/>
  <c r="FB142" i="36"/>
  <c r="BX141" i="36"/>
  <c r="AM142" i="36"/>
  <c r="BO141" i="36"/>
  <c r="BK141" i="36"/>
  <c r="BD141" i="36"/>
  <c r="AQ141" i="36"/>
  <c r="AH141" i="36"/>
  <c r="CD141" i="36"/>
  <c r="EY142" i="36"/>
  <c r="Q142" i="36"/>
  <c r="AA142" i="36"/>
  <c r="EU142" i="36"/>
  <c r="EP141" i="36"/>
  <c r="EX142" i="36"/>
  <c r="BL141" i="36"/>
  <c r="AI141" i="36" l="1"/>
  <c r="K141" i="38" s="1"/>
  <c r="BF141" i="36"/>
  <c r="U141" i="38" s="1"/>
  <c r="X141" i="38" s="1"/>
  <c r="Q141" i="38"/>
  <c r="R141" i="38" s="1"/>
  <c r="V141" i="38"/>
  <c r="BG141" i="36"/>
  <c r="BR141" i="36"/>
  <c r="BZ140" i="36"/>
  <c r="AA140" i="38"/>
  <c r="BY140" i="36"/>
  <c r="DX137" i="36"/>
  <c r="AZ138" i="38"/>
  <c r="DZ137" i="36"/>
  <c r="A140" i="36"/>
  <c r="EA137" i="36"/>
  <c r="EI137" i="36"/>
  <c r="EC137" i="36"/>
  <c r="EB137" i="36"/>
  <c r="EK137" i="36"/>
  <c r="ED137" i="36"/>
  <c r="EH137" i="36"/>
  <c r="DY137" i="36"/>
  <c r="EF137" i="36"/>
  <c r="EE137" i="36"/>
  <c r="EJ137" i="36"/>
  <c r="DJ138" i="36"/>
  <c r="EK138" i="36" s="1"/>
  <c r="AY139" i="38"/>
  <c r="BF139" i="38"/>
  <c r="DJ139" i="36"/>
  <c r="EJ139" i="36" s="1"/>
  <c r="BF138" i="38"/>
  <c r="BC139" i="38"/>
  <c r="AA141" i="38"/>
  <c r="BD139" i="38"/>
  <c r="BE139" i="38"/>
  <c r="BC138" i="38"/>
  <c r="D142" i="38"/>
  <c r="U142" i="36"/>
  <c r="K142" i="36"/>
  <c r="DV142" i="36"/>
  <c r="CS142" i="36"/>
  <c r="T142" i="36"/>
  <c r="E142" i="36"/>
  <c r="R142" i="36"/>
  <c r="AE142" i="36"/>
  <c r="AC142" i="36"/>
  <c r="X142" i="36"/>
  <c r="AR142" i="38"/>
  <c r="AG142" i="36"/>
  <c r="AT142" i="36"/>
  <c r="AN142" i="36"/>
  <c r="AM139" i="38"/>
  <c r="AL139" i="38"/>
  <c r="AN139" i="38"/>
  <c r="EV143" i="36"/>
  <c r="EN143" i="36"/>
  <c r="BC139" i="36"/>
  <c r="BB139" i="36"/>
  <c r="BA139" i="36"/>
  <c r="AV138" i="36"/>
  <c r="AY138" i="36"/>
  <c r="AX138" i="36"/>
  <c r="AW138" i="36"/>
  <c r="O140" i="38"/>
  <c r="P140" i="38" s="1"/>
  <c r="Z140" i="38"/>
  <c r="Y140" i="38"/>
  <c r="AB140" i="38"/>
  <c r="AD141" i="38"/>
  <c r="BW141" i="36" s="1"/>
  <c r="BY141" i="36" s="1"/>
  <c r="F141" i="38"/>
  <c r="G141" i="38" s="1"/>
  <c r="V141" i="36"/>
  <c r="AS141" i="36"/>
  <c r="Y141" i="36"/>
  <c r="AZ140" i="36"/>
  <c r="AU140" i="36"/>
  <c r="Z140" i="36"/>
  <c r="H140" i="38"/>
  <c r="I140" i="38" s="1"/>
  <c r="EO143" i="36"/>
  <c r="EM144" i="36" s="1"/>
  <c r="EW142" i="36"/>
  <c r="BD138" i="38"/>
  <c r="BE138" i="38"/>
  <c r="BC138" i="36"/>
  <c r="BB138" i="36"/>
  <c r="BA138" i="36"/>
  <c r="E141" i="38"/>
  <c r="S141" i="36"/>
  <c r="I141" i="36"/>
  <c r="C141" i="36"/>
  <c r="AY139" i="36"/>
  <c r="AX139" i="36"/>
  <c r="AW139" i="36"/>
  <c r="AV139" i="36"/>
  <c r="AM138" i="38"/>
  <c r="AL138" i="38"/>
  <c r="AN138" i="38"/>
  <c r="BS140" i="38"/>
  <c r="BO140" i="38"/>
  <c r="BK140" i="38"/>
  <c r="AU140" i="38"/>
  <c r="AQ140" i="38"/>
  <c r="AI140" i="38"/>
  <c r="AE140" i="38"/>
  <c r="BR140" i="38"/>
  <c r="BN140" i="38"/>
  <c r="BJ140" i="38"/>
  <c r="AX140" i="38"/>
  <c r="AY140" i="38" s="1"/>
  <c r="AT140" i="38"/>
  <c r="AP140" i="38"/>
  <c r="AH140" i="38"/>
  <c r="BU140" i="38"/>
  <c r="BQ140" i="38"/>
  <c r="BM140" i="38"/>
  <c r="BI140" i="38"/>
  <c r="BA140" i="38"/>
  <c r="BB140" i="38" s="1"/>
  <c r="BG140" i="38" s="1"/>
  <c r="AW140" i="38"/>
  <c r="AS140" i="38"/>
  <c r="AO140" i="38"/>
  <c r="AK140" i="38"/>
  <c r="AG140" i="38"/>
  <c r="BT140" i="38"/>
  <c r="BP140" i="38"/>
  <c r="AJ140" i="38"/>
  <c r="BL140" i="38"/>
  <c r="AV140" i="38"/>
  <c r="AF140" i="38"/>
  <c r="BH140" i="38"/>
  <c r="DK140" i="36"/>
  <c r="DG140" i="36"/>
  <c r="DF140" i="36"/>
  <c r="DI140" i="36"/>
  <c r="DE140" i="36"/>
  <c r="DH140" i="36"/>
  <c r="DD140" i="36"/>
  <c r="J140" i="36"/>
  <c r="D140" i="36"/>
  <c r="N140" i="36"/>
  <c r="W140" i="38"/>
  <c r="R140" i="38"/>
  <c r="CY141" i="36"/>
  <c r="DA141" i="36" s="1"/>
  <c r="CU141" i="36"/>
  <c r="CW141" i="36"/>
  <c r="DC141" i="36"/>
  <c r="CT141" i="36"/>
  <c r="CZ141" i="36"/>
  <c r="CX141" i="36"/>
  <c r="CV141" i="36"/>
  <c r="J141" i="38"/>
  <c r="L141" i="36"/>
  <c r="M141" i="36" s="1"/>
  <c r="W141" i="36"/>
  <c r="G141" i="36"/>
  <c r="F141" i="36"/>
  <c r="BZ141" i="36"/>
  <c r="BP142" i="36"/>
  <c r="BD142" i="36"/>
  <c r="BM142" i="36"/>
  <c r="BK142" i="36"/>
  <c r="BT143" i="36"/>
  <c r="AO142" i="36"/>
  <c r="BO142" i="36"/>
  <c r="AK142" i="36"/>
  <c r="AQ142" i="36"/>
  <c r="AD143" i="36"/>
  <c r="AR142" i="36"/>
  <c r="FA143" i="36"/>
  <c r="AF143" i="36"/>
  <c r="ER143" i="36"/>
  <c r="AH142" i="36"/>
  <c r="EY143" i="36"/>
  <c r="EQ143" i="36"/>
  <c r="BU142" i="36"/>
  <c r="CD142" i="36"/>
  <c r="EP142" i="36"/>
  <c r="AJ142" i="36"/>
  <c r="EU143" i="36"/>
  <c r="FB143" i="36"/>
  <c r="CE143" i="36"/>
  <c r="BX142" i="36"/>
  <c r="BN142" i="36"/>
  <c r="BJ142" i="36"/>
  <c r="BV142" i="36"/>
  <c r="BH142" i="36"/>
  <c r="BE142" i="36"/>
  <c r="BI142" i="36"/>
  <c r="BQ142" i="36"/>
  <c r="AA143" i="36"/>
  <c r="EX143" i="36"/>
  <c r="AB143" i="36"/>
  <c r="BL142" i="36"/>
  <c r="Q143" i="36"/>
  <c r="ES143" i="36"/>
  <c r="EZ143" i="36"/>
  <c r="BK143" i="36"/>
  <c r="ET143" i="36"/>
  <c r="W141" i="38" l="1"/>
  <c r="AC142" i="38"/>
  <c r="CB142" i="36"/>
  <c r="CA142" i="36"/>
  <c r="AZ140" i="38"/>
  <c r="DY139" i="36"/>
  <c r="EG139" i="36"/>
  <c r="EB139" i="36"/>
  <c r="ED139" i="36"/>
  <c r="DZ139" i="36"/>
  <c r="EF139" i="36"/>
  <c r="EI139" i="36"/>
  <c r="EK139" i="36"/>
  <c r="DX139" i="36"/>
  <c r="EC139" i="36"/>
  <c r="EH139" i="36"/>
  <c r="EA139" i="36"/>
  <c r="AP142" i="36"/>
  <c r="N142" i="38"/>
  <c r="EE139" i="36"/>
  <c r="EE138" i="36"/>
  <c r="EA138" i="36"/>
  <c r="EB138" i="36"/>
  <c r="EH138" i="36"/>
  <c r="DY138" i="36"/>
  <c r="ED138" i="36"/>
  <c r="DX138" i="36"/>
  <c r="EJ138" i="36"/>
  <c r="EF138" i="36"/>
  <c r="DZ138" i="36"/>
  <c r="EG138" i="36"/>
  <c r="EC138" i="36"/>
  <c r="EI138" i="36"/>
  <c r="A141" i="36"/>
  <c r="BC140" i="38"/>
  <c r="Q142" i="38"/>
  <c r="BF142" i="36"/>
  <c r="U142" i="38" s="1"/>
  <c r="X142" i="38" s="1"/>
  <c r="AR143" i="38"/>
  <c r="AG143" i="36"/>
  <c r="M142" i="38"/>
  <c r="L142" i="38"/>
  <c r="V142" i="38"/>
  <c r="BG142" i="36"/>
  <c r="AI142" i="36"/>
  <c r="K142" i="38" s="1"/>
  <c r="D143" i="38"/>
  <c r="DV143" i="36"/>
  <c r="CS143" i="36"/>
  <c r="T143" i="36"/>
  <c r="E143" i="36"/>
  <c r="R143" i="36"/>
  <c r="U143" i="36"/>
  <c r="K143" i="36"/>
  <c r="CG142" i="36"/>
  <c r="CF142" i="36"/>
  <c r="BR142" i="36"/>
  <c r="AE143" i="36"/>
  <c r="BS142" i="36"/>
  <c r="X143" i="36"/>
  <c r="AC143" i="36"/>
  <c r="AM140" i="38"/>
  <c r="AL140" i="38"/>
  <c r="AN140" i="38"/>
  <c r="BF140" i="38"/>
  <c r="D141" i="36"/>
  <c r="J141" i="36"/>
  <c r="N141" i="36"/>
  <c r="AU141" i="36"/>
  <c r="Z141" i="36"/>
  <c r="AZ141" i="36"/>
  <c r="S141" i="38"/>
  <c r="T141" i="38"/>
  <c r="DJ140" i="36"/>
  <c r="EA140" i="36" s="1"/>
  <c r="BS141" i="38"/>
  <c r="BO141" i="38"/>
  <c r="BK141" i="38"/>
  <c r="AU141" i="38"/>
  <c r="AQ141" i="38"/>
  <c r="AI141" i="38"/>
  <c r="AE141" i="38"/>
  <c r="BR141" i="38"/>
  <c r="BN141" i="38"/>
  <c r="BJ141" i="38"/>
  <c r="AX141" i="38"/>
  <c r="AY141" i="38" s="1"/>
  <c r="AT141" i="38"/>
  <c r="AP141" i="38"/>
  <c r="AH141" i="38"/>
  <c r="BU141" i="38"/>
  <c r="BQ141" i="38"/>
  <c r="BM141" i="38"/>
  <c r="BI141" i="38"/>
  <c r="BA141" i="38"/>
  <c r="BB141" i="38" s="1"/>
  <c r="BG141" i="38" s="1"/>
  <c r="AW141" i="38"/>
  <c r="AS141" i="38"/>
  <c r="AO141" i="38"/>
  <c r="AK141" i="38"/>
  <c r="AG141" i="38"/>
  <c r="BT141" i="38"/>
  <c r="BP141" i="38"/>
  <c r="AJ141" i="38"/>
  <c r="BL141" i="38"/>
  <c r="AV141" i="38"/>
  <c r="AF141" i="38"/>
  <c r="BH141" i="38"/>
  <c r="AD142" i="38"/>
  <c r="BW142" i="36" s="1"/>
  <c r="F142" i="38"/>
  <c r="G142" i="38" s="1"/>
  <c r="Y142" i="36"/>
  <c r="H142" i="38" s="1"/>
  <c r="AS142" i="36"/>
  <c r="V142" i="36"/>
  <c r="O141" i="38"/>
  <c r="P141" i="38" s="1"/>
  <c r="Z141" i="38"/>
  <c r="Y141" i="38"/>
  <c r="AB141" i="38"/>
  <c r="EV144" i="36"/>
  <c r="EN144" i="36"/>
  <c r="AX140" i="36"/>
  <c r="AW140" i="36"/>
  <c r="AV140" i="36"/>
  <c r="AY140" i="36"/>
  <c r="E142" i="38"/>
  <c r="C142" i="36"/>
  <c r="S142" i="36"/>
  <c r="I142" i="36"/>
  <c r="DC142" i="36"/>
  <c r="CX142" i="36"/>
  <c r="CT142" i="36"/>
  <c r="CW142" i="36"/>
  <c r="CZ142" i="36"/>
  <c r="CV142" i="36"/>
  <c r="CU142" i="36"/>
  <c r="CY142" i="36"/>
  <c r="DA142" i="36" s="1"/>
  <c r="DH141" i="36"/>
  <c r="DD141" i="36"/>
  <c r="DF141" i="36"/>
  <c r="DK141" i="36"/>
  <c r="DI141" i="36"/>
  <c r="DG141" i="36"/>
  <c r="DE141" i="36"/>
  <c r="S140" i="38"/>
  <c r="T140" i="38"/>
  <c r="BD140" i="38"/>
  <c r="BE140" i="38"/>
  <c r="BB140" i="36"/>
  <c r="BA140" i="36"/>
  <c r="BC140" i="36"/>
  <c r="H141" i="38"/>
  <c r="I141" i="38" s="1"/>
  <c r="EO144" i="36"/>
  <c r="EM145" i="36" s="1"/>
  <c r="EO145" i="36" s="1"/>
  <c r="EM146" i="36" s="1"/>
  <c r="EW143" i="36"/>
  <c r="J142" i="38"/>
  <c r="G142" i="36"/>
  <c r="F142" i="36"/>
  <c r="W142" i="36"/>
  <c r="L142" i="36"/>
  <c r="M142" i="36" s="1"/>
  <c r="AH143" i="36"/>
  <c r="BH143" i="36"/>
  <c r="EY144" i="36"/>
  <c r="BN143" i="36"/>
  <c r="BE143" i="36"/>
  <c r="BM143" i="36"/>
  <c r="ET144" i="36"/>
  <c r="AA144" i="36"/>
  <c r="EP143" i="36"/>
  <c r="CD143" i="36"/>
  <c r="EZ144" i="36"/>
  <c r="ER144" i="36"/>
  <c r="BU143" i="36"/>
  <c r="BT144" i="36"/>
  <c r="FB144" i="36"/>
  <c r="ES144" i="36"/>
  <c r="BQ143" i="36"/>
  <c r="BP143" i="36"/>
  <c r="EX144" i="36"/>
  <c r="BD143" i="36"/>
  <c r="BX143" i="36"/>
  <c r="AO143" i="36"/>
  <c r="BP144" i="36"/>
  <c r="BL143" i="36"/>
  <c r="CE144" i="36"/>
  <c r="AF144" i="36"/>
  <c r="AD144" i="36"/>
  <c r="BV143" i="36"/>
  <c r="AJ143" i="36"/>
  <c r="FA144" i="36"/>
  <c r="AR143" i="36"/>
  <c r="EQ144" i="36"/>
  <c r="AB144" i="36"/>
  <c r="EU144" i="36"/>
  <c r="AM143" i="36"/>
  <c r="BJ143" i="36"/>
  <c r="BI143" i="36"/>
  <c r="BO143" i="36"/>
  <c r="Q144" i="36"/>
  <c r="AK143" i="36"/>
  <c r="BZ142" i="36" l="1"/>
  <c r="AA142" i="38"/>
  <c r="BY142" i="36"/>
  <c r="ED140" i="36"/>
  <c r="EF140" i="36"/>
  <c r="AZ141" i="38"/>
  <c r="CG143" i="36"/>
  <c r="CF143" i="36"/>
  <c r="M143" i="38"/>
  <c r="L143" i="38"/>
  <c r="N143" i="38"/>
  <c r="AP143" i="36"/>
  <c r="EH140" i="36"/>
  <c r="EJ140" i="36"/>
  <c r="EG140" i="36"/>
  <c r="EK140" i="36"/>
  <c r="DX140" i="36"/>
  <c r="BC141" i="38"/>
  <c r="EC140" i="36"/>
  <c r="DY140" i="36"/>
  <c r="I142" i="38"/>
  <c r="DZ140" i="36"/>
  <c r="BF141" i="38"/>
  <c r="EB140" i="36"/>
  <c r="BS143" i="36"/>
  <c r="AN143" i="36"/>
  <c r="BR143" i="36"/>
  <c r="AT143" i="36"/>
  <c r="V143" i="38"/>
  <c r="BG143" i="36"/>
  <c r="Q143" i="38"/>
  <c r="BF143" i="36"/>
  <c r="U143" i="38" s="1"/>
  <c r="X143" i="38" s="1"/>
  <c r="AE144" i="36"/>
  <c r="AC144" i="36"/>
  <c r="X144" i="36"/>
  <c r="AR144" i="38"/>
  <c r="AI143" i="36"/>
  <c r="K143" i="38" s="1"/>
  <c r="AC143" i="38"/>
  <c r="CA143" i="36"/>
  <c r="CB143" i="36"/>
  <c r="D144" i="38"/>
  <c r="E144" i="36"/>
  <c r="R144" i="36"/>
  <c r="U144" i="36"/>
  <c r="K144" i="36"/>
  <c r="DV144" i="36"/>
  <c r="CS144" i="36"/>
  <c r="T144" i="36"/>
  <c r="AG144" i="36"/>
  <c r="EV146" i="36"/>
  <c r="EN146" i="36"/>
  <c r="BS142" i="38"/>
  <c r="BO142" i="38"/>
  <c r="BK142" i="38"/>
  <c r="AU142" i="38"/>
  <c r="AQ142" i="38"/>
  <c r="AI142" i="38"/>
  <c r="AE142" i="38"/>
  <c r="BR142" i="38"/>
  <c r="BN142" i="38"/>
  <c r="BJ142" i="38"/>
  <c r="AX142" i="38"/>
  <c r="AY142" i="38" s="1"/>
  <c r="AT142" i="38"/>
  <c r="AP142" i="38"/>
  <c r="AH142" i="38"/>
  <c r="BU142" i="38"/>
  <c r="BQ142" i="38"/>
  <c r="BM142" i="38"/>
  <c r="BI142" i="38"/>
  <c r="BA142" i="38"/>
  <c r="BB142" i="38" s="1"/>
  <c r="BG142" i="38" s="1"/>
  <c r="AW142" i="38"/>
  <c r="AS142" i="38"/>
  <c r="AO142" i="38"/>
  <c r="AK142" i="38"/>
  <c r="AG142" i="38"/>
  <c r="BT142" i="38"/>
  <c r="BP142" i="38"/>
  <c r="AJ142" i="38"/>
  <c r="BL142" i="38"/>
  <c r="AV142" i="38"/>
  <c r="AF142" i="38"/>
  <c r="BH142" i="38"/>
  <c r="BC141" i="36"/>
  <c r="BA141" i="36"/>
  <c r="BB141" i="36"/>
  <c r="EE140" i="36"/>
  <c r="J143" i="38"/>
  <c r="F143" i="36"/>
  <c r="W143" i="36"/>
  <c r="L143" i="36"/>
  <c r="M143" i="36" s="1"/>
  <c r="G143" i="36"/>
  <c r="J142" i="36"/>
  <c r="D142" i="36"/>
  <c r="N142" i="36"/>
  <c r="E143" i="38"/>
  <c r="S143" i="36"/>
  <c r="I143" i="36"/>
  <c r="C143" i="36"/>
  <c r="DJ141" i="36"/>
  <c r="EE141" i="36" s="1"/>
  <c r="DK142" i="36"/>
  <c r="DG142" i="36"/>
  <c r="DF142" i="36"/>
  <c r="DI142" i="36"/>
  <c r="DE142" i="36"/>
  <c r="DH142" i="36"/>
  <c r="DD142" i="36"/>
  <c r="EW144" i="36"/>
  <c r="AZ142" i="36"/>
  <c r="AU142" i="36"/>
  <c r="Z142" i="36"/>
  <c r="BD141" i="38"/>
  <c r="BE141" i="38"/>
  <c r="CW143" i="36"/>
  <c r="CZ143" i="36"/>
  <c r="CV143" i="36"/>
  <c r="CY143" i="36"/>
  <c r="DA143" i="36" s="1"/>
  <c r="CU143" i="36"/>
  <c r="DC143" i="36"/>
  <c r="CX143" i="36"/>
  <c r="CT143" i="36"/>
  <c r="O142" i="38"/>
  <c r="P142" i="38" s="1"/>
  <c r="Z142" i="38"/>
  <c r="Y142" i="38"/>
  <c r="AB142" i="38"/>
  <c r="EO146" i="36"/>
  <c r="EM147" i="36" s="1"/>
  <c r="EO147" i="36" s="1"/>
  <c r="EM148" i="36" s="1"/>
  <c r="EV145" i="36"/>
  <c r="EN145" i="36"/>
  <c r="A142" i="36"/>
  <c r="AM141" i="38"/>
  <c r="AL141" i="38"/>
  <c r="AN141" i="38"/>
  <c r="AY141" i="36"/>
  <c r="AW141" i="36"/>
  <c r="AV141" i="36"/>
  <c r="AX141" i="36"/>
  <c r="EI140" i="36"/>
  <c r="AD143" i="38"/>
  <c r="BW143" i="36" s="1"/>
  <c r="F143" i="38"/>
  <c r="G143" i="38" s="1"/>
  <c r="AS143" i="36"/>
  <c r="V143" i="36"/>
  <c r="Y143" i="36"/>
  <c r="H143" i="38" s="1"/>
  <c r="W142" i="38"/>
  <c r="R142" i="38"/>
  <c r="EX145" i="36"/>
  <c r="BT145" i="36"/>
  <c r="BV146" i="36"/>
  <c r="FA146" i="36"/>
  <c r="AH144" i="36"/>
  <c r="AJ146" i="36"/>
  <c r="BL144" i="36"/>
  <c r="FB145" i="36"/>
  <c r="BX144" i="36"/>
  <c r="Q145" i="36"/>
  <c r="EX146" i="36"/>
  <c r="ER146" i="36"/>
  <c r="Q146" i="36"/>
  <c r="AD146" i="36"/>
  <c r="EZ145" i="36"/>
  <c r="EU146" i="36"/>
  <c r="AK146" i="36"/>
  <c r="AB146" i="36"/>
  <c r="BM146" i="36"/>
  <c r="ES146" i="36"/>
  <c r="AA146" i="36"/>
  <c r="AA145" i="36"/>
  <c r="EQ146" i="36"/>
  <c r="CD144" i="36"/>
  <c r="AF146" i="36"/>
  <c r="EY145" i="36"/>
  <c r="AQ143" i="36"/>
  <c r="BO144" i="36"/>
  <c r="BD144" i="36"/>
  <c r="AO144" i="36"/>
  <c r="BM144" i="36"/>
  <c r="BV144" i="36"/>
  <c r="BT146" i="36"/>
  <c r="CE145" i="36"/>
  <c r="BJ144" i="36"/>
  <c r="AJ144" i="36"/>
  <c r="EZ146" i="36"/>
  <c r="EY146" i="36"/>
  <c r="EQ145" i="36"/>
  <c r="ET145" i="36"/>
  <c r="EP144" i="36"/>
  <c r="BH144" i="36"/>
  <c r="AM144" i="36"/>
  <c r="EU145" i="36"/>
  <c r="CE146" i="36"/>
  <c r="BQ144" i="36"/>
  <c r="AD145" i="36"/>
  <c r="ER145" i="36"/>
  <c r="AR144" i="36"/>
  <c r="BK144" i="36"/>
  <c r="AK144" i="36"/>
  <c r="BN144" i="36"/>
  <c r="ET146" i="36"/>
  <c r="FA145" i="36"/>
  <c r="FB146" i="36"/>
  <c r="ES145" i="36"/>
  <c r="BE144" i="36"/>
  <c r="AB145" i="36"/>
  <c r="BI144" i="36"/>
  <c r="AF145" i="36"/>
  <c r="BU144" i="36"/>
  <c r="BO145" i="36"/>
  <c r="AZ142" i="38" l="1"/>
  <c r="DZ141" i="36"/>
  <c r="EJ141" i="36"/>
  <c r="EB141" i="36"/>
  <c r="EI141" i="36"/>
  <c r="ED141" i="36"/>
  <c r="EC141" i="36"/>
  <c r="EK141" i="36"/>
  <c r="DX141" i="36"/>
  <c r="A143" i="36"/>
  <c r="DY141" i="36"/>
  <c r="EA141" i="36"/>
  <c r="BZ143" i="36"/>
  <c r="AC146" i="38"/>
  <c r="CG144" i="36"/>
  <c r="CF144" i="36"/>
  <c r="V144" i="38"/>
  <c r="BG144" i="36"/>
  <c r="AE146" i="36"/>
  <c r="CB146" i="36"/>
  <c r="CA146" i="36"/>
  <c r="AC145" i="36"/>
  <c r="X145" i="36"/>
  <c r="AN144" i="36"/>
  <c r="BR144" i="36"/>
  <c r="AT144" i="36"/>
  <c r="BS144" i="36"/>
  <c r="AC146" i="36"/>
  <c r="X146" i="36"/>
  <c r="N144" i="38"/>
  <c r="AP144" i="36"/>
  <c r="AR145" i="38"/>
  <c r="AG145" i="36"/>
  <c r="M144" i="38"/>
  <c r="L144" i="38"/>
  <c r="AI144" i="36"/>
  <c r="K144" i="38" s="1"/>
  <c r="AC144" i="38"/>
  <c r="CB144" i="36"/>
  <c r="CA144" i="36"/>
  <c r="AR146" i="38"/>
  <c r="AG146" i="36"/>
  <c r="D145" i="38"/>
  <c r="R145" i="36"/>
  <c r="U145" i="36"/>
  <c r="K145" i="36"/>
  <c r="DV145" i="36"/>
  <c r="CS145" i="36"/>
  <c r="T145" i="36"/>
  <c r="E145" i="36"/>
  <c r="AE145" i="36"/>
  <c r="Q144" i="38"/>
  <c r="BF144" i="36"/>
  <c r="U144" i="38" s="1"/>
  <c r="X144" i="38" s="1"/>
  <c r="M146" i="38"/>
  <c r="L146" i="38"/>
  <c r="D146" i="38"/>
  <c r="U146" i="36"/>
  <c r="K146" i="36"/>
  <c r="DV146" i="36"/>
  <c r="CS146" i="36"/>
  <c r="T146" i="36"/>
  <c r="E146" i="36"/>
  <c r="R146" i="36"/>
  <c r="EV148" i="36"/>
  <c r="EN148" i="36"/>
  <c r="DJ142" i="36"/>
  <c r="DZ142" i="36" s="1"/>
  <c r="EH141" i="36"/>
  <c r="CZ144" i="36"/>
  <c r="CV144" i="36"/>
  <c r="CY144" i="36"/>
  <c r="DA144" i="36" s="1"/>
  <c r="CU144" i="36"/>
  <c r="DC144" i="36"/>
  <c r="CX144" i="36"/>
  <c r="CT144" i="36"/>
  <c r="CW144" i="36"/>
  <c r="E144" i="38"/>
  <c r="S144" i="36"/>
  <c r="I144" i="36"/>
  <c r="C144" i="36"/>
  <c r="J144" i="38"/>
  <c r="W144" i="36"/>
  <c r="L144" i="36"/>
  <c r="M144" i="36" s="1"/>
  <c r="G144" i="36"/>
  <c r="F144" i="36"/>
  <c r="AA143" i="38"/>
  <c r="EW145" i="36"/>
  <c r="DF143" i="36"/>
  <c r="DI143" i="36"/>
  <c r="DE143" i="36"/>
  <c r="DH143" i="36"/>
  <c r="DD143" i="36"/>
  <c r="DG143" i="36"/>
  <c r="DK143" i="36"/>
  <c r="AX142" i="36"/>
  <c r="AW142" i="36"/>
  <c r="AV142" i="36"/>
  <c r="AY142" i="36"/>
  <c r="EG141" i="36"/>
  <c r="BD142" i="38"/>
  <c r="BE142" i="38"/>
  <c r="EW146" i="36"/>
  <c r="S142" i="38"/>
  <c r="T142" i="38"/>
  <c r="EV147" i="36"/>
  <c r="EN147" i="36"/>
  <c r="EO148" i="36"/>
  <c r="EM149" i="36" s="1"/>
  <c r="EO149" i="36" s="1"/>
  <c r="EM150" i="36" s="1"/>
  <c r="AZ143" i="36"/>
  <c r="AU143" i="36"/>
  <c r="Z143" i="36"/>
  <c r="I143" i="38"/>
  <c r="BB142" i="36"/>
  <c r="BA142" i="36"/>
  <c r="BC142" i="36"/>
  <c r="EJ142" i="36"/>
  <c r="J143" i="36"/>
  <c r="D143" i="36"/>
  <c r="N143" i="36"/>
  <c r="O143" i="38"/>
  <c r="P143" i="38" s="1"/>
  <c r="Z143" i="38"/>
  <c r="Y143" i="38"/>
  <c r="AB143" i="38"/>
  <c r="AM142" i="38"/>
  <c r="AL142" i="38"/>
  <c r="AN142" i="38"/>
  <c r="BF142" i="38"/>
  <c r="W143" i="38"/>
  <c r="R143" i="38"/>
  <c r="BS143" i="38"/>
  <c r="BO143" i="38"/>
  <c r="BK143" i="38"/>
  <c r="AU143" i="38"/>
  <c r="AQ143" i="38"/>
  <c r="AI143" i="38"/>
  <c r="AE143" i="38"/>
  <c r="BR143" i="38"/>
  <c r="BN143" i="38"/>
  <c r="BJ143" i="38"/>
  <c r="AX143" i="38"/>
  <c r="AY143" i="38" s="1"/>
  <c r="AT143" i="38"/>
  <c r="AP143" i="38"/>
  <c r="AH143" i="38"/>
  <c r="BU143" i="38"/>
  <c r="BQ143" i="38"/>
  <c r="BM143" i="38"/>
  <c r="BI143" i="38"/>
  <c r="BA143" i="38"/>
  <c r="BB143" i="38" s="1"/>
  <c r="BG143" i="38" s="1"/>
  <c r="AW143" i="38"/>
  <c r="AS143" i="38"/>
  <c r="AO143" i="38"/>
  <c r="AK143" i="38"/>
  <c r="AG143" i="38"/>
  <c r="BT143" i="38"/>
  <c r="BP143" i="38"/>
  <c r="AJ143" i="38"/>
  <c r="BL143" i="38"/>
  <c r="AV143" i="38"/>
  <c r="AF143" i="38"/>
  <c r="BH143" i="38"/>
  <c r="BC142" i="38"/>
  <c r="EF141" i="36"/>
  <c r="AD144" i="38"/>
  <c r="BW144" i="36" s="1"/>
  <c r="F144" i="38"/>
  <c r="G144" i="38" s="1"/>
  <c r="V144" i="36"/>
  <c r="Y144" i="36"/>
  <c r="H144" i="38" s="1"/>
  <c r="AS144" i="36"/>
  <c r="BY143" i="36"/>
  <c r="BU147" i="36"/>
  <c r="AM145" i="36"/>
  <c r="BU145" i="36"/>
  <c r="BI145" i="36"/>
  <c r="Q147" i="36"/>
  <c r="AO145" i="36"/>
  <c r="CE148" i="36"/>
  <c r="AO146" i="36"/>
  <c r="EQ147" i="36"/>
  <c r="AA147" i="36"/>
  <c r="FA148" i="36"/>
  <c r="BK148" i="36"/>
  <c r="EX147" i="36"/>
  <c r="BJ146" i="36"/>
  <c r="EY148" i="36"/>
  <c r="BE146" i="36"/>
  <c r="BT148" i="36"/>
  <c r="AH146" i="36"/>
  <c r="FB148" i="36"/>
  <c r="ER148" i="36"/>
  <c r="BM145" i="36"/>
  <c r="EP145" i="36"/>
  <c r="AD148" i="36"/>
  <c r="BV145" i="36"/>
  <c r="ES148" i="36"/>
  <c r="CE147" i="36"/>
  <c r="BN147" i="36"/>
  <c r="AQ144" i="36"/>
  <c r="BD145" i="36"/>
  <c r="BO146" i="36"/>
  <c r="AR147" i="36"/>
  <c r="EQ148" i="36"/>
  <c r="BL145" i="36"/>
  <c r="AF147" i="36"/>
  <c r="ES147" i="36"/>
  <c r="AK145" i="36"/>
  <c r="BK146" i="36"/>
  <c r="BK145" i="36"/>
  <c r="AD147" i="36"/>
  <c r="ER147" i="36"/>
  <c r="BX146" i="36"/>
  <c r="CD146" i="36"/>
  <c r="EU148" i="36"/>
  <c r="BJ145" i="36"/>
  <c r="AR145" i="36"/>
  <c r="BX145" i="36"/>
  <c r="BI146" i="36"/>
  <c r="ET148" i="36"/>
  <c r="BD146" i="36"/>
  <c r="BP146" i="36"/>
  <c r="BQ148" i="36"/>
  <c r="EZ147" i="36"/>
  <c r="ET147" i="36"/>
  <c r="BN145" i="36"/>
  <c r="AM146" i="36"/>
  <c r="AJ145" i="36"/>
  <c r="BH145" i="36"/>
  <c r="AH145" i="36"/>
  <c r="AA148" i="36"/>
  <c r="BU146" i="36"/>
  <c r="BE145" i="36"/>
  <c r="BQ145" i="36"/>
  <c r="AR146" i="36"/>
  <c r="BH146" i="36"/>
  <c r="BN146" i="36"/>
  <c r="AB148" i="36"/>
  <c r="Q148" i="36"/>
  <c r="BQ146" i="36"/>
  <c r="BL146" i="36"/>
  <c r="EX148" i="36"/>
  <c r="EP146" i="36"/>
  <c r="EP148" i="36"/>
  <c r="EZ148" i="36"/>
  <c r="BT147" i="36"/>
  <c r="FA147" i="36"/>
  <c r="FB147" i="36"/>
  <c r="AF148" i="36"/>
  <c r="EU147" i="36"/>
  <c r="CD145" i="36"/>
  <c r="AB147" i="36"/>
  <c r="BP145" i="36"/>
  <c r="EY147" i="36"/>
  <c r="BH148" i="36"/>
  <c r="AI145" i="36" l="1"/>
  <c r="K145" i="38" s="1"/>
  <c r="BS146" i="36"/>
  <c r="Q145" i="38"/>
  <c r="R145" i="38" s="1"/>
  <c r="BF145" i="36"/>
  <c r="U145" i="38" s="1"/>
  <c r="X145" i="38" s="1"/>
  <c r="BS145" i="36"/>
  <c r="M145" i="38"/>
  <c r="L145" i="38"/>
  <c r="N145" i="38"/>
  <c r="AP145" i="36"/>
  <c r="AZ143" i="38"/>
  <c r="Q146" i="38"/>
  <c r="R146" i="38" s="1"/>
  <c r="BF146" i="36"/>
  <c r="U146" i="38" s="1"/>
  <c r="X146" i="38" s="1"/>
  <c r="EK142" i="36"/>
  <c r="N146" i="38"/>
  <c r="AP146" i="36"/>
  <c r="EE142" i="36"/>
  <c r="A144" i="36"/>
  <c r="AA144" i="38"/>
  <c r="DX142" i="36"/>
  <c r="EB142" i="36"/>
  <c r="BF143" i="38"/>
  <c r="EA142" i="36"/>
  <c r="EC142" i="36"/>
  <c r="BC143" i="38"/>
  <c r="EG142" i="36"/>
  <c r="DJ143" i="36"/>
  <c r="DX143" i="36" s="1"/>
  <c r="BZ144" i="36"/>
  <c r="BZ146" i="36"/>
  <c r="EW148" i="36"/>
  <c r="CG147" i="36"/>
  <c r="CF147" i="36"/>
  <c r="AC145" i="38"/>
  <c r="CA145" i="36"/>
  <c r="CB145" i="36"/>
  <c r="BR146" i="36"/>
  <c r="AT146" i="36"/>
  <c r="AN146" i="36"/>
  <c r="X147" i="36"/>
  <c r="AR147" i="38"/>
  <c r="AG147" i="36"/>
  <c r="AA146" i="38"/>
  <c r="D148" i="38"/>
  <c r="E148" i="36"/>
  <c r="R148" i="36"/>
  <c r="U148" i="36"/>
  <c r="K148" i="36"/>
  <c r="DV148" i="36"/>
  <c r="CS148" i="36"/>
  <c r="T148" i="36"/>
  <c r="AE148" i="36"/>
  <c r="N147" i="38"/>
  <c r="AP147" i="36"/>
  <c r="V146" i="38"/>
  <c r="BG146" i="36"/>
  <c r="V145" i="38"/>
  <c r="BG145" i="36"/>
  <c r="V148" i="38"/>
  <c r="BG148" i="36"/>
  <c r="D147" i="38"/>
  <c r="DV147" i="36"/>
  <c r="CS147" i="36"/>
  <c r="T147" i="36"/>
  <c r="E147" i="36"/>
  <c r="R147" i="36"/>
  <c r="U147" i="36"/>
  <c r="K147" i="36"/>
  <c r="AE147" i="36"/>
  <c r="CG146" i="36"/>
  <c r="CF146" i="36"/>
  <c r="CF145" i="36"/>
  <c r="CG145" i="36"/>
  <c r="AC148" i="36"/>
  <c r="X148" i="36"/>
  <c r="AR148" i="38"/>
  <c r="AC147" i="36"/>
  <c r="AI146" i="36"/>
  <c r="K146" i="38" s="1"/>
  <c r="BR145" i="36"/>
  <c r="AT145" i="36"/>
  <c r="AN145" i="36"/>
  <c r="AG148" i="36"/>
  <c r="EV150" i="36"/>
  <c r="EN150" i="36"/>
  <c r="AZ144" i="36"/>
  <c r="AU144" i="36"/>
  <c r="Z144" i="36"/>
  <c r="BD143" i="38"/>
  <c r="BE143" i="38"/>
  <c r="AW143" i="36"/>
  <c r="AV143" i="36"/>
  <c r="AY143" i="36"/>
  <c r="AX143" i="36"/>
  <c r="EI142" i="36"/>
  <c r="DY142" i="36"/>
  <c r="EH142" i="36"/>
  <c r="EF142" i="36"/>
  <c r="BY144" i="36"/>
  <c r="AM143" i="38"/>
  <c r="AL143" i="38"/>
  <c r="AN143" i="38"/>
  <c r="BA143" i="36"/>
  <c r="BC143" i="36"/>
  <c r="BB143" i="36"/>
  <c r="S143" i="38"/>
  <c r="T143" i="38"/>
  <c r="D144" i="36"/>
  <c r="J144" i="36"/>
  <c r="N144" i="36"/>
  <c r="DI144" i="36"/>
  <c r="DE144" i="36"/>
  <c r="DH144" i="36"/>
  <c r="DD144" i="36"/>
  <c r="DK144" i="36"/>
  <c r="DG144" i="36"/>
  <c r="DF144" i="36"/>
  <c r="ED142" i="36"/>
  <c r="AD146" i="38"/>
  <c r="BW146" i="36" s="1"/>
  <c r="BY146" i="36" s="1"/>
  <c r="F146" i="38"/>
  <c r="G146" i="38" s="1"/>
  <c r="Y146" i="36"/>
  <c r="AS146" i="36"/>
  <c r="V146" i="36"/>
  <c r="W144" i="38"/>
  <c r="R144" i="38"/>
  <c r="AD145" i="38"/>
  <c r="BW145" i="36" s="1"/>
  <c r="F145" i="38"/>
  <c r="G145" i="38" s="1"/>
  <c r="V145" i="36"/>
  <c r="Y145" i="36"/>
  <c r="H145" i="38" s="1"/>
  <c r="AS145" i="36"/>
  <c r="J145" i="38"/>
  <c r="L145" i="36"/>
  <c r="M145" i="36" s="1"/>
  <c r="G145" i="36"/>
  <c r="F145" i="36"/>
  <c r="W145" i="36"/>
  <c r="I144" i="38"/>
  <c r="BS144" i="38"/>
  <c r="BO144" i="38"/>
  <c r="BK144" i="38"/>
  <c r="AU144" i="38"/>
  <c r="AQ144" i="38"/>
  <c r="AI144" i="38"/>
  <c r="AE144" i="38"/>
  <c r="BR144" i="38"/>
  <c r="BN144" i="38"/>
  <c r="BJ144" i="38"/>
  <c r="AX144" i="38"/>
  <c r="AY144" i="38" s="1"/>
  <c r="AT144" i="38"/>
  <c r="AP144" i="38"/>
  <c r="AH144" i="38"/>
  <c r="BU144" i="38"/>
  <c r="BQ144" i="38"/>
  <c r="BM144" i="38"/>
  <c r="BI144" i="38"/>
  <c r="BA144" i="38"/>
  <c r="BB144" i="38" s="1"/>
  <c r="BG144" i="38" s="1"/>
  <c r="AW144" i="38"/>
  <c r="AS144" i="38"/>
  <c r="AO144" i="38"/>
  <c r="AK144" i="38"/>
  <c r="AG144" i="38"/>
  <c r="BT144" i="38"/>
  <c r="BP144" i="38"/>
  <c r="AJ144" i="38"/>
  <c r="BL144" i="38"/>
  <c r="AV144" i="38"/>
  <c r="AF144" i="38"/>
  <c r="BH144" i="38"/>
  <c r="EO150" i="36"/>
  <c r="EM151" i="36" s="1"/>
  <c r="EO151" i="36" s="1"/>
  <c r="EM152" i="36" s="1"/>
  <c r="EV149" i="36"/>
  <c r="EN149" i="36"/>
  <c r="EW147" i="36"/>
  <c r="O144" i="38"/>
  <c r="P144" i="38" s="1"/>
  <c r="Z144" i="38"/>
  <c r="Y144" i="38"/>
  <c r="AB144" i="38"/>
  <c r="E146" i="38"/>
  <c r="C146" i="36"/>
  <c r="S146" i="36"/>
  <c r="I146" i="36"/>
  <c r="DC146" i="36"/>
  <c r="CX146" i="36"/>
  <c r="CT146" i="36"/>
  <c r="CW146" i="36"/>
  <c r="CZ146" i="36"/>
  <c r="CV146" i="36"/>
  <c r="CY146" i="36"/>
  <c r="DA146" i="36" s="1"/>
  <c r="CU146" i="36"/>
  <c r="CY145" i="36"/>
  <c r="DA145" i="36" s="1"/>
  <c r="CU145" i="36"/>
  <c r="DC145" i="36"/>
  <c r="CX145" i="36"/>
  <c r="CT145" i="36"/>
  <c r="CW145" i="36"/>
  <c r="CZ145" i="36"/>
  <c r="CV145" i="36"/>
  <c r="E145" i="38"/>
  <c r="C145" i="36"/>
  <c r="S145" i="36"/>
  <c r="I145" i="36"/>
  <c r="J146" i="38"/>
  <c r="G146" i="36"/>
  <c r="F146" i="36"/>
  <c r="W146" i="36"/>
  <c r="L146" i="36"/>
  <c r="M146" i="36" s="1"/>
  <c r="AF149" i="36"/>
  <c r="BD148" i="36"/>
  <c r="AH147" i="36"/>
  <c r="ET150" i="36"/>
  <c r="EX149" i="36"/>
  <c r="AR148" i="36"/>
  <c r="AK148" i="36"/>
  <c r="BM148" i="36"/>
  <c r="AM148" i="36"/>
  <c r="BJ148" i="36"/>
  <c r="ER150" i="36"/>
  <c r="AO147" i="36"/>
  <c r="BM147" i="36"/>
  <c r="FA149" i="36"/>
  <c r="BV147" i="36"/>
  <c r="AB149" i="36"/>
  <c r="ES150" i="36"/>
  <c r="AD149" i="36"/>
  <c r="BN148" i="36"/>
  <c r="EP147" i="36"/>
  <c r="EZ149" i="36"/>
  <c r="BI148" i="36"/>
  <c r="BU148" i="36"/>
  <c r="CD147" i="36"/>
  <c r="EZ150" i="36"/>
  <c r="Q149" i="36"/>
  <c r="FA150" i="36"/>
  <c r="AD150" i="36"/>
  <c r="BO147" i="36"/>
  <c r="EY149" i="36"/>
  <c r="CD148" i="36"/>
  <c r="BK147" i="36"/>
  <c r="BE148" i="36"/>
  <c r="BT149" i="36"/>
  <c r="FB150" i="36"/>
  <c r="EU149" i="36"/>
  <c r="AO148" i="36"/>
  <c r="EX150" i="36"/>
  <c r="BP147" i="36"/>
  <c r="AQ145" i="36"/>
  <c r="EY150" i="36"/>
  <c r="BQ147" i="36"/>
  <c r="ES149" i="36"/>
  <c r="AJ149" i="36"/>
  <c r="AK147" i="36"/>
  <c r="AQ146" i="36"/>
  <c r="BX148" i="36"/>
  <c r="BJ147" i="36"/>
  <c r="CE150" i="36"/>
  <c r="AF150" i="36"/>
  <c r="ET149" i="36"/>
  <c r="BO148" i="36"/>
  <c r="AR150" i="36"/>
  <c r="BD147" i="36"/>
  <c r="AH148" i="36"/>
  <c r="EQ150" i="36"/>
  <c r="AA150" i="36"/>
  <c r="AM147" i="36"/>
  <c r="ER149" i="36"/>
  <c r="CE149" i="36"/>
  <c r="AJ150" i="36"/>
  <c r="BV148" i="36"/>
  <c r="EU150" i="36"/>
  <c r="BI147" i="36"/>
  <c r="BL147" i="36"/>
  <c r="AJ147" i="36"/>
  <c r="BH147" i="36"/>
  <c r="BX147" i="36"/>
  <c r="AA149" i="36"/>
  <c r="BT150" i="36"/>
  <c r="Q150" i="36"/>
  <c r="BE147" i="36"/>
  <c r="BL148" i="36"/>
  <c r="AJ148" i="36"/>
  <c r="BP148" i="36"/>
  <c r="AB150" i="36"/>
  <c r="EQ149" i="36"/>
  <c r="FB149" i="36"/>
  <c r="EP149" i="36"/>
  <c r="EB143" i="36" l="1"/>
  <c r="W145" i="38"/>
  <c r="CG148" i="36"/>
  <c r="CF148" i="36"/>
  <c r="BS148" i="36"/>
  <c r="M148" i="38"/>
  <c r="L148" i="38"/>
  <c r="M147" i="38"/>
  <c r="L147" i="38"/>
  <c r="AT148" i="36"/>
  <c r="AN148" i="36"/>
  <c r="BR148" i="36"/>
  <c r="AZ144" i="38"/>
  <c r="EK143" i="36"/>
  <c r="W146" i="38"/>
  <c r="AI148" i="36"/>
  <c r="K148" i="38" s="1"/>
  <c r="EI143" i="36"/>
  <c r="EH143" i="36"/>
  <c r="BY145" i="36"/>
  <c r="EJ143" i="36"/>
  <c r="ED143" i="36"/>
  <c r="EE143" i="36"/>
  <c r="EG143" i="36"/>
  <c r="DZ143" i="36"/>
  <c r="EF143" i="36"/>
  <c r="DY143" i="36"/>
  <c r="EA143" i="36"/>
  <c r="EC143" i="36"/>
  <c r="A145" i="36"/>
  <c r="AA145" i="38"/>
  <c r="A146" i="36"/>
  <c r="DJ144" i="36"/>
  <c r="EG144" i="36" s="1"/>
  <c r="BD144" i="38"/>
  <c r="BE144" i="38"/>
  <c r="BC144" i="38"/>
  <c r="I145" i="38"/>
  <c r="V147" i="38"/>
  <c r="BG147" i="36"/>
  <c r="AC149" i="36"/>
  <c r="X149" i="36"/>
  <c r="AC148" i="38"/>
  <c r="CA148" i="36"/>
  <c r="CB148" i="36"/>
  <c r="AC150" i="36"/>
  <c r="X150" i="36"/>
  <c r="AR149" i="38"/>
  <c r="AG149" i="36"/>
  <c r="AI147" i="36"/>
  <c r="K147" i="38" s="1"/>
  <c r="AC147" i="38"/>
  <c r="CB147" i="36"/>
  <c r="CA147" i="36"/>
  <c r="AR150" i="38"/>
  <c r="AG150" i="36"/>
  <c r="N148" i="38"/>
  <c r="AP148" i="36"/>
  <c r="M149" i="38"/>
  <c r="L149" i="38"/>
  <c r="D149" i="38"/>
  <c r="R149" i="36"/>
  <c r="U149" i="36"/>
  <c r="K149" i="36"/>
  <c r="DV149" i="36"/>
  <c r="CS149" i="36"/>
  <c r="T149" i="36"/>
  <c r="E149" i="36"/>
  <c r="AE149" i="36"/>
  <c r="BS147" i="36"/>
  <c r="Q148" i="38"/>
  <c r="BF148" i="36"/>
  <c r="U148" i="38" s="1"/>
  <c r="X148" i="38" s="1"/>
  <c r="N150" i="38"/>
  <c r="AP150" i="36"/>
  <c r="M150" i="38"/>
  <c r="L150" i="38"/>
  <c r="D150" i="38"/>
  <c r="U150" i="36"/>
  <c r="K150" i="36"/>
  <c r="DV150" i="36"/>
  <c r="CS150" i="36"/>
  <c r="T150" i="36"/>
  <c r="E150" i="36"/>
  <c r="R150" i="36"/>
  <c r="Q147" i="38"/>
  <c r="BF147" i="36"/>
  <c r="U147" i="38" s="1"/>
  <c r="X147" i="38" s="1"/>
  <c r="AN147" i="36"/>
  <c r="BR147" i="36"/>
  <c r="AT147" i="36"/>
  <c r="AE150" i="36"/>
  <c r="EV152" i="36"/>
  <c r="EN152" i="36"/>
  <c r="EW149" i="36"/>
  <c r="S144" i="38"/>
  <c r="T144" i="38"/>
  <c r="AZ146" i="36"/>
  <c r="AU146" i="36"/>
  <c r="Z146" i="36"/>
  <c r="EW150" i="36"/>
  <c r="CZ148" i="36"/>
  <c r="CV148" i="36"/>
  <c r="CY148" i="36"/>
  <c r="DA148" i="36" s="1"/>
  <c r="CU148" i="36"/>
  <c r="DC148" i="36"/>
  <c r="CX148" i="36"/>
  <c r="CT148" i="36"/>
  <c r="CW148" i="36"/>
  <c r="E148" i="38"/>
  <c r="S148" i="36"/>
  <c r="I148" i="36"/>
  <c r="C148" i="36"/>
  <c r="DH145" i="36"/>
  <c r="DD145" i="36"/>
  <c r="DK145" i="36"/>
  <c r="DG145" i="36"/>
  <c r="DF145" i="36"/>
  <c r="DI145" i="36"/>
  <c r="DE145" i="36"/>
  <c r="DK146" i="36"/>
  <c r="DG146" i="36"/>
  <c r="DF146" i="36"/>
  <c r="DI146" i="36"/>
  <c r="DE146" i="36"/>
  <c r="DH146" i="36"/>
  <c r="DD146" i="36"/>
  <c r="H146" i="38"/>
  <c r="I146" i="38" s="1"/>
  <c r="AV144" i="36"/>
  <c r="AY144" i="36"/>
  <c r="AX144" i="36"/>
  <c r="AW144" i="36"/>
  <c r="J147" i="38"/>
  <c r="F147" i="36"/>
  <c r="W147" i="36"/>
  <c r="L147" i="36"/>
  <c r="M147" i="36" s="1"/>
  <c r="G147" i="36"/>
  <c r="O145" i="38"/>
  <c r="P145" i="38" s="1"/>
  <c r="Z145" i="38"/>
  <c r="Y145" i="38"/>
  <c r="AB145" i="38"/>
  <c r="S146" i="38"/>
  <c r="T146" i="38"/>
  <c r="BC144" i="36"/>
  <c r="BB144" i="36"/>
  <c r="BA144" i="36"/>
  <c r="AD147" i="38"/>
  <c r="BW147" i="36" s="1"/>
  <c r="F147" i="38"/>
  <c r="G147" i="38" s="1"/>
  <c r="AS147" i="36"/>
  <c r="V147" i="36"/>
  <c r="Y147" i="36"/>
  <c r="H147" i="38" s="1"/>
  <c r="S145" i="38"/>
  <c r="T145" i="38"/>
  <c r="O146" i="38"/>
  <c r="P146" i="38" s="1"/>
  <c r="Z146" i="38"/>
  <c r="Y146" i="38"/>
  <c r="AB146" i="38"/>
  <c r="D145" i="36"/>
  <c r="J145" i="36"/>
  <c r="N145" i="36"/>
  <c r="J146" i="36"/>
  <c r="D146" i="36"/>
  <c r="N146" i="36"/>
  <c r="EV151" i="36"/>
  <c r="EN151" i="36"/>
  <c r="EO152" i="36"/>
  <c r="EM153" i="36" s="1"/>
  <c r="AM144" i="38"/>
  <c r="AL144" i="38"/>
  <c r="AN144" i="38"/>
  <c r="BF144" i="38"/>
  <c r="AU145" i="36"/>
  <c r="Z145" i="36"/>
  <c r="AZ145" i="36"/>
  <c r="BS145" i="38"/>
  <c r="BO145" i="38"/>
  <c r="BK145" i="38"/>
  <c r="AU145" i="38"/>
  <c r="AQ145" i="38"/>
  <c r="AI145" i="38"/>
  <c r="AE145" i="38"/>
  <c r="BR145" i="38"/>
  <c r="BN145" i="38"/>
  <c r="BJ145" i="38"/>
  <c r="AX145" i="38"/>
  <c r="AY145" i="38" s="1"/>
  <c r="AT145" i="38"/>
  <c r="AP145" i="38"/>
  <c r="AH145" i="38"/>
  <c r="BU145" i="38"/>
  <c r="BQ145" i="38"/>
  <c r="BM145" i="38"/>
  <c r="BI145" i="38"/>
  <c r="BA145" i="38"/>
  <c r="BB145" i="38" s="1"/>
  <c r="BG145" i="38" s="1"/>
  <c r="AW145" i="38"/>
  <c r="AS145" i="38"/>
  <c r="AO145" i="38"/>
  <c r="AK145" i="38"/>
  <c r="AG145" i="38"/>
  <c r="BT145" i="38"/>
  <c r="BP145" i="38"/>
  <c r="AJ145" i="38"/>
  <c r="BL145" i="38"/>
  <c r="AV145" i="38"/>
  <c r="AF145" i="38"/>
  <c r="BH145" i="38"/>
  <c r="BS146" i="38"/>
  <c r="BO146" i="38"/>
  <c r="BK146" i="38"/>
  <c r="AU146" i="38"/>
  <c r="AQ146" i="38"/>
  <c r="AI146" i="38"/>
  <c r="AE146" i="38"/>
  <c r="BR146" i="38"/>
  <c r="BN146" i="38"/>
  <c r="BJ146" i="38"/>
  <c r="AX146" i="38"/>
  <c r="AY146" i="38" s="1"/>
  <c r="AT146" i="38"/>
  <c r="AP146" i="38"/>
  <c r="AH146" i="38"/>
  <c r="BU146" i="38"/>
  <c r="BQ146" i="38"/>
  <c r="BM146" i="38"/>
  <c r="BI146" i="38"/>
  <c r="BA146" i="38"/>
  <c r="BB146" i="38" s="1"/>
  <c r="BG146" i="38" s="1"/>
  <c r="AW146" i="38"/>
  <c r="AS146" i="38"/>
  <c r="AO146" i="38"/>
  <c r="AK146" i="38"/>
  <c r="AG146" i="38"/>
  <c r="BT146" i="38"/>
  <c r="BP146" i="38"/>
  <c r="AJ146" i="38"/>
  <c r="BL146" i="38"/>
  <c r="AV146" i="38"/>
  <c r="AF146" i="38"/>
  <c r="BH146" i="38"/>
  <c r="J148" i="38"/>
  <c r="W148" i="36"/>
  <c r="L148" i="36"/>
  <c r="M148" i="36" s="1"/>
  <c r="G148" i="36"/>
  <c r="F148" i="36"/>
  <c r="E147" i="38"/>
  <c r="S147" i="36"/>
  <c r="I147" i="36"/>
  <c r="C147" i="36"/>
  <c r="CW147" i="36"/>
  <c r="CZ147" i="36"/>
  <c r="CV147" i="36"/>
  <c r="CY147" i="36"/>
  <c r="DA147" i="36" s="1"/>
  <c r="CU147" i="36"/>
  <c r="DC147" i="36"/>
  <c r="CX147" i="36"/>
  <c r="CT147" i="36"/>
  <c r="AD148" i="38"/>
  <c r="BW148" i="36" s="1"/>
  <c r="F148" i="38"/>
  <c r="G148" i="38" s="1"/>
  <c r="V148" i="36"/>
  <c r="Y148" i="36"/>
  <c r="H148" i="38" s="1"/>
  <c r="AS148" i="36"/>
  <c r="BZ145" i="36"/>
  <c r="EY152" i="36"/>
  <c r="ET151" i="36"/>
  <c r="AM149" i="36"/>
  <c r="FB152" i="36"/>
  <c r="BD149" i="36"/>
  <c r="BI149" i="36"/>
  <c r="EX152" i="36"/>
  <c r="BL149" i="36"/>
  <c r="EU151" i="36"/>
  <c r="AH149" i="36"/>
  <c r="BV149" i="36"/>
  <c r="BM150" i="36"/>
  <c r="BU150" i="36"/>
  <c r="BT152" i="36"/>
  <c r="FA152" i="36"/>
  <c r="BP152" i="36"/>
  <c r="Q151" i="36"/>
  <c r="EQ152" i="36"/>
  <c r="EU152" i="36"/>
  <c r="Q152" i="36"/>
  <c r="EP150" i="36"/>
  <c r="EQ151" i="36"/>
  <c r="FA151" i="36"/>
  <c r="AR149" i="36"/>
  <c r="FB151" i="36"/>
  <c r="BX150" i="36"/>
  <c r="BE150" i="36"/>
  <c r="AA151" i="36"/>
  <c r="BO150" i="36"/>
  <c r="AF152" i="36"/>
  <c r="BK149" i="36"/>
  <c r="EZ152" i="36"/>
  <c r="ER151" i="36"/>
  <c r="AB151" i="36"/>
  <c r="BK150" i="36"/>
  <c r="BQ149" i="36"/>
  <c r="BJ150" i="36"/>
  <c r="EX151" i="36"/>
  <c r="AD152" i="36"/>
  <c r="AK150" i="36"/>
  <c r="AO150" i="36"/>
  <c r="BX149" i="36"/>
  <c r="AH150" i="36"/>
  <c r="ER152" i="36"/>
  <c r="BE149" i="36"/>
  <c r="BQ150" i="36"/>
  <c r="EY151" i="36"/>
  <c r="BH150" i="36"/>
  <c r="CE152" i="36"/>
  <c r="AA152" i="36"/>
  <c r="CE151" i="36"/>
  <c r="BP149" i="36"/>
  <c r="AQ148" i="36"/>
  <c r="BU149" i="36"/>
  <c r="CD150" i="36"/>
  <c r="BT151" i="36"/>
  <c r="BN150" i="36"/>
  <c r="BL150" i="36"/>
  <c r="BX152" i="36"/>
  <c r="AF151" i="36"/>
  <c r="AK149" i="36"/>
  <c r="BV151" i="36"/>
  <c r="AD151" i="36"/>
  <c r="BH149" i="36"/>
  <c r="AM150" i="36"/>
  <c r="CD149" i="36"/>
  <c r="BI150" i="36"/>
  <c r="BM149" i="36"/>
  <c r="ET152" i="36"/>
  <c r="BD150" i="36"/>
  <c r="BO149" i="36"/>
  <c r="AB152" i="36"/>
  <c r="AQ147" i="36"/>
  <c r="BJ149" i="36"/>
  <c r="ES151" i="36"/>
  <c r="BV150" i="36"/>
  <c r="BP150" i="36"/>
  <c r="AO149" i="36"/>
  <c r="EZ151" i="36"/>
  <c r="AO151" i="36"/>
  <c r="BN149" i="36"/>
  <c r="BE152" i="36"/>
  <c r="AJ151" i="36"/>
  <c r="ES152" i="36"/>
  <c r="AK152" i="36"/>
  <c r="AZ146" i="38" l="1"/>
  <c r="N149" i="38"/>
  <c r="AP149" i="36"/>
  <c r="EC144" i="36"/>
  <c r="A147" i="36"/>
  <c r="EH144" i="36"/>
  <c r="BY147" i="36"/>
  <c r="DY144" i="36"/>
  <c r="DJ145" i="36"/>
  <c r="EI145" i="36" s="1"/>
  <c r="A148" i="36"/>
  <c r="EJ144" i="36"/>
  <c r="EI144" i="36"/>
  <c r="EK144" i="36"/>
  <c r="ED144" i="36"/>
  <c r="EE144" i="36"/>
  <c r="DX144" i="36"/>
  <c r="EF144" i="36"/>
  <c r="DZ144" i="36"/>
  <c r="EA144" i="36"/>
  <c r="EB144" i="36"/>
  <c r="AA147" i="38"/>
  <c r="BD146" i="38"/>
  <c r="BE146" i="38"/>
  <c r="BD145" i="38"/>
  <c r="BE145" i="38"/>
  <c r="BF146" i="38"/>
  <c r="BF145" i="38"/>
  <c r="BC146" i="38"/>
  <c r="DJ146" i="36"/>
  <c r="EF146" i="36" s="1"/>
  <c r="BZ147" i="36"/>
  <c r="BS150" i="36"/>
  <c r="AC151" i="36"/>
  <c r="AC150" i="38"/>
  <c r="CB150" i="36"/>
  <c r="CA150" i="36"/>
  <c r="BR149" i="36"/>
  <c r="AT149" i="36"/>
  <c r="AN149" i="36"/>
  <c r="D152" i="38"/>
  <c r="E152" i="36"/>
  <c r="R152" i="36"/>
  <c r="U152" i="36"/>
  <c r="K152" i="36"/>
  <c r="DV152" i="36"/>
  <c r="CS152" i="36"/>
  <c r="T152" i="36"/>
  <c r="AE152" i="36"/>
  <c r="Q150" i="38"/>
  <c r="BF150" i="36"/>
  <c r="U150" i="38" s="1"/>
  <c r="X150" i="38" s="1"/>
  <c r="X151" i="36"/>
  <c r="AR151" i="38"/>
  <c r="AG151" i="36"/>
  <c r="BS149" i="36"/>
  <c r="AC149" i="38"/>
  <c r="CB149" i="36"/>
  <c r="CA149" i="36"/>
  <c r="BR150" i="36"/>
  <c r="AT150" i="36"/>
  <c r="AN150" i="36"/>
  <c r="V150" i="38"/>
  <c r="BG150" i="36"/>
  <c r="M151" i="38"/>
  <c r="L151" i="38"/>
  <c r="AI149" i="36"/>
  <c r="K149" i="38" s="1"/>
  <c r="Q149" i="38"/>
  <c r="BF149" i="36"/>
  <c r="U149" i="38" s="1"/>
  <c r="X149" i="38" s="1"/>
  <c r="CG150" i="36"/>
  <c r="CF150" i="36"/>
  <c r="V149" i="38"/>
  <c r="BG149" i="36"/>
  <c r="AC152" i="36"/>
  <c r="X152" i="36"/>
  <c r="AR152" i="38"/>
  <c r="D151" i="38"/>
  <c r="DV151" i="36"/>
  <c r="CS151" i="36"/>
  <c r="T151" i="36"/>
  <c r="E151" i="36"/>
  <c r="R151" i="36"/>
  <c r="U151" i="36"/>
  <c r="K151" i="36"/>
  <c r="AC151" i="38"/>
  <c r="AE151" i="36"/>
  <c r="CB151" i="36"/>
  <c r="CA151" i="36"/>
  <c r="BS151" i="36"/>
  <c r="AI150" i="36"/>
  <c r="K150" i="38" s="1"/>
  <c r="CF149" i="36"/>
  <c r="CG149" i="36"/>
  <c r="AG152" i="36"/>
  <c r="AZ145" i="38"/>
  <c r="BC145" i="38"/>
  <c r="BC145" i="36"/>
  <c r="BB145" i="36"/>
  <c r="BA145" i="36"/>
  <c r="EV153" i="36"/>
  <c r="EN153" i="36"/>
  <c r="EW151" i="36"/>
  <c r="AX146" i="36"/>
  <c r="AW146" i="36"/>
  <c r="AV146" i="36"/>
  <c r="AY146" i="36"/>
  <c r="J149" i="38"/>
  <c r="L149" i="36"/>
  <c r="M149" i="36" s="1"/>
  <c r="G149" i="36"/>
  <c r="F149" i="36"/>
  <c r="W149" i="36"/>
  <c r="I148" i="38"/>
  <c r="DF147" i="36"/>
  <c r="DI147" i="36"/>
  <c r="DE147" i="36"/>
  <c r="DH147" i="36"/>
  <c r="DD147" i="36"/>
  <c r="DK147" i="36"/>
  <c r="DG147" i="36"/>
  <c r="O148" i="38"/>
  <c r="P148" i="38" s="1"/>
  <c r="Z148" i="38"/>
  <c r="Y148" i="38"/>
  <c r="AB148" i="38"/>
  <c r="AZ147" i="36"/>
  <c r="AU147" i="36"/>
  <c r="Z147" i="36"/>
  <c r="I147" i="38"/>
  <c r="BB146" i="36"/>
  <c r="BA146" i="36"/>
  <c r="BC146" i="36"/>
  <c r="EO153" i="36"/>
  <c r="EM154" i="36" s="1"/>
  <c r="EO154" i="36" s="1"/>
  <c r="EM155" i="36" s="1"/>
  <c r="W148" i="38"/>
  <c r="R148" i="38"/>
  <c r="AZ148" i="36"/>
  <c r="AU148" i="36"/>
  <c r="Z148" i="36"/>
  <c r="AM146" i="38"/>
  <c r="AL146" i="38"/>
  <c r="AN146" i="38"/>
  <c r="AY145" i="36"/>
  <c r="AX145" i="36"/>
  <c r="AW145" i="36"/>
  <c r="AV145" i="36"/>
  <c r="BS147" i="38"/>
  <c r="BO147" i="38"/>
  <c r="BK147" i="38"/>
  <c r="AU147" i="38"/>
  <c r="AQ147" i="38"/>
  <c r="AI147" i="38"/>
  <c r="AE147" i="38"/>
  <c r="BR147" i="38"/>
  <c r="BN147" i="38"/>
  <c r="BJ147" i="38"/>
  <c r="AX147" i="38"/>
  <c r="AZ147" i="38" s="1"/>
  <c r="AT147" i="38"/>
  <c r="AP147" i="38"/>
  <c r="AH147" i="38"/>
  <c r="BU147" i="38"/>
  <c r="BQ147" i="38"/>
  <c r="BM147" i="38"/>
  <c r="BI147" i="38"/>
  <c r="BA147" i="38"/>
  <c r="BB147" i="38" s="1"/>
  <c r="BG147" i="38" s="1"/>
  <c r="AW147" i="38"/>
  <c r="AS147" i="38"/>
  <c r="AO147" i="38"/>
  <c r="AK147" i="38"/>
  <c r="AG147" i="38"/>
  <c r="BT147" i="38"/>
  <c r="BP147" i="38"/>
  <c r="AJ147" i="38"/>
  <c r="BL147" i="38"/>
  <c r="AV147" i="38"/>
  <c r="AF147" i="38"/>
  <c r="BH147" i="38"/>
  <c r="O147" i="38"/>
  <c r="P147" i="38" s="1"/>
  <c r="Z147" i="38"/>
  <c r="Y147" i="38"/>
  <c r="AB147" i="38"/>
  <c r="D148" i="36"/>
  <c r="J148" i="36"/>
  <c r="N148" i="36"/>
  <c r="DI148" i="36"/>
  <c r="DE148" i="36"/>
  <c r="DH148" i="36"/>
  <c r="DD148" i="36"/>
  <c r="DK148" i="36"/>
  <c r="DG148" i="36"/>
  <c r="DF148" i="36"/>
  <c r="EW152" i="36"/>
  <c r="W147" i="38"/>
  <c r="R147" i="38"/>
  <c r="AD150" i="38"/>
  <c r="BW150" i="36" s="1"/>
  <c r="F150" i="38"/>
  <c r="G150" i="38" s="1"/>
  <c r="Y150" i="36"/>
  <c r="AS150" i="36"/>
  <c r="V150" i="36"/>
  <c r="AD149" i="38"/>
  <c r="BW149" i="36" s="1"/>
  <c r="F149" i="38"/>
  <c r="G149" i="38" s="1"/>
  <c r="V149" i="36"/>
  <c r="Y149" i="36"/>
  <c r="H149" i="38" s="1"/>
  <c r="AS149" i="36"/>
  <c r="BZ148" i="36"/>
  <c r="AA148" i="38"/>
  <c r="BY148" i="36"/>
  <c r="BS148" i="38"/>
  <c r="BO148" i="38"/>
  <c r="BK148" i="38"/>
  <c r="AU148" i="38"/>
  <c r="AQ148" i="38"/>
  <c r="AI148" i="38"/>
  <c r="AE148" i="38"/>
  <c r="BR148" i="38"/>
  <c r="BN148" i="38"/>
  <c r="BJ148" i="38"/>
  <c r="AX148" i="38"/>
  <c r="AY148" i="38" s="1"/>
  <c r="AT148" i="38"/>
  <c r="AP148" i="38"/>
  <c r="AH148" i="38"/>
  <c r="BU148" i="38"/>
  <c r="BQ148" i="38"/>
  <c r="BM148" i="38"/>
  <c r="BI148" i="38"/>
  <c r="BA148" i="38"/>
  <c r="BB148" i="38" s="1"/>
  <c r="BG148" i="38" s="1"/>
  <c r="AW148" i="38"/>
  <c r="AS148" i="38"/>
  <c r="AO148" i="38"/>
  <c r="AK148" i="38"/>
  <c r="AG148" i="38"/>
  <c r="BT148" i="38"/>
  <c r="BP148" i="38"/>
  <c r="AJ148" i="38"/>
  <c r="BL148" i="38"/>
  <c r="AV148" i="38"/>
  <c r="AF148" i="38"/>
  <c r="BH148" i="38"/>
  <c r="J147" i="36"/>
  <c r="D147" i="36"/>
  <c r="N147" i="36"/>
  <c r="AM145" i="38"/>
  <c r="AL145" i="38"/>
  <c r="AN145" i="38"/>
  <c r="E150" i="38"/>
  <c r="C150" i="36"/>
  <c r="S150" i="36"/>
  <c r="I150" i="36"/>
  <c r="DC150" i="36"/>
  <c r="CX150" i="36"/>
  <c r="CT150" i="36"/>
  <c r="CW150" i="36"/>
  <c r="CZ150" i="36"/>
  <c r="CV150" i="36"/>
  <c r="CY150" i="36"/>
  <c r="DA150" i="36" s="1"/>
  <c r="CU150" i="36"/>
  <c r="CY149" i="36"/>
  <c r="DA149" i="36" s="1"/>
  <c r="CU149" i="36"/>
  <c r="DC149" i="36"/>
  <c r="CX149" i="36"/>
  <c r="CT149" i="36"/>
  <c r="CW149" i="36"/>
  <c r="CZ149" i="36"/>
  <c r="CV149" i="36"/>
  <c r="E149" i="38"/>
  <c r="C149" i="36"/>
  <c r="S149" i="36"/>
  <c r="I149" i="36"/>
  <c r="J150" i="38"/>
  <c r="G150" i="36"/>
  <c r="F150" i="36"/>
  <c r="W150" i="36"/>
  <c r="L150" i="36"/>
  <c r="M150" i="36" s="1"/>
  <c r="BU152" i="36"/>
  <c r="CE153" i="36"/>
  <c r="AB153" i="36"/>
  <c r="CD151" i="36"/>
  <c r="BQ152" i="36"/>
  <c r="BJ152" i="36"/>
  <c r="BV152" i="36"/>
  <c r="AJ152" i="36"/>
  <c r="BH152" i="36"/>
  <c r="BQ151" i="36"/>
  <c r="AQ149" i="36"/>
  <c r="AA153" i="36"/>
  <c r="BK152" i="36"/>
  <c r="BM153" i="36"/>
  <c r="BM152" i="36"/>
  <c r="BO151" i="36"/>
  <c r="BI151" i="36"/>
  <c r="BH151" i="36"/>
  <c r="AH152" i="36"/>
  <c r="EY153" i="36"/>
  <c r="BX153" i="36"/>
  <c r="ER153" i="36"/>
  <c r="ES153" i="36"/>
  <c r="EP152" i="36"/>
  <c r="EU153" i="36"/>
  <c r="BN152" i="36"/>
  <c r="BL152" i="36"/>
  <c r="BO152" i="36"/>
  <c r="EX153" i="36"/>
  <c r="AR151" i="36"/>
  <c r="EZ153" i="36"/>
  <c r="CD152" i="36"/>
  <c r="BK151" i="36"/>
  <c r="AM152" i="36"/>
  <c r="BP151" i="36"/>
  <c r="AK151" i="36"/>
  <c r="AH151" i="36"/>
  <c r="BJ151" i="36"/>
  <c r="BX151" i="36"/>
  <c r="BI152" i="36"/>
  <c r="ET153" i="36"/>
  <c r="EP151" i="36"/>
  <c r="BM151" i="36"/>
  <c r="BD151" i="36"/>
  <c r="BE151" i="36"/>
  <c r="BU151" i="36"/>
  <c r="AD153" i="36"/>
  <c r="AQ150" i="36"/>
  <c r="BT153" i="36"/>
  <c r="AM151" i="36"/>
  <c r="FB153" i="36"/>
  <c r="AF153" i="36"/>
  <c r="FA153" i="36"/>
  <c r="BL151" i="36"/>
  <c r="AO152" i="36"/>
  <c r="Q153" i="36"/>
  <c r="EQ153" i="36"/>
  <c r="BN151" i="36"/>
  <c r="AR152" i="36"/>
  <c r="BU153" i="36"/>
  <c r="BD152" i="36"/>
  <c r="BP153" i="36"/>
  <c r="CG152" i="36" l="1"/>
  <c r="CF152" i="36"/>
  <c r="BG152" i="36"/>
  <c r="V152" i="38"/>
  <c r="M152" i="38"/>
  <c r="L152" i="38"/>
  <c r="AI152" i="36"/>
  <c r="K152" i="38" s="1"/>
  <c r="BS152" i="36"/>
  <c r="EE146" i="36"/>
  <c r="EG146" i="36"/>
  <c r="AZ148" i="38"/>
  <c r="DZ145" i="36"/>
  <c r="EA145" i="36"/>
  <c r="EG145" i="36"/>
  <c r="DY145" i="36"/>
  <c r="EF145" i="36"/>
  <c r="EC145" i="36"/>
  <c r="N151" i="38"/>
  <c r="AP151" i="36"/>
  <c r="Q151" i="38"/>
  <c r="R151" i="38" s="1"/>
  <c r="BF151" i="36"/>
  <c r="U151" i="38" s="1"/>
  <c r="X151" i="38" s="1"/>
  <c r="BY150" i="36"/>
  <c r="EH146" i="36"/>
  <c r="DX146" i="36"/>
  <c r="EJ146" i="36"/>
  <c r="EC146" i="36"/>
  <c r="EI146" i="36"/>
  <c r="A149" i="36"/>
  <c r="DZ146" i="36"/>
  <c r="EB146" i="36"/>
  <c r="EA146" i="36"/>
  <c r="EE145" i="36"/>
  <c r="EH145" i="36"/>
  <c r="EK145" i="36"/>
  <c r="ED145" i="36"/>
  <c r="EJ145" i="36"/>
  <c r="EB145" i="36"/>
  <c r="DX145" i="36"/>
  <c r="ED146" i="36"/>
  <c r="BY149" i="36"/>
  <c r="EK146" i="36"/>
  <c r="AA149" i="38"/>
  <c r="DJ148" i="36"/>
  <c r="DY148" i="36" s="1"/>
  <c r="EW153" i="36"/>
  <c r="DY146" i="36"/>
  <c r="BZ149" i="36"/>
  <c r="DJ147" i="36"/>
  <c r="DZ147" i="36" s="1"/>
  <c r="BZ150" i="36"/>
  <c r="A150" i="36"/>
  <c r="BD147" i="38"/>
  <c r="BE147" i="38"/>
  <c r="I149" i="38"/>
  <c r="BF147" i="38"/>
  <c r="AY147" i="38"/>
  <c r="AC152" i="38"/>
  <c r="CB152" i="36"/>
  <c r="CA152" i="36"/>
  <c r="CG151" i="36"/>
  <c r="CF151" i="36"/>
  <c r="AR153" i="38"/>
  <c r="AG153" i="36"/>
  <c r="AI151" i="36"/>
  <c r="K151" i="38" s="1"/>
  <c r="AN151" i="36"/>
  <c r="BR151" i="36"/>
  <c r="AT151" i="36"/>
  <c r="D153" i="38"/>
  <c r="R153" i="36"/>
  <c r="U153" i="36"/>
  <c r="K153" i="36"/>
  <c r="DV153" i="36"/>
  <c r="CS153" i="36"/>
  <c r="T153" i="36"/>
  <c r="E153" i="36"/>
  <c r="AE153" i="36"/>
  <c r="N152" i="38"/>
  <c r="AP152" i="36"/>
  <c r="AN152" i="36"/>
  <c r="BR152" i="36"/>
  <c r="AT152" i="36"/>
  <c r="Q152" i="38"/>
  <c r="BF152" i="36"/>
  <c r="U152" i="38" s="1"/>
  <c r="X152" i="38" s="1"/>
  <c r="AA151" i="38"/>
  <c r="V151" i="38"/>
  <c r="BG151" i="36"/>
  <c r="AC153" i="36"/>
  <c r="CF153" i="36"/>
  <c r="CG153" i="36"/>
  <c r="X153" i="36"/>
  <c r="EV155" i="36"/>
  <c r="EN155" i="36"/>
  <c r="BC147" i="38"/>
  <c r="S148" i="38"/>
  <c r="T148" i="38"/>
  <c r="O149" i="38"/>
  <c r="P149" i="38" s="1"/>
  <c r="Z149" i="38"/>
  <c r="Y149" i="38"/>
  <c r="AB149" i="38"/>
  <c r="AD152" i="38"/>
  <c r="BW152" i="36" s="1"/>
  <c r="F152" i="38"/>
  <c r="G152" i="38" s="1"/>
  <c r="V152" i="36"/>
  <c r="Y152" i="36"/>
  <c r="H152" i="38" s="1"/>
  <c r="AS152" i="36"/>
  <c r="DK150" i="36"/>
  <c r="DG150" i="36"/>
  <c r="DF150" i="36"/>
  <c r="DI150" i="36"/>
  <c r="DE150" i="36"/>
  <c r="DH150" i="36"/>
  <c r="DD150" i="36"/>
  <c r="BD148" i="38"/>
  <c r="BE148" i="38"/>
  <c r="BS150" i="38"/>
  <c r="BO150" i="38"/>
  <c r="BK150" i="38"/>
  <c r="AU150" i="38"/>
  <c r="AQ150" i="38"/>
  <c r="AI150" i="38"/>
  <c r="AE150" i="38"/>
  <c r="BR150" i="38"/>
  <c r="BN150" i="38"/>
  <c r="BJ150" i="38"/>
  <c r="AX150" i="38"/>
  <c r="AZ150" i="38" s="1"/>
  <c r="AT150" i="38"/>
  <c r="AP150" i="38"/>
  <c r="AH150" i="38"/>
  <c r="BU150" i="38"/>
  <c r="BQ150" i="38"/>
  <c r="BM150" i="38"/>
  <c r="BI150" i="38"/>
  <c r="BA150" i="38"/>
  <c r="BB150" i="38" s="1"/>
  <c r="BG150" i="38" s="1"/>
  <c r="AW150" i="38"/>
  <c r="AS150" i="38"/>
  <c r="AO150" i="38"/>
  <c r="AK150" i="38"/>
  <c r="AG150" i="38"/>
  <c r="BT150" i="38"/>
  <c r="BP150" i="38"/>
  <c r="AJ150" i="38"/>
  <c r="BL150" i="38"/>
  <c r="AV150" i="38"/>
  <c r="AF150" i="38"/>
  <c r="BH150" i="38"/>
  <c r="AW147" i="36"/>
  <c r="AV147" i="36"/>
  <c r="AY147" i="36"/>
  <c r="AX147" i="36"/>
  <c r="AD151" i="38"/>
  <c r="BW151" i="36" s="1"/>
  <c r="BY151" i="36" s="1"/>
  <c r="F151" i="38"/>
  <c r="G151" i="38" s="1"/>
  <c r="AS151" i="36"/>
  <c r="V151" i="36"/>
  <c r="Y151" i="36"/>
  <c r="H151" i="38" s="1"/>
  <c r="W149" i="38"/>
  <c r="R149" i="38"/>
  <c r="J151" i="38"/>
  <c r="F151" i="36"/>
  <c r="W151" i="36"/>
  <c r="L151" i="36"/>
  <c r="M151" i="36" s="1"/>
  <c r="G151" i="36"/>
  <c r="CZ152" i="36"/>
  <c r="CV152" i="36"/>
  <c r="CY152" i="36"/>
  <c r="DA152" i="36" s="1"/>
  <c r="CU152" i="36"/>
  <c r="DC152" i="36"/>
  <c r="CX152" i="36"/>
  <c r="CT152" i="36"/>
  <c r="CW152" i="36"/>
  <c r="E152" i="38"/>
  <c r="S152" i="36"/>
  <c r="I152" i="36"/>
  <c r="C152" i="36"/>
  <c r="DH149" i="36"/>
  <c r="DD149" i="36"/>
  <c r="DK149" i="36"/>
  <c r="DG149" i="36"/>
  <c r="DF149" i="36"/>
  <c r="DI149" i="36"/>
  <c r="DE149" i="36"/>
  <c r="AM148" i="38"/>
  <c r="AL148" i="38"/>
  <c r="AN148" i="38"/>
  <c r="BF148" i="38"/>
  <c r="AZ150" i="36"/>
  <c r="AU150" i="36"/>
  <c r="Z150" i="36"/>
  <c r="S147" i="38"/>
  <c r="T147" i="38"/>
  <c r="AV148" i="36"/>
  <c r="AY148" i="36"/>
  <c r="AX148" i="36"/>
  <c r="AW148" i="36"/>
  <c r="BA147" i="36"/>
  <c r="BC147" i="36"/>
  <c r="BB147" i="36"/>
  <c r="BZ151" i="36"/>
  <c r="E151" i="38"/>
  <c r="S151" i="36"/>
  <c r="I151" i="36"/>
  <c r="C151" i="36"/>
  <c r="CW151" i="36"/>
  <c r="CZ151" i="36"/>
  <c r="CV151" i="36"/>
  <c r="CY151" i="36"/>
  <c r="DA151" i="36" s="1"/>
  <c r="CU151" i="36"/>
  <c r="DC151" i="36"/>
  <c r="CX151" i="36"/>
  <c r="CT151" i="36"/>
  <c r="J152" i="38"/>
  <c r="W152" i="36"/>
  <c r="L152" i="36"/>
  <c r="M152" i="36" s="1"/>
  <c r="G152" i="36"/>
  <c r="F152" i="36"/>
  <c r="AA150" i="38"/>
  <c r="O150" i="38"/>
  <c r="P150" i="38" s="1"/>
  <c r="Z150" i="38"/>
  <c r="Y150" i="38"/>
  <c r="AB150" i="38"/>
  <c r="D149" i="36"/>
  <c r="J149" i="36"/>
  <c r="N149" i="36"/>
  <c r="J150" i="36"/>
  <c r="D150" i="36"/>
  <c r="N150" i="36"/>
  <c r="BC148" i="38"/>
  <c r="AU149" i="36"/>
  <c r="Z149" i="36"/>
  <c r="AZ149" i="36"/>
  <c r="BS149" i="38"/>
  <c r="BO149" i="38"/>
  <c r="BK149" i="38"/>
  <c r="AU149" i="38"/>
  <c r="AQ149" i="38"/>
  <c r="AI149" i="38"/>
  <c r="AE149" i="38"/>
  <c r="BR149" i="38"/>
  <c r="BN149" i="38"/>
  <c r="BJ149" i="38"/>
  <c r="AX149" i="38"/>
  <c r="AZ149" i="38" s="1"/>
  <c r="AT149" i="38"/>
  <c r="AP149" i="38"/>
  <c r="AH149" i="38"/>
  <c r="BU149" i="38"/>
  <c r="BQ149" i="38"/>
  <c r="BM149" i="38"/>
  <c r="BI149" i="38"/>
  <c r="BA149" i="38"/>
  <c r="BB149" i="38" s="1"/>
  <c r="BG149" i="38" s="1"/>
  <c r="AW149" i="38"/>
  <c r="AS149" i="38"/>
  <c r="AO149" i="38"/>
  <c r="AK149" i="38"/>
  <c r="AG149" i="38"/>
  <c r="BT149" i="38"/>
  <c r="BP149" i="38"/>
  <c r="AJ149" i="38"/>
  <c r="BL149" i="38"/>
  <c r="AV149" i="38"/>
  <c r="AF149" i="38"/>
  <c r="BH149" i="38"/>
  <c r="H150" i="38"/>
  <c r="I150" i="38" s="1"/>
  <c r="AM147" i="38"/>
  <c r="AL147" i="38"/>
  <c r="AN147" i="38"/>
  <c r="BC148" i="36"/>
  <c r="BB148" i="36"/>
  <c r="BA148" i="36"/>
  <c r="EV154" i="36"/>
  <c r="EN154" i="36"/>
  <c r="EO155" i="36"/>
  <c r="EM156" i="36" s="1"/>
  <c r="W150" i="38"/>
  <c r="R150" i="38"/>
  <c r="EX154" i="36"/>
  <c r="ER155" i="36"/>
  <c r="AF154" i="36"/>
  <c r="BH153" i="36"/>
  <c r="ET154" i="36"/>
  <c r="EY155" i="36"/>
  <c r="BV153" i="36"/>
  <c r="AF155" i="36"/>
  <c r="AA154" i="36"/>
  <c r="BQ154" i="36"/>
  <c r="BD153" i="36"/>
  <c r="AH153" i="36"/>
  <c r="ES154" i="36"/>
  <c r="EU154" i="36"/>
  <c r="FA154" i="36"/>
  <c r="BO153" i="36"/>
  <c r="ER154" i="36"/>
  <c r="EZ154" i="36"/>
  <c r="EY154" i="36"/>
  <c r="Q154" i="36"/>
  <c r="FB154" i="36"/>
  <c r="EP153" i="36"/>
  <c r="AA155" i="36"/>
  <c r="BQ153" i="36"/>
  <c r="AJ153" i="36"/>
  <c r="ES155" i="36"/>
  <c r="EU155" i="36"/>
  <c r="AO153" i="36"/>
  <c r="Q155" i="36"/>
  <c r="AQ152" i="36"/>
  <c r="BL153" i="36"/>
  <c r="AD155" i="36"/>
  <c r="BE153" i="36"/>
  <c r="FB155" i="36"/>
  <c r="AR153" i="36"/>
  <c r="CE154" i="36"/>
  <c r="AB155" i="36"/>
  <c r="ET155" i="36"/>
  <c r="AK154" i="36"/>
  <c r="AD154" i="36"/>
  <c r="CD153" i="36"/>
  <c r="AM153" i="36"/>
  <c r="AK153" i="36"/>
  <c r="BQ155" i="36"/>
  <c r="CE155" i="36"/>
  <c r="BI153" i="36"/>
  <c r="FA155" i="36"/>
  <c r="EQ154" i="36"/>
  <c r="AQ151" i="36"/>
  <c r="EX155" i="36"/>
  <c r="EZ155" i="36"/>
  <c r="BT155" i="36"/>
  <c r="BK153" i="36"/>
  <c r="EQ155" i="36"/>
  <c r="BJ153" i="36"/>
  <c r="BT154" i="36"/>
  <c r="AB154" i="36"/>
  <c r="BN153" i="36"/>
  <c r="BK154" i="36"/>
  <c r="AN153" i="36" l="1"/>
  <c r="AT153" i="36"/>
  <c r="V153" i="38"/>
  <c r="BG153" i="36"/>
  <c r="M153" i="38"/>
  <c r="L153" i="38"/>
  <c r="W151" i="38"/>
  <c r="DZ148" i="36"/>
  <c r="N153" i="38"/>
  <c r="AP153" i="36"/>
  <c r="EB148" i="36"/>
  <c r="EG148" i="36"/>
  <c r="A152" i="36"/>
  <c r="EK148" i="36"/>
  <c r="EE148" i="36"/>
  <c r="EF147" i="36"/>
  <c r="EF148" i="36"/>
  <c r="EH148" i="36"/>
  <c r="EA148" i="36"/>
  <c r="DX148" i="36"/>
  <c r="EB147" i="36"/>
  <c r="EC148" i="36"/>
  <c r="EJ148" i="36"/>
  <c r="ED148" i="36"/>
  <c r="EI148" i="36"/>
  <c r="DY147" i="36"/>
  <c r="EG147" i="36"/>
  <c r="EH147" i="36"/>
  <c r="EA147" i="36"/>
  <c r="EI147" i="36"/>
  <c r="DX147" i="36"/>
  <c r="EE147" i="36"/>
  <c r="EJ147" i="36"/>
  <c r="EC147" i="36"/>
  <c r="A151" i="36"/>
  <c r="BD150" i="38"/>
  <c r="BE150" i="38"/>
  <c r="BC150" i="38"/>
  <c r="EK147" i="36"/>
  <c r="EW155" i="36"/>
  <c r="ED147" i="36"/>
  <c r="EW154" i="36"/>
  <c r="DJ149" i="36"/>
  <c r="EK149" i="36" s="1"/>
  <c r="AY149" i="38"/>
  <c r="AE154" i="36"/>
  <c r="AC154" i="36"/>
  <c r="X154" i="36"/>
  <c r="X155" i="36"/>
  <c r="AR155" i="38"/>
  <c r="AG155" i="36"/>
  <c r="AR154" i="38"/>
  <c r="AG154" i="36"/>
  <c r="BR153" i="36"/>
  <c r="AC153" i="38"/>
  <c r="CA153" i="36"/>
  <c r="CB153" i="36"/>
  <c r="D154" i="38"/>
  <c r="U154" i="36"/>
  <c r="K154" i="36"/>
  <c r="DV154" i="36"/>
  <c r="CS154" i="36"/>
  <c r="T154" i="36"/>
  <c r="E154" i="36"/>
  <c r="R154" i="36"/>
  <c r="BS153" i="36"/>
  <c r="D155" i="38"/>
  <c r="DV155" i="36"/>
  <c r="CS155" i="36"/>
  <c r="T155" i="36"/>
  <c r="E155" i="36"/>
  <c r="R155" i="36"/>
  <c r="U155" i="36"/>
  <c r="K155" i="36"/>
  <c r="AE155" i="36"/>
  <c r="AI153" i="36"/>
  <c r="K153" i="38" s="1"/>
  <c r="Q153" i="38"/>
  <c r="BF153" i="36"/>
  <c r="U153" i="38" s="1"/>
  <c r="X153" i="38" s="1"/>
  <c r="AC155" i="36"/>
  <c r="EV156" i="36"/>
  <c r="EN156" i="36"/>
  <c r="BD149" i="38"/>
  <c r="BE149" i="38"/>
  <c r="AY149" i="36"/>
  <c r="AX149" i="36"/>
  <c r="AW149" i="36"/>
  <c r="AV149" i="36"/>
  <c r="J151" i="36"/>
  <c r="D151" i="36"/>
  <c r="N151" i="36"/>
  <c r="S149" i="38"/>
  <c r="T149" i="38"/>
  <c r="S151" i="38"/>
  <c r="T151" i="38"/>
  <c r="AM150" i="38"/>
  <c r="AL150" i="38"/>
  <c r="AN150" i="38"/>
  <c r="BF150" i="38"/>
  <c r="AY150" i="38"/>
  <c r="J153" i="38"/>
  <c r="L153" i="36"/>
  <c r="M153" i="36" s="1"/>
  <c r="G153" i="36"/>
  <c r="F153" i="36"/>
  <c r="W153" i="36"/>
  <c r="AD153" i="38"/>
  <c r="BW153" i="36" s="1"/>
  <c r="F153" i="38"/>
  <c r="G153" i="38" s="1"/>
  <c r="V153" i="36"/>
  <c r="Y153" i="36"/>
  <c r="H153" i="38" s="1"/>
  <c r="AS153" i="36"/>
  <c r="S150" i="38"/>
  <c r="T150" i="38"/>
  <c r="AM149" i="38"/>
  <c r="AL149" i="38"/>
  <c r="AN149" i="38"/>
  <c r="BF149" i="38"/>
  <c r="AX150" i="36"/>
  <c r="AW150" i="36"/>
  <c r="AV150" i="36"/>
  <c r="AY150" i="36"/>
  <c r="DJ150" i="36"/>
  <c r="EG150" i="36" s="1"/>
  <c r="I152" i="38"/>
  <c r="CY153" i="36"/>
  <c r="DA153" i="36" s="1"/>
  <c r="CU153" i="36"/>
  <c r="DC153" i="36"/>
  <c r="CX153" i="36"/>
  <c r="CT153" i="36"/>
  <c r="CW153" i="36"/>
  <c r="CZ153" i="36"/>
  <c r="CV153" i="36"/>
  <c r="E153" i="38"/>
  <c r="C153" i="36"/>
  <c r="S153" i="36"/>
  <c r="I153" i="36"/>
  <c r="BZ152" i="36"/>
  <c r="AA152" i="38"/>
  <c r="BY152" i="36"/>
  <c r="BC149" i="38"/>
  <c r="BC149" i="36"/>
  <c r="BB149" i="36"/>
  <c r="BA149" i="36"/>
  <c r="DF151" i="36"/>
  <c r="DI151" i="36"/>
  <c r="DE151" i="36"/>
  <c r="DH151" i="36"/>
  <c r="DD151" i="36"/>
  <c r="DK151" i="36"/>
  <c r="DG151" i="36"/>
  <c r="BB150" i="36"/>
  <c r="BA150" i="36"/>
  <c r="BC150" i="36"/>
  <c r="O151" i="38"/>
  <c r="P151" i="38" s="1"/>
  <c r="Z151" i="38"/>
  <c r="Y151" i="38"/>
  <c r="AB151" i="38"/>
  <c r="AZ151" i="36"/>
  <c r="AU151" i="36"/>
  <c r="Z151" i="36"/>
  <c r="I151" i="38"/>
  <c r="AZ152" i="36"/>
  <c r="AU152" i="36"/>
  <c r="Z152" i="36"/>
  <c r="BS152" i="38"/>
  <c r="BO152" i="38"/>
  <c r="BK152" i="38"/>
  <c r="AU152" i="38"/>
  <c r="AQ152" i="38"/>
  <c r="AI152" i="38"/>
  <c r="AE152" i="38"/>
  <c r="BR152" i="38"/>
  <c r="BN152" i="38"/>
  <c r="BJ152" i="38"/>
  <c r="AX152" i="38"/>
  <c r="AZ152" i="38" s="1"/>
  <c r="AT152" i="38"/>
  <c r="AP152" i="38"/>
  <c r="AH152" i="38"/>
  <c r="BU152" i="38"/>
  <c r="BQ152" i="38"/>
  <c r="BM152" i="38"/>
  <c r="BI152" i="38"/>
  <c r="BA152" i="38"/>
  <c r="BB152" i="38" s="1"/>
  <c r="BG152" i="38" s="1"/>
  <c r="AW152" i="38"/>
  <c r="AS152" i="38"/>
  <c r="AO152" i="38"/>
  <c r="AK152" i="38"/>
  <c r="AG152" i="38"/>
  <c r="BT152" i="38"/>
  <c r="BP152" i="38"/>
  <c r="AJ152" i="38"/>
  <c r="BL152" i="38"/>
  <c r="AV152" i="38"/>
  <c r="AF152" i="38"/>
  <c r="BH152" i="38"/>
  <c r="W152" i="38"/>
  <c r="R152" i="38"/>
  <c r="O152" i="38"/>
  <c r="P152" i="38" s="1"/>
  <c r="Z152" i="38"/>
  <c r="Y152" i="38"/>
  <c r="AB152" i="38"/>
  <c r="D152" i="36"/>
  <c r="J152" i="36"/>
  <c r="N152" i="36"/>
  <c r="DI152" i="36"/>
  <c r="DE152" i="36"/>
  <c r="DH152" i="36"/>
  <c r="DD152" i="36"/>
  <c r="DK152" i="36"/>
  <c r="DG152" i="36"/>
  <c r="DF152" i="36"/>
  <c r="BS151" i="38"/>
  <c r="BO151" i="38"/>
  <c r="BK151" i="38"/>
  <c r="AU151" i="38"/>
  <c r="AQ151" i="38"/>
  <c r="AI151" i="38"/>
  <c r="AE151" i="38"/>
  <c r="BR151" i="38"/>
  <c r="BN151" i="38"/>
  <c r="BJ151" i="38"/>
  <c r="AX151" i="38"/>
  <c r="AY151" i="38" s="1"/>
  <c r="AT151" i="38"/>
  <c r="AP151" i="38"/>
  <c r="AH151" i="38"/>
  <c r="BU151" i="38"/>
  <c r="BQ151" i="38"/>
  <c r="BM151" i="38"/>
  <c r="BI151" i="38"/>
  <c r="BA151" i="38"/>
  <c r="BB151" i="38" s="1"/>
  <c r="BG151" i="38" s="1"/>
  <c r="AW151" i="38"/>
  <c r="AS151" i="38"/>
  <c r="AO151" i="38"/>
  <c r="AK151" i="38"/>
  <c r="AG151" i="38"/>
  <c r="BT151" i="38"/>
  <c r="BP151" i="38"/>
  <c r="AJ151" i="38"/>
  <c r="BL151" i="38"/>
  <c r="AV151" i="38"/>
  <c r="AF151" i="38"/>
  <c r="BH151" i="38"/>
  <c r="EO156" i="36"/>
  <c r="EM157" i="36" s="1"/>
  <c r="BE155" i="36"/>
  <c r="BJ155" i="36"/>
  <c r="AB156" i="36"/>
  <c r="ER156" i="36"/>
  <c r="AK155" i="36"/>
  <c r="EP155" i="36"/>
  <c r="BU155" i="36"/>
  <c r="BU154" i="36"/>
  <c r="BD154" i="36"/>
  <c r="AJ155" i="36"/>
  <c r="BD155" i="36"/>
  <c r="BO155" i="36"/>
  <c r="AA156" i="36"/>
  <c r="BV154" i="36"/>
  <c r="EQ156" i="36"/>
  <c r="AO155" i="36"/>
  <c r="AO154" i="36"/>
  <c r="BO154" i="36"/>
  <c r="BN155" i="36"/>
  <c r="BJ154" i="36"/>
  <c r="BL155" i="36"/>
  <c r="BH155" i="36"/>
  <c r="BM154" i="36"/>
  <c r="AR155" i="36"/>
  <c r="AH154" i="36"/>
  <c r="EZ156" i="36"/>
  <c r="BE154" i="36"/>
  <c r="CD154" i="36"/>
  <c r="AJ154" i="36"/>
  <c r="FB156" i="36"/>
  <c r="BM155" i="36"/>
  <c r="BI154" i="36"/>
  <c r="FA156" i="36"/>
  <c r="ET156" i="36"/>
  <c r="BT156" i="36"/>
  <c r="CE156" i="36"/>
  <c r="AQ153" i="36"/>
  <c r="AH155" i="36"/>
  <c r="BL154" i="36"/>
  <c r="BV155" i="36"/>
  <c r="EU156" i="36"/>
  <c r="AD156" i="36"/>
  <c r="AR154" i="36"/>
  <c r="BX155" i="36"/>
  <c r="BN154" i="36"/>
  <c r="BX154" i="36"/>
  <c r="Q156" i="36"/>
  <c r="AM155" i="36"/>
  <c r="EP154" i="36"/>
  <c r="AF156" i="36"/>
  <c r="BI155" i="36"/>
  <c r="BP154" i="36"/>
  <c r="BP155" i="36"/>
  <c r="EY156" i="36"/>
  <c r="EX156" i="36"/>
  <c r="CD155" i="36"/>
  <c r="BH154" i="36"/>
  <c r="AM154" i="36"/>
  <c r="ES156" i="36"/>
  <c r="BK155" i="36"/>
  <c r="AO156" i="36"/>
  <c r="AM156" i="36"/>
  <c r="BR154" i="36" l="1"/>
  <c r="AT154" i="36"/>
  <c r="AN154" i="36"/>
  <c r="DZ149" i="36"/>
  <c r="V154" i="38"/>
  <c r="BG154" i="36"/>
  <c r="BS154" i="36"/>
  <c r="BF154" i="36"/>
  <c r="U154" i="38" s="1"/>
  <c r="X154" i="38" s="1"/>
  <c r="Q154" i="38"/>
  <c r="CA154" i="36"/>
  <c r="AC154" i="38"/>
  <c r="CB154" i="36"/>
  <c r="CA155" i="36"/>
  <c r="AC155" i="38"/>
  <c r="CB155" i="36"/>
  <c r="N155" i="38"/>
  <c r="AP155" i="36"/>
  <c r="AI154" i="36"/>
  <c r="K154" i="38" s="1"/>
  <c r="N154" i="38"/>
  <c r="AP154" i="36"/>
  <c r="M154" i="38"/>
  <c r="L154" i="38"/>
  <c r="BG155" i="36"/>
  <c r="V155" i="38"/>
  <c r="CG154" i="36"/>
  <c r="CF154" i="36"/>
  <c r="CF155" i="36"/>
  <c r="CG155" i="36"/>
  <c r="AI155" i="36"/>
  <c r="K155" i="38" s="1"/>
  <c r="M155" i="38"/>
  <c r="L155" i="38"/>
  <c r="AZ151" i="38"/>
  <c r="EA149" i="36"/>
  <c r="EI149" i="36"/>
  <c r="EB149" i="36"/>
  <c r="EC149" i="36"/>
  <c r="EF149" i="36"/>
  <c r="EG149" i="36"/>
  <c r="EE149" i="36"/>
  <c r="DX149" i="36"/>
  <c r="EJ149" i="36"/>
  <c r="EH149" i="36"/>
  <c r="ED149" i="36"/>
  <c r="DY149" i="36"/>
  <c r="EA150" i="36"/>
  <c r="EW156" i="36"/>
  <c r="A153" i="36"/>
  <c r="BF152" i="38"/>
  <c r="AY152" i="38"/>
  <c r="DJ151" i="36"/>
  <c r="EC151" i="36" s="1"/>
  <c r="EB150" i="36"/>
  <c r="DJ152" i="36"/>
  <c r="EJ152" i="36" s="1"/>
  <c r="BD152" i="38"/>
  <c r="BE152" i="38"/>
  <c r="AN155" i="36"/>
  <c r="BR155" i="36"/>
  <c r="AT155" i="36"/>
  <c r="AC156" i="36"/>
  <c r="X156" i="36"/>
  <c r="AN156" i="36"/>
  <c r="AT156" i="36"/>
  <c r="AR156" i="38"/>
  <c r="BS155" i="36"/>
  <c r="AG156" i="36"/>
  <c r="Q155" i="38"/>
  <c r="BF155" i="36"/>
  <c r="U155" i="38" s="1"/>
  <c r="X155" i="38" s="1"/>
  <c r="D156" i="38"/>
  <c r="E156" i="36"/>
  <c r="R156" i="36"/>
  <c r="U156" i="36"/>
  <c r="K156" i="36"/>
  <c r="DV156" i="36"/>
  <c r="CS156" i="36"/>
  <c r="T156" i="36"/>
  <c r="AE156" i="36"/>
  <c r="BS156" i="36"/>
  <c r="EV157" i="36"/>
  <c r="EN157" i="36"/>
  <c r="BD151" i="38"/>
  <c r="BE151" i="38"/>
  <c r="O153" i="38"/>
  <c r="P153" i="38" s="1"/>
  <c r="Z153" i="38"/>
  <c r="Y153" i="38"/>
  <c r="AB153" i="38"/>
  <c r="EC150" i="36"/>
  <c r="EE150" i="36"/>
  <c r="AD155" i="38"/>
  <c r="BW155" i="36" s="1"/>
  <c r="F155" i="38"/>
  <c r="G155" i="38" s="1"/>
  <c r="AS155" i="36"/>
  <c r="V155" i="36"/>
  <c r="Y155" i="36"/>
  <c r="H155" i="38" s="1"/>
  <c r="AD154" i="38"/>
  <c r="BW154" i="36" s="1"/>
  <c r="F154" i="38"/>
  <c r="G154" i="38" s="1"/>
  <c r="Y154" i="36"/>
  <c r="H154" i="38" s="1"/>
  <c r="AS154" i="36"/>
  <c r="V154" i="36"/>
  <c r="AM152" i="38"/>
  <c r="AL152" i="38"/>
  <c r="AN152" i="38"/>
  <c r="AM151" i="38"/>
  <c r="AL151" i="38"/>
  <c r="AN151" i="38"/>
  <c r="BF151" i="38"/>
  <c r="BC152" i="38"/>
  <c r="D153" i="36"/>
  <c r="J153" i="36"/>
  <c r="N153" i="36"/>
  <c r="EF150" i="36"/>
  <c r="I153" i="38"/>
  <c r="ED150" i="36"/>
  <c r="E155" i="38"/>
  <c r="S155" i="36"/>
  <c r="I155" i="36"/>
  <c r="C155" i="36"/>
  <c r="CW155" i="36"/>
  <c r="CZ155" i="36"/>
  <c r="CV155" i="36"/>
  <c r="CY155" i="36"/>
  <c r="DA155" i="36" s="1"/>
  <c r="CU155" i="36"/>
  <c r="DC155" i="36"/>
  <c r="CX155" i="36"/>
  <c r="CT155" i="36"/>
  <c r="E154" i="38"/>
  <c r="C154" i="36"/>
  <c r="S154" i="36"/>
  <c r="I154" i="36"/>
  <c r="DC154" i="36"/>
  <c r="CX154" i="36"/>
  <c r="CT154" i="36"/>
  <c r="CW154" i="36"/>
  <c r="CZ154" i="36"/>
  <c r="CV154" i="36"/>
  <c r="CY154" i="36"/>
  <c r="DA154" i="36" s="1"/>
  <c r="CU154" i="36"/>
  <c r="BC151" i="38"/>
  <c r="AV152" i="36"/>
  <c r="AY152" i="36"/>
  <c r="AX152" i="36"/>
  <c r="AW152" i="36"/>
  <c r="AW151" i="36"/>
  <c r="AV151" i="36"/>
  <c r="AY151" i="36"/>
  <c r="AX151" i="36"/>
  <c r="AU153" i="36"/>
  <c r="Z153" i="36"/>
  <c r="AZ153" i="36"/>
  <c r="BS153" i="38"/>
  <c r="BO153" i="38"/>
  <c r="BK153" i="38"/>
  <c r="AU153" i="38"/>
  <c r="AQ153" i="38"/>
  <c r="AI153" i="38"/>
  <c r="AE153" i="38"/>
  <c r="BR153" i="38"/>
  <c r="BN153" i="38"/>
  <c r="BJ153" i="38"/>
  <c r="AX153" i="38"/>
  <c r="AY153" i="38" s="1"/>
  <c r="AT153" i="38"/>
  <c r="AP153" i="38"/>
  <c r="AH153" i="38"/>
  <c r="BU153" i="38"/>
  <c r="BQ153" i="38"/>
  <c r="BM153" i="38"/>
  <c r="BI153" i="38"/>
  <c r="BA153" i="38"/>
  <c r="BB153" i="38" s="1"/>
  <c r="BG153" i="38" s="1"/>
  <c r="AW153" i="38"/>
  <c r="AS153" i="38"/>
  <c r="AO153" i="38"/>
  <c r="AK153" i="38"/>
  <c r="AG153" i="38"/>
  <c r="BT153" i="38"/>
  <c r="BP153" i="38"/>
  <c r="AJ153" i="38"/>
  <c r="BL153" i="38"/>
  <c r="AV153" i="38"/>
  <c r="AF153" i="38"/>
  <c r="BH153" i="38"/>
  <c r="W153" i="38"/>
  <c r="R153" i="38"/>
  <c r="R154" i="38"/>
  <c r="J155" i="38"/>
  <c r="F155" i="36"/>
  <c r="W155" i="36"/>
  <c r="L155" i="36"/>
  <c r="M155" i="36" s="1"/>
  <c r="G155" i="36"/>
  <c r="S152" i="38"/>
  <c r="T152" i="38"/>
  <c r="BC152" i="36"/>
  <c r="BB152" i="36"/>
  <c r="BA152" i="36"/>
  <c r="BA151" i="36"/>
  <c r="BC151" i="36"/>
  <c r="BB151" i="36"/>
  <c r="DH153" i="36"/>
  <c r="DD153" i="36"/>
  <c r="DK153" i="36"/>
  <c r="DG153" i="36"/>
  <c r="DF153" i="36"/>
  <c r="DI153" i="36"/>
  <c r="DE153" i="36"/>
  <c r="EJ150" i="36"/>
  <c r="DX150" i="36"/>
  <c r="DY150" i="36"/>
  <c r="EH150" i="36"/>
  <c r="EI150" i="36"/>
  <c r="EO157" i="36"/>
  <c r="EM158" i="36" s="1"/>
  <c r="EO158" i="36" s="1"/>
  <c r="EM159" i="36" s="1"/>
  <c r="EK150" i="36"/>
  <c r="DZ150" i="36"/>
  <c r="BZ153" i="36"/>
  <c r="BY153" i="36"/>
  <c r="AA153" i="38"/>
  <c r="J154" i="38"/>
  <c r="G154" i="36"/>
  <c r="F154" i="36"/>
  <c r="W154" i="36"/>
  <c r="L154" i="36"/>
  <c r="M154" i="36" s="1"/>
  <c r="BJ156" i="36"/>
  <c r="FA157" i="36"/>
  <c r="EY157" i="36"/>
  <c r="BT157" i="36"/>
  <c r="EZ157" i="36"/>
  <c r="BO156" i="36"/>
  <c r="ER157" i="36"/>
  <c r="AJ156" i="36"/>
  <c r="Q157" i="36"/>
  <c r="BU157" i="36"/>
  <c r="AB157" i="36"/>
  <c r="AQ156" i="36"/>
  <c r="AF157" i="36"/>
  <c r="AQ155" i="36"/>
  <c r="BU156" i="36"/>
  <c r="BI157" i="36"/>
  <c r="EX157" i="36"/>
  <c r="EQ157" i="36"/>
  <c r="BK156" i="36"/>
  <c r="BX156" i="36"/>
  <c r="AQ154" i="36"/>
  <c r="BE156" i="36"/>
  <c r="EP156" i="36"/>
  <c r="BQ156" i="36"/>
  <c r="BI156" i="36"/>
  <c r="AD157" i="36"/>
  <c r="BL156" i="36"/>
  <c r="BL157" i="36"/>
  <c r="CD156" i="36"/>
  <c r="BH156" i="36"/>
  <c r="AK156" i="36"/>
  <c r="AR156" i="36"/>
  <c r="ET157" i="36"/>
  <c r="BO157" i="36"/>
  <c r="BV156" i="36"/>
  <c r="AH156" i="36"/>
  <c r="BD157" i="36"/>
  <c r="EU157" i="36"/>
  <c r="AH157" i="36"/>
  <c r="BN156" i="36"/>
  <c r="CE157" i="36"/>
  <c r="AA157" i="36"/>
  <c r="BD156" i="36"/>
  <c r="BM156" i="36"/>
  <c r="ES157" i="36"/>
  <c r="BP156" i="36"/>
  <c r="FB157" i="36"/>
  <c r="AI156" i="36" l="1"/>
  <c r="K156" i="38" s="1"/>
  <c r="CG156" i="36"/>
  <c r="CF156" i="36"/>
  <c r="M156" i="38"/>
  <c r="L156" i="38"/>
  <c r="W154" i="38"/>
  <c r="AA155" i="38"/>
  <c r="BR156" i="36"/>
  <c r="BZ154" i="36"/>
  <c r="AA154" i="38"/>
  <c r="DY152" i="36"/>
  <c r="EI152" i="36"/>
  <c r="EH152" i="36"/>
  <c r="BY154" i="36"/>
  <c r="DZ152" i="36"/>
  <c r="V156" i="38"/>
  <c r="BG156" i="36"/>
  <c r="BF156" i="36"/>
  <c r="U156" i="38" s="1"/>
  <c r="X156" i="38" s="1"/>
  <c r="Q156" i="38"/>
  <c r="BZ155" i="36"/>
  <c r="BY155" i="36"/>
  <c r="EA151" i="36"/>
  <c r="EF151" i="36"/>
  <c r="DX151" i="36"/>
  <c r="EE151" i="36"/>
  <c r="EB151" i="36"/>
  <c r="EI151" i="36"/>
  <c r="EK151" i="36"/>
  <c r="EG151" i="36"/>
  <c r="DY151" i="36"/>
  <c r="AZ153" i="38"/>
  <c r="ED151" i="36"/>
  <c r="EB152" i="36"/>
  <c r="EK152" i="36"/>
  <c r="DZ151" i="36"/>
  <c r="EE152" i="36"/>
  <c r="EG152" i="36"/>
  <c r="EA152" i="36"/>
  <c r="DX152" i="36"/>
  <c r="EJ151" i="36"/>
  <c r="EH151" i="36"/>
  <c r="A154" i="36"/>
  <c r="ED152" i="36"/>
  <c r="EF152" i="36"/>
  <c r="BF153" i="38"/>
  <c r="A155" i="36"/>
  <c r="BC153" i="38"/>
  <c r="EC152" i="36"/>
  <c r="EW157" i="36"/>
  <c r="AC156" i="38"/>
  <c r="CB156" i="36"/>
  <c r="CA156" i="36"/>
  <c r="AR157" i="38"/>
  <c r="AG157" i="36"/>
  <c r="N156" i="38"/>
  <c r="AP156" i="36"/>
  <c r="D157" i="38"/>
  <c r="R157" i="36"/>
  <c r="U157" i="36"/>
  <c r="K157" i="36"/>
  <c r="DV157" i="36"/>
  <c r="CS157" i="36"/>
  <c r="T157" i="36"/>
  <c r="E157" i="36"/>
  <c r="AE157" i="36"/>
  <c r="Q157" i="38"/>
  <c r="BF157" i="36"/>
  <c r="U157" i="38" s="1"/>
  <c r="X157" i="38" s="1"/>
  <c r="AI157" i="36"/>
  <c r="K157" i="38" s="1"/>
  <c r="AC157" i="36"/>
  <c r="CF157" i="36"/>
  <c r="CG157" i="36"/>
  <c r="X157" i="36"/>
  <c r="EV159" i="36"/>
  <c r="EN159" i="36"/>
  <c r="DJ153" i="36"/>
  <c r="EJ153" i="36" s="1"/>
  <c r="S153" i="38"/>
  <c r="T153" i="38"/>
  <c r="BC153" i="36"/>
  <c r="BB153" i="36"/>
  <c r="BA153" i="36"/>
  <c r="J155" i="36"/>
  <c r="D155" i="36"/>
  <c r="N155" i="36"/>
  <c r="I154" i="38"/>
  <c r="J154" i="36"/>
  <c r="D154" i="36"/>
  <c r="N154" i="36"/>
  <c r="BS154" i="38"/>
  <c r="BO154" i="38"/>
  <c r="BK154" i="38"/>
  <c r="AU154" i="38"/>
  <c r="AQ154" i="38"/>
  <c r="AI154" i="38"/>
  <c r="AE154" i="38"/>
  <c r="BR154" i="38"/>
  <c r="BN154" i="38"/>
  <c r="BJ154" i="38"/>
  <c r="AX154" i="38"/>
  <c r="AZ154" i="38" s="1"/>
  <c r="AT154" i="38"/>
  <c r="AP154" i="38"/>
  <c r="AH154" i="38"/>
  <c r="BU154" i="38"/>
  <c r="BQ154" i="38"/>
  <c r="BM154" i="38"/>
  <c r="BI154" i="38"/>
  <c r="BA154" i="38"/>
  <c r="BB154" i="38" s="1"/>
  <c r="BG154" i="38" s="1"/>
  <c r="AW154" i="38"/>
  <c r="AS154" i="38"/>
  <c r="AO154" i="38"/>
  <c r="AK154" i="38"/>
  <c r="AG154" i="38"/>
  <c r="BT154" i="38"/>
  <c r="BP154" i="38"/>
  <c r="AJ154" i="38"/>
  <c r="BL154" i="38"/>
  <c r="AV154" i="38"/>
  <c r="AF154" i="38"/>
  <c r="BH154" i="38"/>
  <c r="W155" i="38"/>
  <c r="R155" i="38"/>
  <c r="J156" i="38"/>
  <c r="W156" i="36"/>
  <c r="L156" i="36"/>
  <c r="M156" i="36" s="1"/>
  <c r="G156" i="36"/>
  <c r="F156" i="36"/>
  <c r="O154" i="38"/>
  <c r="P154" i="38" s="1"/>
  <c r="Z154" i="38"/>
  <c r="Y154" i="38"/>
  <c r="AB154" i="38"/>
  <c r="O155" i="38"/>
  <c r="P155" i="38" s="1"/>
  <c r="Z155" i="38"/>
  <c r="Y155" i="38"/>
  <c r="AB155" i="38"/>
  <c r="S154" i="38"/>
  <c r="T154" i="38"/>
  <c r="BD153" i="38"/>
  <c r="BE153" i="38"/>
  <c r="AY153" i="36"/>
  <c r="AX153" i="36"/>
  <c r="AW153" i="36"/>
  <c r="AV153" i="36"/>
  <c r="DF155" i="36"/>
  <c r="DI155" i="36"/>
  <c r="DE155" i="36"/>
  <c r="DH155" i="36"/>
  <c r="DD155" i="36"/>
  <c r="DK155" i="36"/>
  <c r="DG155" i="36"/>
  <c r="AZ154" i="36"/>
  <c r="AU154" i="36"/>
  <c r="Z154" i="36"/>
  <c r="AZ155" i="36"/>
  <c r="AU155" i="36"/>
  <c r="Z155" i="36"/>
  <c r="I155" i="38"/>
  <c r="AD156" i="38"/>
  <c r="BW156" i="36" s="1"/>
  <c r="F156" i="38"/>
  <c r="G156" i="38" s="1"/>
  <c r="V156" i="36"/>
  <c r="Y156" i="36"/>
  <c r="H156" i="38" s="1"/>
  <c r="AS156" i="36"/>
  <c r="EV158" i="36"/>
  <c r="EN158" i="36"/>
  <c r="EO159" i="36"/>
  <c r="EM160" i="36" s="1"/>
  <c r="EO160" i="36" s="1"/>
  <c r="EM161" i="36" s="1"/>
  <c r="AM153" i="38"/>
  <c r="AL153" i="38"/>
  <c r="AN153" i="38"/>
  <c r="DK154" i="36"/>
  <c r="DG154" i="36"/>
  <c r="DF154" i="36"/>
  <c r="DI154" i="36"/>
  <c r="DE154" i="36"/>
  <c r="DH154" i="36"/>
  <c r="DD154" i="36"/>
  <c r="BS155" i="38"/>
  <c r="BO155" i="38"/>
  <c r="BK155" i="38"/>
  <c r="AU155" i="38"/>
  <c r="AQ155" i="38"/>
  <c r="AI155" i="38"/>
  <c r="AE155" i="38"/>
  <c r="BR155" i="38"/>
  <c r="BN155" i="38"/>
  <c r="BJ155" i="38"/>
  <c r="AX155" i="38"/>
  <c r="AY155" i="38" s="1"/>
  <c r="AT155" i="38"/>
  <c r="AP155" i="38"/>
  <c r="AH155" i="38"/>
  <c r="BU155" i="38"/>
  <c r="BQ155" i="38"/>
  <c r="BM155" i="38"/>
  <c r="BI155" i="38"/>
  <c r="BA155" i="38"/>
  <c r="BB155" i="38" s="1"/>
  <c r="BG155" i="38" s="1"/>
  <c r="AW155" i="38"/>
  <c r="AS155" i="38"/>
  <c r="AO155" i="38"/>
  <c r="AK155" i="38"/>
  <c r="AG155" i="38"/>
  <c r="BT155" i="38"/>
  <c r="BP155" i="38"/>
  <c r="AJ155" i="38"/>
  <c r="BL155" i="38"/>
  <c r="AV155" i="38"/>
  <c r="AF155" i="38"/>
  <c r="BH155" i="38"/>
  <c r="CZ156" i="36"/>
  <c r="CV156" i="36"/>
  <c r="CY156" i="36"/>
  <c r="DA156" i="36" s="1"/>
  <c r="CU156" i="36"/>
  <c r="DC156" i="36"/>
  <c r="CX156" i="36"/>
  <c r="CT156" i="36"/>
  <c r="CW156" i="36"/>
  <c r="E156" i="38"/>
  <c r="S156" i="36"/>
  <c r="I156" i="36"/>
  <c r="C156" i="36"/>
  <c r="AO157" i="36"/>
  <c r="EQ158" i="36"/>
  <c r="ET159" i="36"/>
  <c r="ES159" i="36"/>
  <c r="AJ157" i="36"/>
  <c r="AB159" i="36"/>
  <c r="EX159" i="36"/>
  <c r="CE159" i="36"/>
  <c r="BK157" i="36"/>
  <c r="AB158" i="36"/>
  <c r="Q159" i="36"/>
  <c r="BT158" i="36"/>
  <c r="AD159" i="36"/>
  <c r="AA159" i="36"/>
  <c r="BH157" i="36"/>
  <c r="BN157" i="36"/>
  <c r="FB159" i="36"/>
  <c r="AA158" i="36"/>
  <c r="EP157" i="36"/>
  <c r="EY158" i="36"/>
  <c r="BM157" i="36"/>
  <c r="FA159" i="36"/>
  <c r="Q158" i="36"/>
  <c r="BV157" i="36"/>
  <c r="EY159" i="36"/>
  <c r="BE157" i="36"/>
  <c r="EZ159" i="36"/>
  <c r="EZ158" i="36"/>
  <c r="BJ157" i="36"/>
  <c r="ET158" i="36"/>
  <c r="BX157" i="36"/>
  <c r="BQ157" i="36"/>
  <c r="AF158" i="36"/>
  <c r="ER158" i="36"/>
  <c r="CD157" i="36"/>
  <c r="AD158" i="36"/>
  <c r="ER159" i="36"/>
  <c r="CE158" i="36"/>
  <c r="AK157" i="36"/>
  <c r="ES158" i="36"/>
  <c r="AF159" i="36"/>
  <c r="BP157" i="36"/>
  <c r="FB158" i="36"/>
  <c r="EU158" i="36"/>
  <c r="CD159" i="36"/>
  <c r="BL158" i="36"/>
  <c r="BT159" i="36"/>
  <c r="EQ159" i="36"/>
  <c r="EU159" i="36"/>
  <c r="FA158" i="36"/>
  <c r="AM157" i="36"/>
  <c r="AR157" i="36"/>
  <c r="EX158" i="36"/>
  <c r="BQ158" i="36"/>
  <c r="AT157" i="36" l="1"/>
  <c r="AN157" i="36"/>
  <c r="BS157" i="36"/>
  <c r="W156" i="38"/>
  <c r="R156" i="38"/>
  <c r="S156" i="38" s="1"/>
  <c r="AP157" i="36"/>
  <c r="N157" i="38"/>
  <c r="BR157" i="36"/>
  <c r="AZ155" i="38"/>
  <c r="V157" i="38"/>
  <c r="W157" i="38" s="1"/>
  <c r="BG157" i="36"/>
  <c r="M157" i="38"/>
  <c r="L157" i="38"/>
  <c r="EB153" i="36"/>
  <c r="EA153" i="36"/>
  <c r="EE153" i="36"/>
  <c r="EC153" i="36"/>
  <c r="EG153" i="36"/>
  <c r="DY153" i="36"/>
  <c r="A156" i="36"/>
  <c r="EI153" i="36"/>
  <c r="EW158" i="36"/>
  <c r="EK153" i="36"/>
  <c r="EH153" i="36"/>
  <c r="DJ155" i="36"/>
  <c r="EF155" i="36" s="1"/>
  <c r="DX153" i="36"/>
  <c r="BC155" i="38"/>
  <c r="DJ154" i="36"/>
  <c r="DX154" i="36" s="1"/>
  <c r="AR158" i="38"/>
  <c r="AG158" i="36"/>
  <c r="D159" i="38"/>
  <c r="DV159" i="36"/>
  <c r="CS159" i="36"/>
  <c r="T159" i="36"/>
  <c r="E159" i="36"/>
  <c r="R159" i="36"/>
  <c r="U159" i="36"/>
  <c r="K159" i="36"/>
  <c r="AE159" i="36"/>
  <c r="D158" i="38"/>
  <c r="U158" i="36"/>
  <c r="K158" i="36"/>
  <c r="DV158" i="36"/>
  <c r="CS158" i="36"/>
  <c r="T158" i="36"/>
  <c r="E158" i="36"/>
  <c r="R158" i="36"/>
  <c r="AC159" i="36"/>
  <c r="AE158" i="36"/>
  <c r="X159" i="36"/>
  <c r="AR159" i="38"/>
  <c r="AG159" i="36"/>
  <c r="AC158" i="36"/>
  <c r="X158" i="36"/>
  <c r="AC157" i="38"/>
  <c r="CB157" i="36"/>
  <c r="CA157" i="36"/>
  <c r="EV161" i="36"/>
  <c r="EN161" i="36"/>
  <c r="AX154" i="36"/>
  <c r="AW154" i="36"/>
  <c r="AV154" i="36"/>
  <c r="AY154" i="36"/>
  <c r="O156" i="38"/>
  <c r="P156" i="38" s="1"/>
  <c r="Z156" i="38"/>
  <c r="Y156" i="38"/>
  <c r="AB156" i="38"/>
  <c r="BD154" i="38"/>
  <c r="BE154" i="38"/>
  <c r="BD155" i="38"/>
  <c r="BE155" i="38"/>
  <c r="I156" i="38"/>
  <c r="AW155" i="36"/>
  <c r="AV155" i="36"/>
  <c r="AY155" i="36"/>
  <c r="AX155" i="36"/>
  <c r="BB154" i="36"/>
  <c r="BA154" i="36"/>
  <c r="BC154" i="36"/>
  <c r="S155" i="38"/>
  <c r="T155" i="38"/>
  <c r="AM154" i="38"/>
  <c r="AL154" i="38"/>
  <c r="AN154" i="38"/>
  <c r="BF154" i="38"/>
  <c r="AY154" i="38"/>
  <c r="DZ153" i="36"/>
  <c r="EF153" i="36"/>
  <c r="EW159" i="36"/>
  <c r="J157" i="38"/>
  <c r="L157" i="36"/>
  <c r="M157" i="36" s="1"/>
  <c r="G157" i="36"/>
  <c r="F157" i="36"/>
  <c r="W157" i="36"/>
  <c r="BZ156" i="36"/>
  <c r="BY156" i="36"/>
  <c r="AA156" i="38"/>
  <c r="D156" i="36"/>
  <c r="J156" i="36"/>
  <c r="N156" i="36"/>
  <c r="DI156" i="36"/>
  <c r="DE156" i="36"/>
  <c r="DH156" i="36"/>
  <c r="DD156" i="36"/>
  <c r="DK156" i="36"/>
  <c r="DG156" i="36"/>
  <c r="DF156" i="36"/>
  <c r="AM155" i="38"/>
  <c r="AL155" i="38"/>
  <c r="AN155" i="38"/>
  <c r="BF155" i="38"/>
  <c r="AZ156" i="36"/>
  <c r="AU156" i="36"/>
  <c r="Z156" i="36"/>
  <c r="BS156" i="38"/>
  <c r="BO156" i="38"/>
  <c r="BK156" i="38"/>
  <c r="AU156" i="38"/>
  <c r="AQ156" i="38"/>
  <c r="AI156" i="38"/>
  <c r="AE156" i="38"/>
  <c r="BR156" i="38"/>
  <c r="BN156" i="38"/>
  <c r="BJ156" i="38"/>
  <c r="AX156" i="38"/>
  <c r="AZ156" i="38" s="1"/>
  <c r="AT156" i="38"/>
  <c r="AP156" i="38"/>
  <c r="AH156" i="38"/>
  <c r="BU156" i="38"/>
  <c r="BQ156" i="38"/>
  <c r="BM156" i="38"/>
  <c r="BI156" i="38"/>
  <c r="BA156" i="38"/>
  <c r="BB156" i="38" s="1"/>
  <c r="BG156" i="38" s="1"/>
  <c r="AW156" i="38"/>
  <c r="AS156" i="38"/>
  <c r="AO156" i="38"/>
  <c r="AK156" i="38"/>
  <c r="AG156" i="38"/>
  <c r="BT156" i="38"/>
  <c r="BP156" i="38"/>
  <c r="AJ156" i="38"/>
  <c r="BL156" i="38"/>
  <c r="AV156" i="38"/>
  <c r="AF156" i="38"/>
  <c r="BH156" i="38"/>
  <c r="BA155" i="36"/>
  <c r="BC155" i="36"/>
  <c r="BB155" i="36"/>
  <c r="BC154" i="38"/>
  <c r="ED153" i="36"/>
  <c r="R157" i="38"/>
  <c r="AD157" i="38"/>
  <c r="BW157" i="36" s="1"/>
  <c r="F157" i="38"/>
  <c r="G157" i="38" s="1"/>
  <c r="V157" i="36"/>
  <c r="Y157" i="36"/>
  <c r="H157" i="38" s="1"/>
  <c r="AS157" i="36"/>
  <c r="EO161" i="36"/>
  <c r="EM162" i="36" s="1"/>
  <c r="EO162" i="36" s="1"/>
  <c r="EM163" i="36" s="1"/>
  <c r="EV160" i="36"/>
  <c r="EN160" i="36"/>
  <c r="CY157" i="36"/>
  <c r="DA157" i="36" s="1"/>
  <c r="CU157" i="36"/>
  <c r="DC157" i="36"/>
  <c r="CX157" i="36"/>
  <c r="CT157" i="36"/>
  <c r="CW157" i="36"/>
  <c r="CZ157" i="36"/>
  <c r="CV157" i="36"/>
  <c r="E157" i="38"/>
  <c r="C157" i="36"/>
  <c r="S157" i="36"/>
  <c r="I157" i="36"/>
  <c r="AQ157" i="36"/>
  <c r="FA161" i="36"/>
  <c r="BN158" i="36"/>
  <c r="EU160" i="36"/>
  <c r="BX161" i="36"/>
  <c r="EU161" i="36"/>
  <c r="AH159" i="36"/>
  <c r="AM158" i="36"/>
  <c r="BK158" i="36"/>
  <c r="AM161" i="36"/>
  <c r="CE160" i="36"/>
  <c r="BP159" i="36"/>
  <c r="BD158" i="36"/>
  <c r="BM158" i="36"/>
  <c r="AK159" i="36"/>
  <c r="ET161" i="36"/>
  <c r="BE158" i="36"/>
  <c r="EY160" i="36"/>
  <c r="BM161" i="36"/>
  <c r="BV159" i="36"/>
  <c r="BU159" i="36"/>
  <c r="AA161" i="36"/>
  <c r="BP158" i="36"/>
  <c r="Q161" i="36"/>
  <c r="BQ159" i="36"/>
  <c r="AF160" i="36"/>
  <c r="ER161" i="36"/>
  <c r="CD158" i="36"/>
  <c r="EY161" i="36"/>
  <c r="BO159" i="36"/>
  <c r="EP159" i="36"/>
  <c r="BO158" i="36"/>
  <c r="AR159" i="36"/>
  <c r="AO159" i="36"/>
  <c r="AJ159" i="36"/>
  <c r="AD161" i="36"/>
  <c r="AK158" i="36"/>
  <c r="ER160" i="36"/>
  <c r="BK159" i="36"/>
  <c r="EP158" i="36"/>
  <c r="BI158" i="36"/>
  <c r="BI159" i="36"/>
  <c r="BL159" i="36"/>
  <c r="EZ160" i="36"/>
  <c r="EX161" i="36"/>
  <c r="BJ159" i="36"/>
  <c r="BE159" i="36"/>
  <c r="BD159" i="36"/>
  <c r="EQ160" i="36"/>
  <c r="AD160" i="36"/>
  <c r="AJ161" i="36"/>
  <c r="AJ158" i="36"/>
  <c r="FB160" i="36"/>
  <c r="CE161" i="36"/>
  <c r="Q160" i="36"/>
  <c r="BM159" i="36"/>
  <c r="BK160" i="36"/>
  <c r="ET160" i="36"/>
  <c r="EX160" i="36"/>
  <c r="FB161" i="36"/>
  <c r="BH161" i="36"/>
  <c r="AM159" i="36"/>
  <c r="BH159" i="36"/>
  <c r="FA160" i="36"/>
  <c r="AB160" i="36"/>
  <c r="BJ158" i="36"/>
  <c r="BN159" i="36"/>
  <c r="AR161" i="36"/>
  <c r="AR158" i="36"/>
  <c r="BU158" i="36"/>
  <c r="EZ161" i="36"/>
  <c r="BT160" i="36"/>
  <c r="AH158" i="36"/>
  <c r="AO158" i="36"/>
  <c r="AA160" i="36"/>
  <c r="BT161" i="36"/>
  <c r="EQ161" i="36"/>
  <c r="BX159" i="36"/>
  <c r="ES161" i="36"/>
  <c r="BJ161" i="36"/>
  <c r="BV158" i="36"/>
  <c r="ES160" i="36"/>
  <c r="BH158" i="36"/>
  <c r="AF161" i="36"/>
  <c r="AB161" i="36"/>
  <c r="BX158" i="36"/>
  <c r="L158" i="38" l="1"/>
  <c r="M158" i="38"/>
  <c r="T156" i="38"/>
  <c r="BR158" i="36"/>
  <c r="AT158" i="36"/>
  <c r="AN158" i="36"/>
  <c r="EI154" i="36"/>
  <c r="EG154" i="36"/>
  <c r="EE155" i="36"/>
  <c r="EI155" i="36"/>
  <c r="ED155" i="36"/>
  <c r="EH155" i="36"/>
  <c r="EK155" i="36"/>
  <c r="DY154" i="36"/>
  <c r="CB158" i="36"/>
  <c r="CA158" i="36"/>
  <c r="AC158" i="38"/>
  <c r="CG158" i="36"/>
  <c r="CF158" i="36"/>
  <c r="N159" i="38"/>
  <c r="AP159" i="36"/>
  <c r="BF158" i="36"/>
  <c r="U158" i="38" s="1"/>
  <c r="X158" i="38" s="1"/>
  <c r="Q158" i="38"/>
  <c r="BS158" i="36"/>
  <c r="AI158" i="36"/>
  <c r="K158" i="38" s="1"/>
  <c r="BG158" i="36"/>
  <c r="V158" i="38"/>
  <c r="DY155" i="36"/>
  <c r="ED154" i="36"/>
  <c r="EE154" i="36"/>
  <c r="EB155" i="36"/>
  <c r="EA155" i="36"/>
  <c r="DZ155" i="36"/>
  <c r="EJ155" i="36"/>
  <c r="AP158" i="36"/>
  <c r="N158" i="38"/>
  <c r="CB159" i="36"/>
  <c r="CA159" i="36"/>
  <c r="AC159" i="38"/>
  <c r="M159" i="38"/>
  <c r="L159" i="38"/>
  <c r="EG155" i="36"/>
  <c r="DX155" i="36"/>
  <c r="EJ154" i="36"/>
  <c r="DZ154" i="36"/>
  <c r="EB154" i="36"/>
  <c r="EC155" i="36"/>
  <c r="A157" i="36"/>
  <c r="EH154" i="36"/>
  <c r="DJ156" i="36"/>
  <c r="EJ156" i="36" s="1"/>
  <c r="EF154" i="36"/>
  <c r="EC154" i="36"/>
  <c r="EA154" i="36"/>
  <c r="EK154" i="36"/>
  <c r="EW160" i="36"/>
  <c r="BF156" i="38"/>
  <c r="AY156" i="38"/>
  <c r="EW161" i="36"/>
  <c r="BC156" i="38"/>
  <c r="BD156" i="38"/>
  <c r="BE156" i="38"/>
  <c r="AC160" i="36"/>
  <c r="X160" i="36"/>
  <c r="AR160" i="38"/>
  <c r="AI159" i="36"/>
  <c r="K159" i="38" s="1"/>
  <c r="AG160" i="36"/>
  <c r="V161" i="38"/>
  <c r="BG161" i="36"/>
  <c r="AC161" i="36"/>
  <c r="X161" i="36"/>
  <c r="AT161" i="36"/>
  <c r="AN161" i="36"/>
  <c r="D160" i="38"/>
  <c r="E160" i="36"/>
  <c r="R160" i="36"/>
  <c r="U160" i="36"/>
  <c r="K160" i="36"/>
  <c r="DV160" i="36"/>
  <c r="CS160" i="36"/>
  <c r="T160" i="36"/>
  <c r="AE160" i="36"/>
  <c r="V159" i="38"/>
  <c r="BG159" i="36"/>
  <c r="BS159" i="36"/>
  <c r="AR161" i="38"/>
  <c r="AG161" i="36"/>
  <c r="AN159" i="36"/>
  <c r="BR159" i="36"/>
  <c r="AT159" i="36"/>
  <c r="CG159" i="36"/>
  <c r="CF159" i="36"/>
  <c r="Q159" i="38"/>
  <c r="BF159" i="36"/>
  <c r="U159" i="38" s="1"/>
  <c r="X159" i="38" s="1"/>
  <c r="N161" i="38"/>
  <c r="AP161" i="36"/>
  <c r="M161" i="38"/>
  <c r="L161" i="38"/>
  <c r="D161" i="38"/>
  <c r="R161" i="36"/>
  <c r="U161" i="36"/>
  <c r="K161" i="36"/>
  <c r="DV161" i="36"/>
  <c r="CS161" i="36"/>
  <c r="T161" i="36"/>
  <c r="E161" i="36"/>
  <c r="AE161" i="36"/>
  <c r="EV163" i="36"/>
  <c r="EN163" i="36"/>
  <c r="DH157" i="36"/>
  <c r="DD157" i="36"/>
  <c r="DK157" i="36"/>
  <c r="DG157" i="36"/>
  <c r="DF157" i="36"/>
  <c r="DI157" i="36"/>
  <c r="DE157" i="36"/>
  <c r="BC156" i="36"/>
  <c r="BB156" i="36"/>
  <c r="BA156" i="36"/>
  <c r="J158" i="38"/>
  <c r="G158" i="36"/>
  <c r="F158" i="36"/>
  <c r="W158" i="36"/>
  <c r="L158" i="36"/>
  <c r="M158" i="36" s="1"/>
  <c r="AM156" i="38"/>
  <c r="AL156" i="38"/>
  <c r="AN156" i="38"/>
  <c r="BZ157" i="36"/>
  <c r="BY157" i="36"/>
  <c r="AA157" i="38"/>
  <c r="AD159" i="38"/>
  <c r="BW159" i="36" s="1"/>
  <c r="F159" i="38"/>
  <c r="G159" i="38" s="1"/>
  <c r="AS159" i="36"/>
  <c r="V159" i="36"/>
  <c r="Y159" i="36"/>
  <c r="H159" i="38" s="1"/>
  <c r="I157" i="38"/>
  <c r="D157" i="36"/>
  <c r="J157" i="36"/>
  <c r="N157" i="36"/>
  <c r="AU157" i="36"/>
  <c r="Z157" i="36"/>
  <c r="AZ157" i="36"/>
  <c r="BS157" i="38"/>
  <c r="BO157" i="38"/>
  <c r="BK157" i="38"/>
  <c r="AU157" i="38"/>
  <c r="AQ157" i="38"/>
  <c r="AI157" i="38"/>
  <c r="AE157" i="38"/>
  <c r="BR157" i="38"/>
  <c r="BN157" i="38"/>
  <c r="BJ157" i="38"/>
  <c r="AX157" i="38"/>
  <c r="AY157" i="38" s="1"/>
  <c r="AT157" i="38"/>
  <c r="AP157" i="38"/>
  <c r="AH157" i="38"/>
  <c r="BU157" i="38"/>
  <c r="BQ157" i="38"/>
  <c r="BM157" i="38"/>
  <c r="BI157" i="38"/>
  <c r="BA157" i="38"/>
  <c r="BB157" i="38" s="1"/>
  <c r="BG157" i="38" s="1"/>
  <c r="AW157" i="38"/>
  <c r="AS157" i="38"/>
  <c r="AO157" i="38"/>
  <c r="AK157" i="38"/>
  <c r="AG157" i="38"/>
  <c r="BT157" i="38"/>
  <c r="BP157" i="38"/>
  <c r="AJ157" i="38"/>
  <c r="BL157" i="38"/>
  <c r="AV157" i="38"/>
  <c r="AF157" i="38"/>
  <c r="BH157" i="38"/>
  <c r="O157" i="38"/>
  <c r="P157" i="38" s="1"/>
  <c r="Z157" i="38"/>
  <c r="Y157" i="38"/>
  <c r="AB157" i="38"/>
  <c r="AD158" i="38"/>
  <c r="BW158" i="36" s="1"/>
  <c r="F158" i="38"/>
  <c r="G158" i="38" s="1"/>
  <c r="Y158" i="36"/>
  <c r="H158" i="38" s="1"/>
  <c r="AS158" i="36"/>
  <c r="V158" i="36"/>
  <c r="E159" i="38"/>
  <c r="S159" i="36"/>
  <c r="I159" i="36"/>
  <c r="C159" i="36"/>
  <c r="CW159" i="36"/>
  <c r="CZ159" i="36"/>
  <c r="CV159" i="36"/>
  <c r="CY159" i="36"/>
  <c r="DA159" i="36" s="1"/>
  <c r="CU159" i="36"/>
  <c r="DC159" i="36"/>
  <c r="CX159" i="36"/>
  <c r="CT159" i="36"/>
  <c r="EV162" i="36"/>
  <c r="EN162" i="36"/>
  <c r="EO163" i="36"/>
  <c r="EM164" i="36" s="1"/>
  <c r="S157" i="38"/>
  <c r="T157" i="38"/>
  <c r="AV156" i="36"/>
  <c r="AY156" i="36"/>
  <c r="AX156" i="36"/>
  <c r="AW156" i="36"/>
  <c r="J159" i="38"/>
  <c r="F159" i="36"/>
  <c r="W159" i="36"/>
  <c r="L159" i="36"/>
  <c r="M159" i="36" s="1"/>
  <c r="G159" i="36"/>
  <c r="E158" i="38"/>
  <c r="C158" i="36"/>
  <c r="S158" i="36"/>
  <c r="I158" i="36"/>
  <c r="DC158" i="36"/>
  <c r="CX158" i="36"/>
  <c r="CT158" i="36"/>
  <c r="CW158" i="36"/>
  <c r="CZ158" i="36"/>
  <c r="CV158" i="36"/>
  <c r="CY158" i="36"/>
  <c r="DA158" i="36" s="1"/>
  <c r="CU158" i="36"/>
  <c r="AM160" i="36"/>
  <c r="Q163" i="36"/>
  <c r="BQ160" i="36"/>
  <c r="BT163" i="36"/>
  <c r="AO160" i="36"/>
  <c r="BL160" i="36"/>
  <c r="BV161" i="36"/>
  <c r="BN162" i="36"/>
  <c r="FB162" i="36"/>
  <c r="AH160" i="36"/>
  <c r="EP161" i="36"/>
  <c r="BD161" i="36"/>
  <c r="AM163" i="36"/>
  <c r="AQ158" i="36"/>
  <c r="AF162" i="36"/>
  <c r="FB163" i="36"/>
  <c r="BO160" i="36"/>
  <c r="BP161" i="36"/>
  <c r="AJ160" i="36"/>
  <c r="BX160" i="36"/>
  <c r="AO161" i="36"/>
  <c r="BV160" i="36"/>
  <c r="BI161" i="36"/>
  <c r="FA162" i="36"/>
  <c r="EZ162" i="36"/>
  <c r="BJ160" i="36"/>
  <c r="BT162" i="36"/>
  <c r="CE162" i="36"/>
  <c r="AF163" i="36"/>
  <c r="ES163" i="36"/>
  <c r="AQ161" i="36"/>
  <c r="EQ162" i="36"/>
  <c r="AR160" i="36"/>
  <c r="BX163" i="36"/>
  <c r="FA163" i="36"/>
  <c r="BE160" i="36"/>
  <c r="ET162" i="36"/>
  <c r="ET163" i="36"/>
  <c r="Q162" i="36"/>
  <c r="CD160" i="36"/>
  <c r="BL163" i="36"/>
  <c r="EZ163" i="36"/>
  <c r="EX162" i="36"/>
  <c r="BE161" i="36"/>
  <c r="AA163" i="36"/>
  <c r="BD160" i="36"/>
  <c r="AK160" i="36"/>
  <c r="EY163" i="36"/>
  <c r="CD161" i="36"/>
  <c r="AH161" i="36"/>
  <c r="BN160" i="36"/>
  <c r="BK163" i="36"/>
  <c r="BU160" i="36"/>
  <c r="ES162" i="36"/>
  <c r="EQ163" i="36"/>
  <c r="EY162" i="36"/>
  <c r="BO161" i="36"/>
  <c r="AB163" i="36"/>
  <c r="AD162" i="36"/>
  <c r="EU162" i="36"/>
  <c r="AD163" i="36"/>
  <c r="AQ159" i="36"/>
  <c r="BM160" i="36"/>
  <c r="BP160" i="36"/>
  <c r="BL161" i="36"/>
  <c r="ER163" i="36"/>
  <c r="BK161" i="36"/>
  <c r="BU163" i="36"/>
  <c r="EU163" i="36"/>
  <c r="AB162" i="36"/>
  <c r="BN161" i="36"/>
  <c r="BQ161" i="36"/>
  <c r="BI160" i="36"/>
  <c r="AK161" i="36"/>
  <c r="BH160" i="36"/>
  <c r="BU161" i="36"/>
  <c r="AA162" i="36"/>
  <c r="ER162" i="36"/>
  <c r="EP160" i="36"/>
  <c r="EX163" i="36"/>
  <c r="CE163" i="36"/>
  <c r="AT160" i="36" l="1"/>
  <c r="AN160" i="36"/>
  <c r="CF161" i="36"/>
  <c r="CG161" i="36"/>
  <c r="N160" i="38"/>
  <c r="AP160" i="36"/>
  <c r="AZ157" i="38"/>
  <c r="AA159" i="38"/>
  <c r="AA158" i="38"/>
  <c r="W158" i="38"/>
  <c r="BZ159" i="36"/>
  <c r="R158" i="38"/>
  <c r="T158" i="38" s="1"/>
  <c r="BY158" i="36"/>
  <c r="BY159" i="36"/>
  <c r="BZ158" i="36"/>
  <c r="M160" i="38"/>
  <c r="L160" i="38"/>
  <c r="CF160" i="36"/>
  <c r="CG160" i="36"/>
  <c r="EF156" i="36"/>
  <c r="EB156" i="36"/>
  <c r="DZ156" i="36"/>
  <c r="EE156" i="36"/>
  <c r="ED156" i="36"/>
  <c r="EK156" i="36"/>
  <c r="EI156" i="36"/>
  <c r="EH156" i="36"/>
  <c r="EG156" i="36"/>
  <c r="EC156" i="36"/>
  <c r="DY156" i="36"/>
  <c r="EA156" i="36"/>
  <c r="DX156" i="36"/>
  <c r="A158" i="36"/>
  <c r="BF157" i="38"/>
  <c r="DJ157" i="36"/>
  <c r="EB157" i="36" s="1"/>
  <c r="CG163" i="36"/>
  <c r="CF163" i="36"/>
  <c r="Q161" i="38"/>
  <c r="BF161" i="36"/>
  <c r="U161" i="38" s="1"/>
  <c r="X161" i="38" s="1"/>
  <c r="AG163" i="36"/>
  <c r="AE162" i="36"/>
  <c r="AI160" i="36"/>
  <c r="K160" i="38" s="1"/>
  <c r="BS160" i="36"/>
  <c r="Q160" i="38"/>
  <c r="BF160" i="36"/>
  <c r="U160" i="38" s="1"/>
  <c r="X160" i="38" s="1"/>
  <c r="X163" i="36"/>
  <c r="AR163" i="38"/>
  <c r="AC162" i="36"/>
  <c r="X162" i="36"/>
  <c r="AC160" i="38"/>
  <c r="CB160" i="36"/>
  <c r="CA160" i="36"/>
  <c r="BR161" i="36"/>
  <c r="D163" i="38"/>
  <c r="DV163" i="36"/>
  <c r="CS163" i="36"/>
  <c r="T163" i="36"/>
  <c r="E163" i="36"/>
  <c r="R163" i="36"/>
  <c r="U163" i="36"/>
  <c r="K163" i="36"/>
  <c r="AE163" i="36"/>
  <c r="V160" i="38"/>
  <c r="BG160" i="36"/>
  <c r="D162" i="38"/>
  <c r="U162" i="36"/>
  <c r="K162" i="36"/>
  <c r="DV162" i="36"/>
  <c r="CS162" i="36"/>
  <c r="T162" i="36"/>
  <c r="E162" i="36"/>
  <c r="R162" i="36"/>
  <c r="AI161" i="36"/>
  <c r="K161" i="38" s="1"/>
  <c r="AN163" i="36"/>
  <c r="AT163" i="36"/>
  <c r="AC161" i="38"/>
  <c r="CA161" i="36"/>
  <c r="CB161" i="36"/>
  <c r="AR162" i="38"/>
  <c r="AG162" i="36"/>
  <c r="BR160" i="36"/>
  <c r="BS161" i="36"/>
  <c r="AC163" i="36"/>
  <c r="DK158" i="36"/>
  <c r="DG158" i="36"/>
  <c r="DF158" i="36"/>
  <c r="DI158" i="36"/>
  <c r="DE158" i="36"/>
  <c r="DH158" i="36"/>
  <c r="DD158" i="36"/>
  <c r="O158" i="38"/>
  <c r="P158" i="38" s="1"/>
  <c r="Z158" i="38"/>
  <c r="Y158" i="38"/>
  <c r="AB158" i="38"/>
  <c r="CY161" i="36"/>
  <c r="DA161" i="36" s="1"/>
  <c r="CU161" i="36"/>
  <c r="DC161" i="36"/>
  <c r="CX161" i="36"/>
  <c r="CT161" i="36"/>
  <c r="CW161" i="36"/>
  <c r="CZ161" i="36"/>
  <c r="CV161" i="36"/>
  <c r="AD160" i="38"/>
  <c r="BW160" i="36" s="1"/>
  <c r="F160" i="38"/>
  <c r="G160" i="38" s="1"/>
  <c r="V160" i="36"/>
  <c r="Y160" i="36"/>
  <c r="H160" i="38" s="1"/>
  <c r="AS160" i="36"/>
  <c r="DF159" i="36"/>
  <c r="DI159" i="36"/>
  <c r="DE159" i="36"/>
  <c r="DH159" i="36"/>
  <c r="DD159" i="36"/>
  <c r="DK159" i="36"/>
  <c r="DG159" i="36"/>
  <c r="I158" i="38"/>
  <c r="BC157" i="38"/>
  <c r="BC157" i="36"/>
  <c r="BB157" i="36"/>
  <c r="BA157" i="36"/>
  <c r="AZ159" i="36"/>
  <c r="AU159" i="36"/>
  <c r="Z159" i="36"/>
  <c r="I159" i="38"/>
  <c r="CZ160" i="36"/>
  <c r="CV160" i="36"/>
  <c r="CY160" i="36"/>
  <c r="DA160" i="36" s="1"/>
  <c r="CU160" i="36"/>
  <c r="DC160" i="36"/>
  <c r="CX160" i="36"/>
  <c r="CT160" i="36"/>
  <c r="CW160" i="36"/>
  <c r="E160" i="38"/>
  <c r="S160" i="36"/>
  <c r="I160" i="36"/>
  <c r="C160" i="36"/>
  <c r="AM157" i="38"/>
  <c r="AL157" i="38"/>
  <c r="AN157" i="38"/>
  <c r="J158" i="36"/>
  <c r="D158" i="36"/>
  <c r="N158" i="36"/>
  <c r="EV164" i="36"/>
  <c r="EN164" i="36"/>
  <c r="EW162" i="36"/>
  <c r="BS158" i="38"/>
  <c r="BO158" i="38"/>
  <c r="BK158" i="38"/>
  <c r="AU158" i="38"/>
  <c r="AQ158" i="38"/>
  <c r="AI158" i="38"/>
  <c r="AE158" i="38"/>
  <c r="BR158" i="38"/>
  <c r="BN158" i="38"/>
  <c r="BJ158" i="38"/>
  <c r="AX158" i="38"/>
  <c r="AZ158" i="38" s="1"/>
  <c r="AT158" i="38"/>
  <c r="AP158" i="38"/>
  <c r="AH158" i="38"/>
  <c r="BU158" i="38"/>
  <c r="BQ158" i="38"/>
  <c r="BM158" i="38"/>
  <c r="BI158" i="38"/>
  <c r="BA158" i="38"/>
  <c r="BB158" i="38" s="1"/>
  <c r="BG158" i="38" s="1"/>
  <c r="AW158" i="38"/>
  <c r="AS158" i="38"/>
  <c r="AO158" i="38"/>
  <c r="AK158" i="38"/>
  <c r="AG158" i="38"/>
  <c r="BT158" i="38"/>
  <c r="BP158" i="38"/>
  <c r="AJ158" i="38"/>
  <c r="BL158" i="38"/>
  <c r="AV158" i="38"/>
  <c r="AF158" i="38"/>
  <c r="BH158" i="38"/>
  <c r="BS159" i="38"/>
  <c r="BO159" i="38"/>
  <c r="BK159" i="38"/>
  <c r="BR159" i="38"/>
  <c r="BN159" i="38"/>
  <c r="BJ159" i="38"/>
  <c r="BU159" i="38"/>
  <c r="BM159" i="38"/>
  <c r="AU159" i="38"/>
  <c r="AQ159" i="38"/>
  <c r="AI159" i="38"/>
  <c r="AE159" i="38"/>
  <c r="BT159" i="38"/>
  <c r="BL159" i="38"/>
  <c r="AX159" i="38"/>
  <c r="AY159" i="38" s="1"/>
  <c r="AT159" i="38"/>
  <c r="AP159" i="38"/>
  <c r="AH159" i="38"/>
  <c r="BQ159" i="38"/>
  <c r="BI159" i="38"/>
  <c r="BA159" i="38"/>
  <c r="BB159" i="38" s="1"/>
  <c r="BG159" i="38" s="1"/>
  <c r="AW159" i="38"/>
  <c r="AS159" i="38"/>
  <c r="AO159" i="38"/>
  <c r="AK159" i="38"/>
  <c r="AG159" i="38"/>
  <c r="AJ159" i="38"/>
  <c r="BP159" i="38"/>
  <c r="AV159" i="38"/>
  <c r="AF159" i="38"/>
  <c r="BH159" i="38"/>
  <c r="J161" i="38"/>
  <c r="L161" i="36"/>
  <c r="M161" i="36" s="1"/>
  <c r="G161" i="36"/>
  <c r="F161" i="36"/>
  <c r="W161" i="36"/>
  <c r="J160" i="38"/>
  <c r="W160" i="36"/>
  <c r="L160" i="36"/>
  <c r="M160" i="36" s="1"/>
  <c r="G160" i="36"/>
  <c r="F160" i="36"/>
  <c r="O159" i="38"/>
  <c r="P159" i="38" s="1"/>
  <c r="Z159" i="38"/>
  <c r="Y159" i="38"/>
  <c r="AB159" i="38"/>
  <c r="E161" i="38"/>
  <c r="C161" i="36"/>
  <c r="S161" i="36"/>
  <c r="I161" i="36"/>
  <c r="A159" i="36"/>
  <c r="J159" i="36"/>
  <c r="D159" i="36"/>
  <c r="N159" i="36"/>
  <c r="AZ158" i="36"/>
  <c r="AU158" i="36"/>
  <c r="Z158" i="36"/>
  <c r="BD157" i="38"/>
  <c r="BE157" i="38"/>
  <c r="AY157" i="36"/>
  <c r="AX157" i="36"/>
  <c r="AW157" i="36"/>
  <c r="AV157" i="36"/>
  <c r="EO164" i="36"/>
  <c r="EM165" i="36" s="1"/>
  <c r="EW163" i="36"/>
  <c r="AD161" i="38"/>
  <c r="BW161" i="36" s="1"/>
  <c r="F161" i="38"/>
  <c r="G161" i="38" s="1"/>
  <c r="V161" i="36"/>
  <c r="Y161" i="36"/>
  <c r="H161" i="38" s="1"/>
  <c r="AS161" i="36"/>
  <c r="W159" i="38"/>
  <c r="R159" i="38"/>
  <c r="BQ162" i="36"/>
  <c r="EP163" i="36"/>
  <c r="FA164" i="36"/>
  <c r="BE163" i="36"/>
  <c r="FB164" i="36"/>
  <c r="AR163" i="36"/>
  <c r="BX164" i="36"/>
  <c r="AA164" i="36"/>
  <c r="BI163" i="36"/>
  <c r="AJ162" i="36"/>
  <c r="ER164" i="36"/>
  <c r="CD163" i="36"/>
  <c r="EP162" i="36"/>
  <c r="BV163" i="36"/>
  <c r="AR162" i="36"/>
  <c r="BX162" i="36"/>
  <c r="BP162" i="36"/>
  <c r="BT164" i="36"/>
  <c r="AD164" i="36"/>
  <c r="BH162" i="36"/>
  <c r="Q164" i="36"/>
  <c r="BO162" i="36"/>
  <c r="BV162" i="36"/>
  <c r="CD162" i="36"/>
  <c r="AQ163" i="36"/>
  <c r="AM162" i="36"/>
  <c r="AK162" i="36"/>
  <c r="BL162" i="36"/>
  <c r="BM163" i="36"/>
  <c r="ES164" i="36"/>
  <c r="BM162" i="36"/>
  <c r="EU164" i="36"/>
  <c r="AQ160" i="36"/>
  <c r="AR164" i="36"/>
  <c r="EY164" i="36"/>
  <c r="BQ164" i="36"/>
  <c r="EQ164" i="36"/>
  <c r="BI162" i="36"/>
  <c r="BE162" i="36"/>
  <c r="BO163" i="36"/>
  <c r="AF164" i="36"/>
  <c r="BP163" i="36"/>
  <c r="AH162" i="36"/>
  <c r="BH164" i="36"/>
  <c r="BJ163" i="36"/>
  <c r="BD163" i="36"/>
  <c r="BN163" i="36"/>
  <c r="BD162" i="36"/>
  <c r="BU162" i="36"/>
  <c r="BQ163" i="36"/>
  <c r="BH163" i="36"/>
  <c r="AO163" i="36"/>
  <c r="EZ164" i="36"/>
  <c r="EX164" i="36"/>
  <c r="CE164" i="36"/>
  <c r="AB164" i="36"/>
  <c r="BK162" i="36"/>
  <c r="AO162" i="36"/>
  <c r="ET164" i="36"/>
  <c r="AK163" i="36"/>
  <c r="AJ163" i="36"/>
  <c r="AH163" i="36"/>
  <c r="BJ162" i="36"/>
  <c r="BU164" i="36"/>
  <c r="BF163" i="36" l="1"/>
  <c r="U163" i="38" s="1"/>
  <c r="X163" i="38" s="1"/>
  <c r="Q163" i="38"/>
  <c r="R163" i="38" s="1"/>
  <c r="S158" i="38"/>
  <c r="N163" i="38"/>
  <c r="AP163" i="36"/>
  <c r="BG163" i="36"/>
  <c r="V163" i="38"/>
  <c r="AC163" i="38"/>
  <c r="CB163" i="36"/>
  <c r="CA163" i="36"/>
  <c r="DZ157" i="36"/>
  <c r="DX157" i="36"/>
  <c r="EC157" i="36"/>
  <c r="EJ157" i="36"/>
  <c r="EH157" i="36"/>
  <c r="EA157" i="36"/>
  <c r="EG157" i="36"/>
  <c r="EK157" i="36"/>
  <c r="EF157" i="36"/>
  <c r="EI157" i="36"/>
  <c r="ED157" i="36"/>
  <c r="DY157" i="36"/>
  <c r="N162" i="38"/>
  <c r="AP162" i="36"/>
  <c r="A161" i="36"/>
  <c r="AI163" i="36"/>
  <c r="K163" i="38" s="1"/>
  <c r="M163" i="38"/>
  <c r="L163" i="38"/>
  <c r="EE157" i="36"/>
  <c r="A160" i="36"/>
  <c r="DJ159" i="36"/>
  <c r="EJ159" i="36" s="1"/>
  <c r="I161" i="38"/>
  <c r="BD158" i="38"/>
  <c r="BE158" i="38"/>
  <c r="BC158" i="38"/>
  <c r="DJ158" i="36"/>
  <c r="EB158" i="36" s="1"/>
  <c r="EW164" i="36"/>
  <c r="AG164" i="36"/>
  <c r="N164" i="38"/>
  <c r="AP164" i="36"/>
  <c r="Q162" i="38"/>
  <c r="BF162" i="36"/>
  <c r="U162" i="38" s="1"/>
  <c r="X162" i="38" s="1"/>
  <c r="M162" i="38"/>
  <c r="L162" i="38"/>
  <c r="D164" i="38"/>
  <c r="E164" i="36"/>
  <c r="R164" i="36"/>
  <c r="U164" i="36"/>
  <c r="K164" i="36"/>
  <c r="DV164" i="36"/>
  <c r="CS164" i="36"/>
  <c r="T164" i="36"/>
  <c r="AE164" i="36"/>
  <c r="BR162" i="36"/>
  <c r="AT162" i="36"/>
  <c r="AN162" i="36"/>
  <c r="AC162" i="38"/>
  <c r="CA162" i="36"/>
  <c r="CB162" i="36"/>
  <c r="BR163" i="36"/>
  <c r="V162" i="38"/>
  <c r="BG162" i="36"/>
  <c r="V164" i="38"/>
  <c r="BG164" i="36"/>
  <c r="BS163" i="36"/>
  <c r="CG162" i="36"/>
  <c r="CF162" i="36"/>
  <c r="AC164" i="36"/>
  <c r="CG164" i="36"/>
  <c r="CF164" i="36"/>
  <c r="X164" i="36"/>
  <c r="AR164" i="38"/>
  <c r="AI162" i="36"/>
  <c r="K162" i="38" s="1"/>
  <c r="BS162" i="36"/>
  <c r="AM159" i="38"/>
  <c r="AL159" i="38"/>
  <c r="AN159" i="38"/>
  <c r="BC159" i="38"/>
  <c r="BA159" i="36"/>
  <c r="BC159" i="36"/>
  <c r="BB159" i="36"/>
  <c r="BZ161" i="36"/>
  <c r="AA161" i="38"/>
  <c r="BY161" i="36"/>
  <c r="E163" i="38"/>
  <c r="S163" i="36"/>
  <c r="I163" i="36"/>
  <c r="C163" i="36"/>
  <c r="CW163" i="36"/>
  <c r="CZ163" i="36"/>
  <c r="CV163" i="36"/>
  <c r="CY163" i="36"/>
  <c r="DA163" i="36" s="1"/>
  <c r="CU163" i="36"/>
  <c r="DC163" i="36"/>
  <c r="CX163" i="36"/>
  <c r="CT163" i="36"/>
  <c r="BZ160" i="36"/>
  <c r="AA160" i="38"/>
  <c r="BY160" i="36"/>
  <c r="W160" i="38"/>
  <c r="R160" i="38"/>
  <c r="W161" i="38"/>
  <c r="R161" i="38"/>
  <c r="BB158" i="36"/>
  <c r="BA158" i="36"/>
  <c r="BC158" i="36"/>
  <c r="O161" i="38"/>
  <c r="P161" i="38" s="1"/>
  <c r="Z161" i="38"/>
  <c r="Y161" i="38"/>
  <c r="AB161" i="38"/>
  <c r="BF159" i="38"/>
  <c r="AU161" i="36"/>
  <c r="Z161" i="36"/>
  <c r="AZ161" i="36"/>
  <c r="BS161" i="38"/>
  <c r="BO161" i="38"/>
  <c r="BK161" i="38"/>
  <c r="AU161" i="38"/>
  <c r="AQ161" i="38"/>
  <c r="AI161" i="38"/>
  <c r="AE161" i="38"/>
  <c r="BR161" i="38"/>
  <c r="BN161" i="38"/>
  <c r="BJ161" i="38"/>
  <c r="AX161" i="38"/>
  <c r="AZ161" i="38" s="1"/>
  <c r="AT161" i="38"/>
  <c r="AP161" i="38"/>
  <c r="AH161" i="38"/>
  <c r="BU161" i="38"/>
  <c r="BQ161" i="38"/>
  <c r="BM161" i="38"/>
  <c r="BI161" i="38"/>
  <c r="BA161" i="38"/>
  <c r="BB161" i="38" s="1"/>
  <c r="BG161" i="38" s="1"/>
  <c r="AW161" i="38"/>
  <c r="AS161" i="38"/>
  <c r="AO161" i="38"/>
  <c r="AK161" i="38"/>
  <c r="AG161" i="38"/>
  <c r="BL161" i="38"/>
  <c r="AV161" i="38"/>
  <c r="AF161" i="38"/>
  <c r="BH161" i="38"/>
  <c r="BT161" i="38"/>
  <c r="BP161" i="38"/>
  <c r="AJ161" i="38"/>
  <c r="EV165" i="36"/>
  <c r="EN165" i="36"/>
  <c r="AZ159" i="38"/>
  <c r="BE159" i="38"/>
  <c r="AM158" i="38"/>
  <c r="AL158" i="38"/>
  <c r="AN158" i="38"/>
  <c r="BF158" i="38"/>
  <c r="AY158" i="38"/>
  <c r="S159" i="38"/>
  <c r="T159" i="38"/>
  <c r="O160" i="38"/>
  <c r="P160" i="38" s="1"/>
  <c r="Z160" i="38"/>
  <c r="AB160" i="38"/>
  <c r="Y160" i="38"/>
  <c r="BD159" i="38"/>
  <c r="EO165" i="36"/>
  <c r="EM166" i="36" s="1"/>
  <c r="EO166" i="36" s="1"/>
  <c r="EM167" i="36" s="1"/>
  <c r="I160" i="38"/>
  <c r="AD162" i="38"/>
  <c r="BW162" i="36" s="1"/>
  <c r="F162" i="38"/>
  <c r="G162" i="38" s="1"/>
  <c r="Y162" i="36"/>
  <c r="AS162" i="36"/>
  <c r="V162" i="36"/>
  <c r="J163" i="38"/>
  <c r="F163" i="36"/>
  <c r="W163" i="36"/>
  <c r="L163" i="36"/>
  <c r="M163" i="36" s="1"/>
  <c r="G163" i="36"/>
  <c r="AX158" i="36"/>
  <c r="AW158" i="36"/>
  <c r="AV158" i="36"/>
  <c r="AY158" i="36"/>
  <c r="D161" i="36"/>
  <c r="J161" i="36"/>
  <c r="N161" i="36"/>
  <c r="D160" i="36"/>
  <c r="J160" i="36"/>
  <c r="N160" i="36"/>
  <c r="DI160" i="36"/>
  <c r="DE160" i="36"/>
  <c r="DH160" i="36"/>
  <c r="DD160" i="36"/>
  <c r="DK160" i="36"/>
  <c r="DG160" i="36"/>
  <c r="DF160" i="36"/>
  <c r="AW159" i="36"/>
  <c r="AV159" i="36"/>
  <c r="AY159" i="36"/>
  <c r="AX159" i="36"/>
  <c r="AZ160" i="36"/>
  <c r="AU160" i="36"/>
  <c r="Z160" i="36"/>
  <c r="BS160" i="38"/>
  <c r="BO160" i="38"/>
  <c r="BK160" i="38"/>
  <c r="AU160" i="38"/>
  <c r="AQ160" i="38"/>
  <c r="AI160" i="38"/>
  <c r="AE160" i="38"/>
  <c r="BR160" i="38"/>
  <c r="BN160" i="38"/>
  <c r="BJ160" i="38"/>
  <c r="AX160" i="38"/>
  <c r="AY160" i="38" s="1"/>
  <c r="AT160" i="38"/>
  <c r="AP160" i="38"/>
  <c r="AH160" i="38"/>
  <c r="BQ160" i="38"/>
  <c r="BI160" i="38"/>
  <c r="BA160" i="38"/>
  <c r="BB160" i="38" s="1"/>
  <c r="BG160" i="38" s="1"/>
  <c r="AS160" i="38"/>
  <c r="AK160" i="38"/>
  <c r="BP160" i="38"/>
  <c r="BH160" i="38"/>
  <c r="AJ160" i="38"/>
  <c r="BU160" i="38"/>
  <c r="BM160" i="38"/>
  <c r="AW160" i="38"/>
  <c r="AO160" i="38"/>
  <c r="AG160" i="38"/>
  <c r="BL160" i="38"/>
  <c r="AF160" i="38"/>
  <c r="AV160" i="38"/>
  <c r="BT160" i="38"/>
  <c r="DH161" i="36"/>
  <c r="DD161" i="36"/>
  <c r="DK161" i="36"/>
  <c r="DG161" i="36"/>
  <c r="DF161" i="36"/>
  <c r="DI161" i="36"/>
  <c r="DE161" i="36"/>
  <c r="E162" i="38"/>
  <c r="C162" i="36"/>
  <c r="S162" i="36"/>
  <c r="I162" i="36"/>
  <c r="DC162" i="36"/>
  <c r="CX162" i="36"/>
  <c r="CT162" i="36"/>
  <c r="CW162" i="36"/>
  <c r="CZ162" i="36"/>
  <c r="CV162" i="36"/>
  <c r="CY162" i="36"/>
  <c r="DA162" i="36" s="1"/>
  <c r="CU162" i="36"/>
  <c r="AD163" i="38"/>
  <c r="BW163" i="36" s="1"/>
  <c r="F163" i="38"/>
  <c r="G163" i="38" s="1"/>
  <c r="AS163" i="36"/>
  <c r="V163" i="36"/>
  <c r="Y163" i="36"/>
  <c r="J162" i="38"/>
  <c r="G162" i="36"/>
  <c r="F162" i="36"/>
  <c r="W162" i="36"/>
  <c r="L162" i="36"/>
  <c r="M162" i="36" s="1"/>
  <c r="BE164" i="36"/>
  <c r="ES165" i="36"/>
  <c r="BL164" i="36"/>
  <c r="BP164" i="36"/>
  <c r="AD165" i="36"/>
  <c r="BJ164" i="36"/>
  <c r="BT165" i="36"/>
  <c r="AA165" i="36"/>
  <c r="EZ165" i="36"/>
  <c r="BM164" i="36"/>
  <c r="AH164" i="36"/>
  <c r="EY165" i="36"/>
  <c r="BN164" i="36"/>
  <c r="EQ165" i="36"/>
  <c r="EU165" i="36"/>
  <c r="EX165" i="36"/>
  <c r="BI164" i="36"/>
  <c r="BK164" i="36"/>
  <c r="BD164" i="36"/>
  <c r="AB165" i="36"/>
  <c r="AM164" i="36"/>
  <c r="AQ162" i="36"/>
  <c r="FB165" i="36"/>
  <c r="Q165" i="36"/>
  <c r="EP164" i="36"/>
  <c r="BV164" i="36"/>
  <c r="BO164" i="36"/>
  <c r="CD164" i="36"/>
  <c r="ER165" i="36"/>
  <c r="AO164" i="36"/>
  <c r="AK164" i="36"/>
  <c r="ET165" i="36"/>
  <c r="AF165" i="36"/>
  <c r="CE165" i="36"/>
  <c r="AJ164" i="36"/>
  <c r="FA165" i="36"/>
  <c r="BO165" i="36"/>
  <c r="W163" i="38" l="1"/>
  <c r="Q164" i="38"/>
  <c r="W164" i="38" s="1"/>
  <c r="BF164" i="36"/>
  <c r="U164" i="38" s="1"/>
  <c r="X164" i="38" s="1"/>
  <c r="BY163" i="36"/>
  <c r="AA163" i="38"/>
  <c r="BZ163" i="36"/>
  <c r="EI158" i="36"/>
  <c r="AI164" i="36"/>
  <c r="K164" i="38" s="1"/>
  <c r="M164" i="38"/>
  <c r="L164" i="38"/>
  <c r="AN164" i="36"/>
  <c r="BR164" i="36"/>
  <c r="AT164" i="36"/>
  <c r="BS164" i="36"/>
  <c r="EE158" i="36"/>
  <c r="EC158" i="36"/>
  <c r="EF158" i="36"/>
  <c r="EK158" i="36"/>
  <c r="EH158" i="36"/>
  <c r="DY158" i="36"/>
  <c r="ED158" i="36"/>
  <c r="EG158" i="36"/>
  <c r="DX158" i="36"/>
  <c r="EH159" i="36"/>
  <c r="EE159" i="36"/>
  <c r="DY159" i="36"/>
  <c r="EC159" i="36"/>
  <c r="DX159" i="36"/>
  <c r="EK159" i="36"/>
  <c r="DZ159" i="36"/>
  <c r="EG159" i="36"/>
  <c r="EI159" i="36"/>
  <c r="EB159" i="36"/>
  <c r="EF159" i="36"/>
  <c r="ED159" i="36"/>
  <c r="EA159" i="36"/>
  <c r="DZ158" i="36"/>
  <c r="EA158" i="36"/>
  <c r="EJ158" i="36"/>
  <c r="DJ161" i="36"/>
  <c r="DY161" i="36" s="1"/>
  <c r="DJ160" i="36"/>
  <c r="EH160" i="36" s="1"/>
  <c r="A162" i="36"/>
  <c r="AC165" i="36"/>
  <c r="X165" i="36"/>
  <c r="AC164" i="38"/>
  <c r="CB164" i="36"/>
  <c r="CA164" i="36"/>
  <c r="AR165" i="38"/>
  <c r="AG165" i="36"/>
  <c r="D165" i="38"/>
  <c r="R165" i="36"/>
  <c r="U165" i="36"/>
  <c r="K165" i="36"/>
  <c r="DV165" i="36"/>
  <c r="CS165" i="36"/>
  <c r="T165" i="36"/>
  <c r="E165" i="36"/>
  <c r="AE165" i="36"/>
  <c r="EV167" i="36"/>
  <c r="EN167" i="36"/>
  <c r="BD160" i="38"/>
  <c r="AV160" i="36"/>
  <c r="AY160" i="36"/>
  <c r="AX160" i="36"/>
  <c r="AW160" i="36"/>
  <c r="O163" i="38"/>
  <c r="P163" i="38" s="1"/>
  <c r="Z163" i="38"/>
  <c r="Y163" i="38"/>
  <c r="AB163" i="38"/>
  <c r="AZ162" i="36"/>
  <c r="AU162" i="36"/>
  <c r="Z162" i="36"/>
  <c r="BD161" i="38"/>
  <c r="BE161" i="38"/>
  <c r="AY161" i="36"/>
  <c r="AX161" i="36"/>
  <c r="AW161" i="36"/>
  <c r="AV161" i="36"/>
  <c r="J163" i="36"/>
  <c r="D163" i="36"/>
  <c r="N163" i="36"/>
  <c r="J164" i="38"/>
  <c r="W164" i="36"/>
  <c r="L164" i="36"/>
  <c r="M164" i="36" s="1"/>
  <c r="G164" i="36"/>
  <c r="F164" i="36"/>
  <c r="AD164" i="38"/>
  <c r="BW164" i="36" s="1"/>
  <c r="F164" i="38"/>
  <c r="G164" i="38" s="1"/>
  <c r="V164" i="36"/>
  <c r="Y164" i="36"/>
  <c r="H164" i="38" s="1"/>
  <c r="AS164" i="36"/>
  <c r="O162" i="38"/>
  <c r="P162" i="38" s="1"/>
  <c r="Z162" i="38"/>
  <c r="Y162" i="38"/>
  <c r="AB162" i="38"/>
  <c r="DK162" i="36"/>
  <c r="DG162" i="36"/>
  <c r="DF162" i="36"/>
  <c r="DI162" i="36"/>
  <c r="DE162" i="36"/>
  <c r="DH162" i="36"/>
  <c r="DD162" i="36"/>
  <c r="AM160" i="38"/>
  <c r="AL160" i="38"/>
  <c r="AN160" i="38"/>
  <c r="BC160" i="36"/>
  <c r="BB160" i="36"/>
  <c r="BA160" i="36"/>
  <c r="H162" i="38"/>
  <c r="I162" i="38" s="1"/>
  <c r="EW165" i="36"/>
  <c r="AM161" i="38"/>
  <c r="AL161" i="38"/>
  <c r="AN161" i="38"/>
  <c r="BF161" i="38"/>
  <c r="AY161" i="38"/>
  <c r="S161" i="38"/>
  <c r="T161" i="38"/>
  <c r="CZ164" i="36"/>
  <c r="CV164" i="36"/>
  <c r="CY164" i="36"/>
  <c r="DA164" i="36" s="1"/>
  <c r="CU164" i="36"/>
  <c r="DC164" i="36"/>
  <c r="CX164" i="36"/>
  <c r="CT164" i="36"/>
  <c r="CW164" i="36"/>
  <c r="E164" i="38"/>
  <c r="S164" i="36"/>
  <c r="I164" i="36"/>
  <c r="C164" i="36"/>
  <c r="AZ163" i="36"/>
  <c r="AU163" i="36"/>
  <c r="Z163" i="36"/>
  <c r="BS163" i="38"/>
  <c r="BO163" i="38"/>
  <c r="BK163" i="38"/>
  <c r="AU163" i="38"/>
  <c r="AQ163" i="38"/>
  <c r="AI163" i="38"/>
  <c r="AE163" i="38"/>
  <c r="BR163" i="38"/>
  <c r="BN163" i="38"/>
  <c r="BJ163" i="38"/>
  <c r="AX163" i="38"/>
  <c r="AY163" i="38" s="1"/>
  <c r="AT163" i="38"/>
  <c r="AP163" i="38"/>
  <c r="AH163" i="38"/>
  <c r="BU163" i="38"/>
  <c r="BQ163" i="38"/>
  <c r="BM163" i="38"/>
  <c r="BI163" i="38"/>
  <c r="BA163" i="38"/>
  <c r="BB163" i="38" s="1"/>
  <c r="BG163" i="38" s="1"/>
  <c r="AW163" i="38"/>
  <c r="AS163" i="38"/>
  <c r="AO163" i="38"/>
  <c r="AK163" i="38"/>
  <c r="AG163" i="38"/>
  <c r="BL163" i="38"/>
  <c r="AV163" i="38"/>
  <c r="AF163" i="38"/>
  <c r="BH163" i="38"/>
  <c r="BT163" i="38"/>
  <c r="AJ163" i="38"/>
  <c r="BP163" i="38"/>
  <c r="S163" i="38"/>
  <c r="T163" i="38"/>
  <c r="BE160" i="38"/>
  <c r="AZ160" i="38"/>
  <c r="BF160" i="38"/>
  <c r="BC161" i="38"/>
  <c r="BC161" i="36"/>
  <c r="BB161" i="36"/>
  <c r="BA161" i="36"/>
  <c r="DF163" i="36"/>
  <c r="DI163" i="36"/>
  <c r="DE163" i="36"/>
  <c r="DH163" i="36"/>
  <c r="DD163" i="36"/>
  <c r="DK163" i="36"/>
  <c r="DG163" i="36"/>
  <c r="BZ162" i="36"/>
  <c r="AA162" i="38"/>
  <c r="W162" i="38"/>
  <c r="R162" i="38"/>
  <c r="H163" i="38"/>
  <c r="I163" i="38" s="1"/>
  <c r="J162" i="36"/>
  <c r="D162" i="36"/>
  <c r="N162" i="36"/>
  <c r="BC160" i="38"/>
  <c r="BS162" i="38"/>
  <c r="BO162" i="38"/>
  <c r="BK162" i="38"/>
  <c r="AU162" i="38"/>
  <c r="AQ162" i="38"/>
  <c r="AI162" i="38"/>
  <c r="AE162" i="38"/>
  <c r="BR162" i="38"/>
  <c r="BN162" i="38"/>
  <c r="BJ162" i="38"/>
  <c r="AX162" i="38"/>
  <c r="AY162" i="38" s="1"/>
  <c r="AT162" i="38"/>
  <c r="AP162" i="38"/>
  <c r="AH162" i="38"/>
  <c r="BU162" i="38"/>
  <c r="BQ162" i="38"/>
  <c r="BM162" i="38"/>
  <c r="BI162" i="38"/>
  <c r="BA162" i="38"/>
  <c r="BB162" i="38" s="1"/>
  <c r="BG162" i="38" s="1"/>
  <c r="AW162" i="38"/>
  <c r="AS162" i="38"/>
  <c r="AO162" i="38"/>
  <c r="AK162" i="38"/>
  <c r="AG162" i="38"/>
  <c r="BL162" i="38"/>
  <c r="AV162" i="38"/>
  <c r="AF162" i="38"/>
  <c r="BH162" i="38"/>
  <c r="BT162" i="38"/>
  <c r="BP162" i="38"/>
  <c r="AJ162" i="38"/>
  <c r="EV166" i="36"/>
  <c r="EN166" i="36"/>
  <c r="EO167" i="36"/>
  <c r="EM168" i="36" s="1"/>
  <c r="A163" i="36"/>
  <c r="S160" i="38"/>
  <c r="T160" i="38"/>
  <c r="BY162" i="36"/>
  <c r="R164" i="38"/>
  <c r="EZ167" i="36"/>
  <c r="BU165" i="36"/>
  <c r="AK165" i="36"/>
  <c r="AO165" i="36"/>
  <c r="BK165" i="36"/>
  <c r="Q166" i="36"/>
  <c r="EU167" i="36"/>
  <c r="BV165" i="36"/>
  <c r="AR167" i="36"/>
  <c r="BX165" i="36"/>
  <c r="AQ164" i="36"/>
  <c r="AB167" i="36"/>
  <c r="AB166" i="36"/>
  <c r="AJ165" i="36"/>
  <c r="EX166" i="36"/>
  <c r="ES167" i="36"/>
  <c r="BH165" i="36"/>
  <c r="BP165" i="36"/>
  <c r="AR165" i="36"/>
  <c r="BE165" i="36"/>
  <c r="BI165" i="36"/>
  <c r="EQ166" i="36"/>
  <c r="EX167" i="36"/>
  <c r="AO166" i="36"/>
  <c r="ER166" i="36"/>
  <c r="FA167" i="36"/>
  <c r="ET167" i="36"/>
  <c r="CD165" i="36"/>
  <c r="EZ166" i="36"/>
  <c r="EU166" i="36"/>
  <c r="EQ167" i="36"/>
  <c r="ET166" i="36"/>
  <c r="AM165" i="36"/>
  <c r="EY166" i="36"/>
  <c r="AD167" i="36"/>
  <c r="BL165" i="36"/>
  <c r="BQ165" i="36"/>
  <c r="ER167" i="36"/>
  <c r="AF167" i="36"/>
  <c r="FA166" i="36"/>
  <c r="BT166" i="36"/>
  <c r="CE167" i="36"/>
  <c r="FB166" i="36"/>
  <c r="AH165" i="36"/>
  <c r="BD165" i="36"/>
  <c r="EY167" i="36"/>
  <c r="FB167" i="36"/>
  <c r="CE166" i="36"/>
  <c r="BM165" i="36"/>
  <c r="AA167" i="36"/>
  <c r="Q167" i="36"/>
  <c r="AD166" i="36"/>
  <c r="EP165" i="36"/>
  <c r="AF166" i="36"/>
  <c r="AA166" i="36"/>
  <c r="ES166" i="36"/>
  <c r="BJ165" i="36"/>
  <c r="BO167" i="36"/>
  <c r="BT167" i="36"/>
  <c r="BN165" i="36"/>
  <c r="EI161" i="36" l="1"/>
  <c r="N165" i="38"/>
  <c r="AP165" i="36"/>
  <c r="M165" i="38"/>
  <c r="L165" i="38"/>
  <c r="ED161" i="36"/>
  <c r="AZ162" i="38"/>
  <c r="EK160" i="36"/>
  <c r="EE160" i="36"/>
  <c r="EF161" i="36"/>
  <c r="DX161" i="36"/>
  <c r="DZ161" i="36"/>
  <c r="EE161" i="36"/>
  <c r="EG161" i="36"/>
  <c r="EJ161" i="36"/>
  <c r="EK161" i="36"/>
  <c r="EC160" i="36"/>
  <c r="EH161" i="36"/>
  <c r="EB161" i="36"/>
  <c r="EC161" i="36"/>
  <c r="EA161" i="36"/>
  <c r="A164" i="36"/>
  <c r="ED160" i="36"/>
  <c r="EI160" i="36"/>
  <c r="DY160" i="36"/>
  <c r="EB160" i="36"/>
  <c r="EJ160" i="36"/>
  <c r="DZ160" i="36"/>
  <c r="EF160" i="36"/>
  <c r="DX160" i="36"/>
  <c r="EG160" i="36"/>
  <c r="EA160" i="36"/>
  <c r="DJ162" i="36"/>
  <c r="EJ162" i="36" s="1"/>
  <c r="BD163" i="38"/>
  <c r="BE163" i="38"/>
  <c r="BC163" i="38"/>
  <c r="EW166" i="36"/>
  <c r="DJ163" i="36"/>
  <c r="EC163" i="36" s="1"/>
  <c r="AE166" i="36"/>
  <c r="BS166" i="36"/>
  <c r="X167" i="36"/>
  <c r="AR167" i="38"/>
  <c r="AG167" i="36"/>
  <c r="AC165" i="38"/>
  <c r="CA165" i="36"/>
  <c r="CB165" i="36"/>
  <c r="AC166" i="36"/>
  <c r="X166" i="36"/>
  <c r="V165" i="38"/>
  <c r="BG165" i="36"/>
  <c r="N167" i="38"/>
  <c r="AP167" i="36"/>
  <c r="AR166" i="38"/>
  <c r="CF165" i="36"/>
  <c r="CG165" i="36"/>
  <c r="BS165" i="36"/>
  <c r="D167" i="38"/>
  <c r="DV167" i="36"/>
  <c r="CS167" i="36"/>
  <c r="T167" i="36"/>
  <c r="E167" i="36"/>
  <c r="R167" i="36"/>
  <c r="U167" i="36"/>
  <c r="K167" i="36"/>
  <c r="AE167" i="36"/>
  <c r="AG166" i="36"/>
  <c r="D166" i="38"/>
  <c r="U166" i="36"/>
  <c r="K166" i="36"/>
  <c r="DV166" i="36"/>
  <c r="CS166" i="36"/>
  <c r="T166" i="36"/>
  <c r="E166" i="36"/>
  <c r="R166" i="36"/>
  <c r="BR165" i="36"/>
  <c r="AT165" i="36"/>
  <c r="AN165" i="36"/>
  <c r="AI165" i="36"/>
  <c r="K165" i="38" s="1"/>
  <c r="Q165" i="38"/>
  <c r="BF165" i="36"/>
  <c r="U165" i="38" s="1"/>
  <c r="X165" i="38" s="1"/>
  <c r="AC167" i="36"/>
  <c r="AM162" i="38"/>
  <c r="AL162" i="38"/>
  <c r="AN162" i="38"/>
  <c r="BF162" i="38"/>
  <c r="BA163" i="36"/>
  <c r="BC163" i="36"/>
  <c r="BB163" i="36"/>
  <c r="O164" i="38"/>
  <c r="P164" i="38" s="1"/>
  <c r="Z164" i="38"/>
  <c r="Y164" i="38"/>
  <c r="AB164" i="38"/>
  <c r="AD165" i="38"/>
  <c r="BW165" i="36" s="1"/>
  <c r="F165" i="38"/>
  <c r="G165" i="38" s="1"/>
  <c r="V165" i="36"/>
  <c r="Y165" i="36"/>
  <c r="H165" i="38" s="1"/>
  <c r="AS165" i="36"/>
  <c r="J165" i="38"/>
  <c r="L165" i="36"/>
  <c r="M165" i="36" s="1"/>
  <c r="G165" i="36"/>
  <c r="F165" i="36"/>
  <c r="W165" i="36"/>
  <c r="EV168" i="36"/>
  <c r="EN168" i="36"/>
  <c r="BC162" i="38"/>
  <c r="AZ163" i="38"/>
  <c r="BF163" i="38"/>
  <c r="AX162" i="36"/>
  <c r="AW162" i="36"/>
  <c r="AV162" i="36"/>
  <c r="AY162" i="36"/>
  <c r="CY165" i="36"/>
  <c r="DA165" i="36" s="1"/>
  <c r="CU165" i="36"/>
  <c r="DC165" i="36"/>
  <c r="CX165" i="36"/>
  <c r="CT165" i="36"/>
  <c r="CW165" i="36"/>
  <c r="CZ165" i="36"/>
  <c r="CV165" i="36"/>
  <c r="E165" i="38"/>
  <c r="C165" i="36"/>
  <c r="S165" i="36"/>
  <c r="I165" i="36"/>
  <c r="BZ164" i="36"/>
  <c r="AA164" i="38"/>
  <c r="BY164" i="36"/>
  <c r="S164" i="38"/>
  <c r="T164" i="38"/>
  <c r="S162" i="38"/>
  <c r="T162" i="38"/>
  <c r="I164" i="38"/>
  <c r="BB162" i="36"/>
  <c r="BA162" i="36"/>
  <c r="BC162" i="36"/>
  <c r="BD162" i="38"/>
  <c r="BE162" i="38"/>
  <c r="AM163" i="38"/>
  <c r="AL163" i="38"/>
  <c r="AN163" i="38"/>
  <c r="AW163" i="36"/>
  <c r="AV163" i="36"/>
  <c r="AY163" i="36"/>
  <c r="AX163" i="36"/>
  <c r="D164" i="36"/>
  <c r="J164" i="36"/>
  <c r="N164" i="36"/>
  <c r="DI164" i="36"/>
  <c r="DE164" i="36"/>
  <c r="DH164" i="36"/>
  <c r="DD164" i="36"/>
  <c r="DK164" i="36"/>
  <c r="DG164" i="36"/>
  <c r="DF164" i="36"/>
  <c r="AZ164" i="36"/>
  <c r="AU164" i="36"/>
  <c r="Z164" i="36"/>
  <c r="BS164" i="38"/>
  <c r="BO164" i="38"/>
  <c r="BK164" i="38"/>
  <c r="AU164" i="38"/>
  <c r="AQ164" i="38"/>
  <c r="AI164" i="38"/>
  <c r="AE164" i="38"/>
  <c r="BR164" i="38"/>
  <c r="BN164" i="38"/>
  <c r="BJ164" i="38"/>
  <c r="AX164" i="38"/>
  <c r="AY164" i="38" s="1"/>
  <c r="AT164" i="38"/>
  <c r="AP164" i="38"/>
  <c r="AH164" i="38"/>
  <c r="BU164" i="38"/>
  <c r="BQ164" i="38"/>
  <c r="BM164" i="38"/>
  <c r="BI164" i="38"/>
  <c r="BA164" i="38"/>
  <c r="BB164" i="38" s="1"/>
  <c r="BG164" i="38" s="1"/>
  <c r="AW164" i="38"/>
  <c r="AS164" i="38"/>
  <c r="AO164" i="38"/>
  <c r="AK164" i="38"/>
  <c r="AG164" i="38"/>
  <c r="BL164" i="38"/>
  <c r="AV164" i="38"/>
  <c r="AF164" i="38"/>
  <c r="BH164" i="38"/>
  <c r="BT164" i="38"/>
  <c r="AJ164" i="38"/>
  <c r="BP164" i="38"/>
  <c r="EO168" i="36"/>
  <c r="EM169" i="36" s="1"/>
  <c r="EO169" i="36" s="1"/>
  <c r="EM170" i="36" s="1"/>
  <c r="EW167" i="36"/>
  <c r="Q168" i="36"/>
  <c r="BX167" i="36"/>
  <c r="EP166" i="36"/>
  <c r="BJ166" i="36"/>
  <c r="BM166" i="36"/>
  <c r="AJ167" i="36"/>
  <c r="ET168" i="36"/>
  <c r="BP166" i="36"/>
  <c r="ES168" i="36"/>
  <c r="EQ168" i="36"/>
  <c r="CE168" i="36"/>
  <c r="AO168" i="36"/>
  <c r="EX168" i="36"/>
  <c r="ER168" i="36"/>
  <c r="BM168" i="36"/>
  <c r="BU168" i="36"/>
  <c r="AJ168" i="36"/>
  <c r="AK166" i="36"/>
  <c r="BJ167" i="36"/>
  <c r="BN167" i="36"/>
  <c r="AF168" i="36"/>
  <c r="BX166" i="36"/>
  <c r="BH166" i="36"/>
  <c r="AA168" i="36"/>
  <c r="BD167" i="36"/>
  <c r="BD166" i="36"/>
  <c r="BU167" i="36"/>
  <c r="CD167" i="36"/>
  <c r="BK166" i="36"/>
  <c r="BL166" i="36"/>
  <c r="AH167" i="36"/>
  <c r="EU168" i="36"/>
  <c r="AJ166" i="36"/>
  <c r="CD166" i="36"/>
  <c r="BH167" i="36"/>
  <c r="EP167" i="36"/>
  <c r="BQ168" i="36"/>
  <c r="BV167" i="36"/>
  <c r="FB168" i="36"/>
  <c r="BL167" i="36"/>
  <c r="BQ166" i="36"/>
  <c r="BM167" i="36"/>
  <c r="FA168" i="36"/>
  <c r="AR166" i="36"/>
  <c r="AK167" i="36"/>
  <c r="BV166" i="36"/>
  <c r="AO167" i="36"/>
  <c r="AD168" i="36"/>
  <c r="BT168" i="36"/>
  <c r="BP167" i="36"/>
  <c r="BK167" i="36"/>
  <c r="AM166" i="36"/>
  <c r="BQ167" i="36"/>
  <c r="AM167" i="36"/>
  <c r="BI166" i="36"/>
  <c r="AQ165" i="36"/>
  <c r="BE167" i="36"/>
  <c r="BE166" i="36"/>
  <c r="EY168" i="36"/>
  <c r="AB168" i="36"/>
  <c r="BO166" i="36"/>
  <c r="BI167" i="36"/>
  <c r="CD168" i="36"/>
  <c r="EZ168" i="36"/>
  <c r="AH166" i="36"/>
  <c r="BU166" i="36"/>
  <c r="BN166" i="36"/>
  <c r="BK168" i="36"/>
  <c r="CA166" i="36" l="1"/>
  <c r="AC166" i="38"/>
  <c r="CB166" i="36"/>
  <c r="CG167" i="36"/>
  <c r="CF167" i="36"/>
  <c r="Q167" i="38"/>
  <c r="R167" i="38" s="1"/>
  <c r="BF167" i="36"/>
  <c r="U167" i="38" s="1"/>
  <c r="X167" i="38" s="1"/>
  <c r="AC167" i="38"/>
  <c r="CB167" i="36"/>
  <c r="CA167" i="36"/>
  <c r="M167" i="38"/>
  <c r="L167" i="38"/>
  <c r="AI167" i="36"/>
  <c r="K167" i="38" s="1"/>
  <c r="AI166" i="36"/>
  <c r="K166" i="38" s="1"/>
  <c r="EK162" i="36"/>
  <c r="M166" i="38"/>
  <c r="L166" i="38"/>
  <c r="AN166" i="36"/>
  <c r="BR166" i="36"/>
  <c r="AT166" i="36"/>
  <c r="CG166" i="36"/>
  <c r="CF166" i="36"/>
  <c r="N166" i="38"/>
  <c r="AP166" i="36"/>
  <c r="Q166" i="38"/>
  <c r="R166" i="38" s="1"/>
  <c r="BF166" i="36"/>
  <c r="U166" i="38" s="1"/>
  <c r="X166" i="38" s="1"/>
  <c r="V166" i="38"/>
  <c r="BG166" i="36"/>
  <c r="EG163" i="36"/>
  <c r="DZ162" i="36"/>
  <c r="DY162" i="36"/>
  <c r="ED162" i="36"/>
  <c r="EE162" i="36"/>
  <c r="BY165" i="36"/>
  <c r="EI162" i="36"/>
  <c r="DX162" i="36"/>
  <c r="EC162" i="36"/>
  <c r="EG162" i="36"/>
  <c r="EB162" i="36"/>
  <c r="EH162" i="36"/>
  <c r="EA162" i="36"/>
  <c r="EF162" i="36"/>
  <c r="EA163" i="36"/>
  <c r="EW168" i="36"/>
  <c r="AZ164" i="38"/>
  <c r="DJ164" i="36"/>
  <c r="DY164" i="36" s="1"/>
  <c r="A165" i="36"/>
  <c r="EF163" i="36"/>
  <c r="ED163" i="36"/>
  <c r="DX163" i="36"/>
  <c r="EJ163" i="36"/>
  <c r="EE163" i="36"/>
  <c r="EH163" i="36"/>
  <c r="EI163" i="36"/>
  <c r="DZ163" i="36"/>
  <c r="EB163" i="36"/>
  <c r="EK163" i="36"/>
  <c r="DY163" i="36"/>
  <c r="M168" i="38"/>
  <c r="L168" i="38"/>
  <c r="D168" i="38"/>
  <c r="E168" i="36"/>
  <c r="R168" i="36"/>
  <c r="U168" i="36"/>
  <c r="K168" i="36"/>
  <c r="DV168" i="36"/>
  <c r="CS168" i="36"/>
  <c r="T168" i="36"/>
  <c r="AE168" i="36"/>
  <c r="BS168" i="36"/>
  <c r="AC168" i="36"/>
  <c r="CG168" i="36"/>
  <c r="CF168" i="36"/>
  <c r="X168" i="36"/>
  <c r="AR168" i="38"/>
  <c r="V167" i="38"/>
  <c r="BG167" i="36"/>
  <c r="BS167" i="36"/>
  <c r="AG168" i="36"/>
  <c r="AN167" i="36"/>
  <c r="BR167" i="36"/>
  <c r="AT167" i="36"/>
  <c r="EV170" i="36"/>
  <c r="EN170" i="36"/>
  <c r="W165" i="38"/>
  <c r="R165" i="38"/>
  <c r="E167" i="38"/>
  <c r="S167" i="36"/>
  <c r="I167" i="36"/>
  <c r="C167" i="36"/>
  <c r="CW167" i="36"/>
  <c r="CZ167" i="36"/>
  <c r="CV167" i="36"/>
  <c r="CY167" i="36"/>
  <c r="DA167" i="36" s="1"/>
  <c r="CU167" i="36"/>
  <c r="DC167" i="36"/>
  <c r="CX167" i="36"/>
  <c r="CT167" i="36"/>
  <c r="BZ165" i="36"/>
  <c r="J167" i="38"/>
  <c r="F167" i="36"/>
  <c r="W167" i="36"/>
  <c r="L167" i="36"/>
  <c r="M167" i="36" s="1"/>
  <c r="G167" i="36"/>
  <c r="BD164" i="38"/>
  <c r="BE164" i="38"/>
  <c r="BC164" i="36"/>
  <c r="BB164" i="36"/>
  <c r="BA164" i="36"/>
  <c r="DH165" i="36"/>
  <c r="DD165" i="36"/>
  <c r="DK165" i="36"/>
  <c r="DG165" i="36"/>
  <c r="DF165" i="36"/>
  <c r="DI165" i="36"/>
  <c r="DE165" i="36"/>
  <c r="AD166" i="38"/>
  <c r="BW166" i="36" s="1"/>
  <c r="F166" i="38"/>
  <c r="G166" i="38" s="1"/>
  <c r="Y166" i="36"/>
  <c r="H166" i="38" s="1"/>
  <c r="AS166" i="36"/>
  <c r="V166" i="36"/>
  <c r="AA165" i="38"/>
  <c r="O165" i="38"/>
  <c r="P165" i="38" s="1"/>
  <c r="Z165" i="38"/>
  <c r="Y165" i="38"/>
  <c r="AB165" i="38"/>
  <c r="I165" i="38"/>
  <c r="E166" i="38"/>
  <c r="C166" i="36"/>
  <c r="S166" i="36"/>
  <c r="I166" i="36"/>
  <c r="DC166" i="36"/>
  <c r="CX166" i="36"/>
  <c r="CT166" i="36"/>
  <c r="CW166" i="36"/>
  <c r="CZ166" i="36"/>
  <c r="CV166" i="36"/>
  <c r="CY166" i="36"/>
  <c r="DA166" i="36" s="1"/>
  <c r="CU166" i="36"/>
  <c r="J166" i="38"/>
  <c r="G166" i="36"/>
  <c r="F166" i="36"/>
  <c r="W166" i="36"/>
  <c r="L166" i="36"/>
  <c r="M166" i="36" s="1"/>
  <c r="AV164" i="36"/>
  <c r="AY164" i="36"/>
  <c r="AX164" i="36"/>
  <c r="AW164" i="36"/>
  <c r="BF164" i="38"/>
  <c r="EO170" i="36"/>
  <c r="EM171" i="36" s="1"/>
  <c r="EV169" i="36"/>
  <c r="EN169" i="36"/>
  <c r="AM164" i="38"/>
  <c r="AL164" i="38"/>
  <c r="AN164" i="38"/>
  <c r="BC164" i="38"/>
  <c r="D165" i="36"/>
  <c r="J165" i="36"/>
  <c r="N165" i="36"/>
  <c r="AU165" i="36"/>
  <c r="Z165" i="36"/>
  <c r="AZ165" i="36"/>
  <c r="BS165" i="38"/>
  <c r="BO165" i="38"/>
  <c r="BK165" i="38"/>
  <c r="AU165" i="38"/>
  <c r="AQ165" i="38"/>
  <c r="AI165" i="38"/>
  <c r="AE165" i="38"/>
  <c r="BR165" i="38"/>
  <c r="BN165" i="38"/>
  <c r="BJ165" i="38"/>
  <c r="AX165" i="38"/>
  <c r="AY165" i="38" s="1"/>
  <c r="AT165" i="38"/>
  <c r="AP165" i="38"/>
  <c r="AH165" i="38"/>
  <c r="BU165" i="38"/>
  <c r="BQ165" i="38"/>
  <c r="BM165" i="38"/>
  <c r="BI165" i="38"/>
  <c r="BA165" i="38"/>
  <c r="BB165" i="38" s="1"/>
  <c r="BG165" i="38" s="1"/>
  <c r="AW165" i="38"/>
  <c r="AS165" i="38"/>
  <c r="AO165" i="38"/>
  <c r="AK165" i="38"/>
  <c r="AG165" i="38"/>
  <c r="BL165" i="38"/>
  <c r="AV165" i="38"/>
  <c r="AF165" i="38"/>
  <c r="BH165" i="38"/>
  <c r="BT165" i="38"/>
  <c r="BP165" i="38"/>
  <c r="AJ165" i="38"/>
  <c r="AD167" i="38"/>
  <c r="BW167" i="36" s="1"/>
  <c r="F167" i="38"/>
  <c r="G167" i="38" s="1"/>
  <c r="AS167" i="36"/>
  <c r="V167" i="36"/>
  <c r="Y167" i="36"/>
  <c r="H167" i="38" s="1"/>
  <c r="AM168" i="36"/>
  <c r="ER169" i="36"/>
  <c r="BT170" i="36"/>
  <c r="BO170" i="36"/>
  <c r="BV168" i="36"/>
  <c r="BD170" i="36"/>
  <c r="BJ168" i="36"/>
  <c r="BN168" i="36"/>
  <c r="FB169" i="36"/>
  <c r="BT169" i="36"/>
  <c r="FA170" i="36"/>
  <c r="Q170" i="36"/>
  <c r="FA169" i="36"/>
  <c r="AB169" i="36"/>
  <c r="Q169" i="36"/>
  <c r="EY170" i="36"/>
  <c r="BE170" i="36"/>
  <c r="BI169" i="36"/>
  <c r="BQ170" i="36"/>
  <c r="EU170" i="36"/>
  <c r="AA169" i="36"/>
  <c r="ES170" i="36"/>
  <c r="FB170" i="36"/>
  <c r="BX168" i="36"/>
  <c r="EQ169" i="36"/>
  <c r="CE170" i="36"/>
  <c r="EZ169" i="36"/>
  <c r="BP168" i="36"/>
  <c r="EP168" i="36"/>
  <c r="EQ170" i="36"/>
  <c r="EX169" i="36"/>
  <c r="EX170" i="36"/>
  <c r="BL168" i="36"/>
  <c r="BN170" i="36"/>
  <c r="BM170" i="36"/>
  <c r="BD168" i="36"/>
  <c r="AB170" i="36"/>
  <c r="AK168" i="36"/>
  <c r="AQ166" i="36"/>
  <c r="AA170" i="36"/>
  <c r="BI168" i="36"/>
  <c r="ET169" i="36"/>
  <c r="AH168" i="36"/>
  <c r="AF169" i="36"/>
  <c r="AQ167" i="36"/>
  <c r="ES169" i="36"/>
  <c r="BO168" i="36"/>
  <c r="EZ170" i="36"/>
  <c r="AF170" i="36"/>
  <c r="BE168" i="36"/>
  <c r="CE169" i="36"/>
  <c r="ER170" i="36"/>
  <c r="AD169" i="36"/>
  <c r="AR168" i="36"/>
  <c r="EU169" i="36"/>
  <c r="ET170" i="36"/>
  <c r="AD170" i="36"/>
  <c r="EY169" i="36"/>
  <c r="BH168" i="36"/>
  <c r="BU170" i="36"/>
  <c r="AN168" i="36" l="1"/>
  <c r="BR168" i="36"/>
  <c r="AT168" i="36"/>
  <c r="BY166" i="36"/>
  <c r="AA166" i="38"/>
  <c r="BZ166" i="36"/>
  <c r="AP168" i="36"/>
  <c r="N168" i="38"/>
  <c r="W167" i="38"/>
  <c r="BZ167" i="36"/>
  <c r="BY167" i="36"/>
  <c r="AA167" i="38"/>
  <c r="AZ165" i="38"/>
  <c r="W166" i="38"/>
  <c r="EB164" i="36"/>
  <c r="EH164" i="36"/>
  <c r="EE164" i="36"/>
  <c r="EI164" i="36"/>
  <c r="EC164" i="36"/>
  <c r="DX164" i="36"/>
  <c r="EK164" i="36"/>
  <c r="EJ164" i="36"/>
  <c r="EF164" i="36"/>
  <c r="ED164" i="36"/>
  <c r="EG164" i="36"/>
  <c r="DZ164" i="36"/>
  <c r="EA164" i="36"/>
  <c r="A167" i="36"/>
  <c r="EW170" i="36"/>
  <c r="DJ165" i="36"/>
  <c r="DY165" i="36" s="1"/>
  <c r="BC165" i="38"/>
  <c r="A166" i="36"/>
  <c r="AR169" i="38"/>
  <c r="AC170" i="36"/>
  <c r="CG170" i="36"/>
  <c r="CF170" i="36"/>
  <c r="V168" i="38"/>
  <c r="BG168" i="36"/>
  <c r="AC168" i="38"/>
  <c r="CB168" i="36"/>
  <c r="CA168" i="36"/>
  <c r="AR170" i="38"/>
  <c r="AG170" i="36"/>
  <c r="X170" i="36"/>
  <c r="D169" i="38"/>
  <c r="R169" i="36"/>
  <c r="U169" i="36"/>
  <c r="K169" i="36"/>
  <c r="DV169" i="36"/>
  <c r="CS169" i="36"/>
  <c r="T169" i="36"/>
  <c r="E169" i="36"/>
  <c r="AE169" i="36"/>
  <c r="AE170" i="36"/>
  <c r="AC169" i="36"/>
  <c r="X169" i="36"/>
  <c r="AG169" i="36"/>
  <c r="AI168" i="36"/>
  <c r="K168" i="38" s="1"/>
  <c r="Q168" i="38"/>
  <c r="BF168" i="36"/>
  <c r="U168" i="38" s="1"/>
  <c r="X168" i="38" s="1"/>
  <c r="Q170" i="38"/>
  <c r="BF170" i="36"/>
  <c r="U170" i="38" s="1"/>
  <c r="X170" i="38" s="1"/>
  <c r="D170" i="38"/>
  <c r="U170" i="36"/>
  <c r="K170" i="36"/>
  <c r="DV170" i="36"/>
  <c r="CS170" i="36"/>
  <c r="T170" i="36"/>
  <c r="E170" i="36"/>
  <c r="R170" i="36"/>
  <c r="S167" i="38"/>
  <c r="T167" i="38"/>
  <c r="BC165" i="36"/>
  <c r="BB165" i="36"/>
  <c r="BA165" i="36"/>
  <c r="DK166" i="36"/>
  <c r="DG166" i="36"/>
  <c r="DF166" i="36"/>
  <c r="DI166" i="36"/>
  <c r="DE166" i="36"/>
  <c r="DH166" i="36"/>
  <c r="DD166" i="36"/>
  <c r="AZ167" i="36"/>
  <c r="AU167" i="36"/>
  <c r="Z167" i="36"/>
  <c r="I167" i="38"/>
  <c r="BD165" i="38"/>
  <c r="BE165" i="38"/>
  <c r="AY165" i="36"/>
  <c r="AX165" i="36"/>
  <c r="AW165" i="36"/>
  <c r="AV165" i="36"/>
  <c r="EV171" i="36"/>
  <c r="EN171" i="36"/>
  <c r="I166" i="38"/>
  <c r="S165" i="38"/>
  <c r="T165" i="38"/>
  <c r="S166" i="38"/>
  <c r="T166" i="38"/>
  <c r="O166" i="38"/>
  <c r="P166" i="38" s="1"/>
  <c r="Z166" i="38"/>
  <c r="Y166" i="38"/>
  <c r="AB166" i="38"/>
  <c r="DF167" i="36"/>
  <c r="DI167" i="36"/>
  <c r="DE167" i="36"/>
  <c r="DH167" i="36"/>
  <c r="DD167" i="36"/>
  <c r="DK167" i="36"/>
  <c r="DG167" i="36"/>
  <c r="BS167" i="38"/>
  <c r="BO167" i="38"/>
  <c r="BK167" i="38"/>
  <c r="AU167" i="38"/>
  <c r="AQ167" i="38"/>
  <c r="AI167" i="38"/>
  <c r="AE167" i="38"/>
  <c r="BR167" i="38"/>
  <c r="BN167" i="38"/>
  <c r="BJ167" i="38"/>
  <c r="AX167" i="38"/>
  <c r="AY167" i="38" s="1"/>
  <c r="AT167" i="38"/>
  <c r="AP167" i="38"/>
  <c r="AH167" i="38"/>
  <c r="BU167" i="38"/>
  <c r="BQ167" i="38"/>
  <c r="BM167" i="38"/>
  <c r="BI167" i="38"/>
  <c r="BA167" i="38"/>
  <c r="BB167" i="38" s="1"/>
  <c r="BG167" i="38" s="1"/>
  <c r="AW167" i="38"/>
  <c r="AS167" i="38"/>
  <c r="AO167" i="38"/>
  <c r="AK167" i="38"/>
  <c r="AG167" i="38"/>
  <c r="BL167" i="38"/>
  <c r="AV167" i="38"/>
  <c r="AF167" i="38"/>
  <c r="BH167" i="38"/>
  <c r="BT167" i="38"/>
  <c r="AJ167" i="38"/>
  <c r="BP167" i="38"/>
  <c r="AM165" i="38"/>
  <c r="AL165" i="38"/>
  <c r="AN165" i="38"/>
  <c r="BF165" i="38"/>
  <c r="EW169" i="36"/>
  <c r="J166" i="36"/>
  <c r="D166" i="36"/>
  <c r="N166" i="36"/>
  <c r="BS166" i="38"/>
  <c r="BO166" i="38"/>
  <c r="BK166" i="38"/>
  <c r="AU166" i="38"/>
  <c r="AQ166" i="38"/>
  <c r="AI166" i="38"/>
  <c r="AE166" i="38"/>
  <c r="BR166" i="38"/>
  <c r="BN166" i="38"/>
  <c r="BJ166" i="38"/>
  <c r="AX166" i="38"/>
  <c r="AY166" i="38" s="1"/>
  <c r="AT166" i="38"/>
  <c r="AP166" i="38"/>
  <c r="AH166" i="38"/>
  <c r="BU166" i="38"/>
  <c r="BQ166" i="38"/>
  <c r="BM166" i="38"/>
  <c r="BI166" i="38"/>
  <c r="BA166" i="38"/>
  <c r="BB166" i="38" s="1"/>
  <c r="BG166" i="38" s="1"/>
  <c r="AW166" i="38"/>
  <c r="AS166" i="38"/>
  <c r="AO166" i="38"/>
  <c r="AK166" i="38"/>
  <c r="AG166" i="38"/>
  <c r="BL166" i="38"/>
  <c r="AV166" i="38"/>
  <c r="AF166" i="38"/>
  <c r="BH166" i="38"/>
  <c r="BT166" i="38"/>
  <c r="BP166" i="38"/>
  <c r="AJ166" i="38"/>
  <c r="J167" i="36"/>
  <c r="D167" i="36"/>
  <c r="N167" i="36"/>
  <c r="EO171" i="36"/>
  <c r="EM172" i="36" s="1"/>
  <c r="EO172" i="36" s="1"/>
  <c r="EM173" i="36" s="1"/>
  <c r="AZ166" i="36"/>
  <c r="AU166" i="36"/>
  <c r="Z166" i="36"/>
  <c r="O167" i="38"/>
  <c r="P167" i="38" s="1"/>
  <c r="Z167" i="38"/>
  <c r="Y167" i="38"/>
  <c r="AB167" i="38"/>
  <c r="J168" i="38"/>
  <c r="W168" i="36"/>
  <c r="L168" i="36"/>
  <c r="M168" i="36" s="1"/>
  <c r="G168" i="36"/>
  <c r="F168" i="36"/>
  <c r="AD168" i="38"/>
  <c r="BW168" i="36" s="1"/>
  <c r="F168" i="38"/>
  <c r="G168" i="38" s="1"/>
  <c r="V168" i="36"/>
  <c r="Y168" i="36"/>
  <c r="H168" i="38" s="1"/>
  <c r="AS168" i="36"/>
  <c r="CZ168" i="36"/>
  <c r="CV168" i="36"/>
  <c r="CY168" i="36"/>
  <c r="DA168" i="36" s="1"/>
  <c r="CU168" i="36"/>
  <c r="DC168" i="36"/>
  <c r="CX168" i="36"/>
  <c r="CT168" i="36"/>
  <c r="CW168" i="36"/>
  <c r="E168" i="38"/>
  <c r="S168" i="36"/>
  <c r="I168" i="36"/>
  <c r="C168" i="36"/>
  <c r="EP169" i="36"/>
  <c r="BI170" i="36"/>
  <c r="AO170" i="36"/>
  <c r="AR169" i="36"/>
  <c r="BL169" i="36"/>
  <c r="EZ171" i="36"/>
  <c r="ET171" i="36"/>
  <c r="BL170" i="36"/>
  <c r="BJ170" i="36"/>
  <c r="CE171" i="36"/>
  <c r="BU169" i="36"/>
  <c r="BD169" i="36"/>
  <c r="Q171" i="36"/>
  <c r="BT171" i="36"/>
  <c r="BO169" i="36"/>
  <c r="BV170" i="36"/>
  <c r="AM170" i="36"/>
  <c r="AD171" i="36"/>
  <c r="EY171" i="36"/>
  <c r="BK169" i="36"/>
  <c r="BN169" i="36"/>
  <c r="BP169" i="36"/>
  <c r="AR170" i="36"/>
  <c r="AK169" i="36"/>
  <c r="AF171" i="36"/>
  <c r="AH170" i="36"/>
  <c r="BQ169" i="36"/>
  <c r="AQ168" i="36"/>
  <c r="EQ171" i="36"/>
  <c r="ER171" i="36"/>
  <c r="FA171" i="36"/>
  <c r="AJ170" i="36"/>
  <c r="EU171" i="36"/>
  <c r="AO169" i="36"/>
  <c r="BK170" i="36"/>
  <c r="BH169" i="36"/>
  <c r="BM169" i="36"/>
  <c r="AH169" i="36"/>
  <c r="CD169" i="36"/>
  <c r="AJ169" i="36"/>
  <c r="EX171" i="36"/>
  <c r="BJ169" i="36"/>
  <c r="FB171" i="36"/>
  <c r="AA171" i="36"/>
  <c r="ES171" i="36"/>
  <c r="BX170" i="36"/>
  <c r="BP170" i="36"/>
  <c r="CD170" i="36"/>
  <c r="EP170" i="36"/>
  <c r="BH170" i="36"/>
  <c r="AK170" i="36"/>
  <c r="BV169" i="36"/>
  <c r="AM169" i="36"/>
  <c r="BX169" i="36"/>
  <c r="AB171" i="36"/>
  <c r="BE169" i="36"/>
  <c r="BV171" i="36"/>
  <c r="V170" i="38" l="1"/>
  <c r="W170" i="38" s="1"/>
  <c r="BG170" i="36"/>
  <c r="AT170" i="36"/>
  <c r="AN170" i="36"/>
  <c r="BR170" i="36"/>
  <c r="N170" i="38"/>
  <c r="AP170" i="36"/>
  <c r="N169" i="38"/>
  <c r="AP169" i="36"/>
  <c r="EI165" i="36"/>
  <c r="AZ166" i="38"/>
  <c r="BS170" i="36"/>
  <c r="CB170" i="36"/>
  <c r="CA170" i="36"/>
  <c r="AC170" i="38"/>
  <c r="L170" i="38"/>
  <c r="M170" i="38"/>
  <c r="EH165" i="36"/>
  <c r="AT169" i="36"/>
  <c r="AN169" i="36"/>
  <c r="M169" i="38"/>
  <c r="L169" i="38"/>
  <c r="EB165" i="36"/>
  <c r="DZ165" i="36"/>
  <c r="DX165" i="36"/>
  <c r="EF165" i="36"/>
  <c r="EK165" i="36"/>
  <c r="EA165" i="36"/>
  <c r="EC165" i="36"/>
  <c r="EE165" i="36"/>
  <c r="EG165" i="36"/>
  <c r="ED165" i="36"/>
  <c r="EJ165" i="36"/>
  <c r="AA168" i="38"/>
  <c r="BC166" i="38"/>
  <c r="AZ167" i="38"/>
  <c r="BF167" i="38"/>
  <c r="A168" i="36"/>
  <c r="BY168" i="36"/>
  <c r="BD167" i="38"/>
  <c r="BE167" i="38"/>
  <c r="DJ167" i="36"/>
  <c r="DY167" i="36" s="1"/>
  <c r="DJ166" i="36"/>
  <c r="EB166" i="36" s="1"/>
  <c r="BD166" i="38"/>
  <c r="BE166" i="38"/>
  <c r="BC167" i="38"/>
  <c r="BZ168" i="36"/>
  <c r="BF166" i="38"/>
  <c r="X171" i="36"/>
  <c r="CB171" i="36"/>
  <c r="CA171" i="36"/>
  <c r="AC171" i="36"/>
  <c r="V169" i="38"/>
  <c r="BG169" i="36"/>
  <c r="AG171" i="36"/>
  <c r="BR169" i="36"/>
  <c r="CF169" i="36"/>
  <c r="CG169" i="36"/>
  <c r="AC169" i="38"/>
  <c r="CA169" i="36"/>
  <c r="CB169" i="36"/>
  <c r="AI170" i="36"/>
  <c r="K170" i="38" s="1"/>
  <c r="AE171" i="36"/>
  <c r="AR171" i="38"/>
  <c r="BS169" i="36"/>
  <c r="D171" i="38"/>
  <c r="DV171" i="36"/>
  <c r="CS171" i="36"/>
  <c r="T171" i="36"/>
  <c r="E171" i="36"/>
  <c r="R171" i="36"/>
  <c r="U171" i="36"/>
  <c r="K171" i="36"/>
  <c r="AC171" i="38"/>
  <c r="AI169" i="36"/>
  <c r="K169" i="38" s="1"/>
  <c r="Q169" i="38"/>
  <c r="BF169" i="36"/>
  <c r="U169" i="38" s="1"/>
  <c r="X169" i="38" s="1"/>
  <c r="EV173" i="36"/>
  <c r="EN173" i="36"/>
  <c r="AX166" i="36"/>
  <c r="AW166" i="36"/>
  <c r="AV166" i="36"/>
  <c r="AY166" i="36"/>
  <c r="AM167" i="38"/>
  <c r="AL167" i="38"/>
  <c r="AN167" i="38"/>
  <c r="AW167" i="36"/>
  <c r="AV167" i="36"/>
  <c r="AY167" i="36"/>
  <c r="AX167" i="36"/>
  <c r="AD170" i="38"/>
  <c r="BW170" i="36" s="1"/>
  <c r="F170" i="38"/>
  <c r="G170" i="38" s="1"/>
  <c r="Y170" i="36"/>
  <c r="AS170" i="36"/>
  <c r="V170" i="36"/>
  <c r="W168" i="38"/>
  <c r="R168" i="38"/>
  <c r="CY169" i="36"/>
  <c r="DA169" i="36" s="1"/>
  <c r="CU169" i="36"/>
  <c r="DC169" i="36"/>
  <c r="CX169" i="36"/>
  <c r="CT169" i="36"/>
  <c r="CW169" i="36"/>
  <c r="CZ169" i="36"/>
  <c r="CV169" i="36"/>
  <c r="E169" i="38"/>
  <c r="C169" i="36"/>
  <c r="S169" i="36"/>
  <c r="I169" i="36"/>
  <c r="D168" i="36"/>
  <c r="J168" i="36"/>
  <c r="N168" i="36"/>
  <c r="DI168" i="36"/>
  <c r="DE168" i="36"/>
  <c r="DH168" i="36"/>
  <c r="DD168" i="36"/>
  <c r="DK168" i="36"/>
  <c r="DG168" i="36"/>
  <c r="DF168" i="36"/>
  <c r="I168" i="38"/>
  <c r="BB166" i="36"/>
  <c r="BA166" i="36"/>
  <c r="BC166" i="36"/>
  <c r="BA167" i="36"/>
  <c r="BC167" i="36"/>
  <c r="BB167" i="36"/>
  <c r="E170" i="38"/>
  <c r="C170" i="36"/>
  <c r="S170" i="36"/>
  <c r="I170" i="36"/>
  <c r="DC170" i="36"/>
  <c r="CX170" i="36"/>
  <c r="CT170" i="36"/>
  <c r="CW170" i="36"/>
  <c r="CZ170" i="36"/>
  <c r="CV170" i="36"/>
  <c r="CY170" i="36"/>
  <c r="DA170" i="36" s="1"/>
  <c r="CU170" i="36"/>
  <c r="AZ168" i="36"/>
  <c r="AU168" i="36"/>
  <c r="Z168" i="36"/>
  <c r="BS168" i="38"/>
  <c r="BO168" i="38"/>
  <c r="BK168" i="38"/>
  <c r="AU168" i="38"/>
  <c r="AQ168" i="38"/>
  <c r="AI168" i="38"/>
  <c r="AE168" i="38"/>
  <c r="BR168" i="38"/>
  <c r="BN168" i="38"/>
  <c r="BJ168" i="38"/>
  <c r="AX168" i="38"/>
  <c r="AY168" i="38" s="1"/>
  <c r="AT168" i="38"/>
  <c r="AP168" i="38"/>
  <c r="AH168" i="38"/>
  <c r="BU168" i="38"/>
  <c r="BQ168" i="38"/>
  <c r="BM168" i="38"/>
  <c r="BI168" i="38"/>
  <c r="BA168" i="38"/>
  <c r="BB168" i="38" s="1"/>
  <c r="BG168" i="38" s="1"/>
  <c r="AW168" i="38"/>
  <c r="AS168" i="38"/>
  <c r="AO168" i="38"/>
  <c r="AK168" i="38"/>
  <c r="AG168" i="38"/>
  <c r="BL168" i="38"/>
  <c r="AV168" i="38"/>
  <c r="AF168" i="38"/>
  <c r="BH168" i="38"/>
  <c r="BT168" i="38"/>
  <c r="AJ168" i="38"/>
  <c r="BP168" i="38"/>
  <c r="AM166" i="38"/>
  <c r="AL166" i="38"/>
  <c r="AN166" i="38"/>
  <c r="R170" i="38"/>
  <c r="J170" i="38"/>
  <c r="G170" i="36"/>
  <c r="F170" i="36"/>
  <c r="W170" i="36"/>
  <c r="L170" i="36"/>
  <c r="M170" i="36" s="1"/>
  <c r="O168" i="38"/>
  <c r="P168" i="38" s="1"/>
  <c r="Z168" i="38"/>
  <c r="Y168" i="38"/>
  <c r="AB168" i="38"/>
  <c r="EO173" i="36"/>
  <c r="EM174" i="36" s="1"/>
  <c r="EV172" i="36"/>
  <c r="EN172" i="36"/>
  <c r="EW171" i="36"/>
  <c r="J169" i="38"/>
  <c r="L169" i="36"/>
  <c r="M169" i="36" s="1"/>
  <c r="G169" i="36"/>
  <c r="F169" i="36"/>
  <c r="W169" i="36"/>
  <c r="AD169" i="38"/>
  <c r="BW169" i="36" s="1"/>
  <c r="F169" i="38"/>
  <c r="G169" i="38" s="1"/>
  <c r="V169" i="36"/>
  <c r="Y169" i="36"/>
  <c r="H169" i="38" s="1"/>
  <c r="AS169" i="36"/>
  <c r="Q173" i="36"/>
  <c r="AJ173" i="36"/>
  <c r="EX173" i="36"/>
  <c r="AQ170" i="36"/>
  <c r="CD171" i="36"/>
  <c r="FA173" i="36"/>
  <c r="AK171" i="36"/>
  <c r="AF173" i="36"/>
  <c r="AD172" i="36"/>
  <c r="CE172" i="36"/>
  <c r="AR173" i="36"/>
  <c r="BU173" i="36"/>
  <c r="FB173" i="36"/>
  <c r="AJ171" i="36"/>
  <c r="EU172" i="36"/>
  <c r="BI171" i="36"/>
  <c r="ET173" i="36"/>
  <c r="Q172" i="36"/>
  <c r="ES172" i="36"/>
  <c r="AH171" i="36"/>
  <c r="AR171" i="36"/>
  <c r="FA172" i="36"/>
  <c r="BN171" i="36"/>
  <c r="AA172" i="36"/>
  <c r="BQ173" i="36"/>
  <c r="CD173" i="36"/>
  <c r="EY173" i="36"/>
  <c r="AB172" i="36"/>
  <c r="BX171" i="36"/>
  <c r="EY172" i="36"/>
  <c r="AM171" i="36"/>
  <c r="BQ171" i="36"/>
  <c r="AO173" i="36"/>
  <c r="EP171" i="36"/>
  <c r="EQ173" i="36"/>
  <c r="BE171" i="36"/>
  <c r="BM173" i="36"/>
  <c r="AO171" i="36"/>
  <c r="AH173" i="36"/>
  <c r="BN173" i="36"/>
  <c r="BO173" i="36"/>
  <c r="BH171" i="36"/>
  <c r="AQ169" i="36"/>
  <c r="BK171" i="36"/>
  <c r="BJ173" i="36"/>
  <c r="BP171" i="36"/>
  <c r="BO171" i="36"/>
  <c r="BU171" i="36"/>
  <c r="BT173" i="36"/>
  <c r="EX172" i="36"/>
  <c r="BT172" i="36"/>
  <c r="AF172" i="36"/>
  <c r="ER173" i="36"/>
  <c r="BL171" i="36"/>
  <c r="EP173" i="36"/>
  <c r="BD171" i="36"/>
  <c r="AB173" i="36"/>
  <c r="AA173" i="36"/>
  <c r="EU173" i="36"/>
  <c r="EQ172" i="36"/>
  <c r="AD173" i="36"/>
  <c r="BJ171" i="36"/>
  <c r="EZ173" i="36"/>
  <c r="ES173" i="36"/>
  <c r="ER172" i="36"/>
  <c r="BM171" i="36"/>
  <c r="EZ172" i="36"/>
  <c r="CE173" i="36"/>
  <c r="AM173" i="36"/>
  <c r="FB172" i="36"/>
  <c r="ET172" i="36"/>
  <c r="BI172" i="36"/>
  <c r="AI171" i="36" l="1"/>
  <c r="K171" i="38" s="1"/>
  <c r="BY170" i="36"/>
  <c r="EE166" i="36"/>
  <c r="BZ170" i="36"/>
  <c r="EE167" i="36"/>
  <c r="EK166" i="36"/>
  <c r="AA170" i="38"/>
  <c r="EI166" i="36"/>
  <c r="EG166" i="36"/>
  <c r="DZ166" i="36"/>
  <c r="ED166" i="36"/>
  <c r="EF166" i="36"/>
  <c r="EJ166" i="36"/>
  <c r="EA166" i="36"/>
  <c r="EH166" i="36"/>
  <c r="EI167" i="36"/>
  <c r="EC167" i="36"/>
  <c r="DY166" i="36"/>
  <c r="EJ167" i="36"/>
  <c r="EA167" i="36"/>
  <c r="ED167" i="36"/>
  <c r="EG167" i="36"/>
  <c r="DZ167" i="36"/>
  <c r="DX167" i="36"/>
  <c r="EH167" i="36"/>
  <c r="EF167" i="36"/>
  <c r="EK167" i="36"/>
  <c r="EB167" i="36"/>
  <c r="DX166" i="36"/>
  <c r="EC166" i="36"/>
  <c r="A170" i="36"/>
  <c r="AZ168" i="38"/>
  <c r="DJ168" i="36"/>
  <c r="EJ168" i="36" s="1"/>
  <c r="BC168" i="38"/>
  <c r="BY169" i="36"/>
  <c r="EW172" i="36"/>
  <c r="EW173" i="36"/>
  <c r="BS171" i="36"/>
  <c r="AC172" i="36"/>
  <c r="AE172" i="36"/>
  <c r="AG172" i="36"/>
  <c r="N171" i="38"/>
  <c r="AP171" i="36"/>
  <c r="D172" i="38"/>
  <c r="U172" i="36"/>
  <c r="K172" i="36"/>
  <c r="CS172" i="36"/>
  <c r="T172" i="36"/>
  <c r="DV172" i="36"/>
  <c r="R172" i="36"/>
  <c r="E172" i="36"/>
  <c r="V171" i="38"/>
  <c r="BG171" i="36"/>
  <c r="CG171" i="36"/>
  <c r="CF171" i="36"/>
  <c r="AR173" i="38"/>
  <c r="AI173" i="36"/>
  <c r="K173" i="38" s="1"/>
  <c r="M173" i="38"/>
  <c r="L173" i="38"/>
  <c r="X173" i="36"/>
  <c r="AR172" i="38"/>
  <c r="M171" i="38"/>
  <c r="L171" i="38"/>
  <c r="BR173" i="36"/>
  <c r="AT173" i="36"/>
  <c r="AN173" i="36"/>
  <c r="BS173" i="36"/>
  <c r="X172" i="36"/>
  <c r="Q171" i="38"/>
  <c r="BF171" i="36"/>
  <c r="U171" i="38" s="1"/>
  <c r="X171" i="38" s="1"/>
  <c r="N173" i="38"/>
  <c r="AP173" i="36"/>
  <c r="AE173" i="36"/>
  <c r="AC173" i="36"/>
  <c r="CG173" i="36"/>
  <c r="CF173" i="36"/>
  <c r="AA171" i="38"/>
  <c r="AN171" i="36"/>
  <c r="BR171" i="36"/>
  <c r="AT171" i="36"/>
  <c r="D173" i="38"/>
  <c r="DV173" i="36"/>
  <c r="CS173" i="36"/>
  <c r="T173" i="36"/>
  <c r="U173" i="36"/>
  <c r="R173" i="36"/>
  <c r="K173" i="36"/>
  <c r="E173" i="36"/>
  <c r="AG173" i="36"/>
  <c r="S170" i="38"/>
  <c r="T170" i="38"/>
  <c r="O169" i="38"/>
  <c r="P169" i="38" s="1"/>
  <c r="Z169" i="38"/>
  <c r="Y169" i="38"/>
  <c r="AB169" i="38"/>
  <c r="EV174" i="36"/>
  <c r="EN174" i="36"/>
  <c r="O170" i="38"/>
  <c r="P170" i="38" s="1"/>
  <c r="Z170" i="38"/>
  <c r="Y170" i="38"/>
  <c r="AB170" i="38"/>
  <c r="BD168" i="38"/>
  <c r="BE168" i="38"/>
  <c r="BC168" i="36"/>
  <c r="BB168" i="36"/>
  <c r="BA168" i="36"/>
  <c r="A169" i="36"/>
  <c r="J170" i="36"/>
  <c r="D170" i="36"/>
  <c r="N170" i="36"/>
  <c r="W169" i="38"/>
  <c r="R169" i="38"/>
  <c r="BZ171" i="36"/>
  <c r="AU169" i="36"/>
  <c r="Z169" i="36"/>
  <c r="AZ169" i="36"/>
  <c r="I169" i="38"/>
  <c r="BF168" i="38"/>
  <c r="D169" i="36"/>
  <c r="J169" i="36"/>
  <c r="N169" i="36"/>
  <c r="BS170" i="38"/>
  <c r="BO170" i="38"/>
  <c r="BK170" i="38"/>
  <c r="AU170" i="38"/>
  <c r="AQ170" i="38"/>
  <c r="AI170" i="38"/>
  <c r="AE170" i="38"/>
  <c r="BR170" i="38"/>
  <c r="BN170" i="38"/>
  <c r="BJ170" i="38"/>
  <c r="AX170" i="38"/>
  <c r="AZ170" i="38" s="1"/>
  <c r="AT170" i="38"/>
  <c r="AP170" i="38"/>
  <c r="AH170" i="38"/>
  <c r="BU170" i="38"/>
  <c r="BQ170" i="38"/>
  <c r="BM170" i="38"/>
  <c r="BI170" i="38"/>
  <c r="BA170" i="38"/>
  <c r="BB170" i="38" s="1"/>
  <c r="BG170" i="38" s="1"/>
  <c r="AW170" i="38"/>
  <c r="AS170" i="38"/>
  <c r="AO170" i="38"/>
  <c r="AK170" i="38"/>
  <c r="AG170" i="38"/>
  <c r="BL170" i="38"/>
  <c r="AV170" i="38"/>
  <c r="AF170" i="38"/>
  <c r="BH170" i="38"/>
  <c r="BT170" i="38"/>
  <c r="BP170" i="38"/>
  <c r="AJ170" i="38"/>
  <c r="AD171" i="38"/>
  <c r="BW171" i="36" s="1"/>
  <c r="BY171" i="36" s="1"/>
  <c r="F171" i="38"/>
  <c r="G171" i="38" s="1"/>
  <c r="AS171" i="36"/>
  <c r="V171" i="36"/>
  <c r="Y171" i="36"/>
  <c r="H171" i="38" s="1"/>
  <c r="BS169" i="38"/>
  <c r="BO169" i="38"/>
  <c r="BK169" i="38"/>
  <c r="AU169" i="38"/>
  <c r="AQ169" i="38"/>
  <c r="AI169" i="38"/>
  <c r="AE169" i="38"/>
  <c r="BR169" i="38"/>
  <c r="BN169" i="38"/>
  <c r="BJ169" i="38"/>
  <c r="AX169" i="38"/>
  <c r="AY169" i="38" s="1"/>
  <c r="AT169" i="38"/>
  <c r="AP169" i="38"/>
  <c r="AH169" i="38"/>
  <c r="BU169" i="38"/>
  <c r="BQ169" i="38"/>
  <c r="BM169" i="38"/>
  <c r="BI169" i="38"/>
  <c r="BA169" i="38"/>
  <c r="BB169" i="38" s="1"/>
  <c r="BG169" i="38" s="1"/>
  <c r="AW169" i="38"/>
  <c r="AS169" i="38"/>
  <c r="AO169" i="38"/>
  <c r="AK169" i="38"/>
  <c r="AG169" i="38"/>
  <c r="BL169" i="38"/>
  <c r="AV169" i="38"/>
  <c r="AF169" i="38"/>
  <c r="BH169" i="38"/>
  <c r="BT169" i="38"/>
  <c r="BP169" i="38"/>
  <c r="AJ169" i="38"/>
  <c r="AM168" i="38"/>
  <c r="AL168" i="38"/>
  <c r="AN168" i="38"/>
  <c r="DK170" i="36"/>
  <c r="DG170" i="36"/>
  <c r="DF170" i="36"/>
  <c r="DI170" i="36"/>
  <c r="DE170" i="36"/>
  <c r="DH170" i="36"/>
  <c r="DD170" i="36"/>
  <c r="S168" i="38"/>
  <c r="T168" i="38"/>
  <c r="AZ170" i="36"/>
  <c r="AU170" i="36"/>
  <c r="Z170" i="36"/>
  <c r="E171" i="38"/>
  <c r="S171" i="36"/>
  <c r="I171" i="36"/>
  <c r="C171" i="36"/>
  <c r="CW171" i="36"/>
  <c r="CZ171" i="36"/>
  <c r="CV171" i="36"/>
  <c r="CY171" i="36"/>
  <c r="DA171" i="36" s="1"/>
  <c r="CU171" i="36"/>
  <c r="DC171" i="36"/>
  <c r="CX171" i="36"/>
  <c r="CT171" i="36"/>
  <c r="BZ169" i="36"/>
  <c r="J171" i="38"/>
  <c r="F171" i="36"/>
  <c r="W171" i="36"/>
  <c r="L171" i="36"/>
  <c r="M171" i="36" s="1"/>
  <c r="G171" i="36"/>
  <c r="AV168" i="36"/>
  <c r="AY168" i="36"/>
  <c r="AX168" i="36"/>
  <c r="AW168" i="36"/>
  <c r="DH169" i="36"/>
  <c r="DD169" i="36"/>
  <c r="DK169" i="36"/>
  <c r="DG169" i="36"/>
  <c r="DF169" i="36"/>
  <c r="DI169" i="36"/>
  <c r="DE169" i="36"/>
  <c r="H170" i="38"/>
  <c r="I170" i="38" s="1"/>
  <c r="EO174" i="36"/>
  <c r="EM175" i="36" s="1"/>
  <c r="AA169" i="38"/>
  <c r="BV172" i="36"/>
  <c r="BJ172" i="36"/>
  <c r="BJ174" i="36"/>
  <c r="BP172" i="36"/>
  <c r="BX172" i="36"/>
  <c r="BN174" i="36"/>
  <c r="AK172" i="36"/>
  <c r="BI173" i="36"/>
  <c r="EY174" i="36"/>
  <c r="BL172" i="36"/>
  <c r="BX173" i="36"/>
  <c r="BK173" i="36"/>
  <c r="BL173" i="36"/>
  <c r="AJ174" i="36"/>
  <c r="AO172" i="36"/>
  <c r="AA174" i="36"/>
  <c r="AJ172" i="36"/>
  <c r="AQ173" i="36"/>
  <c r="FB174" i="36"/>
  <c r="AH174" i="36"/>
  <c r="BE174" i="36"/>
  <c r="AH172" i="36"/>
  <c r="BH173" i="36"/>
  <c r="AD174" i="36"/>
  <c r="AB174" i="36"/>
  <c r="AK173" i="36"/>
  <c r="AM172" i="36"/>
  <c r="AQ171" i="36"/>
  <c r="BP173" i="36"/>
  <c r="BV174" i="36"/>
  <c r="BP174" i="36"/>
  <c r="BE172" i="36"/>
  <c r="BO172" i="36"/>
  <c r="EU174" i="36"/>
  <c r="BK172" i="36"/>
  <c r="EZ174" i="36"/>
  <c r="EQ174" i="36"/>
  <c r="BH172" i="36"/>
  <c r="BD172" i="36"/>
  <c r="ER174" i="36"/>
  <c r="ES174" i="36"/>
  <c r="CE174" i="36"/>
  <c r="ET174" i="36"/>
  <c r="EX174" i="36"/>
  <c r="AM174" i="36"/>
  <c r="EP174" i="36"/>
  <c r="BQ172" i="36"/>
  <c r="CD172" i="36"/>
  <c r="EP172" i="36"/>
  <c r="AF174" i="36"/>
  <c r="BV173" i="36"/>
  <c r="BT174" i="36"/>
  <c r="BU172" i="36"/>
  <c r="BD173" i="36"/>
  <c r="BM172" i="36"/>
  <c r="FA174" i="36"/>
  <c r="Q174" i="36"/>
  <c r="BN172" i="36"/>
  <c r="BL174" i="36"/>
  <c r="AR172" i="36"/>
  <c r="BE173" i="36"/>
  <c r="AK174" i="36"/>
  <c r="CA173" i="36" l="1"/>
  <c r="AC173" i="38"/>
  <c r="CB173" i="36"/>
  <c r="CG172" i="36"/>
  <c r="CF172" i="36"/>
  <c r="V173" i="38"/>
  <c r="BG173" i="36"/>
  <c r="Q173" i="38"/>
  <c r="R173" i="38" s="1"/>
  <c r="BF173" i="36"/>
  <c r="U173" i="38" s="1"/>
  <c r="X173" i="38" s="1"/>
  <c r="V172" i="38"/>
  <c r="BG172" i="36"/>
  <c r="Q172" i="38"/>
  <c r="R172" i="38" s="1"/>
  <c r="BF172" i="36"/>
  <c r="U172" i="38" s="1"/>
  <c r="X172" i="38" s="1"/>
  <c r="L172" i="38"/>
  <c r="M172" i="38"/>
  <c r="AZ169" i="38"/>
  <c r="EA168" i="36"/>
  <c r="EK168" i="36"/>
  <c r="ED168" i="36"/>
  <c r="EF168" i="36"/>
  <c r="DY168" i="36"/>
  <c r="EI168" i="36"/>
  <c r="EC168" i="36"/>
  <c r="EB168" i="36"/>
  <c r="EE168" i="36"/>
  <c r="DZ168" i="36"/>
  <c r="EH168" i="36"/>
  <c r="DX168" i="36"/>
  <c r="EG168" i="36"/>
  <c r="AT172" i="36"/>
  <c r="AN172" i="36"/>
  <c r="BR172" i="36"/>
  <c r="AC172" i="38"/>
  <c r="CB172" i="36"/>
  <c r="CA172" i="36"/>
  <c r="BS172" i="36"/>
  <c r="AI172" i="36"/>
  <c r="K172" i="38" s="1"/>
  <c r="BF170" i="38"/>
  <c r="BC170" i="38"/>
  <c r="BD170" i="38"/>
  <c r="BE170" i="38"/>
  <c r="EW174" i="36"/>
  <c r="DJ169" i="36"/>
  <c r="EJ169" i="36" s="1"/>
  <c r="A171" i="36"/>
  <c r="DJ170" i="36"/>
  <c r="EB170" i="36" s="1"/>
  <c r="D174" i="38"/>
  <c r="DV174" i="36"/>
  <c r="CS174" i="36"/>
  <c r="T174" i="36"/>
  <c r="E174" i="36"/>
  <c r="R174" i="36"/>
  <c r="U174" i="36"/>
  <c r="K174" i="36"/>
  <c r="AI174" i="36"/>
  <c r="K174" i="38" s="1"/>
  <c r="AC174" i="36"/>
  <c r="AC174" i="38"/>
  <c r="AN174" i="36"/>
  <c r="AT174" i="36"/>
  <c r="AR174" i="38"/>
  <c r="AG174" i="36"/>
  <c r="X174" i="36"/>
  <c r="M174" i="38"/>
  <c r="L174" i="38"/>
  <c r="AE174" i="36"/>
  <c r="CB174" i="36"/>
  <c r="CA174" i="36"/>
  <c r="N172" i="38"/>
  <c r="AP172" i="36"/>
  <c r="EN175" i="36"/>
  <c r="EV175" i="36"/>
  <c r="DF171" i="36"/>
  <c r="DI171" i="36"/>
  <c r="DE171" i="36"/>
  <c r="DH171" i="36"/>
  <c r="DD171" i="36"/>
  <c r="DK171" i="36"/>
  <c r="DG171" i="36"/>
  <c r="BB170" i="36"/>
  <c r="BA170" i="36"/>
  <c r="BC170" i="36"/>
  <c r="BD169" i="38"/>
  <c r="BE169" i="38"/>
  <c r="AM170" i="38"/>
  <c r="AL170" i="38"/>
  <c r="AN170" i="38"/>
  <c r="AY170" i="38"/>
  <c r="BC169" i="36"/>
  <c r="BB169" i="36"/>
  <c r="BA169" i="36"/>
  <c r="S169" i="38"/>
  <c r="T169" i="38"/>
  <c r="EO175" i="36"/>
  <c r="EM176" i="36" s="1"/>
  <c r="EO176" i="36" s="1"/>
  <c r="EM177" i="36" s="1"/>
  <c r="E173" i="38"/>
  <c r="C173" i="36"/>
  <c r="S173" i="36"/>
  <c r="I173" i="36"/>
  <c r="CW173" i="36"/>
  <c r="CY173" i="36"/>
  <c r="DA173" i="36" s="1"/>
  <c r="CT173" i="36"/>
  <c r="CX173" i="36"/>
  <c r="DC173" i="36"/>
  <c r="CV173" i="36"/>
  <c r="CZ173" i="36"/>
  <c r="CU173" i="36"/>
  <c r="AD172" i="38"/>
  <c r="BW172" i="36" s="1"/>
  <c r="F172" i="38"/>
  <c r="G172" i="38" s="1"/>
  <c r="Y172" i="36"/>
  <c r="V172" i="36"/>
  <c r="AS172" i="36"/>
  <c r="AM169" i="38"/>
  <c r="AL169" i="38"/>
  <c r="AN169" i="38"/>
  <c r="BF169" i="38"/>
  <c r="AD173" i="38"/>
  <c r="BW173" i="36" s="1"/>
  <c r="F173" i="38"/>
  <c r="G173" i="38" s="1"/>
  <c r="AS173" i="36"/>
  <c r="Y173" i="36"/>
  <c r="H173" i="38" s="1"/>
  <c r="V173" i="36"/>
  <c r="W171" i="38"/>
  <c r="R171" i="38"/>
  <c r="J173" i="38"/>
  <c r="F173" i="36"/>
  <c r="L173" i="36"/>
  <c r="M173" i="36" s="1"/>
  <c r="G173" i="36"/>
  <c r="W173" i="36"/>
  <c r="DC172" i="36"/>
  <c r="CX172" i="36"/>
  <c r="CT172" i="36"/>
  <c r="CZ172" i="36"/>
  <c r="CU172" i="36"/>
  <c r="CY172" i="36"/>
  <c r="DA172" i="36" s="1"/>
  <c r="CW172" i="36"/>
  <c r="CV172" i="36"/>
  <c r="J171" i="36"/>
  <c r="D171" i="36"/>
  <c r="N171" i="36"/>
  <c r="BC169" i="38"/>
  <c r="AZ171" i="36"/>
  <c r="AU171" i="36"/>
  <c r="Z171" i="36"/>
  <c r="I171" i="38"/>
  <c r="AY169" i="36"/>
  <c r="AX169" i="36"/>
  <c r="AW169" i="36"/>
  <c r="AV169" i="36"/>
  <c r="J172" i="38"/>
  <c r="G172" i="36"/>
  <c r="L172" i="36"/>
  <c r="M172" i="36" s="1"/>
  <c r="F172" i="36"/>
  <c r="W172" i="36"/>
  <c r="E172" i="38"/>
  <c r="C172" i="36"/>
  <c r="I172" i="36"/>
  <c r="S172" i="36"/>
  <c r="O171" i="38"/>
  <c r="P171" i="38" s="1"/>
  <c r="Z171" i="38"/>
  <c r="Y171" i="38"/>
  <c r="AB171" i="38"/>
  <c r="AX170" i="36"/>
  <c r="AW170" i="36"/>
  <c r="AV170" i="36"/>
  <c r="AY170" i="36"/>
  <c r="BS171" i="38"/>
  <c r="BO171" i="38"/>
  <c r="BK171" i="38"/>
  <c r="AU171" i="38"/>
  <c r="AQ171" i="38"/>
  <c r="AI171" i="38"/>
  <c r="AE171" i="38"/>
  <c r="BR171" i="38"/>
  <c r="BN171" i="38"/>
  <c r="BJ171" i="38"/>
  <c r="AX171" i="38"/>
  <c r="AY171" i="38" s="1"/>
  <c r="AT171" i="38"/>
  <c r="AP171" i="38"/>
  <c r="AH171" i="38"/>
  <c r="BU171" i="38"/>
  <c r="BQ171" i="38"/>
  <c r="BM171" i="38"/>
  <c r="BI171" i="38"/>
  <c r="BA171" i="38"/>
  <c r="BB171" i="38" s="1"/>
  <c r="BG171" i="38" s="1"/>
  <c r="AW171" i="38"/>
  <c r="AS171" i="38"/>
  <c r="AO171" i="38"/>
  <c r="AK171" i="38"/>
  <c r="AG171" i="38"/>
  <c r="BL171" i="38"/>
  <c r="AV171" i="38"/>
  <c r="AF171" i="38"/>
  <c r="BH171" i="38"/>
  <c r="BT171" i="38"/>
  <c r="AJ171" i="38"/>
  <c r="BP171" i="38"/>
  <c r="BH174" i="36"/>
  <c r="ET175" i="36"/>
  <c r="FA175" i="36"/>
  <c r="CD174" i="36"/>
  <c r="BM174" i="36"/>
  <c r="BO174" i="36"/>
  <c r="AO174" i="36"/>
  <c r="AR174" i="36"/>
  <c r="CE175" i="36"/>
  <c r="BU174" i="36"/>
  <c r="BD174" i="36"/>
  <c r="AB175" i="36"/>
  <c r="BE175" i="36"/>
  <c r="BQ175" i="36"/>
  <c r="BX174" i="36"/>
  <c r="ES175" i="36"/>
  <c r="Q175" i="36"/>
  <c r="AQ174" i="36"/>
  <c r="EY175" i="36"/>
  <c r="BQ174" i="36"/>
  <c r="BO175" i="36"/>
  <c r="FB175" i="36"/>
  <c r="BI174" i="36"/>
  <c r="EU175" i="36"/>
  <c r="AQ172" i="36"/>
  <c r="ER175" i="36"/>
  <c r="AF175" i="36"/>
  <c r="BT175" i="36"/>
  <c r="BK174" i="36"/>
  <c r="EQ175" i="36"/>
  <c r="EX175" i="36"/>
  <c r="AA175" i="36"/>
  <c r="AD175" i="36"/>
  <c r="EZ175" i="36"/>
  <c r="AO175" i="36"/>
  <c r="Q174" i="38" l="1"/>
  <c r="BF174" i="36"/>
  <c r="U174" i="38" s="1"/>
  <c r="X174" i="38" s="1"/>
  <c r="V174" i="38"/>
  <c r="W174" i="38" s="1"/>
  <c r="BG174" i="36"/>
  <c r="CG174" i="36"/>
  <c r="CF174" i="36"/>
  <c r="W173" i="38"/>
  <c r="AA173" i="38"/>
  <c r="BZ173" i="36"/>
  <c r="N174" i="38"/>
  <c r="AP174" i="36"/>
  <c r="BR174" i="36"/>
  <c r="BY173" i="36"/>
  <c r="W172" i="38"/>
  <c r="EA170" i="36"/>
  <c r="EE170" i="36"/>
  <c r="EJ170" i="36"/>
  <c r="DX170" i="36"/>
  <c r="BZ172" i="36"/>
  <c r="EH170" i="36"/>
  <c r="DZ170" i="36"/>
  <c r="BY172" i="36"/>
  <c r="AA172" i="38"/>
  <c r="DY170" i="36"/>
  <c r="EK169" i="36"/>
  <c r="EG170" i="36"/>
  <c r="EF170" i="36"/>
  <c r="EC169" i="36"/>
  <c r="DZ169" i="36"/>
  <c r="EG169" i="36"/>
  <c r="EK170" i="36"/>
  <c r="DJ171" i="36"/>
  <c r="EK171" i="36" s="1"/>
  <c r="A172" i="36"/>
  <c r="EC170" i="36"/>
  <c r="ED170" i="36"/>
  <c r="EI170" i="36"/>
  <c r="EE169" i="36"/>
  <c r="EW175" i="36"/>
  <c r="A173" i="36"/>
  <c r="EH169" i="36"/>
  <c r="EA169" i="36"/>
  <c r="EF169" i="36"/>
  <c r="AA174" i="38"/>
  <c r="ED169" i="36"/>
  <c r="EB169" i="36"/>
  <c r="DY169" i="36"/>
  <c r="DX169" i="36"/>
  <c r="EI169" i="36"/>
  <c r="BS175" i="36"/>
  <c r="AC175" i="36"/>
  <c r="X175" i="36"/>
  <c r="AR175" i="38"/>
  <c r="BS174" i="36"/>
  <c r="D175" i="38"/>
  <c r="E175" i="36"/>
  <c r="R175" i="36"/>
  <c r="U175" i="36"/>
  <c r="K175" i="36"/>
  <c r="DV175" i="36"/>
  <c r="T175" i="36"/>
  <c r="CS175" i="36"/>
  <c r="AE175" i="36"/>
  <c r="AG175" i="36"/>
  <c r="AM171" i="38"/>
  <c r="AL171" i="38"/>
  <c r="AN171" i="38"/>
  <c r="BA171" i="36"/>
  <c r="BC171" i="36"/>
  <c r="BB171" i="36"/>
  <c r="DK172" i="36"/>
  <c r="DG172" i="36"/>
  <c r="DF172" i="36"/>
  <c r="DE172" i="36"/>
  <c r="DI172" i="36"/>
  <c r="DD172" i="36"/>
  <c r="DH172" i="36"/>
  <c r="Z172" i="36"/>
  <c r="AZ172" i="36"/>
  <c r="AU172" i="36"/>
  <c r="J173" i="36"/>
  <c r="D173" i="36"/>
  <c r="N173" i="36"/>
  <c r="EO177" i="36"/>
  <c r="EM178" i="36" s="1"/>
  <c r="EO178" i="36" s="1"/>
  <c r="EM179" i="36" s="1"/>
  <c r="EV176" i="36"/>
  <c r="EN176" i="36"/>
  <c r="AD174" i="38"/>
  <c r="BW174" i="36" s="1"/>
  <c r="BY174" i="36" s="1"/>
  <c r="F174" i="38"/>
  <c r="G174" i="38" s="1"/>
  <c r="AS174" i="36"/>
  <c r="V174" i="36"/>
  <c r="Y174" i="36"/>
  <c r="H174" i="38" s="1"/>
  <c r="AW171" i="36"/>
  <c r="AV171" i="36"/>
  <c r="AY171" i="36"/>
  <c r="AX171" i="36"/>
  <c r="BD171" i="38"/>
  <c r="BE171" i="38"/>
  <c r="S172" i="38"/>
  <c r="T172" i="38"/>
  <c r="AZ171" i="38"/>
  <c r="BF171" i="38"/>
  <c r="O172" i="38"/>
  <c r="P172" i="38" s="1"/>
  <c r="Z172" i="38"/>
  <c r="Y172" i="38"/>
  <c r="AB172" i="38"/>
  <c r="O173" i="38"/>
  <c r="P173" i="38" s="1"/>
  <c r="Z173" i="38"/>
  <c r="Y173" i="38"/>
  <c r="AB173" i="38"/>
  <c r="I173" i="38"/>
  <c r="H172" i="38"/>
  <c r="I172" i="38" s="1"/>
  <c r="DF173" i="36"/>
  <c r="DK173" i="36"/>
  <c r="DE173" i="36"/>
  <c r="DI173" i="36"/>
  <c r="DD173" i="36"/>
  <c r="DH173" i="36"/>
  <c r="DG173" i="36"/>
  <c r="R174" i="38"/>
  <c r="E174" i="38"/>
  <c r="S174" i="36"/>
  <c r="I174" i="36"/>
  <c r="C174" i="36"/>
  <c r="CW174" i="36"/>
  <c r="CZ174" i="36"/>
  <c r="CV174" i="36"/>
  <c r="CY174" i="36"/>
  <c r="DA174" i="36" s="1"/>
  <c r="CU174" i="36"/>
  <c r="CT174" i="36"/>
  <c r="DC174" i="36"/>
  <c r="CX174" i="36"/>
  <c r="BC171" i="38"/>
  <c r="D172" i="36"/>
  <c r="J172" i="36"/>
  <c r="N172" i="36"/>
  <c r="S173" i="38"/>
  <c r="T173" i="38"/>
  <c r="Z173" i="36"/>
  <c r="AZ173" i="36"/>
  <c r="AU173" i="36"/>
  <c r="BS173" i="38"/>
  <c r="BO173" i="38"/>
  <c r="BK173" i="38"/>
  <c r="AU173" i="38"/>
  <c r="AQ173" i="38"/>
  <c r="AI173" i="38"/>
  <c r="AE173" i="38"/>
  <c r="BR173" i="38"/>
  <c r="BN173" i="38"/>
  <c r="BJ173" i="38"/>
  <c r="AX173" i="38"/>
  <c r="AZ173" i="38" s="1"/>
  <c r="AT173" i="38"/>
  <c r="AP173" i="38"/>
  <c r="AH173" i="38"/>
  <c r="BU173" i="38"/>
  <c r="BQ173" i="38"/>
  <c r="BM173" i="38"/>
  <c r="BI173" i="38"/>
  <c r="BA173" i="38"/>
  <c r="BB173" i="38" s="1"/>
  <c r="BG173" i="38" s="1"/>
  <c r="AW173" i="38"/>
  <c r="AS173" i="38"/>
  <c r="AO173" i="38"/>
  <c r="AK173" i="38"/>
  <c r="AG173" i="38"/>
  <c r="BL173" i="38"/>
  <c r="AV173" i="38"/>
  <c r="AF173" i="38"/>
  <c r="BH173" i="38"/>
  <c r="BT173" i="38"/>
  <c r="BP173" i="38"/>
  <c r="AJ173" i="38"/>
  <c r="BZ174" i="36"/>
  <c r="S171" i="38"/>
  <c r="T171" i="38"/>
  <c r="BS172" i="38"/>
  <c r="BO172" i="38"/>
  <c r="BK172" i="38"/>
  <c r="AU172" i="38"/>
  <c r="AQ172" i="38"/>
  <c r="AI172" i="38"/>
  <c r="AE172" i="38"/>
  <c r="BR172" i="38"/>
  <c r="BN172" i="38"/>
  <c r="BJ172" i="38"/>
  <c r="AX172" i="38"/>
  <c r="AZ172" i="38" s="1"/>
  <c r="AT172" i="38"/>
  <c r="AP172" i="38"/>
  <c r="AH172" i="38"/>
  <c r="BU172" i="38"/>
  <c r="BQ172" i="38"/>
  <c r="BM172" i="38"/>
  <c r="BI172" i="38"/>
  <c r="BA172" i="38"/>
  <c r="BB172" i="38" s="1"/>
  <c r="BG172" i="38" s="1"/>
  <c r="AW172" i="38"/>
  <c r="AS172" i="38"/>
  <c r="AO172" i="38"/>
  <c r="AK172" i="38"/>
  <c r="AG172" i="38"/>
  <c r="BL172" i="38"/>
  <c r="AV172" i="38"/>
  <c r="AF172" i="38"/>
  <c r="BH172" i="38"/>
  <c r="BT172" i="38"/>
  <c r="AJ172" i="38"/>
  <c r="BP172" i="38"/>
  <c r="EV177" i="36"/>
  <c r="EN177" i="36"/>
  <c r="J174" i="38"/>
  <c r="F174" i="36"/>
  <c r="W174" i="36"/>
  <c r="L174" i="36"/>
  <c r="M174" i="36" s="1"/>
  <c r="G174" i="36"/>
  <c r="BK175" i="36"/>
  <c r="BV175" i="36"/>
  <c r="EP175" i="36"/>
  <c r="AR177" i="36"/>
  <c r="EZ177" i="36"/>
  <c r="EU176" i="36"/>
  <c r="BI175" i="36"/>
  <c r="FB177" i="36"/>
  <c r="BT177" i="36"/>
  <c r="FA177" i="36"/>
  <c r="BP176" i="36"/>
  <c r="AK175" i="36"/>
  <c r="AF176" i="36"/>
  <c r="EU177" i="36"/>
  <c r="AB176" i="36"/>
  <c r="BI176" i="36"/>
  <c r="BH175" i="36"/>
  <c r="ER177" i="36"/>
  <c r="BN175" i="36"/>
  <c r="EY177" i="36"/>
  <c r="ET176" i="36"/>
  <c r="BE176" i="36"/>
  <c r="AA177" i="36"/>
  <c r="AR175" i="36"/>
  <c r="ES176" i="36"/>
  <c r="AK176" i="36"/>
  <c r="BM176" i="36"/>
  <c r="BX175" i="36"/>
  <c r="AH176" i="36"/>
  <c r="AH175" i="36"/>
  <c r="CE176" i="36"/>
  <c r="BJ176" i="36"/>
  <c r="EZ176" i="36"/>
  <c r="Q177" i="36"/>
  <c r="AJ175" i="36"/>
  <c r="BD175" i="36"/>
  <c r="AF177" i="36"/>
  <c r="AM175" i="36"/>
  <c r="AD177" i="36"/>
  <c r="ER176" i="36"/>
  <c r="EX177" i="36"/>
  <c r="BM175" i="36"/>
  <c r="CD175" i="36"/>
  <c r="FA176" i="36"/>
  <c r="BP175" i="36"/>
  <c r="AA176" i="36"/>
  <c r="EQ177" i="36"/>
  <c r="BU175" i="36"/>
  <c r="EX176" i="36"/>
  <c r="EY176" i="36"/>
  <c r="ES177" i="36"/>
  <c r="FB176" i="36"/>
  <c r="CE177" i="36"/>
  <c r="AB177" i="36"/>
  <c r="EQ176" i="36"/>
  <c r="ET177" i="36"/>
  <c r="BT176" i="36"/>
  <c r="BJ175" i="36"/>
  <c r="Q176" i="36"/>
  <c r="AD176" i="36"/>
  <c r="BL175" i="36"/>
  <c r="V175" i="38" l="1"/>
  <c r="BG175" i="36"/>
  <c r="EC171" i="36"/>
  <c r="M175" i="38"/>
  <c r="L175" i="38"/>
  <c r="A174" i="36"/>
  <c r="EE171" i="36"/>
  <c r="DX171" i="36"/>
  <c r="CF175" i="36"/>
  <c r="CG175" i="36"/>
  <c r="Q175" i="38"/>
  <c r="BF175" i="36"/>
  <c r="U175" i="38" s="1"/>
  <c r="X175" i="38" s="1"/>
  <c r="AI175" i="36"/>
  <c r="K175" i="38" s="1"/>
  <c r="AC175" i="38"/>
  <c r="CA175" i="36"/>
  <c r="CB175" i="36"/>
  <c r="EH171" i="36"/>
  <c r="DZ171" i="36"/>
  <c r="EB171" i="36"/>
  <c r="EG171" i="36"/>
  <c r="EA171" i="36"/>
  <c r="EI171" i="36"/>
  <c r="EJ171" i="36"/>
  <c r="ED171" i="36"/>
  <c r="DY171" i="36"/>
  <c r="EF171" i="36"/>
  <c r="EW176" i="36"/>
  <c r="DJ172" i="36"/>
  <c r="ED172" i="36" s="1"/>
  <c r="BF172" i="38"/>
  <c r="BC172" i="38"/>
  <c r="AY173" i="38"/>
  <c r="BF173" i="38"/>
  <c r="BD172" i="38"/>
  <c r="BE172" i="38"/>
  <c r="BC173" i="38"/>
  <c r="DJ173" i="36"/>
  <c r="ED173" i="36" s="1"/>
  <c r="BD173" i="38"/>
  <c r="BE173" i="38"/>
  <c r="N175" i="38"/>
  <c r="AP175" i="36"/>
  <c r="AI176" i="36"/>
  <c r="K176" i="38" s="1"/>
  <c r="AN175" i="36"/>
  <c r="BR175" i="36"/>
  <c r="AT175" i="36"/>
  <c r="AR176" i="38"/>
  <c r="AC176" i="36"/>
  <c r="X176" i="36"/>
  <c r="AC177" i="36"/>
  <c r="X177" i="36"/>
  <c r="AG176" i="36"/>
  <c r="N177" i="38"/>
  <c r="AP177" i="36"/>
  <c r="D177" i="38"/>
  <c r="U177" i="36"/>
  <c r="K177" i="36"/>
  <c r="DV177" i="36"/>
  <c r="CS177" i="36"/>
  <c r="T177" i="36"/>
  <c r="E177" i="36"/>
  <c r="R177" i="36"/>
  <c r="AE177" i="36"/>
  <c r="AR177" i="38"/>
  <c r="AG177" i="36"/>
  <c r="D176" i="38"/>
  <c r="R176" i="36"/>
  <c r="U176" i="36"/>
  <c r="K176" i="36"/>
  <c r="DV176" i="36"/>
  <c r="CS176" i="36"/>
  <c r="T176" i="36"/>
  <c r="E176" i="36"/>
  <c r="AE176" i="36"/>
  <c r="J174" i="36"/>
  <c r="D174" i="36"/>
  <c r="N174" i="36"/>
  <c r="EV178" i="36"/>
  <c r="EN178" i="36"/>
  <c r="EO179" i="36"/>
  <c r="EM180" i="36" s="1"/>
  <c r="EO180" i="36" s="1"/>
  <c r="EM181" i="36" s="1"/>
  <c r="BB172" i="36"/>
  <c r="BC172" i="36"/>
  <c r="BA172" i="36"/>
  <c r="CZ175" i="36"/>
  <c r="CV175" i="36"/>
  <c r="CY175" i="36"/>
  <c r="DA175" i="36" s="1"/>
  <c r="CU175" i="36"/>
  <c r="DC175" i="36"/>
  <c r="CX175" i="36"/>
  <c r="CT175" i="36"/>
  <c r="CW175" i="36"/>
  <c r="J175" i="38"/>
  <c r="W175" i="36"/>
  <c r="L175" i="36"/>
  <c r="M175" i="36" s="1"/>
  <c r="G175" i="36"/>
  <c r="F175" i="36"/>
  <c r="EN179" i="36"/>
  <c r="EV179" i="36"/>
  <c r="AY172" i="38"/>
  <c r="EW177" i="36"/>
  <c r="AM172" i="38"/>
  <c r="AL172" i="38"/>
  <c r="AN172" i="38"/>
  <c r="AW173" i="36"/>
  <c r="AV173" i="36"/>
  <c r="AY173" i="36"/>
  <c r="AX173" i="36"/>
  <c r="DF174" i="36"/>
  <c r="DI174" i="36"/>
  <c r="DE174" i="36"/>
  <c r="DH174" i="36"/>
  <c r="DD174" i="36"/>
  <c r="DK174" i="36"/>
  <c r="DG174" i="36"/>
  <c r="S174" i="38"/>
  <c r="T174" i="38"/>
  <c r="AZ174" i="36"/>
  <c r="AU174" i="36"/>
  <c r="Z174" i="36"/>
  <c r="I174" i="38"/>
  <c r="AD175" i="38"/>
  <c r="BW175" i="36" s="1"/>
  <c r="F175" i="38"/>
  <c r="G175" i="38" s="1"/>
  <c r="V175" i="36"/>
  <c r="Y175" i="36"/>
  <c r="H175" i="38" s="1"/>
  <c r="AS175" i="36"/>
  <c r="AM173" i="38"/>
  <c r="AL173" i="38"/>
  <c r="AN173" i="38"/>
  <c r="O174" i="38"/>
  <c r="P174" i="38" s="1"/>
  <c r="Z174" i="38"/>
  <c r="Y174" i="38"/>
  <c r="AB174" i="38"/>
  <c r="BA173" i="36"/>
  <c r="BB173" i="36"/>
  <c r="BC173" i="36"/>
  <c r="BS174" i="38"/>
  <c r="BO174" i="38"/>
  <c r="BK174" i="38"/>
  <c r="AU174" i="38"/>
  <c r="AQ174" i="38"/>
  <c r="AI174" i="38"/>
  <c r="AE174" i="38"/>
  <c r="BR174" i="38"/>
  <c r="BN174" i="38"/>
  <c r="BJ174" i="38"/>
  <c r="AX174" i="38"/>
  <c r="AY174" i="38" s="1"/>
  <c r="AT174" i="38"/>
  <c r="AP174" i="38"/>
  <c r="AH174" i="38"/>
  <c r="BU174" i="38"/>
  <c r="BQ174" i="38"/>
  <c r="BM174" i="38"/>
  <c r="BI174" i="38"/>
  <c r="BA174" i="38"/>
  <c r="BB174" i="38" s="1"/>
  <c r="BG174" i="38" s="1"/>
  <c r="AW174" i="38"/>
  <c r="AS174" i="38"/>
  <c r="AO174" i="38"/>
  <c r="AK174" i="38"/>
  <c r="AG174" i="38"/>
  <c r="BL174" i="38"/>
  <c r="AV174" i="38"/>
  <c r="AF174" i="38"/>
  <c r="BH174" i="38"/>
  <c r="BT174" i="38"/>
  <c r="BP174" i="38"/>
  <c r="AJ174" i="38"/>
  <c r="AX172" i="36"/>
  <c r="AW172" i="36"/>
  <c r="AV172" i="36"/>
  <c r="AY172" i="36"/>
  <c r="E175" i="38"/>
  <c r="S175" i="36"/>
  <c r="I175" i="36"/>
  <c r="C175" i="36"/>
  <c r="AA179" i="36"/>
  <c r="BL177" i="36"/>
  <c r="BL176" i="36"/>
  <c r="AR176" i="36"/>
  <c r="BV177" i="36"/>
  <c r="EP177" i="36"/>
  <c r="EX178" i="36"/>
  <c r="AK177" i="36"/>
  <c r="EU178" i="36"/>
  <c r="BJ177" i="36"/>
  <c r="BU176" i="36"/>
  <c r="BQ177" i="36"/>
  <c r="FB178" i="36"/>
  <c r="AR178" i="36"/>
  <c r="AJ176" i="36"/>
  <c r="EX179" i="36"/>
  <c r="BQ176" i="36"/>
  <c r="BV176" i="36"/>
  <c r="EU179" i="36"/>
  <c r="AO176" i="36"/>
  <c r="ES179" i="36"/>
  <c r="EY179" i="36"/>
  <c r="Q178" i="36"/>
  <c r="FB179" i="36"/>
  <c r="BD176" i="36"/>
  <c r="AJ177" i="36"/>
  <c r="EZ178" i="36"/>
  <c r="CE179" i="36"/>
  <c r="ER178" i="36"/>
  <c r="AO177" i="36"/>
  <c r="CD177" i="36"/>
  <c r="AA178" i="36"/>
  <c r="EQ178" i="36"/>
  <c r="BH176" i="36"/>
  <c r="AQ175" i="36"/>
  <c r="CE178" i="36"/>
  <c r="BX177" i="36"/>
  <c r="BK176" i="36"/>
  <c r="FA178" i="36"/>
  <c r="EZ179" i="36"/>
  <c r="BE177" i="36"/>
  <c r="EY178" i="36"/>
  <c r="ET179" i="36"/>
  <c r="BT179" i="36"/>
  <c r="BO177" i="36"/>
  <c r="AD178" i="36"/>
  <c r="BP177" i="36"/>
  <c r="ES178" i="36"/>
  <c r="BN176" i="36"/>
  <c r="BX176" i="36"/>
  <c r="BI177" i="36"/>
  <c r="AM176" i="36"/>
  <c r="FA179" i="36"/>
  <c r="EP176" i="36"/>
  <c r="BT178" i="36"/>
  <c r="AB178" i="36"/>
  <c r="BU177" i="36"/>
  <c r="ET178" i="36"/>
  <c r="BN177" i="36"/>
  <c r="AF179" i="36"/>
  <c r="Q179" i="36"/>
  <c r="AD179" i="36"/>
  <c r="AM177" i="36"/>
  <c r="AB179" i="36"/>
  <c r="BO176" i="36"/>
  <c r="AF178" i="36"/>
  <c r="BH177" i="36"/>
  <c r="AH177" i="36"/>
  <c r="BK177" i="36"/>
  <c r="CD179" i="36"/>
  <c r="BU178" i="36"/>
  <c r="BM177" i="36"/>
  <c r="EQ179" i="36"/>
  <c r="ER179" i="36"/>
  <c r="BD177" i="36"/>
  <c r="CD176" i="36"/>
  <c r="W175" i="38" l="1"/>
  <c r="BS176" i="36"/>
  <c r="L177" i="38"/>
  <c r="M177" i="38"/>
  <c r="AP176" i="36"/>
  <c r="N176" i="38"/>
  <c r="BG176" i="36"/>
  <c r="V176" i="38"/>
  <c r="L176" i="38"/>
  <c r="M176" i="38"/>
  <c r="AT176" i="36"/>
  <c r="AN176" i="36"/>
  <c r="R175" i="38"/>
  <c r="EJ172" i="36"/>
  <c r="CF176" i="36"/>
  <c r="CG176" i="36"/>
  <c r="AI177" i="36"/>
  <c r="K177" i="38" s="1"/>
  <c r="BR176" i="36"/>
  <c r="Q176" i="38"/>
  <c r="BF176" i="36"/>
  <c r="U176" i="38" s="1"/>
  <c r="X176" i="38" s="1"/>
  <c r="EB172" i="36"/>
  <c r="EG172" i="36"/>
  <c r="BZ175" i="36"/>
  <c r="EF172" i="36"/>
  <c r="AA175" i="38"/>
  <c r="EA172" i="36"/>
  <c r="DZ172" i="36"/>
  <c r="BY175" i="36"/>
  <c r="EI172" i="36"/>
  <c r="DY172" i="36"/>
  <c r="EK172" i="36"/>
  <c r="EC172" i="36"/>
  <c r="DX172" i="36"/>
  <c r="EE172" i="36"/>
  <c r="EH172" i="36"/>
  <c r="DX173" i="36"/>
  <c r="EG173" i="36"/>
  <c r="DZ173" i="36"/>
  <c r="EI173" i="36"/>
  <c r="EB173" i="36"/>
  <c r="DY173" i="36"/>
  <c r="EH173" i="36"/>
  <c r="EE173" i="36"/>
  <c r="A175" i="36"/>
  <c r="EK173" i="36"/>
  <c r="EA173" i="36"/>
  <c r="EF173" i="36"/>
  <c r="EC173" i="36"/>
  <c r="EJ173" i="36"/>
  <c r="BF174" i="38"/>
  <c r="BC174" i="38"/>
  <c r="EW178" i="36"/>
  <c r="BD174" i="38"/>
  <c r="BE174" i="38"/>
  <c r="DJ174" i="36"/>
  <c r="EA174" i="36" s="1"/>
  <c r="Q177" i="38"/>
  <c r="BF177" i="36"/>
  <c r="U177" i="38" s="1"/>
  <c r="X177" i="38" s="1"/>
  <c r="AG179" i="36"/>
  <c r="AC177" i="38"/>
  <c r="CB177" i="36"/>
  <c r="CA177" i="36"/>
  <c r="AE178" i="36"/>
  <c r="BR177" i="36"/>
  <c r="AT177" i="36"/>
  <c r="AN177" i="36"/>
  <c r="V177" i="38"/>
  <c r="BG177" i="36"/>
  <c r="AC179" i="36"/>
  <c r="X179" i="36"/>
  <c r="AR179" i="38"/>
  <c r="D178" i="38"/>
  <c r="DV178" i="36"/>
  <c r="CS178" i="36"/>
  <c r="T178" i="36"/>
  <c r="E178" i="36"/>
  <c r="R178" i="36"/>
  <c r="U178" i="36"/>
  <c r="K178" i="36"/>
  <c r="AC178" i="36"/>
  <c r="CG178" i="36"/>
  <c r="CF178" i="36"/>
  <c r="CG177" i="36"/>
  <c r="CF177" i="36"/>
  <c r="AR178" i="38"/>
  <c r="AG178" i="36"/>
  <c r="AC176" i="38"/>
  <c r="CA176" i="36"/>
  <c r="CB176" i="36"/>
  <c r="BS177" i="36"/>
  <c r="D179" i="38"/>
  <c r="E179" i="36"/>
  <c r="R179" i="36"/>
  <c r="U179" i="36"/>
  <c r="K179" i="36"/>
  <c r="DV179" i="36"/>
  <c r="T179" i="36"/>
  <c r="CS179" i="36"/>
  <c r="AE179" i="36"/>
  <c r="X178" i="36"/>
  <c r="N178" i="38"/>
  <c r="AP178" i="36"/>
  <c r="AZ174" i="38"/>
  <c r="D175" i="36"/>
  <c r="J175" i="36"/>
  <c r="N175" i="36"/>
  <c r="EV181" i="36"/>
  <c r="EN181" i="36"/>
  <c r="DI175" i="36"/>
  <c r="DE175" i="36"/>
  <c r="DH175" i="36"/>
  <c r="DD175" i="36"/>
  <c r="DK175" i="36"/>
  <c r="DG175" i="36"/>
  <c r="DF175" i="36"/>
  <c r="I175" i="38"/>
  <c r="AB175" i="38"/>
  <c r="Y175" i="38"/>
  <c r="O175" i="38"/>
  <c r="P175" i="38" s="1"/>
  <c r="Z175" i="38"/>
  <c r="EO181" i="36"/>
  <c r="EM182" i="36" s="1"/>
  <c r="EV180" i="36"/>
  <c r="EN180" i="36"/>
  <c r="AM174" i="38"/>
  <c r="AL174" i="38"/>
  <c r="AN174" i="38"/>
  <c r="AZ175" i="36"/>
  <c r="AU175" i="36"/>
  <c r="Z175" i="36"/>
  <c r="BT175" i="38"/>
  <c r="BP175" i="38"/>
  <c r="BL175" i="38"/>
  <c r="BH175" i="38"/>
  <c r="AV175" i="38"/>
  <c r="AJ175" i="38"/>
  <c r="AF175" i="38"/>
  <c r="BS175" i="38"/>
  <c r="BO175" i="38"/>
  <c r="BK175" i="38"/>
  <c r="AU175" i="38"/>
  <c r="AQ175" i="38"/>
  <c r="AI175" i="38"/>
  <c r="AE175" i="38"/>
  <c r="BR175" i="38"/>
  <c r="BN175" i="38"/>
  <c r="BJ175" i="38"/>
  <c r="AX175" i="38"/>
  <c r="AY175" i="38" s="1"/>
  <c r="AT175" i="38"/>
  <c r="AP175" i="38"/>
  <c r="AH175" i="38"/>
  <c r="BQ175" i="38"/>
  <c r="BA175" i="38"/>
  <c r="BB175" i="38" s="1"/>
  <c r="BG175" i="38" s="1"/>
  <c r="AK175" i="38"/>
  <c r="BM175" i="38"/>
  <c r="AW175" i="38"/>
  <c r="AG175" i="38"/>
  <c r="BI175" i="38"/>
  <c r="AS175" i="38"/>
  <c r="AO175" i="38"/>
  <c r="BU175" i="38"/>
  <c r="AW174" i="36"/>
  <c r="AV174" i="36"/>
  <c r="AY174" i="36"/>
  <c r="AX174" i="36"/>
  <c r="AD176" i="38"/>
  <c r="BW176" i="36" s="1"/>
  <c r="F176" i="38"/>
  <c r="G176" i="38" s="1"/>
  <c r="V176" i="36"/>
  <c r="Y176" i="36"/>
  <c r="AS176" i="36"/>
  <c r="AD177" i="38"/>
  <c r="BW177" i="36" s="1"/>
  <c r="F177" i="38"/>
  <c r="G177" i="38" s="1"/>
  <c r="Y177" i="36"/>
  <c r="H177" i="38" s="1"/>
  <c r="AS177" i="36"/>
  <c r="V177" i="36"/>
  <c r="J176" i="38"/>
  <c r="L176" i="36"/>
  <c r="M176" i="36" s="1"/>
  <c r="G176" i="36"/>
  <c r="F176" i="36"/>
  <c r="W176" i="36"/>
  <c r="S175" i="38"/>
  <c r="T175" i="38"/>
  <c r="BA174" i="36"/>
  <c r="BC174" i="36"/>
  <c r="BB174" i="36"/>
  <c r="EW179" i="36"/>
  <c r="CY176" i="36"/>
  <c r="DA176" i="36" s="1"/>
  <c r="CU176" i="36"/>
  <c r="DC176" i="36"/>
  <c r="CX176" i="36"/>
  <c r="CT176" i="36"/>
  <c r="CW176" i="36"/>
  <c r="CV176" i="36"/>
  <c r="CZ176" i="36"/>
  <c r="E176" i="38"/>
  <c r="C176" i="36"/>
  <c r="I176" i="36"/>
  <c r="S176" i="36"/>
  <c r="E177" i="38"/>
  <c r="C177" i="36"/>
  <c r="S177" i="36"/>
  <c r="I177" i="36"/>
  <c r="DC177" i="36"/>
  <c r="CX177" i="36"/>
  <c r="CT177" i="36"/>
  <c r="CW177" i="36"/>
  <c r="CZ177" i="36"/>
  <c r="CV177" i="36"/>
  <c r="CY177" i="36"/>
  <c r="DA177" i="36" s="1"/>
  <c r="CU177" i="36"/>
  <c r="J177" i="38"/>
  <c r="G177" i="36"/>
  <c r="F177" i="36"/>
  <c r="W177" i="36"/>
  <c r="L177" i="36"/>
  <c r="M177" i="36" s="1"/>
  <c r="BI179" i="36"/>
  <c r="AF180" i="36"/>
  <c r="BX179" i="36"/>
  <c r="AM179" i="36"/>
  <c r="AK179" i="36"/>
  <c r="AR179" i="36"/>
  <c r="EU181" i="36"/>
  <c r="BU179" i="36"/>
  <c r="BV179" i="36"/>
  <c r="CE181" i="36"/>
  <c r="EQ180" i="36"/>
  <c r="BP178" i="36"/>
  <c r="EZ181" i="36"/>
  <c r="BE178" i="36"/>
  <c r="AJ180" i="36"/>
  <c r="EP179" i="36"/>
  <c r="BH179" i="36"/>
  <c r="EU180" i="36"/>
  <c r="AA180" i="36"/>
  <c r="EQ181" i="36"/>
  <c r="EZ180" i="36"/>
  <c r="AK178" i="36"/>
  <c r="BP179" i="36"/>
  <c r="FB180" i="36"/>
  <c r="FA181" i="36"/>
  <c r="AH179" i="36"/>
  <c r="AB181" i="36"/>
  <c r="EY180" i="36"/>
  <c r="EP178" i="36"/>
  <c r="EY181" i="36"/>
  <c r="BM181" i="36"/>
  <c r="AD180" i="36"/>
  <c r="BJ179" i="36"/>
  <c r="ET181" i="36"/>
  <c r="BN179" i="36"/>
  <c r="EX180" i="36"/>
  <c r="AH178" i="36"/>
  <c r="BK178" i="36"/>
  <c r="AM178" i="36"/>
  <c r="AF181" i="36"/>
  <c r="BE179" i="36"/>
  <c r="BI178" i="36"/>
  <c r="BQ179" i="36"/>
  <c r="AB180" i="36"/>
  <c r="AQ176" i="36"/>
  <c r="BL178" i="36"/>
  <c r="AQ177" i="36"/>
  <c r="BM178" i="36"/>
  <c r="AJ181" i="36"/>
  <c r="BD178" i="36"/>
  <c r="BD179" i="36"/>
  <c r="FB181" i="36"/>
  <c r="BO179" i="36"/>
  <c r="ES180" i="36"/>
  <c r="AO179" i="36"/>
  <c r="CD178" i="36"/>
  <c r="Q181" i="36"/>
  <c r="BQ178" i="36"/>
  <c r="FA180" i="36"/>
  <c r="BT180" i="36"/>
  <c r="Q180" i="36"/>
  <c r="AO178" i="36"/>
  <c r="BM179" i="36"/>
  <c r="BK179" i="36"/>
  <c r="BN178" i="36"/>
  <c r="BH178" i="36"/>
  <c r="BJ178" i="36"/>
  <c r="ET180" i="36"/>
  <c r="AA181" i="36"/>
  <c r="ER181" i="36"/>
  <c r="AD181" i="36"/>
  <c r="AJ179" i="36"/>
  <c r="BX178" i="36"/>
  <c r="BO178" i="36"/>
  <c r="CE180" i="36"/>
  <c r="BV178" i="36"/>
  <c r="BL179" i="36"/>
  <c r="AJ178" i="36"/>
  <c r="EX181" i="36"/>
  <c r="ER180" i="36"/>
  <c r="ES181" i="36"/>
  <c r="BT181" i="36"/>
  <c r="BH180" i="36"/>
  <c r="W176" i="38" l="1"/>
  <c r="AN178" i="36"/>
  <c r="AT178" i="36"/>
  <c r="R176" i="38"/>
  <c r="T176" i="38" s="1"/>
  <c r="CA178" i="36"/>
  <c r="AC178" i="38"/>
  <c r="CB178" i="36"/>
  <c r="BS179" i="36"/>
  <c r="L178" i="38"/>
  <c r="M178" i="38"/>
  <c r="AI178" i="36"/>
  <c r="K178" i="38" s="1"/>
  <c r="Q179" i="38"/>
  <c r="R179" i="38" s="1"/>
  <c r="BF179" i="36"/>
  <c r="U179" i="38" s="1"/>
  <c r="X179" i="38" s="1"/>
  <c r="AT179" i="36"/>
  <c r="AN179" i="36"/>
  <c r="BR178" i="36"/>
  <c r="V178" i="38"/>
  <c r="BG178" i="36"/>
  <c r="EI174" i="36"/>
  <c r="A176" i="36"/>
  <c r="EE174" i="36"/>
  <c r="EB174" i="36"/>
  <c r="EF174" i="36"/>
  <c r="ED174" i="36"/>
  <c r="BY177" i="36"/>
  <c r="EK174" i="36"/>
  <c r="DZ174" i="36"/>
  <c r="DJ175" i="36"/>
  <c r="EJ175" i="36" s="1"/>
  <c r="EC174" i="36"/>
  <c r="EH174" i="36"/>
  <c r="EG174" i="36"/>
  <c r="DX174" i="36"/>
  <c r="DY174" i="36"/>
  <c r="EJ174" i="36"/>
  <c r="A177" i="36"/>
  <c r="AZ175" i="38"/>
  <c r="BZ177" i="36"/>
  <c r="L179" i="38"/>
  <c r="M179" i="38"/>
  <c r="AG180" i="36"/>
  <c r="AR181" i="38"/>
  <c r="AG181" i="36"/>
  <c r="BR179" i="36"/>
  <c r="N179" i="38"/>
  <c r="AP179" i="36"/>
  <c r="V180" i="38"/>
  <c r="BG180" i="36"/>
  <c r="L180" i="38"/>
  <c r="M180" i="38"/>
  <c r="D180" i="38"/>
  <c r="R180" i="36"/>
  <c r="U180" i="36"/>
  <c r="K180" i="36"/>
  <c r="DV180" i="36"/>
  <c r="CS180" i="36"/>
  <c r="T180" i="36"/>
  <c r="E180" i="36"/>
  <c r="AE180" i="36"/>
  <c r="V179" i="38"/>
  <c r="BG179" i="36"/>
  <c r="L181" i="38"/>
  <c r="M181" i="38"/>
  <c r="D181" i="38"/>
  <c r="U181" i="36"/>
  <c r="K181" i="36"/>
  <c r="DV181" i="36"/>
  <c r="CS181" i="36"/>
  <c r="T181" i="36"/>
  <c r="E181" i="36"/>
  <c r="R181" i="36"/>
  <c r="CG179" i="36"/>
  <c r="CF179" i="36"/>
  <c r="BS178" i="36"/>
  <c r="AE181" i="36"/>
  <c r="AI179" i="36"/>
  <c r="K179" i="38" s="1"/>
  <c r="AC179" i="38"/>
  <c r="CA179" i="36"/>
  <c r="CB179" i="36"/>
  <c r="AR180" i="38"/>
  <c r="AC180" i="36"/>
  <c r="X180" i="36"/>
  <c r="Q178" i="38"/>
  <c r="BF178" i="36"/>
  <c r="U178" i="38" s="1"/>
  <c r="X178" i="38" s="1"/>
  <c r="AC181" i="36"/>
  <c r="X181" i="36"/>
  <c r="D176" i="36"/>
  <c r="J176" i="36"/>
  <c r="N176" i="36"/>
  <c r="BT177" i="38"/>
  <c r="BP177" i="38"/>
  <c r="BL177" i="38"/>
  <c r="BH177" i="38"/>
  <c r="AV177" i="38"/>
  <c r="AJ177" i="38"/>
  <c r="AF177" i="38"/>
  <c r="BS177" i="38"/>
  <c r="BO177" i="38"/>
  <c r="BK177" i="38"/>
  <c r="AU177" i="38"/>
  <c r="AQ177" i="38"/>
  <c r="AI177" i="38"/>
  <c r="AE177" i="38"/>
  <c r="BR177" i="38"/>
  <c r="BN177" i="38"/>
  <c r="BJ177" i="38"/>
  <c r="AX177" i="38"/>
  <c r="AZ177" i="38" s="1"/>
  <c r="AT177" i="38"/>
  <c r="AP177" i="38"/>
  <c r="AH177" i="38"/>
  <c r="BQ177" i="38"/>
  <c r="BA177" i="38"/>
  <c r="BB177" i="38" s="1"/>
  <c r="BG177" i="38" s="1"/>
  <c r="AK177" i="38"/>
  <c r="BM177" i="38"/>
  <c r="AW177" i="38"/>
  <c r="AG177" i="38"/>
  <c r="BI177" i="38"/>
  <c r="AS177" i="38"/>
  <c r="BU177" i="38"/>
  <c r="AO177" i="38"/>
  <c r="BC175" i="38"/>
  <c r="BD175" i="38"/>
  <c r="E179" i="38"/>
  <c r="S179" i="36"/>
  <c r="I179" i="36"/>
  <c r="C179" i="36"/>
  <c r="W177" i="38"/>
  <c r="R177" i="38"/>
  <c r="AB177" i="38"/>
  <c r="O177" i="38"/>
  <c r="P177" i="38" s="1"/>
  <c r="Z177" i="38"/>
  <c r="Y177" i="38"/>
  <c r="J177" i="36"/>
  <c r="D177" i="36"/>
  <c r="N177" i="36"/>
  <c r="AN175" i="38"/>
  <c r="AM175" i="38"/>
  <c r="AL175" i="38"/>
  <c r="BZ176" i="36"/>
  <c r="AA176" i="38"/>
  <c r="BY176" i="36"/>
  <c r="AA177" i="38"/>
  <c r="AB176" i="38"/>
  <c r="O176" i="38"/>
  <c r="P176" i="38" s="1"/>
  <c r="Z176" i="38"/>
  <c r="Y176" i="38"/>
  <c r="AZ177" i="36"/>
  <c r="Z177" i="36"/>
  <c r="AU177" i="36"/>
  <c r="BT176" i="38"/>
  <c r="BP176" i="38"/>
  <c r="BL176" i="38"/>
  <c r="BH176" i="38"/>
  <c r="AV176" i="38"/>
  <c r="AJ176" i="38"/>
  <c r="AF176" i="38"/>
  <c r="BS176" i="38"/>
  <c r="BO176" i="38"/>
  <c r="BK176" i="38"/>
  <c r="AU176" i="38"/>
  <c r="AQ176" i="38"/>
  <c r="AI176" i="38"/>
  <c r="AE176" i="38"/>
  <c r="BR176" i="38"/>
  <c r="BN176" i="38"/>
  <c r="BJ176" i="38"/>
  <c r="AX176" i="38"/>
  <c r="AZ176" i="38" s="1"/>
  <c r="AT176" i="38"/>
  <c r="AP176" i="38"/>
  <c r="AH176" i="38"/>
  <c r="BQ176" i="38"/>
  <c r="BA176" i="38"/>
  <c r="BB176" i="38" s="1"/>
  <c r="BG176" i="38" s="1"/>
  <c r="AK176" i="38"/>
  <c r="BM176" i="38"/>
  <c r="AW176" i="38"/>
  <c r="AG176" i="38"/>
  <c r="BI176" i="38"/>
  <c r="AS176" i="38"/>
  <c r="BU176" i="38"/>
  <c r="AO176" i="38"/>
  <c r="BE175" i="38"/>
  <c r="AV175" i="36"/>
  <c r="AY175" i="36"/>
  <c r="AX175" i="36"/>
  <c r="AW175" i="36"/>
  <c r="EV182" i="36"/>
  <c r="EN182" i="36"/>
  <c r="EO182" i="36"/>
  <c r="EM183" i="36" s="1"/>
  <c r="EO183" i="36" s="1"/>
  <c r="EM184" i="36" s="1"/>
  <c r="J178" i="38"/>
  <c r="F178" i="36"/>
  <c r="W178" i="36"/>
  <c r="L178" i="36"/>
  <c r="M178" i="36" s="1"/>
  <c r="G178" i="36"/>
  <c r="CZ179" i="36"/>
  <c r="CV179" i="36"/>
  <c r="CY179" i="36"/>
  <c r="DA179" i="36" s="1"/>
  <c r="CU179" i="36"/>
  <c r="DC179" i="36"/>
  <c r="CX179" i="36"/>
  <c r="CT179" i="36"/>
  <c r="CW179" i="36"/>
  <c r="AD178" i="38"/>
  <c r="BW178" i="36" s="1"/>
  <c r="F178" i="38"/>
  <c r="G178" i="38" s="1"/>
  <c r="AS178" i="36"/>
  <c r="V178" i="36"/>
  <c r="Y178" i="36"/>
  <c r="DK177" i="36"/>
  <c r="DG177" i="36"/>
  <c r="DF177" i="36"/>
  <c r="DI177" i="36"/>
  <c r="DE177" i="36"/>
  <c r="DH177" i="36"/>
  <c r="DD177" i="36"/>
  <c r="DH176" i="36"/>
  <c r="DD176" i="36"/>
  <c r="DK176" i="36"/>
  <c r="DG176" i="36"/>
  <c r="DF176" i="36"/>
  <c r="DI176" i="36"/>
  <c r="DE176" i="36"/>
  <c r="I177" i="38"/>
  <c r="AU176" i="36"/>
  <c r="Z176" i="36"/>
  <c r="AZ176" i="36"/>
  <c r="H176" i="38"/>
  <c r="I176" i="38" s="1"/>
  <c r="BF175" i="38"/>
  <c r="BC175" i="36"/>
  <c r="BB175" i="36"/>
  <c r="BA175" i="36"/>
  <c r="EW180" i="36"/>
  <c r="EW181" i="36"/>
  <c r="AD179" i="38"/>
  <c r="BW179" i="36" s="1"/>
  <c r="F179" i="38"/>
  <c r="G179" i="38" s="1"/>
  <c r="V179" i="36"/>
  <c r="Y179" i="36"/>
  <c r="AS179" i="36"/>
  <c r="E178" i="38"/>
  <c r="S178" i="36"/>
  <c r="I178" i="36"/>
  <c r="C178" i="36"/>
  <c r="CW178" i="36"/>
  <c r="CZ178" i="36"/>
  <c r="CV178" i="36"/>
  <c r="CY178" i="36"/>
  <c r="DA178" i="36" s="1"/>
  <c r="CU178" i="36"/>
  <c r="CT178" i="36"/>
  <c r="DC178" i="36"/>
  <c r="CX178" i="36"/>
  <c r="J179" i="38"/>
  <c r="W179" i="36"/>
  <c r="L179" i="36"/>
  <c r="M179" i="36" s="1"/>
  <c r="G179" i="36"/>
  <c r="F179" i="36"/>
  <c r="BO180" i="36"/>
  <c r="BQ181" i="36"/>
  <c r="AM181" i="36"/>
  <c r="EX182" i="36"/>
  <c r="AR181" i="36"/>
  <c r="AR180" i="36"/>
  <c r="ET182" i="36"/>
  <c r="AO180" i="36"/>
  <c r="BQ180" i="36"/>
  <c r="EQ182" i="36"/>
  <c r="BN180" i="36"/>
  <c r="BN181" i="36"/>
  <c r="AQ178" i="36"/>
  <c r="BD181" i="36"/>
  <c r="AH181" i="36"/>
  <c r="BE180" i="36"/>
  <c r="BJ180" i="36"/>
  <c r="BK182" i="36"/>
  <c r="BP181" i="36"/>
  <c r="AH180" i="36"/>
  <c r="BV181" i="36"/>
  <c r="AK181" i="36"/>
  <c r="AM180" i="36"/>
  <c r="BL181" i="36"/>
  <c r="AQ179" i="36"/>
  <c r="BV180" i="36"/>
  <c r="BX181" i="36"/>
  <c r="BT182" i="36"/>
  <c r="BX180" i="36"/>
  <c r="BO181" i="36"/>
  <c r="ER182" i="36"/>
  <c r="BI181" i="36"/>
  <c r="BL180" i="36"/>
  <c r="BK181" i="36"/>
  <c r="BJ181" i="36"/>
  <c r="CE182" i="36"/>
  <c r="BE181" i="36"/>
  <c r="AD182" i="36"/>
  <c r="BU181" i="36"/>
  <c r="CD180" i="36"/>
  <c r="BD180" i="36"/>
  <c r="EU182" i="36"/>
  <c r="CD181" i="36"/>
  <c r="FB182" i="36"/>
  <c r="BI180" i="36"/>
  <c r="BK180" i="36"/>
  <c r="BP180" i="36"/>
  <c r="EZ182" i="36"/>
  <c r="AB182" i="36"/>
  <c r="AF182" i="36"/>
  <c r="FA182" i="36"/>
  <c r="ES182" i="36"/>
  <c r="AA182" i="36"/>
  <c r="EY182" i="36"/>
  <c r="EP181" i="36"/>
  <c r="BH181" i="36"/>
  <c r="AK180" i="36"/>
  <c r="Q182" i="36"/>
  <c r="BU180" i="36"/>
  <c r="BM180" i="36"/>
  <c r="EP180" i="36"/>
  <c r="AM182" i="36"/>
  <c r="AO181" i="36"/>
  <c r="S176" i="38" l="1"/>
  <c r="BZ178" i="36"/>
  <c r="EA175" i="36"/>
  <c r="BY178" i="36"/>
  <c r="AA178" i="38"/>
  <c r="EI175" i="36"/>
  <c r="N181" i="38"/>
  <c r="AP181" i="36"/>
  <c r="AT180" i="36"/>
  <c r="AN180" i="36"/>
  <c r="EC175" i="36"/>
  <c r="W179" i="38"/>
  <c r="BE177" i="38"/>
  <c r="EE175" i="36"/>
  <c r="EB175" i="36"/>
  <c r="DX175" i="36"/>
  <c r="DY175" i="36"/>
  <c r="DZ175" i="36"/>
  <c r="EK175" i="36"/>
  <c r="EH175" i="36"/>
  <c r="EF175" i="36"/>
  <c r="ED175" i="36"/>
  <c r="EG175" i="36"/>
  <c r="AI181" i="36"/>
  <c r="K181" i="38" s="1"/>
  <c r="BE176" i="38"/>
  <c r="A178" i="36"/>
  <c r="EW182" i="36"/>
  <c r="BD176" i="38"/>
  <c r="BZ179" i="36"/>
  <c r="DJ176" i="36"/>
  <c r="EJ176" i="36" s="1"/>
  <c r="DJ177" i="36"/>
  <c r="EG177" i="36" s="1"/>
  <c r="BF176" i="38"/>
  <c r="BC176" i="38"/>
  <c r="V181" i="38"/>
  <c r="BG181" i="36"/>
  <c r="CF180" i="36"/>
  <c r="CG180" i="36"/>
  <c r="Q181" i="38"/>
  <c r="BF181" i="36"/>
  <c r="U181" i="38" s="1"/>
  <c r="X181" i="38" s="1"/>
  <c r="D182" i="38"/>
  <c r="DV182" i="36"/>
  <c r="CS182" i="36"/>
  <c r="T182" i="36"/>
  <c r="E182" i="36"/>
  <c r="R182" i="36"/>
  <c r="U182" i="36"/>
  <c r="K182" i="36"/>
  <c r="AC182" i="36"/>
  <c r="AC181" i="38"/>
  <c r="CA181" i="36"/>
  <c r="CB181" i="36"/>
  <c r="Q180" i="38"/>
  <c r="BF180" i="36"/>
  <c r="U180" i="38" s="1"/>
  <c r="X180" i="38" s="1"/>
  <c r="CG181" i="36"/>
  <c r="CF181" i="36"/>
  <c r="AN182" i="36"/>
  <c r="AT182" i="36"/>
  <c r="AR182" i="38"/>
  <c r="AG182" i="36"/>
  <c r="BR180" i="36"/>
  <c r="BR181" i="36"/>
  <c r="AT181" i="36"/>
  <c r="AN181" i="36"/>
  <c r="X182" i="36"/>
  <c r="BS180" i="36"/>
  <c r="AC180" i="38"/>
  <c r="CA180" i="36"/>
  <c r="CB180" i="36"/>
  <c r="BS181" i="36"/>
  <c r="AE182" i="36"/>
  <c r="AI180" i="36"/>
  <c r="K180" i="38" s="1"/>
  <c r="N180" i="38"/>
  <c r="AP180" i="36"/>
  <c r="AB179" i="38"/>
  <c r="O179" i="38"/>
  <c r="P179" i="38" s="1"/>
  <c r="Z179" i="38"/>
  <c r="Y179" i="38"/>
  <c r="J178" i="36"/>
  <c r="D178" i="36"/>
  <c r="N178" i="36"/>
  <c r="AZ178" i="36"/>
  <c r="AU178" i="36"/>
  <c r="Z178" i="36"/>
  <c r="BT178" i="38"/>
  <c r="BP178" i="38"/>
  <c r="BL178" i="38"/>
  <c r="BH178" i="38"/>
  <c r="AV178" i="38"/>
  <c r="AJ178" i="38"/>
  <c r="AF178" i="38"/>
  <c r="BS178" i="38"/>
  <c r="BO178" i="38"/>
  <c r="BK178" i="38"/>
  <c r="AU178" i="38"/>
  <c r="AQ178" i="38"/>
  <c r="AI178" i="38"/>
  <c r="AE178" i="38"/>
  <c r="BR178" i="38"/>
  <c r="BN178" i="38"/>
  <c r="BJ178" i="38"/>
  <c r="AX178" i="38"/>
  <c r="AZ178" i="38" s="1"/>
  <c r="AT178" i="38"/>
  <c r="AP178" i="38"/>
  <c r="AH178" i="38"/>
  <c r="BQ178" i="38"/>
  <c r="BA178" i="38"/>
  <c r="BB178" i="38" s="1"/>
  <c r="BG178" i="38" s="1"/>
  <c r="AK178" i="38"/>
  <c r="BM178" i="38"/>
  <c r="AW178" i="38"/>
  <c r="AG178" i="38"/>
  <c r="BI178" i="38"/>
  <c r="AS178" i="38"/>
  <c r="AO178" i="38"/>
  <c r="BU178" i="38"/>
  <c r="DI179" i="36"/>
  <c r="DE179" i="36"/>
  <c r="DH179" i="36"/>
  <c r="DD179" i="36"/>
  <c r="DK179" i="36"/>
  <c r="DG179" i="36"/>
  <c r="DF179" i="36"/>
  <c r="EV184" i="36"/>
  <c r="EN184" i="36"/>
  <c r="AY176" i="38"/>
  <c r="BB177" i="36"/>
  <c r="BA177" i="36"/>
  <c r="BC177" i="36"/>
  <c r="BC177" i="38"/>
  <c r="BD177" i="38"/>
  <c r="J181" i="38"/>
  <c r="G181" i="36"/>
  <c r="F181" i="36"/>
  <c r="W181" i="36"/>
  <c r="L181" i="36"/>
  <c r="M181" i="36" s="1"/>
  <c r="J180" i="38"/>
  <c r="L180" i="36"/>
  <c r="M180" i="36" s="1"/>
  <c r="G180" i="36"/>
  <c r="F180" i="36"/>
  <c r="W180" i="36"/>
  <c r="AA179" i="38"/>
  <c r="T179" i="38"/>
  <c r="S179" i="38"/>
  <c r="AY176" i="36"/>
  <c r="AX176" i="36"/>
  <c r="AW176" i="36"/>
  <c r="AV176" i="36"/>
  <c r="H178" i="38"/>
  <c r="I178" i="38" s="1"/>
  <c r="EO184" i="36"/>
  <c r="EM185" i="36" s="1"/>
  <c r="EN183" i="36"/>
  <c r="EV183" i="36"/>
  <c r="T177" i="38"/>
  <c r="S177" i="38"/>
  <c r="AN177" i="38"/>
  <c r="AM177" i="38"/>
  <c r="AL177" i="38"/>
  <c r="AD181" i="38"/>
  <c r="BW181" i="36" s="1"/>
  <c r="F181" i="38"/>
  <c r="G181" i="38" s="1"/>
  <c r="Y181" i="36"/>
  <c r="H181" i="38" s="1"/>
  <c r="AS181" i="36"/>
  <c r="V181" i="36"/>
  <c r="AD180" i="38"/>
  <c r="BW180" i="36" s="1"/>
  <c r="F180" i="38"/>
  <c r="G180" i="38" s="1"/>
  <c r="V180" i="36"/>
  <c r="Y180" i="36"/>
  <c r="AS180" i="36"/>
  <c r="DF178" i="36"/>
  <c r="DI178" i="36"/>
  <c r="DE178" i="36"/>
  <c r="DH178" i="36"/>
  <c r="DD178" i="36"/>
  <c r="DK178" i="36"/>
  <c r="DG178" i="36"/>
  <c r="BT179" i="38"/>
  <c r="BP179" i="38"/>
  <c r="BL179" i="38"/>
  <c r="BH179" i="38"/>
  <c r="AV179" i="38"/>
  <c r="AJ179" i="38"/>
  <c r="AF179" i="38"/>
  <c r="BS179" i="38"/>
  <c r="BO179" i="38"/>
  <c r="BK179" i="38"/>
  <c r="AU179" i="38"/>
  <c r="AQ179" i="38"/>
  <c r="AI179" i="38"/>
  <c r="AE179" i="38"/>
  <c r="BR179" i="38"/>
  <c r="BN179" i="38"/>
  <c r="BJ179" i="38"/>
  <c r="AX179" i="38"/>
  <c r="AZ179" i="38" s="1"/>
  <c r="AT179" i="38"/>
  <c r="AP179" i="38"/>
  <c r="AH179" i="38"/>
  <c r="BQ179" i="38"/>
  <c r="BA179" i="38"/>
  <c r="BB179" i="38" s="1"/>
  <c r="BG179" i="38" s="1"/>
  <c r="AK179" i="38"/>
  <c r="BM179" i="38"/>
  <c r="AW179" i="38"/>
  <c r="AG179" i="38"/>
  <c r="BI179" i="38"/>
  <c r="AS179" i="38"/>
  <c r="AO179" i="38"/>
  <c r="BU179" i="38"/>
  <c r="AN176" i="38"/>
  <c r="AM176" i="38"/>
  <c r="AL176" i="38"/>
  <c r="AX177" i="36"/>
  <c r="AW177" i="36"/>
  <c r="AV177" i="36"/>
  <c r="AY177" i="36"/>
  <c r="A179" i="36"/>
  <c r="E181" i="38"/>
  <c r="C181" i="36"/>
  <c r="S181" i="36"/>
  <c r="I181" i="36"/>
  <c r="DC181" i="36"/>
  <c r="CX181" i="36"/>
  <c r="CT181" i="36"/>
  <c r="CW181" i="36"/>
  <c r="CZ181" i="36"/>
  <c r="CV181" i="36"/>
  <c r="CY181" i="36"/>
  <c r="DA181" i="36" s="1"/>
  <c r="CU181" i="36"/>
  <c r="CY180" i="36"/>
  <c r="DA180" i="36" s="1"/>
  <c r="CU180" i="36"/>
  <c r="DC180" i="36"/>
  <c r="CX180" i="36"/>
  <c r="CT180" i="36"/>
  <c r="CW180" i="36"/>
  <c r="CV180" i="36"/>
  <c r="CZ180" i="36"/>
  <c r="E180" i="38"/>
  <c r="C180" i="36"/>
  <c r="I180" i="36"/>
  <c r="S180" i="36"/>
  <c r="AZ179" i="36"/>
  <c r="AU179" i="36"/>
  <c r="Z179" i="36"/>
  <c r="H179" i="38"/>
  <c r="I179" i="38" s="1"/>
  <c r="BC176" i="36"/>
  <c r="BB176" i="36"/>
  <c r="BA176" i="36"/>
  <c r="AB178" i="38"/>
  <c r="O178" i="38"/>
  <c r="P178" i="38" s="1"/>
  <c r="Z178" i="38"/>
  <c r="Y178" i="38"/>
  <c r="D179" i="36"/>
  <c r="J179" i="36"/>
  <c r="N179" i="36"/>
  <c r="BF177" i="38"/>
  <c r="AY177" i="38"/>
  <c r="W178" i="38"/>
  <c r="R178" i="38"/>
  <c r="BY179" i="36"/>
  <c r="EQ183" i="36"/>
  <c r="AF184" i="36"/>
  <c r="AJ182" i="36"/>
  <c r="BH182" i="36"/>
  <c r="BE183" i="36"/>
  <c r="ET184" i="36"/>
  <c r="AO182" i="36"/>
  <c r="FA183" i="36"/>
  <c r="AD183" i="36"/>
  <c r="AB184" i="36"/>
  <c r="EZ183" i="36"/>
  <c r="AQ181" i="36"/>
  <c r="EY184" i="36"/>
  <c r="BJ182" i="36"/>
  <c r="BI182" i="36"/>
  <c r="EU183" i="36"/>
  <c r="EZ184" i="36"/>
  <c r="EP182" i="36"/>
  <c r="AK182" i="36"/>
  <c r="BM182" i="36"/>
  <c r="BT183" i="36"/>
  <c r="BU182" i="36"/>
  <c r="ER184" i="36"/>
  <c r="ES183" i="36"/>
  <c r="FB183" i="36"/>
  <c r="AQ180" i="36"/>
  <c r="ET183" i="36"/>
  <c r="CE184" i="36"/>
  <c r="ER183" i="36"/>
  <c r="AH182" i="36"/>
  <c r="BO182" i="36"/>
  <c r="AB183" i="36"/>
  <c r="EX184" i="36"/>
  <c r="Q183" i="36"/>
  <c r="BP182" i="36"/>
  <c r="AR182" i="36"/>
  <c r="AJ184" i="36"/>
  <c r="AA183" i="36"/>
  <c r="ES184" i="36"/>
  <c r="CE183" i="36"/>
  <c r="EQ184" i="36"/>
  <c r="BQ182" i="36"/>
  <c r="AD184" i="36"/>
  <c r="AF183" i="36"/>
  <c r="BE182" i="36"/>
  <c r="BN182" i="36"/>
  <c r="BD182" i="36"/>
  <c r="EY183" i="36"/>
  <c r="BX182" i="36"/>
  <c r="EX183" i="36"/>
  <c r="BL182" i="36"/>
  <c r="AQ182" i="36"/>
  <c r="BT184" i="36"/>
  <c r="FA184" i="36"/>
  <c r="EU184" i="36"/>
  <c r="BV182" i="36"/>
  <c r="Q184" i="36"/>
  <c r="AA184" i="36"/>
  <c r="CD182" i="36"/>
  <c r="FB184" i="36"/>
  <c r="BX184" i="36"/>
  <c r="L182" i="38" l="1"/>
  <c r="M182" i="38"/>
  <c r="N182" i="38"/>
  <c r="AP182" i="36"/>
  <c r="A181" i="36"/>
  <c r="V182" i="38"/>
  <c r="BG182" i="36"/>
  <c r="BS182" i="36"/>
  <c r="Q182" i="38"/>
  <c r="R182" i="38" s="1"/>
  <c r="BF182" i="36"/>
  <c r="U182" i="38" s="1"/>
  <c r="X182" i="38" s="1"/>
  <c r="CB182" i="36"/>
  <c r="AC182" i="38"/>
  <c r="CA182" i="36"/>
  <c r="AI182" i="36"/>
  <c r="K182" i="38" s="1"/>
  <c r="CG182" i="36"/>
  <c r="CF182" i="36"/>
  <c r="BR182" i="36"/>
  <c r="EG176" i="36"/>
  <c r="EK176" i="36"/>
  <c r="EA177" i="36"/>
  <c r="EC177" i="36"/>
  <c r="EJ177" i="36"/>
  <c r="EF177" i="36"/>
  <c r="ED177" i="36"/>
  <c r="DX177" i="36"/>
  <c r="DY177" i="36"/>
  <c r="EI177" i="36"/>
  <c r="AA181" i="38"/>
  <c r="DJ179" i="36"/>
  <c r="EG179" i="36" s="1"/>
  <c r="EB177" i="36"/>
  <c r="EH177" i="36"/>
  <c r="EK177" i="36"/>
  <c r="EE177" i="36"/>
  <c r="DZ177" i="36"/>
  <c r="A180" i="36"/>
  <c r="AY178" i="38"/>
  <c r="EI176" i="36"/>
  <c r="DY176" i="36"/>
  <c r="DX176" i="36"/>
  <c r="BE179" i="38"/>
  <c r="BD179" i="38"/>
  <c r="DJ178" i="36"/>
  <c r="EI178" i="36" s="1"/>
  <c r="EC176" i="36"/>
  <c r="EF176" i="36"/>
  <c r="BY181" i="36"/>
  <c r="DZ176" i="36"/>
  <c r="BF179" i="38"/>
  <c r="BC179" i="38"/>
  <c r="BF178" i="38"/>
  <c r="EE176" i="36"/>
  <c r="ED176" i="36"/>
  <c r="EA176" i="36"/>
  <c r="EH176" i="36"/>
  <c r="EB176" i="36"/>
  <c r="D183" i="38"/>
  <c r="E183" i="36"/>
  <c r="R183" i="36"/>
  <c r="U183" i="36"/>
  <c r="K183" i="36"/>
  <c r="DV183" i="36"/>
  <c r="T183" i="36"/>
  <c r="CS183" i="36"/>
  <c r="AE183" i="36"/>
  <c r="AG184" i="36"/>
  <c r="AG183" i="36"/>
  <c r="L184" i="38"/>
  <c r="M184" i="38"/>
  <c r="D184" i="38"/>
  <c r="R184" i="36"/>
  <c r="U184" i="36"/>
  <c r="K184" i="36"/>
  <c r="DV184" i="36"/>
  <c r="CS184" i="36"/>
  <c r="T184" i="36"/>
  <c r="E184" i="36"/>
  <c r="AE184" i="36"/>
  <c r="AC183" i="36"/>
  <c r="X183" i="36"/>
  <c r="AR183" i="38"/>
  <c r="AR184" i="38"/>
  <c r="AC184" i="36"/>
  <c r="X184" i="36"/>
  <c r="BC179" i="36"/>
  <c r="BB179" i="36"/>
  <c r="BA179" i="36"/>
  <c r="DH180" i="36"/>
  <c r="DD180" i="36"/>
  <c r="DK180" i="36"/>
  <c r="DG180" i="36"/>
  <c r="DF180" i="36"/>
  <c r="DI180" i="36"/>
  <c r="DE180" i="36"/>
  <c r="DK181" i="36"/>
  <c r="DG181" i="36"/>
  <c r="DF181" i="36"/>
  <c r="DI181" i="36"/>
  <c r="DE181" i="36"/>
  <c r="DH181" i="36"/>
  <c r="DD181" i="36"/>
  <c r="AY179" i="38"/>
  <c r="EW183" i="36"/>
  <c r="AB181" i="38"/>
  <c r="O181" i="38"/>
  <c r="P181" i="38" s="1"/>
  <c r="Z181" i="38"/>
  <c r="Y181" i="38"/>
  <c r="AW178" i="36"/>
  <c r="AV178" i="36"/>
  <c r="AY178" i="36"/>
  <c r="AX178" i="36"/>
  <c r="BZ180" i="36"/>
  <c r="AA180" i="38"/>
  <c r="W180" i="38"/>
  <c r="R180" i="38"/>
  <c r="BY180" i="36"/>
  <c r="BT180" i="38"/>
  <c r="BP180" i="38"/>
  <c r="BL180" i="38"/>
  <c r="BH180" i="38"/>
  <c r="AV180" i="38"/>
  <c r="AJ180" i="38"/>
  <c r="AF180" i="38"/>
  <c r="BS180" i="38"/>
  <c r="BO180" i="38"/>
  <c r="BK180" i="38"/>
  <c r="AU180" i="38"/>
  <c r="AQ180" i="38"/>
  <c r="AI180" i="38"/>
  <c r="AE180" i="38"/>
  <c r="BR180" i="38"/>
  <c r="BN180" i="38"/>
  <c r="BJ180" i="38"/>
  <c r="AX180" i="38"/>
  <c r="AZ180" i="38" s="1"/>
  <c r="AT180" i="38"/>
  <c r="AP180" i="38"/>
  <c r="AH180" i="38"/>
  <c r="BQ180" i="38"/>
  <c r="BA180" i="38"/>
  <c r="BB180" i="38" s="1"/>
  <c r="BG180" i="38" s="1"/>
  <c r="AK180" i="38"/>
  <c r="BM180" i="38"/>
  <c r="AW180" i="38"/>
  <c r="AG180" i="38"/>
  <c r="BI180" i="38"/>
  <c r="AS180" i="38"/>
  <c r="BU180" i="38"/>
  <c r="AO180" i="38"/>
  <c r="AZ181" i="36"/>
  <c r="Z181" i="36"/>
  <c r="AU181" i="36"/>
  <c r="EV185" i="36"/>
  <c r="EN185" i="36"/>
  <c r="BA178" i="36"/>
  <c r="BC178" i="36"/>
  <c r="BB178" i="36"/>
  <c r="AD182" i="38"/>
  <c r="BW182" i="36" s="1"/>
  <c r="F182" i="38"/>
  <c r="G182" i="38" s="1"/>
  <c r="AS182" i="36"/>
  <c r="V182" i="36"/>
  <c r="Y182" i="36"/>
  <c r="H182" i="38" s="1"/>
  <c r="T178" i="38"/>
  <c r="S178" i="38"/>
  <c r="J181" i="36"/>
  <c r="D181" i="36"/>
  <c r="N181" i="36"/>
  <c r="AN179" i="38"/>
  <c r="AM179" i="38"/>
  <c r="AL179" i="38"/>
  <c r="AU180" i="36"/>
  <c r="Z180" i="36"/>
  <c r="AZ180" i="36"/>
  <c r="H180" i="38"/>
  <c r="I180" i="38" s="1"/>
  <c r="I181" i="38"/>
  <c r="AB180" i="38"/>
  <c r="O180" i="38"/>
  <c r="P180" i="38" s="1"/>
  <c r="Z180" i="38"/>
  <c r="Y180" i="38"/>
  <c r="EO185" i="36"/>
  <c r="EM186" i="36" s="1"/>
  <c r="BE178" i="38"/>
  <c r="BC178" i="38"/>
  <c r="BD178" i="38"/>
  <c r="BZ181" i="36"/>
  <c r="E182" i="38"/>
  <c r="S182" i="36"/>
  <c r="I182" i="36"/>
  <c r="C182" i="36"/>
  <c r="CW182" i="36"/>
  <c r="CZ182" i="36"/>
  <c r="CV182" i="36"/>
  <c r="CY182" i="36"/>
  <c r="DA182" i="36" s="1"/>
  <c r="CU182" i="36"/>
  <c r="CT182" i="36"/>
  <c r="DC182" i="36"/>
  <c r="CX182" i="36"/>
  <c r="W181" i="38"/>
  <c r="R181" i="38"/>
  <c r="D180" i="36"/>
  <c r="J180" i="36"/>
  <c r="N180" i="36"/>
  <c r="AV179" i="36"/>
  <c r="AY179" i="36"/>
  <c r="AX179" i="36"/>
  <c r="AW179" i="36"/>
  <c r="BT181" i="38"/>
  <c r="BP181" i="38"/>
  <c r="BL181" i="38"/>
  <c r="BH181" i="38"/>
  <c r="AV181" i="38"/>
  <c r="AJ181" i="38"/>
  <c r="AF181" i="38"/>
  <c r="BS181" i="38"/>
  <c r="BO181" i="38"/>
  <c r="BK181" i="38"/>
  <c r="AU181" i="38"/>
  <c r="AQ181" i="38"/>
  <c r="AI181" i="38"/>
  <c r="AE181" i="38"/>
  <c r="BR181" i="38"/>
  <c r="BN181" i="38"/>
  <c r="BJ181" i="38"/>
  <c r="AX181" i="38"/>
  <c r="AZ181" i="38" s="1"/>
  <c r="AT181" i="38"/>
  <c r="AP181" i="38"/>
  <c r="AH181" i="38"/>
  <c r="BQ181" i="38"/>
  <c r="BA181" i="38"/>
  <c r="BB181" i="38" s="1"/>
  <c r="BG181" i="38" s="1"/>
  <c r="AK181" i="38"/>
  <c r="BM181" i="38"/>
  <c r="AW181" i="38"/>
  <c r="AG181" i="38"/>
  <c r="BI181" i="38"/>
  <c r="AS181" i="38"/>
  <c r="BU181" i="38"/>
  <c r="AO181" i="38"/>
  <c r="EW184" i="36"/>
  <c r="AN178" i="38"/>
  <c r="AM178" i="38"/>
  <c r="AL178" i="38"/>
  <c r="J182" i="38"/>
  <c r="F182" i="36"/>
  <c r="W182" i="36"/>
  <c r="L182" i="36"/>
  <c r="M182" i="36" s="1"/>
  <c r="G182" i="36"/>
  <c r="FB185" i="36"/>
  <c r="BP183" i="36"/>
  <c r="AR183" i="36"/>
  <c r="AH185" i="36"/>
  <c r="BQ184" i="36"/>
  <c r="AJ183" i="36"/>
  <c r="BK184" i="36"/>
  <c r="EX185" i="36"/>
  <c r="BJ183" i="36"/>
  <c r="CD184" i="36"/>
  <c r="BX183" i="36"/>
  <c r="BN183" i="36"/>
  <c r="BN184" i="36"/>
  <c r="BM183" i="36"/>
  <c r="EZ185" i="36"/>
  <c r="AM185" i="36"/>
  <c r="ER185" i="36"/>
  <c r="AK183" i="36"/>
  <c r="ES185" i="36"/>
  <c r="AM183" i="36"/>
  <c r="AM184" i="36"/>
  <c r="BE184" i="36"/>
  <c r="AH184" i="36"/>
  <c r="AK184" i="36"/>
  <c r="BI184" i="36"/>
  <c r="AO183" i="36"/>
  <c r="BJ184" i="36"/>
  <c r="BI183" i="36"/>
  <c r="AH183" i="36"/>
  <c r="BH184" i="36"/>
  <c r="AF185" i="36"/>
  <c r="BK183" i="36"/>
  <c r="ET185" i="36"/>
  <c r="BU183" i="36"/>
  <c r="AO184" i="36"/>
  <c r="BD183" i="36"/>
  <c r="BV184" i="36"/>
  <c r="BL184" i="36"/>
  <c r="AR184" i="36"/>
  <c r="Q185" i="36"/>
  <c r="BD184" i="36"/>
  <c r="BU184" i="36"/>
  <c r="BP184" i="36"/>
  <c r="AD185" i="36"/>
  <c r="BO183" i="36"/>
  <c r="CD183" i="36"/>
  <c r="CE185" i="36"/>
  <c r="AB185" i="36"/>
  <c r="EU185" i="36"/>
  <c r="FA185" i="36"/>
  <c r="EQ185" i="36"/>
  <c r="EY185" i="36"/>
  <c r="EP184" i="36"/>
  <c r="BM184" i="36"/>
  <c r="BH183" i="36"/>
  <c r="BL185" i="36"/>
  <c r="BQ183" i="36"/>
  <c r="BL183" i="36"/>
  <c r="AO185" i="36"/>
  <c r="AA185" i="36"/>
  <c r="BV183" i="36"/>
  <c r="EP183" i="36"/>
  <c r="BT185" i="36"/>
  <c r="BO184" i="36"/>
  <c r="W182" i="38" l="1"/>
  <c r="EK179" i="36"/>
  <c r="EJ179" i="36"/>
  <c r="AA182" i="38"/>
  <c r="EK178" i="36"/>
  <c r="EE179" i="36"/>
  <c r="EF179" i="36"/>
  <c r="BZ182" i="36"/>
  <c r="EI179" i="36"/>
  <c r="DX179" i="36"/>
  <c r="BY182" i="36"/>
  <c r="AT184" i="36"/>
  <c r="AN184" i="36"/>
  <c r="V183" i="38"/>
  <c r="BG183" i="36"/>
  <c r="BG184" i="36"/>
  <c r="V184" i="38"/>
  <c r="ED178" i="36"/>
  <c r="EA179" i="36"/>
  <c r="AI183" i="36"/>
  <c r="K183" i="38" s="1"/>
  <c r="BE181" i="38"/>
  <c r="BE180" i="38"/>
  <c r="EC178" i="36"/>
  <c r="EH178" i="36"/>
  <c r="DY179" i="36"/>
  <c r="EC179" i="36"/>
  <c r="EH179" i="36"/>
  <c r="DZ179" i="36"/>
  <c r="ED179" i="36"/>
  <c r="EG178" i="36"/>
  <c r="DY178" i="36"/>
  <c r="EA178" i="36"/>
  <c r="EB179" i="36"/>
  <c r="DZ178" i="36"/>
  <c r="DJ181" i="36"/>
  <c r="EE181" i="36" s="1"/>
  <c r="EB178" i="36"/>
  <c r="AY181" i="38"/>
  <c r="DX178" i="36"/>
  <c r="EJ178" i="36"/>
  <c r="EE178" i="36"/>
  <c r="EF178" i="36"/>
  <c r="BR184" i="36"/>
  <c r="AN183" i="36"/>
  <c r="BR183" i="36"/>
  <c r="AT183" i="36"/>
  <c r="BS183" i="36"/>
  <c r="AE185" i="36"/>
  <c r="BS185" i="36"/>
  <c r="L183" i="38"/>
  <c r="M183" i="38"/>
  <c r="BS184" i="36"/>
  <c r="AC185" i="36"/>
  <c r="X185" i="36"/>
  <c r="N184" i="38"/>
  <c r="AP184" i="36"/>
  <c r="Q183" i="38"/>
  <c r="BF183" i="36"/>
  <c r="U183" i="38" s="1"/>
  <c r="X183" i="38" s="1"/>
  <c r="N183" i="38"/>
  <c r="AP183" i="36"/>
  <c r="CF184" i="36"/>
  <c r="CG184" i="36"/>
  <c r="AI184" i="36"/>
  <c r="K184" i="38" s="1"/>
  <c r="AC184" i="38"/>
  <c r="CB184" i="36"/>
  <c r="CA184" i="36"/>
  <c r="AT185" i="36"/>
  <c r="AN185" i="36"/>
  <c r="AR185" i="38"/>
  <c r="AG185" i="36"/>
  <c r="Q184" i="38"/>
  <c r="BF184" i="36"/>
  <c r="U184" i="38" s="1"/>
  <c r="X184" i="38" s="1"/>
  <c r="CG183" i="36"/>
  <c r="CF183" i="36"/>
  <c r="AI185" i="36"/>
  <c r="K185" i="38" s="1"/>
  <c r="D185" i="38"/>
  <c r="U185" i="36"/>
  <c r="K185" i="36"/>
  <c r="DV185" i="36"/>
  <c r="CS185" i="36"/>
  <c r="T185" i="36"/>
  <c r="E185" i="36"/>
  <c r="R185" i="36"/>
  <c r="AC183" i="38"/>
  <c r="CB183" i="36"/>
  <c r="CA183" i="36"/>
  <c r="AB182" i="38"/>
  <c r="O182" i="38"/>
  <c r="P182" i="38" s="1"/>
  <c r="Z182" i="38"/>
  <c r="Y182" i="38"/>
  <c r="AN181" i="38"/>
  <c r="AM181" i="38"/>
  <c r="AL181" i="38"/>
  <c r="EV186" i="36"/>
  <c r="EN186" i="36"/>
  <c r="EO186" i="36"/>
  <c r="EM187" i="36" s="1"/>
  <c r="EO187" i="36" s="1"/>
  <c r="EM188" i="36" s="1"/>
  <c r="DJ180" i="36"/>
  <c r="EK180" i="36" s="1"/>
  <c r="AD184" i="38"/>
  <c r="BW184" i="36" s="1"/>
  <c r="F184" i="38"/>
  <c r="G184" i="38" s="1"/>
  <c r="V184" i="36"/>
  <c r="Y184" i="36"/>
  <c r="AS184" i="36"/>
  <c r="AD183" i="38"/>
  <c r="BW183" i="36" s="1"/>
  <c r="F183" i="38"/>
  <c r="G183" i="38" s="1"/>
  <c r="V183" i="36"/>
  <c r="Y183" i="36"/>
  <c r="AS183" i="36"/>
  <c r="T182" i="38"/>
  <c r="S182" i="38"/>
  <c r="T181" i="38"/>
  <c r="S181" i="38"/>
  <c r="DF182" i="36"/>
  <c r="DI182" i="36"/>
  <c r="DE182" i="36"/>
  <c r="DH182" i="36"/>
  <c r="DD182" i="36"/>
  <c r="DK182" i="36"/>
  <c r="DG182" i="36"/>
  <c r="AY180" i="36"/>
  <c r="AX180" i="36"/>
  <c r="AW180" i="36"/>
  <c r="AV180" i="36"/>
  <c r="I182" i="38"/>
  <c r="EW185" i="36"/>
  <c r="BB181" i="36"/>
  <c r="BA181" i="36"/>
  <c r="BC181" i="36"/>
  <c r="BF180" i="38"/>
  <c r="AY180" i="38"/>
  <c r="T180" i="38"/>
  <c r="S180" i="38"/>
  <c r="CY184" i="36"/>
  <c r="DA184" i="36" s="1"/>
  <c r="CU184" i="36"/>
  <c r="DC184" i="36"/>
  <c r="CX184" i="36"/>
  <c r="CT184" i="36"/>
  <c r="CW184" i="36"/>
  <c r="CV184" i="36"/>
  <c r="CZ184" i="36"/>
  <c r="E184" i="38"/>
  <c r="C184" i="36"/>
  <c r="I184" i="36"/>
  <c r="S184" i="36"/>
  <c r="E183" i="38"/>
  <c r="S183" i="36"/>
  <c r="I183" i="36"/>
  <c r="C183" i="36"/>
  <c r="A182" i="36"/>
  <c r="BF181" i="38"/>
  <c r="AZ182" i="36"/>
  <c r="AU182" i="36"/>
  <c r="Z182" i="36"/>
  <c r="BT182" i="38"/>
  <c r="BP182" i="38"/>
  <c r="BL182" i="38"/>
  <c r="BH182" i="38"/>
  <c r="AV182" i="38"/>
  <c r="AJ182" i="38"/>
  <c r="AF182" i="38"/>
  <c r="BS182" i="38"/>
  <c r="BO182" i="38"/>
  <c r="BK182" i="38"/>
  <c r="AU182" i="38"/>
  <c r="AQ182" i="38"/>
  <c r="AI182" i="38"/>
  <c r="AE182" i="38"/>
  <c r="BR182" i="38"/>
  <c r="BN182" i="38"/>
  <c r="BJ182" i="38"/>
  <c r="AX182" i="38"/>
  <c r="AZ182" i="38" s="1"/>
  <c r="AT182" i="38"/>
  <c r="AP182" i="38"/>
  <c r="AH182" i="38"/>
  <c r="BQ182" i="38"/>
  <c r="BA182" i="38"/>
  <c r="BB182" i="38" s="1"/>
  <c r="BG182" i="38" s="1"/>
  <c r="AK182" i="38"/>
  <c r="BM182" i="38"/>
  <c r="AW182" i="38"/>
  <c r="AG182" i="38"/>
  <c r="BI182" i="38"/>
  <c r="AS182" i="38"/>
  <c r="AO182" i="38"/>
  <c r="BU182" i="38"/>
  <c r="BC180" i="38"/>
  <c r="BD180" i="38"/>
  <c r="BC181" i="38"/>
  <c r="BD181" i="38"/>
  <c r="J182" i="36"/>
  <c r="D182" i="36"/>
  <c r="N182" i="36"/>
  <c r="BC180" i="36"/>
  <c r="BB180" i="36"/>
  <c r="BA180" i="36"/>
  <c r="AX181" i="36"/>
  <c r="AW181" i="36"/>
  <c r="AV181" i="36"/>
  <c r="AY181" i="36"/>
  <c r="AN180" i="38"/>
  <c r="AM180" i="38"/>
  <c r="AL180" i="38"/>
  <c r="J184" i="38"/>
  <c r="L184" i="36"/>
  <c r="M184" i="36" s="1"/>
  <c r="G184" i="36"/>
  <c r="F184" i="36"/>
  <c r="W184" i="36"/>
  <c r="J183" i="38"/>
  <c r="W183" i="36"/>
  <c r="L183" i="36"/>
  <c r="M183" i="36" s="1"/>
  <c r="G183" i="36"/>
  <c r="F183" i="36"/>
  <c r="CZ183" i="36"/>
  <c r="CV183" i="36"/>
  <c r="CY183" i="36"/>
  <c r="DA183" i="36" s="1"/>
  <c r="CU183" i="36"/>
  <c r="DC183" i="36"/>
  <c r="CX183" i="36"/>
  <c r="CT183" i="36"/>
  <c r="CW183" i="36"/>
  <c r="AA186" i="36"/>
  <c r="EP185" i="36"/>
  <c r="EY186" i="36"/>
  <c r="ET186" i="36"/>
  <c r="BE185" i="36"/>
  <c r="AR185" i="36"/>
  <c r="BP185" i="36"/>
  <c r="CD185" i="36"/>
  <c r="CE186" i="36"/>
  <c r="BU185" i="36"/>
  <c r="EU186" i="36"/>
  <c r="AF186" i="36"/>
  <c r="FB186" i="36"/>
  <c r="BM185" i="36"/>
  <c r="BV185" i="36"/>
  <c r="EQ186" i="36"/>
  <c r="AQ183" i="36"/>
  <c r="Q186" i="36"/>
  <c r="AQ185" i="36"/>
  <c r="BT186" i="36"/>
  <c r="EZ186" i="36"/>
  <c r="BM186" i="36"/>
  <c r="AD186" i="36"/>
  <c r="FA186" i="36"/>
  <c r="AB186" i="36"/>
  <c r="AQ184" i="36"/>
  <c r="ES186" i="36"/>
  <c r="BO185" i="36"/>
  <c r="BQ185" i="36"/>
  <c r="BJ185" i="36"/>
  <c r="BH185" i="36"/>
  <c r="BD185" i="36"/>
  <c r="BN185" i="36"/>
  <c r="ER186" i="36"/>
  <c r="BK185" i="36"/>
  <c r="AK185" i="36"/>
  <c r="BX185" i="36"/>
  <c r="EX186" i="36"/>
  <c r="BI185" i="36"/>
  <c r="AJ185" i="36"/>
  <c r="EJ181" i="36" l="1"/>
  <c r="BR185" i="36"/>
  <c r="M185" i="38"/>
  <c r="L185" i="38"/>
  <c r="N185" i="38"/>
  <c r="AP185" i="36"/>
  <c r="AC185" i="38"/>
  <c r="CB185" i="36"/>
  <c r="CA185" i="36"/>
  <c r="Q185" i="38"/>
  <c r="R185" i="38" s="1"/>
  <c r="BF185" i="36"/>
  <c r="U185" i="38" s="1"/>
  <c r="X185" i="38" s="1"/>
  <c r="EE180" i="36"/>
  <c r="EK181" i="36"/>
  <c r="ED181" i="36"/>
  <c r="EA181" i="36"/>
  <c r="EH180" i="36"/>
  <c r="EB181" i="36"/>
  <c r="DZ181" i="36"/>
  <c r="EF181" i="36"/>
  <c r="EI181" i="36"/>
  <c r="EC181" i="36"/>
  <c r="EG181" i="36"/>
  <c r="DX181" i="36"/>
  <c r="DX180" i="36"/>
  <c r="EH181" i="36"/>
  <c r="DY181" i="36"/>
  <c r="DJ182" i="36"/>
  <c r="ED182" i="36" s="1"/>
  <c r="A183" i="36"/>
  <c r="D186" i="38"/>
  <c r="DV186" i="36"/>
  <c r="CS186" i="36"/>
  <c r="T186" i="36"/>
  <c r="E186" i="36"/>
  <c r="R186" i="36"/>
  <c r="U186" i="36"/>
  <c r="K186" i="36"/>
  <c r="AC186" i="36"/>
  <c r="V185" i="38"/>
  <c r="BG185" i="36"/>
  <c r="AR186" i="38"/>
  <c r="AG186" i="36"/>
  <c r="CG185" i="36"/>
  <c r="CF185" i="36"/>
  <c r="X186" i="36"/>
  <c r="AE186" i="36"/>
  <c r="EV188" i="36"/>
  <c r="EN188" i="36"/>
  <c r="DI183" i="36"/>
  <c r="DE183" i="36"/>
  <c r="DH183" i="36"/>
  <c r="DD183" i="36"/>
  <c r="DK183" i="36"/>
  <c r="DG183" i="36"/>
  <c r="DF183" i="36"/>
  <c r="AN182" i="38"/>
  <c r="AM182" i="38"/>
  <c r="AL182" i="38"/>
  <c r="DH184" i="36"/>
  <c r="DD184" i="36"/>
  <c r="DK184" i="36"/>
  <c r="DG184" i="36"/>
  <c r="DF184" i="36"/>
  <c r="DI184" i="36"/>
  <c r="DE184" i="36"/>
  <c r="BT184" i="38"/>
  <c r="BP184" i="38"/>
  <c r="BL184" i="38"/>
  <c r="BH184" i="38"/>
  <c r="AV184" i="38"/>
  <c r="AJ184" i="38"/>
  <c r="AF184" i="38"/>
  <c r="BS184" i="38"/>
  <c r="BO184" i="38"/>
  <c r="BK184" i="38"/>
  <c r="AU184" i="38"/>
  <c r="AQ184" i="38"/>
  <c r="AI184" i="38"/>
  <c r="AE184" i="38"/>
  <c r="BR184" i="38"/>
  <c r="BN184" i="38"/>
  <c r="BJ184" i="38"/>
  <c r="AX184" i="38"/>
  <c r="AZ184" i="38" s="1"/>
  <c r="AT184" i="38"/>
  <c r="AP184" i="38"/>
  <c r="AH184" i="38"/>
  <c r="BQ184" i="38"/>
  <c r="BA184" i="38"/>
  <c r="BB184" i="38" s="1"/>
  <c r="BG184" i="38" s="1"/>
  <c r="AK184" i="38"/>
  <c r="BM184" i="38"/>
  <c r="AW184" i="38"/>
  <c r="AG184" i="38"/>
  <c r="BI184" i="38"/>
  <c r="AS184" i="38"/>
  <c r="BU184" i="38"/>
  <c r="AO184" i="38"/>
  <c r="EJ180" i="36"/>
  <c r="EW186" i="36"/>
  <c r="EC180" i="36"/>
  <c r="E185" i="38"/>
  <c r="C185" i="36"/>
  <c r="S185" i="36"/>
  <c r="I185" i="36"/>
  <c r="DC185" i="36"/>
  <c r="CX185" i="36"/>
  <c r="CT185" i="36"/>
  <c r="CW185" i="36"/>
  <c r="CZ185" i="36"/>
  <c r="CV185" i="36"/>
  <c r="CY185" i="36"/>
  <c r="DA185" i="36" s="1"/>
  <c r="CU185" i="36"/>
  <c r="AB184" i="38"/>
  <c r="O184" i="38"/>
  <c r="P184" i="38" s="1"/>
  <c r="Z184" i="38"/>
  <c r="Y184" i="38"/>
  <c r="A184" i="36"/>
  <c r="AW182" i="36"/>
  <c r="AV182" i="36"/>
  <c r="AY182" i="36"/>
  <c r="AX182" i="36"/>
  <c r="D184" i="36"/>
  <c r="J184" i="36"/>
  <c r="N184" i="36"/>
  <c r="AU184" i="36"/>
  <c r="Z184" i="36"/>
  <c r="AZ184" i="36"/>
  <c r="H184" i="38"/>
  <c r="I184" i="38" s="1"/>
  <c r="BZ183" i="36"/>
  <c r="AA183" i="38"/>
  <c r="BZ184" i="36"/>
  <c r="AA184" i="38"/>
  <c r="BF182" i="38"/>
  <c r="AY182" i="38"/>
  <c r="BA182" i="36"/>
  <c r="BC182" i="36"/>
  <c r="BB182" i="36"/>
  <c r="BT183" i="38"/>
  <c r="BP183" i="38"/>
  <c r="BL183" i="38"/>
  <c r="BH183" i="38"/>
  <c r="AV183" i="38"/>
  <c r="AJ183" i="38"/>
  <c r="AF183" i="38"/>
  <c r="BS183" i="38"/>
  <c r="BO183" i="38"/>
  <c r="BK183" i="38"/>
  <c r="AU183" i="38"/>
  <c r="AQ183" i="38"/>
  <c r="AI183" i="38"/>
  <c r="AE183" i="38"/>
  <c r="BR183" i="38"/>
  <c r="BN183" i="38"/>
  <c r="BJ183" i="38"/>
  <c r="AX183" i="38"/>
  <c r="AZ183" i="38" s="1"/>
  <c r="AT183" i="38"/>
  <c r="AP183" i="38"/>
  <c r="AH183" i="38"/>
  <c r="BQ183" i="38"/>
  <c r="BA183" i="38"/>
  <c r="BB183" i="38" s="1"/>
  <c r="BG183" i="38" s="1"/>
  <c r="AK183" i="38"/>
  <c r="BM183" i="38"/>
  <c r="AW183" i="38"/>
  <c r="AG183" i="38"/>
  <c r="BI183" i="38"/>
  <c r="AS183" i="38"/>
  <c r="AO183" i="38"/>
  <c r="BU183" i="38"/>
  <c r="EO188" i="36"/>
  <c r="EM189" i="36" s="1"/>
  <c r="EN187" i="36"/>
  <c r="EV187" i="36"/>
  <c r="BY183" i="36"/>
  <c r="W184" i="38"/>
  <c r="R184" i="38"/>
  <c r="BY184" i="36"/>
  <c r="J185" i="38"/>
  <c r="G185" i="36"/>
  <c r="F185" i="36"/>
  <c r="W185" i="36"/>
  <c r="L185" i="36"/>
  <c r="M185" i="36" s="1"/>
  <c r="AB183" i="38"/>
  <c r="O183" i="38"/>
  <c r="P183" i="38" s="1"/>
  <c r="Z183" i="38"/>
  <c r="Y183" i="38"/>
  <c r="BE182" i="38"/>
  <c r="BC182" i="38"/>
  <c r="BD182" i="38"/>
  <c r="D183" i="36"/>
  <c r="J183" i="36"/>
  <c r="N183" i="36"/>
  <c r="AZ183" i="36"/>
  <c r="AU183" i="36"/>
  <c r="Z183" i="36"/>
  <c r="H183" i="38"/>
  <c r="I183" i="38" s="1"/>
  <c r="EF180" i="36"/>
  <c r="EI180" i="36"/>
  <c r="DZ180" i="36"/>
  <c r="EA180" i="36"/>
  <c r="EG180" i="36"/>
  <c r="EB180" i="36"/>
  <c r="ED180" i="36"/>
  <c r="DY180" i="36"/>
  <c r="AD185" i="38"/>
  <c r="BW185" i="36" s="1"/>
  <c r="F185" i="38"/>
  <c r="G185" i="38" s="1"/>
  <c r="Y185" i="36"/>
  <c r="H185" i="38" s="1"/>
  <c r="AS185" i="36"/>
  <c r="V185" i="36"/>
  <c r="W183" i="38"/>
  <c r="R183" i="38"/>
  <c r="EQ187" i="36"/>
  <c r="AM186" i="36"/>
  <c r="AB187" i="36"/>
  <c r="AR186" i="36"/>
  <c r="BU188" i="36"/>
  <c r="EY188" i="36"/>
  <c r="FA187" i="36"/>
  <c r="FA188" i="36"/>
  <c r="BJ186" i="36"/>
  <c r="BH186" i="36"/>
  <c r="EP188" i="36"/>
  <c r="EU188" i="36"/>
  <c r="BJ188" i="36"/>
  <c r="ES187" i="36"/>
  <c r="EU187" i="36"/>
  <c r="CD186" i="36"/>
  <c r="EZ187" i="36"/>
  <c r="FB187" i="36"/>
  <c r="AK186" i="36"/>
  <c r="ER187" i="36"/>
  <c r="AJ188" i="36"/>
  <c r="AF187" i="36"/>
  <c r="AM188" i="36"/>
  <c r="BK186" i="36"/>
  <c r="AF188" i="36"/>
  <c r="AJ186" i="36"/>
  <c r="AO186" i="36"/>
  <c r="ET188" i="36"/>
  <c r="BX188" i="36"/>
  <c r="ER188" i="36"/>
  <c r="BP188" i="36"/>
  <c r="EX187" i="36"/>
  <c r="EX188" i="36"/>
  <c r="BQ186" i="36"/>
  <c r="BT187" i="36"/>
  <c r="BT188" i="36"/>
  <c r="EQ188" i="36"/>
  <c r="AA188" i="36"/>
  <c r="CE187" i="36"/>
  <c r="AD187" i="36"/>
  <c r="FB188" i="36"/>
  <c r="EZ188" i="36"/>
  <c r="AA187" i="36"/>
  <c r="BU186" i="36"/>
  <c r="BM188" i="36"/>
  <c r="BO186" i="36"/>
  <c r="BE188" i="36"/>
  <c r="AH186" i="36"/>
  <c r="ES188" i="36"/>
  <c r="Q187" i="36"/>
  <c r="CE188" i="36"/>
  <c r="BX186" i="36"/>
  <c r="BL186" i="36"/>
  <c r="AB188" i="36"/>
  <c r="EP186" i="36"/>
  <c r="AD188" i="36"/>
  <c r="BE186" i="36"/>
  <c r="BP186" i="36"/>
  <c r="BD186" i="36"/>
  <c r="BV186" i="36"/>
  <c r="BN186" i="36"/>
  <c r="EY187" i="36"/>
  <c r="Q188" i="36"/>
  <c r="ET187" i="36"/>
  <c r="BI186" i="36"/>
  <c r="BL187" i="36"/>
  <c r="W185" i="38" l="1"/>
  <c r="AI186" i="36"/>
  <c r="K186" i="38" s="1"/>
  <c r="V186" i="38"/>
  <c r="BG186" i="36"/>
  <c r="BY185" i="36"/>
  <c r="AA185" i="38"/>
  <c r="BZ185" i="36"/>
  <c r="BE184" i="38"/>
  <c r="BS186" i="36"/>
  <c r="N186" i="38"/>
  <c r="AP186" i="36"/>
  <c r="Q186" i="38"/>
  <c r="BF186" i="36"/>
  <c r="U186" i="38" s="1"/>
  <c r="X186" i="38" s="1"/>
  <c r="L186" i="38"/>
  <c r="M186" i="38"/>
  <c r="EI182" i="36"/>
  <c r="EE182" i="36"/>
  <c r="DX182" i="36"/>
  <c r="EA182" i="36"/>
  <c r="EH182" i="36"/>
  <c r="EF182" i="36"/>
  <c r="EG182" i="36"/>
  <c r="EC182" i="36"/>
  <c r="DY182" i="36"/>
  <c r="DZ182" i="36"/>
  <c r="EJ182" i="36"/>
  <c r="EB182" i="36"/>
  <c r="EK182" i="36"/>
  <c r="A185" i="36"/>
  <c r="BE183" i="38"/>
  <c r="BC184" i="38"/>
  <c r="DJ183" i="36"/>
  <c r="DY183" i="36" s="1"/>
  <c r="EW188" i="36"/>
  <c r="BD184" i="38"/>
  <c r="CG186" i="36"/>
  <c r="CF186" i="36"/>
  <c r="AR188" i="38"/>
  <c r="AC188" i="36"/>
  <c r="D187" i="38"/>
  <c r="E187" i="36"/>
  <c r="R187" i="36"/>
  <c r="U187" i="36"/>
  <c r="K187" i="36"/>
  <c r="DV187" i="36"/>
  <c r="T187" i="36"/>
  <c r="CS187" i="36"/>
  <c r="AE187" i="36"/>
  <c r="AG188" i="36"/>
  <c r="CF188" i="36"/>
  <c r="CG188" i="36"/>
  <c r="X188" i="36"/>
  <c r="AT188" i="36"/>
  <c r="AN188" i="36"/>
  <c r="AG187" i="36"/>
  <c r="AN186" i="36"/>
  <c r="BR186" i="36"/>
  <c r="AT186" i="36"/>
  <c r="L188" i="38"/>
  <c r="M188" i="38"/>
  <c r="D188" i="38"/>
  <c r="R188" i="36"/>
  <c r="U188" i="36"/>
  <c r="K188" i="36"/>
  <c r="DV188" i="36"/>
  <c r="CS188" i="36"/>
  <c r="T188" i="36"/>
  <c r="E188" i="36"/>
  <c r="AE188" i="36"/>
  <c r="AC187" i="36"/>
  <c r="X187" i="36"/>
  <c r="AR187" i="38"/>
  <c r="AC186" i="38"/>
  <c r="CB186" i="36"/>
  <c r="CA186" i="36"/>
  <c r="T185" i="38"/>
  <c r="S185" i="38"/>
  <c r="CW186" i="36"/>
  <c r="CZ186" i="36"/>
  <c r="CV186" i="36"/>
  <c r="CY186" i="36"/>
  <c r="DA186" i="36" s="1"/>
  <c r="CU186" i="36"/>
  <c r="CT186" i="36"/>
  <c r="DC186" i="36"/>
  <c r="CX186" i="36"/>
  <c r="EW187" i="36"/>
  <c r="BF183" i="38"/>
  <c r="AY183" i="38"/>
  <c r="DK185" i="36"/>
  <c r="DG185" i="36"/>
  <c r="DF185" i="36"/>
  <c r="DI185" i="36"/>
  <c r="DE185" i="36"/>
  <c r="DH185" i="36"/>
  <c r="DD185" i="36"/>
  <c r="AN184" i="38"/>
  <c r="AM184" i="38"/>
  <c r="AL184" i="38"/>
  <c r="AY184" i="36"/>
  <c r="AX184" i="36"/>
  <c r="AW184" i="36"/>
  <c r="AV184" i="36"/>
  <c r="AV183" i="36"/>
  <c r="AY183" i="36"/>
  <c r="AX183" i="36"/>
  <c r="AW183" i="36"/>
  <c r="EV189" i="36"/>
  <c r="EN189" i="36"/>
  <c r="BC183" i="38"/>
  <c r="BD183" i="38"/>
  <c r="BC184" i="36"/>
  <c r="BB184" i="36"/>
  <c r="BA184" i="36"/>
  <c r="J186" i="38"/>
  <c r="F186" i="36"/>
  <c r="W186" i="36"/>
  <c r="L186" i="36"/>
  <c r="M186" i="36" s="1"/>
  <c r="G186" i="36"/>
  <c r="BT185" i="38"/>
  <c r="BP185" i="38"/>
  <c r="BL185" i="38"/>
  <c r="BH185" i="38"/>
  <c r="AV185" i="38"/>
  <c r="AJ185" i="38"/>
  <c r="AF185" i="38"/>
  <c r="BS185" i="38"/>
  <c r="BO185" i="38"/>
  <c r="BK185" i="38"/>
  <c r="AU185" i="38"/>
  <c r="AQ185" i="38"/>
  <c r="AI185" i="38"/>
  <c r="AE185" i="38"/>
  <c r="BR185" i="38"/>
  <c r="BN185" i="38"/>
  <c r="BJ185" i="38"/>
  <c r="AX185" i="38"/>
  <c r="AZ185" i="38" s="1"/>
  <c r="AT185" i="38"/>
  <c r="AP185" i="38"/>
  <c r="AH185" i="38"/>
  <c r="BQ185" i="38"/>
  <c r="BA185" i="38"/>
  <c r="BB185" i="38" s="1"/>
  <c r="BG185" i="38" s="1"/>
  <c r="AK185" i="38"/>
  <c r="BM185" i="38"/>
  <c r="AW185" i="38"/>
  <c r="AG185" i="38"/>
  <c r="BI185" i="38"/>
  <c r="AS185" i="38"/>
  <c r="BU185" i="38"/>
  <c r="AO185" i="38"/>
  <c r="DJ184" i="36"/>
  <c r="EE184" i="36" s="1"/>
  <c r="E186" i="38"/>
  <c r="S186" i="36"/>
  <c r="I186" i="36"/>
  <c r="C186" i="36"/>
  <c r="T183" i="38"/>
  <c r="S183" i="38"/>
  <c r="AZ185" i="36"/>
  <c r="Z185" i="36"/>
  <c r="AU185" i="36"/>
  <c r="I185" i="38"/>
  <c r="BC183" i="36"/>
  <c r="BB183" i="36"/>
  <c r="BA183" i="36"/>
  <c r="AB185" i="38"/>
  <c r="O185" i="38"/>
  <c r="P185" i="38" s="1"/>
  <c r="Z185" i="38"/>
  <c r="Y185" i="38"/>
  <c r="T184" i="38"/>
  <c r="S184" i="38"/>
  <c r="AN183" i="38"/>
  <c r="AM183" i="38"/>
  <c r="AL183" i="38"/>
  <c r="J185" i="36"/>
  <c r="D185" i="36"/>
  <c r="N185" i="36"/>
  <c r="BF184" i="38"/>
  <c r="AY184" i="38"/>
  <c r="EO189" i="36"/>
  <c r="EM190" i="36" s="1"/>
  <c r="AD186" i="38"/>
  <c r="BW186" i="36" s="1"/>
  <c r="F186" i="38"/>
  <c r="G186" i="38" s="1"/>
  <c r="AS186" i="36"/>
  <c r="V186" i="36"/>
  <c r="Y186" i="36"/>
  <c r="AQ186" i="36"/>
  <c r="AD189" i="36"/>
  <c r="AR187" i="36"/>
  <c r="AA189" i="36"/>
  <c r="ET189" i="36"/>
  <c r="AO188" i="36"/>
  <c r="EU189" i="36"/>
  <c r="AM187" i="36"/>
  <c r="CD187" i="36"/>
  <c r="BV187" i="36"/>
  <c r="AH187" i="36"/>
  <c r="BH188" i="36"/>
  <c r="BP187" i="36"/>
  <c r="EQ189" i="36"/>
  <c r="Q189" i="36"/>
  <c r="EX189" i="36"/>
  <c r="BN188" i="36"/>
  <c r="BN187" i="36"/>
  <c r="ER189" i="36"/>
  <c r="EP187" i="36"/>
  <c r="BM187" i="36"/>
  <c r="BQ187" i="36"/>
  <c r="BE187" i="36"/>
  <c r="BX187" i="36"/>
  <c r="CD188" i="36"/>
  <c r="FB189" i="36"/>
  <c r="AK188" i="36"/>
  <c r="BD187" i="36"/>
  <c r="BI188" i="36"/>
  <c r="BH189" i="36"/>
  <c r="AQ188" i="36"/>
  <c r="BV188" i="36"/>
  <c r="BT189" i="36"/>
  <c r="BI187" i="36"/>
  <c r="BU187" i="36"/>
  <c r="BD188" i="36"/>
  <c r="AK187" i="36"/>
  <c r="BQ188" i="36"/>
  <c r="EY189" i="36"/>
  <c r="AF189" i="36"/>
  <c r="BO188" i="36"/>
  <c r="ES189" i="36"/>
  <c r="BV189" i="36"/>
  <c r="BN189" i="36"/>
  <c r="AO187" i="36"/>
  <c r="FA189" i="36"/>
  <c r="AR188" i="36"/>
  <c r="BJ187" i="36"/>
  <c r="AB189" i="36"/>
  <c r="AH188" i="36"/>
  <c r="BH187" i="36"/>
  <c r="BL188" i="36"/>
  <c r="AJ187" i="36"/>
  <c r="CE189" i="36"/>
  <c r="EZ189" i="36"/>
  <c r="BK187" i="36"/>
  <c r="BK188" i="36"/>
  <c r="BO187" i="36"/>
  <c r="W186" i="38" l="1"/>
  <c r="R186" i="38"/>
  <c r="T186" i="38" s="1"/>
  <c r="V188" i="38"/>
  <c r="BG188" i="36"/>
  <c r="BE185" i="38"/>
  <c r="EH183" i="36"/>
  <c r="DX183" i="36"/>
  <c r="EB184" i="36"/>
  <c r="DZ183" i="36"/>
  <c r="EE183" i="36"/>
  <c r="EJ183" i="36"/>
  <c r="EI183" i="36"/>
  <c r="EB183" i="36"/>
  <c r="ED183" i="36"/>
  <c r="EF183" i="36"/>
  <c r="BD185" i="38"/>
  <c r="EG183" i="36"/>
  <c r="EC183" i="36"/>
  <c r="DX184" i="36"/>
  <c r="EA183" i="36"/>
  <c r="BZ186" i="36"/>
  <c r="EK183" i="36"/>
  <c r="EW189" i="36"/>
  <c r="A186" i="36"/>
  <c r="BF185" i="38"/>
  <c r="BC185" i="38"/>
  <c r="DJ185" i="36"/>
  <c r="EC185" i="36" s="1"/>
  <c r="AC189" i="38"/>
  <c r="BS188" i="36"/>
  <c r="V187" i="38"/>
  <c r="BG187" i="36"/>
  <c r="D189" i="38"/>
  <c r="U189" i="36"/>
  <c r="K189" i="36"/>
  <c r="DV189" i="36"/>
  <c r="CS189" i="36"/>
  <c r="T189" i="36"/>
  <c r="E189" i="36"/>
  <c r="R189" i="36"/>
  <c r="N188" i="38"/>
  <c r="AP188" i="36"/>
  <c r="AC187" i="38"/>
  <c r="CA187" i="36"/>
  <c r="CB187" i="36"/>
  <c r="AE189" i="36"/>
  <c r="CB189" i="36"/>
  <c r="CA189" i="36"/>
  <c r="AI187" i="36"/>
  <c r="K187" i="38" s="1"/>
  <c r="Q188" i="38"/>
  <c r="BF188" i="36"/>
  <c r="U188" i="38" s="1"/>
  <c r="X188" i="38" s="1"/>
  <c r="L187" i="38"/>
  <c r="M187" i="38"/>
  <c r="AN187" i="36"/>
  <c r="BR187" i="36"/>
  <c r="AT187" i="36"/>
  <c r="BS187" i="36"/>
  <c r="AC188" i="38"/>
  <c r="CA188" i="36"/>
  <c r="CB188" i="36"/>
  <c r="V189" i="38"/>
  <c r="BG189" i="36"/>
  <c r="AC189" i="36"/>
  <c r="X189" i="36"/>
  <c r="Q187" i="38"/>
  <c r="BF187" i="36"/>
  <c r="U187" i="38" s="1"/>
  <c r="X187" i="38" s="1"/>
  <c r="AI188" i="36"/>
  <c r="K188" i="38" s="1"/>
  <c r="BR188" i="36"/>
  <c r="AR189" i="38"/>
  <c r="AG189" i="36"/>
  <c r="CG187" i="36"/>
  <c r="CF187" i="36"/>
  <c r="N187" i="38"/>
  <c r="AP187" i="36"/>
  <c r="AZ186" i="36"/>
  <c r="AU186" i="36"/>
  <c r="Z186" i="36"/>
  <c r="EV190" i="36"/>
  <c r="EN190" i="36"/>
  <c r="BB185" i="36"/>
  <c r="BA185" i="36"/>
  <c r="BC185" i="36"/>
  <c r="AN185" i="38"/>
  <c r="AM185" i="38"/>
  <c r="AL185" i="38"/>
  <c r="DF186" i="36"/>
  <c r="DI186" i="36"/>
  <c r="DE186" i="36"/>
  <c r="DH186" i="36"/>
  <c r="DD186" i="36"/>
  <c r="DK186" i="36"/>
  <c r="DG186" i="36"/>
  <c r="DY184" i="36"/>
  <c r="AA186" i="38"/>
  <c r="E187" i="38"/>
  <c r="S187" i="36"/>
  <c r="I187" i="36"/>
  <c r="C187" i="36"/>
  <c r="J186" i="36"/>
  <c r="D186" i="36"/>
  <c r="N186" i="36"/>
  <c r="EG184" i="36"/>
  <c r="EO190" i="36"/>
  <c r="EM191" i="36" s="1"/>
  <c r="EO191" i="36" s="1"/>
  <c r="EM192" i="36" s="1"/>
  <c r="ED184" i="36"/>
  <c r="EA184" i="36"/>
  <c r="J187" i="38"/>
  <c r="W187" i="36"/>
  <c r="L187" i="36"/>
  <c r="M187" i="36" s="1"/>
  <c r="G187" i="36"/>
  <c r="F187" i="36"/>
  <c r="BT186" i="38"/>
  <c r="BP186" i="38"/>
  <c r="BL186" i="38"/>
  <c r="BH186" i="38"/>
  <c r="AV186" i="38"/>
  <c r="AJ186" i="38"/>
  <c r="AF186" i="38"/>
  <c r="BS186" i="38"/>
  <c r="BO186" i="38"/>
  <c r="BK186" i="38"/>
  <c r="AU186" i="38"/>
  <c r="AQ186" i="38"/>
  <c r="AI186" i="38"/>
  <c r="AE186" i="38"/>
  <c r="BR186" i="38"/>
  <c r="BN186" i="38"/>
  <c r="BJ186" i="38"/>
  <c r="AX186" i="38"/>
  <c r="AZ186" i="38" s="1"/>
  <c r="AT186" i="38"/>
  <c r="AP186" i="38"/>
  <c r="AH186" i="38"/>
  <c r="BQ186" i="38"/>
  <c r="BA186" i="38"/>
  <c r="BB186" i="38" s="1"/>
  <c r="BG186" i="38" s="1"/>
  <c r="AK186" i="38"/>
  <c r="BM186" i="38"/>
  <c r="AW186" i="38"/>
  <c r="AG186" i="38"/>
  <c r="BI186" i="38"/>
  <c r="AS186" i="38"/>
  <c r="AO186" i="38"/>
  <c r="BU186" i="38"/>
  <c r="AX185" i="36"/>
  <c r="AW185" i="36"/>
  <c r="AV185" i="36"/>
  <c r="AY185" i="36"/>
  <c r="AY185" i="38"/>
  <c r="AD188" i="38"/>
  <c r="BW188" i="36" s="1"/>
  <c r="F188" i="38"/>
  <c r="G188" i="38" s="1"/>
  <c r="V188" i="36"/>
  <c r="Y188" i="36"/>
  <c r="AS188" i="36"/>
  <c r="J188" i="38"/>
  <c r="L188" i="36"/>
  <c r="M188" i="36" s="1"/>
  <c r="G188" i="36"/>
  <c r="F188" i="36"/>
  <c r="W188" i="36"/>
  <c r="CZ187" i="36"/>
  <c r="CV187" i="36"/>
  <c r="CY187" i="36"/>
  <c r="DA187" i="36" s="1"/>
  <c r="CU187" i="36"/>
  <c r="DC187" i="36"/>
  <c r="CX187" i="36"/>
  <c r="CT187" i="36"/>
  <c r="CW187" i="36"/>
  <c r="H186" i="38"/>
  <c r="I186" i="38" s="1"/>
  <c r="EI184" i="36"/>
  <c r="EJ184" i="36"/>
  <c r="DZ184" i="36"/>
  <c r="EK184" i="36"/>
  <c r="EF184" i="36"/>
  <c r="AB186" i="38"/>
  <c r="O186" i="38"/>
  <c r="P186" i="38" s="1"/>
  <c r="Z186" i="38"/>
  <c r="Y186" i="38"/>
  <c r="EH184" i="36"/>
  <c r="EC184" i="36"/>
  <c r="CY188" i="36"/>
  <c r="DA188" i="36" s="1"/>
  <c r="CU188" i="36"/>
  <c r="DC188" i="36"/>
  <c r="CX188" i="36"/>
  <c r="CT188" i="36"/>
  <c r="CW188" i="36"/>
  <c r="CV188" i="36"/>
  <c r="CZ188" i="36"/>
  <c r="E188" i="38"/>
  <c r="C188" i="36"/>
  <c r="I188" i="36"/>
  <c r="S188" i="36"/>
  <c r="AD187" i="38"/>
  <c r="BW187" i="36" s="1"/>
  <c r="F187" i="38"/>
  <c r="G187" i="38" s="1"/>
  <c r="V187" i="36"/>
  <c r="Y187" i="36"/>
  <c r="AS187" i="36"/>
  <c r="BY186" i="36"/>
  <c r="FB190" i="36"/>
  <c r="AK189" i="36"/>
  <c r="AD190" i="36"/>
  <c r="ET190" i="36"/>
  <c r="FA190" i="36"/>
  <c r="BL189" i="36"/>
  <c r="BM189" i="36"/>
  <c r="AR189" i="36"/>
  <c r="BO189" i="36"/>
  <c r="AJ189" i="36"/>
  <c r="CE190" i="36"/>
  <c r="AH189" i="36"/>
  <c r="BK189" i="36"/>
  <c r="CD189" i="36"/>
  <c r="EU190" i="36"/>
  <c r="BJ189" i="36"/>
  <c r="EZ190" i="36"/>
  <c r="BH190" i="36"/>
  <c r="AM189" i="36"/>
  <c r="AA190" i="36"/>
  <c r="AF190" i="36"/>
  <c r="ES190" i="36"/>
  <c r="Q190" i="36"/>
  <c r="AO189" i="36"/>
  <c r="BQ189" i="36"/>
  <c r="BD189" i="36"/>
  <c r="AQ187" i="36"/>
  <c r="ER190" i="36"/>
  <c r="BX189" i="36"/>
  <c r="EP189" i="36"/>
  <c r="EQ190" i="36"/>
  <c r="BU189" i="36"/>
  <c r="BT190" i="36"/>
  <c r="EX190" i="36"/>
  <c r="BP189" i="36"/>
  <c r="AB190" i="36"/>
  <c r="BE189" i="36"/>
  <c r="BI189" i="36"/>
  <c r="EY190" i="36"/>
  <c r="N189" i="38" l="1"/>
  <c r="AP189" i="36"/>
  <c r="S186" i="38"/>
  <c r="L189" i="38"/>
  <c r="M189" i="38"/>
  <c r="Q189" i="38"/>
  <c r="R189" i="38" s="1"/>
  <c r="BF189" i="36"/>
  <c r="U189" i="38" s="1"/>
  <c r="X189" i="38" s="1"/>
  <c r="BS189" i="36"/>
  <c r="AI189" i="36"/>
  <c r="K189" i="38" s="1"/>
  <c r="BR189" i="36"/>
  <c r="AT189" i="36"/>
  <c r="AN189" i="36"/>
  <c r="CG189" i="36"/>
  <c r="CF189" i="36"/>
  <c r="ED185" i="36"/>
  <c r="EJ185" i="36"/>
  <c r="A188" i="36"/>
  <c r="EK185" i="36"/>
  <c r="BY187" i="36"/>
  <c r="EB185" i="36"/>
  <c r="DZ185" i="36"/>
  <c r="EE185" i="36"/>
  <c r="EA185" i="36"/>
  <c r="EF185" i="36"/>
  <c r="DX185" i="36"/>
  <c r="AA189" i="38"/>
  <c r="DY185" i="36"/>
  <c r="EI185" i="36"/>
  <c r="EH185" i="36"/>
  <c r="AA187" i="38"/>
  <c r="AY186" i="38"/>
  <c r="DJ186" i="36"/>
  <c r="EI186" i="36" s="1"/>
  <c r="EW190" i="36"/>
  <c r="BZ187" i="36"/>
  <c r="EG185" i="36"/>
  <c r="D190" i="38"/>
  <c r="DV190" i="36"/>
  <c r="CS190" i="36"/>
  <c r="T190" i="36"/>
  <c r="E190" i="36"/>
  <c r="R190" i="36"/>
  <c r="U190" i="36"/>
  <c r="K190" i="36"/>
  <c r="V190" i="38"/>
  <c r="BG190" i="36"/>
  <c r="AC190" i="36"/>
  <c r="AR190" i="38"/>
  <c r="AG190" i="36"/>
  <c r="X190" i="36"/>
  <c r="AE190" i="36"/>
  <c r="EV192" i="36"/>
  <c r="EN192" i="36"/>
  <c r="BT187" i="38"/>
  <c r="BP187" i="38"/>
  <c r="BL187" i="38"/>
  <c r="BH187" i="38"/>
  <c r="AV187" i="38"/>
  <c r="AJ187" i="38"/>
  <c r="AF187" i="38"/>
  <c r="BS187" i="38"/>
  <c r="BO187" i="38"/>
  <c r="BK187" i="38"/>
  <c r="AU187" i="38"/>
  <c r="AQ187" i="38"/>
  <c r="AI187" i="38"/>
  <c r="AE187" i="38"/>
  <c r="BR187" i="38"/>
  <c r="BN187" i="38"/>
  <c r="BJ187" i="38"/>
  <c r="AX187" i="38"/>
  <c r="AZ187" i="38" s="1"/>
  <c r="AT187" i="38"/>
  <c r="AP187" i="38"/>
  <c r="AH187" i="38"/>
  <c r="BQ187" i="38"/>
  <c r="BA187" i="38"/>
  <c r="BB187" i="38" s="1"/>
  <c r="BG187" i="38" s="1"/>
  <c r="AK187" i="38"/>
  <c r="BM187" i="38"/>
  <c r="AW187" i="38"/>
  <c r="AG187" i="38"/>
  <c r="BI187" i="38"/>
  <c r="AS187" i="38"/>
  <c r="AO187" i="38"/>
  <c r="BU187" i="38"/>
  <c r="BF186" i="38"/>
  <c r="AB187" i="38"/>
  <c r="O187" i="38"/>
  <c r="P187" i="38" s="1"/>
  <c r="Z187" i="38"/>
  <c r="Y187" i="38"/>
  <c r="BA186" i="36"/>
  <c r="BC186" i="36"/>
  <c r="BB186" i="36"/>
  <c r="BZ189" i="36"/>
  <c r="D188" i="36"/>
  <c r="J188" i="36"/>
  <c r="N188" i="36"/>
  <c r="DI187" i="36"/>
  <c r="DE187" i="36"/>
  <c r="DH187" i="36"/>
  <c r="DD187" i="36"/>
  <c r="DK187" i="36"/>
  <c r="DG187" i="36"/>
  <c r="DF187" i="36"/>
  <c r="BE186" i="38"/>
  <c r="BC186" i="38"/>
  <c r="BD186" i="38"/>
  <c r="W187" i="38"/>
  <c r="R187" i="38"/>
  <c r="W188" i="38"/>
  <c r="R188" i="38"/>
  <c r="AD189" i="38"/>
  <c r="BW189" i="36" s="1"/>
  <c r="BY189" i="36" s="1"/>
  <c r="F189" i="38"/>
  <c r="G189" i="38" s="1"/>
  <c r="Y189" i="36"/>
  <c r="H189" i="38" s="1"/>
  <c r="AS189" i="36"/>
  <c r="V189" i="36"/>
  <c r="AB188" i="38"/>
  <c r="O188" i="38"/>
  <c r="P188" i="38" s="1"/>
  <c r="Z188" i="38"/>
  <c r="Y188" i="38"/>
  <c r="BT188" i="38"/>
  <c r="BP188" i="38"/>
  <c r="BL188" i="38"/>
  <c r="BH188" i="38"/>
  <c r="AV188" i="38"/>
  <c r="AJ188" i="38"/>
  <c r="AF188" i="38"/>
  <c r="BS188" i="38"/>
  <c r="BO188" i="38"/>
  <c r="BK188" i="38"/>
  <c r="AU188" i="38"/>
  <c r="AQ188" i="38"/>
  <c r="AI188" i="38"/>
  <c r="AE188" i="38"/>
  <c r="BR188" i="38"/>
  <c r="BN188" i="38"/>
  <c r="BJ188" i="38"/>
  <c r="AX188" i="38"/>
  <c r="AZ188" i="38" s="1"/>
  <c r="AT188" i="38"/>
  <c r="AP188" i="38"/>
  <c r="AH188" i="38"/>
  <c r="BQ188" i="38"/>
  <c r="BA188" i="38"/>
  <c r="BB188" i="38" s="1"/>
  <c r="BG188" i="38" s="1"/>
  <c r="AK188" i="38"/>
  <c r="BM188" i="38"/>
  <c r="AW188" i="38"/>
  <c r="AG188" i="38"/>
  <c r="BI188" i="38"/>
  <c r="AS188" i="38"/>
  <c r="BU188" i="38"/>
  <c r="AO188" i="38"/>
  <c r="AN186" i="38"/>
  <c r="AM186" i="38"/>
  <c r="AL186" i="38"/>
  <c r="D187" i="36"/>
  <c r="J187" i="36"/>
  <c r="N187" i="36"/>
  <c r="J189" i="38"/>
  <c r="G189" i="36"/>
  <c r="F189" i="36"/>
  <c r="W189" i="36"/>
  <c r="L189" i="36"/>
  <c r="M189" i="36" s="1"/>
  <c r="E189" i="38"/>
  <c r="C189" i="36"/>
  <c r="S189" i="36"/>
  <c r="I189" i="36"/>
  <c r="DC189" i="36"/>
  <c r="CX189" i="36"/>
  <c r="CT189" i="36"/>
  <c r="CW189" i="36"/>
  <c r="CZ189" i="36"/>
  <c r="CV189" i="36"/>
  <c r="CY189" i="36"/>
  <c r="DA189" i="36" s="1"/>
  <c r="CU189" i="36"/>
  <c r="AZ187" i="36"/>
  <c r="AU187" i="36"/>
  <c r="Z187" i="36"/>
  <c r="H187" i="38"/>
  <c r="I187" i="38" s="1"/>
  <c r="DH188" i="36"/>
  <c r="DD188" i="36"/>
  <c r="DK188" i="36"/>
  <c r="DG188" i="36"/>
  <c r="DF188" i="36"/>
  <c r="DI188" i="36"/>
  <c r="DE188" i="36"/>
  <c r="AU188" i="36"/>
  <c r="Z188" i="36"/>
  <c r="AZ188" i="36"/>
  <c r="H188" i="38"/>
  <c r="I188" i="38" s="1"/>
  <c r="A187" i="36"/>
  <c r="EO192" i="36"/>
  <c r="EM193" i="36" s="1"/>
  <c r="EO193" i="36" s="1"/>
  <c r="EM194" i="36" s="1"/>
  <c r="EN191" i="36"/>
  <c r="EV191" i="36"/>
  <c r="AW186" i="36"/>
  <c r="AV186" i="36"/>
  <c r="AY186" i="36"/>
  <c r="AX186" i="36"/>
  <c r="BZ188" i="36"/>
  <c r="AA188" i="38"/>
  <c r="BY188" i="36"/>
  <c r="BI192" i="36"/>
  <c r="EP190" i="36"/>
  <c r="BK190" i="36"/>
  <c r="AH190" i="36"/>
  <c r="EX191" i="36"/>
  <c r="BT192" i="36"/>
  <c r="AQ189" i="36"/>
  <c r="EQ191" i="36"/>
  <c r="AK191" i="36"/>
  <c r="AF192" i="36"/>
  <c r="BL190" i="36"/>
  <c r="FA192" i="36"/>
  <c r="ES191" i="36"/>
  <c r="BU190" i="36"/>
  <c r="BT191" i="36"/>
  <c r="EY192" i="36"/>
  <c r="AA191" i="36"/>
  <c r="BO190" i="36"/>
  <c r="EY191" i="36"/>
  <c r="AA192" i="36"/>
  <c r="AJ190" i="36"/>
  <c r="BU192" i="36"/>
  <c r="AR190" i="36"/>
  <c r="BN190" i="36"/>
  <c r="FB192" i="36"/>
  <c r="BD191" i="36"/>
  <c r="AB192" i="36"/>
  <c r="EX192" i="36"/>
  <c r="EZ192" i="36"/>
  <c r="AB191" i="36"/>
  <c r="BV190" i="36"/>
  <c r="AK190" i="36"/>
  <c r="ER192" i="36"/>
  <c r="Q191" i="36"/>
  <c r="FA191" i="36"/>
  <c r="BE190" i="36"/>
  <c r="ES192" i="36"/>
  <c r="AM190" i="36"/>
  <c r="AD191" i="36"/>
  <c r="EZ191" i="36"/>
  <c r="EQ192" i="36"/>
  <c r="BX190" i="36"/>
  <c r="EU191" i="36"/>
  <c r="Q192" i="36"/>
  <c r="AD192" i="36"/>
  <c r="CE192" i="36"/>
  <c r="BM190" i="36"/>
  <c r="ET192" i="36"/>
  <c r="AJ192" i="36"/>
  <c r="BD190" i="36"/>
  <c r="ET191" i="36"/>
  <c r="EU192" i="36"/>
  <c r="CD190" i="36"/>
  <c r="ER191" i="36"/>
  <c r="BP190" i="36"/>
  <c r="BI190" i="36"/>
  <c r="CE191" i="36"/>
  <c r="FB191" i="36"/>
  <c r="BJ190" i="36"/>
  <c r="AF191" i="36"/>
  <c r="AO190" i="36"/>
  <c r="BQ190" i="36"/>
  <c r="AI190" i="36" l="1"/>
  <c r="K190" i="38" s="1"/>
  <c r="W189" i="38"/>
  <c r="Q190" i="38"/>
  <c r="W190" i="38" s="1"/>
  <c r="BF190" i="36"/>
  <c r="U190" i="38" s="1"/>
  <c r="X190" i="38" s="1"/>
  <c r="CG190" i="36"/>
  <c r="CF190" i="36"/>
  <c r="M190" i="38"/>
  <c r="L190" i="38"/>
  <c r="DX186" i="36"/>
  <c r="N190" i="38"/>
  <c r="AP190" i="36"/>
  <c r="CB190" i="36"/>
  <c r="CA190" i="36"/>
  <c r="AC190" i="38"/>
  <c r="AN190" i="36"/>
  <c r="AT190" i="36"/>
  <c r="BR190" i="36"/>
  <c r="A189" i="36"/>
  <c r="BE188" i="38"/>
  <c r="EC186" i="36"/>
  <c r="EF186" i="36"/>
  <c r="DY186" i="36"/>
  <c r="EK186" i="36"/>
  <c r="EJ186" i="36"/>
  <c r="EE186" i="36"/>
  <c r="EW191" i="36"/>
  <c r="EH186" i="36"/>
  <c r="ED186" i="36"/>
  <c r="EA186" i="36"/>
  <c r="EG186" i="36"/>
  <c r="DZ186" i="36"/>
  <c r="EW192" i="36"/>
  <c r="EB186" i="36"/>
  <c r="DJ188" i="36"/>
  <c r="ED188" i="36" s="1"/>
  <c r="DJ187" i="36"/>
  <c r="EF187" i="36" s="1"/>
  <c r="AE191" i="36"/>
  <c r="BS190" i="36"/>
  <c r="AC191" i="36"/>
  <c r="X191" i="36"/>
  <c r="AR191" i="38"/>
  <c r="AR192" i="38"/>
  <c r="AC192" i="36"/>
  <c r="CF192" i="36"/>
  <c r="CG192" i="36"/>
  <c r="X192" i="36"/>
  <c r="D191" i="38"/>
  <c r="E191" i="36"/>
  <c r="R191" i="36"/>
  <c r="U191" i="36"/>
  <c r="K191" i="36"/>
  <c r="DV191" i="36"/>
  <c r="T191" i="36"/>
  <c r="CS191" i="36"/>
  <c r="AG191" i="36"/>
  <c r="AG192" i="36"/>
  <c r="Q191" i="38"/>
  <c r="BF191" i="36"/>
  <c r="U191" i="38" s="1"/>
  <c r="X191" i="38" s="1"/>
  <c r="M192" i="38"/>
  <c r="L192" i="38"/>
  <c r="D192" i="38"/>
  <c r="R192" i="36"/>
  <c r="U192" i="36"/>
  <c r="K192" i="36"/>
  <c r="DV192" i="36"/>
  <c r="CS192" i="36"/>
  <c r="T192" i="36"/>
  <c r="E192" i="36"/>
  <c r="AE192" i="36"/>
  <c r="EV194" i="36"/>
  <c r="EN194" i="36"/>
  <c r="AY188" i="36"/>
  <c r="AX188" i="36"/>
  <c r="AW188" i="36"/>
  <c r="AV188" i="36"/>
  <c r="BC188" i="36"/>
  <c r="BB188" i="36"/>
  <c r="BA188" i="36"/>
  <c r="AV187" i="36"/>
  <c r="AY187" i="36"/>
  <c r="AX187" i="36"/>
  <c r="AW187" i="36"/>
  <c r="BC188" i="38"/>
  <c r="BD188" i="38"/>
  <c r="BC187" i="38"/>
  <c r="BD187" i="38"/>
  <c r="AD190" i="38"/>
  <c r="BW190" i="36" s="1"/>
  <c r="F190" i="38"/>
  <c r="G190" i="38" s="1"/>
  <c r="AS190" i="36"/>
  <c r="V190" i="36"/>
  <c r="Y190" i="36"/>
  <c r="H190" i="38" s="1"/>
  <c r="BC187" i="36"/>
  <c r="BB187" i="36"/>
  <c r="BA187" i="36"/>
  <c r="J189" i="36"/>
  <c r="D189" i="36"/>
  <c r="N189" i="36"/>
  <c r="AN188" i="38"/>
  <c r="AM188" i="38"/>
  <c r="AL188" i="38"/>
  <c r="AZ189" i="36"/>
  <c r="Z189" i="36"/>
  <c r="AU189" i="36"/>
  <c r="T188" i="38"/>
  <c r="S188" i="38"/>
  <c r="AN187" i="38"/>
  <c r="AM187" i="38"/>
  <c r="AL187" i="38"/>
  <c r="E190" i="38"/>
  <c r="S190" i="36"/>
  <c r="I190" i="36"/>
  <c r="C190" i="36"/>
  <c r="CW190" i="36"/>
  <c r="CZ190" i="36"/>
  <c r="CV190" i="36"/>
  <c r="CY190" i="36"/>
  <c r="DA190" i="36" s="1"/>
  <c r="CU190" i="36"/>
  <c r="CT190" i="36"/>
  <c r="DC190" i="36"/>
  <c r="CX190" i="36"/>
  <c r="T189" i="38"/>
  <c r="S189" i="38"/>
  <c r="AB189" i="38"/>
  <c r="O189" i="38"/>
  <c r="P189" i="38" s="1"/>
  <c r="Z189" i="38"/>
  <c r="Y189" i="38"/>
  <c r="I189" i="38"/>
  <c r="BE187" i="38"/>
  <c r="EV193" i="36"/>
  <c r="EN193" i="36"/>
  <c r="EO194" i="36"/>
  <c r="EM195" i="36" s="1"/>
  <c r="EO195" i="36" s="1"/>
  <c r="EM196" i="36" s="1"/>
  <c r="DK189" i="36"/>
  <c r="DG189" i="36"/>
  <c r="DF189" i="36"/>
  <c r="DI189" i="36"/>
  <c r="DE189" i="36"/>
  <c r="DH189" i="36"/>
  <c r="DD189" i="36"/>
  <c r="BF188" i="38"/>
  <c r="AY188" i="38"/>
  <c r="BU189" i="38"/>
  <c r="BQ189" i="38"/>
  <c r="BM189" i="38"/>
  <c r="BI189" i="38"/>
  <c r="BT189" i="38"/>
  <c r="BP189" i="38"/>
  <c r="BL189" i="38"/>
  <c r="BH189" i="38"/>
  <c r="BN189" i="38"/>
  <c r="AV189" i="38"/>
  <c r="AJ189" i="38"/>
  <c r="AF189" i="38"/>
  <c r="BS189" i="38"/>
  <c r="BK189" i="38"/>
  <c r="AU189" i="38"/>
  <c r="AQ189" i="38"/>
  <c r="AI189" i="38"/>
  <c r="AE189" i="38"/>
  <c r="BR189" i="38"/>
  <c r="BJ189" i="38"/>
  <c r="AX189" i="38"/>
  <c r="AZ189" i="38" s="1"/>
  <c r="AT189" i="38"/>
  <c r="AP189" i="38"/>
  <c r="AH189" i="38"/>
  <c r="BA189" i="38"/>
  <c r="BB189" i="38" s="1"/>
  <c r="BG189" i="38" s="1"/>
  <c r="AK189" i="38"/>
  <c r="AW189" i="38"/>
  <c r="AG189" i="38"/>
  <c r="BO189" i="38"/>
  <c r="AS189" i="38"/>
  <c r="AO189" i="38"/>
  <c r="T187" i="38"/>
  <c r="S187" i="38"/>
  <c r="BF187" i="38"/>
  <c r="AY187" i="38"/>
  <c r="J190" i="38"/>
  <c r="F190" i="36"/>
  <c r="W190" i="36"/>
  <c r="L190" i="36"/>
  <c r="M190" i="36" s="1"/>
  <c r="G190" i="36"/>
  <c r="AM192" i="36"/>
  <c r="AR194" i="36"/>
  <c r="AM191" i="36"/>
  <c r="BK192" i="36"/>
  <c r="BP192" i="36"/>
  <c r="ET194" i="36"/>
  <c r="BX191" i="36"/>
  <c r="BL191" i="36"/>
  <c r="AF193" i="36"/>
  <c r="BE191" i="36"/>
  <c r="CE194" i="36"/>
  <c r="CD191" i="36"/>
  <c r="AR191" i="36"/>
  <c r="FA194" i="36"/>
  <c r="EY194" i="36"/>
  <c r="EQ193" i="36"/>
  <c r="BO192" i="36"/>
  <c r="EX194" i="36"/>
  <c r="AO192" i="36"/>
  <c r="AD194" i="36"/>
  <c r="BP191" i="36"/>
  <c r="AH192" i="36"/>
  <c r="AB193" i="36"/>
  <c r="BX192" i="36"/>
  <c r="AQ190" i="36"/>
  <c r="BJ192" i="36"/>
  <c r="BO191" i="36"/>
  <c r="AO191" i="36"/>
  <c r="BU191" i="36"/>
  <c r="AO193" i="36"/>
  <c r="BL192" i="36"/>
  <c r="BH191" i="36"/>
  <c r="EY193" i="36"/>
  <c r="BT193" i="36"/>
  <c r="AK193" i="36"/>
  <c r="BN191" i="36"/>
  <c r="AR192" i="36"/>
  <c r="BQ192" i="36"/>
  <c r="BP194" i="36"/>
  <c r="ES194" i="36"/>
  <c r="Q193" i="36"/>
  <c r="EP191" i="36"/>
  <c r="AA194" i="36"/>
  <c r="EU194" i="36"/>
  <c r="Q194" i="36"/>
  <c r="AB194" i="36"/>
  <c r="FA193" i="36"/>
  <c r="EZ193" i="36"/>
  <c r="AD193" i="36"/>
  <c r="EZ194" i="36"/>
  <c r="BQ191" i="36"/>
  <c r="BD192" i="36"/>
  <c r="BK191" i="36"/>
  <c r="ER194" i="36"/>
  <c r="ER193" i="36"/>
  <c r="BJ191" i="36"/>
  <c r="ET193" i="36"/>
  <c r="AA193" i="36"/>
  <c r="BT194" i="36"/>
  <c r="BM192" i="36"/>
  <c r="EQ194" i="36"/>
  <c r="EP192" i="36"/>
  <c r="BK194" i="36"/>
  <c r="AR193" i="36"/>
  <c r="AF194" i="36"/>
  <c r="BM191" i="36"/>
  <c r="CD192" i="36"/>
  <c r="AJ191" i="36"/>
  <c r="BP193" i="36"/>
  <c r="EX193" i="36"/>
  <c r="BV191" i="36"/>
  <c r="AH191" i="36"/>
  <c r="FB194" i="36"/>
  <c r="BV192" i="36"/>
  <c r="BH192" i="36"/>
  <c r="BI191" i="36"/>
  <c r="BN192" i="36"/>
  <c r="ES193" i="36"/>
  <c r="EU193" i="36"/>
  <c r="CE193" i="36"/>
  <c r="FB193" i="36"/>
  <c r="BE192" i="36"/>
  <c r="AK192" i="36"/>
  <c r="R190" i="38" l="1"/>
  <c r="T190" i="38" s="1"/>
  <c r="EB188" i="36"/>
  <c r="N192" i="38"/>
  <c r="AP192" i="36"/>
  <c r="AT192" i="36"/>
  <c r="AN192" i="36"/>
  <c r="AA190" i="38"/>
  <c r="EC188" i="36"/>
  <c r="EI188" i="36"/>
  <c r="EK188" i="36"/>
  <c r="EE188" i="36"/>
  <c r="EF188" i="36"/>
  <c r="EJ188" i="36"/>
  <c r="DX188" i="36"/>
  <c r="EA188" i="36"/>
  <c r="EG188" i="36"/>
  <c r="BZ190" i="36"/>
  <c r="BY190" i="36"/>
  <c r="AI191" i="36"/>
  <c r="K191" i="38" s="1"/>
  <c r="V192" i="38"/>
  <c r="BG192" i="36"/>
  <c r="AC191" i="38"/>
  <c r="CB191" i="36"/>
  <c r="CA191" i="36"/>
  <c r="CG191" i="36"/>
  <c r="CF191" i="36"/>
  <c r="EH188" i="36"/>
  <c r="DY188" i="36"/>
  <c r="DZ188" i="36"/>
  <c r="BR191" i="36"/>
  <c r="AT191" i="36"/>
  <c r="AN191" i="36"/>
  <c r="BS191" i="36"/>
  <c r="EI187" i="36"/>
  <c r="EH187" i="36"/>
  <c r="EA187" i="36"/>
  <c r="DX187" i="36"/>
  <c r="EJ187" i="36"/>
  <c r="ED187" i="36"/>
  <c r="EG187" i="36"/>
  <c r="DY187" i="36"/>
  <c r="EE187" i="36"/>
  <c r="V191" i="38"/>
  <c r="W191" i="38" s="1"/>
  <c r="BG191" i="36"/>
  <c r="Q192" i="38"/>
  <c r="BF192" i="36"/>
  <c r="U192" i="38" s="1"/>
  <c r="X192" i="38" s="1"/>
  <c r="M191" i="38"/>
  <c r="L191" i="38"/>
  <c r="EB187" i="36"/>
  <c r="DZ187" i="36"/>
  <c r="EK187" i="36"/>
  <c r="EC187" i="36"/>
  <c r="A190" i="36"/>
  <c r="AY189" i="38"/>
  <c r="BD189" i="38"/>
  <c r="DJ189" i="36"/>
  <c r="EE189" i="36" s="1"/>
  <c r="EW193" i="36"/>
  <c r="BF189" i="38"/>
  <c r="N193" i="38"/>
  <c r="AP193" i="36"/>
  <c r="D193" i="38"/>
  <c r="U193" i="36"/>
  <c r="K193" i="36"/>
  <c r="DV193" i="36"/>
  <c r="CS193" i="36"/>
  <c r="T193" i="36"/>
  <c r="E193" i="36"/>
  <c r="R193" i="36"/>
  <c r="BS192" i="36"/>
  <c r="D194" i="38"/>
  <c r="DV194" i="36"/>
  <c r="CS194" i="36"/>
  <c r="T194" i="36"/>
  <c r="E194" i="36"/>
  <c r="R194" i="36"/>
  <c r="U194" i="36"/>
  <c r="K194" i="36"/>
  <c r="AC194" i="36"/>
  <c r="AE193" i="36"/>
  <c r="BS193" i="36"/>
  <c r="AI192" i="36"/>
  <c r="K192" i="38" s="1"/>
  <c r="AR194" i="38"/>
  <c r="AG194" i="36"/>
  <c r="AC192" i="38"/>
  <c r="CA192" i="36"/>
  <c r="CB192" i="36"/>
  <c r="X193" i="36"/>
  <c r="X194" i="36"/>
  <c r="N194" i="38"/>
  <c r="AP194" i="36"/>
  <c r="AC193" i="36"/>
  <c r="AR193" i="38"/>
  <c r="AG193" i="36"/>
  <c r="BR192" i="36"/>
  <c r="N191" i="38"/>
  <c r="AP191" i="36"/>
  <c r="AE194" i="36"/>
  <c r="EV196" i="36"/>
  <c r="EN196" i="36"/>
  <c r="EW194" i="36"/>
  <c r="R191" i="38"/>
  <c r="J192" i="38"/>
  <c r="L192" i="36"/>
  <c r="M192" i="36" s="1"/>
  <c r="G192" i="36"/>
  <c r="F192" i="36"/>
  <c r="W192" i="36"/>
  <c r="J191" i="38"/>
  <c r="W191" i="36"/>
  <c r="L191" i="36"/>
  <c r="M191" i="36" s="1"/>
  <c r="G191" i="36"/>
  <c r="F191" i="36"/>
  <c r="Z190" i="38"/>
  <c r="Y190" i="38"/>
  <c r="AB190" i="38"/>
  <c r="O190" i="38"/>
  <c r="P190" i="38" s="1"/>
  <c r="BC189" i="38"/>
  <c r="AN189" i="38"/>
  <c r="AM189" i="38"/>
  <c r="AL189" i="38"/>
  <c r="EO196" i="36"/>
  <c r="EM197" i="36" s="1"/>
  <c r="EN195" i="36"/>
  <c r="EV195" i="36"/>
  <c r="J190" i="36"/>
  <c r="D190" i="36"/>
  <c r="N190" i="36"/>
  <c r="AX189" i="36"/>
  <c r="AW189" i="36"/>
  <c r="AV189" i="36"/>
  <c r="AY189" i="36"/>
  <c r="AD192" i="38"/>
  <c r="BW192" i="36" s="1"/>
  <c r="F192" i="38"/>
  <c r="G192" i="38" s="1"/>
  <c r="V192" i="36"/>
  <c r="Y192" i="36"/>
  <c r="H192" i="38" s="1"/>
  <c r="AS192" i="36"/>
  <c r="CZ191" i="36"/>
  <c r="CV191" i="36"/>
  <c r="CY191" i="36"/>
  <c r="DA191" i="36" s="1"/>
  <c r="CU191" i="36"/>
  <c r="DC191" i="36"/>
  <c r="CX191" i="36"/>
  <c r="CT191" i="36"/>
  <c r="CW191" i="36"/>
  <c r="AZ190" i="36"/>
  <c r="AU190" i="36"/>
  <c r="Z190" i="36"/>
  <c r="I190" i="38"/>
  <c r="CY192" i="36"/>
  <c r="DA192" i="36" s="1"/>
  <c r="CU192" i="36"/>
  <c r="DC192" i="36"/>
  <c r="CX192" i="36"/>
  <c r="CT192" i="36"/>
  <c r="CW192" i="36"/>
  <c r="CV192" i="36"/>
  <c r="CZ192" i="36"/>
  <c r="E192" i="38"/>
  <c r="C192" i="36"/>
  <c r="I192" i="36"/>
  <c r="S192" i="36"/>
  <c r="AD191" i="38"/>
  <c r="BW191" i="36" s="1"/>
  <c r="F191" i="38"/>
  <c r="G191" i="38" s="1"/>
  <c r="V191" i="36"/>
  <c r="Y191" i="36"/>
  <c r="AS191" i="36"/>
  <c r="BE189" i="38"/>
  <c r="DF190" i="36"/>
  <c r="DI190" i="36"/>
  <c r="DE190" i="36"/>
  <c r="DH190" i="36"/>
  <c r="DD190" i="36"/>
  <c r="DK190" i="36"/>
  <c r="DG190" i="36"/>
  <c r="BB189" i="36"/>
  <c r="BA189" i="36"/>
  <c r="BC189" i="36"/>
  <c r="BR190" i="38"/>
  <c r="BN190" i="38"/>
  <c r="BJ190" i="38"/>
  <c r="AX190" i="38"/>
  <c r="AY190" i="38" s="1"/>
  <c r="AT190" i="38"/>
  <c r="AP190" i="38"/>
  <c r="AH190" i="38"/>
  <c r="BU190" i="38"/>
  <c r="BQ190" i="38"/>
  <c r="BM190" i="38"/>
  <c r="BI190" i="38"/>
  <c r="BA190" i="38"/>
  <c r="BB190" i="38" s="1"/>
  <c r="BG190" i="38" s="1"/>
  <c r="AW190" i="38"/>
  <c r="AS190" i="38"/>
  <c r="AO190" i="38"/>
  <c r="AK190" i="38"/>
  <c r="AG190" i="38"/>
  <c r="BT190" i="38"/>
  <c r="BP190" i="38"/>
  <c r="BL190" i="38"/>
  <c r="BH190" i="38"/>
  <c r="AV190" i="38"/>
  <c r="AJ190" i="38"/>
  <c r="AF190" i="38"/>
  <c r="BK190" i="38"/>
  <c r="AU190" i="38"/>
  <c r="AE190" i="38"/>
  <c r="AQ190" i="38"/>
  <c r="BS190" i="38"/>
  <c r="BO190" i="38"/>
  <c r="AI190" i="38"/>
  <c r="E191" i="38"/>
  <c r="S191" i="36"/>
  <c r="I191" i="36"/>
  <c r="C191" i="36"/>
  <c r="Q195" i="36"/>
  <c r="EY196" i="36"/>
  <c r="BD193" i="36"/>
  <c r="ET196" i="36"/>
  <c r="EZ195" i="36"/>
  <c r="FA195" i="36"/>
  <c r="AJ193" i="36"/>
  <c r="CD194" i="36"/>
  <c r="BO194" i="36"/>
  <c r="EP196" i="36"/>
  <c r="BI193" i="36"/>
  <c r="AB195" i="36"/>
  <c r="BV194" i="36"/>
  <c r="BL193" i="36"/>
  <c r="AM193" i="36"/>
  <c r="AD196" i="36"/>
  <c r="AD195" i="36"/>
  <c r="BM193" i="36"/>
  <c r="BQ193" i="36"/>
  <c r="AQ191" i="36"/>
  <c r="BJ196" i="36"/>
  <c r="AH194" i="36"/>
  <c r="Q196" i="36"/>
  <c r="AM194" i="36"/>
  <c r="AA195" i="36"/>
  <c r="EQ195" i="36"/>
  <c r="AJ194" i="36"/>
  <c r="BQ194" i="36"/>
  <c r="ET195" i="36"/>
  <c r="BE194" i="36"/>
  <c r="CD193" i="36"/>
  <c r="AB196" i="36"/>
  <c r="BN194" i="36"/>
  <c r="AF195" i="36"/>
  <c r="BT195" i="36"/>
  <c r="AF196" i="36"/>
  <c r="BX193" i="36"/>
  <c r="BJ194" i="36"/>
  <c r="ER195" i="36"/>
  <c r="FB196" i="36"/>
  <c r="BJ193" i="36"/>
  <c r="EU195" i="36"/>
  <c r="AH193" i="36"/>
  <c r="BH194" i="36"/>
  <c r="BD194" i="36"/>
  <c r="EX195" i="36"/>
  <c r="BH193" i="36"/>
  <c r="AO194" i="36"/>
  <c r="BL194" i="36"/>
  <c r="FA196" i="36"/>
  <c r="ES195" i="36"/>
  <c r="FB195" i="36"/>
  <c r="AA196" i="36"/>
  <c r="CD196" i="36"/>
  <c r="EX196" i="36"/>
  <c r="EU196" i="36"/>
  <c r="AO195" i="36"/>
  <c r="BK193" i="36"/>
  <c r="AQ192" i="36"/>
  <c r="BE193" i="36"/>
  <c r="BO193" i="36"/>
  <c r="ER196" i="36"/>
  <c r="CE196" i="36"/>
  <c r="BM194" i="36"/>
  <c r="BT196" i="36"/>
  <c r="EP193" i="36"/>
  <c r="EZ196" i="36"/>
  <c r="BI194" i="36"/>
  <c r="BU194" i="36"/>
  <c r="BV193" i="36"/>
  <c r="EY195" i="36"/>
  <c r="CE195" i="36"/>
  <c r="EQ196" i="36"/>
  <c r="ES196" i="36"/>
  <c r="BN193" i="36"/>
  <c r="AK194" i="36"/>
  <c r="BU193" i="36"/>
  <c r="EP194" i="36"/>
  <c r="BX194" i="36"/>
  <c r="BX196" i="36"/>
  <c r="S190" i="38" l="1"/>
  <c r="BZ191" i="36"/>
  <c r="M194" i="38"/>
  <c r="L194" i="38"/>
  <c r="EC189" i="36"/>
  <c r="AA191" i="38"/>
  <c r="W192" i="38"/>
  <c r="BY191" i="36"/>
  <c r="Q193" i="38"/>
  <c r="R193" i="38" s="1"/>
  <c r="BF193" i="36"/>
  <c r="U193" i="38" s="1"/>
  <c r="X193" i="38" s="1"/>
  <c r="AN193" i="36"/>
  <c r="BR193" i="36"/>
  <c r="AT193" i="36"/>
  <c r="CG193" i="36"/>
  <c r="CF193" i="36"/>
  <c r="M193" i="38"/>
  <c r="L193" i="38"/>
  <c r="AI193" i="36"/>
  <c r="K193" i="38" s="1"/>
  <c r="AC193" i="38"/>
  <c r="CB193" i="36"/>
  <c r="CA193" i="36"/>
  <c r="R192" i="38"/>
  <c r="S192" i="38" s="1"/>
  <c r="DZ189" i="36"/>
  <c r="DX189" i="36"/>
  <c r="V193" i="38"/>
  <c r="W193" i="38" s="1"/>
  <c r="BG193" i="36"/>
  <c r="ED189" i="36"/>
  <c r="EG189" i="36"/>
  <c r="EH189" i="36"/>
  <c r="DY189" i="36"/>
  <c r="EI189" i="36"/>
  <c r="EB189" i="36"/>
  <c r="EA189" i="36"/>
  <c r="EK189" i="36"/>
  <c r="A192" i="36"/>
  <c r="EJ189" i="36"/>
  <c r="EF189" i="36"/>
  <c r="A191" i="36"/>
  <c r="EW196" i="36"/>
  <c r="DJ190" i="36"/>
  <c r="EF190" i="36" s="1"/>
  <c r="BC190" i="38"/>
  <c r="AZ190" i="38"/>
  <c r="AN194" i="36"/>
  <c r="BR194" i="36"/>
  <c r="AT194" i="36"/>
  <c r="D195" i="38"/>
  <c r="E195" i="36"/>
  <c r="R195" i="36"/>
  <c r="U195" i="36"/>
  <c r="K195" i="36"/>
  <c r="DV195" i="36"/>
  <c r="T195" i="36"/>
  <c r="CS195" i="36"/>
  <c r="AE195" i="36"/>
  <c r="CG194" i="36"/>
  <c r="CF194" i="36"/>
  <c r="D196" i="38"/>
  <c r="R196" i="36"/>
  <c r="U196" i="36"/>
  <c r="K196" i="36"/>
  <c r="DV196" i="36"/>
  <c r="CS196" i="36"/>
  <c r="T196" i="36"/>
  <c r="E196" i="36"/>
  <c r="AE196" i="36"/>
  <c r="Q194" i="38"/>
  <c r="BF194" i="36"/>
  <c r="U194" i="38" s="1"/>
  <c r="X194" i="38" s="1"/>
  <c r="AC194" i="38"/>
  <c r="CB194" i="36"/>
  <c r="CA194" i="36"/>
  <c r="AG195" i="36"/>
  <c r="AI194" i="36"/>
  <c r="K194" i="38" s="1"/>
  <c r="BS195" i="36"/>
  <c r="AC195" i="36"/>
  <c r="X195" i="36"/>
  <c r="AR195" i="38"/>
  <c r="AR196" i="38"/>
  <c r="AC196" i="36"/>
  <c r="X196" i="36"/>
  <c r="BS194" i="36"/>
  <c r="V194" i="38"/>
  <c r="BG194" i="36"/>
  <c r="AG196" i="36"/>
  <c r="D192" i="36"/>
  <c r="J192" i="36"/>
  <c r="N192" i="36"/>
  <c r="D191" i="36"/>
  <c r="J191" i="36"/>
  <c r="N191" i="36"/>
  <c r="BD190" i="38"/>
  <c r="BF190" i="38"/>
  <c r="BA190" i="36"/>
  <c r="BC190" i="36"/>
  <c r="BB190" i="36"/>
  <c r="DI191" i="36"/>
  <c r="DE191" i="36"/>
  <c r="DH191" i="36"/>
  <c r="DD191" i="36"/>
  <c r="DK191" i="36"/>
  <c r="DG191" i="36"/>
  <c r="DF191" i="36"/>
  <c r="EW195" i="36"/>
  <c r="Z192" i="38"/>
  <c r="Y192" i="38"/>
  <c r="AB192" i="38"/>
  <c r="O192" i="38"/>
  <c r="P192" i="38" s="1"/>
  <c r="J194" i="38"/>
  <c r="F194" i="36"/>
  <c r="W194" i="36"/>
  <c r="L194" i="36"/>
  <c r="M194" i="36" s="1"/>
  <c r="G194" i="36"/>
  <c r="AD194" i="38"/>
  <c r="BW194" i="36" s="1"/>
  <c r="F194" i="38"/>
  <c r="G194" i="38" s="1"/>
  <c r="AS194" i="36"/>
  <c r="V194" i="36"/>
  <c r="Y194" i="36"/>
  <c r="H194" i="38" s="1"/>
  <c r="AD193" i="38"/>
  <c r="BW193" i="36" s="1"/>
  <c r="F193" i="38"/>
  <c r="G193" i="38" s="1"/>
  <c r="Y193" i="36"/>
  <c r="H193" i="38" s="1"/>
  <c r="AS193" i="36"/>
  <c r="V193" i="36"/>
  <c r="BE190" i="38"/>
  <c r="AL190" i="38"/>
  <c r="AN190" i="38"/>
  <c r="AM190" i="38"/>
  <c r="AZ191" i="36"/>
  <c r="AU191" i="36"/>
  <c r="Z191" i="36"/>
  <c r="BR191" i="38"/>
  <c r="BN191" i="38"/>
  <c r="BJ191" i="38"/>
  <c r="AX191" i="38"/>
  <c r="AZ191" i="38" s="1"/>
  <c r="AT191" i="38"/>
  <c r="AP191" i="38"/>
  <c r="AH191" i="38"/>
  <c r="BU191" i="38"/>
  <c r="BQ191" i="38"/>
  <c r="BM191" i="38"/>
  <c r="BI191" i="38"/>
  <c r="BA191" i="38"/>
  <c r="BB191" i="38" s="1"/>
  <c r="BG191" i="38" s="1"/>
  <c r="AW191" i="38"/>
  <c r="AS191" i="38"/>
  <c r="AO191" i="38"/>
  <c r="AK191" i="38"/>
  <c r="AG191" i="38"/>
  <c r="BT191" i="38"/>
  <c r="BP191" i="38"/>
  <c r="BL191" i="38"/>
  <c r="BH191" i="38"/>
  <c r="AV191" i="38"/>
  <c r="AJ191" i="38"/>
  <c r="AF191" i="38"/>
  <c r="BO191" i="38"/>
  <c r="AI191" i="38"/>
  <c r="BK191" i="38"/>
  <c r="AU191" i="38"/>
  <c r="AE191" i="38"/>
  <c r="AQ191" i="38"/>
  <c r="BS191" i="38"/>
  <c r="DH192" i="36"/>
  <c r="DD192" i="36"/>
  <c r="DK192" i="36"/>
  <c r="DG192" i="36"/>
  <c r="DF192" i="36"/>
  <c r="DI192" i="36"/>
  <c r="DE192" i="36"/>
  <c r="EV197" i="36"/>
  <c r="EN197" i="36"/>
  <c r="Z191" i="38"/>
  <c r="Y191" i="38"/>
  <c r="AB191" i="38"/>
  <c r="O191" i="38"/>
  <c r="P191" i="38" s="1"/>
  <c r="EO197" i="36"/>
  <c r="EM198" i="36" s="1"/>
  <c r="EO198" i="36" s="1"/>
  <c r="EM199" i="36" s="1"/>
  <c r="J193" i="38"/>
  <c r="G193" i="36"/>
  <c r="F193" i="36"/>
  <c r="W193" i="36"/>
  <c r="L193" i="36"/>
  <c r="M193" i="36" s="1"/>
  <c r="E194" i="38"/>
  <c r="S194" i="36"/>
  <c r="I194" i="36"/>
  <c r="C194" i="36"/>
  <c r="CW194" i="36"/>
  <c r="CZ194" i="36"/>
  <c r="CV194" i="36"/>
  <c r="CY194" i="36"/>
  <c r="DA194" i="36" s="1"/>
  <c r="CU194" i="36"/>
  <c r="CT194" i="36"/>
  <c r="DC194" i="36"/>
  <c r="CX194" i="36"/>
  <c r="E193" i="38"/>
  <c r="C193" i="36"/>
  <c r="S193" i="36"/>
  <c r="I193" i="36"/>
  <c r="DC193" i="36"/>
  <c r="CX193" i="36"/>
  <c r="CT193" i="36"/>
  <c r="CW193" i="36"/>
  <c r="CZ193" i="36"/>
  <c r="CV193" i="36"/>
  <c r="CY193" i="36"/>
  <c r="DA193" i="36" s="1"/>
  <c r="CU193" i="36"/>
  <c r="I192" i="38"/>
  <c r="T191" i="38"/>
  <c r="S191" i="38"/>
  <c r="H191" i="38"/>
  <c r="I191" i="38" s="1"/>
  <c r="AW190" i="36"/>
  <c r="AV190" i="36"/>
  <c r="AY190" i="36"/>
  <c r="AX190" i="36"/>
  <c r="AU192" i="36"/>
  <c r="Z192" i="36"/>
  <c r="AZ192" i="36"/>
  <c r="BR192" i="38"/>
  <c r="BN192" i="38"/>
  <c r="BJ192" i="38"/>
  <c r="AX192" i="38"/>
  <c r="AZ192" i="38" s="1"/>
  <c r="AT192" i="38"/>
  <c r="AP192" i="38"/>
  <c r="AH192" i="38"/>
  <c r="BU192" i="38"/>
  <c r="BQ192" i="38"/>
  <c r="BM192" i="38"/>
  <c r="BI192" i="38"/>
  <c r="BA192" i="38"/>
  <c r="BB192" i="38" s="1"/>
  <c r="BG192" i="38" s="1"/>
  <c r="AW192" i="38"/>
  <c r="AS192" i="38"/>
  <c r="AO192" i="38"/>
  <c r="AK192" i="38"/>
  <c r="AG192" i="38"/>
  <c r="BT192" i="38"/>
  <c r="BP192" i="38"/>
  <c r="BL192" i="38"/>
  <c r="BH192" i="38"/>
  <c r="AV192" i="38"/>
  <c r="AJ192" i="38"/>
  <c r="AF192" i="38"/>
  <c r="BS192" i="38"/>
  <c r="BO192" i="38"/>
  <c r="AI192" i="38"/>
  <c r="BK192" i="38"/>
  <c r="AU192" i="38"/>
  <c r="AE192" i="38"/>
  <c r="AQ192" i="38"/>
  <c r="BZ192" i="36"/>
  <c r="BY192" i="36"/>
  <c r="AA192" i="38"/>
  <c r="BO195" i="36"/>
  <c r="EQ197" i="36"/>
  <c r="BQ195" i="36"/>
  <c r="BM195" i="36"/>
  <c r="BV195" i="36"/>
  <c r="ET197" i="36"/>
  <c r="BE195" i="36"/>
  <c r="FA197" i="36"/>
  <c r="FB197" i="36"/>
  <c r="BD195" i="36"/>
  <c r="AO196" i="36"/>
  <c r="BJ195" i="36"/>
  <c r="CE197" i="36"/>
  <c r="BN196" i="36"/>
  <c r="CD195" i="36"/>
  <c r="AK195" i="36"/>
  <c r="AD197" i="36"/>
  <c r="BQ196" i="36"/>
  <c r="BV196" i="36"/>
  <c r="ER197" i="36"/>
  <c r="AQ194" i="36"/>
  <c r="EY197" i="36"/>
  <c r="BP196" i="36"/>
  <c r="BK196" i="36"/>
  <c r="BN195" i="36"/>
  <c r="AJ196" i="36"/>
  <c r="BT197" i="36"/>
  <c r="BE196" i="36"/>
  <c r="BI195" i="36"/>
  <c r="AB197" i="36"/>
  <c r="ES197" i="36"/>
  <c r="BH195" i="36"/>
  <c r="Q197" i="36"/>
  <c r="BX195" i="36"/>
  <c r="EZ197" i="36"/>
  <c r="EX197" i="36"/>
  <c r="AM195" i="36"/>
  <c r="AA197" i="36"/>
  <c r="AH195" i="36"/>
  <c r="AQ193" i="36"/>
  <c r="EU197" i="36"/>
  <c r="BL195" i="36"/>
  <c r="BK195" i="36"/>
  <c r="BL196" i="36"/>
  <c r="BU196" i="36"/>
  <c r="AF197" i="36"/>
  <c r="BI196" i="36"/>
  <c r="BU195" i="36"/>
  <c r="AH196" i="36"/>
  <c r="AR195" i="36"/>
  <c r="AR196" i="36"/>
  <c r="EP195" i="36"/>
  <c r="AK196" i="36"/>
  <c r="BO196" i="36"/>
  <c r="AJ195" i="36"/>
  <c r="BD196" i="36"/>
  <c r="AM196" i="36"/>
  <c r="BP195" i="36"/>
  <c r="BM196" i="36"/>
  <c r="BH196" i="36"/>
  <c r="BP197" i="36"/>
  <c r="BF196" i="36" l="1"/>
  <c r="U196" i="38" s="1"/>
  <c r="X196" i="38" s="1"/>
  <c r="Q196" i="38"/>
  <c r="A193" i="36"/>
  <c r="M196" i="38"/>
  <c r="L196" i="38"/>
  <c r="BS196" i="36"/>
  <c r="AN195" i="36"/>
  <c r="AT195" i="36"/>
  <c r="BY193" i="36"/>
  <c r="ED190" i="36"/>
  <c r="BZ193" i="36"/>
  <c r="DX190" i="36"/>
  <c r="AA193" i="38"/>
  <c r="T192" i="38"/>
  <c r="DY190" i="36"/>
  <c r="CF196" i="36"/>
  <c r="CG196" i="36"/>
  <c r="N196" i="38"/>
  <c r="AP196" i="36"/>
  <c r="AT196" i="36"/>
  <c r="AN196" i="36"/>
  <c r="V196" i="38"/>
  <c r="BG196" i="36"/>
  <c r="EB190" i="36"/>
  <c r="EE190" i="36"/>
  <c r="A194" i="36"/>
  <c r="EA190" i="36"/>
  <c r="EJ190" i="36"/>
  <c r="EC190" i="36"/>
  <c r="EH190" i="36"/>
  <c r="EI190" i="36"/>
  <c r="EG190" i="36"/>
  <c r="DZ190" i="36"/>
  <c r="EK190" i="36"/>
  <c r="AY192" i="38"/>
  <c r="DJ191" i="36"/>
  <c r="EG191" i="36" s="1"/>
  <c r="BC192" i="38"/>
  <c r="AA194" i="38"/>
  <c r="BD192" i="38"/>
  <c r="DJ192" i="36"/>
  <c r="EI192" i="36" s="1"/>
  <c r="BF192" i="38"/>
  <c r="AY191" i="38"/>
  <c r="BZ194" i="36"/>
  <c r="N195" i="38"/>
  <c r="AP195" i="36"/>
  <c r="BR196" i="36"/>
  <c r="AE197" i="36"/>
  <c r="AI195" i="36"/>
  <c r="K195" i="38" s="1"/>
  <c r="Q195" i="38"/>
  <c r="BF195" i="36"/>
  <c r="U195" i="38" s="1"/>
  <c r="X195" i="38" s="1"/>
  <c r="AC197" i="36"/>
  <c r="X197" i="36"/>
  <c r="CG195" i="36"/>
  <c r="CF195" i="36"/>
  <c r="AI196" i="36"/>
  <c r="K196" i="38" s="1"/>
  <c r="AR197" i="38"/>
  <c r="AG197" i="36"/>
  <c r="BR195" i="36"/>
  <c r="AC196" i="38"/>
  <c r="CA196" i="36"/>
  <c r="CB196" i="36"/>
  <c r="AC195" i="38"/>
  <c r="CB195" i="36"/>
  <c r="CA195" i="36"/>
  <c r="V195" i="38"/>
  <c r="BG195" i="36"/>
  <c r="D197" i="38"/>
  <c r="U197" i="36"/>
  <c r="K197" i="36"/>
  <c r="DV197" i="36"/>
  <c r="CS197" i="36"/>
  <c r="T197" i="36"/>
  <c r="E197" i="36"/>
  <c r="R197" i="36"/>
  <c r="M195" i="38"/>
  <c r="L195" i="38"/>
  <c r="EN199" i="36"/>
  <c r="EV199" i="36"/>
  <c r="AY192" i="36"/>
  <c r="AX192" i="36"/>
  <c r="AW192" i="36"/>
  <c r="AV192" i="36"/>
  <c r="BE192" i="38"/>
  <c r="DF194" i="36"/>
  <c r="DI194" i="36"/>
  <c r="DE194" i="36"/>
  <c r="DH194" i="36"/>
  <c r="DD194" i="36"/>
  <c r="DK194" i="36"/>
  <c r="DG194" i="36"/>
  <c r="BC191" i="38"/>
  <c r="BE191" i="38"/>
  <c r="I193" i="38"/>
  <c r="CY196" i="36"/>
  <c r="DA196" i="36" s="1"/>
  <c r="CU196" i="36"/>
  <c r="DC196" i="36"/>
  <c r="CX196" i="36"/>
  <c r="CT196" i="36"/>
  <c r="CW196" i="36"/>
  <c r="CV196" i="36"/>
  <c r="CZ196" i="36"/>
  <c r="E196" i="38"/>
  <c r="C196" i="36"/>
  <c r="I196" i="36"/>
  <c r="S196" i="36"/>
  <c r="AD195" i="38"/>
  <c r="BW195" i="36" s="1"/>
  <c r="F195" i="38"/>
  <c r="G195" i="38" s="1"/>
  <c r="V195" i="36"/>
  <c r="Y195" i="36"/>
  <c r="H195" i="38" s="1"/>
  <c r="AS195" i="36"/>
  <c r="DK193" i="36"/>
  <c r="DG193" i="36"/>
  <c r="DF193" i="36"/>
  <c r="DI193" i="36"/>
  <c r="DE193" i="36"/>
  <c r="DH193" i="36"/>
  <c r="DD193" i="36"/>
  <c r="EV198" i="36"/>
  <c r="EN198" i="36"/>
  <c r="EO199" i="36"/>
  <c r="EM200" i="36" s="1"/>
  <c r="EW197" i="36"/>
  <c r="BD191" i="38"/>
  <c r="BF191" i="38"/>
  <c r="BR193" i="38"/>
  <c r="BN193" i="38"/>
  <c r="BJ193" i="38"/>
  <c r="AX193" i="38"/>
  <c r="AZ193" i="38" s="1"/>
  <c r="AT193" i="38"/>
  <c r="AP193" i="38"/>
  <c r="AH193" i="38"/>
  <c r="BU193" i="38"/>
  <c r="BQ193" i="38"/>
  <c r="BM193" i="38"/>
  <c r="BI193" i="38"/>
  <c r="BA193" i="38"/>
  <c r="BB193" i="38" s="1"/>
  <c r="BG193" i="38" s="1"/>
  <c r="AW193" i="38"/>
  <c r="AS193" i="38"/>
  <c r="AO193" i="38"/>
  <c r="AK193" i="38"/>
  <c r="AG193" i="38"/>
  <c r="BT193" i="38"/>
  <c r="BP193" i="38"/>
  <c r="BL193" i="38"/>
  <c r="BH193" i="38"/>
  <c r="AV193" i="38"/>
  <c r="AJ193" i="38"/>
  <c r="AF193" i="38"/>
  <c r="AQ193" i="38"/>
  <c r="BS193" i="38"/>
  <c r="BO193" i="38"/>
  <c r="AI193" i="38"/>
  <c r="BK193" i="38"/>
  <c r="AU193" i="38"/>
  <c r="AE193" i="38"/>
  <c r="T193" i="38"/>
  <c r="S193" i="38"/>
  <c r="R196" i="38"/>
  <c r="J196" i="38"/>
  <c r="L196" i="36"/>
  <c r="M196" i="36" s="1"/>
  <c r="G196" i="36"/>
  <c r="F196" i="36"/>
  <c r="W196" i="36"/>
  <c r="J195" i="38"/>
  <c r="W195" i="36"/>
  <c r="L195" i="36"/>
  <c r="M195" i="36" s="1"/>
  <c r="G195" i="36"/>
  <c r="F195" i="36"/>
  <c r="E195" i="38"/>
  <c r="S195" i="36"/>
  <c r="I195" i="36"/>
  <c r="C195" i="36"/>
  <c r="BC192" i="36"/>
  <c r="BB192" i="36"/>
  <c r="BA192" i="36"/>
  <c r="AL192" i="38"/>
  <c r="AN192" i="38"/>
  <c r="AM192" i="38"/>
  <c r="J194" i="36"/>
  <c r="D194" i="36"/>
  <c r="N194" i="36"/>
  <c r="Z193" i="38"/>
  <c r="Y193" i="38"/>
  <c r="AB193" i="38"/>
  <c r="O193" i="38"/>
  <c r="P193" i="38" s="1"/>
  <c r="AL191" i="38"/>
  <c r="AN191" i="38"/>
  <c r="AM191" i="38"/>
  <c r="AV191" i="36"/>
  <c r="AY191" i="36"/>
  <c r="AX191" i="36"/>
  <c r="AW191" i="36"/>
  <c r="AZ193" i="36"/>
  <c r="Z193" i="36"/>
  <c r="AU193" i="36"/>
  <c r="AZ194" i="36"/>
  <c r="AU194" i="36"/>
  <c r="Z194" i="36"/>
  <c r="I194" i="38"/>
  <c r="Z194" i="38"/>
  <c r="Y194" i="38"/>
  <c r="AB194" i="38"/>
  <c r="O194" i="38"/>
  <c r="P194" i="38" s="1"/>
  <c r="J193" i="36"/>
  <c r="D193" i="36"/>
  <c r="N193" i="36"/>
  <c r="BC191" i="36"/>
  <c r="BB191" i="36"/>
  <c r="BA191" i="36"/>
  <c r="BR194" i="38"/>
  <c r="BN194" i="38"/>
  <c r="BJ194" i="38"/>
  <c r="AX194" i="38"/>
  <c r="AY194" i="38" s="1"/>
  <c r="AT194" i="38"/>
  <c r="AP194" i="38"/>
  <c r="AH194" i="38"/>
  <c r="BU194" i="38"/>
  <c r="BQ194" i="38"/>
  <c r="BM194" i="38"/>
  <c r="BI194" i="38"/>
  <c r="BA194" i="38"/>
  <c r="BB194" i="38" s="1"/>
  <c r="BG194" i="38" s="1"/>
  <c r="AW194" i="38"/>
  <c r="AS194" i="38"/>
  <c r="AO194" i="38"/>
  <c r="AK194" i="38"/>
  <c r="AG194" i="38"/>
  <c r="BT194" i="38"/>
  <c r="BP194" i="38"/>
  <c r="BL194" i="38"/>
  <c r="BH194" i="38"/>
  <c r="AV194" i="38"/>
  <c r="AJ194" i="38"/>
  <c r="AF194" i="38"/>
  <c r="BK194" i="38"/>
  <c r="AU194" i="38"/>
  <c r="AE194" i="38"/>
  <c r="AQ194" i="38"/>
  <c r="BS194" i="38"/>
  <c r="AI194" i="38"/>
  <c r="BO194" i="38"/>
  <c r="R194" i="38"/>
  <c r="W194" i="38"/>
  <c r="AD196" i="38"/>
  <c r="BW196" i="36" s="1"/>
  <c r="F196" i="38"/>
  <c r="G196" i="38" s="1"/>
  <c r="V196" i="36"/>
  <c r="Y196" i="36"/>
  <c r="H196" i="38" s="1"/>
  <c r="AS196" i="36"/>
  <c r="BY194" i="36"/>
  <c r="CZ195" i="36"/>
  <c r="CV195" i="36"/>
  <c r="CY195" i="36"/>
  <c r="DA195" i="36" s="1"/>
  <c r="CU195" i="36"/>
  <c r="DC195" i="36"/>
  <c r="CX195" i="36"/>
  <c r="CT195" i="36"/>
  <c r="CW195" i="36"/>
  <c r="BT199" i="36"/>
  <c r="BT198" i="36"/>
  <c r="BU198" i="36"/>
  <c r="EX199" i="36"/>
  <c r="AR197" i="36"/>
  <c r="AK197" i="36"/>
  <c r="AB198" i="36"/>
  <c r="ET198" i="36"/>
  <c r="EZ198" i="36"/>
  <c r="EY199" i="36"/>
  <c r="CE198" i="36"/>
  <c r="AM197" i="36"/>
  <c r="ER199" i="36"/>
  <c r="BH197" i="36"/>
  <c r="AD199" i="36"/>
  <c r="AA198" i="36"/>
  <c r="BJ197" i="36"/>
  <c r="BD199" i="36"/>
  <c r="BD197" i="36"/>
  <c r="EU199" i="36"/>
  <c r="AO197" i="36"/>
  <c r="BV197" i="36"/>
  <c r="BO197" i="36"/>
  <c r="BI197" i="36"/>
  <c r="EU198" i="36"/>
  <c r="FA198" i="36"/>
  <c r="EQ199" i="36"/>
  <c r="BI199" i="36"/>
  <c r="Q198" i="36"/>
  <c r="ET199" i="36"/>
  <c r="AQ196" i="36"/>
  <c r="EP197" i="36"/>
  <c r="BU197" i="36"/>
  <c r="ES198" i="36"/>
  <c r="AH197" i="36"/>
  <c r="FB199" i="36"/>
  <c r="EY198" i="36"/>
  <c r="EZ199" i="36"/>
  <c r="AD198" i="36"/>
  <c r="AR198" i="36"/>
  <c r="BN197" i="36"/>
  <c r="BM197" i="36"/>
  <c r="ER198" i="36"/>
  <c r="AJ197" i="36"/>
  <c r="AA199" i="36"/>
  <c r="BQ197" i="36"/>
  <c r="AB199" i="36"/>
  <c r="BL197" i="36"/>
  <c r="FB198" i="36"/>
  <c r="AF199" i="36"/>
  <c r="BK197" i="36"/>
  <c r="BE197" i="36"/>
  <c r="CD197" i="36"/>
  <c r="AF198" i="36"/>
  <c r="AJ198" i="36"/>
  <c r="FA199" i="36"/>
  <c r="BX197" i="36"/>
  <c r="CE199" i="36"/>
  <c r="AQ195" i="36"/>
  <c r="EX198" i="36"/>
  <c r="EQ198" i="36"/>
  <c r="AM198" i="36"/>
  <c r="ES199" i="36"/>
  <c r="Q199" i="36"/>
  <c r="W196" i="38" l="1"/>
  <c r="AI197" i="36"/>
  <c r="K197" i="38" s="1"/>
  <c r="A195" i="36"/>
  <c r="EK192" i="36"/>
  <c r="EF192" i="36"/>
  <c r="DY192" i="36"/>
  <c r="DZ192" i="36"/>
  <c r="EA191" i="36"/>
  <c r="EE192" i="36"/>
  <c r="ED192" i="36"/>
  <c r="EB191" i="36"/>
  <c r="EA192" i="36"/>
  <c r="EC192" i="36"/>
  <c r="EJ192" i="36"/>
  <c r="EB192" i="36"/>
  <c r="EF191" i="36"/>
  <c r="EG192" i="36"/>
  <c r="M197" i="38"/>
  <c r="L197" i="38"/>
  <c r="N197" i="38"/>
  <c r="AP197" i="36"/>
  <c r="AC197" i="38"/>
  <c r="CB197" i="36"/>
  <c r="CA197" i="36"/>
  <c r="EH192" i="36"/>
  <c r="DX192" i="36"/>
  <c r="EH191" i="36"/>
  <c r="DZ191" i="36"/>
  <c r="EC191" i="36"/>
  <c r="EJ191" i="36"/>
  <c r="ED191" i="36"/>
  <c r="DY191" i="36"/>
  <c r="EI191" i="36"/>
  <c r="EK191" i="36"/>
  <c r="EE191" i="36"/>
  <c r="DX191" i="36"/>
  <c r="EW199" i="36"/>
  <c r="BC194" i="38"/>
  <c r="AY193" i="38"/>
  <c r="BD193" i="38"/>
  <c r="BF193" i="38"/>
  <c r="AZ194" i="38"/>
  <c r="BF194" i="38"/>
  <c r="BC193" i="38"/>
  <c r="BD194" i="38"/>
  <c r="BE193" i="38"/>
  <c r="DJ193" i="36"/>
  <c r="EF193" i="36" s="1"/>
  <c r="DJ194" i="36"/>
  <c r="EI194" i="36" s="1"/>
  <c r="BZ195" i="36"/>
  <c r="CG198" i="36"/>
  <c r="CF198" i="36"/>
  <c r="Q199" i="38"/>
  <c r="BF199" i="36"/>
  <c r="U199" i="38" s="1"/>
  <c r="X199" i="38" s="1"/>
  <c r="BR197" i="36"/>
  <c r="AT197" i="36"/>
  <c r="AN197" i="36"/>
  <c r="D198" i="38"/>
  <c r="DV198" i="36"/>
  <c r="CS198" i="36"/>
  <c r="T198" i="36"/>
  <c r="E198" i="36"/>
  <c r="R198" i="36"/>
  <c r="U198" i="36"/>
  <c r="K198" i="36"/>
  <c r="AC198" i="36"/>
  <c r="AC199" i="36"/>
  <c r="X199" i="36"/>
  <c r="AR199" i="38"/>
  <c r="V197" i="38"/>
  <c r="BG197" i="36"/>
  <c r="AN198" i="36"/>
  <c r="AT198" i="36"/>
  <c r="AR198" i="38"/>
  <c r="AG198" i="36"/>
  <c r="BS197" i="36"/>
  <c r="CG197" i="36"/>
  <c r="CF197" i="36"/>
  <c r="X198" i="36"/>
  <c r="N198" i="38"/>
  <c r="AP198" i="36"/>
  <c r="M198" i="38"/>
  <c r="L198" i="38"/>
  <c r="Q197" i="38"/>
  <c r="BF197" i="36"/>
  <c r="U197" i="38" s="1"/>
  <c r="X197" i="38" s="1"/>
  <c r="D199" i="38"/>
  <c r="E199" i="36"/>
  <c r="R199" i="36"/>
  <c r="U199" i="36"/>
  <c r="K199" i="36"/>
  <c r="DV199" i="36"/>
  <c r="T199" i="36"/>
  <c r="CS199" i="36"/>
  <c r="AE199" i="36"/>
  <c r="AE198" i="36"/>
  <c r="AG199" i="36"/>
  <c r="DI195" i="36"/>
  <c r="DE195" i="36"/>
  <c r="DH195" i="36"/>
  <c r="DD195" i="36"/>
  <c r="DK195" i="36"/>
  <c r="DG195" i="36"/>
  <c r="DF195" i="36"/>
  <c r="T194" i="38"/>
  <c r="S194" i="38"/>
  <c r="AL194" i="38"/>
  <c r="AN194" i="38"/>
  <c r="AM194" i="38"/>
  <c r="AW194" i="36"/>
  <c r="AV194" i="36"/>
  <c r="AY194" i="36"/>
  <c r="AX194" i="36"/>
  <c r="BB193" i="36"/>
  <c r="BA193" i="36"/>
  <c r="BC193" i="36"/>
  <c r="D195" i="36"/>
  <c r="J195" i="36"/>
  <c r="N195" i="36"/>
  <c r="EV200" i="36"/>
  <c r="EN200" i="36"/>
  <c r="EW198" i="36"/>
  <c r="J197" i="38"/>
  <c r="G197" i="36"/>
  <c r="F197" i="36"/>
  <c r="W197" i="36"/>
  <c r="L197" i="36"/>
  <c r="M197" i="36" s="1"/>
  <c r="I196" i="38"/>
  <c r="BA194" i="36"/>
  <c r="BC194" i="36"/>
  <c r="BB194" i="36"/>
  <c r="Z196" i="38"/>
  <c r="Y196" i="38"/>
  <c r="AB196" i="38"/>
  <c r="O196" i="38"/>
  <c r="P196" i="38" s="1"/>
  <c r="I195" i="38"/>
  <c r="AD197" i="38"/>
  <c r="BW197" i="36" s="1"/>
  <c r="F197" i="38"/>
  <c r="G197" i="38" s="1"/>
  <c r="Y197" i="36"/>
  <c r="H197" i="38" s="1"/>
  <c r="AS197" i="36"/>
  <c r="V197" i="36"/>
  <c r="BY195" i="36"/>
  <c r="AU196" i="36"/>
  <c r="Z196" i="36"/>
  <c r="AZ196" i="36"/>
  <c r="BR196" i="38"/>
  <c r="BN196" i="38"/>
  <c r="BJ196" i="38"/>
  <c r="AX196" i="38"/>
  <c r="AY196" i="38" s="1"/>
  <c r="AT196" i="38"/>
  <c r="AP196" i="38"/>
  <c r="AH196" i="38"/>
  <c r="BU196" i="38"/>
  <c r="BQ196" i="38"/>
  <c r="BM196" i="38"/>
  <c r="BI196" i="38"/>
  <c r="BA196" i="38"/>
  <c r="BB196" i="38" s="1"/>
  <c r="BG196" i="38" s="1"/>
  <c r="AW196" i="38"/>
  <c r="AS196" i="38"/>
  <c r="AO196" i="38"/>
  <c r="AK196" i="38"/>
  <c r="AG196" i="38"/>
  <c r="BT196" i="38"/>
  <c r="BP196" i="38"/>
  <c r="BL196" i="38"/>
  <c r="BH196" i="38"/>
  <c r="AV196" i="38"/>
  <c r="AJ196" i="38"/>
  <c r="AF196" i="38"/>
  <c r="BS196" i="38"/>
  <c r="BO196" i="38"/>
  <c r="AI196" i="38"/>
  <c r="BK196" i="38"/>
  <c r="AU196" i="38"/>
  <c r="AE196" i="38"/>
  <c r="AQ196" i="38"/>
  <c r="BE194" i="38"/>
  <c r="AX193" i="36"/>
  <c r="AW193" i="36"/>
  <c r="AV193" i="36"/>
  <c r="AY193" i="36"/>
  <c r="A196" i="36"/>
  <c r="T196" i="38"/>
  <c r="S196" i="38"/>
  <c r="AZ195" i="36"/>
  <c r="AU195" i="36"/>
  <c r="Z195" i="36"/>
  <c r="BR195" i="38"/>
  <c r="BN195" i="38"/>
  <c r="BJ195" i="38"/>
  <c r="AX195" i="38"/>
  <c r="AY195" i="38" s="1"/>
  <c r="AT195" i="38"/>
  <c r="AP195" i="38"/>
  <c r="AH195" i="38"/>
  <c r="BU195" i="38"/>
  <c r="BQ195" i="38"/>
  <c r="BM195" i="38"/>
  <c r="BI195" i="38"/>
  <c r="BA195" i="38"/>
  <c r="BB195" i="38" s="1"/>
  <c r="BG195" i="38" s="1"/>
  <c r="AW195" i="38"/>
  <c r="AS195" i="38"/>
  <c r="AO195" i="38"/>
  <c r="AK195" i="38"/>
  <c r="AG195" i="38"/>
  <c r="BT195" i="38"/>
  <c r="BP195" i="38"/>
  <c r="BL195" i="38"/>
  <c r="BH195" i="38"/>
  <c r="AV195" i="38"/>
  <c r="AJ195" i="38"/>
  <c r="AF195" i="38"/>
  <c r="BO195" i="38"/>
  <c r="AI195" i="38"/>
  <c r="BK195" i="38"/>
  <c r="AU195" i="38"/>
  <c r="AE195" i="38"/>
  <c r="AQ195" i="38"/>
  <c r="BS195" i="38"/>
  <c r="DH196" i="36"/>
  <c r="DD196" i="36"/>
  <c r="DK196" i="36"/>
  <c r="DG196" i="36"/>
  <c r="DF196" i="36"/>
  <c r="DI196" i="36"/>
  <c r="DE196" i="36"/>
  <c r="E197" i="38"/>
  <c r="C197" i="36"/>
  <c r="S197" i="36"/>
  <c r="I197" i="36"/>
  <c r="DC197" i="36"/>
  <c r="CX197" i="36"/>
  <c r="CT197" i="36"/>
  <c r="CW197" i="36"/>
  <c r="CZ197" i="36"/>
  <c r="CV197" i="36"/>
  <c r="CY197" i="36"/>
  <c r="DA197" i="36" s="1"/>
  <c r="CU197" i="36"/>
  <c r="BZ196" i="36"/>
  <c r="BY196" i="36"/>
  <c r="AA196" i="38"/>
  <c r="Z195" i="38"/>
  <c r="Y195" i="38"/>
  <c r="AB195" i="38"/>
  <c r="O195" i="38"/>
  <c r="P195" i="38" s="1"/>
  <c r="AL193" i="38"/>
  <c r="AN193" i="38"/>
  <c r="AM193" i="38"/>
  <c r="D196" i="36"/>
  <c r="J196" i="36"/>
  <c r="N196" i="36"/>
  <c r="EO200" i="36"/>
  <c r="EM201" i="36" s="1"/>
  <c r="AA195" i="38"/>
  <c r="R195" i="38"/>
  <c r="W195" i="38"/>
  <c r="BQ198" i="36"/>
  <c r="BJ199" i="36"/>
  <c r="EP198" i="36"/>
  <c r="ET200" i="36"/>
  <c r="BI198" i="36"/>
  <c r="ER200" i="36"/>
  <c r="EU200" i="36"/>
  <c r="BX199" i="36"/>
  <c r="BK198" i="36"/>
  <c r="BQ199" i="36"/>
  <c r="BU199" i="36"/>
  <c r="AB200" i="36"/>
  <c r="AJ199" i="36"/>
  <c r="CD199" i="36"/>
  <c r="BV199" i="36"/>
  <c r="AQ198" i="36"/>
  <c r="BN199" i="36"/>
  <c r="AA200" i="36"/>
  <c r="BV198" i="36"/>
  <c r="CD198" i="36"/>
  <c r="BP198" i="36"/>
  <c r="BL198" i="36"/>
  <c r="BH199" i="36"/>
  <c r="BU200" i="36"/>
  <c r="EY200" i="36"/>
  <c r="AH199" i="36"/>
  <c r="BE199" i="36"/>
  <c r="EZ200" i="36"/>
  <c r="FB200" i="36"/>
  <c r="EX200" i="36"/>
  <c r="ES200" i="36"/>
  <c r="BH198" i="36"/>
  <c r="AH198" i="36"/>
  <c r="FA200" i="36"/>
  <c r="AF200" i="36"/>
  <c r="BL199" i="36"/>
  <c r="AD200" i="36"/>
  <c r="BM198" i="36"/>
  <c r="Q200" i="36"/>
  <c r="BN198" i="36"/>
  <c r="AQ197" i="36"/>
  <c r="BX198" i="36"/>
  <c r="BP199" i="36"/>
  <c r="AK198" i="36"/>
  <c r="BO199" i="36"/>
  <c r="EQ200" i="36"/>
  <c r="CE200" i="36"/>
  <c r="BO198" i="36"/>
  <c r="BT200" i="36"/>
  <c r="BD198" i="36"/>
  <c r="BJ198" i="36"/>
  <c r="EP199" i="36"/>
  <c r="AO198" i="36"/>
  <c r="BE198" i="36"/>
  <c r="AR199" i="36"/>
  <c r="BM199" i="36"/>
  <c r="AK199" i="36"/>
  <c r="BK199" i="36"/>
  <c r="AO199" i="36"/>
  <c r="AM199" i="36"/>
  <c r="AC198" i="38" l="1"/>
  <c r="CB198" i="36"/>
  <c r="CA198" i="36"/>
  <c r="CG199" i="36"/>
  <c r="CF199" i="36"/>
  <c r="EF194" i="36"/>
  <c r="EG194" i="36"/>
  <c r="V199" i="38"/>
  <c r="W199" i="38" s="1"/>
  <c r="BG199" i="36"/>
  <c r="AC199" i="38"/>
  <c r="CA199" i="36"/>
  <c r="CB199" i="36"/>
  <c r="M199" i="38"/>
  <c r="L199" i="38"/>
  <c r="AI199" i="36"/>
  <c r="K199" i="38" s="1"/>
  <c r="Q198" i="38"/>
  <c r="R198" i="38" s="1"/>
  <c r="BF198" i="36"/>
  <c r="U198" i="38" s="1"/>
  <c r="X198" i="38" s="1"/>
  <c r="BS198" i="36"/>
  <c r="BR198" i="36"/>
  <c r="DX194" i="36"/>
  <c r="EA194" i="36"/>
  <c r="BZ197" i="36"/>
  <c r="BY197" i="36"/>
  <c r="AA197" i="38"/>
  <c r="EB193" i="36"/>
  <c r="EA193" i="36"/>
  <c r="EE193" i="36"/>
  <c r="ED194" i="36"/>
  <c r="EB194" i="36"/>
  <c r="EC194" i="36"/>
  <c r="EE194" i="36"/>
  <c r="EK194" i="36"/>
  <c r="EH194" i="36"/>
  <c r="DZ194" i="36"/>
  <c r="DJ195" i="36"/>
  <c r="DY195" i="36" s="1"/>
  <c r="BC196" i="38"/>
  <c r="DJ196" i="36"/>
  <c r="EH196" i="36" s="1"/>
  <c r="AZ196" i="38"/>
  <c r="EW200" i="36"/>
  <c r="AZ195" i="38"/>
  <c r="BF195" i="38"/>
  <c r="BD196" i="38"/>
  <c r="BC195" i="38"/>
  <c r="BD195" i="38"/>
  <c r="A197" i="36"/>
  <c r="BE195" i="38"/>
  <c r="BE196" i="38"/>
  <c r="EJ194" i="36"/>
  <c r="DY194" i="36"/>
  <c r="BF196" i="38"/>
  <c r="EC193" i="36"/>
  <c r="ED193" i="36"/>
  <c r="DX193" i="36"/>
  <c r="EK193" i="36"/>
  <c r="EJ193" i="36"/>
  <c r="DY193" i="36"/>
  <c r="DZ193" i="36"/>
  <c r="EI193" i="36"/>
  <c r="EG193" i="36"/>
  <c r="EH193" i="36"/>
  <c r="D200" i="38"/>
  <c r="R200" i="36"/>
  <c r="U200" i="36"/>
  <c r="K200" i="36"/>
  <c r="DV200" i="36"/>
  <c r="CS200" i="36"/>
  <c r="T200" i="36"/>
  <c r="E200" i="36"/>
  <c r="AE200" i="36"/>
  <c r="N199" i="38"/>
  <c r="AP199" i="36"/>
  <c r="V198" i="38"/>
  <c r="BG198" i="36"/>
  <c r="AR200" i="38"/>
  <c r="AC200" i="36"/>
  <c r="CF200" i="36"/>
  <c r="CG200" i="36"/>
  <c r="X200" i="36"/>
  <c r="AN199" i="36"/>
  <c r="BR199" i="36"/>
  <c r="AT199" i="36"/>
  <c r="BS199" i="36"/>
  <c r="AG200" i="36"/>
  <c r="AI198" i="36"/>
  <c r="K198" i="38" s="1"/>
  <c r="T195" i="38"/>
  <c r="S195" i="38"/>
  <c r="EV201" i="36"/>
  <c r="EN201" i="36"/>
  <c r="J197" i="36"/>
  <c r="D197" i="36"/>
  <c r="N197" i="36"/>
  <c r="AL195" i="38"/>
  <c r="AN195" i="38"/>
  <c r="AM195" i="38"/>
  <c r="AV195" i="36"/>
  <c r="AY195" i="36"/>
  <c r="AX195" i="36"/>
  <c r="AW195" i="36"/>
  <c r="BC196" i="36"/>
  <c r="BB196" i="36"/>
  <c r="BA196" i="36"/>
  <c r="BR197" i="38"/>
  <c r="BN197" i="38"/>
  <c r="BJ197" i="38"/>
  <c r="AX197" i="38"/>
  <c r="AZ197" i="38" s="1"/>
  <c r="AT197" i="38"/>
  <c r="AP197" i="38"/>
  <c r="AH197" i="38"/>
  <c r="BU197" i="38"/>
  <c r="BQ197" i="38"/>
  <c r="BM197" i="38"/>
  <c r="BI197" i="38"/>
  <c r="BA197" i="38"/>
  <c r="BB197" i="38" s="1"/>
  <c r="BG197" i="38" s="1"/>
  <c r="AW197" i="38"/>
  <c r="AS197" i="38"/>
  <c r="AO197" i="38"/>
  <c r="AK197" i="38"/>
  <c r="AG197" i="38"/>
  <c r="BT197" i="38"/>
  <c r="BP197" i="38"/>
  <c r="BL197" i="38"/>
  <c r="BH197" i="38"/>
  <c r="AV197" i="38"/>
  <c r="AJ197" i="38"/>
  <c r="AF197" i="38"/>
  <c r="AQ197" i="38"/>
  <c r="BS197" i="38"/>
  <c r="BO197" i="38"/>
  <c r="AI197" i="38"/>
  <c r="BK197" i="38"/>
  <c r="AU197" i="38"/>
  <c r="AE197" i="38"/>
  <c r="AD199" i="38"/>
  <c r="BW199" i="36" s="1"/>
  <c r="F199" i="38"/>
  <c r="G199" i="38" s="1"/>
  <c r="V199" i="36"/>
  <c r="Y199" i="36"/>
  <c r="H199" i="38" s="1"/>
  <c r="AS199" i="36"/>
  <c r="R199" i="38"/>
  <c r="BC195" i="36"/>
  <c r="BB195" i="36"/>
  <c r="BA195" i="36"/>
  <c r="AL196" i="38"/>
  <c r="AN196" i="38"/>
  <c r="AM196" i="38"/>
  <c r="AZ197" i="36"/>
  <c r="Z197" i="36"/>
  <c r="AU197" i="36"/>
  <c r="EO201" i="36"/>
  <c r="EM202" i="36" s="1"/>
  <c r="E199" i="38"/>
  <c r="S199" i="36"/>
  <c r="I199" i="36"/>
  <c r="C199" i="36"/>
  <c r="DK197" i="36"/>
  <c r="DG197" i="36"/>
  <c r="DF197" i="36"/>
  <c r="DI197" i="36"/>
  <c r="DE197" i="36"/>
  <c r="DH197" i="36"/>
  <c r="DD197" i="36"/>
  <c r="AY196" i="36"/>
  <c r="AX196" i="36"/>
  <c r="AW196" i="36"/>
  <c r="AV196" i="36"/>
  <c r="R197" i="38"/>
  <c r="W197" i="38"/>
  <c r="J199" i="38"/>
  <c r="W199" i="36"/>
  <c r="L199" i="36"/>
  <c r="M199" i="36" s="1"/>
  <c r="G199" i="36"/>
  <c r="F199" i="36"/>
  <c r="AD198" i="38"/>
  <c r="BW198" i="36" s="1"/>
  <c r="F198" i="38"/>
  <c r="G198" i="38" s="1"/>
  <c r="AS198" i="36"/>
  <c r="V198" i="36"/>
  <c r="Y198" i="36"/>
  <c r="H198" i="38" s="1"/>
  <c r="I197" i="38"/>
  <c r="Z197" i="38"/>
  <c r="Y197" i="38"/>
  <c r="AB197" i="38"/>
  <c r="O197" i="38"/>
  <c r="P197" i="38" s="1"/>
  <c r="CZ199" i="36"/>
  <c r="CV199" i="36"/>
  <c r="CY199" i="36"/>
  <c r="DA199" i="36" s="1"/>
  <c r="CU199" i="36"/>
  <c r="DC199" i="36"/>
  <c r="CX199" i="36"/>
  <c r="CT199" i="36"/>
  <c r="CW199" i="36"/>
  <c r="J198" i="38"/>
  <c r="F198" i="36"/>
  <c r="W198" i="36"/>
  <c r="L198" i="36"/>
  <c r="M198" i="36" s="1"/>
  <c r="G198" i="36"/>
  <c r="E198" i="38"/>
  <c r="S198" i="36"/>
  <c r="I198" i="36"/>
  <c r="C198" i="36"/>
  <c r="CW198" i="36"/>
  <c r="CZ198" i="36"/>
  <c r="CV198" i="36"/>
  <c r="CY198" i="36"/>
  <c r="DA198" i="36" s="1"/>
  <c r="CU198" i="36"/>
  <c r="CT198" i="36"/>
  <c r="DC198" i="36"/>
  <c r="CX198" i="36"/>
  <c r="EU201" i="36"/>
  <c r="AQ199" i="36"/>
  <c r="BH200" i="36"/>
  <c r="BL200" i="36"/>
  <c r="EZ201" i="36"/>
  <c r="BQ200" i="36"/>
  <c r="AM200" i="36"/>
  <c r="BK200" i="36"/>
  <c r="AF201" i="36"/>
  <c r="AH200" i="36"/>
  <c r="ET201" i="36"/>
  <c r="CE201" i="36"/>
  <c r="AA201" i="36"/>
  <c r="BD200" i="36"/>
  <c r="CD200" i="36"/>
  <c r="BJ200" i="36"/>
  <c r="BM200" i="36"/>
  <c r="ER201" i="36"/>
  <c r="Q201" i="36"/>
  <c r="AO200" i="36"/>
  <c r="BO200" i="36"/>
  <c r="EY201" i="36"/>
  <c r="AH201" i="36"/>
  <c r="AB201" i="36"/>
  <c r="FA201" i="36"/>
  <c r="AR200" i="36"/>
  <c r="BV200" i="36"/>
  <c r="BP200" i="36"/>
  <c r="AJ200" i="36"/>
  <c r="BX201" i="36"/>
  <c r="BX200" i="36"/>
  <c r="ES201" i="36"/>
  <c r="AK200" i="36"/>
  <c r="EQ201" i="36"/>
  <c r="BI200" i="36"/>
  <c r="BT201" i="36"/>
  <c r="BE200" i="36"/>
  <c r="FB201" i="36"/>
  <c r="AD201" i="36"/>
  <c r="EX201" i="36"/>
  <c r="BN200" i="36"/>
  <c r="EP200" i="36"/>
  <c r="BE201" i="36"/>
  <c r="V200" i="38" l="1"/>
  <c r="BG200" i="36"/>
  <c r="AA198" i="38"/>
  <c r="DX196" i="36"/>
  <c r="DX195" i="36"/>
  <c r="EI196" i="36"/>
  <c r="BZ198" i="36"/>
  <c r="BY198" i="36"/>
  <c r="AT200" i="36"/>
  <c r="AN200" i="36"/>
  <c r="DZ195" i="36"/>
  <c r="EJ195" i="36"/>
  <c r="EI195" i="36"/>
  <c r="EG195" i="36"/>
  <c r="EA195" i="36"/>
  <c r="EF195" i="36"/>
  <c r="BY199" i="36"/>
  <c r="EC196" i="36"/>
  <c r="BZ199" i="36"/>
  <c r="DZ196" i="36"/>
  <c r="EE195" i="36"/>
  <c r="EK195" i="36"/>
  <c r="AA199" i="38"/>
  <c r="EB195" i="36"/>
  <c r="ED195" i="36"/>
  <c r="EC195" i="36"/>
  <c r="EH195" i="36"/>
  <c r="W198" i="38"/>
  <c r="N200" i="38"/>
  <c r="AP200" i="36"/>
  <c r="BF200" i="36"/>
  <c r="U200" i="38" s="1"/>
  <c r="X200" i="38" s="1"/>
  <c r="Q200" i="38"/>
  <c r="M200" i="38"/>
  <c r="L200" i="38"/>
  <c r="EB196" i="36"/>
  <c r="EA196" i="36"/>
  <c r="EF196" i="36"/>
  <c r="EK196" i="36"/>
  <c r="EG196" i="36"/>
  <c r="DY196" i="36"/>
  <c r="ED196" i="36"/>
  <c r="EE196" i="36"/>
  <c r="EJ196" i="36"/>
  <c r="EW201" i="36"/>
  <c r="A198" i="36"/>
  <c r="AY197" i="38"/>
  <c r="A199" i="36"/>
  <c r="BE197" i="38"/>
  <c r="BD197" i="38"/>
  <c r="BF197" i="38"/>
  <c r="DJ197" i="36"/>
  <c r="EI197" i="36" s="1"/>
  <c r="BC197" i="38"/>
  <c r="BR200" i="36"/>
  <c r="AE201" i="36"/>
  <c r="BS200" i="36"/>
  <c r="AC201" i="36"/>
  <c r="X201" i="36"/>
  <c r="AI200" i="36"/>
  <c r="K200" i="38" s="1"/>
  <c r="AC200" i="38"/>
  <c r="CA200" i="36"/>
  <c r="CB200" i="36"/>
  <c r="AR201" i="38"/>
  <c r="AG201" i="36"/>
  <c r="AI201" i="36"/>
  <c r="K201" i="38" s="1"/>
  <c r="D201" i="38"/>
  <c r="U201" i="36"/>
  <c r="K201" i="36"/>
  <c r="DV201" i="36"/>
  <c r="CS201" i="36"/>
  <c r="T201" i="36"/>
  <c r="E201" i="36"/>
  <c r="R201" i="36"/>
  <c r="DF198" i="36"/>
  <c r="DI198" i="36"/>
  <c r="DE198" i="36"/>
  <c r="DH198" i="36"/>
  <c r="DD198" i="36"/>
  <c r="DK198" i="36"/>
  <c r="DG198" i="36"/>
  <c r="BR198" i="38"/>
  <c r="BN198" i="38"/>
  <c r="BJ198" i="38"/>
  <c r="AX198" i="38"/>
  <c r="AZ198" i="38" s="1"/>
  <c r="AT198" i="38"/>
  <c r="AP198" i="38"/>
  <c r="AH198" i="38"/>
  <c r="BU198" i="38"/>
  <c r="BQ198" i="38"/>
  <c r="BM198" i="38"/>
  <c r="BI198" i="38"/>
  <c r="BA198" i="38"/>
  <c r="BB198" i="38" s="1"/>
  <c r="BG198" i="38" s="1"/>
  <c r="AW198" i="38"/>
  <c r="AS198" i="38"/>
  <c r="AO198" i="38"/>
  <c r="AK198" i="38"/>
  <c r="AG198" i="38"/>
  <c r="BT198" i="38"/>
  <c r="BP198" i="38"/>
  <c r="BL198" i="38"/>
  <c r="BH198" i="38"/>
  <c r="AV198" i="38"/>
  <c r="AJ198" i="38"/>
  <c r="AF198" i="38"/>
  <c r="BK198" i="38"/>
  <c r="AU198" i="38"/>
  <c r="AE198" i="38"/>
  <c r="AQ198" i="38"/>
  <c r="BS198" i="38"/>
  <c r="AI198" i="38"/>
  <c r="BO198" i="38"/>
  <c r="T198" i="38"/>
  <c r="S198" i="38"/>
  <c r="EV202" i="36"/>
  <c r="EN202" i="36"/>
  <c r="T199" i="38"/>
  <c r="S199" i="38"/>
  <c r="EO202" i="36"/>
  <c r="EM203" i="36" s="1"/>
  <c r="EO203" i="36" s="1"/>
  <c r="EM204" i="36" s="1"/>
  <c r="Z199" i="38"/>
  <c r="Y199" i="38"/>
  <c r="AB199" i="38"/>
  <c r="O199" i="38"/>
  <c r="P199" i="38" s="1"/>
  <c r="D199" i="36"/>
  <c r="J199" i="36"/>
  <c r="N199" i="36"/>
  <c r="AX197" i="36"/>
  <c r="AW197" i="36"/>
  <c r="AV197" i="36"/>
  <c r="AY197" i="36"/>
  <c r="J198" i="36"/>
  <c r="D198" i="36"/>
  <c r="N198" i="36"/>
  <c r="I199" i="38"/>
  <c r="AD200" i="38"/>
  <c r="BW200" i="36" s="1"/>
  <c r="F200" i="38"/>
  <c r="G200" i="38" s="1"/>
  <c r="V200" i="36"/>
  <c r="Y200" i="36"/>
  <c r="AS200" i="36"/>
  <c r="Z198" i="38"/>
  <c r="Y198" i="38"/>
  <c r="AB198" i="38"/>
  <c r="O198" i="38"/>
  <c r="P198" i="38" s="1"/>
  <c r="DI199" i="36"/>
  <c r="DE199" i="36"/>
  <c r="DH199" i="36"/>
  <c r="DD199" i="36"/>
  <c r="DK199" i="36"/>
  <c r="DG199" i="36"/>
  <c r="DF199" i="36"/>
  <c r="AZ198" i="36"/>
  <c r="AU198" i="36"/>
  <c r="Z198" i="36"/>
  <c r="I198" i="38"/>
  <c r="T197" i="38"/>
  <c r="S197" i="38"/>
  <c r="BB197" i="36"/>
  <c r="BA197" i="36"/>
  <c r="BC197" i="36"/>
  <c r="AZ199" i="36"/>
  <c r="AU199" i="36"/>
  <c r="Z199" i="36"/>
  <c r="BR199" i="38"/>
  <c r="BN199" i="38"/>
  <c r="BJ199" i="38"/>
  <c r="AX199" i="38"/>
  <c r="AY199" i="38" s="1"/>
  <c r="AT199" i="38"/>
  <c r="AP199" i="38"/>
  <c r="AH199" i="38"/>
  <c r="BU199" i="38"/>
  <c r="BQ199" i="38"/>
  <c r="BM199" i="38"/>
  <c r="BI199" i="38"/>
  <c r="BA199" i="38"/>
  <c r="BB199" i="38" s="1"/>
  <c r="BG199" i="38" s="1"/>
  <c r="AW199" i="38"/>
  <c r="AS199" i="38"/>
  <c r="AO199" i="38"/>
  <c r="AK199" i="38"/>
  <c r="AG199" i="38"/>
  <c r="BT199" i="38"/>
  <c r="BP199" i="38"/>
  <c r="BL199" i="38"/>
  <c r="BH199" i="38"/>
  <c r="AV199" i="38"/>
  <c r="AJ199" i="38"/>
  <c r="AF199" i="38"/>
  <c r="BO199" i="38"/>
  <c r="AI199" i="38"/>
  <c r="BK199" i="38"/>
  <c r="AU199" i="38"/>
  <c r="AE199" i="38"/>
  <c r="AQ199" i="38"/>
  <c r="BS199" i="38"/>
  <c r="AL197" i="38"/>
  <c r="AN197" i="38"/>
  <c r="AM197" i="38"/>
  <c r="J200" i="38"/>
  <c r="L200" i="36"/>
  <c r="M200" i="36" s="1"/>
  <c r="G200" i="36"/>
  <c r="F200" i="36"/>
  <c r="W200" i="36"/>
  <c r="CY200" i="36"/>
  <c r="DA200" i="36" s="1"/>
  <c r="CU200" i="36"/>
  <c r="DC200" i="36"/>
  <c r="CX200" i="36"/>
  <c r="CT200" i="36"/>
  <c r="CW200" i="36"/>
  <c r="CV200" i="36"/>
  <c r="CZ200" i="36"/>
  <c r="E200" i="38"/>
  <c r="C200" i="36"/>
  <c r="I200" i="36"/>
  <c r="S200" i="36"/>
  <c r="BM201" i="36"/>
  <c r="BH201" i="36"/>
  <c r="AF202" i="36"/>
  <c r="AB202" i="36"/>
  <c r="BD201" i="36"/>
  <c r="AR201" i="36"/>
  <c r="BK201" i="36"/>
  <c r="EY202" i="36"/>
  <c r="BT202" i="36"/>
  <c r="AJ201" i="36"/>
  <c r="ET202" i="36"/>
  <c r="BL201" i="36"/>
  <c r="AQ200" i="36"/>
  <c r="AK201" i="36"/>
  <c r="BV201" i="36"/>
  <c r="BN201" i="36"/>
  <c r="ER202" i="36"/>
  <c r="EQ202" i="36"/>
  <c r="BU201" i="36"/>
  <c r="AA202" i="36"/>
  <c r="BO202" i="36"/>
  <c r="BP201" i="36"/>
  <c r="BQ201" i="36"/>
  <c r="EZ202" i="36"/>
  <c r="AD202" i="36"/>
  <c r="FA202" i="36"/>
  <c r="FB202" i="36"/>
  <c r="BJ201" i="36"/>
  <c r="BI201" i="36"/>
  <c r="BO201" i="36"/>
  <c r="EU202" i="36"/>
  <c r="EP201" i="36"/>
  <c r="Q202" i="36"/>
  <c r="CD201" i="36"/>
  <c r="CE202" i="36"/>
  <c r="EX202" i="36"/>
  <c r="AO201" i="36"/>
  <c r="ES202" i="36"/>
  <c r="AM201" i="36"/>
  <c r="AJ202" i="36"/>
  <c r="CG201" i="36" l="1"/>
  <c r="CF201" i="36"/>
  <c r="CA201" i="36"/>
  <c r="AC201" i="38"/>
  <c r="CB201" i="36"/>
  <c r="N201" i="38"/>
  <c r="AP201" i="36"/>
  <c r="W200" i="38"/>
  <c r="AT201" i="36"/>
  <c r="AN201" i="36"/>
  <c r="L201" i="38"/>
  <c r="M201" i="38"/>
  <c r="BG201" i="36"/>
  <c r="V201" i="38"/>
  <c r="R200" i="38"/>
  <c r="T200" i="38" s="1"/>
  <c r="EB197" i="36"/>
  <c r="ED197" i="36"/>
  <c r="EH197" i="36"/>
  <c r="EF197" i="36"/>
  <c r="DY197" i="36"/>
  <c r="DX197" i="36"/>
  <c r="EJ197" i="36"/>
  <c r="EA197" i="36"/>
  <c r="EE197" i="36"/>
  <c r="DJ199" i="36"/>
  <c r="EG199" i="36" s="1"/>
  <c r="EG197" i="36"/>
  <c r="EC197" i="36"/>
  <c r="EK197" i="36"/>
  <c r="A200" i="36"/>
  <c r="BC198" i="38"/>
  <c r="AZ199" i="38"/>
  <c r="DZ197" i="36"/>
  <c r="AY198" i="38"/>
  <c r="BD198" i="38"/>
  <c r="BE199" i="38"/>
  <c r="DJ198" i="36"/>
  <c r="DY198" i="36" s="1"/>
  <c r="BR201" i="36"/>
  <c r="AE202" i="36"/>
  <c r="BS201" i="36"/>
  <c r="D202" i="38"/>
  <c r="DV202" i="36"/>
  <c r="CS202" i="36"/>
  <c r="T202" i="36"/>
  <c r="E202" i="36"/>
  <c r="R202" i="36"/>
  <c r="U202" i="36"/>
  <c r="K202" i="36"/>
  <c r="AC202" i="36"/>
  <c r="Q201" i="38"/>
  <c r="BF201" i="36"/>
  <c r="U201" i="38" s="1"/>
  <c r="X201" i="38" s="1"/>
  <c r="AR202" i="38"/>
  <c r="AG202" i="36"/>
  <c r="X202" i="36"/>
  <c r="M202" i="38"/>
  <c r="L202" i="38"/>
  <c r="EV204" i="36"/>
  <c r="EN204" i="36"/>
  <c r="D200" i="36"/>
  <c r="J200" i="36"/>
  <c r="N200" i="36"/>
  <c r="BC199" i="38"/>
  <c r="BD199" i="38"/>
  <c r="BF199" i="38"/>
  <c r="BA198" i="36"/>
  <c r="BC198" i="36"/>
  <c r="BB198" i="36"/>
  <c r="AU200" i="36"/>
  <c r="Z200" i="36"/>
  <c r="AZ200" i="36"/>
  <c r="BR200" i="38"/>
  <c r="BN200" i="38"/>
  <c r="BJ200" i="38"/>
  <c r="AX200" i="38"/>
  <c r="AY200" i="38" s="1"/>
  <c r="AT200" i="38"/>
  <c r="AP200" i="38"/>
  <c r="AH200" i="38"/>
  <c r="BU200" i="38"/>
  <c r="BQ200" i="38"/>
  <c r="BM200" i="38"/>
  <c r="BI200" i="38"/>
  <c r="BA200" i="38"/>
  <c r="BB200" i="38" s="1"/>
  <c r="BG200" i="38" s="1"/>
  <c r="AW200" i="38"/>
  <c r="AS200" i="38"/>
  <c r="AO200" i="38"/>
  <c r="AK200" i="38"/>
  <c r="AG200" i="38"/>
  <c r="BT200" i="38"/>
  <c r="BP200" i="38"/>
  <c r="BL200" i="38"/>
  <c r="BH200" i="38"/>
  <c r="AV200" i="38"/>
  <c r="AJ200" i="38"/>
  <c r="AF200" i="38"/>
  <c r="BS200" i="38"/>
  <c r="BO200" i="38"/>
  <c r="AI200" i="38"/>
  <c r="BK200" i="38"/>
  <c r="AU200" i="38"/>
  <c r="AE200" i="38"/>
  <c r="AQ200" i="38"/>
  <c r="AL199" i="38"/>
  <c r="AN199" i="38"/>
  <c r="AM199" i="38"/>
  <c r="AV199" i="36"/>
  <c r="AY199" i="36"/>
  <c r="AX199" i="36"/>
  <c r="AW199" i="36"/>
  <c r="EW202" i="36"/>
  <c r="BE198" i="38"/>
  <c r="AD201" i="38"/>
  <c r="BW201" i="36" s="1"/>
  <c r="F201" i="38"/>
  <c r="G201" i="38" s="1"/>
  <c r="Y201" i="36"/>
  <c r="H201" i="38" s="1"/>
  <c r="AS201" i="36"/>
  <c r="V201" i="36"/>
  <c r="DH200" i="36"/>
  <c r="DD200" i="36"/>
  <c r="DK200" i="36"/>
  <c r="DG200" i="36"/>
  <c r="DF200" i="36"/>
  <c r="DI200" i="36"/>
  <c r="DE200" i="36"/>
  <c r="Z200" i="38"/>
  <c r="Y200" i="38"/>
  <c r="AB200" i="38"/>
  <c r="O200" i="38"/>
  <c r="P200" i="38" s="1"/>
  <c r="BC199" i="36"/>
  <c r="BB199" i="36"/>
  <c r="BA199" i="36"/>
  <c r="H200" i="38"/>
  <c r="I200" i="38" s="1"/>
  <c r="BF198" i="38"/>
  <c r="E201" i="38"/>
  <c r="C201" i="36"/>
  <c r="S201" i="36"/>
  <c r="I201" i="36"/>
  <c r="DC201" i="36"/>
  <c r="CX201" i="36"/>
  <c r="CT201" i="36"/>
  <c r="CW201" i="36"/>
  <c r="CZ201" i="36"/>
  <c r="CV201" i="36"/>
  <c r="CY201" i="36"/>
  <c r="DA201" i="36" s="1"/>
  <c r="CU201" i="36"/>
  <c r="J201" i="38"/>
  <c r="G201" i="36"/>
  <c r="F201" i="36"/>
  <c r="W201" i="36"/>
  <c r="L201" i="36"/>
  <c r="M201" i="36" s="1"/>
  <c r="AW198" i="36"/>
  <c r="AV198" i="36"/>
  <c r="AY198" i="36"/>
  <c r="AX198" i="36"/>
  <c r="EO204" i="36"/>
  <c r="EM205" i="36" s="1"/>
  <c r="EN203" i="36"/>
  <c r="EV203" i="36"/>
  <c r="AL198" i="38"/>
  <c r="AN198" i="38"/>
  <c r="AM198" i="38"/>
  <c r="BZ200" i="36"/>
  <c r="AA200" i="38"/>
  <c r="BY200" i="36"/>
  <c r="BT203" i="36"/>
  <c r="EQ204" i="36"/>
  <c r="BL202" i="36"/>
  <c r="AR202" i="36"/>
  <c r="BT204" i="36"/>
  <c r="FB203" i="36"/>
  <c r="BH202" i="36"/>
  <c r="Q204" i="36"/>
  <c r="FB204" i="36"/>
  <c r="EY204" i="36"/>
  <c r="BD202" i="36"/>
  <c r="AA203" i="36"/>
  <c r="BQ202" i="36"/>
  <c r="ER203" i="36"/>
  <c r="AF204" i="36"/>
  <c r="FA204" i="36"/>
  <c r="CD202" i="36"/>
  <c r="EZ204" i="36"/>
  <c r="AD203" i="36"/>
  <c r="BU204" i="36"/>
  <c r="AA204" i="36"/>
  <c r="Q203" i="36"/>
  <c r="AB204" i="36"/>
  <c r="EX203" i="36"/>
  <c r="BV202" i="36"/>
  <c r="BK202" i="36"/>
  <c r="AD204" i="36"/>
  <c r="ES203" i="36"/>
  <c r="EX204" i="36"/>
  <c r="BX204" i="36"/>
  <c r="BJ202" i="36"/>
  <c r="BU202" i="36"/>
  <c r="BP202" i="36"/>
  <c r="CE203" i="36"/>
  <c r="BN202" i="36"/>
  <c r="AB203" i="36"/>
  <c r="AK202" i="36"/>
  <c r="CE204" i="36"/>
  <c r="ES204" i="36"/>
  <c r="EZ203" i="36"/>
  <c r="EQ203" i="36"/>
  <c r="ET203" i="36"/>
  <c r="EU203" i="36"/>
  <c r="EY203" i="36"/>
  <c r="ER204" i="36"/>
  <c r="ET204" i="36"/>
  <c r="AF203" i="36"/>
  <c r="BI202" i="36"/>
  <c r="EP202" i="36"/>
  <c r="AH202" i="36"/>
  <c r="EU204" i="36"/>
  <c r="BM202" i="36"/>
  <c r="BE202" i="36"/>
  <c r="AQ201" i="36"/>
  <c r="AO202" i="36"/>
  <c r="FA203" i="36"/>
  <c r="BX202" i="36"/>
  <c r="AM202" i="36"/>
  <c r="BI203" i="36"/>
  <c r="AA201" i="38" l="1"/>
  <c r="BY201" i="36"/>
  <c r="BZ201" i="36"/>
  <c r="EF199" i="36"/>
  <c r="CA202" i="36"/>
  <c r="AC202" i="38"/>
  <c r="CB202" i="36"/>
  <c r="Q202" i="38"/>
  <c r="R202" i="38" s="1"/>
  <c r="BF202" i="36"/>
  <c r="U202" i="38" s="1"/>
  <c r="X202" i="38" s="1"/>
  <c r="N202" i="38"/>
  <c r="AP202" i="36"/>
  <c r="S200" i="38"/>
  <c r="DZ199" i="36"/>
  <c r="EK199" i="36"/>
  <c r="EI198" i="36"/>
  <c r="EB198" i="36"/>
  <c r="EF198" i="36"/>
  <c r="EI199" i="36"/>
  <c r="DY199" i="36"/>
  <c r="DX199" i="36"/>
  <c r="EB199" i="36"/>
  <c r="EC199" i="36"/>
  <c r="ED199" i="36"/>
  <c r="EE199" i="36"/>
  <c r="EH199" i="36"/>
  <c r="EA199" i="36"/>
  <c r="EJ199" i="36"/>
  <c r="EG198" i="36"/>
  <c r="EE198" i="36"/>
  <c r="DX198" i="36"/>
  <c r="EK198" i="36"/>
  <c r="EJ198" i="36"/>
  <c r="DZ198" i="36"/>
  <c r="EH198" i="36"/>
  <c r="ED198" i="36"/>
  <c r="EA198" i="36"/>
  <c r="BC200" i="38"/>
  <c r="AZ200" i="38"/>
  <c r="EC198" i="36"/>
  <c r="EW204" i="36"/>
  <c r="A201" i="36"/>
  <c r="BD200" i="38"/>
  <c r="CG202" i="36"/>
  <c r="CF202" i="36"/>
  <c r="AR204" i="38"/>
  <c r="AC204" i="36"/>
  <c r="CF204" i="36"/>
  <c r="CG204" i="36"/>
  <c r="X204" i="36"/>
  <c r="D203" i="38"/>
  <c r="E203" i="36"/>
  <c r="R203" i="36"/>
  <c r="U203" i="36"/>
  <c r="K203" i="36"/>
  <c r="DV203" i="36"/>
  <c r="T203" i="36"/>
  <c r="CS203" i="36"/>
  <c r="AE203" i="36"/>
  <c r="AN202" i="36"/>
  <c r="BR202" i="36"/>
  <c r="AT202" i="36"/>
  <c r="AI202" i="36"/>
  <c r="K202" i="38" s="1"/>
  <c r="AG204" i="36"/>
  <c r="D204" i="38"/>
  <c r="R204" i="36"/>
  <c r="U204" i="36"/>
  <c r="K204" i="36"/>
  <c r="DV204" i="36"/>
  <c r="CS204" i="36"/>
  <c r="T204" i="36"/>
  <c r="E204" i="36"/>
  <c r="AE204" i="36"/>
  <c r="AG203" i="36"/>
  <c r="AC203" i="36"/>
  <c r="X203" i="36"/>
  <c r="AR203" i="38"/>
  <c r="V202" i="38"/>
  <c r="BG202" i="36"/>
  <c r="BS202" i="36"/>
  <c r="J201" i="36"/>
  <c r="D201" i="36"/>
  <c r="N201" i="36"/>
  <c r="AY200" i="36"/>
  <c r="AX200" i="36"/>
  <c r="AW200" i="36"/>
  <c r="AV200" i="36"/>
  <c r="EW203" i="36"/>
  <c r="I201" i="38"/>
  <c r="BE200" i="38"/>
  <c r="J202" i="38"/>
  <c r="F202" i="36"/>
  <c r="W202" i="36"/>
  <c r="L202" i="36"/>
  <c r="M202" i="36" s="1"/>
  <c r="G202" i="36"/>
  <c r="AD202" i="38"/>
  <c r="BW202" i="36" s="1"/>
  <c r="F202" i="38"/>
  <c r="G202" i="38" s="1"/>
  <c r="AS202" i="36"/>
  <c r="V202" i="36"/>
  <c r="Y202" i="36"/>
  <c r="DK201" i="36"/>
  <c r="DG201" i="36"/>
  <c r="DF201" i="36"/>
  <c r="DI201" i="36"/>
  <c r="DE201" i="36"/>
  <c r="DH201" i="36"/>
  <c r="DD201" i="36"/>
  <c r="DJ200" i="36"/>
  <c r="EG200" i="36" s="1"/>
  <c r="BR201" i="38"/>
  <c r="BN201" i="38"/>
  <c r="BJ201" i="38"/>
  <c r="AX201" i="38"/>
  <c r="AY201" i="38" s="1"/>
  <c r="AT201" i="38"/>
  <c r="AP201" i="38"/>
  <c r="AH201" i="38"/>
  <c r="BU201" i="38"/>
  <c r="BQ201" i="38"/>
  <c r="BM201" i="38"/>
  <c r="BI201" i="38"/>
  <c r="BA201" i="38"/>
  <c r="BB201" i="38" s="1"/>
  <c r="BG201" i="38" s="1"/>
  <c r="AW201" i="38"/>
  <c r="AS201" i="38"/>
  <c r="AO201" i="38"/>
  <c r="AK201" i="38"/>
  <c r="AG201" i="38"/>
  <c r="BT201" i="38"/>
  <c r="BP201" i="38"/>
  <c r="BL201" i="38"/>
  <c r="BH201" i="38"/>
  <c r="AV201" i="38"/>
  <c r="AJ201" i="38"/>
  <c r="AF201" i="38"/>
  <c r="AQ201" i="38"/>
  <c r="BS201" i="38"/>
  <c r="BO201" i="38"/>
  <c r="AI201" i="38"/>
  <c r="AU201" i="38"/>
  <c r="AE201" i="38"/>
  <c r="BK201" i="38"/>
  <c r="BF200" i="38"/>
  <c r="BC200" i="36"/>
  <c r="BB200" i="36"/>
  <c r="BA200" i="36"/>
  <c r="R201" i="38"/>
  <c r="W201" i="38"/>
  <c r="E202" i="38"/>
  <c r="S202" i="36"/>
  <c r="I202" i="36"/>
  <c r="C202" i="36"/>
  <c r="CW202" i="36"/>
  <c r="CZ202" i="36"/>
  <c r="CV202" i="36"/>
  <c r="CY202" i="36"/>
  <c r="DA202" i="36" s="1"/>
  <c r="CU202" i="36"/>
  <c r="CT202" i="36"/>
  <c r="DC202" i="36"/>
  <c r="CX202" i="36"/>
  <c r="EV205" i="36"/>
  <c r="EN205" i="36"/>
  <c r="Z201" i="38"/>
  <c r="Y201" i="38"/>
  <c r="AB201" i="38"/>
  <c r="O201" i="38"/>
  <c r="P201" i="38" s="1"/>
  <c r="AZ201" i="36"/>
  <c r="Z201" i="36"/>
  <c r="AU201" i="36"/>
  <c r="AL200" i="38"/>
  <c r="AN200" i="38"/>
  <c r="AM200" i="38"/>
  <c r="EO205" i="36"/>
  <c r="EM206" i="36" s="1"/>
  <c r="EO206" i="36" s="1"/>
  <c r="EM207" i="36" s="1"/>
  <c r="EX205" i="36"/>
  <c r="BE203" i="36"/>
  <c r="AD205" i="36"/>
  <c r="BJ203" i="36"/>
  <c r="EP204" i="36"/>
  <c r="AH204" i="36"/>
  <c r="AR204" i="36"/>
  <c r="BV204" i="36"/>
  <c r="AO204" i="36"/>
  <c r="AB205" i="36"/>
  <c r="BK203" i="36"/>
  <c r="EZ205" i="36"/>
  <c r="BP204" i="36"/>
  <c r="BK204" i="36"/>
  <c r="EQ205" i="36"/>
  <c r="BM204" i="36"/>
  <c r="BV203" i="36"/>
  <c r="AJ203" i="36"/>
  <c r="AM203" i="36"/>
  <c r="CD203" i="36"/>
  <c r="BP203" i="36"/>
  <c r="BQ204" i="36"/>
  <c r="BD203" i="36"/>
  <c r="AQ202" i="36"/>
  <c r="EP203" i="36"/>
  <c r="ER205" i="36"/>
  <c r="BN205" i="36"/>
  <c r="ES205" i="36"/>
  <c r="BN204" i="36"/>
  <c r="CE205" i="36"/>
  <c r="BT205" i="36"/>
  <c r="AR203" i="36"/>
  <c r="BH204" i="36"/>
  <c r="BX205" i="36"/>
  <c r="AM204" i="36"/>
  <c r="BO203" i="36"/>
  <c r="BN203" i="36"/>
  <c r="FB205" i="36"/>
  <c r="BQ203" i="36"/>
  <c r="BI204" i="36"/>
  <c r="FA205" i="36"/>
  <c r="CD204" i="36"/>
  <c r="BL203" i="36"/>
  <c r="BD204" i="36"/>
  <c r="AK203" i="36"/>
  <c r="Q205" i="36"/>
  <c r="ET205" i="36"/>
  <c r="EY205" i="36"/>
  <c r="AJ204" i="36"/>
  <c r="BJ204" i="36"/>
  <c r="BL204" i="36"/>
  <c r="AK204" i="36"/>
  <c r="BH203" i="36"/>
  <c r="AH203" i="36"/>
  <c r="BO204" i="36"/>
  <c r="EU205" i="36"/>
  <c r="AF205" i="36"/>
  <c r="BU203" i="36"/>
  <c r="BE204" i="36"/>
  <c r="BX203" i="36"/>
  <c r="BM205" i="36"/>
  <c r="BH205" i="36"/>
  <c r="AA205" i="36"/>
  <c r="BM203" i="36"/>
  <c r="AO203" i="36"/>
  <c r="M204" i="38" l="1"/>
  <c r="L204" i="38"/>
  <c r="W202" i="38"/>
  <c r="AA202" i="38"/>
  <c r="BZ202" i="36"/>
  <c r="BY202" i="36"/>
  <c r="AN204" i="36"/>
  <c r="AT204" i="36"/>
  <c r="V204" i="38"/>
  <c r="BG204" i="36"/>
  <c r="AI203" i="36"/>
  <c r="K203" i="38" s="1"/>
  <c r="BS203" i="36"/>
  <c r="V203" i="38"/>
  <c r="BG203" i="36"/>
  <c r="AZ201" i="38"/>
  <c r="BD201" i="38"/>
  <c r="BF201" i="38"/>
  <c r="A202" i="36"/>
  <c r="BE201" i="38"/>
  <c r="EC200" i="36"/>
  <c r="BC201" i="38"/>
  <c r="EK200" i="36"/>
  <c r="EF200" i="36"/>
  <c r="DY200" i="36"/>
  <c r="DJ201" i="36"/>
  <c r="EI201" i="36" s="1"/>
  <c r="EJ200" i="36"/>
  <c r="EW205" i="36"/>
  <c r="EI200" i="36"/>
  <c r="AN203" i="36"/>
  <c r="BR203" i="36"/>
  <c r="AT203" i="36"/>
  <c r="AG205" i="36"/>
  <c r="AE205" i="36"/>
  <c r="AC204" i="38"/>
  <c r="CA204" i="36"/>
  <c r="CB204" i="36"/>
  <c r="Q204" i="38"/>
  <c r="BF204" i="36"/>
  <c r="U204" i="38" s="1"/>
  <c r="X204" i="38" s="1"/>
  <c r="CG203" i="36"/>
  <c r="CF203" i="36"/>
  <c r="N203" i="38"/>
  <c r="AP203" i="36"/>
  <c r="V205" i="38"/>
  <c r="BG205" i="36"/>
  <c r="AC205" i="36"/>
  <c r="X205" i="36"/>
  <c r="AC203" i="38"/>
  <c r="CB203" i="36"/>
  <c r="CA203" i="36"/>
  <c r="M203" i="38"/>
  <c r="L203" i="38"/>
  <c r="BR204" i="36"/>
  <c r="BS204" i="36"/>
  <c r="AR205" i="38"/>
  <c r="AI204" i="36"/>
  <c r="K204" i="38" s="1"/>
  <c r="D205" i="38"/>
  <c r="U205" i="36"/>
  <c r="K205" i="36"/>
  <c r="DV205" i="36"/>
  <c r="CS205" i="36"/>
  <c r="T205" i="36"/>
  <c r="E205" i="36"/>
  <c r="R205" i="36"/>
  <c r="N204" i="38"/>
  <c r="AP204" i="36"/>
  <c r="Q203" i="38"/>
  <c r="BF203" i="36"/>
  <c r="U203" i="38" s="1"/>
  <c r="X203" i="38" s="1"/>
  <c r="EN207" i="36"/>
  <c r="EV207" i="36"/>
  <c r="BB201" i="36"/>
  <c r="BA201" i="36"/>
  <c r="BC201" i="36"/>
  <c r="EE201" i="36"/>
  <c r="AZ202" i="36"/>
  <c r="AU202" i="36"/>
  <c r="Z202" i="36"/>
  <c r="ED200" i="36"/>
  <c r="DF202" i="36"/>
  <c r="DI202" i="36"/>
  <c r="DE202" i="36"/>
  <c r="DH202" i="36"/>
  <c r="DD202" i="36"/>
  <c r="DK202" i="36"/>
  <c r="DG202" i="36"/>
  <c r="BR202" i="38"/>
  <c r="BN202" i="38"/>
  <c r="BJ202" i="38"/>
  <c r="AX202" i="38"/>
  <c r="AY202" i="38" s="1"/>
  <c r="AT202" i="38"/>
  <c r="AP202" i="38"/>
  <c r="AH202" i="38"/>
  <c r="BU202" i="38"/>
  <c r="BQ202" i="38"/>
  <c r="BM202" i="38"/>
  <c r="BI202" i="38"/>
  <c r="BA202" i="38"/>
  <c r="BB202" i="38" s="1"/>
  <c r="BG202" i="38" s="1"/>
  <c r="AW202" i="38"/>
  <c r="AS202" i="38"/>
  <c r="AO202" i="38"/>
  <c r="AK202" i="38"/>
  <c r="AG202" i="38"/>
  <c r="BT202" i="38"/>
  <c r="BP202" i="38"/>
  <c r="BL202" i="38"/>
  <c r="BH202" i="38"/>
  <c r="AV202" i="38"/>
  <c r="AJ202" i="38"/>
  <c r="AF202" i="38"/>
  <c r="BK202" i="38"/>
  <c r="AU202" i="38"/>
  <c r="AE202" i="38"/>
  <c r="AQ202" i="38"/>
  <c r="BS202" i="38"/>
  <c r="BO202" i="38"/>
  <c r="AI202" i="38"/>
  <c r="Z202" i="38"/>
  <c r="Y202" i="38"/>
  <c r="AB202" i="38"/>
  <c r="O202" i="38"/>
  <c r="P202" i="38" s="1"/>
  <c r="EB200" i="36"/>
  <c r="DX200" i="36"/>
  <c r="CZ203" i="36"/>
  <c r="CV203" i="36"/>
  <c r="CY203" i="36"/>
  <c r="DA203" i="36" s="1"/>
  <c r="CU203" i="36"/>
  <c r="DC203" i="36"/>
  <c r="CX203" i="36"/>
  <c r="CT203" i="36"/>
  <c r="CW203" i="36"/>
  <c r="EV206" i="36"/>
  <c r="EN206" i="36"/>
  <c r="EO207" i="36"/>
  <c r="EM208" i="36" s="1"/>
  <c r="EO208" i="36" s="1"/>
  <c r="EM209" i="36" s="1"/>
  <c r="T201" i="38"/>
  <c r="S201" i="38"/>
  <c r="AL201" i="38"/>
  <c r="AN201" i="38"/>
  <c r="AM201" i="38"/>
  <c r="DZ200" i="36"/>
  <c r="EH200" i="36"/>
  <c r="EA200" i="36"/>
  <c r="EE200" i="36"/>
  <c r="AD204" i="38"/>
  <c r="BW204" i="36" s="1"/>
  <c r="F204" i="38"/>
  <c r="G204" i="38" s="1"/>
  <c r="V204" i="36"/>
  <c r="Y204" i="36"/>
  <c r="H204" i="38" s="1"/>
  <c r="AS204" i="36"/>
  <c r="AD203" i="38"/>
  <c r="BW203" i="36" s="1"/>
  <c r="F203" i="38"/>
  <c r="G203" i="38" s="1"/>
  <c r="V203" i="36"/>
  <c r="Y203" i="36"/>
  <c r="H203" i="38" s="1"/>
  <c r="AS203" i="36"/>
  <c r="J204" i="38"/>
  <c r="L204" i="36"/>
  <c r="M204" i="36" s="1"/>
  <c r="G204" i="36"/>
  <c r="F204" i="36"/>
  <c r="W204" i="36"/>
  <c r="AX201" i="36"/>
  <c r="AW201" i="36"/>
  <c r="AV201" i="36"/>
  <c r="AY201" i="36"/>
  <c r="J202" i="36"/>
  <c r="D202" i="36"/>
  <c r="N202" i="36"/>
  <c r="T202" i="38"/>
  <c r="S202" i="38"/>
  <c r="H202" i="38"/>
  <c r="I202" i="38" s="1"/>
  <c r="J203" i="38"/>
  <c r="W203" i="36"/>
  <c r="L203" i="36"/>
  <c r="M203" i="36" s="1"/>
  <c r="G203" i="36"/>
  <c r="F203" i="36"/>
  <c r="CY204" i="36"/>
  <c r="DA204" i="36" s="1"/>
  <c r="CU204" i="36"/>
  <c r="DC204" i="36"/>
  <c r="CX204" i="36"/>
  <c r="CT204" i="36"/>
  <c r="CW204" i="36"/>
  <c r="CV204" i="36"/>
  <c r="CZ204" i="36"/>
  <c r="E204" i="38"/>
  <c r="C204" i="36"/>
  <c r="I204" i="36"/>
  <c r="S204" i="36"/>
  <c r="E203" i="38"/>
  <c r="S203" i="36"/>
  <c r="I203" i="36"/>
  <c r="C203" i="36"/>
  <c r="AB206" i="36"/>
  <c r="BI205" i="36"/>
  <c r="EZ206" i="36"/>
  <c r="AF206" i="36"/>
  <c r="FA207" i="36"/>
  <c r="Q207" i="36"/>
  <c r="BN206" i="36"/>
  <c r="EX207" i="36"/>
  <c r="EZ207" i="36"/>
  <c r="AF207" i="36"/>
  <c r="AQ203" i="36"/>
  <c r="BO205" i="36"/>
  <c r="AQ204" i="36"/>
  <c r="AA206" i="36"/>
  <c r="CD205" i="36"/>
  <c r="BT206" i="36"/>
  <c r="AH205" i="36"/>
  <c r="AD206" i="36"/>
  <c r="ER207" i="36"/>
  <c r="BU205" i="36"/>
  <c r="FB206" i="36"/>
  <c r="EQ207" i="36"/>
  <c r="EY206" i="36"/>
  <c r="EU206" i="36"/>
  <c r="ES206" i="36"/>
  <c r="ET207" i="36"/>
  <c r="AJ205" i="36"/>
  <c r="BQ205" i="36"/>
  <c r="AM205" i="36"/>
  <c r="EQ206" i="36"/>
  <c r="BK206" i="36"/>
  <c r="EP205" i="36"/>
  <c r="ES207" i="36"/>
  <c r="BP205" i="36"/>
  <c r="CE206" i="36"/>
  <c r="EY207" i="36"/>
  <c r="CE207" i="36"/>
  <c r="BJ205" i="36"/>
  <c r="BI207" i="36"/>
  <c r="ER206" i="36"/>
  <c r="BL205" i="36"/>
  <c r="AA207" i="36"/>
  <c r="FA206" i="36"/>
  <c r="AR205" i="36"/>
  <c r="AK205" i="36"/>
  <c r="BD205" i="36"/>
  <c r="EU207" i="36"/>
  <c r="FB207" i="36"/>
  <c r="ET206" i="36"/>
  <c r="BV205" i="36"/>
  <c r="AB207" i="36"/>
  <c r="BE205" i="36"/>
  <c r="AD207" i="36"/>
  <c r="BT207" i="36"/>
  <c r="EX206" i="36"/>
  <c r="BK205" i="36"/>
  <c r="Q206" i="36"/>
  <c r="AO205" i="36"/>
  <c r="DZ201" i="36" l="1"/>
  <c r="EJ201" i="36"/>
  <c r="EB201" i="36"/>
  <c r="EA201" i="36"/>
  <c r="EF201" i="36"/>
  <c r="EH201" i="36"/>
  <c r="A203" i="36"/>
  <c r="CF205" i="36"/>
  <c r="CG205" i="36"/>
  <c r="CB205" i="36"/>
  <c r="CA205" i="36"/>
  <c r="AC205" i="38"/>
  <c r="AT205" i="36"/>
  <c r="AN205" i="36"/>
  <c r="AI205" i="36"/>
  <c r="K205" i="38" s="1"/>
  <c r="BF205" i="36"/>
  <c r="U205" i="38" s="1"/>
  <c r="X205" i="38" s="1"/>
  <c r="Q205" i="38"/>
  <c r="W205" i="38" s="1"/>
  <c r="EG201" i="36"/>
  <c r="DY201" i="36"/>
  <c r="DX201" i="36"/>
  <c r="L205" i="38"/>
  <c r="M205" i="38"/>
  <c r="N205" i="38"/>
  <c r="AP205" i="36"/>
  <c r="EC201" i="36"/>
  <c r="EK201" i="36"/>
  <c r="A204" i="36"/>
  <c r="AZ202" i="38"/>
  <c r="ED201" i="36"/>
  <c r="BC202" i="38"/>
  <c r="BF202" i="38"/>
  <c r="DJ202" i="36"/>
  <c r="EI202" i="36" s="1"/>
  <c r="EW206" i="36"/>
  <c r="BD202" i="38"/>
  <c r="X206" i="36"/>
  <c r="AG207" i="36"/>
  <c r="AE206" i="36"/>
  <c r="AC207" i="36"/>
  <c r="X207" i="36"/>
  <c r="AR207" i="38"/>
  <c r="D206" i="38"/>
  <c r="DV206" i="36"/>
  <c r="CS206" i="36"/>
  <c r="T206" i="36"/>
  <c r="E206" i="36"/>
  <c r="R206" i="36"/>
  <c r="U206" i="36"/>
  <c r="K206" i="36"/>
  <c r="AC206" i="36"/>
  <c r="BR205" i="36"/>
  <c r="AR206" i="38"/>
  <c r="AG206" i="36"/>
  <c r="BS205" i="36"/>
  <c r="D207" i="38"/>
  <c r="E207" i="36"/>
  <c r="R207" i="36"/>
  <c r="U207" i="36"/>
  <c r="K207" i="36"/>
  <c r="DV207" i="36"/>
  <c r="T207" i="36"/>
  <c r="CS207" i="36"/>
  <c r="AE207" i="36"/>
  <c r="EV209" i="36"/>
  <c r="EN209" i="36"/>
  <c r="DH204" i="36"/>
  <c r="DD204" i="36"/>
  <c r="DK204" i="36"/>
  <c r="DG204" i="36"/>
  <c r="DF204" i="36"/>
  <c r="DI204" i="36"/>
  <c r="DE204" i="36"/>
  <c r="BA202" i="36"/>
  <c r="BC202" i="36"/>
  <c r="BB202" i="36"/>
  <c r="E205" i="38"/>
  <c r="C205" i="36"/>
  <c r="S205" i="36"/>
  <c r="I205" i="36"/>
  <c r="DC205" i="36"/>
  <c r="CX205" i="36"/>
  <c r="CT205" i="36"/>
  <c r="CW205" i="36"/>
  <c r="CZ205" i="36"/>
  <c r="CV205" i="36"/>
  <c r="CY205" i="36"/>
  <c r="DA205" i="36" s="1"/>
  <c r="CU205" i="36"/>
  <c r="BZ203" i="36"/>
  <c r="AA203" i="38"/>
  <c r="D203" i="36"/>
  <c r="J203" i="36"/>
  <c r="N203" i="36"/>
  <c r="I203" i="38"/>
  <c r="D204" i="36"/>
  <c r="J204" i="36"/>
  <c r="N204" i="36"/>
  <c r="AZ203" i="36"/>
  <c r="AU203" i="36"/>
  <c r="Z203" i="36"/>
  <c r="BR203" i="38"/>
  <c r="BN203" i="38"/>
  <c r="BJ203" i="38"/>
  <c r="AX203" i="38"/>
  <c r="AY203" i="38" s="1"/>
  <c r="AT203" i="38"/>
  <c r="AP203" i="38"/>
  <c r="AH203" i="38"/>
  <c r="BU203" i="38"/>
  <c r="BQ203" i="38"/>
  <c r="BM203" i="38"/>
  <c r="BI203" i="38"/>
  <c r="BA203" i="38"/>
  <c r="BB203" i="38" s="1"/>
  <c r="BG203" i="38" s="1"/>
  <c r="AW203" i="38"/>
  <c r="AS203" i="38"/>
  <c r="AO203" i="38"/>
  <c r="AK203" i="38"/>
  <c r="AG203" i="38"/>
  <c r="BT203" i="38"/>
  <c r="BP203" i="38"/>
  <c r="BL203" i="38"/>
  <c r="BH203" i="38"/>
  <c r="AV203" i="38"/>
  <c r="AJ203" i="38"/>
  <c r="AF203" i="38"/>
  <c r="BO203" i="38"/>
  <c r="AI203" i="38"/>
  <c r="BK203" i="38"/>
  <c r="AU203" i="38"/>
  <c r="AE203" i="38"/>
  <c r="AQ203" i="38"/>
  <c r="BS203" i="38"/>
  <c r="I204" i="38"/>
  <c r="BE202" i="38"/>
  <c r="R203" i="38"/>
  <c r="W203" i="38"/>
  <c r="BY203" i="36"/>
  <c r="R204" i="38"/>
  <c r="W204" i="38"/>
  <c r="Z203" i="38"/>
  <c r="Y203" i="38"/>
  <c r="AB203" i="38"/>
  <c r="O203" i="38"/>
  <c r="P203" i="38" s="1"/>
  <c r="AU204" i="36"/>
  <c r="Z204" i="36"/>
  <c r="AZ204" i="36"/>
  <c r="BR204" i="38"/>
  <c r="BN204" i="38"/>
  <c r="BJ204" i="38"/>
  <c r="AX204" i="38"/>
  <c r="AY204" i="38" s="1"/>
  <c r="AT204" i="38"/>
  <c r="AP204" i="38"/>
  <c r="AH204" i="38"/>
  <c r="BU204" i="38"/>
  <c r="BQ204" i="38"/>
  <c r="BM204" i="38"/>
  <c r="BI204" i="38"/>
  <c r="BA204" i="38"/>
  <c r="BB204" i="38" s="1"/>
  <c r="BG204" i="38" s="1"/>
  <c r="AW204" i="38"/>
  <c r="AS204" i="38"/>
  <c r="AO204" i="38"/>
  <c r="AK204" i="38"/>
  <c r="AG204" i="38"/>
  <c r="BT204" i="38"/>
  <c r="BP204" i="38"/>
  <c r="BL204" i="38"/>
  <c r="BH204" i="38"/>
  <c r="AV204" i="38"/>
  <c r="AJ204" i="38"/>
  <c r="AF204" i="38"/>
  <c r="BS204" i="38"/>
  <c r="BO204" i="38"/>
  <c r="AI204" i="38"/>
  <c r="BK204" i="38"/>
  <c r="AU204" i="38"/>
  <c r="AE204" i="38"/>
  <c r="AQ204" i="38"/>
  <c r="EO209" i="36"/>
  <c r="EM210" i="36" s="1"/>
  <c r="EV208" i="36"/>
  <c r="EN208" i="36"/>
  <c r="DI203" i="36"/>
  <c r="DE203" i="36"/>
  <c r="DH203" i="36"/>
  <c r="DD203" i="36"/>
  <c r="DK203" i="36"/>
  <c r="DG203" i="36"/>
  <c r="DF203" i="36"/>
  <c r="Z204" i="38"/>
  <c r="Y204" i="38"/>
  <c r="AB204" i="38"/>
  <c r="O204" i="38"/>
  <c r="P204" i="38" s="1"/>
  <c r="AL202" i="38"/>
  <c r="AN202" i="38"/>
  <c r="AM202" i="38"/>
  <c r="AW202" i="36"/>
  <c r="AV202" i="36"/>
  <c r="AY202" i="36"/>
  <c r="AX202" i="36"/>
  <c r="EW207" i="36"/>
  <c r="AD205" i="38"/>
  <c r="BW205" i="36" s="1"/>
  <c r="F205" i="38"/>
  <c r="G205" i="38" s="1"/>
  <c r="Y205" i="36"/>
  <c r="AS205" i="36"/>
  <c r="V205" i="36"/>
  <c r="J205" i="38"/>
  <c r="G205" i="36"/>
  <c r="F205" i="36"/>
  <c r="W205" i="36"/>
  <c r="L205" i="36"/>
  <c r="M205" i="36" s="1"/>
  <c r="BZ204" i="36"/>
  <c r="AA204" i="38"/>
  <c r="BY204" i="36"/>
  <c r="AM206" i="36"/>
  <c r="FB209" i="36"/>
  <c r="CE208" i="36"/>
  <c r="EU208" i="36"/>
  <c r="BH207" i="36"/>
  <c r="AB209" i="36"/>
  <c r="FA208" i="36"/>
  <c r="BE209" i="36"/>
  <c r="BM206" i="36"/>
  <c r="Q208" i="36"/>
  <c r="CE209" i="36"/>
  <c r="EU209" i="36"/>
  <c r="BU206" i="36"/>
  <c r="BH209" i="36"/>
  <c r="AA208" i="36"/>
  <c r="BN209" i="36"/>
  <c r="BQ207" i="36"/>
  <c r="AF208" i="36"/>
  <c r="AD208" i="36"/>
  <c r="AO207" i="36"/>
  <c r="ER209" i="36"/>
  <c r="AF209" i="36"/>
  <c r="BJ207" i="36"/>
  <c r="BU207" i="36"/>
  <c r="BP208" i="36"/>
  <c r="BN207" i="36"/>
  <c r="BK209" i="36"/>
  <c r="EQ209" i="36"/>
  <c r="BV207" i="36"/>
  <c r="AH207" i="36"/>
  <c r="AO206" i="36"/>
  <c r="ES208" i="36"/>
  <c r="AJ206" i="36"/>
  <c r="AQ205" i="36"/>
  <c r="BO207" i="36"/>
  <c r="AJ207" i="36"/>
  <c r="BD206" i="36"/>
  <c r="AK206" i="36"/>
  <c r="BM207" i="36"/>
  <c r="AR206" i="36"/>
  <c r="AH206" i="36"/>
  <c r="EZ208" i="36"/>
  <c r="EX209" i="36"/>
  <c r="BQ206" i="36"/>
  <c r="BE206" i="36"/>
  <c r="BI208" i="36"/>
  <c r="BX207" i="36"/>
  <c r="AK209" i="36"/>
  <c r="BE207" i="36"/>
  <c r="BO206" i="36"/>
  <c r="BK207" i="36"/>
  <c r="AA209" i="36"/>
  <c r="BT208" i="36"/>
  <c r="AB208" i="36"/>
  <c r="BX206" i="36"/>
  <c r="AD209" i="36"/>
  <c r="ER208" i="36"/>
  <c r="EY209" i="36"/>
  <c r="EY208" i="36"/>
  <c r="EP207" i="36"/>
  <c r="ET208" i="36"/>
  <c r="BT209" i="36"/>
  <c r="EP206" i="36"/>
  <c r="CD207" i="36"/>
  <c r="AK207" i="36"/>
  <c r="BP206" i="36"/>
  <c r="FA209" i="36"/>
  <c r="BL207" i="36"/>
  <c r="AR207" i="36"/>
  <c r="AR209" i="36"/>
  <c r="BH206" i="36"/>
  <c r="BD207" i="36"/>
  <c r="ET209" i="36"/>
  <c r="BP207" i="36"/>
  <c r="FB208" i="36"/>
  <c r="AM207" i="36"/>
  <c r="BQ209" i="36"/>
  <c r="BJ206" i="36"/>
  <c r="Q209" i="36"/>
  <c r="BM209" i="36"/>
  <c r="EX208" i="36"/>
  <c r="CD206" i="36"/>
  <c r="ES209" i="36"/>
  <c r="BV206" i="36"/>
  <c r="AO209" i="36"/>
  <c r="BI206" i="36"/>
  <c r="AH209" i="36"/>
  <c r="BL206" i="36"/>
  <c r="EQ208" i="36"/>
  <c r="EZ209" i="36"/>
  <c r="AC206" i="38" l="1"/>
  <c r="CB206" i="36"/>
  <c r="CA206" i="36"/>
  <c r="Q207" i="38"/>
  <c r="BF207" i="36"/>
  <c r="U207" i="38" s="1"/>
  <c r="X207" i="38" s="1"/>
  <c r="V206" i="38"/>
  <c r="BG206" i="36"/>
  <c r="AA205" i="38"/>
  <c r="R205" i="38"/>
  <c r="T205" i="38" s="1"/>
  <c r="BZ205" i="36"/>
  <c r="BY205" i="36"/>
  <c r="DX202" i="36"/>
  <c r="DY202" i="36"/>
  <c r="EF202" i="36"/>
  <c r="BR206" i="36"/>
  <c r="AT206" i="36"/>
  <c r="AN206" i="36"/>
  <c r="AI206" i="36"/>
  <c r="K206" i="38" s="1"/>
  <c r="N206" i="38"/>
  <c r="AP206" i="36"/>
  <c r="CG206" i="36"/>
  <c r="CF206" i="36"/>
  <c r="M206" i="38"/>
  <c r="L206" i="38"/>
  <c r="EH202" i="36"/>
  <c r="DJ203" i="36"/>
  <c r="EG203" i="36" s="1"/>
  <c r="EK202" i="36"/>
  <c r="EJ202" i="36"/>
  <c r="EA202" i="36"/>
  <c r="EB202" i="36"/>
  <c r="EE202" i="36"/>
  <c r="EG202" i="36"/>
  <c r="EC202" i="36"/>
  <c r="ED202" i="36"/>
  <c r="DZ202" i="36"/>
  <c r="A205" i="36"/>
  <c r="AZ204" i="38"/>
  <c r="BE203" i="38"/>
  <c r="AZ203" i="38"/>
  <c r="EW208" i="36"/>
  <c r="BC204" i="38"/>
  <c r="BE204" i="38"/>
  <c r="EW209" i="36"/>
  <c r="BC203" i="38"/>
  <c r="BD203" i="38"/>
  <c r="BF203" i="38"/>
  <c r="AI209" i="36"/>
  <c r="K209" i="38" s="1"/>
  <c r="N209" i="38"/>
  <c r="AP209" i="36"/>
  <c r="D209" i="38"/>
  <c r="U209" i="36"/>
  <c r="K209" i="36"/>
  <c r="DV209" i="36"/>
  <c r="CS209" i="36"/>
  <c r="T209" i="36"/>
  <c r="E209" i="36"/>
  <c r="R209" i="36"/>
  <c r="AR208" i="38"/>
  <c r="X208" i="36"/>
  <c r="AN207" i="36"/>
  <c r="BR207" i="36"/>
  <c r="AT207" i="36"/>
  <c r="BS207" i="36"/>
  <c r="BS206" i="36"/>
  <c r="AI207" i="36"/>
  <c r="K207" i="38" s="1"/>
  <c r="AE209" i="36"/>
  <c r="BS209" i="36"/>
  <c r="M207" i="38"/>
  <c r="L207" i="38"/>
  <c r="AC208" i="36"/>
  <c r="CG207" i="36"/>
  <c r="CF207" i="36"/>
  <c r="AG208" i="36"/>
  <c r="Q206" i="38"/>
  <c r="BF206" i="36"/>
  <c r="U206" i="38" s="1"/>
  <c r="X206" i="38" s="1"/>
  <c r="V209" i="38"/>
  <c r="BG209" i="36"/>
  <c r="AC209" i="36"/>
  <c r="X209" i="36"/>
  <c r="AC207" i="38"/>
  <c r="CB207" i="36"/>
  <c r="CA207" i="36"/>
  <c r="N207" i="38"/>
  <c r="AP207" i="36"/>
  <c r="D208" i="38"/>
  <c r="R208" i="36"/>
  <c r="U208" i="36"/>
  <c r="K208" i="36"/>
  <c r="DV208" i="36"/>
  <c r="CS208" i="36"/>
  <c r="T208" i="36"/>
  <c r="E208" i="36"/>
  <c r="AE208" i="36"/>
  <c r="V207" i="38"/>
  <c r="BG207" i="36"/>
  <c r="AR209" i="38"/>
  <c r="AG209" i="36"/>
  <c r="EV210" i="36"/>
  <c r="EN210" i="36"/>
  <c r="AY204" i="36"/>
  <c r="AX204" i="36"/>
  <c r="AW204" i="36"/>
  <c r="AV204" i="36"/>
  <c r="DJ204" i="36"/>
  <c r="DZ204" i="36" s="1"/>
  <c r="AD207" i="38"/>
  <c r="BW207" i="36" s="1"/>
  <c r="F207" i="38"/>
  <c r="G207" i="38" s="1"/>
  <c r="V207" i="36"/>
  <c r="Y207" i="36"/>
  <c r="H207" i="38" s="1"/>
  <c r="AS207" i="36"/>
  <c r="DK205" i="36"/>
  <c r="DG205" i="36"/>
  <c r="DF205" i="36"/>
  <c r="DI205" i="36"/>
  <c r="DE205" i="36"/>
  <c r="DH205" i="36"/>
  <c r="DD205" i="36"/>
  <c r="EO210" i="36"/>
  <c r="EM211" i="36" s="1"/>
  <c r="EO211" i="36" s="1"/>
  <c r="EM212" i="36" s="1"/>
  <c r="E207" i="38"/>
  <c r="S207" i="36"/>
  <c r="I207" i="36"/>
  <c r="C207" i="36"/>
  <c r="BZ206" i="36"/>
  <c r="J206" i="38"/>
  <c r="F206" i="36"/>
  <c r="W206" i="36"/>
  <c r="L206" i="36"/>
  <c r="M206" i="36" s="1"/>
  <c r="G206" i="36"/>
  <c r="BD204" i="38"/>
  <c r="BF204" i="38"/>
  <c r="BC204" i="36"/>
  <c r="BB204" i="36"/>
  <c r="BA204" i="36"/>
  <c r="AL203" i="38"/>
  <c r="AN203" i="38"/>
  <c r="AM203" i="38"/>
  <c r="AV203" i="36"/>
  <c r="AY203" i="36"/>
  <c r="AX203" i="36"/>
  <c r="AW203" i="36"/>
  <c r="AD206" i="38"/>
  <c r="BW206" i="36" s="1"/>
  <c r="BY206" i="36" s="1"/>
  <c r="F206" i="38"/>
  <c r="G206" i="38" s="1"/>
  <c r="AS206" i="36"/>
  <c r="V206" i="36"/>
  <c r="Y206" i="36"/>
  <c r="H206" i="38" s="1"/>
  <c r="Z205" i="38"/>
  <c r="Y205" i="38"/>
  <c r="AB205" i="38"/>
  <c r="O205" i="38"/>
  <c r="P205" i="38" s="1"/>
  <c r="BR205" i="38"/>
  <c r="BN205" i="38"/>
  <c r="BJ205" i="38"/>
  <c r="AX205" i="38"/>
  <c r="AY205" i="38" s="1"/>
  <c r="AT205" i="38"/>
  <c r="AP205" i="38"/>
  <c r="AH205" i="38"/>
  <c r="BU205" i="38"/>
  <c r="BQ205" i="38"/>
  <c r="BM205" i="38"/>
  <c r="BI205" i="38"/>
  <c r="BA205" i="38"/>
  <c r="BB205" i="38" s="1"/>
  <c r="BG205" i="38" s="1"/>
  <c r="AW205" i="38"/>
  <c r="AS205" i="38"/>
  <c r="AO205" i="38"/>
  <c r="AK205" i="38"/>
  <c r="AG205" i="38"/>
  <c r="BT205" i="38"/>
  <c r="BP205" i="38"/>
  <c r="BL205" i="38"/>
  <c r="BH205" i="38"/>
  <c r="AV205" i="38"/>
  <c r="AJ205" i="38"/>
  <c r="AF205" i="38"/>
  <c r="AQ205" i="38"/>
  <c r="BS205" i="38"/>
  <c r="BO205" i="38"/>
  <c r="AI205" i="38"/>
  <c r="AE205" i="38"/>
  <c r="BK205" i="38"/>
  <c r="AU205" i="38"/>
  <c r="AZ205" i="36"/>
  <c r="Z205" i="36"/>
  <c r="AU205" i="36"/>
  <c r="H205" i="38"/>
  <c r="I205" i="38" s="1"/>
  <c r="AL204" i="38"/>
  <c r="AN204" i="38"/>
  <c r="AM204" i="38"/>
  <c r="T204" i="38"/>
  <c r="S204" i="38"/>
  <c r="T203" i="38"/>
  <c r="S203" i="38"/>
  <c r="BC203" i="36"/>
  <c r="BB203" i="36"/>
  <c r="BA203" i="36"/>
  <c r="J205" i="36"/>
  <c r="D205" i="36"/>
  <c r="N205" i="36"/>
  <c r="CZ207" i="36"/>
  <c r="CV207" i="36"/>
  <c r="CY207" i="36"/>
  <c r="DA207" i="36" s="1"/>
  <c r="CU207" i="36"/>
  <c r="DC207" i="36"/>
  <c r="CX207" i="36"/>
  <c r="CT207" i="36"/>
  <c r="CW207" i="36"/>
  <c r="E206" i="38"/>
  <c r="S206" i="36"/>
  <c r="I206" i="36"/>
  <c r="C206" i="36"/>
  <c r="CW206" i="36"/>
  <c r="CZ206" i="36"/>
  <c r="CV206" i="36"/>
  <c r="CY206" i="36"/>
  <c r="DA206" i="36" s="1"/>
  <c r="CU206" i="36"/>
  <c r="CT206" i="36"/>
  <c r="DC206" i="36"/>
  <c r="CX206" i="36"/>
  <c r="J207" i="38"/>
  <c r="W207" i="36"/>
  <c r="L207" i="36"/>
  <c r="M207" i="36" s="1"/>
  <c r="G207" i="36"/>
  <c r="F207" i="36"/>
  <c r="R207" i="38"/>
  <c r="EP208" i="36"/>
  <c r="EZ210" i="36"/>
  <c r="BJ209" i="36"/>
  <c r="BO208" i="36"/>
  <c r="BX208" i="36"/>
  <c r="FB210" i="36"/>
  <c r="BI209" i="36"/>
  <c r="BT210" i="36"/>
  <c r="BN208" i="36"/>
  <c r="BD208" i="36"/>
  <c r="BU209" i="36"/>
  <c r="AA210" i="36"/>
  <c r="AM209" i="36"/>
  <c r="AH208" i="36"/>
  <c r="AD210" i="36"/>
  <c r="BU208" i="36"/>
  <c r="ER210" i="36"/>
  <c r="EU210" i="36"/>
  <c r="AQ207" i="36"/>
  <c r="EY210" i="36"/>
  <c r="CD208" i="36"/>
  <c r="BJ208" i="36"/>
  <c r="BP209" i="36"/>
  <c r="BK210" i="36"/>
  <c r="EX210" i="36"/>
  <c r="CE210" i="36"/>
  <c r="BX209" i="36"/>
  <c r="Q210" i="36"/>
  <c r="AO208" i="36"/>
  <c r="BK208" i="36"/>
  <c r="EQ210" i="36"/>
  <c r="CD209" i="36"/>
  <c r="BE208" i="36"/>
  <c r="AF210" i="36"/>
  <c r="ET210" i="36"/>
  <c r="BH208" i="36"/>
  <c r="EP209" i="36"/>
  <c r="BL209" i="36"/>
  <c r="AJ208" i="36"/>
  <c r="AM208" i="36"/>
  <c r="FA210" i="36"/>
  <c r="AJ209" i="36"/>
  <c r="BD209" i="36"/>
  <c r="BO209" i="36"/>
  <c r="AB210" i="36"/>
  <c r="BL208" i="36"/>
  <c r="ES210" i="36"/>
  <c r="BV209" i="36"/>
  <c r="AR208" i="36"/>
  <c r="AQ206" i="36"/>
  <c r="BV208" i="36"/>
  <c r="BQ208" i="36"/>
  <c r="BM208" i="36"/>
  <c r="AK208" i="36"/>
  <c r="W207" i="38" l="1"/>
  <c r="AA206" i="38"/>
  <c r="DY203" i="36"/>
  <c r="EI203" i="36"/>
  <c r="S205" i="38"/>
  <c r="EK203" i="36"/>
  <c r="BF209" i="36"/>
  <c r="U209" i="38" s="1"/>
  <c r="X209" i="38" s="1"/>
  <c r="Q209" i="38"/>
  <c r="W209" i="38" s="1"/>
  <c r="M209" i="38"/>
  <c r="L209" i="38"/>
  <c r="ED203" i="36"/>
  <c r="EA203" i="36"/>
  <c r="Q208" i="38"/>
  <c r="BF208" i="36"/>
  <c r="U208" i="38" s="1"/>
  <c r="X208" i="38" s="1"/>
  <c r="CF209" i="36"/>
  <c r="CG209" i="36"/>
  <c r="DX203" i="36"/>
  <c r="DZ203" i="36"/>
  <c r="EH203" i="36"/>
  <c r="EE203" i="36"/>
  <c r="EJ203" i="36"/>
  <c r="EB203" i="36"/>
  <c r="EC203" i="36"/>
  <c r="V208" i="38"/>
  <c r="BG208" i="36"/>
  <c r="AI208" i="36"/>
  <c r="K208" i="38" s="1"/>
  <c r="M208" i="38"/>
  <c r="L208" i="38"/>
  <c r="BS208" i="36"/>
  <c r="EF203" i="36"/>
  <c r="N208" i="38"/>
  <c r="AP208" i="36"/>
  <c r="CF208" i="36"/>
  <c r="CG208" i="36"/>
  <c r="BR208" i="36"/>
  <c r="AT208" i="36"/>
  <c r="AN208" i="36"/>
  <c r="EF204" i="36"/>
  <c r="EE204" i="36"/>
  <c r="EA204" i="36"/>
  <c r="AZ205" i="38"/>
  <c r="BF205" i="38"/>
  <c r="BD205" i="38"/>
  <c r="BE205" i="38"/>
  <c r="BZ207" i="36"/>
  <c r="BC205" i="38"/>
  <c r="A206" i="36"/>
  <c r="ED204" i="36"/>
  <c r="EJ204" i="36"/>
  <c r="DY204" i="36"/>
  <c r="DJ205" i="36"/>
  <c r="DX205" i="36" s="1"/>
  <c r="A207" i="36"/>
  <c r="BR209" i="36"/>
  <c r="AT209" i="36"/>
  <c r="AN209" i="36"/>
  <c r="D210" i="38"/>
  <c r="DV210" i="36"/>
  <c r="CS210" i="36"/>
  <c r="T210" i="36"/>
  <c r="E210" i="36"/>
  <c r="R210" i="36"/>
  <c r="U210" i="36"/>
  <c r="K210" i="36"/>
  <c r="AC210" i="36"/>
  <c r="AR210" i="38"/>
  <c r="AG210" i="36"/>
  <c r="X210" i="36"/>
  <c r="AC208" i="38"/>
  <c r="CA208" i="36"/>
  <c r="CB208" i="36"/>
  <c r="AC209" i="38"/>
  <c r="CA209" i="36"/>
  <c r="CB209" i="36"/>
  <c r="AE210" i="36"/>
  <c r="EV212" i="36"/>
  <c r="EN212" i="36"/>
  <c r="S207" i="38"/>
  <c r="T207" i="38"/>
  <c r="DF206" i="36"/>
  <c r="DI206" i="36"/>
  <c r="DE206" i="36"/>
  <c r="DH206" i="36"/>
  <c r="DD206" i="36"/>
  <c r="DK206" i="36"/>
  <c r="DG206" i="36"/>
  <c r="J206" i="36"/>
  <c r="D206" i="36"/>
  <c r="N206" i="36"/>
  <c r="D207" i="36"/>
  <c r="J207" i="36"/>
  <c r="N207" i="36"/>
  <c r="EW210" i="36"/>
  <c r="J209" i="38"/>
  <c r="G209" i="36"/>
  <c r="F209" i="36"/>
  <c r="W209" i="36"/>
  <c r="L209" i="36"/>
  <c r="M209" i="36" s="1"/>
  <c r="AA207" i="38"/>
  <c r="BY207" i="36"/>
  <c r="E209" i="38"/>
  <c r="C209" i="36"/>
  <c r="S209" i="36"/>
  <c r="I209" i="36"/>
  <c r="DC209" i="36"/>
  <c r="CX209" i="36"/>
  <c r="CT209" i="36"/>
  <c r="CW209" i="36"/>
  <c r="CZ209" i="36"/>
  <c r="CV209" i="36"/>
  <c r="CY209" i="36"/>
  <c r="DA209" i="36" s="1"/>
  <c r="CU209" i="36"/>
  <c r="DI207" i="36"/>
  <c r="DE207" i="36"/>
  <c r="DH207" i="36"/>
  <c r="DD207" i="36"/>
  <c r="DK207" i="36"/>
  <c r="DG207" i="36"/>
  <c r="DF207" i="36"/>
  <c r="AX205" i="36"/>
  <c r="AW205" i="36"/>
  <c r="AV205" i="36"/>
  <c r="AY205" i="36"/>
  <c r="AZ206" i="36"/>
  <c r="AU206" i="36"/>
  <c r="Z206" i="36"/>
  <c r="I206" i="38"/>
  <c r="I207" i="38"/>
  <c r="EB204" i="36"/>
  <c r="DX204" i="36"/>
  <c r="EG204" i="36"/>
  <c r="EC204" i="36"/>
  <c r="EI204" i="36"/>
  <c r="AD208" i="38"/>
  <c r="BW208" i="36" s="1"/>
  <c r="F208" i="38"/>
  <c r="G208" i="38" s="1"/>
  <c r="V208" i="36"/>
  <c r="Y208" i="36"/>
  <c r="H208" i="38" s="1"/>
  <c r="AS208" i="36"/>
  <c r="AL205" i="38"/>
  <c r="AN205" i="38"/>
  <c r="AM205" i="38"/>
  <c r="BS206" i="38"/>
  <c r="BO206" i="38"/>
  <c r="BK206" i="38"/>
  <c r="BR206" i="38"/>
  <c r="BN206" i="38"/>
  <c r="BJ206" i="38"/>
  <c r="BU206" i="38"/>
  <c r="BQ206" i="38"/>
  <c r="BM206" i="38"/>
  <c r="BI206" i="38"/>
  <c r="BL206" i="38"/>
  <c r="AX206" i="38"/>
  <c r="AY206" i="38" s="1"/>
  <c r="AT206" i="38"/>
  <c r="AP206" i="38"/>
  <c r="AH206" i="38"/>
  <c r="BH206" i="38"/>
  <c r="AW206" i="38"/>
  <c r="AS206" i="38"/>
  <c r="AO206" i="38"/>
  <c r="AK206" i="38"/>
  <c r="AG206" i="38"/>
  <c r="BT206" i="38"/>
  <c r="BA206" i="38"/>
  <c r="BB206" i="38" s="1"/>
  <c r="BG206" i="38" s="1"/>
  <c r="AV206" i="38"/>
  <c r="AJ206" i="38"/>
  <c r="AF206" i="38"/>
  <c r="AU206" i="38"/>
  <c r="AE206" i="38"/>
  <c r="BP206" i="38"/>
  <c r="AQ206" i="38"/>
  <c r="AI206" i="38"/>
  <c r="EO212" i="36"/>
  <c r="EM213" i="36" s="1"/>
  <c r="EN211" i="36"/>
  <c r="EV211" i="36"/>
  <c r="AZ207" i="36"/>
  <c r="AU207" i="36"/>
  <c r="Z207" i="36"/>
  <c r="BS207" i="38"/>
  <c r="BO207" i="38"/>
  <c r="BK207" i="38"/>
  <c r="AU207" i="38"/>
  <c r="AQ207" i="38"/>
  <c r="AI207" i="38"/>
  <c r="AE207" i="38"/>
  <c r="BR207" i="38"/>
  <c r="BN207" i="38"/>
  <c r="BJ207" i="38"/>
  <c r="AX207" i="38"/>
  <c r="AY207" i="38" s="1"/>
  <c r="AT207" i="38"/>
  <c r="AP207" i="38"/>
  <c r="AH207" i="38"/>
  <c r="BU207" i="38"/>
  <c r="BQ207" i="38"/>
  <c r="BM207" i="38"/>
  <c r="BI207" i="38"/>
  <c r="BA207" i="38"/>
  <c r="BB207" i="38" s="1"/>
  <c r="BG207" i="38" s="1"/>
  <c r="AW207" i="38"/>
  <c r="AS207" i="38"/>
  <c r="AO207" i="38"/>
  <c r="AK207" i="38"/>
  <c r="AG207" i="38"/>
  <c r="BL207" i="38"/>
  <c r="AV207" i="38"/>
  <c r="AF207" i="38"/>
  <c r="BH207" i="38"/>
  <c r="BT207" i="38"/>
  <c r="AJ207" i="38"/>
  <c r="BP207" i="38"/>
  <c r="EK204" i="36"/>
  <c r="CY208" i="36"/>
  <c r="DA208" i="36" s="1"/>
  <c r="CU208" i="36"/>
  <c r="DC208" i="36"/>
  <c r="CX208" i="36"/>
  <c r="CT208" i="36"/>
  <c r="CW208" i="36"/>
  <c r="CV208" i="36"/>
  <c r="CZ208" i="36"/>
  <c r="E208" i="38"/>
  <c r="C208" i="36"/>
  <c r="I208" i="36"/>
  <c r="S208" i="36"/>
  <c r="R206" i="38"/>
  <c r="W206" i="38"/>
  <c r="R209" i="38"/>
  <c r="O207" i="38"/>
  <c r="P207" i="38" s="1"/>
  <c r="Z207" i="38"/>
  <c r="Y207" i="38"/>
  <c r="AB207" i="38"/>
  <c r="BB205" i="36"/>
  <c r="BA205" i="36"/>
  <c r="BC205" i="36"/>
  <c r="Z206" i="38"/>
  <c r="Y206" i="38"/>
  <c r="AB206" i="38"/>
  <c r="O206" i="38"/>
  <c r="P206" i="38" s="1"/>
  <c r="EH204" i="36"/>
  <c r="J208" i="38"/>
  <c r="L208" i="36"/>
  <c r="M208" i="36" s="1"/>
  <c r="G208" i="36"/>
  <c r="F208" i="36"/>
  <c r="W208" i="36"/>
  <c r="AD209" i="38"/>
  <c r="BW209" i="36" s="1"/>
  <c r="F209" i="38"/>
  <c r="G209" i="38" s="1"/>
  <c r="Y209" i="36"/>
  <c r="AS209" i="36"/>
  <c r="V209" i="36"/>
  <c r="ES212" i="36"/>
  <c r="BL210" i="36"/>
  <c r="BX212" i="36"/>
  <c r="AF212" i="36"/>
  <c r="ER211" i="36"/>
  <c r="FA212" i="36"/>
  <c r="Q212" i="36"/>
  <c r="FB211" i="36"/>
  <c r="BM212" i="36"/>
  <c r="EY212" i="36"/>
  <c r="BQ210" i="36"/>
  <c r="EZ212" i="36"/>
  <c r="BN212" i="36"/>
  <c r="EZ211" i="36"/>
  <c r="AO210" i="36"/>
  <c r="EU211" i="36"/>
  <c r="EQ211" i="36"/>
  <c r="CD210" i="36"/>
  <c r="BP210" i="36"/>
  <c r="AA212" i="36"/>
  <c r="BJ210" i="36"/>
  <c r="BL211" i="36"/>
  <c r="FA211" i="36"/>
  <c r="AQ208" i="36"/>
  <c r="BM211" i="36"/>
  <c r="BI211" i="36"/>
  <c r="AF211" i="36"/>
  <c r="EU212" i="36"/>
  <c r="ES211" i="36"/>
  <c r="ER212" i="36"/>
  <c r="BV210" i="36"/>
  <c r="EX211" i="36"/>
  <c r="EX212" i="36"/>
  <c r="EP210" i="36"/>
  <c r="CE212" i="36"/>
  <c r="AD211" i="36"/>
  <c r="AJ210" i="36"/>
  <c r="ET211" i="36"/>
  <c r="AD212" i="36"/>
  <c r="BM210" i="36"/>
  <c r="EP212" i="36"/>
  <c r="Q211" i="36"/>
  <c r="EQ212" i="36"/>
  <c r="AM210" i="36"/>
  <c r="AB212" i="36"/>
  <c r="AR210" i="36"/>
  <c r="ET212" i="36"/>
  <c r="AB211" i="36"/>
  <c r="AQ209" i="36"/>
  <c r="BU210" i="36"/>
  <c r="AH210" i="36"/>
  <c r="EY211" i="36"/>
  <c r="FB212" i="36"/>
  <c r="BT211" i="36"/>
  <c r="BH210" i="36"/>
  <c r="CE211" i="36"/>
  <c r="AK210" i="36"/>
  <c r="BI210" i="36"/>
  <c r="BN210" i="36"/>
  <c r="BE210" i="36"/>
  <c r="BX210" i="36"/>
  <c r="BO210" i="36"/>
  <c r="AK211" i="36"/>
  <c r="BE212" i="36"/>
  <c r="BT212" i="36"/>
  <c r="BD210" i="36"/>
  <c r="AA211" i="36"/>
  <c r="BP212" i="36"/>
  <c r="N210" i="38" l="1"/>
  <c r="AP210" i="36"/>
  <c r="W208" i="38"/>
  <c r="BE206" i="38"/>
  <c r="R208" i="38"/>
  <c r="S208" i="38" s="1"/>
  <c r="M210" i="38"/>
  <c r="L210" i="38"/>
  <c r="CB210" i="36"/>
  <c r="AC210" i="38"/>
  <c r="CA210" i="36"/>
  <c r="EI205" i="36"/>
  <c r="EH205" i="36"/>
  <c r="ED205" i="36"/>
  <c r="AZ206" i="38"/>
  <c r="AN210" i="36"/>
  <c r="BR210" i="36"/>
  <c r="AT210" i="36"/>
  <c r="EJ205" i="36"/>
  <c r="DZ205" i="36"/>
  <c r="A209" i="36"/>
  <c r="EF205" i="36"/>
  <c r="EG205" i="36"/>
  <c r="EE205" i="36"/>
  <c r="DY205" i="36"/>
  <c r="EC205" i="36"/>
  <c r="EK205" i="36"/>
  <c r="EA205" i="36"/>
  <c r="EB205" i="36"/>
  <c r="DJ207" i="36"/>
  <c r="DZ207" i="36" s="1"/>
  <c r="BC206" i="38"/>
  <c r="BF207" i="38"/>
  <c r="BC207" i="38"/>
  <c r="EW212" i="36"/>
  <c r="A208" i="36"/>
  <c r="BD207" i="38"/>
  <c r="BE207" i="38"/>
  <c r="Q210" i="38"/>
  <c r="BF210" i="36"/>
  <c r="U210" i="38" s="1"/>
  <c r="X210" i="38" s="1"/>
  <c r="BS210" i="36"/>
  <c r="D211" i="38"/>
  <c r="E211" i="36"/>
  <c r="R211" i="36"/>
  <c r="U211" i="36"/>
  <c r="K211" i="36"/>
  <c r="DV211" i="36"/>
  <c r="T211" i="36"/>
  <c r="CS211" i="36"/>
  <c r="AE211" i="36"/>
  <c r="AI210" i="36"/>
  <c r="K210" i="38" s="1"/>
  <c r="AR212" i="38"/>
  <c r="AC212" i="36"/>
  <c r="X212" i="36"/>
  <c r="AG211" i="36"/>
  <c r="AG212" i="36"/>
  <c r="AC211" i="36"/>
  <c r="X211" i="36"/>
  <c r="AR211" i="38"/>
  <c r="V210" i="38"/>
  <c r="BG210" i="36"/>
  <c r="D212" i="38"/>
  <c r="R212" i="36"/>
  <c r="U212" i="36"/>
  <c r="K212" i="36"/>
  <c r="DV212" i="36"/>
  <c r="CS212" i="36"/>
  <c r="T212" i="36"/>
  <c r="E212" i="36"/>
  <c r="AE212" i="36"/>
  <c r="CG210" i="36"/>
  <c r="CF210" i="36"/>
  <c r="AZ209" i="36"/>
  <c r="Z209" i="36"/>
  <c r="AU209" i="36"/>
  <c r="S209" i="38"/>
  <c r="T209" i="38"/>
  <c r="D208" i="36"/>
  <c r="J208" i="36"/>
  <c r="N208" i="36"/>
  <c r="H209" i="38"/>
  <c r="I209" i="38" s="1"/>
  <c r="O208" i="38"/>
  <c r="P208" i="38" s="1"/>
  <c r="Z208" i="38"/>
  <c r="Y208" i="38"/>
  <c r="AB208" i="38"/>
  <c r="AM207" i="38"/>
  <c r="AL207" i="38"/>
  <c r="AN207" i="38"/>
  <c r="AV207" i="36"/>
  <c r="AY207" i="36"/>
  <c r="AX207" i="36"/>
  <c r="AW207" i="36"/>
  <c r="EW211" i="36"/>
  <c r="BF206" i="38"/>
  <c r="BD206" i="38"/>
  <c r="J209" i="36"/>
  <c r="D209" i="36"/>
  <c r="N209" i="36"/>
  <c r="DJ206" i="36"/>
  <c r="ED206" i="36" s="1"/>
  <c r="BZ208" i="36"/>
  <c r="AA208" i="38"/>
  <c r="BY208" i="36"/>
  <c r="AD210" i="38"/>
  <c r="BW210" i="36" s="1"/>
  <c r="F210" i="38"/>
  <c r="G210" i="38" s="1"/>
  <c r="AS210" i="36"/>
  <c r="V210" i="36"/>
  <c r="Y210" i="36"/>
  <c r="H210" i="38" s="1"/>
  <c r="BC207" i="36"/>
  <c r="BB207" i="36"/>
  <c r="BA207" i="36"/>
  <c r="EV213" i="36"/>
  <c r="EN213" i="36"/>
  <c r="AL206" i="38"/>
  <c r="AN206" i="38"/>
  <c r="AM206" i="38"/>
  <c r="I208" i="38"/>
  <c r="BZ209" i="36"/>
  <c r="BY209" i="36"/>
  <c r="AA209" i="38"/>
  <c r="E210" i="38"/>
  <c r="S210" i="36"/>
  <c r="I210" i="36"/>
  <c r="C210" i="36"/>
  <c r="CW210" i="36"/>
  <c r="CZ210" i="36"/>
  <c r="CV210" i="36"/>
  <c r="CY210" i="36"/>
  <c r="DA210" i="36" s="1"/>
  <c r="CU210" i="36"/>
  <c r="CT210" i="36"/>
  <c r="DC210" i="36"/>
  <c r="CX210" i="36"/>
  <c r="BS209" i="38"/>
  <c r="BO209" i="38"/>
  <c r="BK209" i="38"/>
  <c r="AU209" i="38"/>
  <c r="AQ209" i="38"/>
  <c r="AI209" i="38"/>
  <c r="AE209" i="38"/>
  <c r="BR209" i="38"/>
  <c r="BN209" i="38"/>
  <c r="BJ209" i="38"/>
  <c r="AX209" i="38"/>
  <c r="AY209" i="38" s="1"/>
  <c r="AT209" i="38"/>
  <c r="AP209" i="38"/>
  <c r="AH209" i="38"/>
  <c r="BU209" i="38"/>
  <c r="BQ209" i="38"/>
  <c r="BM209" i="38"/>
  <c r="BI209" i="38"/>
  <c r="BA209" i="38"/>
  <c r="BB209" i="38" s="1"/>
  <c r="BG209" i="38" s="1"/>
  <c r="AW209" i="38"/>
  <c r="AS209" i="38"/>
  <c r="AO209" i="38"/>
  <c r="AK209" i="38"/>
  <c r="AG209" i="38"/>
  <c r="BL209" i="38"/>
  <c r="AV209" i="38"/>
  <c r="AF209" i="38"/>
  <c r="BH209" i="38"/>
  <c r="BT209" i="38"/>
  <c r="BP209" i="38"/>
  <c r="AJ209" i="38"/>
  <c r="T206" i="38"/>
  <c r="S206" i="38"/>
  <c r="DH208" i="36"/>
  <c r="DD208" i="36"/>
  <c r="DK208" i="36"/>
  <c r="DG208" i="36"/>
  <c r="DF208" i="36"/>
  <c r="DI208" i="36"/>
  <c r="DE208" i="36"/>
  <c r="AZ207" i="38"/>
  <c r="AU208" i="36"/>
  <c r="Z208" i="36"/>
  <c r="AZ208" i="36"/>
  <c r="BS208" i="38"/>
  <c r="BO208" i="38"/>
  <c r="BK208" i="38"/>
  <c r="AU208" i="38"/>
  <c r="AQ208" i="38"/>
  <c r="AI208" i="38"/>
  <c r="AE208" i="38"/>
  <c r="BR208" i="38"/>
  <c r="BN208" i="38"/>
  <c r="BJ208" i="38"/>
  <c r="AX208" i="38"/>
  <c r="AY208" i="38" s="1"/>
  <c r="AT208" i="38"/>
  <c r="AP208" i="38"/>
  <c r="AH208" i="38"/>
  <c r="BU208" i="38"/>
  <c r="BQ208" i="38"/>
  <c r="BM208" i="38"/>
  <c r="BI208" i="38"/>
  <c r="BA208" i="38"/>
  <c r="BB208" i="38" s="1"/>
  <c r="BG208" i="38" s="1"/>
  <c r="AW208" i="38"/>
  <c r="AS208" i="38"/>
  <c r="AO208" i="38"/>
  <c r="AK208" i="38"/>
  <c r="AG208" i="38"/>
  <c r="BL208" i="38"/>
  <c r="AV208" i="38"/>
  <c r="AF208" i="38"/>
  <c r="BH208" i="38"/>
  <c r="BT208" i="38"/>
  <c r="AJ208" i="38"/>
  <c r="BP208" i="38"/>
  <c r="AW206" i="36"/>
  <c r="AV206" i="36"/>
  <c r="AY206" i="36"/>
  <c r="AX206" i="36"/>
  <c r="DK209" i="36"/>
  <c r="DG209" i="36"/>
  <c r="DF209" i="36"/>
  <c r="DI209" i="36"/>
  <c r="DE209" i="36"/>
  <c r="DH209" i="36"/>
  <c r="DD209" i="36"/>
  <c r="J210" i="38"/>
  <c r="F210" i="36"/>
  <c r="A210" i="36" s="1"/>
  <c r="W210" i="36"/>
  <c r="L210" i="36"/>
  <c r="M210" i="36" s="1"/>
  <c r="G210" i="36"/>
  <c r="BA206" i="36"/>
  <c r="BC206" i="36"/>
  <c r="BB206" i="36"/>
  <c r="O209" i="38"/>
  <c r="P209" i="38" s="1"/>
  <c r="Z209" i="38"/>
  <c r="Y209" i="38"/>
  <c r="AB209" i="38"/>
  <c r="EO213" i="36"/>
  <c r="EM214" i="36" s="1"/>
  <c r="EO214" i="36" s="1"/>
  <c r="EM215" i="36" s="1"/>
  <c r="BJ212" i="36"/>
  <c r="AH212" i="36"/>
  <c r="AB213" i="36"/>
  <c r="BO212" i="36"/>
  <c r="AJ211" i="36"/>
  <c r="BO211" i="36"/>
  <c r="BQ211" i="36"/>
  <c r="EQ213" i="36"/>
  <c r="AO212" i="36"/>
  <c r="BL212" i="36"/>
  <c r="CE213" i="36"/>
  <c r="BN211" i="36"/>
  <c r="BK211" i="36"/>
  <c r="ES213" i="36"/>
  <c r="BU212" i="36"/>
  <c r="BV211" i="36"/>
  <c r="AR212" i="36"/>
  <c r="EP211" i="36"/>
  <c r="BX211" i="36"/>
  <c r="AH211" i="36"/>
  <c r="BP211" i="36"/>
  <c r="BE211" i="36"/>
  <c r="BV212" i="36"/>
  <c r="BN213" i="36"/>
  <c r="AM211" i="36"/>
  <c r="BD211" i="36"/>
  <c r="BT213" i="36"/>
  <c r="CD212" i="36"/>
  <c r="AA213" i="36"/>
  <c r="AD213" i="36"/>
  <c r="AR211" i="36"/>
  <c r="BU211" i="36"/>
  <c r="EZ213" i="36"/>
  <c r="FB213" i="36"/>
  <c r="AK212" i="36"/>
  <c r="Q213" i="36"/>
  <c r="AQ210" i="36"/>
  <c r="BI212" i="36"/>
  <c r="AF213" i="36"/>
  <c r="AO211" i="36"/>
  <c r="EU213" i="36"/>
  <c r="EX213" i="36"/>
  <c r="FA213" i="36"/>
  <c r="AJ212" i="36"/>
  <c r="ET213" i="36"/>
  <c r="CD211" i="36"/>
  <c r="BJ211" i="36"/>
  <c r="AM212" i="36"/>
  <c r="BH212" i="36"/>
  <c r="BK212" i="36"/>
  <c r="BD212" i="36"/>
  <c r="ER213" i="36"/>
  <c r="BQ212" i="36"/>
  <c r="BH211" i="36"/>
  <c r="EY213" i="36"/>
  <c r="N212" i="38" l="1"/>
  <c r="AP212" i="36"/>
  <c r="AT212" i="36"/>
  <c r="AN212" i="36"/>
  <c r="BS211" i="36"/>
  <c r="AI211" i="36"/>
  <c r="K211" i="38" s="1"/>
  <c r="CG212" i="36"/>
  <c r="CF212" i="36"/>
  <c r="AN211" i="36"/>
  <c r="BR211" i="36"/>
  <c r="AT211" i="36"/>
  <c r="T208" i="38"/>
  <c r="Q212" i="38"/>
  <c r="BF212" i="36"/>
  <c r="U212" i="38" s="1"/>
  <c r="X212" i="38" s="1"/>
  <c r="M212" i="38"/>
  <c r="L212" i="38"/>
  <c r="V212" i="38"/>
  <c r="BG212" i="36"/>
  <c r="BY210" i="36"/>
  <c r="BZ210" i="36"/>
  <c r="AA210" i="38"/>
  <c r="EB206" i="36"/>
  <c r="EH207" i="36"/>
  <c r="ED207" i="36"/>
  <c r="EA207" i="36"/>
  <c r="DY207" i="36"/>
  <c r="EB207" i="36"/>
  <c r="EE207" i="36"/>
  <c r="EJ207" i="36"/>
  <c r="EI207" i="36"/>
  <c r="DX207" i="36"/>
  <c r="EC207" i="36"/>
  <c r="AZ209" i="38"/>
  <c r="EG207" i="36"/>
  <c r="V211" i="38"/>
  <c r="BG211" i="36"/>
  <c r="EK207" i="36"/>
  <c r="EF207" i="36"/>
  <c r="EF206" i="36"/>
  <c r="EA206" i="36"/>
  <c r="BD208" i="38"/>
  <c r="BE208" i="38"/>
  <c r="DJ209" i="36"/>
  <c r="DY209" i="36" s="1"/>
  <c r="BF208" i="38"/>
  <c r="BC208" i="38"/>
  <c r="EW213" i="36"/>
  <c r="BC209" i="38"/>
  <c r="AI212" i="36"/>
  <c r="K212" i="38" s="1"/>
  <c r="N211" i="38"/>
  <c r="AP211" i="36"/>
  <c r="AE213" i="36"/>
  <c r="X213" i="36"/>
  <c r="Q211" i="38"/>
  <c r="BF211" i="36"/>
  <c r="U211" i="38" s="1"/>
  <c r="X211" i="38" s="1"/>
  <c r="CG211" i="36"/>
  <c r="CF211" i="36"/>
  <c r="BR212" i="36"/>
  <c r="AC213" i="36"/>
  <c r="AC211" i="38"/>
  <c r="CB211" i="36"/>
  <c r="CA211" i="36"/>
  <c r="BS212" i="36"/>
  <c r="AC212" i="38"/>
  <c r="CA212" i="36"/>
  <c r="CB212" i="36"/>
  <c r="AR213" i="38"/>
  <c r="AG213" i="36"/>
  <c r="D213" i="38"/>
  <c r="U213" i="36"/>
  <c r="K213" i="36"/>
  <c r="DV213" i="36"/>
  <c r="CS213" i="36"/>
  <c r="T213" i="36"/>
  <c r="E213" i="36"/>
  <c r="R213" i="36"/>
  <c r="M211" i="38"/>
  <c r="L211" i="38"/>
  <c r="EV215" i="36"/>
  <c r="EN215" i="36"/>
  <c r="O210" i="38"/>
  <c r="P210" i="38" s="1"/>
  <c r="Z210" i="38"/>
  <c r="Y210" i="38"/>
  <c r="AB210" i="38"/>
  <c r="AM208" i="38"/>
  <c r="AL208" i="38"/>
  <c r="AN208" i="38"/>
  <c r="BC208" i="36"/>
  <c r="BB208" i="36"/>
  <c r="BA208" i="36"/>
  <c r="BD209" i="38"/>
  <c r="BE209" i="38"/>
  <c r="BS210" i="38"/>
  <c r="BO210" i="38"/>
  <c r="BK210" i="38"/>
  <c r="AU210" i="38"/>
  <c r="AQ210" i="38"/>
  <c r="AI210" i="38"/>
  <c r="AE210" i="38"/>
  <c r="BR210" i="38"/>
  <c r="BN210" i="38"/>
  <c r="BJ210" i="38"/>
  <c r="AX210" i="38"/>
  <c r="AY210" i="38" s="1"/>
  <c r="AT210" i="38"/>
  <c r="AP210" i="38"/>
  <c r="AH210" i="38"/>
  <c r="BU210" i="38"/>
  <c r="BQ210" i="38"/>
  <c r="BM210" i="38"/>
  <c r="BI210" i="38"/>
  <c r="BA210" i="38"/>
  <c r="BB210" i="38" s="1"/>
  <c r="BG210" i="38" s="1"/>
  <c r="AW210" i="38"/>
  <c r="AS210" i="38"/>
  <c r="AO210" i="38"/>
  <c r="AK210" i="38"/>
  <c r="AG210" i="38"/>
  <c r="BL210" i="38"/>
  <c r="AV210" i="38"/>
  <c r="AF210" i="38"/>
  <c r="BH210" i="38"/>
  <c r="BT210" i="38"/>
  <c r="BP210" i="38"/>
  <c r="AJ210" i="38"/>
  <c r="CY212" i="36"/>
  <c r="DA212" i="36" s="1"/>
  <c r="CU212" i="36"/>
  <c r="DC212" i="36"/>
  <c r="CX212" i="36"/>
  <c r="CT212" i="36"/>
  <c r="CW212" i="36"/>
  <c r="CV212" i="36"/>
  <c r="CZ212" i="36"/>
  <c r="E212" i="38"/>
  <c r="C212" i="36"/>
  <c r="I212" i="36"/>
  <c r="S212" i="36"/>
  <c r="J211" i="38"/>
  <c r="W211" i="36"/>
  <c r="L211" i="36"/>
  <c r="M211" i="36" s="1"/>
  <c r="G211" i="36"/>
  <c r="F211" i="36"/>
  <c r="CZ211" i="36"/>
  <c r="CV211" i="36"/>
  <c r="CY211" i="36"/>
  <c r="DA211" i="36" s="1"/>
  <c r="CU211" i="36"/>
  <c r="DC211" i="36"/>
  <c r="CX211" i="36"/>
  <c r="CT211" i="36"/>
  <c r="CW211" i="36"/>
  <c r="AZ208" i="38"/>
  <c r="DJ208" i="36"/>
  <c r="EI208" i="36" s="1"/>
  <c r="AM209" i="38"/>
  <c r="AL209" i="38"/>
  <c r="AN209" i="38"/>
  <c r="BF209" i="38"/>
  <c r="DF210" i="36"/>
  <c r="DI210" i="36"/>
  <c r="DE210" i="36"/>
  <c r="DH210" i="36"/>
  <c r="DD210" i="36"/>
  <c r="DK210" i="36"/>
  <c r="DG210" i="36"/>
  <c r="BB209" i="36"/>
  <c r="BA209" i="36"/>
  <c r="BC209" i="36"/>
  <c r="AD211" i="38"/>
  <c r="BW211" i="36" s="1"/>
  <c r="F211" i="38"/>
  <c r="G211" i="38" s="1"/>
  <c r="V211" i="36"/>
  <c r="Y211" i="36"/>
  <c r="H211" i="38" s="1"/>
  <c r="AS211" i="36"/>
  <c r="AY208" i="36"/>
  <c r="AX208" i="36"/>
  <c r="AW208" i="36"/>
  <c r="AV208" i="36"/>
  <c r="EH206" i="36"/>
  <c r="EC206" i="36"/>
  <c r="EG206" i="36"/>
  <c r="EI206" i="36"/>
  <c r="EJ206" i="36"/>
  <c r="EE206" i="36"/>
  <c r="DX206" i="36"/>
  <c r="DY206" i="36"/>
  <c r="DZ206" i="36"/>
  <c r="J212" i="38"/>
  <c r="L212" i="36"/>
  <c r="M212" i="36" s="1"/>
  <c r="G212" i="36"/>
  <c r="F212" i="36"/>
  <c r="W212" i="36"/>
  <c r="E211" i="38"/>
  <c r="S211" i="36"/>
  <c r="I211" i="36"/>
  <c r="C211" i="36"/>
  <c r="EO215" i="36"/>
  <c r="EM216" i="36" s="1"/>
  <c r="EO216" i="36" s="1"/>
  <c r="EM217" i="36" s="1"/>
  <c r="EV214" i="36"/>
  <c r="EN214" i="36"/>
  <c r="J210" i="36"/>
  <c r="D210" i="36"/>
  <c r="N210" i="36"/>
  <c r="AZ210" i="36"/>
  <c r="AU210" i="36"/>
  <c r="Z210" i="36"/>
  <c r="I210" i="38"/>
  <c r="AX209" i="36"/>
  <c r="AW209" i="36"/>
  <c r="AV209" i="36"/>
  <c r="AY209" i="36"/>
  <c r="EK206" i="36"/>
  <c r="AD212" i="38"/>
  <c r="BW212" i="36" s="1"/>
  <c r="F212" i="38"/>
  <c r="G212" i="38" s="1"/>
  <c r="V212" i="36"/>
  <c r="Y212" i="36"/>
  <c r="H212" i="38" s="1"/>
  <c r="AS212" i="36"/>
  <c r="W210" i="38"/>
  <c r="R210" i="38"/>
  <c r="AD215" i="36"/>
  <c r="EU214" i="36"/>
  <c r="EQ215" i="36"/>
  <c r="AJ215" i="36"/>
  <c r="EZ215" i="36"/>
  <c r="AF215" i="36"/>
  <c r="BI213" i="36"/>
  <c r="BK214" i="36"/>
  <c r="EU215" i="36"/>
  <c r="BH213" i="36"/>
  <c r="Q214" i="36"/>
  <c r="AA215" i="36"/>
  <c r="ER214" i="36"/>
  <c r="EX215" i="36"/>
  <c r="BJ213" i="36"/>
  <c r="BL213" i="36"/>
  <c r="BV213" i="36"/>
  <c r="EX214" i="36"/>
  <c r="CD213" i="36"/>
  <c r="BT214" i="36"/>
  <c r="BP213" i="36"/>
  <c r="FB214" i="36"/>
  <c r="EY215" i="36"/>
  <c r="AD214" i="36"/>
  <c r="EZ214" i="36"/>
  <c r="ES215" i="36"/>
  <c r="ET214" i="36"/>
  <c r="ES214" i="36"/>
  <c r="AR213" i="36"/>
  <c r="EY214" i="36"/>
  <c r="AB215" i="36"/>
  <c r="AK213" i="36"/>
  <c r="BE213" i="36"/>
  <c r="AM213" i="36"/>
  <c r="FA214" i="36"/>
  <c r="AH213" i="36"/>
  <c r="AA214" i="36"/>
  <c r="ET215" i="36"/>
  <c r="BQ213" i="36"/>
  <c r="AQ212" i="36"/>
  <c r="BU213" i="36"/>
  <c r="BM213" i="36"/>
  <c r="BT215" i="36"/>
  <c r="BD213" i="36"/>
  <c r="FB215" i="36"/>
  <c r="EQ214" i="36"/>
  <c r="CE215" i="36"/>
  <c r="BK213" i="36"/>
  <c r="FA215" i="36"/>
  <c r="CE214" i="36"/>
  <c r="Q215" i="36"/>
  <c r="AJ213" i="36"/>
  <c r="AB214" i="36"/>
  <c r="BX213" i="36"/>
  <c r="AF214" i="36"/>
  <c r="EP213" i="36"/>
  <c r="ER215" i="36"/>
  <c r="AO213" i="36"/>
  <c r="BO213" i="36"/>
  <c r="AQ211" i="36"/>
  <c r="BV214" i="36"/>
  <c r="W212" i="38" l="1"/>
  <c r="R212" i="38"/>
  <c r="S212" i="38" s="1"/>
  <c r="EC209" i="36"/>
  <c r="AC213" i="38"/>
  <c r="CB213" i="36"/>
  <c r="CA213" i="36"/>
  <c r="A211" i="36"/>
  <c r="DZ209" i="36"/>
  <c r="AT213" i="36"/>
  <c r="AN213" i="36"/>
  <c r="CG213" i="36"/>
  <c r="CF213" i="36"/>
  <c r="V213" i="38"/>
  <c r="BG213" i="36"/>
  <c r="AI213" i="36"/>
  <c r="K213" i="38" s="1"/>
  <c r="BF213" i="36"/>
  <c r="U213" i="38" s="1"/>
  <c r="X213" i="38" s="1"/>
  <c r="Q213" i="38"/>
  <c r="R213" i="38" s="1"/>
  <c r="AZ210" i="38"/>
  <c r="EG209" i="36"/>
  <c r="DX208" i="36"/>
  <c r="EG208" i="36"/>
  <c r="DY208" i="36"/>
  <c r="EF208" i="36"/>
  <c r="EE209" i="36"/>
  <c r="EJ209" i="36"/>
  <c r="EF209" i="36"/>
  <c r="EK209" i="36"/>
  <c r="EI209" i="36"/>
  <c r="EB209" i="36"/>
  <c r="ED209" i="36"/>
  <c r="DX209" i="36"/>
  <c r="EA209" i="36"/>
  <c r="EH209" i="36"/>
  <c r="DZ208" i="36"/>
  <c r="EJ208" i="36"/>
  <c r="EW214" i="36"/>
  <c r="EB208" i="36"/>
  <c r="DJ210" i="36"/>
  <c r="EC210" i="36" s="1"/>
  <c r="BY211" i="36"/>
  <c r="AR214" i="38"/>
  <c r="AG214" i="36"/>
  <c r="BR213" i="36"/>
  <c r="AE215" i="36"/>
  <c r="D214" i="38"/>
  <c r="DV214" i="36"/>
  <c r="CS214" i="36"/>
  <c r="T214" i="36"/>
  <c r="U214" i="36"/>
  <c r="R214" i="36"/>
  <c r="K214" i="36"/>
  <c r="E214" i="36"/>
  <c r="CB214" i="36"/>
  <c r="CA214" i="36"/>
  <c r="AC214" i="38"/>
  <c r="X214" i="36"/>
  <c r="BS213" i="36"/>
  <c r="M213" i="38"/>
  <c r="L213" i="38"/>
  <c r="AC215" i="36"/>
  <c r="X215" i="36"/>
  <c r="AR215" i="38"/>
  <c r="AG215" i="36"/>
  <c r="AE214" i="36"/>
  <c r="AC214" i="36"/>
  <c r="N213" i="38"/>
  <c r="AP213" i="36"/>
  <c r="L215" i="38"/>
  <c r="M215" i="38"/>
  <c r="D215" i="38"/>
  <c r="U215" i="36"/>
  <c r="K215" i="36"/>
  <c r="DV215" i="36"/>
  <c r="CS215" i="36"/>
  <c r="T215" i="36"/>
  <c r="E215" i="36"/>
  <c r="R215" i="36"/>
  <c r="EV217" i="36"/>
  <c r="EN217" i="36"/>
  <c r="I212" i="38"/>
  <c r="AZ211" i="36"/>
  <c r="AU211" i="36"/>
  <c r="Z211" i="36"/>
  <c r="BS211" i="38"/>
  <c r="BO211" i="38"/>
  <c r="BK211" i="38"/>
  <c r="AU211" i="38"/>
  <c r="AQ211" i="38"/>
  <c r="AI211" i="38"/>
  <c r="AE211" i="38"/>
  <c r="BR211" i="38"/>
  <c r="BN211" i="38"/>
  <c r="BJ211" i="38"/>
  <c r="AX211" i="38"/>
  <c r="AY211" i="38" s="1"/>
  <c r="AT211" i="38"/>
  <c r="AP211" i="38"/>
  <c r="AH211" i="38"/>
  <c r="BU211" i="38"/>
  <c r="BQ211" i="38"/>
  <c r="BM211" i="38"/>
  <c r="BI211" i="38"/>
  <c r="BA211" i="38"/>
  <c r="BB211" i="38" s="1"/>
  <c r="BG211" i="38" s="1"/>
  <c r="AW211" i="38"/>
  <c r="AS211" i="38"/>
  <c r="AO211" i="38"/>
  <c r="AK211" i="38"/>
  <c r="AG211" i="38"/>
  <c r="BL211" i="38"/>
  <c r="AV211" i="38"/>
  <c r="AF211" i="38"/>
  <c r="BH211" i="38"/>
  <c r="BT211" i="38"/>
  <c r="AJ211" i="38"/>
  <c r="BP211" i="38"/>
  <c r="D212" i="36"/>
  <c r="J212" i="36"/>
  <c r="N212" i="36"/>
  <c r="BD210" i="38"/>
  <c r="BE210" i="38"/>
  <c r="ED208" i="36"/>
  <c r="BA210" i="36"/>
  <c r="BC210" i="36"/>
  <c r="BB210" i="36"/>
  <c r="AU212" i="36"/>
  <c r="Z212" i="36"/>
  <c r="AZ212" i="36"/>
  <c r="BS212" i="38"/>
  <c r="BO212" i="38"/>
  <c r="BK212" i="38"/>
  <c r="AU212" i="38"/>
  <c r="AQ212" i="38"/>
  <c r="AI212" i="38"/>
  <c r="AE212" i="38"/>
  <c r="BR212" i="38"/>
  <c r="BN212" i="38"/>
  <c r="BJ212" i="38"/>
  <c r="AX212" i="38"/>
  <c r="AY212" i="38" s="1"/>
  <c r="AT212" i="38"/>
  <c r="AP212" i="38"/>
  <c r="AH212" i="38"/>
  <c r="BU212" i="38"/>
  <c r="BQ212" i="38"/>
  <c r="BM212" i="38"/>
  <c r="BI212" i="38"/>
  <c r="BA212" i="38"/>
  <c r="BB212" i="38" s="1"/>
  <c r="BG212" i="38" s="1"/>
  <c r="AW212" i="38"/>
  <c r="AS212" i="38"/>
  <c r="AO212" i="38"/>
  <c r="AK212" i="38"/>
  <c r="AG212" i="38"/>
  <c r="BL212" i="38"/>
  <c r="AV212" i="38"/>
  <c r="AF212" i="38"/>
  <c r="BH212" i="38"/>
  <c r="BT212" i="38"/>
  <c r="AJ212" i="38"/>
  <c r="BP212" i="38"/>
  <c r="O212" i="38"/>
  <c r="P212" i="38" s="1"/>
  <c r="Z212" i="38"/>
  <c r="Y212" i="38"/>
  <c r="AB212" i="38"/>
  <c r="A212" i="36"/>
  <c r="AM210" i="38"/>
  <c r="AL210" i="38"/>
  <c r="AN210" i="38"/>
  <c r="BF210" i="38"/>
  <c r="EA208" i="36"/>
  <c r="EW215" i="36"/>
  <c r="AD213" i="38"/>
  <c r="BW213" i="36" s="1"/>
  <c r="F213" i="38"/>
  <c r="G213" i="38" s="1"/>
  <c r="Y213" i="36"/>
  <c r="AS213" i="36"/>
  <c r="V213" i="36"/>
  <c r="W211" i="38"/>
  <c r="R211" i="38"/>
  <c r="D211" i="36"/>
  <c r="J211" i="36"/>
  <c r="N211" i="36"/>
  <c r="BC210" i="38"/>
  <c r="EH208" i="36"/>
  <c r="E213" i="38"/>
  <c r="C213" i="36"/>
  <c r="S213" i="36"/>
  <c r="I213" i="36"/>
  <c r="DC213" i="36"/>
  <c r="CX213" i="36"/>
  <c r="CT213" i="36"/>
  <c r="CW213" i="36"/>
  <c r="CZ213" i="36"/>
  <c r="CV213" i="36"/>
  <c r="CY213" i="36"/>
  <c r="DA213" i="36" s="1"/>
  <c r="CU213" i="36"/>
  <c r="BZ211" i="36"/>
  <c r="AA211" i="38"/>
  <c r="J213" i="38"/>
  <c r="G213" i="36"/>
  <c r="F213" i="36"/>
  <c r="W213" i="36"/>
  <c r="L213" i="36"/>
  <c r="M213" i="36" s="1"/>
  <c r="S210" i="38"/>
  <c r="T210" i="38"/>
  <c r="AW210" i="36"/>
  <c r="AV210" i="36"/>
  <c r="AY210" i="36"/>
  <c r="AX210" i="36"/>
  <c r="EV216" i="36"/>
  <c r="EN216" i="36"/>
  <c r="EO217" i="36"/>
  <c r="EM218" i="36" s="1"/>
  <c r="I211" i="38"/>
  <c r="DI211" i="36"/>
  <c r="DE211" i="36"/>
  <c r="DH211" i="36"/>
  <c r="DD211" i="36"/>
  <c r="DK211" i="36"/>
  <c r="DG211" i="36"/>
  <c r="DF211" i="36"/>
  <c r="O211" i="38"/>
  <c r="P211" i="38" s="1"/>
  <c r="Z211" i="38"/>
  <c r="Y211" i="38"/>
  <c r="AB211" i="38"/>
  <c r="DH212" i="36"/>
  <c r="DD212" i="36"/>
  <c r="DK212" i="36"/>
  <c r="DG212" i="36"/>
  <c r="DF212" i="36"/>
  <c r="DI212" i="36"/>
  <c r="DE212" i="36"/>
  <c r="EK208" i="36"/>
  <c r="EC208" i="36"/>
  <c r="EE208" i="36"/>
  <c r="BZ212" i="36"/>
  <c r="BY212" i="36"/>
  <c r="AA212" i="38"/>
  <c r="AF217" i="36"/>
  <c r="BQ214" i="36"/>
  <c r="BX214" i="36"/>
  <c r="BM215" i="36"/>
  <c r="BM214" i="36"/>
  <c r="FB217" i="36"/>
  <c r="EP215" i="36"/>
  <c r="BO214" i="36"/>
  <c r="BT216" i="36"/>
  <c r="EU217" i="36"/>
  <c r="BV215" i="36"/>
  <c r="BO215" i="36"/>
  <c r="AO215" i="36"/>
  <c r="BH215" i="36"/>
  <c r="FB216" i="36"/>
  <c r="BI215" i="36"/>
  <c r="BT217" i="36"/>
  <c r="BP214" i="36"/>
  <c r="AA216" i="36"/>
  <c r="ES217" i="36"/>
  <c r="BK215" i="36"/>
  <c r="ER217" i="36"/>
  <c r="BD215" i="36"/>
  <c r="Q217" i="36"/>
  <c r="AR215" i="36"/>
  <c r="AD216" i="36"/>
  <c r="EU216" i="36"/>
  <c r="EX217" i="36"/>
  <c r="FA216" i="36"/>
  <c r="BE214" i="36"/>
  <c r="BJ214" i="36"/>
  <c r="BP215" i="36"/>
  <c r="BN214" i="36"/>
  <c r="BM217" i="36"/>
  <c r="BU217" i="36"/>
  <c r="EZ217" i="36"/>
  <c r="AH214" i="36"/>
  <c r="BD214" i="36"/>
  <c r="BI214" i="36"/>
  <c r="BL215" i="36"/>
  <c r="BU215" i="36"/>
  <c r="BK216" i="36"/>
  <c r="EZ216" i="36"/>
  <c r="AO214" i="36"/>
  <c r="BJ215" i="36"/>
  <c r="CD214" i="36"/>
  <c r="AK215" i="36"/>
  <c r="EX216" i="36"/>
  <c r="BQ215" i="36"/>
  <c r="ET216" i="36"/>
  <c r="AJ216" i="36"/>
  <c r="AA217" i="36"/>
  <c r="AF216" i="36"/>
  <c r="ER216" i="36"/>
  <c r="AK214" i="36"/>
  <c r="BH214" i="36"/>
  <c r="AB216" i="36"/>
  <c r="AM214" i="36"/>
  <c r="EP214" i="36"/>
  <c r="EQ216" i="36"/>
  <c r="BE217" i="36"/>
  <c r="AJ214" i="36"/>
  <c r="AM215" i="36"/>
  <c r="CE216" i="36"/>
  <c r="BE215" i="36"/>
  <c r="AB217" i="36"/>
  <c r="AQ213" i="36"/>
  <c r="AR214" i="36"/>
  <c r="CE217" i="36"/>
  <c r="ET217" i="36"/>
  <c r="Q216" i="36"/>
  <c r="BL214" i="36"/>
  <c r="BN215" i="36"/>
  <c r="EY217" i="36"/>
  <c r="AH215" i="36"/>
  <c r="EQ217" i="36"/>
  <c r="BU214" i="36"/>
  <c r="CD215" i="36"/>
  <c r="AJ217" i="36"/>
  <c r="EY216" i="36"/>
  <c r="FA217" i="36"/>
  <c r="BX215" i="36"/>
  <c r="AD217" i="36"/>
  <c r="ES216" i="36"/>
  <c r="T212" i="38" l="1"/>
  <c r="V214" i="38"/>
  <c r="BG214" i="36"/>
  <c r="AA213" i="38"/>
  <c r="BZ213" i="36"/>
  <c r="BY213" i="36"/>
  <c r="N214" i="38"/>
  <c r="AP214" i="36"/>
  <c r="W213" i="38"/>
  <c r="EJ210" i="36"/>
  <c r="EH210" i="36"/>
  <c r="CB215" i="36"/>
  <c r="CA215" i="36"/>
  <c r="AC215" i="38"/>
  <c r="N215" i="38"/>
  <c r="AP215" i="36"/>
  <c r="DY210" i="36"/>
  <c r="EG210" i="36"/>
  <c r="EE210" i="36"/>
  <c r="BS214" i="36"/>
  <c r="Q214" i="38"/>
  <c r="BF214" i="36"/>
  <c r="U214" i="38" s="1"/>
  <c r="X214" i="38" s="1"/>
  <c r="CG214" i="36"/>
  <c r="CF214" i="36"/>
  <c r="L214" i="38"/>
  <c r="M214" i="38"/>
  <c r="AI214" i="36"/>
  <c r="K214" i="38" s="1"/>
  <c r="AN214" i="36"/>
  <c r="BR214" i="36"/>
  <c r="AT214" i="36"/>
  <c r="EI210" i="36"/>
  <c r="DZ210" i="36"/>
  <c r="ED210" i="36"/>
  <c r="EK210" i="36"/>
  <c r="EB210" i="36"/>
  <c r="EA210" i="36"/>
  <c r="EF210" i="36"/>
  <c r="DX210" i="36"/>
  <c r="A213" i="36"/>
  <c r="BD211" i="38"/>
  <c r="BE211" i="38"/>
  <c r="BC211" i="38"/>
  <c r="AA214" i="38"/>
  <c r="AZ212" i="38"/>
  <c r="EW217" i="36"/>
  <c r="DJ212" i="36"/>
  <c r="EJ212" i="36" s="1"/>
  <c r="DJ211" i="36"/>
  <c r="EJ211" i="36" s="1"/>
  <c r="BC212" i="38"/>
  <c r="D216" i="38"/>
  <c r="DV216" i="36"/>
  <c r="CS216" i="36"/>
  <c r="T216" i="36"/>
  <c r="E216" i="36"/>
  <c r="R216" i="36"/>
  <c r="U216" i="36"/>
  <c r="K216" i="36"/>
  <c r="AE216" i="36"/>
  <c r="BR215" i="36"/>
  <c r="AT215" i="36"/>
  <c r="AN215" i="36"/>
  <c r="AI215" i="36"/>
  <c r="K215" i="38" s="1"/>
  <c r="BS215" i="36"/>
  <c r="AG217" i="36"/>
  <c r="AC216" i="36"/>
  <c r="Q215" i="38"/>
  <c r="BF215" i="36"/>
  <c r="U215" i="38" s="1"/>
  <c r="X215" i="38" s="1"/>
  <c r="L217" i="38"/>
  <c r="M217" i="38"/>
  <c r="D217" i="38"/>
  <c r="E217" i="36"/>
  <c r="R217" i="36"/>
  <c r="U217" i="36"/>
  <c r="K217" i="36"/>
  <c r="DV217" i="36"/>
  <c r="CS217" i="36"/>
  <c r="T217" i="36"/>
  <c r="AE217" i="36"/>
  <c r="X216" i="36"/>
  <c r="AR216" i="38"/>
  <c r="AG216" i="36"/>
  <c r="V215" i="38"/>
  <c r="BG215" i="36"/>
  <c r="L216" i="38"/>
  <c r="M216" i="38"/>
  <c r="CG215" i="36"/>
  <c r="CF215" i="36"/>
  <c r="AC217" i="36"/>
  <c r="CG217" i="36"/>
  <c r="CF217" i="36"/>
  <c r="X217" i="36"/>
  <c r="AR217" i="38"/>
  <c r="S213" i="38"/>
  <c r="T213" i="38"/>
  <c r="BT213" i="38"/>
  <c r="BP213" i="38"/>
  <c r="BL213" i="38"/>
  <c r="BS213" i="38"/>
  <c r="BO213" i="38"/>
  <c r="BK213" i="38"/>
  <c r="BR213" i="38"/>
  <c r="BM213" i="38"/>
  <c r="AU213" i="38"/>
  <c r="AQ213" i="38"/>
  <c r="AI213" i="38"/>
  <c r="AE213" i="38"/>
  <c r="BU213" i="38"/>
  <c r="BJ213" i="38"/>
  <c r="AX213" i="38"/>
  <c r="AY213" i="38" s="1"/>
  <c r="AT213" i="38"/>
  <c r="AP213" i="38"/>
  <c r="AH213" i="38"/>
  <c r="BQ213" i="38"/>
  <c r="BI213" i="38"/>
  <c r="BA213" i="38"/>
  <c r="BB213" i="38" s="1"/>
  <c r="BG213" i="38" s="1"/>
  <c r="AW213" i="38"/>
  <c r="AS213" i="38"/>
  <c r="AO213" i="38"/>
  <c r="AK213" i="38"/>
  <c r="AG213" i="38"/>
  <c r="BN213" i="38"/>
  <c r="BH213" i="38"/>
  <c r="AV213" i="38"/>
  <c r="AF213" i="38"/>
  <c r="AJ213" i="38"/>
  <c r="AM211" i="38"/>
  <c r="AL211" i="38"/>
  <c r="AN211" i="38"/>
  <c r="AV211" i="36"/>
  <c r="AY211" i="36"/>
  <c r="AX211" i="36"/>
  <c r="AW211" i="36"/>
  <c r="AD214" i="38"/>
  <c r="BW214" i="36" s="1"/>
  <c r="BY214" i="36" s="1"/>
  <c r="F214" i="38"/>
  <c r="G214" i="38" s="1"/>
  <c r="AS214" i="36"/>
  <c r="Y214" i="36"/>
  <c r="V214" i="36"/>
  <c r="EV218" i="36"/>
  <c r="EN218" i="36"/>
  <c r="EW216" i="36"/>
  <c r="O213" i="38"/>
  <c r="P213" i="38" s="1"/>
  <c r="Z213" i="38"/>
  <c r="Y213" i="38"/>
  <c r="AB213" i="38"/>
  <c r="J213" i="36"/>
  <c r="D213" i="36"/>
  <c r="N213" i="36"/>
  <c r="S211" i="38"/>
  <c r="T211" i="38"/>
  <c r="AZ213" i="36"/>
  <c r="Z213" i="36"/>
  <c r="AU213" i="36"/>
  <c r="BD212" i="38"/>
  <c r="BE212" i="38"/>
  <c r="AY212" i="36"/>
  <c r="AX212" i="36"/>
  <c r="AW212" i="36"/>
  <c r="AV212" i="36"/>
  <c r="BC211" i="36"/>
  <c r="BB211" i="36"/>
  <c r="BA211" i="36"/>
  <c r="AD215" i="38"/>
  <c r="BW215" i="36" s="1"/>
  <c r="F215" i="38"/>
  <c r="G215" i="38" s="1"/>
  <c r="Y215" i="36"/>
  <c r="H215" i="38" s="1"/>
  <c r="AS215" i="36"/>
  <c r="V215" i="36"/>
  <c r="J215" i="38"/>
  <c r="G215" i="36"/>
  <c r="F215" i="36"/>
  <c r="W215" i="36"/>
  <c r="L215" i="36"/>
  <c r="M215" i="36" s="1"/>
  <c r="DK213" i="36"/>
  <c r="DG213" i="36"/>
  <c r="DF213" i="36"/>
  <c r="DI213" i="36"/>
  <c r="DE213" i="36"/>
  <c r="DH213" i="36"/>
  <c r="DD213" i="36"/>
  <c r="H213" i="38"/>
  <c r="I213" i="38" s="1"/>
  <c r="BF212" i="38"/>
  <c r="AZ211" i="38"/>
  <c r="BF211" i="38"/>
  <c r="EO218" i="36"/>
  <c r="EM219" i="36" s="1"/>
  <c r="E215" i="38"/>
  <c r="C215" i="36"/>
  <c r="S215" i="36"/>
  <c r="I215" i="36"/>
  <c r="DC215" i="36"/>
  <c r="CX215" i="36"/>
  <c r="CT215" i="36"/>
  <c r="CW215" i="36"/>
  <c r="CZ215" i="36"/>
  <c r="CV215" i="36"/>
  <c r="CY215" i="36"/>
  <c r="DA215" i="36" s="1"/>
  <c r="CU215" i="36"/>
  <c r="J214" i="38"/>
  <c r="F214" i="36"/>
  <c r="L214" i="36"/>
  <c r="M214" i="36" s="1"/>
  <c r="G214" i="36"/>
  <c r="W214" i="36"/>
  <c r="BZ214" i="36"/>
  <c r="AM212" i="38"/>
  <c r="AL212" i="38"/>
  <c r="AN212" i="38"/>
  <c r="BC212" i="36"/>
  <c r="BB212" i="36"/>
  <c r="BA212" i="36"/>
  <c r="E214" i="38"/>
  <c r="C214" i="36"/>
  <c r="S214" i="36"/>
  <c r="I214" i="36"/>
  <c r="CW214" i="36"/>
  <c r="CY214" i="36"/>
  <c r="DA214" i="36" s="1"/>
  <c r="CT214" i="36"/>
  <c r="CX214" i="36"/>
  <c r="DC214" i="36"/>
  <c r="CV214" i="36"/>
  <c r="CZ214" i="36"/>
  <c r="CU214" i="36"/>
  <c r="FB218" i="36"/>
  <c r="CD216" i="36"/>
  <c r="AB218" i="36"/>
  <c r="ET218" i="36"/>
  <c r="BX217" i="36"/>
  <c r="BL217" i="36"/>
  <c r="BE216" i="36"/>
  <c r="EZ218" i="36"/>
  <c r="AM216" i="36"/>
  <c r="BP216" i="36"/>
  <c r="BP218" i="36"/>
  <c r="BN217" i="36"/>
  <c r="ES218" i="36"/>
  <c r="AO217" i="36"/>
  <c r="BM218" i="36"/>
  <c r="AM217" i="36"/>
  <c r="BN216" i="36"/>
  <c r="ER218" i="36"/>
  <c r="BV216" i="36"/>
  <c r="BM216" i="36"/>
  <c r="EP216" i="36"/>
  <c r="BD216" i="36"/>
  <c r="EX218" i="36"/>
  <c r="BV217" i="36"/>
  <c r="AM218" i="36"/>
  <c r="AR217" i="36"/>
  <c r="AQ215" i="36"/>
  <c r="BI217" i="36"/>
  <c r="AO216" i="36"/>
  <c r="AH216" i="36"/>
  <c r="BK217" i="36"/>
  <c r="AK216" i="36"/>
  <c r="CD217" i="36"/>
  <c r="BT218" i="36"/>
  <c r="CE218" i="36"/>
  <c r="BQ217" i="36"/>
  <c r="EY218" i="36"/>
  <c r="FA218" i="36"/>
  <c r="BH217" i="36"/>
  <c r="AK217" i="36"/>
  <c r="BP217" i="36"/>
  <c r="BO217" i="36"/>
  <c r="EP217" i="36"/>
  <c r="Q218" i="36"/>
  <c r="BQ216" i="36"/>
  <c r="AA218" i="36"/>
  <c r="BO216" i="36"/>
  <c r="BD217" i="36"/>
  <c r="EU218" i="36"/>
  <c r="AF218" i="36"/>
  <c r="BX216" i="36"/>
  <c r="AR216" i="36"/>
  <c r="BJ217" i="36"/>
  <c r="AH217" i="36"/>
  <c r="EQ218" i="36"/>
  <c r="BL216" i="36"/>
  <c r="BH216" i="36"/>
  <c r="BU216" i="36"/>
  <c r="BJ216" i="36"/>
  <c r="AD218" i="36"/>
  <c r="AR218" i="36"/>
  <c r="BI216" i="36"/>
  <c r="AQ214" i="36"/>
  <c r="AJ218" i="36"/>
  <c r="W214" i="38" l="1"/>
  <c r="R214" i="38"/>
  <c r="T214" i="38" s="1"/>
  <c r="BZ215" i="36"/>
  <c r="EE211" i="36"/>
  <c r="BY215" i="36"/>
  <c r="AA215" i="38"/>
  <c r="N216" i="38"/>
  <c r="AP216" i="36"/>
  <c r="ED211" i="36"/>
  <c r="DY211" i="36"/>
  <c r="EG211" i="36"/>
  <c r="EH211" i="36"/>
  <c r="BD213" i="38"/>
  <c r="DZ211" i="36"/>
  <c r="EB211" i="36"/>
  <c r="EK211" i="36"/>
  <c r="A215" i="36"/>
  <c r="EI211" i="36"/>
  <c r="EF211" i="36"/>
  <c r="EG212" i="36"/>
  <c r="EB212" i="36"/>
  <c r="EI212" i="36"/>
  <c r="DY212" i="36"/>
  <c r="EH212" i="36"/>
  <c r="EA212" i="36"/>
  <c r="EK212" i="36"/>
  <c r="ED212" i="36"/>
  <c r="EF212" i="36"/>
  <c r="DX212" i="36"/>
  <c r="EC212" i="36"/>
  <c r="A214" i="36"/>
  <c r="EA211" i="36"/>
  <c r="DX211" i="36"/>
  <c r="DJ213" i="36"/>
  <c r="DX213" i="36" s="1"/>
  <c r="DZ212" i="36"/>
  <c r="AZ213" i="38"/>
  <c r="EE212" i="36"/>
  <c r="EC211" i="36"/>
  <c r="BE213" i="38"/>
  <c r="I215" i="38"/>
  <c r="AT218" i="36"/>
  <c r="AN218" i="36"/>
  <c r="AN216" i="36"/>
  <c r="BR216" i="36"/>
  <c r="AT216" i="36"/>
  <c r="CG216" i="36"/>
  <c r="CF216" i="36"/>
  <c r="AR218" i="38"/>
  <c r="AG218" i="36"/>
  <c r="AI216" i="36"/>
  <c r="K216" i="38" s="1"/>
  <c r="BS217" i="36"/>
  <c r="AC217" i="38"/>
  <c r="CA217" i="36"/>
  <c r="CB217" i="36"/>
  <c r="N218" i="38"/>
  <c r="AP218" i="36"/>
  <c r="L218" i="38"/>
  <c r="M218" i="38"/>
  <c r="D218" i="38"/>
  <c r="R218" i="36"/>
  <c r="U218" i="36"/>
  <c r="K218" i="36"/>
  <c r="DV218" i="36"/>
  <c r="CS218" i="36"/>
  <c r="T218" i="36"/>
  <c r="E218" i="36"/>
  <c r="AE218" i="36"/>
  <c r="AC216" i="38"/>
  <c r="CB216" i="36"/>
  <c r="CA216" i="36"/>
  <c r="AI217" i="36"/>
  <c r="K217" i="38" s="1"/>
  <c r="BS216" i="36"/>
  <c r="AN217" i="36"/>
  <c r="BR217" i="36"/>
  <c r="AT217" i="36"/>
  <c r="V217" i="38"/>
  <c r="BG217" i="36"/>
  <c r="Q217" i="38"/>
  <c r="BF217" i="36"/>
  <c r="U217" i="38" s="1"/>
  <c r="X217" i="38" s="1"/>
  <c r="V216" i="38"/>
  <c r="BG216" i="36"/>
  <c r="AC218" i="36"/>
  <c r="X218" i="36"/>
  <c r="N217" i="38"/>
  <c r="AP217" i="36"/>
  <c r="Q216" i="38"/>
  <c r="BF216" i="36"/>
  <c r="U216" i="38" s="1"/>
  <c r="X216" i="38" s="1"/>
  <c r="EV219" i="36"/>
  <c r="EN219" i="36"/>
  <c r="BB213" i="36"/>
  <c r="BA213" i="36"/>
  <c r="BC213" i="36"/>
  <c r="CZ217" i="36"/>
  <c r="CV217" i="36"/>
  <c r="CY217" i="36"/>
  <c r="DA217" i="36" s="1"/>
  <c r="CU217" i="36"/>
  <c r="DC217" i="36"/>
  <c r="CX217" i="36"/>
  <c r="CT217" i="36"/>
  <c r="CW217" i="36"/>
  <c r="E217" i="38"/>
  <c r="S217" i="36"/>
  <c r="I217" i="36"/>
  <c r="C217" i="36"/>
  <c r="AD216" i="38"/>
  <c r="BW216" i="36" s="1"/>
  <c r="F216" i="38"/>
  <c r="G216" i="38" s="1"/>
  <c r="AS216" i="36"/>
  <c r="V216" i="36"/>
  <c r="Y216" i="36"/>
  <c r="DK215" i="36"/>
  <c r="DG215" i="36"/>
  <c r="DF215" i="36"/>
  <c r="DI215" i="36"/>
  <c r="DE215" i="36"/>
  <c r="DH215" i="36"/>
  <c r="DD215" i="36"/>
  <c r="BT215" i="38"/>
  <c r="BP215" i="38"/>
  <c r="BL215" i="38"/>
  <c r="BH215" i="38"/>
  <c r="AV215" i="38"/>
  <c r="AJ215" i="38"/>
  <c r="AF215" i="38"/>
  <c r="BS215" i="38"/>
  <c r="BO215" i="38"/>
  <c r="BK215" i="38"/>
  <c r="AU215" i="38"/>
  <c r="AQ215" i="38"/>
  <c r="AI215" i="38"/>
  <c r="AE215" i="38"/>
  <c r="BR215" i="38"/>
  <c r="BN215" i="38"/>
  <c r="BJ215" i="38"/>
  <c r="AX215" i="38"/>
  <c r="AZ215" i="38" s="1"/>
  <c r="AT215" i="38"/>
  <c r="AP215" i="38"/>
  <c r="AH215" i="38"/>
  <c r="BI215" i="38"/>
  <c r="AS215" i="38"/>
  <c r="BU215" i="38"/>
  <c r="AO215" i="38"/>
  <c r="BQ215" i="38"/>
  <c r="BA215" i="38"/>
  <c r="BB215" i="38" s="1"/>
  <c r="BG215" i="38" s="1"/>
  <c r="AK215" i="38"/>
  <c r="BM215" i="38"/>
  <c r="AW215" i="38"/>
  <c r="AG215" i="38"/>
  <c r="AM213" i="38"/>
  <c r="AL213" i="38"/>
  <c r="AN213" i="38"/>
  <c r="BF213" i="38"/>
  <c r="BC213" i="38"/>
  <c r="E216" i="38"/>
  <c r="S216" i="36"/>
  <c r="I216" i="36"/>
  <c r="C216" i="36"/>
  <c r="CW216" i="36"/>
  <c r="CZ216" i="36"/>
  <c r="CV216" i="36"/>
  <c r="CY216" i="36"/>
  <c r="DA216" i="36" s="1"/>
  <c r="CU216" i="36"/>
  <c r="DC216" i="36"/>
  <c r="CX216" i="36"/>
  <c r="CT216" i="36"/>
  <c r="AB214" i="38"/>
  <c r="O214" i="38"/>
  <c r="P214" i="38" s="1"/>
  <c r="Z214" i="38"/>
  <c r="Y214" i="38"/>
  <c r="AB215" i="38"/>
  <c r="O215" i="38"/>
  <c r="P215" i="38" s="1"/>
  <c r="Z215" i="38"/>
  <c r="Y215" i="38"/>
  <c r="AX213" i="36"/>
  <c r="AW213" i="36"/>
  <c r="AV213" i="36"/>
  <c r="AY213" i="36"/>
  <c r="EO219" i="36"/>
  <c r="EM220" i="36" s="1"/>
  <c r="BT214" i="38"/>
  <c r="BP214" i="38"/>
  <c r="BL214" i="38"/>
  <c r="BH214" i="38"/>
  <c r="AV214" i="38"/>
  <c r="AJ214" i="38"/>
  <c r="AF214" i="38"/>
  <c r="BS214" i="38"/>
  <c r="BO214" i="38"/>
  <c r="BK214" i="38"/>
  <c r="AU214" i="38"/>
  <c r="AQ214" i="38"/>
  <c r="AI214" i="38"/>
  <c r="AE214" i="38"/>
  <c r="BR214" i="38"/>
  <c r="BN214" i="38"/>
  <c r="BJ214" i="38"/>
  <c r="AX214" i="38"/>
  <c r="AZ214" i="38" s="1"/>
  <c r="AT214" i="38"/>
  <c r="AP214" i="38"/>
  <c r="AH214" i="38"/>
  <c r="BI214" i="38"/>
  <c r="AS214" i="38"/>
  <c r="BU214" i="38"/>
  <c r="AO214" i="38"/>
  <c r="BQ214" i="38"/>
  <c r="BA214" i="38"/>
  <c r="BB214" i="38" s="1"/>
  <c r="BG214" i="38" s="1"/>
  <c r="AK214" i="38"/>
  <c r="BM214" i="38"/>
  <c r="AW214" i="38"/>
  <c r="AG214" i="38"/>
  <c r="J217" i="38"/>
  <c r="W217" i="36"/>
  <c r="L217" i="36"/>
  <c r="M217" i="36" s="1"/>
  <c r="G217" i="36"/>
  <c r="F217" i="36"/>
  <c r="J216" i="38"/>
  <c r="F216" i="36"/>
  <c r="W216" i="36"/>
  <c r="L216" i="36"/>
  <c r="M216" i="36" s="1"/>
  <c r="G216" i="36"/>
  <c r="W215" i="38"/>
  <c r="R215" i="38"/>
  <c r="DF214" i="36"/>
  <c r="DK214" i="36"/>
  <c r="DE214" i="36"/>
  <c r="DI214" i="36"/>
  <c r="DD214" i="36"/>
  <c r="DH214" i="36"/>
  <c r="DG214" i="36"/>
  <c r="J214" i="36"/>
  <c r="D214" i="36"/>
  <c r="N214" i="36"/>
  <c r="J215" i="36"/>
  <c r="D215" i="36"/>
  <c r="N215" i="36"/>
  <c r="AZ215" i="36"/>
  <c r="AU215" i="36"/>
  <c r="Z215" i="36"/>
  <c r="EW218" i="36"/>
  <c r="Z214" i="36"/>
  <c r="AZ214" i="36"/>
  <c r="AU214" i="36"/>
  <c r="H214" i="38"/>
  <c r="I214" i="38" s="1"/>
  <c r="AD217" i="38"/>
  <c r="BW217" i="36" s="1"/>
  <c r="F217" i="38"/>
  <c r="G217" i="38" s="1"/>
  <c r="V217" i="36"/>
  <c r="Y217" i="36"/>
  <c r="AS217" i="36"/>
  <c r="AK218" i="36"/>
  <c r="BD218" i="36"/>
  <c r="AB219" i="36"/>
  <c r="BI218" i="36"/>
  <c r="AA219" i="36"/>
  <c r="ET219" i="36"/>
  <c r="EU219" i="36"/>
  <c r="AD219" i="36"/>
  <c r="ER219" i="36"/>
  <c r="ES219" i="36"/>
  <c r="BX218" i="36"/>
  <c r="BQ218" i="36"/>
  <c r="BE218" i="36"/>
  <c r="AH218" i="36"/>
  <c r="Q219" i="36"/>
  <c r="EX219" i="36"/>
  <c r="AQ216" i="36"/>
  <c r="EP218" i="36"/>
  <c r="AF219" i="36"/>
  <c r="AQ217" i="36"/>
  <c r="BN218" i="36"/>
  <c r="EY219" i="36"/>
  <c r="BJ218" i="36"/>
  <c r="BV218" i="36"/>
  <c r="CD218" i="36"/>
  <c r="AQ218" i="36"/>
  <c r="BH218" i="36"/>
  <c r="BU218" i="36"/>
  <c r="CE219" i="36"/>
  <c r="BO218" i="36"/>
  <c r="BT219" i="36"/>
  <c r="FB219" i="36"/>
  <c r="EQ219" i="36"/>
  <c r="AO218" i="36"/>
  <c r="BQ219" i="36"/>
  <c r="EZ219" i="36"/>
  <c r="FA219" i="36"/>
  <c r="BK218" i="36"/>
  <c r="BL218" i="36"/>
  <c r="AJ219" i="36"/>
  <c r="BR218" i="36" l="1"/>
  <c r="BS218" i="36"/>
  <c r="Q218" i="38"/>
  <c r="R218" i="38" s="1"/>
  <c r="BF218" i="36"/>
  <c r="U218" i="38" s="1"/>
  <c r="X218" i="38" s="1"/>
  <c r="S214" i="38"/>
  <c r="AI218" i="36"/>
  <c r="K218" i="38" s="1"/>
  <c r="EB213" i="36"/>
  <c r="A216" i="36"/>
  <c r="EE213" i="36"/>
  <c r="DZ213" i="36"/>
  <c r="EJ213" i="36"/>
  <c r="EG213" i="36"/>
  <c r="EC213" i="36"/>
  <c r="EH213" i="36"/>
  <c r="DY213" i="36"/>
  <c r="EA213" i="36"/>
  <c r="EI213" i="36"/>
  <c r="EF213" i="36"/>
  <c r="ED213" i="36"/>
  <c r="EK213" i="36"/>
  <c r="BY217" i="36"/>
  <c r="AA216" i="38"/>
  <c r="AA217" i="38"/>
  <c r="AY215" i="38"/>
  <c r="DJ214" i="36"/>
  <c r="DZ214" i="36" s="1"/>
  <c r="BE215" i="38"/>
  <c r="BF215" i="38"/>
  <c r="AY214" i="38"/>
  <c r="EW219" i="36"/>
  <c r="AC218" i="38"/>
  <c r="CA218" i="36"/>
  <c r="CB218" i="36"/>
  <c r="AR219" i="38"/>
  <c r="AG219" i="36"/>
  <c r="L219" i="38"/>
  <c r="M219" i="38"/>
  <c r="D219" i="38"/>
  <c r="U219" i="36"/>
  <c r="K219" i="36"/>
  <c r="DV219" i="36"/>
  <c r="CS219" i="36"/>
  <c r="T219" i="36"/>
  <c r="E219" i="36"/>
  <c r="R219" i="36"/>
  <c r="AE219" i="36"/>
  <c r="V218" i="38"/>
  <c r="BG218" i="36"/>
  <c r="CF218" i="36"/>
  <c r="CG218" i="36"/>
  <c r="AC219" i="36"/>
  <c r="X219" i="36"/>
  <c r="AZ217" i="36"/>
  <c r="AU217" i="36"/>
  <c r="Z217" i="36"/>
  <c r="H217" i="38"/>
  <c r="I217" i="38" s="1"/>
  <c r="AX215" i="36"/>
  <c r="AW215" i="36"/>
  <c r="AV215" i="36"/>
  <c r="AY215" i="36"/>
  <c r="AB217" i="38"/>
  <c r="O217" i="38"/>
  <c r="P217" i="38" s="1"/>
  <c r="Z217" i="38"/>
  <c r="Y217" i="38"/>
  <c r="BE214" i="38"/>
  <c r="BF214" i="38"/>
  <c r="CY218" i="36"/>
  <c r="DA218" i="36" s="1"/>
  <c r="CU218" i="36"/>
  <c r="DC218" i="36"/>
  <c r="CX218" i="36"/>
  <c r="CT218" i="36"/>
  <c r="CW218" i="36"/>
  <c r="CZ218" i="36"/>
  <c r="CV218" i="36"/>
  <c r="E218" i="38"/>
  <c r="C218" i="36"/>
  <c r="S218" i="36"/>
  <c r="I218" i="36"/>
  <c r="T215" i="38"/>
  <c r="S215" i="38"/>
  <c r="BC214" i="38"/>
  <c r="BD214" i="38"/>
  <c r="J216" i="36"/>
  <c r="D216" i="36"/>
  <c r="N216" i="36"/>
  <c r="DJ215" i="36"/>
  <c r="EF215" i="36" s="1"/>
  <c r="AZ216" i="36"/>
  <c r="AU216" i="36"/>
  <c r="Z216" i="36"/>
  <c r="BT216" i="38"/>
  <c r="BP216" i="38"/>
  <c r="BL216" i="38"/>
  <c r="BH216" i="38"/>
  <c r="AV216" i="38"/>
  <c r="AJ216" i="38"/>
  <c r="AF216" i="38"/>
  <c r="BS216" i="38"/>
  <c r="BO216" i="38"/>
  <c r="BK216" i="38"/>
  <c r="AU216" i="38"/>
  <c r="AQ216" i="38"/>
  <c r="AI216" i="38"/>
  <c r="AE216" i="38"/>
  <c r="BR216" i="38"/>
  <c r="BN216" i="38"/>
  <c r="BJ216" i="38"/>
  <c r="AX216" i="38"/>
  <c r="AZ216" i="38" s="1"/>
  <c r="AT216" i="38"/>
  <c r="AP216" i="38"/>
  <c r="AH216" i="38"/>
  <c r="BI216" i="38"/>
  <c r="AS216" i="38"/>
  <c r="BU216" i="38"/>
  <c r="AO216" i="38"/>
  <c r="BQ216" i="38"/>
  <c r="BA216" i="38"/>
  <c r="BB216" i="38" s="1"/>
  <c r="BG216" i="38" s="1"/>
  <c r="AK216" i="38"/>
  <c r="BM216" i="38"/>
  <c r="AW216" i="38"/>
  <c r="AG216" i="38"/>
  <c r="D217" i="36"/>
  <c r="J217" i="36"/>
  <c r="N217" i="36"/>
  <c r="DI217" i="36"/>
  <c r="DE217" i="36"/>
  <c r="DH217" i="36"/>
  <c r="DD217" i="36"/>
  <c r="DK217" i="36"/>
  <c r="DG217" i="36"/>
  <c r="DF217" i="36"/>
  <c r="BZ216" i="36"/>
  <c r="AB216" i="38"/>
  <c r="O216" i="38"/>
  <c r="P216" i="38" s="1"/>
  <c r="Z216" i="38"/>
  <c r="Y216" i="38"/>
  <c r="AN214" i="38"/>
  <c r="AM214" i="38"/>
  <c r="AL214" i="38"/>
  <c r="EV220" i="36"/>
  <c r="EN220" i="36"/>
  <c r="BC215" i="38"/>
  <c r="BD215" i="38"/>
  <c r="H216" i="38"/>
  <c r="I216" i="38" s="1"/>
  <c r="J218" i="38"/>
  <c r="L218" i="36"/>
  <c r="M218" i="36" s="1"/>
  <c r="G218" i="36"/>
  <c r="F218" i="36"/>
  <c r="W218" i="36"/>
  <c r="BB215" i="36"/>
  <c r="BA215" i="36"/>
  <c r="BC215" i="36"/>
  <c r="AW214" i="36"/>
  <c r="AV214" i="36"/>
  <c r="AY214" i="36"/>
  <c r="AX214" i="36"/>
  <c r="BT217" i="38"/>
  <c r="BP217" i="38"/>
  <c r="BL217" i="38"/>
  <c r="BH217" i="38"/>
  <c r="AV217" i="38"/>
  <c r="AJ217" i="38"/>
  <c r="AF217" i="38"/>
  <c r="BS217" i="38"/>
  <c r="BO217" i="38"/>
  <c r="BK217" i="38"/>
  <c r="AU217" i="38"/>
  <c r="AQ217" i="38"/>
  <c r="AI217" i="38"/>
  <c r="AE217" i="38"/>
  <c r="BR217" i="38"/>
  <c r="BN217" i="38"/>
  <c r="BJ217" i="38"/>
  <c r="AX217" i="38"/>
  <c r="AZ217" i="38" s="1"/>
  <c r="AT217" i="38"/>
  <c r="AP217" i="38"/>
  <c r="AH217" i="38"/>
  <c r="BI217" i="38"/>
  <c r="AS217" i="38"/>
  <c r="BU217" i="38"/>
  <c r="AO217" i="38"/>
  <c r="BQ217" i="38"/>
  <c r="BA217" i="38"/>
  <c r="BB217" i="38" s="1"/>
  <c r="BG217" i="38" s="1"/>
  <c r="AK217" i="38"/>
  <c r="BM217" i="38"/>
  <c r="AW217" i="38"/>
  <c r="AG217" i="38"/>
  <c r="BA214" i="36"/>
  <c r="BB214" i="36"/>
  <c r="BC214" i="36"/>
  <c r="DF216" i="36"/>
  <c r="DI216" i="36"/>
  <c r="DE216" i="36"/>
  <c r="DH216" i="36"/>
  <c r="DD216" i="36"/>
  <c r="DK216" i="36"/>
  <c r="DG216" i="36"/>
  <c r="A217" i="36"/>
  <c r="AN215" i="38"/>
  <c r="AM215" i="38"/>
  <c r="AL215" i="38"/>
  <c r="EO220" i="36"/>
  <c r="EM221" i="36" s="1"/>
  <c r="W216" i="38"/>
  <c r="R216" i="38"/>
  <c r="W217" i="38"/>
  <c r="R217" i="38"/>
  <c r="AD218" i="38"/>
  <c r="BW218" i="36" s="1"/>
  <c r="F218" i="38"/>
  <c r="G218" i="38" s="1"/>
  <c r="V218" i="36"/>
  <c r="Y218" i="36"/>
  <c r="AS218" i="36"/>
  <c r="BZ217" i="36"/>
  <c r="BY216" i="36"/>
  <c r="AK219" i="36"/>
  <c r="FA220" i="36"/>
  <c r="BD219" i="36"/>
  <c r="EQ220" i="36"/>
  <c r="BU219" i="36"/>
  <c r="EP220" i="36"/>
  <c r="EZ220" i="36"/>
  <c r="AF220" i="36"/>
  <c r="ES220" i="36"/>
  <c r="BK219" i="36"/>
  <c r="ET220" i="36"/>
  <c r="AA220" i="36"/>
  <c r="BJ219" i="36"/>
  <c r="EY220" i="36"/>
  <c r="BN219" i="36"/>
  <c r="BI219" i="36"/>
  <c r="AO219" i="36"/>
  <c r="BX219" i="36"/>
  <c r="BV219" i="36"/>
  <c r="CE220" i="36"/>
  <c r="EP219" i="36"/>
  <c r="BT220" i="36"/>
  <c r="BL219" i="36"/>
  <c r="BM219" i="36"/>
  <c r="EX220" i="36"/>
  <c r="AM219" i="36"/>
  <c r="AD220" i="36"/>
  <c r="ER220" i="36"/>
  <c r="Q220" i="36"/>
  <c r="BP219" i="36"/>
  <c r="FB220" i="36"/>
  <c r="BE219" i="36"/>
  <c r="BO219" i="36"/>
  <c r="EU220" i="36"/>
  <c r="CD219" i="36"/>
  <c r="BH219" i="36"/>
  <c r="AB220" i="36"/>
  <c r="AR219" i="36"/>
  <c r="AH219" i="36"/>
  <c r="BU220" i="36"/>
  <c r="W218" i="38" l="1"/>
  <c r="CG219" i="36"/>
  <c r="CF219" i="36"/>
  <c r="N219" i="38"/>
  <c r="AP219" i="36"/>
  <c r="BS219" i="36"/>
  <c r="EE214" i="36"/>
  <c r="EF214" i="36"/>
  <c r="EJ214" i="36"/>
  <c r="EB214" i="36"/>
  <c r="EK214" i="36"/>
  <c r="DX214" i="36"/>
  <c r="EA214" i="36"/>
  <c r="EH214" i="36"/>
  <c r="ED214" i="36"/>
  <c r="EI214" i="36"/>
  <c r="EG214" i="36"/>
  <c r="DY214" i="36"/>
  <c r="EC214" i="36"/>
  <c r="BG219" i="36"/>
  <c r="V219" i="38"/>
  <c r="AI219" i="36"/>
  <c r="K219" i="38" s="1"/>
  <c r="BF219" i="36"/>
  <c r="U219" i="38" s="1"/>
  <c r="X219" i="38" s="1"/>
  <c r="Q219" i="38"/>
  <c r="BY218" i="36"/>
  <c r="BE216" i="38"/>
  <c r="AA218" i="38"/>
  <c r="BZ218" i="36"/>
  <c r="DJ217" i="36"/>
  <c r="EI217" i="36" s="1"/>
  <c r="EK215" i="36"/>
  <c r="BE217" i="38"/>
  <c r="BF217" i="38"/>
  <c r="EA215" i="36"/>
  <c r="EB215" i="36"/>
  <c r="DJ216" i="36"/>
  <c r="EJ216" i="36" s="1"/>
  <c r="EW220" i="36"/>
  <c r="X220" i="36"/>
  <c r="AR220" i="38"/>
  <c r="AG220" i="36"/>
  <c r="BR219" i="36"/>
  <c r="AT219" i="36"/>
  <c r="AN219" i="36"/>
  <c r="D220" i="38"/>
  <c r="DV220" i="36"/>
  <c r="CS220" i="36"/>
  <c r="T220" i="36"/>
  <c r="E220" i="36"/>
  <c r="R220" i="36"/>
  <c r="U220" i="36"/>
  <c r="K220" i="36"/>
  <c r="AE220" i="36"/>
  <c r="AC220" i="36"/>
  <c r="CG220" i="36"/>
  <c r="CF220" i="36"/>
  <c r="AC219" i="38"/>
  <c r="CB219" i="36"/>
  <c r="CA219" i="36"/>
  <c r="AU218" i="36"/>
  <c r="Z218" i="36"/>
  <c r="AZ218" i="36"/>
  <c r="AB218" i="38"/>
  <c r="O218" i="38"/>
  <c r="P218" i="38" s="1"/>
  <c r="Z218" i="38"/>
  <c r="Y218" i="38"/>
  <c r="BF216" i="38"/>
  <c r="AY216" i="38"/>
  <c r="BA216" i="36"/>
  <c r="BC216" i="36"/>
  <c r="BB216" i="36"/>
  <c r="DH218" i="36"/>
  <c r="DD218" i="36"/>
  <c r="DK218" i="36"/>
  <c r="DG218" i="36"/>
  <c r="DF218" i="36"/>
  <c r="DI218" i="36"/>
  <c r="DE218" i="36"/>
  <c r="AY217" i="38"/>
  <c r="A218" i="36"/>
  <c r="BC216" i="38"/>
  <c r="BD216" i="38"/>
  <c r="DY215" i="36"/>
  <c r="EH215" i="36"/>
  <c r="EI215" i="36"/>
  <c r="DX215" i="36"/>
  <c r="ED215" i="36"/>
  <c r="J219" i="38"/>
  <c r="G219" i="36"/>
  <c r="F219" i="36"/>
  <c r="W219" i="36"/>
  <c r="L219" i="36"/>
  <c r="M219" i="36" s="1"/>
  <c r="AD219" i="38"/>
  <c r="BW219" i="36" s="1"/>
  <c r="F219" i="38"/>
  <c r="G219" i="38" s="1"/>
  <c r="Y219" i="36"/>
  <c r="H219" i="38" s="1"/>
  <c r="AS219" i="36"/>
  <c r="V219" i="36"/>
  <c r="H218" i="38"/>
  <c r="I218" i="38" s="1"/>
  <c r="T217" i="38"/>
  <c r="S217" i="38"/>
  <c r="EV221" i="36"/>
  <c r="EN221" i="36"/>
  <c r="BT218" i="38"/>
  <c r="BP218" i="38"/>
  <c r="BL218" i="38"/>
  <c r="BH218" i="38"/>
  <c r="AV218" i="38"/>
  <c r="AJ218" i="38"/>
  <c r="AF218" i="38"/>
  <c r="BS218" i="38"/>
  <c r="BO218" i="38"/>
  <c r="BK218" i="38"/>
  <c r="AU218" i="38"/>
  <c r="AQ218" i="38"/>
  <c r="AI218" i="38"/>
  <c r="AE218" i="38"/>
  <c r="BR218" i="38"/>
  <c r="BN218" i="38"/>
  <c r="BJ218" i="38"/>
  <c r="AX218" i="38"/>
  <c r="AY218" i="38" s="1"/>
  <c r="AT218" i="38"/>
  <c r="AP218" i="38"/>
  <c r="AH218" i="38"/>
  <c r="BI218" i="38"/>
  <c r="AS218" i="38"/>
  <c r="BU218" i="38"/>
  <c r="AO218" i="38"/>
  <c r="BQ218" i="38"/>
  <c r="BA218" i="38"/>
  <c r="BB218" i="38" s="1"/>
  <c r="BG218" i="38" s="1"/>
  <c r="AK218" i="38"/>
  <c r="BM218" i="38"/>
  <c r="AW218" i="38"/>
  <c r="AG218" i="38"/>
  <c r="T216" i="38"/>
  <c r="S216" i="38"/>
  <c r="BC217" i="38"/>
  <c r="BD217" i="38"/>
  <c r="AN216" i="38"/>
  <c r="AM216" i="38"/>
  <c r="AL216" i="38"/>
  <c r="D218" i="36"/>
  <c r="J218" i="36"/>
  <c r="N218" i="36"/>
  <c r="EC215" i="36"/>
  <c r="AV217" i="36"/>
  <c r="AY217" i="36"/>
  <c r="AX217" i="36"/>
  <c r="AW217" i="36"/>
  <c r="DZ215" i="36"/>
  <c r="E219" i="38"/>
  <c r="C219" i="36"/>
  <c r="S219" i="36"/>
  <c r="I219" i="36"/>
  <c r="DC219" i="36"/>
  <c r="CX219" i="36"/>
  <c r="CT219" i="36"/>
  <c r="CW219" i="36"/>
  <c r="CZ219" i="36"/>
  <c r="CV219" i="36"/>
  <c r="CY219" i="36"/>
  <c r="DA219" i="36" s="1"/>
  <c r="CU219" i="36"/>
  <c r="AN217" i="38"/>
  <c r="AM217" i="38"/>
  <c r="AL217" i="38"/>
  <c r="EO221" i="36"/>
  <c r="EM222" i="36" s="1"/>
  <c r="AW216" i="36"/>
  <c r="AV216" i="36"/>
  <c r="AY216" i="36"/>
  <c r="AX216" i="36"/>
  <c r="T218" i="38"/>
  <c r="S218" i="38"/>
  <c r="EG215" i="36"/>
  <c r="EE215" i="36"/>
  <c r="BC217" i="36"/>
  <c r="BB217" i="36"/>
  <c r="BA217" i="36"/>
  <c r="EJ215" i="36"/>
  <c r="AM220" i="36"/>
  <c r="EU221" i="36"/>
  <c r="AH220" i="36"/>
  <c r="BT221" i="36"/>
  <c r="FA221" i="36"/>
  <c r="BL220" i="36"/>
  <c r="AR220" i="36"/>
  <c r="BI220" i="36"/>
  <c r="BJ220" i="36"/>
  <c r="BV220" i="36"/>
  <c r="BO220" i="36"/>
  <c r="CE221" i="36"/>
  <c r="AF221" i="36"/>
  <c r="BH220" i="36"/>
  <c r="BK220" i="36"/>
  <c r="BP220" i="36"/>
  <c r="ET221" i="36"/>
  <c r="ES221" i="36"/>
  <c r="EX221" i="36"/>
  <c r="AQ219" i="36"/>
  <c r="BX220" i="36"/>
  <c r="EZ221" i="36"/>
  <c r="EY221" i="36"/>
  <c r="ER221" i="36"/>
  <c r="BN220" i="36"/>
  <c r="AB221" i="36"/>
  <c r="Q221" i="36"/>
  <c r="CD220" i="36"/>
  <c r="AK220" i="36"/>
  <c r="AD221" i="36"/>
  <c r="AA221" i="36"/>
  <c r="AJ220" i="36"/>
  <c r="BE220" i="36"/>
  <c r="EQ221" i="36"/>
  <c r="FB221" i="36"/>
  <c r="BD220" i="36"/>
  <c r="AO220" i="36"/>
  <c r="BM220" i="36"/>
  <c r="BQ220" i="36"/>
  <c r="AH221" i="36"/>
  <c r="L220" i="38" l="1"/>
  <c r="M220" i="38"/>
  <c r="CB220" i="36"/>
  <c r="CA220" i="36"/>
  <c r="AC220" i="38"/>
  <c r="AN220" i="36"/>
  <c r="AT220" i="36"/>
  <c r="ED217" i="36"/>
  <c r="DY217" i="36"/>
  <c r="EE217" i="36"/>
  <c r="EC217" i="36"/>
  <c r="BR220" i="36"/>
  <c r="EF217" i="36"/>
  <c r="DZ217" i="36"/>
  <c r="W219" i="38"/>
  <c r="R219" i="38"/>
  <c r="S219" i="38" s="1"/>
  <c r="ED216" i="36"/>
  <c r="EA217" i="36"/>
  <c r="EC216" i="36"/>
  <c r="EK216" i="36"/>
  <c r="EI216" i="36"/>
  <c r="DX217" i="36"/>
  <c r="EH216" i="36"/>
  <c r="EK217" i="36"/>
  <c r="DX216" i="36"/>
  <c r="EG217" i="36"/>
  <c r="V220" i="38"/>
  <c r="BG220" i="36"/>
  <c r="AI220" i="36"/>
  <c r="K220" i="38" s="1"/>
  <c r="AP220" i="36"/>
  <c r="N220" i="38"/>
  <c r="EH217" i="36"/>
  <c r="EB217" i="36"/>
  <c r="EJ217" i="36"/>
  <c r="EG216" i="36"/>
  <c r="DZ216" i="36"/>
  <c r="EB216" i="36"/>
  <c r="A219" i="36"/>
  <c r="EE216" i="36"/>
  <c r="EF216" i="36"/>
  <c r="EA216" i="36"/>
  <c r="DY216" i="36"/>
  <c r="AZ218" i="38"/>
  <c r="EW221" i="36"/>
  <c r="AG221" i="36"/>
  <c r="D221" i="38"/>
  <c r="E221" i="36"/>
  <c r="R221" i="36"/>
  <c r="U221" i="36"/>
  <c r="K221" i="36"/>
  <c r="DV221" i="36"/>
  <c r="CS221" i="36"/>
  <c r="T221" i="36"/>
  <c r="AE221" i="36"/>
  <c r="BS220" i="36"/>
  <c r="AI221" i="36"/>
  <c r="K221" i="38" s="1"/>
  <c r="Q220" i="38"/>
  <c r="BF220" i="36"/>
  <c r="U220" i="38" s="1"/>
  <c r="X220" i="38" s="1"/>
  <c r="AC221" i="36"/>
  <c r="X221" i="36"/>
  <c r="AR221" i="38"/>
  <c r="AZ219" i="36"/>
  <c r="AU219" i="36"/>
  <c r="Z219" i="36"/>
  <c r="BC218" i="36"/>
  <c r="BB218" i="36"/>
  <c r="BA218" i="36"/>
  <c r="AA220" i="38"/>
  <c r="BZ220" i="36"/>
  <c r="EV222" i="36"/>
  <c r="EN222" i="36"/>
  <c r="J219" i="36"/>
  <c r="D219" i="36"/>
  <c r="N219" i="36"/>
  <c r="BE218" i="38"/>
  <c r="BF218" i="38"/>
  <c r="I219" i="38"/>
  <c r="BZ219" i="36"/>
  <c r="AA219" i="38"/>
  <c r="BY219" i="36"/>
  <c r="AD220" i="38"/>
  <c r="BW220" i="36" s="1"/>
  <c r="F220" i="38"/>
  <c r="G220" i="38" s="1"/>
  <c r="AS220" i="36"/>
  <c r="V220" i="36"/>
  <c r="Y220" i="36"/>
  <c r="H220" i="38" s="1"/>
  <c r="BC218" i="38"/>
  <c r="BD218" i="38"/>
  <c r="EO222" i="36"/>
  <c r="EM223" i="36" s="1"/>
  <c r="BT219" i="38"/>
  <c r="BP219" i="38"/>
  <c r="BL219" i="38"/>
  <c r="BH219" i="38"/>
  <c r="AV219" i="38"/>
  <c r="AJ219" i="38"/>
  <c r="AF219" i="38"/>
  <c r="BS219" i="38"/>
  <c r="BO219" i="38"/>
  <c r="BK219" i="38"/>
  <c r="AU219" i="38"/>
  <c r="AQ219" i="38"/>
  <c r="AI219" i="38"/>
  <c r="AE219" i="38"/>
  <c r="BR219" i="38"/>
  <c r="BN219" i="38"/>
  <c r="BJ219" i="38"/>
  <c r="AX219" i="38"/>
  <c r="AZ219" i="38" s="1"/>
  <c r="AT219" i="38"/>
  <c r="AP219" i="38"/>
  <c r="AH219" i="38"/>
  <c r="BI219" i="38"/>
  <c r="AS219" i="38"/>
  <c r="BU219" i="38"/>
  <c r="AO219" i="38"/>
  <c r="BQ219" i="38"/>
  <c r="BA219" i="38"/>
  <c r="BB219" i="38" s="1"/>
  <c r="BG219" i="38" s="1"/>
  <c r="AK219" i="38"/>
  <c r="BM219" i="38"/>
  <c r="AW219" i="38"/>
  <c r="AG219" i="38"/>
  <c r="AB219" i="38"/>
  <c r="O219" i="38"/>
  <c r="P219" i="38" s="1"/>
  <c r="Z219" i="38"/>
  <c r="Y219" i="38"/>
  <c r="DJ218" i="36"/>
  <c r="EC218" i="36" s="1"/>
  <c r="AY218" i="36"/>
  <c r="AX218" i="36"/>
  <c r="AW218" i="36"/>
  <c r="AV218" i="36"/>
  <c r="E220" i="38"/>
  <c r="S220" i="36"/>
  <c r="I220" i="36"/>
  <c r="C220" i="36"/>
  <c r="CW220" i="36"/>
  <c r="CZ220" i="36"/>
  <c r="CV220" i="36"/>
  <c r="CY220" i="36"/>
  <c r="DA220" i="36" s="1"/>
  <c r="CU220" i="36"/>
  <c r="DC220" i="36"/>
  <c r="CX220" i="36"/>
  <c r="CT220" i="36"/>
  <c r="DK219" i="36"/>
  <c r="DG219" i="36"/>
  <c r="DF219" i="36"/>
  <c r="DI219" i="36"/>
  <c r="DE219" i="36"/>
  <c r="DH219" i="36"/>
  <c r="DD219" i="36"/>
  <c r="AN218" i="38"/>
  <c r="AM218" i="38"/>
  <c r="AL218" i="38"/>
  <c r="J220" i="38"/>
  <c r="F220" i="36"/>
  <c r="W220" i="36"/>
  <c r="L220" i="36"/>
  <c r="M220" i="36" s="1"/>
  <c r="G220" i="36"/>
  <c r="EY222" i="36"/>
  <c r="BX221" i="36"/>
  <c r="EZ222" i="36"/>
  <c r="AJ221" i="36"/>
  <c r="BL221" i="36"/>
  <c r="AD222" i="36"/>
  <c r="AM221" i="36"/>
  <c r="AQ220" i="36"/>
  <c r="AB222" i="36"/>
  <c r="ER222" i="36"/>
  <c r="BM221" i="36"/>
  <c r="BK221" i="36"/>
  <c r="BO221" i="36"/>
  <c r="BP222" i="36"/>
  <c r="AR221" i="36"/>
  <c r="BU221" i="36"/>
  <c r="BV221" i="36"/>
  <c r="EU222" i="36"/>
  <c r="ET222" i="36"/>
  <c r="FB222" i="36"/>
  <c r="BE221" i="36"/>
  <c r="FA222" i="36"/>
  <c r="BI221" i="36"/>
  <c r="Q222" i="36"/>
  <c r="BE222" i="36"/>
  <c r="CD221" i="36"/>
  <c r="AA222" i="36"/>
  <c r="ES222" i="36"/>
  <c r="EP221" i="36"/>
  <c r="BN221" i="36"/>
  <c r="BQ221" i="36"/>
  <c r="BT222" i="36"/>
  <c r="AF222" i="36"/>
  <c r="BD221" i="36"/>
  <c r="BH221" i="36"/>
  <c r="EX222" i="36"/>
  <c r="BP221" i="36"/>
  <c r="CE222" i="36"/>
  <c r="BJ221" i="36"/>
  <c r="AO221" i="36"/>
  <c r="EQ222" i="36"/>
  <c r="AK221" i="36"/>
  <c r="BN222" i="36"/>
  <c r="BY220" i="36" l="1"/>
  <c r="AN221" i="36"/>
  <c r="BR221" i="36"/>
  <c r="AT221" i="36"/>
  <c r="CG221" i="36"/>
  <c r="CF221" i="36"/>
  <c r="L221" i="38"/>
  <c r="M221" i="38"/>
  <c r="BS221" i="36"/>
  <c r="BF221" i="36"/>
  <c r="U221" i="38" s="1"/>
  <c r="X221" i="38" s="1"/>
  <c r="Q221" i="38"/>
  <c r="R221" i="38" s="1"/>
  <c r="V221" i="38"/>
  <c r="BG221" i="36"/>
  <c r="T219" i="38"/>
  <c r="EF218" i="36"/>
  <c r="EJ218" i="36"/>
  <c r="BE219" i="38"/>
  <c r="BF219" i="38"/>
  <c r="AY219" i="38"/>
  <c r="EW222" i="36"/>
  <c r="DJ219" i="36"/>
  <c r="ED219" i="36" s="1"/>
  <c r="AC221" i="38"/>
  <c r="CA221" i="36"/>
  <c r="CB221" i="36"/>
  <c r="AR222" i="38"/>
  <c r="AG222" i="36"/>
  <c r="N221" i="38"/>
  <c r="AP221" i="36"/>
  <c r="D222" i="38"/>
  <c r="R222" i="36"/>
  <c r="U222" i="36"/>
  <c r="K222" i="36"/>
  <c r="DV222" i="36"/>
  <c r="CS222" i="36"/>
  <c r="T222" i="36"/>
  <c r="E222" i="36"/>
  <c r="AE222" i="36"/>
  <c r="AC222" i="36"/>
  <c r="X222" i="36"/>
  <c r="AB220" i="38"/>
  <c r="O220" i="38"/>
  <c r="P220" i="38" s="1"/>
  <c r="Z220" i="38"/>
  <c r="Y220" i="38"/>
  <c r="J220" i="36"/>
  <c r="D220" i="36"/>
  <c r="N220" i="36"/>
  <c r="BC219" i="38"/>
  <c r="BD219" i="38"/>
  <c r="I220" i="38"/>
  <c r="EA218" i="36"/>
  <c r="EE218" i="36"/>
  <c r="W220" i="38"/>
  <c r="R220" i="38"/>
  <c r="CZ221" i="36"/>
  <c r="CV221" i="36"/>
  <c r="CY221" i="36"/>
  <c r="DA221" i="36" s="1"/>
  <c r="CU221" i="36"/>
  <c r="DC221" i="36"/>
  <c r="CX221" i="36"/>
  <c r="CT221" i="36"/>
  <c r="CW221" i="36"/>
  <c r="E221" i="38"/>
  <c r="S221" i="36"/>
  <c r="I221" i="36"/>
  <c r="C221" i="36"/>
  <c r="A220" i="36"/>
  <c r="AN219" i="38"/>
  <c r="AM219" i="38"/>
  <c r="AL219" i="38"/>
  <c r="EV223" i="36"/>
  <c r="EN223" i="36"/>
  <c r="AZ220" i="36"/>
  <c r="AU220" i="36"/>
  <c r="Z220" i="36"/>
  <c r="BT220" i="38"/>
  <c r="BP220" i="38"/>
  <c r="BL220" i="38"/>
  <c r="BH220" i="38"/>
  <c r="AV220" i="38"/>
  <c r="AJ220" i="38"/>
  <c r="AF220" i="38"/>
  <c r="BS220" i="38"/>
  <c r="BO220" i="38"/>
  <c r="BK220" i="38"/>
  <c r="AU220" i="38"/>
  <c r="AQ220" i="38"/>
  <c r="AI220" i="38"/>
  <c r="AE220" i="38"/>
  <c r="BR220" i="38"/>
  <c r="BN220" i="38"/>
  <c r="BJ220" i="38"/>
  <c r="AX220" i="38"/>
  <c r="AZ220" i="38" s="1"/>
  <c r="AT220" i="38"/>
  <c r="AP220" i="38"/>
  <c r="AH220" i="38"/>
  <c r="BI220" i="38"/>
  <c r="AS220" i="38"/>
  <c r="BU220" i="38"/>
  <c r="AO220" i="38"/>
  <c r="BQ220" i="38"/>
  <c r="BA220" i="38"/>
  <c r="BB220" i="38" s="1"/>
  <c r="BG220" i="38" s="1"/>
  <c r="AK220" i="38"/>
  <c r="BM220" i="38"/>
  <c r="AW220" i="38"/>
  <c r="AG220" i="38"/>
  <c r="AX219" i="36"/>
  <c r="AW219" i="36"/>
  <c r="AV219" i="36"/>
  <c r="AY219" i="36"/>
  <c r="DF220" i="36"/>
  <c r="DI220" i="36"/>
  <c r="DE220" i="36"/>
  <c r="DH220" i="36"/>
  <c r="DD220" i="36"/>
  <c r="DK220" i="36"/>
  <c r="DG220" i="36"/>
  <c r="EG218" i="36"/>
  <c r="EH218" i="36"/>
  <c r="EI218" i="36"/>
  <c r="EB218" i="36"/>
  <c r="DX218" i="36"/>
  <c r="EK218" i="36"/>
  <c r="ED218" i="36"/>
  <c r="EO223" i="36"/>
  <c r="EM224" i="36" s="1"/>
  <c r="BB219" i="36"/>
  <c r="BA219" i="36"/>
  <c r="BC219" i="36"/>
  <c r="J221" i="38"/>
  <c r="W221" i="36"/>
  <c r="L221" i="36"/>
  <c r="M221" i="36" s="1"/>
  <c r="G221" i="36"/>
  <c r="F221" i="36"/>
  <c r="DZ218" i="36"/>
  <c r="DY218" i="36"/>
  <c r="F221" i="38"/>
  <c r="G221" i="38" s="1"/>
  <c r="AD221" i="38"/>
  <c r="BW221" i="36" s="1"/>
  <c r="V221" i="36"/>
  <c r="Y221" i="36"/>
  <c r="AS221" i="36"/>
  <c r="AJ222" i="36"/>
  <c r="EY223" i="36"/>
  <c r="BJ222" i="36"/>
  <c r="EZ223" i="36"/>
  <c r="BI223" i="36"/>
  <c r="EX223" i="36"/>
  <c r="BQ222" i="36"/>
  <c r="BM222" i="36"/>
  <c r="CE223" i="36"/>
  <c r="EP222" i="36"/>
  <c r="ET223" i="36"/>
  <c r="FA223" i="36"/>
  <c r="BT223" i="36"/>
  <c r="Q223" i="36"/>
  <c r="BV222" i="36"/>
  <c r="AD223" i="36"/>
  <c r="AH222" i="36"/>
  <c r="BH222" i="36"/>
  <c r="AR222" i="36"/>
  <c r="AO222" i="36"/>
  <c r="AF223" i="36"/>
  <c r="BO222" i="36"/>
  <c r="BX222" i="36"/>
  <c r="CD222" i="36"/>
  <c r="BI222" i="36"/>
  <c r="AB223" i="36"/>
  <c r="BL222" i="36"/>
  <c r="EU223" i="36"/>
  <c r="AK222" i="36"/>
  <c r="EQ223" i="36"/>
  <c r="ER223" i="36"/>
  <c r="BK222" i="36"/>
  <c r="FB223" i="36"/>
  <c r="AM222" i="36"/>
  <c r="AA223" i="36"/>
  <c r="BD222" i="36"/>
  <c r="ES223" i="36"/>
  <c r="AQ221" i="36"/>
  <c r="BU222" i="36"/>
  <c r="W221" i="38" l="1"/>
  <c r="EA219" i="36"/>
  <c r="EF219" i="36"/>
  <c r="BG222" i="36"/>
  <c r="V222" i="38"/>
  <c r="N222" i="38"/>
  <c r="AP222" i="36"/>
  <c r="CF222" i="36"/>
  <c r="CG222" i="36"/>
  <c r="Q222" i="38"/>
  <c r="BF222" i="36"/>
  <c r="U222" i="38" s="1"/>
  <c r="X222" i="38" s="1"/>
  <c r="L222" i="38"/>
  <c r="M222" i="38"/>
  <c r="AT222" i="36"/>
  <c r="AN222" i="36"/>
  <c r="EC219" i="36"/>
  <c r="EH219" i="36"/>
  <c r="EB219" i="36"/>
  <c r="EI219" i="36"/>
  <c r="EE219" i="36"/>
  <c r="A221" i="36"/>
  <c r="EK219" i="36"/>
  <c r="EJ219" i="36"/>
  <c r="DZ219" i="36"/>
  <c r="DX219" i="36"/>
  <c r="BE220" i="38"/>
  <c r="BF220" i="38"/>
  <c r="AY220" i="38"/>
  <c r="DY219" i="36"/>
  <c r="EG219" i="36"/>
  <c r="DJ220" i="36"/>
  <c r="DZ220" i="36" s="1"/>
  <c r="BS222" i="36"/>
  <c r="AC223" i="36"/>
  <c r="X223" i="36"/>
  <c r="AC222" i="38"/>
  <c r="CB222" i="36"/>
  <c r="CA222" i="36"/>
  <c r="AR223" i="38"/>
  <c r="AG223" i="36"/>
  <c r="D223" i="38"/>
  <c r="U223" i="36"/>
  <c r="K223" i="36"/>
  <c r="DV223" i="36"/>
  <c r="CS223" i="36"/>
  <c r="T223" i="36"/>
  <c r="E223" i="36"/>
  <c r="R223" i="36"/>
  <c r="AI222" i="36"/>
  <c r="K222" i="38" s="1"/>
  <c r="BR222" i="36"/>
  <c r="AE223" i="36"/>
  <c r="BU221" i="38"/>
  <c r="BQ221" i="38"/>
  <c r="BM221" i="38"/>
  <c r="BI221" i="38"/>
  <c r="BA221" i="38"/>
  <c r="BB221" i="38" s="1"/>
  <c r="BG221" i="38" s="1"/>
  <c r="AW221" i="38"/>
  <c r="AS221" i="38"/>
  <c r="AO221" i="38"/>
  <c r="AK221" i="38"/>
  <c r="BT221" i="38"/>
  <c r="BP221" i="38"/>
  <c r="BL221" i="38"/>
  <c r="BH221" i="38"/>
  <c r="AV221" i="38"/>
  <c r="BS221" i="38"/>
  <c r="BO221" i="38"/>
  <c r="BK221" i="38"/>
  <c r="AU221" i="38"/>
  <c r="AQ221" i="38"/>
  <c r="AI221" i="38"/>
  <c r="AE221" i="38"/>
  <c r="BR221" i="38"/>
  <c r="AP221" i="38"/>
  <c r="AH221" i="38"/>
  <c r="BN221" i="38"/>
  <c r="AX221" i="38"/>
  <c r="AZ221" i="38" s="1"/>
  <c r="AG221" i="38"/>
  <c r="BJ221" i="38"/>
  <c r="AT221" i="38"/>
  <c r="AF221" i="38"/>
  <c r="AJ221" i="38"/>
  <c r="AZ221" i="36"/>
  <c r="AU221" i="36"/>
  <c r="Z221" i="36"/>
  <c r="H221" i="38"/>
  <c r="I221" i="38" s="1"/>
  <c r="EV224" i="36"/>
  <c r="EN224" i="36"/>
  <c r="AW220" i="36"/>
  <c r="AV220" i="36"/>
  <c r="AY220" i="36"/>
  <c r="AX220" i="36"/>
  <c r="EO224" i="36"/>
  <c r="EM225" i="36" s="1"/>
  <c r="EW223" i="36"/>
  <c r="D221" i="36"/>
  <c r="J221" i="36"/>
  <c r="N221" i="36"/>
  <c r="DI221" i="36"/>
  <c r="DE221" i="36"/>
  <c r="DH221" i="36"/>
  <c r="DD221" i="36"/>
  <c r="DK221" i="36"/>
  <c r="DG221" i="36"/>
  <c r="DF221" i="36"/>
  <c r="T220" i="38"/>
  <c r="S220" i="38"/>
  <c r="BA220" i="36"/>
  <c r="BC220" i="36"/>
  <c r="BB220" i="36"/>
  <c r="BC220" i="38"/>
  <c r="BD220" i="38"/>
  <c r="F222" i="38"/>
  <c r="G222" i="38" s="1"/>
  <c r="AD222" i="38"/>
  <c r="BW222" i="36" s="1"/>
  <c r="V222" i="36"/>
  <c r="Y222" i="36"/>
  <c r="AS222" i="36"/>
  <c r="BZ221" i="36"/>
  <c r="BY221" i="36"/>
  <c r="AA221" i="38"/>
  <c r="T221" i="38"/>
  <c r="S221" i="38"/>
  <c r="AB221" i="38"/>
  <c r="O221" i="38"/>
  <c r="P221" i="38" s="1"/>
  <c r="Z221" i="38"/>
  <c r="Y221" i="38"/>
  <c r="AN220" i="38"/>
  <c r="AM220" i="38"/>
  <c r="AL220" i="38"/>
  <c r="J222" i="38"/>
  <c r="L222" i="36"/>
  <c r="M222" i="36" s="1"/>
  <c r="G222" i="36"/>
  <c r="F222" i="36"/>
  <c r="W222" i="36"/>
  <c r="CY222" i="36"/>
  <c r="DA222" i="36" s="1"/>
  <c r="CU222" i="36"/>
  <c r="DC222" i="36"/>
  <c r="CX222" i="36"/>
  <c r="CT222" i="36"/>
  <c r="CW222" i="36"/>
  <c r="CZ222" i="36"/>
  <c r="CV222" i="36"/>
  <c r="E222" i="38"/>
  <c r="C222" i="36"/>
  <c r="S222" i="36"/>
  <c r="I222" i="36"/>
  <c r="BN223" i="36"/>
  <c r="BX224" i="36"/>
  <c r="BK224" i="36"/>
  <c r="BH223" i="36"/>
  <c r="Q224" i="36"/>
  <c r="BD223" i="36"/>
  <c r="BO223" i="36"/>
  <c r="EP224" i="36"/>
  <c r="BK223" i="36"/>
  <c r="FA224" i="36"/>
  <c r="BU223" i="36"/>
  <c r="BQ223" i="36"/>
  <c r="AD224" i="36"/>
  <c r="AM223" i="36"/>
  <c r="AF224" i="36"/>
  <c r="FB224" i="36"/>
  <c r="BP223" i="36"/>
  <c r="AB224" i="36"/>
  <c r="BJ223" i="36"/>
  <c r="BM223" i="36"/>
  <c r="CE224" i="36"/>
  <c r="EY224" i="36"/>
  <c r="BE223" i="36"/>
  <c r="ET224" i="36"/>
  <c r="ER224" i="36"/>
  <c r="EX224" i="36"/>
  <c r="AO223" i="36"/>
  <c r="AR223" i="36"/>
  <c r="BV223" i="36"/>
  <c r="BT224" i="36"/>
  <c r="BL223" i="36"/>
  <c r="AQ222" i="36"/>
  <c r="EU224" i="36"/>
  <c r="EZ224" i="36"/>
  <c r="AH223" i="36"/>
  <c r="BX223" i="36"/>
  <c r="CD223" i="36"/>
  <c r="AA224" i="36"/>
  <c r="EP223" i="36"/>
  <c r="AJ223" i="36"/>
  <c r="ES224" i="36"/>
  <c r="EQ224" i="36"/>
  <c r="AK223" i="36"/>
  <c r="CD224" i="36"/>
  <c r="W222" i="38" l="1"/>
  <c r="Q223" i="38"/>
  <c r="R223" i="38" s="1"/>
  <c r="BF223" i="36"/>
  <c r="U223" i="38" s="1"/>
  <c r="X223" i="38" s="1"/>
  <c r="M223" i="38"/>
  <c r="L223" i="38"/>
  <c r="CB223" i="36"/>
  <c r="CA223" i="36"/>
  <c r="AC223" i="38"/>
  <c r="AP223" i="36"/>
  <c r="N223" i="38"/>
  <c r="BS223" i="36"/>
  <c r="AT223" i="36"/>
  <c r="BR223" i="36"/>
  <c r="AN223" i="36"/>
  <c r="R222" i="38"/>
  <c r="T222" i="38" s="1"/>
  <c r="EK220" i="36"/>
  <c r="EI220" i="36"/>
  <c r="EB220" i="36"/>
  <c r="DY220" i="36"/>
  <c r="EA220" i="36"/>
  <c r="EF220" i="36"/>
  <c r="EC220" i="36"/>
  <c r="ED220" i="36"/>
  <c r="DX220" i="36"/>
  <c r="EH220" i="36"/>
  <c r="EE220" i="36"/>
  <c r="EJ220" i="36"/>
  <c r="BF221" i="38"/>
  <c r="EG220" i="36"/>
  <c r="A222" i="36"/>
  <c r="BC221" i="38"/>
  <c r="BD221" i="38"/>
  <c r="DJ221" i="36"/>
  <c r="EH221" i="36" s="1"/>
  <c r="BE221" i="38"/>
  <c r="AI223" i="36"/>
  <c r="K223" i="38" s="1"/>
  <c r="V223" i="38"/>
  <c r="BG223" i="36"/>
  <c r="D224" i="38"/>
  <c r="DV224" i="36"/>
  <c r="CS224" i="36"/>
  <c r="T224" i="36"/>
  <c r="E224" i="36"/>
  <c r="R224" i="36"/>
  <c r="U224" i="36"/>
  <c r="K224" i="36"/>
  <c r="AE224" i="36"/>
  <c r="CG223" i="36"/>
  <c r="CF223" i="36"/>
  <c r="AC224" i="36"/>
  <c r="X224" i="36"/>
  <c r="AR224" i="38"/>
  <c r="AG224" i="36"/>
  <c r="DH222" i="36"/>
  <c r="DD222" i="36"/>
  <c r="DK222" i="36"/>
  <c r="DG222" i="36"/>
  <c r="DF222" i="36"/>
  <c r="DI222" i="36"/>
  <c r="DE222" i="36"/>
  <c r="Y222" i="38"/>
  <c r="AB222" i="38"/>
  <c r="O222" i="38"/>
  <c r="P222" i="38" s="1"/>
  <c r="Z222" i="38"/>
  <c r="AY221" i="38"/>
  <c r="J223" i="38"/>
  <c r="G223" i="36"/>
  <c r="F223" i="36"/>
  <c r="W223" i="36"/>
  <c r="L223" i="36"/>
  <c r="M223" i="36" s="1"/>
  <c r="AU222" i="36"/>
  <c r="Z222" i="36"/>
  <c r="AZ222" i="36"/>
  <c r="H222" i="38"/>
  <c r="I222" i="38" s="1"/>
  <c r="AM221" i="38"/>
  <c r="AN221" i="38"/>
  <c r="AL221" i="38"/>
  <c r="AD223" i="38"/>
  <c r="BW223" i="36" s="1"/>
  <c r="F223" i="38"/>
  <c r="G223" i="38" s="1"/>
  <c r="Y223" i="36"/>
  <c r="H223" i="38" s="1"/>
  <c r="AS223" i="36"/>
  <c r="V223" i="36"/>
  <c r="BZ222" i="36"/>
  <c r="BY222" i="36"/>
  <c r="AA222" i="38"/>
  <c r="D222" i="36"/>
  <c r="J222" i="36"/>
  <c r="N222" i="36"/>
  <c r="EV225" i="36"/>
  <c r="EN225" i="36"/>
  <c r="EO225" i="36"/>
  <c r="EM226" i="36" s="1"/>
  <c r="EW224" i="36"/>
  <c r="AV221" i="36"/>
  <c r="AY221" i="36"/>
  <c r="AX221" i="36"/>
  <c r="AW221" i="36"/>
  <c r="E223" i="38"/>
  <c r="C223" i="36"/>
  <c r="S223" i="36"/>
  <c r="I223" i="36"/>
  <c r="DC223" i="36"/>
  <c r="CX223" i="36"/>
  <c r="CT223" i="36"/>
  <c r="CW223" i="36"/>
  <c r="CZ223" i="36"/>
  <c r="CV223" i="36"/>
  <c r="CY223" i="36"/>
  <c r="DA223" i="36" s="1"/>
  <c r="CU223" i="36"/>
  <c r="BU222" i="38"/>
  <c r="BQ222" i="38"/>
  <c r="BM222" i="38"/>
  <c r="BI222" i="38"/>
  <c r="BA222" i="38"/>
  <c r="BB222" i="38" s="1"/>
  <c r="BG222" i="38" s="1"/>
  <c r="AW222" i="38"/>
  <c r="AS222" i="38"/>
  <c r="AO222" i="38"/>
  <c r="AK222" i="38"/>
  <c r="AG222" i="38"/>
  <c r="BT222" i="38"/>
  <c r="BP222" i="38"/>
  <c r="BL222" i="38"/>
  <c r="BH222" i="38"/>
  <c r="AV222" i="38"/>
  <c r="AJ222" i="38"/>
  <c r="AF222" i="38"/>
  <c r="BS222" i="38"/>
  <c r="BO222" i="38"/>
  <c r="BK222" i="38"/>
  <c r="AU222" i="38"/>
  <c r="AQ222" i="38"/>
  <c r="AI222" i="38"/>
  <c r="AE222" i="38"/>
  <c r="AP222" i="38"/>
  <c r="BR222" i="38"/>
  <c r="BN222" i="38"/>
  <c r="AX222" i="38"/>
  <c r="AZ222" i="38" s="1"/>
  <c r="AH222" i="38"/>
  <c r="AT222" i="38"/>
  <c r="BJ222" i="38"/>
  <c r="BC221" i="36"/>
  <c r="BB221" i="36"/>
  <c r="BA221" i="36"/>
  <c r="AR224" i="36"/>
  <c r="AD225" i="36"/>
  <c r="BT225" i="36"/>
  <c r="BJ224" i="36"/>
  <c r="BD224" i="36"/>
  <c r="FA225" i="36"/>
  <c r="BD225" i="36"/>
  <c r="BM225" i="36"/>
  <c r="BN224" i="36"/>
  <c r="AQ223" i="36"/>
  <c r="Q225" i="36"/>
  <c r="BM224" i="36"/>
  <c r="FB225" i="36"/>
  <c r="ER225" i="36"/>
  <c r="ES225" i="36"/>
  <c r="EX225" i="36"/>
  <c r="BL224" i="36"/>
  <c r="BQ224" i="36"/>
  <c r="AH224" i="36"/>
  <c r="BP224" i="36"/>
  <c r="ET225" i="36"/>
  <c r="EQ225" i="36"/>
  <c r="CE225" i="36"/>
  <c r="BO224" i="36"/>
  <c r="BE224" i="36"/>
  <c r="EU225" i="36"/>
  <c r="AK224" i="36"/>
  <c r="BI224" i="36"/>
  <c r="AJ224" i="36"/>
  <c r="AO224" i="36"/>
  <c r="BH224" i="36"/>
  <c r="BV224" i="36"/>
  <c r="BU224" i="36"/>
  <c r="EZ225" i="36"/>
  <c r="AF225" i="36"/>
  <c r="AA225" i="36"/>
  <c r="AB225" i="36"/>
  <c r="EY225" i="36"/>
  <c r="AM224" i="36"/>
  <c r="N224" i="38" l="1"/>
  <c r="AP224" i="36"/>
  <c r="BY223" i="36"/>
  <c r="AA223" i="38"/>
  <c r="BZ223" i="36"/>
  <c r="W223" i="38"/>
  <c r="S222" i="38"/>
  <c r="BF222" i="38"/>
  <c r="AN224" i="36"/>
  <c r="AT224" i="36"/>
  <c r="BS224" i="36"/>
  <c r="L224" i="38"/>
  <c r="M224" i="38"/>
  <c r="BR224" i="36"/>
  <c r="AI224" i="36"/>
  <c r="K224" i="38" s="1"/>
  <c r="CG224" i="36"/>
  <c r="CF224" i="36"/>
  <c r="Q224" i="38"/>
  <c r="R224" i="38" s="1"/>
  <c r="BF224" i="36"/>
  <c r="U224" i="38" s="1"/>
  <c r="X224" i="38" s="1"/>
  <c r="V224" i="38"/>
  <c r="BG224" i="36"/>
  <c r="CA224" i="36"/>
  <c r="AC224" i="38"/>
  <c r="CB224" i="36"/>
  <c r="EA221" i="36"/>
  <c r="DY221" i="36"/>
  <c r="EK221" i="36"/>
  <c r="EC221" i="36"/>
  <c r="A223" i="36"/>
  <c r="EF221" i="36"/>
  <c r="EG221" i="36"/>
  <c r="EE221" i="36"/>
  <c r="ED221" i="36"/>
  <c r="EI221" i="36"/>
  <c r="EJ221" i="36"/>
  <c r="DX221" i="36"/>
  <c r="EB221" i="36"/>
  <c r="DZ221" i="36"/>
  <c r="DJ222" i="36"/>
  <c r="EB222" i="36" s="1"/>
  <c r="Q225" i="38"/>
  <c r="BF225" i="36"/>
  <c r="U225" i="38" s="1"/>
  <c r="X225" i="38" s="1"/>
  <c r="AC225" i="36"/>
  <c r="X225" i="36"/>
  <c r="AR225" i="38"/>
  <c r="AG225" i="36"/>
  <c r="D225" i="38"/>
  <c r="E225" i="36"/>
  <c r="R225" i="36"/>
  <c r="U225" i="36"/>
  <c r="K225" i="36"/>
  <c r="DV225" i="36"/>
  <c r="CS225" i="36"/>
  <c r="T225" i="36"/>
  <c r="AE225" i="36"/>
  <c r="DK223" i="36"/>
  <c r="DG223" i="36"/>
  <c r="DF223" i="36"/>
  <c r="DI223" i="36"/>
  <c r="DE223" i="36"/>
  <c r="DH223" i="36"/>
  <c r="DD223" i="36"/>
  <c r="AY222" i="38"/>
  <c r="BE222" i="38"/>
  <c r="T223" i="38"/>
  <c r="S223" i="38"/>
  <c r="EW225" i="36"/>
  <c r="AZ223" i="36"/>
  <c r="AU223" i="36"/>
  <c r="Z223" i="36"/>
  <c r="Y223" i="38"/>
  <c r="AB223" i="38"/>
  <c r="O223" i="38"/>
  <c r="P223" i="38" s="1"/>
  <c r="Z223" i="38"/>
  <c r="J224" i="38"/>
  <c r="F224" i="36"/>
  <c r="W224" i="36"/>
  <c r="L224" i="36"/>
  <c r="M224" i="36" s="1"/>
  <c r="G224" i="36"/>
  <c r="AD224" i="38"/>
  <c r="BW224" i="36" s="1"/>
  <c r="F224" i="38"/>
  <c r="G224" i="38" s="1"/>
  <c r="AS224" i="36"/>
  <c r="V224" i="36"/>
  <c r="Y224" i="36"/>
  <c r="H224" i="38" s="1"/>
  <c r="BC222" i="38"/>
  <c r="BD222" i="38"/>
  <c r="J223" i="36"/>
  <c r="D223" i="36"/>
  <c r="N223" i="36"/>
  <c r="I223" i="38"/>
  <c r="BC222" i="36"/>
  <c r="BB222" i="36"/>
  <c r="BA222" i="36"/>
  <c r="E224" i="38"/>
  <c r="S224" i="36"/>
  <c r="I224" i="36"/>
  <c r="C224" i="36"/>
  <c r="CW224" i="36"/>
  <c r="CZ224" i="36"/>
  <c r="CV224" i="36"/>
  <c r="CY224" i="36"/>
  <c r="DA224" i="36" s="1"/>
  <c r="CU224" i="36"/>
  <c r="DC224" i="36"/>
  <c r="CX224" i="36"/>
  <c r="CT224" i="36"/>
  <c r="AN222" i="38"/>
  <c r="AM222" i="38"/>
  <c r="AL222" i="38"/>
  <c r="BU223" i="38"/>
  <c r="BQ223" i="38"/>
  <c r="BM223" i="38"/>
  <c r="BI223" i="38"/>
  <c r="BA223" i="38"/>
  <c r="BB223" i="38" s="1"/>
  <c r="BG223" i="38" s="1"/>
  <c r="AW223" i="38"/>
  <c r="AS223" i="38"/>
  <c r="AO223" i="38"/>
  <c r="AK223" i="38"/>
  <c r="AG223" i="38"/>
  <c r="BT223" i="38"/>
  <c r="BP223" i="38"/>
  <c r="BL223" i="38"/>
  <c r="BH223" i="38"/>
  <c r="AV223" i="38"/>
  <c r="AJ223" i="38"/>
  <c r="AF223" i="38"/>
  <c r="BS223" i="38"/>
  <c r="BO223" i="38"/>
  <c r="BK223" i="38"/>
  <c r="AU223" i="38"/>
  <c r="AQ223" i="38"/>
  <c r="AI223" i="38"/>
  <c r="AE223" i="38"/>
  <c r="BJ223" i="38"/>
  <c r="AT223" i="38"/>
  <c r="AP223" i="38"/>
  <c r="BR223" i="38"/>
  <c r="BN223" i="38"/>
  <c r="AX223" i="38"/>
  <c r="AZ223" i="38" s="1"/>
  <c r="AH223" i="38"/>
  <c r="EV226" i="36"/>
  <c r="EN226" i="36"/>
  <c r="EO226" i="36"/>
  <c r="EM227" i="36" s="1"/>
  <c r="AY222" i="36"/>
  <c r="AX222" i="36"/>
  <c r="AW222" i="36"/>
  <c r="AV222" i="36"/>
  <c r="EU226" i="36"/>
  <c r="FA226" i="36"/>
  <c r="AH225" i="36"/>
  <c r="AA226" i="36"/>
  <c r="BE225" i="36"/>
  <c r="ET226" i="36"/>
  <c r="BU225" i="36"/>
  <c r="ES226" i="36"/>
  <c r="BV225" i="36"/>
  <c r="Q226" i="36"/>
  <c r="BL225" i="36"/>
  <c r="BH225" i="36"/>
  <c r="BJ225" i="36"/>
  <c r="EX226" i="36"/>
  <c r="BO225" i="36"/>
  <c r="BK225" i="36"/>
  <c r="EP225" i="36"/>
  <c r="AM225" i="36"/>
  <c r="AR225" i="36"/>
  <c r="AD226" i="36"/>
  <c r="BP225" i="36"/>
  <c r="CE226" i="36"/>
  <c r="CD225" i="36"/>
  <c r="AO225" i="36"/>
  <c r="ER226" i="36"/>
  <c r="AJ225" i="36"/>
  <c r="BT226" i="36"/>
  <c r="BN225" i="36"/>
  <c r="AF226" i="36"/>
  <c r="AQ224" i="36"/>
  <c r="FB226" i="36"/>
  <c r="BI225" i="36"/>
  <c r="AK225" i="36"/>
  <c r="BX225" i="36"/>
  <c r="EZ226" i="36"/>
  <c r="AB226" i="36"/>
  <c r="EQ226" i="36"/>
  <c r="EY226" i="36"/>
  <c r="BQ225" i="36"/>
  <c r="BI226" i="36"/>
  <c r="BS225" i="36" l="1"/>
  <c r="V225" i="38"/>
  <c r="W225" i="38" s="1"/>
  <c r="BG225" i="36"/>
  <c r="M225" i="38"/>
  <c r="L225" i="38"/>
  <c r="AI225" i="36"/>
  <c r="K225" i="38" s="1"/>
  <c r="EA222" i="36"/>
  <c r="BY224" i="36"/>
  <c r="EE222" i="36"/>
  <c r="BZ224" i="36"/>
  <c r="W224" i="38"/>
  <c r="ED222" i="36"/>
  <c r="EI222" i="36"/>
  <c r="AA224" i="38"/>
  <c r="EH222" i="36"/>
  <c r="EG222" i="36"/>
  <c r="DZ222" i="36"/>
  <c r="DX222" i="36"/>
  <c r="EF222" i="36"/>
  <c r="EJ222" i="36"/>
  <c r="EK222" i="36"/>
  <c r="EC222" i="36"/>
  <c r="DY222" i="36"/>
  <c r="A224" i="36"/>
  <c r="BF223" i="38"/>
  <c r="BD223" i="38"/>
  <c r="BE223" i="38"/>
  <c r="BC223" i="38"/>
  <c r="EW226" i="36"/>
  <c r="AY223" i="38"/>
  <c r="DJ223" i="36"/>
  <c r="DX223" i="36" s="1"/>
  <c r="AG226" i="36"/>
  <c r="AC225" i="38"/>
  <c r="CB225" i="36"/>
  <c r="CA225" i="36"/>
  <c r="AR226" i="38"/>
  <c r="D226" i="38"/>
  <c r="R226" i="36"/>
  <c r="U226" i="36"/>
  <c r="K226" i="36"/>
  <c r="DV226" i="36"/>
  <c r="CS226" i="36"/>
  <c r="T226" i="36"/>
  <c r="E226" i="36"/>
  <c r="AE226" i="36"/>
  <c r="N225" i="38"/>
  <c r="AP225" i="36"/>
  <c r="CG225" i="36"/>
  <c r="CF225" i="36"/>
  <c r="AC226" i="36"/>
  <c r="X226" i="36"/>
  <c r="AN225" i="36"/>
  <c r="BR225" i="36"/>
  <c r="AT225" i="36"/>
  <c r="EV227" i="36"/>
  <c r="EN227" i="36"/>
  <c r="AN223" i="38"/>
  <c r="AM223" i="38"/>
  <c r="AL223" i="38"/>
  <c r="I224" i="38"/>
  <c r="Y224" i="38"/>
  <c r="AB224" i="38"/>
  <c r="O224" i="38"/>
  <c r="P224" i="38" s="1"/>
  <c r="Z224" i="38"/>
  <c r="AX223" i="36"/>
  <c r="AW223" i="36"/>
  <c r="AV223" i="36"/>
  <c r="AY223" i="36"/>
  <c r="F225" i="38"/>
  <c r="G225" i="38" s="1"/>
  <c r="AD225" i="38"/>
  <c r="BW225" i="36" s="1"/>
  <c r="V225" i="36"/>
  <c r="Y225" i="36"/>
  <c r="AS225" i="36"/>
  <c r="J225" i="38"/>
  <c r="W225" i="36"/>
  <c r="L225" i="36"/>
  <c r="M225" i="36" s="1"/>
  <c r="G225" i="36"/>
  <c r="F225" i="36"/>
  <c r="DF224" i="36"/>
  <c r="DI224" i="36"/>
  <c r="DE224" i="36"/>
  <c r="DH224" i="36"/>
  <c r="DD224" i="36"/>
  <c r="DK224" i="36"/>
  <c r="DG224" i="36"/>
  <c r="AZ224" i="36"/>
  <c r="AU224" i="36"/>
  <c r="Z224" i="36"/>
  <c r="BU224" i="38"/>
  <c r="BQ224" i="38"/>
  <c r="BM224" i="38"/>
  <c r="BI224" i="38"/>
  <c r="BA224" i="38"/>
  <c r="BB224" i="38" s="1"/>
  <c r="BG224" i="38" s="1"/>
  <c r="AW224" i="38"/>
  <c r="AS224" i="38"/>
  <c r="AO224" i="38"/>
  <c r="AK224" i="38"/>
  <c r="AG224" i="38"/>
  <c r="BT224" i="38"/>
  <c r="BP224" i="38"/>
  <c r="BL224" i="38"/>
  <c r="BH224" i="38"/>
  <c r="AV224" i="38"/>
  <c r="AJ224" i="38"/>
  <c r="AF224" i="38"/>
  <c r="BS224" i="38"/>
  <c r="BO224" i="38"/>
  <c r="BK224" i="38"/>
  <c r="AU224" i="38"/>
  <c r="AQ224" i="38"/>
  <c r="AI224" i="38"/>
  <c r="AE224" i="38"/>
  <c r="BN224" i="38"/>
  <c r="AX224" i="38"/>
  <c r="AY224" i="38" s="1"/>
  <c r="AH224" i="38"/>
  <c r="BJ224" i="38"/>
  <c r="AT224" i="38"/>
  <c r="AP224" i="38"/>
  <c r="BR224" i="38"/>
  <c r="BB223" i="36"/>
  <c r="BA223" i="36"/>
  <c r="BC223" i="36"/>
  <c r="CZ225" i="36"/>
  <c r="CV225" i="36"/>
  <c r="CY225" i="36"/>
  <c r="DA225" i="36" s="1"/>
  <c r="CU225" i="36"/>
  <c r="DC225" i="36"/>
  <c r="CX225" i="36"/>
  <c r="CT225" i="36"/>
  <c r="CW225" i="36"/>
  <c r="E225" i="38"/>
  <c r="S225" i="36"/>
  <c r="I225" i="36"/>
  <c r="C225" i="36"/>
  <c r="EO227" i="36"/>
  <c r="EM228" i="36" s="1"/>
  <c r="J224" i="36"/>
  <c r="D224" i="36"/>
  <c r="N224" i="36"/>
  <c r="T224" i="38"/>
  <c r="S224" i="38"/>
  <c r="R225" i="38"/>
  <c r="AM226" i="36"/>
  <c r="EP226" i="36"/>
  <c r="BO226" i="36"/>
  <c r="FB227" i="36"/>
  <c r="BT227" i="36"/>
  <c r="Q227" i="36"/>
  <c r="AB227" i="36"/>
  <c r="AK226" i="36"/>
  <c r="BL226" i="36"/>
  <c r="EQ227" i="36"/>
  <c r="EZ227" i="36"/>
  <c r="BU226" i="36"/>
  <c r="BD226" i="36"/>
  <c r="BM226" i="36"/>
  <c r="AD227" i="36"/>
  <c r="BV226" i="36"/>
  <c r="FA227" i="36"/>
  <c r="BH226" i="36"/>
  <c r="AJ226" i="36"/>
  <c r="BQ226" i="36"/>
  <c r="CE227" i="36"/>
  <c r="ET227" i="36"/>
  <c r="ES227" i="36"/>
  <c r="EY227" i="36"/>
  <c r="BK226" i="36"/>
  <c r="AA227" i="36"/>
  <c r="CD226" i="36"/>
  <c r="BP226" i="36"/>
  <c r="BX226" i="36"/>
  <c r="BH227" i="36"/>
  <c r="ER227" i="36"/>
  <c r="AO226" i="36"/>
  <c r="AF227" i="36"/>
  <c r="BN226" i="36"/>
  <c r="BJ226" i="36"/>
  <c r="BE226" i="36"/>
  <c r="EU227" i="36"/>
  <c r="AR226" i="36"/>
  <c r="AQ225" i="36"/>
  <c r="EX227" i="36"/>
  <c r="AH226" i="36"/>
  <c r="BS226" i="36" l="1"/>
  <c r="CF226" i="36"/>
  <c r="CG226" i="36"/>
  <c r="L226" i="38"/>
  <c r="M226" i="38"/>
  <c r="Q226" i="38"/>
  <c r="R226" i="38" s="1"/>
  <c r="BF226" i="36"/>
  <c r="U226" i="38" s="1"/>
  <c r="X226" i="38" s="1"/>
  <c r="V226" i="38"/>
  <c r="BG226" i="36"/>
  <c r="BR226" i="36"/>
  <c r="AT226" i="36"/>
  <c r="AN226" i="36"/>
  <c r="AP226" i="36"/>
  <c r="N226" i="38"/>
  <c r="AI226" i="36"/>
  <c r="K226" i="38" s="1"/>
  <c r="EF223" i="36"/>
  <c r="EH223" i="36"/>
  <c r="EE223" i="36"/>
  <c r="EC223" i="36"/>
  <c r="DZ223" i="36"/>
  <c r="EK223" i="36"/>
  <c r="ED223" i="36"/>
  <c r="EG223" i="36"/>
  <c r="EI223" i="36"/>
  <c r="DY223" i="36"/>
  <c r="AZ224" i="38"/>
  <c r="EA223" i="36"/>
  <c r="EJ223" i="36"/>
  <c r="EB223" i="36"/>
  <c r="A225" i="36"/>
  <c r="BC224" i="38"/>
  <c r="BD224" i="38"/>
  <c r="DJ224" i="36"/>
  <c r="DY224" i="36" s="1"/>
  <c r="BY225" i="36"/>
  <c r="EW227" i="36"/>
  <c r="AE227" i="36"/>
  <c r="V227" i="38"/>
  <c r="BG227" i="36"/>
  <c r="AC227" i="36"/>
  <c r="X227" i="36"/>
  <c r="AC226" i="38"/>
  <c r="CA226" i="36"/>
  <c r="CB226" i="36"/>
  <c r="AR227" i="38"/>
  <c r="AG227" i="36"/>
  <c r="D227" i="38"/>
  <c r="U227" i="36"/>
  <c r="K227" i="36"/>
  <c r="DV227" i="36"/>
  <c r="CS227" i="36"/>
  <c r="T227" i="36"/>
  <c r="E227" i="36"/>
  <c r="R227" i="36"/>
  <c r="T225" i="38"/>
  <c r="S225" i="38"/>
  <c r="D225" i="36"/>
  <c r="J225" i="36"/>
  <c r="N225" i="36"/>
  <c r="DI225" i="36"/>
  <c r="DE225" i="36"/>
  <c r="DH225" i="36"/>
  <c r="DD225" i="36"/>
  <c r="DK225" i="36"/>
  <c r="DG225" i="36"/>
  <c r="DF225" i="36"/>
  <c r="BE224" i="38"/>
  <c r="EV228" i="36"/>
  <c r="EN228" i="36"/>
  <c r="AZ225" i="36"/>
  <c r="AU225" i="36"/>
  <c r="Z225" i="36"/>
  <c r="H225" i="38"/>
  <c r="I225" i="38" s="1"/>
  <c r="EO228" i="36"/>
  <c r="EM229" i="36" s="1"/>
  <c r="BF224" i="38"/>
  <c r="AN224" i="38"/>
  <c r="AM224" i="38"/>
  <c r="AL224" i="38"/>
  <c r="AW224" i="36"/>
  <c r="AV224" i="36"/>
  <c r="AY224" i="36"/>
  <c r="AX224" i="36"/>
  <c r="J226" i="38"/>
  <c r="L226" i="36"/>
  <c r="M226" i="36" s="1"/>
  <c r="G226" i="36"/>
  <c r="F226" i="36"/>
  <c r="W226" i="36"/>
  <c r="F226" i="38"/>
  <c r="G226" i="38" s="1"/>
  <c r="AD226" i="38"/>
  <c r="BW226" i="36" s="1"/>
  <c r="V226" i="36"/>
  <c r="Y226" i="36"/>
  <c r="AS226" i="36"/>
  <c r="BZ225" i="36"/>
  <c r="AA225" i="38"/>
  <c r="BA224" i="36"/>
  <c r="BC224" i="36"/>
  <c r="BB224" i="36"/>
  <c r="Y225" i="38"/>
  <c r="AB225" i="38"/>
  <c r="O225" i="38"/>
  <c r="P225" i="38" s="1"/>
  <c r="Z225" i="38"/>
  <c r="BU225" i="38"/>
  <c r="BQ225" i="38"/>
  <c r="BM225" i="38"/>
  <c r="BI225" i="38"/>
  <c r="BA225" i="38"/>
  <c r="BB225" i="38" s="1"/>
  <c r="BG225" i="38" s="1"/>
  <c r="AW225" i="38"/>
  <c r="AS225" i="38"/>
  <c r="AO225" i="38"/>
  <c r="AK225" i="38"/>
  <c r="AG225" i="38"/>
  <c r="BT225" i="38"/>
  <c r="BP225" i="38"/>
  <c r="BL225" i="38"/>
  <c r="BH225" i="38"/>
  <c r="AV225" i="38"/>
  <c r="AJ225" i="38"/>
  <c r="AF225" i="38"/>
  <c r="BS225" i="38"/>
  <c r="BO225" i="38"/>
  <c r="BK225" i="38"/>
  <c r="AU225" i="38"/>
  <c r="AQ225" i="38"/>
  <c r="AI225" i="38"/>
  <c r="AE225" i="38"/>
  <c r="BR225" i="38"/>
  <c r="BN225" i="38"/>
  <c r="AX225" i="38"/>
  <c r="AZ225" i="38" s="1"/>
  <c r="AH225" i="38"/>
  <c r="BJ225" i="38"/>
  <c r="AT225" i="38"/>
  <c r="AP225" i="38"/>
  <c r="CY226" i="36"/>
  <c r="DA226" i="36" s="1"/>
  <c r="CU226" i="36"/>
  <c r="DC226" i="36"/>
  <c r="CX226" i="36"/>
  <c r="CT226" i="36"/>
  <c r="CW226" i="36"/>
  <c r="CZ226" i="36"/>
  <c r="CV226" i="36"/>
  <c r="E226" i="38"/>
  <c r="C226" i="36"/>
  <c r="S226" i="36"/>
  <c r="I226" i="36"/>
  <c r="BU227" i="36"/>
  <c r="BK227" i="36"/>
  <c r="AF228" i="36"/>
  <c r="BD227" i="36"/>
  <c r="EX228" i="36"/>
  <c r="BE227" i="36"/>
  <c r="BQ227" i="36"/>
  <c r="BM227" i="36"/>
  <c r="BX227" i="36"/>
  <c r="EU228" i="36"/>
  <c r="AK227" i="36"/>
  <c r="BP227" i="36"/>
  <c r="Q228" i="36"/>
  <c r="EP227" i="36"/>
  <c r="CE228" i="36"/>
  <c r="AD228" i="36"/>
  <c r="BL227" i="36"/>
  <c r="AQ226" i="36"/>
  <c r="AO227" i="36"/>
  <c r="BJ227" i="36"/>
  <c r="EZ228" i="36"/>
  <c r="BV227" i="36"/>
  <c r="AR227" i="36"/>
  <c r="AM227" i="36"/>
  <c r="ES228" i="36"/>
  <c r="AB228" i="36"/>
  <c r="BI227" i="36"/>
  <c r="BO227" i="36"/>
  <c r="AJ227" i="36"/>
  <c r="EY228" i="36"/>
  <c r="FB228" i="36"/>
  <c r="BN227" i="36"/>
  <c r="CD227" i="36"/>
  <c r="AH227" i="36"/>
  <c r="ET228" i="36"/>
  <c r="BT228" i="36"/>
  <c r="EQ228" i="36"/>
  <c r="AA228" i="36"/>
  <c r="FA228" i="36"/>
  <c r="ER228" i="36"/>
  <c r="BK228" i="36"/>
  <c r="M227" i="38" l="1"/>
  <c r="L227" i="38"/>
  <c r="CG227" i="36"/>
  <c r="CF227" i="36"/>
  <c r="W226" i="38"/>
  <c r="AP227" i="36"/>
  <c r="N227" i="38"/>
  <c r="EH224" i="36"/>
  <c r="EE224" i="36"/>
  <c r="EA224" i="36"/>
  <c r="AC227" i="38"/>
  <c r="CB227" i="36"/>
  <c r="CA227" i="36"/>
  <c r="AI227" i="36"/>
  <c r="K227" i="38" s="1"/>
  <c r="ED224" i="36"/>
  <c r="DX224" i="36"/>
  <c r="EJ224" i="36"/>
  <c r="EK224" i="36"/>
  <c r="EC224" i="36"/>
  <c r="EI224" i="36"/>
  <c r="EB224" i="36"/>
  <c r="EF224" i="36"/>
  <c r="EG224" i="36"/>
  <c r="DZ224" i="36"/>
  <c r="BF225" i="38"/>
  <c r="BE225" i="38"/>
  <c r="BD225" i="38"/>
  <c r="DJ225" i="36"/>
  <c r="EB225" i="36" s="1"/>
  <c r="BC225" i="38"/>
  <c r="A226" i="36"/>
  <c r="AY225" i="38"/>
  <c r="X228" i="36"/>
  <c r="AR228" i="38"/>
  <c r="AG228" i="36"/>
  <c r="BR227" i="36"/>
  <c r="AT227" i="36"/>
  <c r="AN227" i="36"/>
  <c r="D228" i="38"/>
  <c r="DV228" i="36"/>
  <c r="CS228" i="36"/>
  <c r="T228" i="36"/>
  <c r="E228" i="36"/>
  <c r="R228" i="36"/>
  <c r="U228" i="36"/>
  <c r="K228" i="36"/>
  <c r="AE228" i="36"/>
  <c r="BS227" i="36"/>
  <c r="AC228" i="36"/>
  <c r="Q227" i="38"/>
  <c r="BF227" i="36"/>
  <c r="U227" i="38" s="1"/>
  <c r="X227" i="38" s="1"/>
  <c r="AU226" i="36"/>
  <c r="Z226" i="36"/>
  <c r="AZ226" i="36"/>
  <c r="H226" i="38"/>
  <c r="I226" i="38" s="1"/>
  <c r="AD227" i="38"/>
  <c r="BW227" i="36" s="1"/>
  <c r="F227" i="38"/>
  <c r="G227" i="38" s="1"/>
  <c r="Y227" i="36"/>
  <c r="AS227" i="36"/>
  <c r="V227" i="36"/>
  <c r="DH226" i="36"/>
  <c r="DD226" i="36"/>
  <c r="DK226" i="36"/>
  <c r="DG226" i="36"/>
  <c r="DF226" i="36"/>
  <c r="DI226" i="36"/>
  <c r="DE226" i="36"/>
  <c r="E227" i="38"/>
  <c r="C227" i="36"/>
  <c r="S227" i="36"/>
  <c r="I227" i="36"/>
  <c r="DC227" i="36"/>
  <c r="CX227" i="36"/>
  <c r="CT227" i="36"/>
  <c r="CW227" i="36"/>
  <c r="CZ227" i="36"/>
  <c r="CV227" i="36"/>
  <c r="CY227" i="36"/>
  <c r="DA227" i="36" s="1"/>
  <c r="CU227" i="36"/>
  <c r="BZ226" i="36"/>
  <c r="AA226" i="38"/>
  <c r="BY226" i="36"/>
  <c r="D226" i="36"/>
  <c r="J226" i="36"/>
  <c r="N226" i="36"/>
  <c r="AN225" i="38"/>
  <c r="AM225" i="38"/>
  <c r="AL225" i="38"/>
  <c r="BU226" i="38"/>
  <c r="BQ226" i="38"/>
  <c r="BM226" i="38"/>
  <c r="BI226" i="38"/>
  <c r="BA226" i="38"/>
  <c r="BB226" i="38" s="1"/>
  <c r="BG226" i="38" s="1"/>
  <c r="AW226" i="38"/>
  <c r="AS226" i="38"/>
  <c r="AO226" i="38"/>
  <c r="AK226" i="38"/>
  <c r="AG226" i="38"/>
  <c r="BT226" i="38"/>
  <c r="BP226" i="38"/>
  <c r="BL226" i="38"/>
  <c r="BH226" i="38"/>
  <c r="AV226" i="38"/>
  <c r="AJ226" i="38"/>
  <c r="AF226" i="38"/>
  <c r="BS226" i="38"/>
  <c r="BO226" i="38"/>
  <c r="BK226" i="38"/>
  <c r="AU226" i="38"/>
  <c r="AQ226" i="38"/>
  <c r="AI226" i="38"/>
  <c r="AE226" i="38"/>
  <c r="AP226" i="38"/>
  <c r="BR226" i="38"/>
  <c r="BN226" i="38"/>
  <c r="AX226" i="38"/>
  <c r="AZ226" i="38" s="1"/>
  <c r="AH226" i="38"/>
  <c r="BJ226" i="38"/>
  <c r="AT226" i="38"/>
  <c r="Y226" i="38"/>
  <c r="AB226" i="38"/>
  <c r="O226" i="38"/>
  <c r="P226" i="38" s="1"/>
  <c r="Z226" i="38"/>
  <c r="EV229" i="36"/>
  <c r="EN229" i="36"/>
  <c r="AV225" i="36"/>
  <c r="AY225" i="36"/>
  <c r="AX225" i="36"/>
  <c r="AW225" i="36"/>
  <c r="T226" i="38"/>
  <c r="S226" i="38"/>
  <c r="BC225" i="36"/>
  <c r="BB225" i="36"/>
  <c r="BA225" i="36"/>
  <c r="EO229" i="36"/>
  <c r="EM230" i="36" s="1"/>
  <c r="EO230" i="36" s="1"/>
  <c r="EM231" i="36" s="1"/>
  <c r="EW228" i="36"/>
  <c r="J227" i="38"/>
  <c r="G227" i="36"/>
  <c r="F227" i="36"/>
  <c r="W227" i="36"/>
  <c r="L227" i="36"/>
  <c r="M227" i="36" s="1"/>
  <c r="BN228" i="36"/>
  <c r="BU228" i="36"/>
  <c r="BQ228" i="36"/>
  <c r="AB229" i="36"/>
  <c r="CD228" i="36"/>
  <c r="CE229" i="36"/>
  <c r="BT229" i="36"/>
  <c r="BE228" i="36"/>
  <c r="BI228" i="36"/>
  <c r="AA229" i="36"/>
  <c r="AR228" i="36"/>
  <c r="AJ228" i="36"/>
  <c r="BO228" i="36"/>
  <c r="AK228" i="36"/>
  <c r="AF229" i="36"/>
  <c r="AD229" i="36"/>
  <c r="BH228" i="36"/>
  <c r="EZ229" i="36"/>
  <c r="BV228" i="36"/>
  <c r="AO228" i="36"/>
  <c r="FA229" i="36"/>
  <c r="BD228" i="36"/>
  <c r="FB229" i="36"/>
  <c r="EY229" i="36"/>
  <c r="ER229" i="36"/>
  <c r="AH228" i="36"/>
  <c r="EQ229" i="36"/>
  <c r="BP228" i="36"/>
  <c r="EP228" i="36"/>
  <c r="BJ228" i="36"/>
  <c r="BL228" i="36"/>
  <c r="EX229" i="36"/>
  <c r="EU229" i="36"/>
  <c r="BM228" i="36"/>
  <c r="AM228" i="36"/>
  <c r="BX228" i="36"/>
  <c r="ES229" i="36"/>
  <c r="AQ227" i="36"/>
  <c r="Q229" i="36"/>
  <c r="ET229" i="36"/>
  <c r="BX229" i="36"/>
  <c r="AI228" i="36" l="1"/>
  <c r="K228" i="38" s="1"/>
  <c r="M228" i="38"/>
  <c r="L228" i="38"/>
  <c r="N228" i="38"/>
  <c r="AP228" i="36"/>
  <c r="CG228" i="36"/>
  <c r="CF228" i="36"/>
  <c r="BZ227" i="36"/>
  <c r="BF226" i="38"/>
  <c r="AA227" i="38"/>
  <c r="BY227" i="36"/>
  <c r="EH225" i="36"/>
  <c r="EE225" i="36"/>
  <c r="EC225" i="36"/>
  <c r="EA225" i="36"/>
  <c r="EI225" i="36"/>
  <c r="DY225" i="36"/>
  <c r="DX225" i="36"/>
  <c r="EG225" i="36"/>
  <c r="EF225" i="36"/>
  <c r="EK225" i="36"/>
  <c r="ED225" i="36"/>
  <c r="DZ225" i="36"/>
  <c r="EJ225" i="36"/>
  <c r="DJ226" i="36"/>
  <c r="EB226" i="36" s="1"/>
  <c r="A227" i="36"/>
  <c r="AY226" i="38"/>
  <c r="BE226" i="38"/>
  <c r="BC226" i="38"/>
  <c r="BD226" i="38"/>
  <c r="EW229" i="36"/>
  <c r="D229" i="38"/>
  <c r="E229" i="36"/>
  <c r="R229" i="36"/>
  <c r="U229" i="36"/>
  <c r="K229" i="36"/>
  <c r="DV229" i="36"/>
  <c r="CS229" i="36"/>
  <c r="T229" i="36"/>
  <c r="AE229" i="36"/>
  <c r="AC228" i="38"/>
  <c r="CB228" i="36"/>
  <c r="CA228" i="36"/>
  <c r="BS228" i="36"/>
  <c r="AC229" i="36"/>
  <c r="X229" i="36"/>
  <c r="AR229" i="38"/>
  <c r="AN228" i="36"/>
  <c r="BR228" i="36"/>
  <c r="AT228" i="36"/>
  <c r="V228" i="38"/>
  <c r="BG228" i="36"/>
  <c r="Q228" i="38"/>
  <c r="BF228" i="36"/>
  <c r="U228" i="38" s="1"/>
  <c r="X228" i="38" s="1"/>
  <c r="AG229" i="36"/>
  <c r="EV231" i="36"/>
  <c r="EN231" i="36"/>
  <c r="Y227" i="38"/>
  <c r="AB227" i="38"/>
  <c r="O227" i="38"/>
  <c r="P227" i="38" s="1"/>
  <c r="Z227" i="38"/>
  <c r="EO231" i="36"/>
  <c r="EM232" i="36" s="1"/>
  <c r="EO232" i="36" s="1"/>
  <c r="EM233" i="36" s="1"/>
  <c r="EV230" i="36"/>
  <c r="EN230" i="36"/>
  <c r="J227" i="36"/>
  <c r="D227" i="36"/>
  <c r="N227" i="36"/>
  <c r="AZ227" i="36"/>
  <c r="AU227" i="36"/>
  <c r="Z227" i="36"/>
  <c r="J228" i="38"/>
  <c r="F228" i="36"/>
  <c r="W228" i="36"/>
  <c r="L228" i="36"/>
  <c r="M228" i="36" s="1"/>
  <c r="G228" i="36"/>
  <c r="BC226" i="36"/>
  <c r="BB226" i="36"/>
  <c r="BA226" i="36"/>
  <c r="DK227" i="36"/>
  <c r="DG227" i="36"/>
  <c r="DF227" i="36"/>
  <c r="DI227" i="36"/>
  <c r="DE227" i="36"/>
  <c r="DH227" i="36"/>
  <c r="DD227" i="36"/>
  <c r="BU227" i="38"/>
  <c r="BQ227" i="38"/>
  <c r="BM227" i="38"/>
  <c r="BI227" i="38"/>
  <c r="BA227" i="38"/>
  <c r="BB227" i="38" s="1"/>
  <c r="BG227" i="38" s="1"/>
  <c r="AW227" i="38"/>
  <c r="AS227" i="38"/>
  <c r="AO227" i="38"/>
  <c r="AK227" i="38"/>
  <c r="AG227" i="38"/>
  <c r="BT227" i="38"/>
  <c r="BP227" i="38"/>
  <c r="BL227" i="38"/>
  <c r="BH227" i="38"/>
  <c r="AV227" i="38"/>
  <c r="AJ227" i="38"/>
  <c r="AF227" i="38"/>
  <c r="BS227" i="38"/>
  <c r="BO227" i="38"/>
  <c r="BK227" i="38"/>
  <c r="AU227" i="38"/>
  <c r="AQ227" i="38"/>
  <c r="AI227" i="38"/>
  <c r="AE227" i="38"/>
  <c r="BJ227" i="38"/>
  <c r="AT227" i="38"/>
  <c r="AP227" i="38"/>
  <c r="BR227" i="38"/>
  <c r="BN227" i="38"/>
  <c r="AX227" i="38"/>
  <c r="AZ227" i="38" s="1"/>
  <c r="AH227" i="38"/>
  <c r="W227" i="38"/>
  <c r="R227" i="38"/>
  <c r="AD228" i="38"/>
  <c r="BW228" i="36" s="1"/>
  <c r="F228" i="38"/>
  <c r="G228" i="38" s="1"/>
  <c r="AS228" i="36"/>
  <c r="V228" i="36"/>
  <c r="Y228" i="36"/>
  <c r="H228" i="38" s="1"/>
  <c r="AN226" i="38"/>
  <c r="AM226" i="38"/>
  <c r="AL226" i="38"/>
  <c r="H227" i="38"/>
  <c r="I227" i="38" s="1"/>
  <c r="AY226" i="36"/>
  <c r="AX226" i="36"/>
  <c r="AW226" i="36"/>
  <c r="AV226" i="36"/>
  <c r="E228" i="38"/>
  <c r="S228" i="36"/>
  <c r="I228" i="36"/>
  <c r="C228" i="36"/>
  <c r="CW228" i="36"/>
  <c r="CZ228" i="36"/>
  <c r="CV228" i="36"/>
  <c r="CY228" i="36"/>
  <c r="DA228" i="36" s="1"/>
  <c r="CU228" i="36"/>
  <c r="DC228" i="36"/>
  <c r="CX228" i="36"/>
  <c r="CT228" i="36"/>
  <c r="BQ231" i="36"/>
  <c r="BH229" i="36"/>
  <c r="AK231" i="36"/>
  <c r="EX230" i="36"/>
  <c r="BL229" i="36"/>
  <c r="CD229" i="36"/>
  <c r="BN229" i="36"/>
  <c r="AQ228" i="36"/>
  <c r="CE230" i="36"/>
  <c r="AF231" i="36"/>
  <c r="BD229" i="36"/>
  <c r="ER230" i="36"/>
  <c r="AM230" i="36"/>
  <c r="AD230" i="36"/>
  <c r="BT230" i="36"/>
  <c r="AF230" i="36"/>
  <c r="CE231" i="36"/>
  <c r="AA231" i="36"/>
  <c r="BK229" i="36"/>
  <c r="EZ231" i="36"/>
  <c r="BM229" i="36"/>
  <c r="ET231" i="36"/>
  <c r="BQ229" i="36"/>
  <c r="BI229" i="36"/>
  <c r="AB231" i="36"/>
  <c r="EU230" i="36"/>
  <c r="BT231" i="36"/>
  <c r="EQ231" i="36"/>
  <c r="FA231" i="36"/>
  <c r="ET230" i="36"/>
  <c r="EQ230" i="36"/>
  <c r="EZ230" i="36"/>
  <c r="AO229" i="36"/>
  <c r="AR229" i="36"/>
  <c r="EY230" i="36"/>
  <c r="BP229" i="36"/>
  <c r="ES230" i="36"/>
  <c r="BJ229" i="36"/>
  <c r="EX231" i="36"/>
  <c r="BU229" i="36"/>
  <c r="FA230" i="36"/>
  <c r="BE229" i="36"/>
  <c r="AJ229" i="36"/>
  <c r="Q230" i="36"/>
  <c r="ER231" i="36"/>
  <c r="BV229" i="36"/>
  <c r="AD231" i="36"/>
  <c r="AA230" i="36"/>
  <c r="AM229" i="36"/>
  <c r="BO229" i="36"/>
  <c r="BQ230" i="36"/>
  <c r="Q231" i="36"/>
  <c r="AK229" i="36"/>
  <c r="EY231" i="36"/>
  <c r="AH229" i="36"/>
  <c r="EU231" i="36"/>
  <c r="ES231" i="36"/>
  <c r="FB230" i="36"/>
  <c r="AB230" i="36"/>
  <c r="EP229" i="36"/>
  <c r="FB231" i="36"/>
  <c r="M229" i="38" l="1"/>
  <c r="L229" i="38"/>
  <c r="CG229" i="36"/>
  <c r="CF229" i="36"/>
  <c r="BS229" i="36"/>
  <c r="AN229" i="36"/>
  <c r="BR229" i="36"/>
  <c r="AT229" i="36"/>
  <c r="EA226" i="36"/>
  <c r="V229" i="38"/>
  <c r="BG229" i="36"/>
  <c r="AI229" i="36"/>
  <c r="K229" i="38" s="1"/>
  <c r="EE226" i="36"/>
  <c r="DY226" i="36"/>
  <c r="DZ226" i="36"/>
  <c r="EF226" i="36"/>
  <c r="EK226" i="36"/>
  <c r="EG226" i="36"/>
  <c r="ED226" i="36"/>
  <c r="EJ226" i="36"/>
  <c r="DX226" i="36"/>
  <c r="A228" i="36"/>
  <c r="EH226" i="36"/>
  <c r="EI226" i="36"/>
  <c r="EC226" i="36"/>
  <c r="AA228" i="38"/>
  <c r="BY228" i="36"/>
  <c r="BF227" i="38"/>
  <c r="BZ228" i="36"/>
  <c r="BC227" i="38"/>
  <c r="BD227" i="38"/>
  <c r="DJ227" i="36"/>
  <c r="EH227" i="36" s="1"/>
  <c r="EW230" i="36"/>
  <c r="AY227" i="38"/>
  <c r="BE227" i="38"/>
  <c r="AR230" i="38"/>
  <c r="AG230" i="36"/>
  <c r="AC231" i="36"/>
  <c r="X231" i="36"/>
  <c r="Q229" i="38"/>
  <c r="BF229" i="36"/>
  <c r="U229" i="38" s="1"/>
  <c r="X229" i="38" s="1"/>
  <c r="D230" i="38"/>
  <c r="R230" i="36"/>
  <c r="U230" i="36"/>
  <c r="K230" i="36"/>
  <c r="DV230" i="36"/>
  <c r="CS230" i="36"/>
  <c r="T230" i="36"/>
  <c r="E230" i="36"/>
  <c r="AE230" i="36"/>
  <c r="AR231" i="38"/>
  <c r="AG231" i="36"/>
  <c r="N229" i="38"/>
  <c r="AP229" i="36"/>
  <c r="D231" i="38"/>
  <c r="U231" i="36"/>
  <c r="K231" i="36"/>
  <c r="DV231" i="36"/>
  <c r="CS231" i="36"/>
  <c r="T231" i="36"/>
  <c r="E231" i="36"/>
  <c r="R231" i="36"/>
  <c r="AC229" i="38"/>
  <c r="CB229" i="36"/>
  <c r="CA229" i="36"/>
  <c r="AC230" i="36"/>
  <c r="X230" i="36"/>
  <c r="BR230" i="36"/>
  <c r="AT230" i="36"/>
  <c r="AN230" i="36"/>
  <c r="AE231" i="36"/>
  <c r="EV233" i="36"/>
  <c r="EN233" i="36"/>
  <c r="J228" i="36"/>
  <c r="D228" i="36"/>
  <c r="N228" i="36"/>
  <c r="Y228" i="38"/>
  <c r="AB228" i="38"/>
  <c r="O228" i="38"/>
  <c r="P228" i="38" s="1"/>
  <c r="Z228" i="38"/>
  <c r="EW231" i="36"/>
  <c r="T227" i="38"/>
  <c r="S227" i="38"/>
  <c r="AN227" i="38"/>
  <c r="AM227" i="38"/>
  <c r="AL227" i="38"/>
  <c r="I228" i="38"/>
  <c r="AX227" i="36"/>
  <c r="AW227" i="36"/>
  <c r="AV227" i="36"/>
  <c r="AY227" i="36"/>
  <c r="EV232" i="36"/>
  <c r="EN232" i="36"/>
  <c r="EO233" i="36"/>
  <c r="EM234" i="36" s="1"/>
  <c r="W228" i="38"/>
  <c r="R228" i="38"/>
  <c r="J229" i="38"/>
  <c r="W229" i="36"/>
  <c r="L229" i="36"/>
  <c r="M229" i="36" s="1"/>
  <c r="G229" i="36"/>
  <c r="F229" i="36"/>
  <c r="F229" i="38"/>
  <c r="G229" i="38" s="1"/>
  <c r="AD229" i="38"/>
  <c r="BW229" i="36" s="1"/>
  <c r="V229" i="36"/>
  <c r="Y229" i="36"/>
  <c r="AS229" i="36"/>
  <c r="DF228" i="36"/>
  <c r="DI228" i="36"/>
  <c r="DE228" i="36"/>
  <c r="DH228" i="36"/>
  <c r="DD228" i="36"/>
  <c r="DK228" i="36"/>
  <c r="DG228" i="36"/>
  <c r="AZ228" i="36"/>
  <c r="AU228" i="36"/>
  <c r="Z228" i="36"/>
  <c r="BU228" i="38"/>
  <c r="BQ228" i="38"/>
  <c r="BM228" i="38"/>
  <c r="BI228" i="38"/>
  <c r="BA228" i="38"/>
  <c r="BB228" i="38" s="1"/>
  <c r="BG228" i="38" s="1"/>
  <c r="AW228" i="38"/>
  <c r="AS228" i="38"/>
  <c r="AO228" i="38"/>
  <c r="AK228" i="38"/>
  <c r="AG228" i="38"/>
  <c r="BT228" i="38"/>
  <c r="BP228" i="38"/>
  <c r="BL228" i="38"/>
  <c r="BH228" i="38"/>
  <c r="AV228" i="38"/>
  <c r="AJ228" i="38"/>
  <c r="AF228" i="38"/>
  <c r="BS228" i="38"/>
  <c r="BO228" i="38"/>
  <c r="BK228" i="38"/>
  <c r="AU228" i="38"/>
  <c r="AQ228" i="38"/>
  <c r="AI228" i="38"/>
  <c r="AE228" i="38"/>
  <c r="BN228" i="38"/>
  <c r="AX228" i="38"/>
  <c r="AZ228" i="38" s="1"/>
  <c r="AH228" i="38"/>
  <c r="BJ228" i="38"/>
  <c r="AT228" i="38"/>
  <c r="AP228" i="38"/>
  <c r="BR228" i="38"/>
  <c r="BB227" i="36"/>
  <c r="BA227" i="36"/>
  <c r="BC227" i="36"/>
  <c r="CZ229" i="36"/>
  <c r="CV229" i="36"/>
  <c r="CY229" i="36"/>
  <c r="DA229" i="36" s="1"/>
  <c r="CU229" i="36"/>
  <c r="DC229" i="36"/>
  <c r="CX229" i="36"/>
  <c r="CT229" i="36"/>
  <c r="CW229" i="36"/>
  <c r="E229" i="38"/>
  <c r="S229" i="36"/>
  <c r="I229" i="36"/>
  <c r="C229" i="36"/>
  <c r="BN231" i="36"/>
  <c r="BE230" i="36"/>
  <c r="AM231" i="36"/>
  <c r="BL232" i="36"/>
  <c r="EZ233" i="36"/>
  <c r="BO230" i="36"/>
  <c r="BV230" i="36"/>
  <c r="ET233" i="36"/>
  <c r="BJ230" i="36"/>
  <c r="BK231" i="36"/>
  <c r="AF233" i="36"/>
  <c r="AB232" i="36"/>
  <c r="BX231" i="36"/>
  <c r="CD232" i="36"/>
  <c r="Q233" i="36"/>
  <c r="BL230" i="36"/>
  <c r="AJ230" i="36"/>
  <c r="BH231" i="36"/>
  <c r="ES233" i="36"/>
  <c r="FB232" i="36"/>
  <c r="BP230" i="36"/>
  <c r="BN232" i="36"/>
  <c r="EP231" i="36"/>
  <c r="AO231" i="36"/>
  <c r="AD233" i="36"/>
  <c r="AQ229" i="36"/>
  <c r="BE231" i="36"/>
  <c r="AK230" i="36"/>
  <c r="FA232" i="36"/>
  <c r="BI232" i="36"/>
  <c r="AB233" i="36"/>
  <c r="BV232" i="36"/>
  <c r="EY232" i="36"/>
  <c r="ER232" i="36"/>
  <c r="ES232" i="36"/>
  <c r="BM230" i="36"/>
  <c r="AH230" i="36"/>
  <c r="FA233" i="36"/>
  <c r="BK230" i="36"/>
  <c r="AA232" i="36"/>
  <c r="AF232" i="36"/>
  <c r="ER233" i="36"/>
  <c r="EU232" i="36"/>
  <c r="AH231" i="36"/>
  <c r="FB233" i="36"/>
  <c r="BU230" i="36"/>
  <c r="EQ232" i="36"/>
  <c r="AA233" i="36"/>
  <c r="BX230" i="36"/>
  <c r="AO230" i="36"/>
  <c r="EQ233" i="36"/>
  <c r="BN230" i="36"/>
  <c r="AJ231" i="36"/>
  <c r="EU233" i="36"/>
  <c r="AJ233" i="36"/>
  <c r="BU231" i="36"/>
  <c r="CD230" i="36"/>
  <c r="AK233" i="36"/>
  <c r="AK232" i="36"/>
  <c r="EY233" i="36"/>
  <c r="Q232" i="36"/>
  <c r="EP230" i="36"/>
  <c r="AR231" i="36"/>
  <c r="BO232" i="36"/>
  <c r="BI231" i="36"/>
  <c r="AJ232" i="36"/>
  <c r="AM232" i="36"/>
  <c r="EX232" i="36"/>
  <c r="BJ231" i="36"/>
  <c r="EZ232" i="36"/>
  <c r="CE233" i="36"/>
  <c r="BM231" i="36"/>
  <c r="CD231" i="36"/>
  <c r="BD231" i="36"/>
  <c r="BI230" i="36"/>
  <c r="BT233" i="36"/>
  <c r="AD232" i="36"/>
  <c r="BH230" i="36"/>
  <c r="BT232" i="36"/>
  <c r="BV231" i="36"/>
  <c r="AR230" i="36"/>
  <c r="BD230" i="36"/>
  <c r="CE232" i="36"/>
  <c r="BO231" i="36"/>
  <c r="ET232" i="36"/>
  <c r="EX233" i="36"/>
  <c r="BL231" i="36"/>
  <c r="AQ230" i="36"/>
  <c r="BP231" i="36"/>
  <c r="Q230" i="38" l="1"/>
  <c r="BF230" i="36"/>
  <c r="U230" i="38" s="1"/>
  <c r="X230" i="38" s="1"/>
  <c r="M230" i="38"/>
  <c r="L230" i="38"/>
  <c r="EJ227" i="36"/>
  <c r="DX227" i="36"/>
  <c r="EA227" i="36"/>
  <c r="N231" i="38"/>
  <c r="AP231" i="36"/>
  <c r="BF231" i="36"/>
  <c r="U231" i="38" s="1"/>
  <c r="X231" i="38" s="1"/>
  <c r="Q231" i="38"/>
  <c r="R231" i="38" s="1"/>
  <c r="BS231" i="36"/>
  <c r="M231" i="38"/>
  <c r="L231" i="38"/>
  <c r="BS230" i="36"/>
  <c r="N230" i="38"/>
  <c r="AP230" i="36"/>
  <c r="BG230" i="36"/>
  <c r="V230" i="38"/>
  <c r="AI230" i="36"/>
  <c r="K230" i="38" s="1"/>
  <c r="CG230" i="36"/>
  <c r="CF230" i="36"/>
  <c r="DJ228" i="36"/>
  <c r="EG228" i="36" s="1"/>
  <c r="DZ227" i="36"/>
  <c r="ED227" i="36"/>
  <c r="EI227" i="36"/>
  <c r="EK227" i="36"/>
  <c r="EE227" i="36"/>
  <c r="EC227" i="36"/>
  <c r="A229" i="36"/>
  <c r="EF227" i="36"/>
  <c r="DY227" i="36"/>
  <c r="EG227" i="36"/>
  <c r="AY228" i="38"/>
  <c r="EB227" i="36"/>
  <c r="BF228" i="38"/>
  <c r="EW232" i="36"/>
  <c r="BE228" i="38"/>
  <c r="BC228" i="38"/>
  <c r="BD228" i="38"/>
  <c r="AC231" i="38"/>
  <c r="CB231" i="36"/>
  <c r="CA231" i="36"/>
  <c r="M232" i="38"/>
  <c r="L232" i="38"/>
  <c r="BR231" i="36"/>
  <c r="AT231" i="36"/>
  <c r="AN231" i="36"/>
  <c r="AC233" i="36"/>
  <c r="X233" i="36"/>
  <c r="AR233" i="38"/>
  <c r="D232" i="38"/>
  <c r="DV232" i="36"/>
  <c r="CS232" i="36"/>
  <c r="T232" i="36"/>
  <c r="E232" i="36"/>
  <c r="R232" i="36"/>
  <c r="U232" i="36"/>
  <c r="K232" i="36"/>
  <c r="AC232" i="38"/>
  <c r="AE232" i="36"/>
  <c r="CB232" i="36"/>
  <c r="CA232" i="36"/>
  <c r="AC230" i="38"/>
  <c r="CA230" i="36"/>
  <c r="CB230" i="36"/>
  <c r="V231" i="38"/>
  <c r="BG231" i="36"/>
  <c r="AG233" i="36"/>
  <c r="AC232" i="36"/>
  <c r="CG231" i="36"/>
  <c r="CF231" i="36"/>
  <c r="M233" i="38"/>
  <c r="L233" i="38"/>
  <c r="D233" i="38"/>
  <c r="E233" i="36"/>
  <c r="R233" i="36"/>
  <c r="U233" i="36"/>
  <c r="K233" i="36"/>
  <c r="DV233" i="36"/>
  <c r="CS233" i="36"/>
  <c r="T233" i="36"/>
  <c r="AE233" i="36"/>
  <c r="X232" i="36"/>
  <c r="AN232" i="36"/>
  <c r="AT232" i="36"/>
  <c r="AR232" i="38"/>
  <c r="AG232" i="36"/>
  <c r="AI231" i="36"/>
  <c r="K231" i="38" s="1"/>
  <c r="AN228" i="38"/>
  <c r="AM228" i="38"/>
  <c r="AL228" i="38"/>
  <c r="AW228" i="36"/>
  <c r="AV228" i="36"/>
  <c r="AY228" i="36"/>
  <c r="AX228" i="36"/>
  <c r="Y229" i="38"/>
  <c r="AB229" i="38"/>
  <c r="O229" i="38"/>
  <c r="P229" i="38" s="1"/>
  <c r="Z229" i="38"/>
  <c r="EW233" i="36"/>
  <c r="AD231" i="38"/>
  <c r="BW231" i="36" s="1"/>
  <c r="F231" i="38"/>
  <c r="G231" i="38" s="1"/>
  <c r="Y231" i="36"/>
  <c r="H231" i="38" s="1"/>
  <c r="AS231" i="36"/>
  <c r="V231" i="36"/>
  <c r="CY230" i="36"/>
  <c r="DA230" i="36" s="1"/>
  <c r="CU230" i="36"/>
  <c r="DC230" i="36"/>
  <c r="CX230" i="36"/>
  <c r="CT230" i="36"/>
  <c r="CW230" i="36"/>
  <c r="CZ230" i="36"/>
  <c r="CV230" i="36"/>
  <c r="E230" i="38"/>
  <c r="C230" i="36"/>
  <c r="S230" i="36"/>
  <c r="I230" i="36"/>
  <c r="J231" i="38"/>
  <c r="G231" i="36"/>
  <c r="F231" i="36"/>
  <c r="W231" i="36"/>
  <c r="L231" i="36"/>
  <c r="M231" i="36" s="1"/>
  <c r="D229" i="36"/>
  <c r="J229" i="36"/>
  <c r="N229" i="36"/>
  <c r="DI229" i="36"/>
  <c r="DE229" i="36"/>
  <c r="DH229" i="36"/>
  <c r="DD229" i="36"/>
  <c r="DK229" i="36"/>
  <c r="DG229" i="36"/>
  <c r="DF229" i="36"/>
  <c r="BA228" i="36"/>
  <c r="BC228" i="36"/>
  <c r="BB228" i="36"/>
  <c r="BT229" i="38"/>
  <c r="BP229" i="38"/>
  <c r="BS229" i="38"/>
  <c r="BO229" i="38"/>
  <c r="BK229" i="38"/>
  <c r="AU229" i="38"/>
  <c r="BN229" i="38"/>
  <c r="BI229" i="38"/>
  <c r="AX229" i="38"/>
  <c r="AY229" i="38" s="1"/>
  <c r="AS229" i="38"/>
  <c r="AO229" i="38"/>
  <c r="AK229" i="38"/>
  <c r="AG229" i="38"/>
  <c r="BU229" i="38"/>
  <c r="BM229" i="38"/>
  <c r="BH229" i="38"/>
  <c r="AW229" i="38"/>
  <c r="AJ229" i="38"/>
  <c r="AF229" i="38"/>
  <c r="BR229" i="38"/>
  <c r="BL229" i="38"/>
  <c r="BA229" i="38"/>
  <c r="BB229" i="38" s="1"/>
  <c r="BG229" i="38" s="1"/>
  <c r="AV229" i="38"/>
  <c r="AQ229" i="38"/>
  <c r="AI229" i="38"/>
  <c r="AE229" i="38"/>
  <c r="AH229" i="38"/>
  <c r="BQ229" i="38"/>
  <c r="AT229" i="38"/>
  <c r="AP229" i="38"/>
  <c r="BJ229" i="38"/>
  <c r="T228" i="38"/>
  <c r="S228" i="38"/>
  <c r="E231" i="38"/>
  <c r="C231" i="36"/>
  <c r="S231" i="36"/>
  <c r="I231" i="36"/>
  <c r="DC231" i="36"/>
  <c r="CX231" i="36"/>
  <c r="CT231" i="36"/>
  <c r="CW231" i="36"/>
  <c r="CZ231" i="36"/>
  <c r="CV231" i="36"/>
  <c r="CY231" i="36"/>
  <c r="DA231" i="36" s="1"/>
  <c r="CU231" i="36"/>
  <c r="EV234" i="36"/>
  <c r="EN234" i="36"/>
  <c r="J230" i="38"/>
  <c r="L230" i="36"/>
  <c r="M230" i="36" s="1"/>
  <c r="G230" i="36"/>
  <c r="F230" i="36"/>
  <c r="W230" i="36"/>
  <c r="BZ229" i="36"/>
  <c r="BY229" i="36"/>
  <c r="AA229" i="38"/>
  <c r="AZ229" i="36"/>
  <c r="AU229" i="36"/>
  <c r="Z229" i="36"/>
  <c r="H229" i="38"/>
  <c r="I229" i="38" s="1"/>
  <c r="EO234" i="36"/>
  <c r="EM235" i="36" s="1"/>
  <c r="EO235" i="36" s="1"/>
  <c r="EM236" i="36" s="1"/>
  <c r="R230" i="38"/>
  <c r="F230" i="38"/>
  <c r="G230" i="38" s="1"/>
  <c r="AD230" i="38"/>
  <c r="BW230" i="36" s="1"/>
  <c r="V230" i="36"/>
  <c r="Y230" i="36"/>
  <c r="AS230" i="36"/>
  <c r="W229" i="38"/>
  <c r="R229" i="38"/>
  <c r="BE232" i="36"/>
  <c r="BX232" i="36"/>
  <c r="EP232" i="36"/>
  <c r="ES234" i="36"/>
  <c r="AH232" i="36"/>
  <c r="BI233" i="36"/>
  <c r="BM232" i="36"/>
  <c r="FB234" i="36"/>
  <c r="AO232" i="36"/>
  <c r="AD234" i="36"/>
  <c r="EQ234" i="36"/>
  <c r="EP233" i="36"/>
  <c r="AO233" i="36"/>
  <c r="AQ231" i="36"/>
  <c r="BE233" i="36"/>
  <c r="BT234" i="36"/>
  <c r="ER234" i="36"/>
  <c r="EU234" i="36"/>
  <c r="BN233" i="36"/>
  <c r="BP233" i="36"/>
  <c r="EY234" i="36"/>
  <c r="BH233" i="36"/>
  <c r="AR233" i="36"/>
  <c r="BO233" i="36"/>
  <c r="BV233" i="36"/>
  <c r="BK233" i="36"/>
  <c r="EZ234" i="36"/>
  <c r="EX234" i="36"/>
  <c r="BX233" i="36"/>
  <c r="AH233" i="36"/>
  <c r="BU233" i="36"/>
  <c r="FA234" i="36"/>
  <c r="BP232" i="36"/>
  <c r="BH232" i="36"/>
  <c r="Q234" i="36"/>
  <c r="BD233" i="36"/>
  <c r="AM233" i="36"/>
  <c r="AQ232" i="36"/>
  <c r="BD232" i="36"/>
  <c r="BJ233" i="36"/>
  <c r="ET234" i="36"/>
  <c r="BM233" i="36"/>
  <c r="AB234" i="36"/>
  <c r="BQ232" i="36"/>
  <c r="BQ233" i="36"/>
  <c r="AF234" i="36"/>
  <c r="BL233" i="36"/>
  <c r="CE234" i="36"/>
  <c r="BJ232" i="36"/>
  <c r="AA234" i="36"/>
  <c r="CD233" i="36"/>
  <c r="AR232" i="36"/>
  <c r="BU232" i="36"/>
  <c r="BK232" i="36"/>
  <c r="BL234" i="36"/>
  <c r="W230" i="38" l="1"/>
  <c r="CF232" i="36"/>
  <c r="CG232" i="36"/>
  <c r="AI233" i="36"/>
  <c r="K233" i="38" s="1"/>
  <c r="BF233" i="36"/>
  <c r="U233" i="38" s="1"/>
  <c r="X233" i="38" s="1"/>
  <c r="Q233" i="38"/>
  <c r="R233" i="38" s="1"/>
  <c r="DZ228" i="36"/>
  <c r="Q232" i="38"/>
  <c r="R232" i="38" s="1"/>
  <c r="BF232" i="36"/>
  <c r="U232" i="38" s="1"/>
  <c r="X232" i="38" s="1"/>
  <c r="V232" i="38"/>
  <c r="BG232" i="36"/>
  <c r="W231" i="38"/>
  <c r="EA228" i="36"/>
  <c r="EK228" i="36"/>
  <c r="ED228" i="36"/>
  <c r="EE228" i="36"/>
  <c r="A231" i="36"/>
  <c r="EH228" i="36"/>
  <c r="EI228" i="36"/>
  <c r="EF228" i="36"/>
  <c r="DY228" i="36"/>
  <c r="EJ228" i="36"/>
  <c r="EC228" i="36"/>
  <c r="DX228" i="36"/>
  <c r="EB228" i="36"/>
  <c r="N232" i="38"/>
  <c r="AP232" i="36"/>
  <c r="BS232" i="36"/>
  <c r="BR232" i="36"/>
  <c r="AI232" i="36"/>
  <c r="K232" i="38" s="1"/>
  <c r="V233" i="38"/>
  <c r="BG233" i="36"/>
  <c r="BS233" i="36"/>
  <c r="BY231" i="36"/>
  <c r="BZ232" i="36"/>
  <c r="AA231" i="38"/>
  <c r="EW234" i="36"/>
  <c r="DJ229" i="36"/>
  <c r="EI229" i="36" s="1"/>
  <c r="AZ229" i="38"/>
  <c r="CG233" i="36"/>
  <c r="CF233" i="36"/>
  <c r="AC234" i="36"/>
  <c r="X234" i="36"/>
  <c r="AN233" i="36"/>
  <c r="BR233" i="36"/>
  <c r="AT233" i="36"/>
  <c r="AC233" i="38"/>
  <c r="CB233" i="36"/>
  <c r="CA233" i="36"/>
  <c r="AR234" i="38"/>
  <c r="AG234" i="36"/>
  <c r="N233" i="38"/>
  <c r="AP233" i="36"/>
  <c r="D234" i="38"/>
  <c r="R234" i="36"/>
  <c r="U234" i="36"/>
  <c r="K234" i="36"/>
  <c r="DV234" i="36"/>
  <c r="CS234" i="36"/>
  <c r="T234" i="36"/>
  <c r="E234" i="36"/>
  <c r="AE234" i="36"/>
  <c r="EV236" i="36"/>
  <c r="EN236" i="36"/>
  <c r="DK231" i="36"/>
  <c r="DG231" i="36"/>
  <c r="DF231" i="36"/>
  <c r="DI231" i="36"/>
  <c r="DE231" i="36"/>
  <c r="DH231" i="36"/>
  <c r="DD231" i="36"/>
  <c r="BU231" i="38"/>
  <c r="BQ231" i="38"/>
  <c r="BM231" i="38"/>
  <c r="BI231" i="38"/>
  <c r="BA231" i="38"/>
  <c r="BB231" i="38" s="1"/>
  <c r="BG231" i="38" s="1"/>
  <c r="AW231" i="38"/>
  <c r="AS231" i="38"/>
  <c r="AO231" i="38"/>
  <c r="AK231" i="38"/>
  <c r="AG231" i="38"/>
  <c r="BT231" i="38"/>
  <c r="BP231" i="38"/>
  <c r="BL231" i="38"/>
  <c r="BH231" i="38"/>
  <c r="AV231" i="38"/>
  <c r="AJ231" i="38"/>
  <c r="AF231" i="38"/>
  <c r="BS231" i="38"/>
  <c r="BO231" i="38"/>
  <c r="BK231" i="38"/>
  <c r="AU231" i="38"/>
  <c r="AQ231" i="38"/>
  <c r="AI231" i="38"/>
  <c r="AE231" i="38"/>
  <c r="BJ231" i="38"/>
  <c r="AT231" i="38"/>
  <c r="AP231" i="38"/>
  <c r="BR231" i="38"/>
  <c r="AH231" i="38"/>
  <c r="BN231" i="38"/>
  <c r="AX231" i="38"/>
  <c r="AZ231" i="38" s="1"/>
  <c r="F233" i="38"/>
  <c r="G233" i="38" s="1"/>
  <c r="AD233" i="38"/>
  <c r="BW233" i="36" s="1"/>
  <c r="V233" i="36"/>
  <c r="Y233" i="36"/>
  <c r="AS233" i="36"/>
  <c r="E232" i="38"/>
  <c r="S232" i="36"/>
  <c r="I232" i="36"/>
  <c r="C232" i="36"/>
  <c r="CW232" i="36"/>
  <c r="CZ232" i="36"/>
  <c r="CV232" i="36"/>
  <c r="CY232" i="36"/>
  <c r="DA232" i="36" s="1"/>
  <c r="CU232" i="36"/>
  <c r="DC232" i="36"/>
  <c r="CX232" i="36"/>
  <c r="CT232" i="36"/>
  <c r="J233" i="38"/>
  <c r="W233" i="36"/>
  <c r="L233" i="36"/>
  <c r="M233" i="36" s="1"/>
  <c r="G233" i="36"/>
  <c r="F233" i="36"/>
  <c r="AU230" i="36"/>
  <c r="Z230" i="36"/>
  <c r="AZ230" i="36"/>
  <c r="H230" i="38"/>
  <c r="I230" i="38" s="1"/>
  <c r="Y230" i="38"/>
  <c r="AB230" i="38"/>
  <c r="O230" i="38"/>
  <c r="P230" i="38" s="1"/>
  <c r="Z230" i="38"/>
  <c r="BE229" i="38"/>
  <c r="BD229" i="38"/>
  <c r="DH230" i="36"/>
  <c r="DD230" i="36"/>
  <c r="DK230" i="36"/>
  <c r="DG230" i="36"/>
  <c r="DF230" i="36"/>
  <c r="DI230" i="36"/>
  <c r="DE230" i="36"/>
  <c r="CZ233" i="36"/>
  <c r="CV233" i="36"/>
  <c r="CY233" i="36"/>
  <c r="DA233" i="36" s="1"/>
  <c r="CU233" i="36"/>
  <c r="DC233" i="36"/>
  <c r="CX233" i="36"/>
  <c r="CT233" i="36"/>
  <c r="CW233" i="36"/>
  <c r="E233" i="38"/>
  <c r="S233" i="36"/>
  <c r="I233" i="36"/>
  <c r="C233" i="36"/>
  <c r="AA232" i="38"/>
  <c r="BZ230" i="36"/>
  <c r="AA230" i="38"/>
  <c r="BY230" i="36"/>
  <c r="EO236" i="36"/>
  <c r="EM237" i="36" s="1"/>
  <c r="EV235" i="36"/>
  <c r="EN235" i="36"/>
  <c r="T229" i="38"/>
  <c r="S229" i="38"/>
  <c r="T230" i="38"/>
  <c r="S230" i="38"/>
  <c r="AV229" i="36"/>
  <c r="AY229" i="36"/>
  <c r="AX229" i="36"/>
  <c r="AW229" i="36"/>
  <c r="A230" i="36"/>
  <c r="J231" i="36"/>
  <c r="D231" i="36"/>
  <c r="N231" i="36"/>
  <c r="BC229" i="38"/>
  <c r="AZ231" i="36"/>
  <c r="AU231" i="36"/>
  <c r="Z231" i="36"/>
  <c r="T231" i="38"/>
  <c r="S231" i="38"/>
  <c r="BU230" i="38"/>
  <c r="BQ230" i="38"/>
  <c r="BM230" i="38"/>
  <c r="BI230" i="38"/>
  <c r="BA230" i="38"/>
  <c r="BB230" i="38" s="1"/>
  <c r="BG230" i="38" s="1"/>
  <c r="AW230" i="38"/>
  <c r="AS230" i="38"/>
  <c r="AO230" i="38"/>
  <c r="AK230" i="38"/>
  <c r="AG230" i="38"/>
  <c r="BT230" i="38"/>
  <c r="BP230" i="38"/>
  <c r="BL230" i="38"/>
  <c r="BH230" i="38"/>
  <c r="AV230" i="38"/>
  <c r="AJ230" i="38"/>
  <c r="AF230" i="38"/>
  <c r="BS230" i="38"/>
  <c r="BO230" i="38"/>
  <c r="BK230" i="38"/>
  <c r="AU230" i="38"/>
  <c r="AQ230" i="38"/>
  <c r="AI230" i="38"/>
  <c r="AE230" i="38"/>
  <c r="AP230" i="38"/>
  <c r="BR230" i="38"/>
  <c r="BN230" i="38"/>
  <c r="AX230" i="38"/>
  <c r="AZ230" i="38" s="1"/>
  <c r="AH230" i="38"/>
  <c r="BJ230" i="38"/>
  <c r="AT230" i="38"/>
  <c r="BC229" i="36"/>
  <c r="BB229" i="36"/>
  <c r="BA229" i="36"/>
  <c r="BF229" i="38"/>
  <c r="AN229" i="38"/>
  <c r="AM229" i="38"/>
  <c r="AL229" i="38"/>
  <c r="Y231" i="38"/>
  <c r="AB231" i="38"/>
  <c r="O231" i="38"/>
  <c r="P231" i="38" s="1"/>
  <c r="Z231" i="38"/>
  <c r="D230" i="36"/>
  <c r="J230" i="36"/>
  <c r="N230" i="36"/>
  <c r="I231" i="38"/>
  <c r="J232" i="38"/>
  <c r="F232" i="36"/>
  <c r="W232" i="36"/>
  <c r="L232" i="36"/>
  <c r="M232" i="36" s="1"/>
  <c r="G232" i="36"/>
  <c r="AD232" i="38"/>
  <c r="BW232" i="36" s="1"/>
  <c r="BY232" i="36" s="1"/>
  <c r="F232" i="38"/>
  <c r="G232" i="38" s="1"/>
  <c r="AS232" i="36"/>
  <c r="V232" i="36"/>
  <c r="Y232" i="36"/>
  <c r="H232" i="38" s="1"/>
  <c r="BZ231" i="36"/>
  <c r="BJ234" i="36"/>
  <c r="Q235" i="36"/>
  <c r="AR234" i="36"/>
  <c r="AA236" i="36"/>
  <c r="AK234" i="36"/>
  <c r="AO234" i="36"/>
  <c r="AK236" i="36"/>
  <c r="AM236" i="36"/>
  <c r="BE234" i="36"/>
  <c r="EQ236" i="36"/>
  <c r="FA236" i="36"/>
  <c r="BK236" i="36"/>
  <c r="BD234" i="36"/>
  <c r="AA235" i="36"/>
  <c r="ER235" i="36"/>
  <c r="BT236" i="36"/>
  <c r="AF236" i="36"/>
  <c r="EY236" i="36"/>
  <c r="AK235" i="36"/>
  <c r="AB235" i="36"/>
  <c r="BN234" i="36"/>
  <c r="AB236" i="36"/>
  <c r="BK234" i="36"/>
  <c r="BJ235" i="36"/>
  <c r="AD236" i="36"/>
  <c r="FB236" i="36"/>
  <c r="BN236" i="36"/>
  <c r="BI236" i="36"/>
  <c r="ET236" i="36"/>
  <c r="CD236" i="36"/>
  <c r="BL235" i="36"/>
  <c r="BP234" i="36"/>
  <c r="BT235" i="36"/>
  <c r="ES236" i="36"/>
  <c r="BM236" i="36"/>
  <c r="ES235" i="36"/>
  <c r="AF235" i="36"/>
  <c r="BQ234" i="36"/>
  <c r="BO234" i="36"/>
  <c r="AH234" i="36"/>
  <c r="Q236" i="36"/>
  <c r="CE236" i="36"/>
  <c r="EY235" i="36"/>
  <c r="FA235" i="36"/>
  <c r="CD234" i="36"/>
  <c r="BX234" i="36"/>
  <c r="EZ236" i="36"/>
  <c r="AJ234" i="36"/>
  <c r="FB235" i="36"/>
  <c r="BM234" i="36"/>
  <c r="BU234" i="36"/>
  <c r="CE235" i="36"/>
  <c r="EX236" i="36"/>
  <c r="ER236" i="36"/>
  <c r="AR235" i="36"/>
  <c r="BI234" i="36"/>
  <c r="AR236" i="36"/>
  <c r="ET235" i="36"/>
  <c r="BL236" i="36"/>
  <c r="EZ235" i="36"/>
  <c r="EU235" i="36"/>
  <c r="EX235" i="36"/>
  <c r="EQ235" i="36"/>
  <c r="BX236" i="36"/>
  <c r="AD235" i="36"/>
  <c r="BM235" i="36"/>
  <c r="EP234" i="36"/>
  <c r="BH234" i="36"/>
  <c r="EU236" i="36"/>
  <c r="AM234" i="36"/>
  <c r="BV234" i="36"/>
  <c r="AJ235" i="36"/>
  <c r="AQ233" i="36"/>
  <c r="M234" i="38" l="1"/>
  <c r="L234" i="38"/>
  <c r="CF234" i="36"/>
  <c r="CG234" i="36"/>
  <c r="AI234" i="36"/>
  <c r="K234" i="38" s="1"/>
  <c r="Q234" i="38"/>
  <c r="R234" i="38" s="1"/>
  <c r="BF234" i="36"/>
  <c r="U234" i="38" s="1"/>
  <c r="X234" i="38" s="1"/>
  <c r="W233" i="38"/>
  <c r="W232" i="38"/>
  <c r="V234" i="38"/>
  <c r="BG234" i="36"/>
  <c r="BS234" i="36"/>
  <c r="N234" i="38"/>
  <c r="AP234" i="36"/>
  <c r="BC231" i="38"/>
  <c r="EH229" i="36"/>
  <c r="EC229" i="36"/>
  <c r="EA229" i="36"/>
  <c r="EE229" i="36"/>
  <c r="EK229" i="36"/>
  <c r="DY229" i="36"/>
  <c r="ED229" i="36"/>
  <c r="EB229" i="36"/>
  <c r="BF230" i="38"/>
  <c r="EF229" i="36"/>
  <c r="DZ229" i="36"/>
  <c r="EG229" i="36"/>
  <c r="DX229" i="36"/>
  <c r="EJ229" i="36"/>
  <c r="A233" i="36"/>
  <c r="BF231" i="38"/>
  <c r="DJ230" i="36"/>
  <c r="EF230" i="36" s="1"/>
  <c r="BD231" i="38"/>
  <c r="BE230" i="38"/>
  <c r="BC230" i="38"/>
  <c r="BD230" i="38"/>
  <c r="DJ231" i="36"/>
  <c r="EK231" i="36" s="1"/>
  <c r="AY230" i="38"/>
  <c r="AC234" i="38"/>
  <c r="CA234" i="36"/>
  <c r="CB234" i="36"/>
  <c r="AC235" i="36"/>
  <c r="AC236" i="36"/>
  <c r="X236" i="36"/>
  <c r="AR235" i="38"/>
  <c r="AG235" i="36"/>
  <c r="D235" i="38"/>
  <c r="U235" i="36"/>
  <c r="K235" i="36"/>
  <c r="DV235" i="36"/>
  <c r="CS235" i="36"/>
  <c r="T235" i="36"/>
  <c r="E235" i="36"/>
  <c r="R235" i="36"/>
  <c r="AE236" i="36"/>
  <c r="AG236" i="36"/>
  <c r="AE235" i="36"/>
  <c r="N235" i="38"/>
  <c r="AP235" i="36"/>
  <c r="M235" i="38"/>
  <c r="L235" i="38"/>
  <c r="X235" i="36"/>
  <c r="BR234" i="36"/>
  <c r="AT234" i="36"/>
  <c r="AN234" i="36"/>
  <c r="AT236" i="36"/>
  <c r="AN236" i="36"/>
  <c r="N236" i="38"/>
  <c r="AP236" i="36"/>
  <c r="D236" i="38"/>
  <c r="U236" i="36"/>
  <c r="K236" i="36"/>
  <c r="DV236" i="36"/>
  <c r="CS236" i="36"/>
  <c r="T236" i="36"/>
  <c r="R236" i="36"/>
  <c r="E236" i="36"/>
  <c r="AR236" i="38"/>
  <c r="BU232" i="38"/>
  <c r="BQ232" i="38"/>
  <c r="BM232" i="38"/>
  <c r="BI232" i="38"/>
  <c r="BA232" i="38"/>
  <c r="BB232" i="38" s="1"/>
  <c r="BG232" i="38" s="1"/>
  <c r="AW232" i="38"/>
  <c r="AS232" i="38"/>
  <c r="AO232" i="38"/>
  <c r="AK232" i="38"/>
  <c r="AG232" i="38"/>
  <c r="BT232" i="38"/>
  <c r="BP232" i="38"/>
  <c r="BL232" i="38"/>
  <c r="BH232" i="38"/>
  <c r="AV232" i="38"/>
  <c r="AJ232" i="38"/>
  <c r="AF232" i="38"/>
  <c r="BS232" i="38"/>
  <c r="BO232" i="38"/>
  <c r="BK232" i="38"/>
  <c r="AU232" i="38"/>
  <c r="AQ232" i="38"/>
  <c r="AI232" i="38"/>
  <c r="AE232" i="38"/>
  <c r="BN232" i="38"/>
  <c r="AX232" i="38"/>
  <c r="AZ232" i="38" s="1"/>
  <c r="AH232" i="38"/>
  <c r="BJ232" i="38"/>
  <c r="AT232" i="38"/>
  <c r="AP232" i="38"/>
  <c r="BR232" i="38"/>
  <c r="Y232" i="38"/>
  <c r="AB232" i="38"/>
  <c r="O232" i="38"/>
  <c r="P232" i="38" s="1"/>
  <c r="Z232" i="38"/>
  <c r="T233" i="38"/>
  <c r="S233" i="38"/>
  <c r="AN230" i="38"/>
  <c r="AM230" i="38"/>
  <c r="AL230" i="38"/>
  <c r="T232" i="38"/>
  <c r="S232" i="38"/>
  <c r="I232" i="38"/>
  <c r="BB231" i="36"/>
  <c r="BA231" i="36"/>
  <c r="BC231" i="36"/>
  <c r="EW235" i="36"/>
  <c r="EV237" i="36"/>
  <c r="EN237" i="36"/>
  <c r="D233" i="36"/>
  <c r="J233" i="36"/>
  <c r="N233" i="36"/>
  <c r="DI233" i="36"/>
  <c r="DE233" i="36"/>
  <c r="DH233" i="36"/>
  <c r="DD233" i="36"/>
  <c r="DK233" i="36"/>
  <c r="DG233" i="36"/>
  <c r="DF233" i="36"/>
  <c r="BC230" i="36"/>
  <c r="BB230" i="36"/>
  <c r="BA230" i="36"/>
  <c r="Y233" i="38"/>
  <c r="AB233" i="38"/>
  <c r="O233" i="38"/>
  <c r="P233" i="38" s="1"/>
  <c r="Z233" i="38"/>
  <c r="AZ233" i="36"/>
  <c r="AU233" i="36"/>
  <c r="Z233" i="36"/>
  <c r="H233" i="38"/>
  <c r="I233" i="38" s="1"/>
  <c r="EW236" i="36"/>
  <c r="BZ233" i="36"/>
  <c r="AA233" i="38"/>
  <c r="A232" i="36"/>
  <c r="J232" i="36"/>
  <c r="D232" i="36"/>
  <c r="N232" i="36"/>
  <c r="AY231" i="38"/>
  <c r="BE231" i="38"/>
  <c r="EO237" i="36"/>
  <c r="EM238" i="36" s="1"/>
  <c r="EO238" i="36" s="1"/>
  <c r="EM239" i="36" s="1"/>
  <c r="AD234" i="38"/>
  <c r="BW234" i="36" s="1"/>
  <c r="F234" i="38"/>
  <c r="G234" i="38" s="1"/>
  <c r="V234" i="36"/>
  <c r="Y234" i="36"/>
  <c r="AS234" i="36"/>
  <c r="BY233" i="36"/>
  <c r="AY230" i="36"/>
  <c r="AX230" i="36"/>
  <c r="AW230" i="36"/>
  <c r="AV230" i="36"/>
  <c r="BU233" i="38"/>
  <c r="BQ233" i="38"/>
  <c r="BM233" i="38"/>
  <c r="BI233" i="38"/>
  <c r="BA233" i="38"/>
  <c r="BB233" i="38" s="1"/>
  <c r="BG233" i="38" s="1"/>
  <c r="AW233" i="38"/>
  <c r="AS233" i="38"/>
  <c r="AO233" i="38"/>
  <c r="AK233" i="38"/>
  <c r="AG233" i="38"/>
  <c r="BT233" i="38"/>
  <c r="BP233" i="38"/>
  <c r="BL233" i="38"/>
  <c r="BH233" i="38"/>
  <c r="AV233" i="38"/>
  <c r="AJ233" i="38"/>
  <c r="AF233" i="38"/>
  <c r="BS233" i="38"/>
  <c r="BO233" i="38"/>
  <c r="BK233" i="38"/>
  <c r="AU233" i="38"/>
  <c r="AQ233" i="38"/>
  <c r="AI233" i="38"/>
  <c r="AE233" i="38"/>
  <c r="BR233" i="38"/>
  <c r="BN233" i="38"/>
  <c r="AX233" i="38"/>
  <c r="AZ233" i="38" s="1"/>
  <c r="AH233" i="38"/>
  <c r="BJ233" i="38"/>
  <c r="AT233" i="38"/>
  <c r="AP233" i="38"/>
  <c r="CY234" i="36"/>
  <c r="DA234" i="36" s="1"/>
  <c r="CU234" i="36"/>
  <c r="DC234" i="36"/>
  <c r="CX234" i="36"/>
  <c r="CT234" i="36"/>
  <c r="CW234" i="36"/>
  <c r="CZ234" i="36"/>
  <c r="CV234" i="36"/>
  <c r="E234" i="38"/>
  <c r="C234" i="36"/>
  <c r="S234" i="36"/>
  <c r="I234" i="36"/>
  <c r="AZ232" i="36"/>
  <c r="AU232" i="36"/>
  <c r="Z232" i="36"/>
  <c r="AX231" i="36"/>
  <c r="AW231" i="36"/>
  <c r="AV231" i="36"/>
  <c r="AY231" i="36"/>
  <c r="DF232" i="36"/>
  <c r="DI232" i="36"/>
  <c r="DE232" i="36"/>
  <c r="DH232" i="36"/>
  <c r="DD232" i="36"/>
  <c r="DK232" i="36"/>
  <c r="DG232" i="36"/>
  <c r="AN231" i="38"/>
  <c r="AM231" i="38"/>
  <c r="AL231" i="38"/>
  <c r="J234" i="38"/>
  <c r="L234" i="36"/>
  <c r="M234" i="36" s="1"/>
  <c r="G234" i="36"/>
  <c r="F234" i="36"/>
  <c r="W234" i="36"/>
  <c r="AH235" i="36"/>
  <c r="EZ237" i="36"/>
  <c r="AO236" i="36"/>
  <c r="BU235" i="36"/>
  <c r="ES237" i="36"/>
  <c r="EY237" i="36"/>
  <c r="BT237" i="36"/>
  <c r="EP235" i="36"/>
  <c r="AA237" i="36"/>
  <c r="BD235" i="36"/>
  <c r="BH236" i="36"/>
  <c r="BV235" i="36"/>
  <c r="BP235" i="36"/>
  <c r="CE237" i="36"/>
  <c r="Q237" i="36"/>
  <c r="BU236" i="36"/>
  <c r="AD237" i="36"/>
  <c r="AJ236" i="36"/>
  <c r="AO235" i="36"/>
  <c r="CD235" i="36"/>
  <c r="EU237" i="36"/>
  <c r="ET237" i="36"/>
  <c r="BQ236" i="36"/>
  <c r="BO235" i="36"/>
  <c r="EQ237" i="36"/>
  <c r="EX237" i="36"/>
  <c r="BP236" i="36"/>
  <c r="BD236" i="36"/>
  <c r="BQ235" i="36"/>
  <c r="AM235" i="36"/>
  <c r="BE236" i="36"/>
  <c r="AQ236" i="36"/>
  <c r="BV236" i="36"/>
  <c r="FB237" i="36"/>
  <c r="BK235" i="36"/>
  <c r="BQ237" i="36"/>
  <c r="BO236" i="36"/>
  <c r="BN235" i="36"/>
  <c r="ER237" i="36"/>
  <c r="FA237" i="36"/>
  <c r="BJ236" i="36"/>
  <c r="BX235" i="36"/>
  <c r="AF237" i="36"/>
  <c r="AH236" i="36"/>
  <c r="BE235" i="36"/>
  <c r="EP236" i="36"/>
  <c r="BH235" i="36"/>
  <c r="AQ234" i="36"/>
  <c r="AB237" i="36"/>
  <c r="BI235" i="36"/>
  <c r="W234" i="38" l="1"/>
  <c r="BC232" i="38"/>
  <c r="AI236" i="36"/>
  <c r="K236" i="38" s="1"/>
  <c r="M236" i="38"/>
  <c r="L236" i="38"/>
  <c r="V236" i="38"/>
  <c r="BG236" i="36"/>
  <c r="ED231" i="36"/>
  <c r="EE231" i="36"/>
  <c r="EC231" i="36"/>
  <c r="EI231" i="36"/>
  <c r="EC230" i="36"/>
  <c r="EG231" i="36"/>
  <c r="DY231" i="36"/>
  <c r="DX231" i="36"/>
  <c r="DZ231" i="36"/>
  <c r="EA231" i="36"/>
  <c r="EB231" i="36"/>
  <c r="EH231" i="36"/>
  <c r="EJ231" i="36"/>
  <c r="EJ230" i="36"/>
  <c r="EB230" i="36"/>
  <c r="EF231" i="36"/>
  <c r="EE230" i="36"/>
  <c r="EK230" i="36"/>
  <c r="EA230" i="36"/>
  <c r="ED230" i="36"/>
  <c r="EH230" i="36"/>
  <c r="EG230" i="36"/>
  <c r="DX230" i="36"/>
  <c r="EI230" i="36"/>
  <c r="DY230" i="36"/>
  <c r="DZ230" i="36"/>
  <c r="AY233" i="38"/>
  <c r="DJ232" i="36"/>
  <c r="EJ232" i="36" s="1"/>
  <c r="DJ233" i="36"/>
  <c r="EE233" i="36" s="1"/>
  <c r="BF232" i="38"/>
  <c r="BD232" i="38"/>
  <c r="BS235" i="36"/>
  <c r="AC236" i="38"/>
  <c r="CB236" i="36"/>
  <c r="CA236" i="36"/>
  <c r="CG236" i="36"/>
  <c r="CF236" i="36"/>
  <c r="AC237" i="36"/>
  <c r="CG235" i="36"/>
  <c r="CF235" i="36"/>
  <c r="BR235" i="36"/>
  <c r="AT235" i="36"/>
  <c r="AN235" i="36"/>
  <c r="BR236" i="36"/>
  <c r="Q235" i="38"/>
  <c r="BF235" i="36"/>
  <c r="U235" i="38" s="1"/>
  <c r="X235" i="38" s="1"/>
  <c r="X237" i="36"/>
  <c r="AR237" i="38"/>
  <c r="AG237" i="36"/>
  <c r="BS236" i="36"/>
  <c r="AI235" i="36"/>
  <c r="K235" i="38" s="1"/>
  <c r="Q236" i="38"/>
  <c r="BF236" i="36"/>
  <c r="U236" i="38" s="1"/>
  <c r="X236" i="38" s="1"/>
  <c r="AC235" i="38"/>
  <c r="CB235" i="36"/>
  <c r="CA235" i="36"/>
  <c r="D237" i="38"/>
  <c r="DV237" i="36"/>
  <c r="CS237" i="36"/>
  <c r="T237" i="36"/>
  <c r="E237" i="36"/>
  <c r="R237" i="36"/>
  <c r="U237" i="36"/>
  <c r="K237" i="36"/>
  <c r="AE237" i="36"/>
  <c r="V235" i="38"/>
  <c r="BG235" i="36"/>
  <c r="EV239" i="36"/>
  <c r="EN239" i="36"/>
  <c r="Y234" i="38"/>
  <c r="AB234" i="38"/>
  <c r="O234" i="38"/>
  <c r="P234" i="38" s="1"/>
  <c r="Z234" i="38"/>
  <c r="A234" i="36"/>
  <c r="AW232" i="36"/>
  <c r="AV232" i="36"/>
  <c r="AY232" i="36"/>
  <c r="AX232" i="36"/>
  <c r="BE233" i="38"/>
  <c r="BU234" i="38"/>
  <c r="BQ234" i="38"/>
  <c r="BM234" i="38"/>
  <c r="BI234" i="38"/>
  <c r="BA234" i="38"/>
  <c r="BB234" i="38" s="1"/>
  <c r="BG234" i="38" s="1"/>
  <c r="AW234" i="38"/>
  <c r="AS234" i="38"/>
  <c r="AO234" i="38"/>
  <c r="AK234" i="38"/>
  <c r="AG234" i="38"/>
  <c r="BT234" i="38"/>
  <c r="BP234" i="38"/>
  <c r="BL234" i="38"/>
  <c r="BH234" i="38"/>
  <c r="AV234" i="38"/>
  <c r="AJ234" i="38"/>
  <c r="AF234" i="38"/>
  <c r="BS234" i="38"/>
  <c r="BK234" i="38"/>
  <c r="AU234" i="38"/>
  <c r="AE234" i="38"/>
  <c r="BR234" i="38"/>
  <c r="BJ234" i="38"/>
  <c r="AT234" i="38"/>
  <c r="BO234" i="38"/>
  <c r="AQ234" i="38"/>
  <c r="AI234" i="38"/>
  <c r="AX234" i="38"/>
  <c r="AY234" i="38" s="1"/>
  <c r="AP234" i="38"/>
  <c r="BN234" i="38"/>
  <c r="AH234" i="38"/>
  <c r="BC233" i="36"/>
  <c r="BB233" i="36"/>
  <c r="BA233" i="36"/>
  <c r="EW237" i="36"/>
  <c r="AY232" i="38"/>
  <c r="BE232" i="38"/>
  <c r="BA232" i="36"/>
  <c r="BC232" i="36"/>
  <c r="BB232" i="36"/>
  <c r="DH234" i="36"/>
  <c r="DD234" i="36"/>
  <c r="DK234" i="36"/>
  <c r="DG234" i="36"/>
  <c r="DF234" i="36"/>
  <c r="DI234" i="36"/>
  <c r="DE234" i="36"/>
  <c r="BF233" i="38"/>
  <c r="BC233" i="38"/>
  <c r="BD233" i="38"/>
  <c r="AU234" i="36"/>
  <c r="Z234" i="36"/>
  <c r="AZ234" i="36"/>
  <c r="H234" i="38"/>
  <c r="I234" i="38" s="1"/>
  <c r="F236" i="38"/>
  <c r="G236" i="38" s="1"/>
  <c r="AD236" i="38"/>
  <c r="BW236" i="36" s="1"/>
  <c r="Y236" i="36"/>
  <c r="H236" i="38" s="1"/>
  <c r="AS236" i="36"/>
  <c r="V236" i="36"/>
  <c r="AN233" i="38"/>
  <c r="AM233" i="38"/>
  <c r="AL233" i="38"/>
  <c r="EO239" i="36"/>
  <c r="EV238" i="36"/>
  <c r="EN238" i="36"/>
  <c r="T234" i="38"/>
  <c r="S234" i="38"/>
  <c r="AN232" i="38"/>
  <c r="AM232" i="38"/>
  <c r="AL232" i="38"/>
  <c r="DC236" i="36"/>
  <c r="CX236" i="36"/>
  <c r="CT236" i="36"/>
  <c r="CW236" i="36"/>
  <c r="CZ236" i="36"/>
  <c r="CV236" i="36"/>
  <c r="CY236" i="36"/>
  <c r="DA236" i="36" s="1"/>
  <c r="CU236" i="36"/>
  <c r="AD235" i="38"/>
  <c r="BW235" i="36" s="1"/>
  <c r="F235" i="38"/>
  <c r="G235" i="38" s="1"/>
  <c r="Y235" i="36"/>
  <c r="H235" i="38" s="1"/>
  <c r="AS235" i="36"/>
  <c r="V235" i="36"/>
  <c r="J236" i="38"/>
  <c r="F236" i="36"/>
  <c r="W236" i="36"/>
  <c r="G236" i="36"/>
  <c r="L236" i="36"/>
  <c r="M236" i="36" s="1"/>
  <c r="BZ234" i="36"/>
  <c r="BY234" i="36"/>
  <c r="AA234" i="38"/>
  <c r="D234" i="36"/>
  <c r="J234" i="36"/>
  <c r="N234" i="36"/>
  <c r="AV233" i="36"/>
  <c r="AY233" i="36"/>
  <c r="AX233" i="36"/>
  <c r="AW233" i="36"/>
  <c r="E236" i="38"/>
  <c r="C236" i="36"/>
  <c r="S236" i="36"/>
  <c r="I236" i="36"/>
  <c r="J235" i="38"/>
  <c r="G235" i="36"/>
  <c r="F235" i="36"/>
  <c r="W235" i="36"/>
  <c r="L235" i="36"/>
  <c r="M235" i="36" s="1"/>
  <c r="E235" i="38"/>
  <c r="C235" i="36"/>
  <c r="S235" i="36"/>
  <c r="I235" i="36"/>
  <c r="DC235" i="36"/>
  <c r="CX235" i="36"/>
  <c r="CT235" i="36"/>
  <c r="CW235" i="36"/>
  <c r="CZ235" i="36"/>
  <c r="CV235" i="36"/>
  <c r="CY235" i="36"/>
  <c r="DA235" i="36" s="1"/>
  <c r="CU235" i="36"/>
  <c r="Q238" i="36"/>
  <c r="EX238" i="36"/>
  <c r="BK237" i="36"/>
  <c r="EU239" i="36"/>
  <c r="ET239" i="36"/>
  <c r="FB239" i="36"/>
  <c r="ES238" i="36"/>
  <c r="ER239" i="36"/>
  <c r="BP237" i="36"/>
  <c r="BO237" i="36"/>
  <c r="BN237" i="36"/>
  <c r="BX237" i="36"/>
  <c r="BM237" i="36"/>
  <c r="AF238" i="36"/>
  <c r="EQ238" i="36"/>
  <c r="BH237" i="36"/>
  <c r="FA238" i="36"/>
  <c r="EY238" i="36"/>
  <c r="Q239" i="36"/>
  <c r="BD237" i="36"/>
  <c r="EQ239" i="36"/>
  <c r="EZ239" i="36"/>
  <c r="EP237" i="36"/>
  <c r="BV237" i="36"/>
  <c r="EY239" i="36"/>
  <c r="AH237" i="36"/>
  <c r="ET238" i="36"/>
  <c r="AM237" i="36"/>
  <c r="CE238" i="36"/>
  <c r="BU237" i="36"/>
  <c r="FB238" i="36"/>
  <c r="BT239" i="36"/>
  <c r="FA239" i="36"/>
  <c r="ES239" i="36"/>
  <c r="AJ237" i="36"/>
  <c r="AQ235" i="36"/>
  <c r="CE239" i="36"/>
  <c r="BT238" i="36"/>
  <c r="BE237" i="36"/>
  <c r="EZ238" i="36"/>
  <c r="EX239" i="36"/>
  <c r="AD239" i="36"/>
  <c r="BJ237" i="36"/>
  <c r="AA238" i="36"/>
  <c r="AB239" i="36"/>
  <c r="BI237" i="36"/>
  <c r="AF239" i="36"/>
  <c r="AO237" i="36"/>
  <c r="EU238" i="36"/>
  <c r="AD238" i="36"/>
  <c r="CD237" i="36"/>
  <c r="AB238" i="36"/>
  <c r="AR237" i="36"/>
  <c r="BL237" i="36"/>
  <c r="ER238" i="36"/>
  <c r="AA239" i="36"/>
  <c r="AK237" i="36"/>
  <c r="BX238" i="36"/>
  <c r="BK239" i="36"/>
  <c r="BF237" i="36" l="1"/>
  <c r="U237" i="38" s="1"/>
  <c r="X237" i="38" s="1"/>
  <c r="Q237" i="38"/>
  <c r="AP237" i="36"/>
  <c r="N237" i="38"/>
  <c r="EH233" i="36"/>
  <c r="A235" i="36"/>
  <c r="EE232" i="36"/>
  <c r="EH232" i="36"/>
  <c r="ED232" i="36"/>
  <c r="M237" i="38"/>
  <c r="L237" i="38"/>
  <c r="AC237" i="38"/>
  <c r="CB237" i="36"/>
  <c r="CA237" i="36"/>
  <c r="AN237" i="36"/>
  <c r="BR237" i="36"/>
  <c r="AT237" i="36"/>
  <c r="EG232" i="36"/>
  <c r="EC233" i="36"/>
  <c r="EF232" i="36"/>
  <c r="DX232" i="36"/>
  <c r="EI232" i="36"/>
  <c r="EK232" i="36"/>
  <c r="DY233" i="36"/>
  <c r="DZ232" i="36"/>
  <c r="DY232" i="36"/>
  <c r="EA232" i="36"/>
  <c r="EF233" i="36"/>
  <c r="EB232" i="36"/>
  <c r="ED233" i="36"/>
  <c r="EG233" i="36"/>
  <c r="EC232" i="36"/>
  <c r="EI233" i="36"/>
  <c r="EK233" i="36"/>
  <c r="A236" i="36"/>
  <c r="DX233" i="36"/>
  <c r="EB233" i="36"/>
  <c r="DZ233" i="36"/>
  <c r="EJ233" i="36"/>
  <c r="EA233" i="36"/>
  <c r="BF234" i="38"/>
  <c r="EW238" i="36"/>
  <c r="BC234" i="38"/>
  <c r="BE234" i="38"/>
  <c r="AA235" i="38"/>
  <c r="BD234" i="38"/>
  <c r="DJ234" i="36"/>
  <c r="EF234" i="36" s="1"/>
  <c r="I235" i="38"/>
  <c r="EW239" i="36"/>
  <c r="D238" i="38"/>
  <c r="E238" i="36"/>
  <c r="R238" i="36"/>
  <c r="U238" i="36"/>
  <c r="K238" i="36"/>
  <c r="DV238" i="36"/>
  <c r="CS238" i="36"/>
  <c r="T238" i="36"/>
  <c r="AE238" i="36"/>
  <c r="V237" i="38"/>
  <c r="BG237" i="36"/>
  <c r="AR238" i="38"/>
  <c r="CG237" i="36"/>
  <c r="CF237" i="36"/>
  <c r="AC239" i="36"/>
  <c r="D239" i="38"/>
  <c r="R239" i="36"/>
  <c r="U239" i="36"/>
  <c r="K239" i="36"/>
  <c r="DV239" i="36"/>
  <c r="CS239" i="36"/>
  <c r="T239" i="36"/>
  <c r="E239" i="36"/>
  <c r="AE239" i="36"/>
  <c r="AC238" i="36"/>
  <c r="X238" i="36"/>
  <c r="AI237" i="36"/>
  <c r="K237" i="38" s="1"/>
  <c r="AG239" i="36"/>
  <c r="BS237" i="36"/>
  <c r="AG238" i="36"/>
  <c r="AR239" i="38"/>
  <c r="X239" i="36"/>
  <c r="O235" i="38"/>
  <c r="P235" i="38" s="1"/>
  <c r="Z235" i="38"/>
  <c r="Y235" i="38"/>
  <c r="AB235" i="38"/>
  <c r="J236" i="36"/>
  <c r="D236" i="36"/>
  <c r="N236" i="36"/>
  <c r="O236" i="38"/>
  <c r="P236" i="38" s="1"/>
  <c r="AB236" i="38"/>
  <c r="Z236" i="38"/>
  <c r="Y236" i="38"/>
  <c r="AZ235" i="36"/>
  <c r="AU235" i="36"/>
  <c r="Z235" i="36"/>
  <c r="I236" i="38"/>
  <c r="AY234" i="36"/>
  <c r="AX234" i="36"/>
  <c r="AW234" i="36"/>
  <c r="AV234" i="36"/>
  <c r="AZ234" i="38"/>
  <c r="E237" i="38"/>
  <c r="S237" i="36"/>
  <c r="I237" i="36"/>
  <c r="C237" i="36"/>
  <c r="CW237" i="36"/>
  <c r="CZ237" i="36"/>
  <c r="CV237" i="36"/>
  <c r="CY237" i="36"/>
  <c r="DA237" i="36" s="1"/>
  <c r="CU237" i="36"/>
  <c r="DC237" i="36"/>
  <c r="CX237" i="36"/>
  <c r="CT237" i="36"/>
  <c r="BZ236" i="36"/>
  <c r="AA236" i="38"/>
  <c r="DK236" i="36"/>
  <c r="DG236" i="36"/>
  <c r="DF236" i="36"/>
  <c r="DI236" i="36"/>
  <c r="DE236" i="36"/>
  <c r="DH236" i="36"/>
  <c r="DD236" i="36"/>
  <c r="J237" i="38"/>
  <c r="F237" i="36"/>
  <c r="W237" i="36"/>
  <c r="L237" i="36"/>
  <c r="M237" i="36" s="1"/>
  <c r="G237" i="36"/>
  <c r="J235" i="36"/>
  <c r="D235" i="36"/>
  <c r="N235" i="36"/>
  <c r="AZ236" i="36"/>
  <c r="Z236" i="36"/>
  <c r="AU236" i="36"/>
  <c r="BC234" i="36"/>
  <c r="BB234" i="36"/>
  <c r="BA234" i="36"/>
  <c r="AN234" i="38"/>
  <c r="AM234" i="38"/>
  <c r="AL234" i="38"/>
  <c r="DK235" i="36"/>
  <c r="DG235" i="36"/>
  <c r="DF235" i="36"/>
  <c r="DI235" i="36"/>
  <c r="DE235" i="36"/>
  <c r="DH235" i="36"/>
  <c r="DD235" i="36"/>
  <c r="BS235" i="38"/>
  <c r="BO235" i="38"/>
  <c r="BK235" i="38"/>
  <c r="AU235" i="38"/>
  <c r="AQ235" i="38"/>
  <c r="AI235" i="38"/>
  <c r="AE235" i="38"/>
  <c r="BR235" i="38"/>
  <c r="BM235" i="38"/>
  <c r="BH235" i="38"/>
  <c r="AW235" i="38"/>
  <c r="BQ235" i="38"/>
  <c r="BL235" i="38"/>
  <c r="BA235" i="38"/>
  <c r="BB235" i="38" s="1"/>
  <c r="BG235" i="38" s="1"/>
  <c r="AV235" i="38"/>
  <c r="AP235" i="38"/>
  <c r="AK235" i="38"/>
  <c r="AF235" i="38"/>
  <c r="BU235" i="38"/>
  <c r="BP235" i="38"/>
  <c r="BJ235" i="38"/>
  <c r="AT235" i="38"/>
  <c r="AO235" i="38"/>
  <c r="AJ235" i="38"/>
  <c r="BT235" i="38"/>
  <c r="BN235" i="38"/>
  <c r="BI235" i="38"/>
  <c r="AX235" i="38"/>
  <c r="AY235" i="38" s="1"/>
  <c r="AS235" i="38"/>
  <c r="AH235" i="38"/>
  <c r="AG235" i="38"/>
  <c r="BS236" i="38"/>
  <c r="BO236" i="38"/>
  <c r="BK236" i="38"/>
  <c r="AU236" i="38"/>
  <c r="AQ236" i="38"/>
  <c r="AI236" i="38"/>
  <c r="AE236" i="38"/>
  <c r="BT236" i="38"/>
  <c r="BN236" i="38"/>
  <c r="BI236" i="38"/>
  <c r="AX236" i="38"/>
  <c r="AY236" i="38" s="1"/>
  <c r="AS236" i="38"/>
  <c r="AH236" i="38"/>
  <c r="BR236" i="38"/>
  <c r="BM236" i="38"/>
  <c r="BH236" i="38"/>
  <c r="AW236" i="38"/>
  <c r="AG236" i="38"/>
  <c r="BQ236" i="38"/>
  <c r="BL236" i="38"/>
  <c r="BA236" i="38"/>
  <c r="BB236" i="38" s="1"/>
  <c r="BG236" i="38" s="1"/>
  <c r="AV236" i="38"/>
  <c r="AP236" i="38"/>
  <c r="AK236" i="38"/>
  <c r="AF236" i="38"/>
  <c r="BU236" i="38"/>
  <c r="BP236" i="38"/>
  <c r="BJ236" i="38"/>
  <c r="AT236" i="38"/>
  <c r="AO236" i="38"/>
  <c r="AJ236" i="38"/>
  <c r="R237" i="38"/>
  <c r="AD237" i="38"/>
  <c r="BW237" i="36" s="1"/>
  <c r="F237" i="38"/>
  <c r="G237" i="38" s="1"/>
  <c r="AS237" i="36"/>
  <c r="V237" i="36"/>
  <c r="Y237" i="36"/>
  <c r="BZ235" i="36"/>
  <c r="W236" i="38"/>
  <c r="R236" i="38"/>
  <c r="W235" i="38"/>
  <c r="R235" i="38"/>
  <c r="BY235" i="36"/>
  <c r="BY236" i="36"/>
  <c r="AM238" i="36"/>
  <c r="BD238" i="36"/>
  <c r="BE239" i="36"/>
  <c r="BL239" i="36"/>
  <c r="BO239" i="36"/>
  <c r="AH238" i="36"/>
  <c r="BI238" i="36"/>
  <c r="AK239" i="36"/>
  <c r="BN238" i="36"/>
  <c r="AM239" i="36"/>
  <c r="AO238" i="36"/>
  <c r="AQ237" i="36"/>
  <c r="BU239" i="36"/>
  <c r="BQ238" i="36"/>
  <c r="AK238" i="36"/>
  <c r="BO238" i="36"/>
  <c r="BV238" i="36"/>
  <c r="BE238" i="36"/>
  <c r="BU238" i="36"/>
  <c r="AJ238" i="36"/>
  <c r="BH239" i="36"/>
  <c r="BH238" i="36"/>
  <c r="AO239" i="36"/>
  <c r="BL238" i="36"/>
  <c r="AR239" i="36"/>
  <c r="CD238" i="36"/>
  <c r="BP239" i="36"/>
  <c r="CD239" i="36"/>
  <c r="BN239" i="36"/>
  <c r="BM238" i="36"/>
  <c r="EP238" i="36"/>
  <c r="BI239" i="36"/>
  <c r="BD239" i="36"/>
  <c r="AR238" i="36"/>
  <c r="BM239" i="36"/>
  <c r="BV239" i="36"/>
  <c r="BK238" i="36"/>
  <c r="BQ239" i="36"/>
  <c r="BX239" i="36"/>
  <c r="AH239" i="36"/>
  <c r="AJ239" i="36"/>
  <c r="BP238" i="36"/>
  <c r="BJ239" i="36"/>
  <c r="BJ238" i="36"/>
  <c r="EP239" i="36"/>
  <c r="AT239" i="36" l="1"/>
  <c r="AN239" i="36"/>
  <c r="CF239" i="36"/>
  <c r="CG239" i="36"/>
  <c r="V239" i="38"/>
  <c r="BG239" i="36"/>
  <c r="BS239" i="36"/>
  <c r="N239" i="38"/>
  <c r="AP239" i="36"/>
  <c r="BX240" i="36"/>
  <c r="BX10" i="36"/>
  <c r="M239" i="38"/>
  <c r="L239" i="38"/>
  <c r="AI239" i="36"/>
  <c r="K239" i="38" s="1"/>
  <c r="W237" i="38"/>
  <c r="BR239" i="36"/>
  <c r="Q239" i="38"/>
  <c r="W239" i="38" s="1"/>
  <c r="BF239" i="36"/>
  <c r="U239" i="38" s="1"/>
  <c r="X239" i="38" s="1"/>
  <c r="L238" i="38"/>
  <c r="M238" i="38"/>
  <c r="CA239" i="36"/>
  <c r="CB239" i="36"/>
  <c r="AC239" i="38"/>
  <c r="Q238" i="38"/>
  <c r="BF238" i="36"/>
  <c r="U238" i="38" s="1"/>
  <c r="X238" i="38" s="1"/>
  <c r="AI238" i="36"/>
  <c r="K238" i="38" s="1"/>
  <c r="CG238" i="36"/>
  <c r="CG240" i="36" s="1"/>
  <c r="CF238" i="36"/>
  <c r="CF10" i="36" s="1"/>
  <c r="BU10" i="36"/>
  <c r="BU240" i="36"/>
  <c r="AN238" i="36"/>
  <c r="BR238" i="36"/>
  <c r="AT238" i="36"/>
  <c r="CD240" i="36"/>
  <c r="CD10" i="36"/>
  <c r="K10" i="36"/>
  <c r="BE235" i="38"/>
  <c r="EG234" i="36"/>
  <c r="EC234" i="36"/>
  <c r="DY234" i="36"/>
  <c r="DX234" i="36"/>
  <c r="EB234" i="36"/>
  <c r="EE234" i="36"/>
  <c r="EA234" i="36"/>
  <c r="EI234" i="36"/>
  <c r="EK234" i="36"/>
  <c r="EJ234" i="36"/>
  <c r="DZ234" i="36"/>
  <c r="ED234" i="36"/>
  <c r="EH234" i="36"/>
  <c r="BS238" i="36"/>
  <c r="N238" i="38"/>
  <c r="AP238" i="36"/>
  <c r="AA237" i="38"/>
  <c r="A237" i="36"/>
  <c r="BZ237" i="36"/>
  <c r="BY237" i="36"/>
  <c r="DJ235" i="36"/>
  <c r="ED235" i="36" s="1"/>
  <c r="BE236" i="38"/>
  <c r="DJ236" i="36"/>
  <c r="DZ236" i="36" s="1"/>
  <c r="AZ236" i="38"/>
  <c r="BD235" i="38"/>
  <c r="AC238" i="38"/>
  <c r="BV10" i="36"/>
  <c r="CB238" i="36"/>
  <c r="BV240" i="36"/>
  <c r="CA238" i="36"/>
  <c r="CA240" i="36" s="1"/>
  <c r="V238" i="38"/>
  <c r="W238" i="38" s="1"/>
  <c r="BG238" i="36"/>
  <c r="BS237" i="38"/>
  <c r="BO237" i="38"/>
  <c r="BK237" i="38"/>
  <c r="AU237" i="38"/>
  <c r="AQ237" i="38"/>
  <c r="AI237" i="38"/>
  <c r="AE237" i="38"/>
  <c r="BU237" i="38"/>
  <c r="BP237" i="38"/>
  <c r="BJ237" i="38"/>
  <c r="AT237" i="38"/>
  <c r="AO237" i="38"/>
  <c r="AJ237" i="38"/>
  <c r="BT237" i="38"/>
  <c r="BN237" i="38"/>
  <c r="BI237" i="38"/>
  <c r="AX237" i="38"/>
  <c r="AY237" i="38" s="1"/>
  <c r="AS237" i="38"/>
  <c r="AH237" i="38"/>
  <c r="BR237" i="38"/>
  <c r="BM237" i="38"/>
  <c r="BH237" i="38"/>
  <c r="AW237" i="38"/>
  <c r="AG237" i="38"/>
  <c r="BQ237" i="38"/>
  <c r="BL237" i="38"/>
  <c r="BA237" i="38"/>
  <c r="BB237" i="38" s="1"/>
  <c r="BG237" i="38" s="1"/>
  <c r="AV237" i="38"/>
  <c r="AP237" i="38"/>
  <c r="AK237" i="38"/>
  <c r="AF237" i="38"/>
  <c r="BD236" i="38"/>
  <c r="AZ235" i="38"/>
  <c r="AX235" i="36"/>
  <c r="AW235" i="36"/>
  <c r="AV235" i="36"/>
  <c r="AY235" i="36"/>
  <c r="S237" i="38"/>
  <c r="T237" i="38"/>
  <c r="BF236" i="38"/>
  <c r="BC236" i="38"/>
  <c r="AM235" i="38"/>
  <c r="AN235" i="38"/>
  <c r="AL235" i="38"/>
  <c r="O237" i="38"/>
  <c r="P237" i="38" s="1"/>
  <c r="Y237" i="38"/>
  <c r="AB237" i="38"/>
  <c r="Z237" i="38"/>
  <c r="S235" i="38"/>
  <c r="T235" i="38"/>
  <c r="BF235" i="38"/>
  <c r="BC235" i="38"/>
  <c r="BB236" i="36"/>
  <c r="BA236" i="36"/>
  <c r="BC236" i="36"/>
  <c r="DF237" i="36"/>
  <c r="DI237" i="36"/>
  <c r="DE237" i="36"/>
  <c r="DH237" i="36"/>
  <c r="DD237" i="36"/>
  <c r="DK237" i="36"/>
  <c r="DG237" i="36"/>
  <c r="J238" i="38"/>
  <c r="W238" i="36"/>
  <c r="L238" i="36"/>
  <c r="M238" i="36" s="1"/>
  <c r="G238" i="36"/>
  <c r="F238" i="36"/>
  <c r="CY239" i="36"/>
  <c r="DA239" i="36" s="1"/>
  <c r="CU239" i="36"/>
  <c r="DC239" i="36"/>
  <c r="CX239" i="36"/>
  <c r="CT239" i="36"/>
  <c r="CW239" i="36"/>
  <c r="CZ239" i="36"/>
  <c r="CV239" i="36"/>
  <c r="E239" i="38"/>
  <c r="C239" i="36"/>
  <c r="S239" i="36"/>
  <c r="I239" i="36"/>
  <c r="CG10" i="36"/>
  <c r="AM236" i="38"/>
  <c r="AN236" i="38"/>
  <c r="AL236" i="38"/>
  <c r="AZ237" i="36"/>
  <c r="AU237" i="36"/>
  <c r="Z237" i="36"/>
  <c r="H237" i="38"/>
  <c r="I237" i="38" s="1"/>
  <c r="J239" i="38"/>
  <c r="L239" i="36"/>
  <c r="G239" i="36"/>
  <c r="F239" i="36"/>
  <c r="W239" i="36"/>
  <c r="R238" i="38"/>
  <c r="AD238" i="38"/>
  <c r="BW238" i="36" s="1"/>
  <c r="F238" i="38"/>
  <c r="G238" i="38" s="1"/>
  <c r="V238" i="36"/>
  <c r="Y238" i="36"/>
  <c r="AS238" i="36"/>
  <c r="S236" i="38"/>
  <c r="T236" i="38"/>
  <c r="AX236" i="36"/>
  <c r="AW236" i="36"/>
  <c r="AV236" i="36"/>
  <c r="AY236" i="36"/>
  <c r="J237" i="36"/>
  <c r="D237" i="36"/>
  <c r="N237" i="36"/>
  <c r="CF240" i="36"/>
  <c r="CZ238" i="36"/>
  <c r="CV238" i="36"/>
  <c r="CY238" i="36"/>
  <c r="DA238" i="36" s="1"/>
  <c r="CU238" i="36"/>
  <c r="DC238" i="36"/>
  <c r="CX238" i="36"/>
  <c r="CT238" i="36"/>
  <c r="CW238" i="36"/>
  <c r="E238" i="38"/>
  <c r="S238" i="36"/>
  <c r="I238" i="36"/>
  <c r="C238" i="36"/>
  <c r="BB235" i="36"/>
  <c r="BA235" i="36"/>
  <c r="BC235" i="36"/>
  <c r="F239" i="38"/>
  <c r="G239" i="38" s="1"/>
  <c r="AD239" i="38"/>
  <c r="BW239" i="36" s="1"/>
  <c r="V239" i="36"/>
  <c r="Y239" i="36"/>
  <c r="AS239" i="36"/>
  <c r="R239" i="38"/>
  <c r="AQ239" i="36"/>
  <c r="AQ238" i="36"/>
  <c r="EC235" i="36" l="1"/>
  <c r="AA239" i="38"/>
  <c r="BZ239" i="36"/>
  <c r="CB240" i="36"/>
  <c r="BY239" i="36"/>
  <c r="EK236" i="36"/>
  <c r="EF236" i="36"/>
  <c r="DX236" i="36"/>
  <c r="EI236" i="36"/>
  <c r="A239" i="36"/>
  <c r="EB235" i="36"/>
  <c r="EE235" i="36"/>
  <c r="EA235" i="36"/>
  <c r="EJ235" i="36"/>
  <c r="DZ235" i="36"/>
  <c r="EF235" i="36"/>
  <c r="CB10" i="36"/>
  <c r="EH235" i="36"/>
  <c r="EK235" i="36"/>
  <c r="DX235" i="36"/>
  <c r="EI235" i="36"/>
  <c r="EG235" i="36"/>
  <c r="DY235" i="36"/>
  <c r="ED236" i="36"/>
  <c r="EG236" i="36"/>
  <c r="EJ236" i="36"/>
  <c r="DY236" i="36"/>
  <c r="CA10" i="36"/>
  <c r="A238" i="36"/>
  <c r="EC236" i="36"/>
  <c r="EE236" i="36"/>
  <c r="EB236" i="36"/>
  <c r="EH236" i="36"/>
  <c r="EA236" i="36"/>
  <c r="BF237" i="38"/>
  <c r="BC237" i="38"/>
  <c r="DJ237" i="36"/>
  <c r="DY237" i="36" s="1"/>
  <c r="D238" i="36"/>
  <c r="J238" i="36"/>
  <c r="N238" i="36"/>
  <c r="AZ238" i="36"/>
  <c r="AU238" i="36"/>
  <c r="Z238" i="36"/>
  <c r="BS238" i="38"/>
  <c r="BO238" i="38"/>
  <c r="BK238" i="38"/>
  <c r="AU238" i="38"/>
  <c r="AQ238" i="38"/>
  <c r="AI238" i="38"/>
  <c r="AE238" i="38"/>
  <c r="BQ238" i="38"/>
  <c r="BL238" i="38"/>
  <c r="BA238" i="38"/>
  <c r="BB238" i="38" s="1"/>
  <c r="BG238" i="38" s="1"/>
  <c r="AV238" i="38"/>
  <c r="AP238" i="38"/>
  <c r="AK238" i="38"/>
  <c r="AF238" i="38"/>
  <c r="BU238" i="38"/>
  <c r="BP238" i="38"/>
  <c r="BJ238" i="38"/>
  <c r="AT238" i="38"/>
  <c r="AO238" i="38"/>
  <c r="AJ238" i="38"/>
  <c r="BT238" i="38"/>
  <c r="BN238" i="38"/>
  <c r="BI238" i="38"/>
  <c r="AX238" i="38"/>
  <c r="AY238" i="38" s="1"/>
  <c r="AS238" i="38"/>
  <c r="AH238" i="38"/>
  <c r="BR238" i="38"/>
  <c r="BM238" i="38"/>
  <c r="BH238" i="38"/>
  <c r="AW238" i="38"/>
  <c r="AG238" i="38"/>
  <c r="BY19" i="36"/>
  <c r="O239" i="38"/>
  <c r="P239" i="38" s="1"/>
  <c r="AB239" i="38"/>
  <c r="Z239" i="38"/>
  <c r="Y239" i="38"/>
  <c r="O238" i="38"/>
  <c r="P238" i="38" s="1"/>
  <c r="Z238" i="38"/>
  <c r="Y238" i="38"/>
  <c r="AB238" i="38"/>
  <c r="AZ237" i="38"/>
  <c r="S238" i="38"/>
  <c r="T238" i="38"/>
  <c r="AW237" i="36"/>
  <c r="AV237" i="36"/>
  <c r="AY237" i="36"/>
  <c r="AX237" i="36"/>
  <c r="DH239" i="36"/>
  <c r="DD239" i="36"/>
  <c r="DK239" i="36"/>
  <c r="DG239" i="36"/>
  <c r="DF239" i="36"/>
  <c r="DI239" i="36"/>
  <c r="DE239" i="36"/>
  <c r="BD237" i="38"/>
  <c r="AM237" i="38"/>
  <c r="AN237" i="38"/>
  <c r="AL237" i="38"/>
  <c r="BE237" i="38"/>
  <c r="BS239" i="38"/>
  <c r="BO239" i="38"/>
  <c r="BK239" i="38"/>
  <c r="AU239" i="38"/>
  <c r="AQ239" i="38"/>
  <c r="AI239" i="38"/>
  <c r="AE239" i="38"/>
  <c r="BR239" i="38"/>
  <c r="BM239" i="38"/>
  <c r="BH239" i="38"/>
  <c r="AW239" i="38"/>
  <c r="AG239" i="38"/>
  <c r="BQ239" i="38"/>
  <c r="BL239" i="38"/>
  <c r="BA239" i="38"/>
  <c r="BB239" i="38" s="1"/>
  <c r="BG239" i="38" s="1"/>
  <c r="AV239" i="38"/>
  <c r="AP239" i="38"/>
  <c r="AK239" i="38"/>
  <c r="AF239" i="38"/>
  <c r="BU239" i="38"/>
  <c r="BP239" i="38"/>
  <c r="BJ239" i="38"/>
  <c r="AT239" i="38"/>
  <c r="AO239" i="38"/>
  <c r="AJ239" i="38"/>
  <c r="BT239" i="38"/>
  <c r="BN239" i="38"/>
  <c r="BI239" i="38"/>
  <c r="AX239" i="38"/>
  <c r="AZ239" i="38" s="1"/>
  <c r="AS239" i="38"/>
  <c r="AH239" i="38"/>
  <c r="AU239" i="36"/>
  <c r="Z239" i="36"/>
  <c r="AZ239" i="36"/>
  <c r="BA237" i="36"/>
  <c r="BC237" i="36"/>
  <c r="BB237" i="36"/>
  <c r="I10" i="36"/>
  <c r="DI238" i="36"/>
  <c r="DE238" i="36"/>
  <c r="DH238" i="36"/>
  <c r="DD238" i="36"/>
  <c r="DK238" i="36"/>
  <c r="DG238" i="36"/>
  <c r="DF238" i="36"/>
  <c r="S239" i="38"/>
  <c r="T239" i="38"/>
  <c r="M239" i="36"/>
  <c r="L10" i="36"/>
  <c r="H239" i="38"/>
  <c r="I239" i="38" s="1"/>
  <c r="H238" i="38"/>
  <c r="I238" i="38" s="1"/>
  <c r="D239" i="36"/>
  <c r="J239" i="36"/>
  <c r="N239" i="36"/>
  <c r="BZ238" i="36"/>
  <c r="AA238" i="38"/>
  <c r="BY238" i="36"/>
  <c r="BZ10" i="36" l="1"/>
  <c r="BE239" i="38"/>
  <c r="BE238" i="38"/>
  <c r="EJ237" i="36"/>
  <c r="J10" i="36"/>
  <c r="EH237" i="36"/>
  <c r="EI237" i="36"/>
  <c r="EK237" i="36"/>
  <c r="EC237" i="36"/>
  <c r="EF237" i="36"/>
  <c r="DZ237" i="36"/>
  <c r="EB237" i="36"/>
  <c r="EG237" i="36"/>
  <c r="EE237" i="36"/>
  <c r="DX237" i="36"/>
  <c r="EA237" i="36"/>
  <c r="ED237" i="36"/>
  <c r="DJ238" i="36"/>
  <c r="DY238" i="36" s="1"/>
  <c r="BD239" i="38"/>
  <c r="BF239" i="38"/>
  <c r="BD238" i="38"/>
  <c r="BY20" i="36"/>
  <c r="BW240" i="36"/>
  <c r="BW10" i="36"/>
  <c r="AM239" i="38"/>
  <c r="AL239" i="38"/>
  <c r="AN239" i="38"/>
  <c r="DJ239" i="36"/>
  <c r="EA239" i="36" s="1"/>
  <c r="BF238" i="38"/>
  <c r="BC238" i="38"/>
  <c r="BZ240" i="36"/>
  <c r="BC239" i="36"/>
  <c r="BB239" i="36"/>
  <c r="BA239" i="36"/>
  <c r="AY239" i="38"/>
  <c r="AV238" i="36"/>
  <c r="AY238" i="36"/>
  <c r="AX238" i="36"/>
  <c r="AW238" i="36"/>
  <c r="BC239" i="38"/>
  <c r="AZ238" i="38"/>
  <c r="BC238" i="36"/>
  <c r="BB238" i="36"/>
  <c r="BA238" i="36"/>
  <c r="AY239" i="36"/>
  <c r="AX239" i="36"/>
  <c r="AW239" i="36"/>
  <c r="AV239" i="36"/>
  <c r="AM238" i="38"/>
  <c r="AN238" i="38"/>
  <c r="AL238" i="38"/>
  <c r="EF238" i="36" l="1"/>
  <c r="EC238" i="36"/>
  <c r="EI238" i="36"/>
  <c r="EK238" i="36"/>
  <c r="EH238" i="36"/>
  <c r="EA238" i="36"/>
  <c r="EK239" i="36"/>
  <c r="EH239" i="36"/>
  <c r="EC239" i="36"/>
  <c r="DZ239" i="36"/>
  <c r="DX238" i="36"/>
  <c r="EG239" i="36"/>
  <c r="EJ238" i="36"/>
  <c r="EG238" i="36"/>
  <c r="ED238" i="36"/>
  <c r="DZ238" i="36"/>
  <c r="ED239" i="36"/>
  <c r="EB238" i="36"/>
  <c r="EE238" i="36"/>
  <c r="EI239" i="36"/>
  <c r="EB239" i="36"/>
  <c r="DY239" i="36"/>
  <c r="EJ239" i="36"/>
  <c r="DX239" i="36"/>
  <c r="EF239" i="36"/>
  <c r="EE239" i="36"/>
</calcChain>
</file>

<file path=xl/sharedStrings.xml><?xml version="1.0" encoding="utf-8"?>
<sst xmlns="http://schemas.openxmlformats.org/spreadsheetml/2006/main" count="16925" uniqueCount="8231">
  <si>
    <t>番号</t>
    <rPh sb="0" eb="2">
      <t>バンゴウ</t>
    </rPh>
    <phoneticPr fontId="10"/>
  </si>
  <si>
    <t>市町村名</t>
    <rPh sb="0" eb="3">
      <t>シチョウソン</t>
    </rPh>
    <rPh sb="3" eb="4">
      <t>メイ</t>
    </rPh>
    <phoneticPr fontId="10"/>
  </si>
  <si>
    <t>地区名</t>
    <rPh sb="0" eb="3">
      <t>チクメイ</t>
    </rPh>
    <phoneticPr fontId="10"/>
  </si>
  <si>
    <t>事業費</t>
    <rPh sb="0" eb="3">
      <t>ジギョウヒ</t>
    </rPh>
    <phoneticPr fontId="10"/>
  </si>
  <si>
    <t>備考</t>
    <rPh sb="0" eb="2">
      <t>ビコウ</t>
    </rPh>
    <phoneticPr fontId="10"/>
  </si>
  <si>
    <t>（円）</t>
    <rPh sb="1" eb="2">
      <t>エン</t>
    </rPh>
    <phoneticPr fontId="10"/>
  </si>
  <si>
    <t>その他</t>
    <rPh sb="2" eb="3">
      <t>タ</t>
    </rPh>
    <phoneticPr fontId="10"/>
  </si>
  <si>
    <t>No</t>
    <phoneticPr fontId="10"/>
  </si>
  <si>
    <t>市町村名</t>
    <rPh sb="0" eb="4">
      <t>シチョウソンメイ</t>
    </rPh>
    <phoneticPr fontId="10"/>
  </si>
  <si>
    <t>経営面積の拡大</t>
    <rPh sb="0" eb="2">
      <t>ケイエイ</t>
    </rPh>
    <rPh sb="2" eb="4">
      <t>メンセキ</t>
    </rPh>
    <rPh sb="5" eb="7">
      <t>カクダイ</t>
    </rPh>
    <phoneticPr fontId="10"/>
  </si>
  <si>
    <t>農業経営の法人化</t>
    <rPh sb="0" eb="2">
      <t>ノウギョウ</t>
    </rPh>
    <rPh sb="2" eb="4">
      <t>ケイエイ</t>
    </rPh>
    <rPh sb="5" eb="8">
      <t>ホウジンカ</t>
    </rPh>
    <phoneticPr fontId="10"/>
  </si>
  <si>
    <t>ha</t>
    <phoneticPr fontId="10"/>
  </si>
  <si>
    <t>（注）</t>
    <rPh sb="1" eb="2">
      <t>チュウ</t>
    </rPh>
    <phoneticPr fontId="10"/>
  </si>
  <si>
    <t>農業者情報</t>
    <rPh sb="0" eb="3">
      <t>ノウギョウシャ</t>
    </rPh>
    <rPh sb="3" eb="5">
      <t>ジョウホウ</t>
    </rPh>
    <phoneticPr fontId="10"/>
  </si>
  <si>
    <t>保険等加入情報</t>
    <rPh sb="0" eb="2">
      <t>ホケン</t>
    </rPh>
    <rPh sb="2" eb="3">
      <t>トウ</t>
    </rPh>
    <rPh sb="3" eb="5">
      <t>カニュウ</t>
    </rPh>
    <rPh sb="5" eb="7">
      <t>ジョウホウ</t>
    </rPh>
    <phoneticPr fontId="10"/>
  </si>
  <si>
    <t>経費情報</t>
    <rPh sb="0" eb="2">
      <t>ケイヒ</t>
    </rPh>
    <rPh sb="2" eb="4">
      <t>ジョウホウ</t>
    </rPh>
    <phoneticPr fontId="10"/>
  </si>
  <si>
    <t>地区毎の助成対象者の整理番号</t>
    <rPh sb="0" eb="2">
      <t>チク</t>
    </rPh>
    <rPh sb="2" eb="3">
      <t>ゴト</t>
    </rPh>
    <rPh sb="4" eb="6">
      <t>ジョセイ</t>
    </rPh>
    <rPh sb="6" eb="9">
      <t>タイショウシャ</t>
    </rPh>
    <rPh sb="10" eb="12">
      <t>セイリ</t>
    </rPh>
    <rPh sb="12" eb="14">
      <t>バンゴウ</t>
    </rPh>
    <phoneticPr fontId="10"/>
  </si>
  <si>
    <t>対象者区分</t>
    <rPh sb="3" eb="5">
      <t>クブン</t>
    </rPh>
    <phoneticPr fontId="10"/>
  </si>
  <si>
    <t>整備内容</t>
    <rPh sb="0" eb="2">
      <t>セイビ</t>
    </rPh>
    <rPh sb="2" eb="4">
      <t>ナイヨウ</t>
    </rPh>
    <phoneticPr fontId="10"/>
  </si>
  <si>
    <t>融資概要</t>
    <phoneticPr fontId="10"/>
  </si>
  <si>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10"/>
  </si>
  <si>
    <t>国庫補助金額算定の基礎となる事業費</t>
    <rPh sb="0" eb="2">
      <t>コッコ</t>
    </rPh>
    <rPh sb="2" eb="5">
      <t>ホジョキン</t>
    </rPh>
    <rPh sb="5" eb="6">
      <t>ガク</t>
    </rPh>
    <rPh sb="6" eb="8">
      <t>サンテイ</t>
    </rPh>
    <rPh sb="9" eb="11">
      <t>キソ</t>
    </rPh>
    <rPh sb="14" eb="17">
      <t>ジギョウヒ</t>
    </rPh>
    <phoneticPr fontId="10"/>
  </si>
  <si>
    <t>対象経営体負担額</t>
    <rPh sb="0" eb="2">
      <t>タイショウ</t>
    </rPh>
    <rPh sb="2" eb="5">
      <t>ケイエイタイ</t>
    </rPh>
    <rPh sb="5" eb="8">
      <t>フタンガク</t>
    </rPh>
    <phoneticPr fontId="10"/>
  </si>
  <si>
    <t>園芸施設共済のうち特定園芸施設及び附帯施設の共済金支払額の合計額</t>
    <rPh sb="0" eb="2">
      <t>エンゲイ</t>
    </rPh>
    <rPh sb="2" eb="4">
      <t>シセツ</t>
    </rPh>
    <rPh sb="4" eb="6">
      <t>キョウサイ</t>
    </rPh>
    <rPh sb="9" eb="11">
      <t>トクテイ</t>
    </rPh>
    <rPh sb="11" eb="13">
      <t>エンゲイ</t>
    </rPh>
    <rPh sb="13" eb="15">
      <t>シセツ</t>
    </rPh>
    <rPh sb="15" eb="16">
      <t>オヨ</t>
    </rPh>
    <rPh sb="17" eb="19">
      <t>フタイ</t>
    </rPh>
    <rPh sb="19" eb="21">
      <t>シセツ</t>
    </rPh>
    <rPh sb="22" eb="25">
      <t>キョウサイキン</t>
    </rPh>
    <rPh sb="25" eb="28">
      <t>シハライガク</t>
    </rPh>
    <rPh sb="29" eb="32">
      <t>ゴウケイガク</t>
    </rPh>
    <phoneticPr fontId="10"/>
  </si>
  <si>
    <t xml:space="preserve">消費税仕入控除税額
</t>
    <rPh sb="0" eb="3">
      <t>ショウヒゼイ</t>
    </rPh>
    <rPh sb="3" eb="5">
      <t>シイ</t>
    </rPh>
    <rPh sb="5" eb="7">
      <t>コウジョ</t>
    </rPh>
    <rPh sb="7" eb="9">
      <t>ゼイガク</t>
    </rPh>
    <phoneticPr fontId="10"/>
  </si>
  <si>
    <t>金融機関</t>
    <rPh sb="0" eb="2">
      <t>キンユウ</t>
    </rPh>
    <rPh sb="2" eb="4">
      <t>キカン</t>
    </rPh>
    <phoneticPr fontId="10"/>
  </si>
  <si>
    <t>金融（資金）種類</t>
    <rPh sb="0" eb="2">
      <t>キンユウ</t>
    </rPh>
    <rPh sb="3" eb="5">
      <t>シキン</t>
    </rPh>
    <rPh sb="6" eb="8">
      <t>シュルイ</t>
    </rPh>
    <phoneticPr fontId="10"/>
  </si>
  <si>
    <t>国費</t>
    <rPh sb="0" eb="2">
      <t>コクヒ</t>
    </rPh>
    <phoneticPr fontId="10"/>
  </si>
  <si>
    <t>融資額　　　　</t>
    <rPh sb="0" eb="3">
      <t>ユウシガク</t>
    </rPh>
    <phoneticPr fontId="10"/>
  </si>
  <si>
    <t>自己資金</t>
    <rPh sb="0" eb="2">
      <t>ジコ</t>
    </rPh>
    <rPh sb="2" eb="4">
      <t>シキン</t>
    </rPh>
    <phoneticPr fontId="10"/>
  </si>
  <si>
    <t>都道府
県費</t>
    <rPh sb="0" eb="2">
      <t>トドウ</t>
    </rPh>
    <rPh sb="2" eb="3">
      <t>フ</t>
    </rPh>
    <rPh sb="4" eb="6">
      <t>ケンピ</t>
    </rPh>
    <rPh sb="5" eb="6">
      <t>ヒ</t>
    </rPh>
    <phoneticPr fontId="10"/>
  </si>
  <si>
    <t>市町村費</t>
    <rPh sb="0" eb="3">
      <t>シチョウソン</t>
    </rPh>
    <rPh sb="3" eb="4">
      <t>ヒ</t>
    </rPh>
    <phoneticPr fontId="10"/>
  </si>
  <si>
    <t>（活用する場合
「1」を記入）</t>
    <rPh sb="1" eb="3">
      <t>カツヨウ</t>
    </rPh>
    <rPh sb="5" eb="7">
      <t>バアイ</t>
    </rPh>
    <rPh sb="12" eb="14">
      <t>キニュウ</t>
    </rPh>
    <phoneticPr fontId="10"/>
  </si>
  <si>
    <t>区分</t>
    <rPh sb="0" eb="2">
      <t>クブン</t>
    </rPh>
    <phoneticPr fontId="10"/>
  </si>
  <si>
    <t>営農類型</t>
    <rPh sb="0" eb="2">
      <t>エイノウ</t>
    </rPh>
    <rPh sb="2" eb="4">
      <t>ルイケイ</t>
    </rPh>
    <phoneticPr fontId="10"/>
  </si>
  <si>
    <t>整理番号</t>
    <rPh sb="0" eb="2">
      <t>セイリ</t>
    </rPh>
    <rPh sb="2" eb="4">
      <t>バンゴウ</t>
    </rPh>
    <phoneticPr fontId="10"/>
  </si>
  <si>
    <t>保証希望
融資額(円)</t>
    <rPh sb="0" eb="2">
      <t>ホショウ</t>
    </rPh>
    <rPh sb="2" eb="4">
      <t>キボウ</t>
    </rPh>
    <rPh sb="5" eb="8">
      <t>ユウシガク</t>
    </rPh>
    <rPh sb="9" eb="10">
      <t>エン</t>
    </rPh>
    <phoneticPr fontId="10"/>
  </si>
  <si>
    <t>コード</t>
    <phoneticPr fontId="10"/>
  </si>
  <si>
    <t xml:space="preserve">現状
（年度）
</t>
    <rPh sb="0" eb="2">
      <t>ゲンジョウ</t>
    </rPh>
    <rPh sb="4" eb="6">
      <t>ネンド</t>
    </rPh>
    <phoneticPr fontId="10"/>
  </si>
  <si>
    <t xml:space="preserve">現状値
</t>
    <rPh sb="0" eb="2">
      <t>ゲンジョウ</t>
    </rPh>
    <rPh sb="2" eb="3">
      <t>チ</t>
    </rPh>
    <phoneticPr fontId="10"/>
  </si>
  <si>
    <t xml:space="preserve">１年
度目
</t>
    <rPh sb="1" eb="2">
      <t>ネン</t>
    </rPh>
    <rPh sb="3" eb="4">
      <t>タビ</t>
    </rPh>
    <rPh sb="4" eb="5">
      <t>メ</t>
    </rPh>
    <phoneticPr fontId="10"/>
  </si>
  <si>
    <t xml:space="preserve">２年
度目
</t>
    <rPh sb="1" eb="2">
      <t>ネン</t>
    </rPh>
    <rPh sb="3" eb="4">
      <t>タビ</t>
    </rPh>
    <rPh sb="4" eb="5">
      <t>メ</t>
    </rPh>
    <phoneticPr fontId="10"/>
  </si>
  <si>
    <t>３年
度目（目標値）</t>
    <rPh sb="1" eb="2">
      <t>ネン</t>
    </rPh>
    <rPh sb="3" eb="4">
      <t>タビ</t>
    </rPh>
    <rPh sb="4" eb="5">
      <t>メ</t>
    </rPh>
    <rPh sb="6" eb="9">
      <t>モクヒョウチ</t>
    </rPh>
    <phoneticPr fontId="10"/>
  </si>
  <si>
    <t xml:space="preserve">単位
</t>
    <rPh sb="0" eb="2">
      <t>タンイ</t>
    </rPh>
    <phoneticPr fontId="10"/>
  </si>
  <si>
    <t>拡大率
（％）</t>
    <rPh sb="0" eb="2">
      <t>カクダイ</t>
    </rPh>
    <rPh sb="2" eb="3">
      <t>リツ</t>
    </rPh>
    <phoneticPr fontId="10"/>
  </si>
  <si>
    <t>除税額</t>
    <rPh sb="0" eb="1">
      <t>ジョ</t>
    </rPh>
    <rPh sb="1" eb="3">
      <t>ゼイガク</t>
    </rPh>
    <phoneticPr fontId="10"/>
  </si>
  <si>
    <t>うち国費</t>
    <rPh sb="2" eb="4">
      <t>コクヒ</t>
    </rPh>
    <phoneticPr fontId="10"/>
  </si>
  <si>
    <t/>
  </si>
  <si>
    <t>④営農類型</t>
    <rPh sb="1" eb="3">
      <t>エイノウ</t>
    </rPh>
    <rPh sb="3" eb="5">
      <t>ルイケイ</t>
    </rPh>
    <phoneticPr fontId="10"/>
  </si>
  <si>
    <t>⑥　金融機関</t>
    <phoneticPr fontId="10"/>
  </si>
  <si>
    <t>①事業内容</t>
    <rPh sb="1" eb="3">
      <t>ジギョウ</t>
    </rPh>
    <rPh sb="3" eb="5">
      <t>ナイヨウ</t>
    </rPh>
    <phoneticPr fontId="10"/>
  </si>
  <si>
    <t>水田作</t>
    <rPh sb="0" eb="2">
      <t>スイデン</t>
    </rPh>
    <rPh sb="2" eb="3">
      <t>サク</t>
    </rPh>
    <phoneticPr fontId="10"/>
  </si>
  <si>
    <t>農業用機械</t>
    <rPh sb="0" eb="3">
      <t>ノウギョウヨウ</t>
    </rPh>
    <rPh sb="3" eb="5">
      <t>キカイ</t>
    </rPh>
    <phoneticPr fontId="10"/>
  </si>
  <si>
    <t>農協</t>
    <rPh sb="0" eb="1">
      <t>ノウ</t>
    </rPh>
    <rPh sb="1" eb="2">
      <t>キョウ</t>
    </rPh>
    <phoneticPr fontId="10"/>
  </si>
  <si>
    <t>農協連</t>
    <rPh sb="0" eb="2">
      <t>ノウキョウ</t>
    </rPh>
    <rPh sb="2" eb="3">
      <t>レン</t>
    </rPh>
    <phoneticPr fontId="10"/>
  </si>
  <si>
    <t>農林中金</t>
    <rPh sb="0" eb="2">
      <t>ノウリン</t>
    </rPh>
    <rPh sb="2" eb="3">
      <t>チュウ</t>
    </rPh>
    <rPh sb="3" eb="4">
      <t>キン</t>
    </rPh>
    <phoneticPr fontId="10"/>
  </si>
  <si>
    <t>日本公庫</t>
    <rPh sb="0" eb="2">
      <t>ニホン</t>
    </rPh>
    <rPh sb="2" eb="4">
      <t>コウコ</t>
    </rPh>
    <phoneticPr fontId="10"/>
  </si>
  <si>
    <t>畑作</t>
    <rPh sb="0" eb="2">
      <t>ハタサク</t>
    </rPh>
    <phoneticPr fontId="10"/>
  </si>
  <si>
    <t>沖縄公庫</t>
    <rPh sb="0" eb="2">
      <t>オキナワ</t>
    </rPh>
    <rPh sb="2" eb="4">
      <t>コウコ</t>
    </rPh>
    <phoneticPr fontId="10"/>
  </si>
  <si>
    <t>奄美振興基金</t>
    <rPh sb="0" eb="2">
      <t>アマミ</t>
    </rPh>
    <rPh sb="2" eb="4">
      <t>シンコウ</t>
    </rPh>
    <rPh sb="4" eb="6">
      <t>キキン</t>
    </rPh>
    <phoneticPr fontId="10"/>
  </si>
  <si>
    <t>銀行</t>
    <rPh sb="0" eb="2">
      <t>ギンコウ</t>
    </rPh>
    <phoneticPr fontId="10"/>
  </si>
  <si>
    <t>信用金庫</t>
    <rPh sb="0" eb="2">
      <t>シンヨウ</t>
    </rPh>
    <rPh sb="2" eb="4">
      <t>キンコ</t>
    </rPh>
    <phoneticPr fontId="10"/>
  </si>
  <si>
    <t>露地野菜作</t>
    <rPh sb="0" eb="2">
      <t>ロジ</t>
    </rPh>
    <rPh sb="2" eb="4">
      <t>ヤサイ</t>
    </rPh>
    <rPh sb="4" eb="5">
      <t>サク</t>
    </rPh>
    <phoneticPr fontId="10"/>
  </si>
  <si>
    <t>信用組合</t>
    <rPh sb="0" eb="2">
      <t>シンヨウ</t>
    </rPh>
    <rPh sb="2" eb="4">
      <t>クミアイ</t>
    </rPh>
    <phoneticPr fontId="10"/>
  </si>
  <si>
    <t>都道府県</t>
    <rPh sb="0" eb="4">
      <t>トドウフケン</t>
    </rPh>
    <phoneticPr fontId="10"/>
  </si>
  <si>
    <t>②対象者区分</t>
    <rPh sb="4" eb="6">
      <t>クブン</t>
    </rPh>
    <phoneticPr fontId="10"/>
  </si>
  <si>
    <t>市町村</t>
    <rPh sb="0" eb="3">
      <t>シチョウソン</t>
    </rPh>
    <phoneticPr fontId="10"/>
  </si>
  <si>
    <t>施設野菜作</t>
    <rPh sb="0" eb="2">
      <t>シセツ</t>
    </rPh>
    <rPh sb="2" eb="4">
      <t>ヤサイ</t>
    </rPh>
    <rPh sb="4" eb="5">
      <t>サク</t>
    </rPh>
    <phoneticPr fontId="10"/>
  </si>
  <si>
    <t>⑦　融資（資金）種類</t>
    <phoneticPr fontId="10"/>
  </si>
  <si>
    <t>畜産・酪農</t>
    <rPh sb="0" eb="2">
      <t>チクサン</t>
    </rPh>
    <rPh sb="3" eb="5">
      <t>ラクノウ</t>
    </rPh>
    <phoneticPr fontId="10"/>
  </si>
  <si>
    <t>近代化資金</t>
    <rPh sb="0" eb="3">
      <t>キンダイカ</t>
    </rPh>
    <rPh sb="3" eb="5">
      <t>シキン</t>
    </rPh>
    <phoneticPr fontId="10"/>
  </si>
  <si>
    <t>青年等就農資金</t>
    <rPh sb="0" eb="2">
      <t>セイネン</t>
    </rPh>
    <rPh sb="2" eb="3">
      <t>トウ</t>
    </rPh>
    <rPh sb="3" eb="5">
      <t>シュウノウ</t>
    </rPh>
    <rPh sb="5" eb="7">
      <t>シキン</t>
    </rPh>
    <phoneticPr fontId="10"/>
  </si>
  <si>
    <t>果樹作</t>
    <rPh sb="0" eb="2">
      <t>カジュ</t>
    </rPh>
    <rPh sb="2" eb="3">
      <t>サク</t>
    </rPh>
    <phoneticPr fontId="10"/>
  </si>
  <si>
    <t>公庫資金（改良資金）</t>
    <rPh sb="0" eb="2">
      <t>コウコ</t>
    </rPh>
    <rPh sb="2" eb="4">
      <t>シキン</t>
    </rPh>
    <rPh sb="5" eb="7">
      <t>カイリョウ</t>
    </rPh>
    <rPh sb="7" eb="9">
      <t>シキン</t>
    </rPh>
    <phoneticPr fontId="10"/>
  </si>
  <si>
    <t>公庫資金（スーパーＬ）</t>
    <rPh sb="0" eb="2">
      <t>コウコ</t>
    </rPh>
    <rPh sb="2" eb="4">
      <t>シキン</t>
    </rPh>
    <phoneticPr fontId="10"/>
  </si>
  <si>
    <t>公庫資金（その他）</t>
    <rPh sb="0" eb="2">
      <t>コウコ</t>
    </rPh>
    <rPh sb="2" eb="4">
      <t>シキン</t>
    </rPh>
    <rPh sb="7" eb="8">
      <t>タ</t>
    </rPh>
    <phoneticPr fontId="10"/>
  </si>
  <si>
    <t>一般資金（プロパー資金）</t>
    <rPh sb="0" eb="2">
      <t>イッパン</t>
    </rPh>
    <rPh sb="2" eb="4">
      <t>シキン</t>
    </rPh>
    <rPh sb="9" eb="11">
      <t>シキン</t>
    </rPh>
    <phoneticPr fontId="10"/>
  </si>
  <si>
    <t>露地花き</t>
    <rPh sb="0" eb="2">
      <t>ロジ</t>
    </rPh>
    <rPh sb="2" eb="3">
      <t>カ</t>
    </rPh>
    <phoneticPr fontId="10"/>
  </si>
  <si>
    <t>⑧　コード（成果目標）</t>
    <rPh sb="6" eb="8">
      <t>セイカ</t>
    </rPh>
    <rPh sb="8" eb="10">
      <t>モクヒョウ</t>
    </rPh>
    <phoneticPr fontId="10"/>
  </si>
  <si>
    <t>単位</t>
    <rPh sb="0" eb="2">
      <t>タンイ</t>
    </rPh>
    <phoneticPr fontId="10"/>
  </si>
  <si>
    <t>施設花き</t>
    <rPh sb="0" eb="2">
      <t>シセツ</t>
    </rPh>
    <rPh sb="2" eb="3">
      <t>カ</t>
    </rPh>
    <phoneticPr fontId="10"/>
  </si>
  <si>
    <t>付加価値額の拡大</t>
    <rPh sb="0" eb="2">
      <t>フカ</t>
    </rPh>
    <rPh sb="2" eb="5">
      <t>カチガク</t>
    </rPh>
    <rPh sb="6" eb="8">
      <t>カクダイ</t>
    </rPh>
    <phoneticPr fontId="10"/>
  </si>
  <si>
    <t>円</t>
    <rPh sb="0" eb="1">
      <t>エン</t>
    </rPh>
    <phoneticPr fontId="10"/>
  </si>
  <si>
    <t>集落営農組織</t>
    <rPh sb="0" eb="2">
      <t>シュウラク</t>
    </rPh>
    <rPh sb="2" eb="4">
      <t>エイノウ</t>
    </rPh>
    <rPh sb="4" eb="6">
      <t>ソシキ</t>
    </rPh>
    <phoneticPr fontId="10"/>
  </si>
  <si>
    <t>農産物の価値向上</t>
    <rPh sb="0" eb="3">
      <t>ノウサンブツ</t>
    </rPh>
    <rPh sb="4" eb="6">
      <t>カチ</t>
    </rPh>
    <rPh sb="6" eb="8">
      <t>コウジョウ</t>
    </rPh>
    <phoneticPr fontId="10"/>
  </si>
  <si>
    <t>単位面積当たり収量の増加</t>
    <rPh sb="0" eb="2">
      <t>タンイ</t>
    </rPh>
    <rPh sb="2" eb="5">
      <t>メンセキア</t>
    </rPh>
    <rPh sb="7" eb="9">
      <t>シュウリョウ</t>
    </rPh>
    <rPh sb="10" eb="12">
      <t>ゾウカ</t>
    </rPh>
    <phoneticPr fontId="10"/>
  </si>
  <si>
    <t>kg</t>
    <phoneticPr fontId="10"/>
  </si>
  <si>
    <t>酪農</t>
    <rPh sb="0" eb="2">
      <t>ラクノウ</t>
    </rPh>
    <phoneticPr fontId="10"/>
  </si>
  <si>
    <t>経営コストの縮減</t>
    <rPh sb="0" eb="2">
      <t>ケイエイ</t>
    </rPh>
    <rPh sb="6" eb="8">
      <t>シュクゲン</t>
    </rPh>
    <phoneticPr fontId="10"/>
  </si>
  <si>
    <t>繁殖牛</t>
    <rPh sb="0" eb="2">
      <t>ハンショク</t>
    </rPh>
    <rPh sb="2" eb="3">
      <t>ギュウ</t>
    </rPh>
    <phoneticPr fontId="10"/>
  </si>
  <si>
    <t>肥育牛</t>
    <rPh sb="0" eb="3">
      <t>ヒイクギュウ</t>
    </rPh>
    <phoneticPr fontId="10"/>
  </si>
  <si>
    <t>被災証明を受けた者（農業者）</t>
    <rPh sb="0" eb="2">
      <t>ヒサイ</t>
    </rPh>
    <rPh sb="2" eb="4">
      <t>ショウメイ</t>
    </rPh>
    <rPh sb="5" eb="6">
      <t>ウ</t>
    </rPh>
    <rPh sb="8" eb="9">
      <t>シャ</t>
    </rPh>
    <rPh sb="10" eb="13">
      <t>ノウギョウシャ</t>
    </rPh>
    <phoneticPr fontId="10"/>
  </si>
  <si>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10"/>
  </si>
  <si>
    <t>養豚</t>
    <rPh sb="0" eb="2">
      <t>ヨウトン</t>
    </rPh>
    <phoneticPr fontId="10"/>
  </si>
  <si>
    <t>人</t>
    <rPh sb="0" eb="1">
      <t>ニン</t>
    </rPh>
    <phoneticPr fontId="10"/>
  </si>
  <si>
    <t>③農業者の詳細</t>
    <rPh sb="1" eb="4">
      <t>ノウギョウシャ</t>
    </rPh>
    <rPh sb="5" eb="7">
      <t>ショウサイ</t>
    </rPh>
    <phoneticPr fontId="10"/>
  </si>
  <si>
    <t>(経営形態の別の区分)</t>
    <rPh sb="1" eb="3">
      <t>ケイエイ</t>
    </rPh>
    <rPh sb="3" eb="5">
      <t>ケイタイ</t>
    </rPh>
    <rPh sb="6" eb="7">
      <t>ベツ</t>
    </rPh>
    <rPh sb="8" eb="10">
      <t>クブン</t>
    </rPh>
    <phoneticPr fontId="10"/>
  </si>
  <si>
    <t>法人以外</t>
    <rPh sb="0" eb="2">
      <t>ホウジン</t>
    </rPh>
    <rPh sb="2" eb="4">
      <t>イガイ</t>
    </rPh>
    <phoneticPr fontId="10"/>
  </si>
  <si>
    <t>採卵養鶏</t>
    <rPh sb="0" eb="2">
      <t>サイラン</t>
    </rPh>
    <rPh sb="2" eb="4">
      <t>ヨウケイ</t>
    </rPh>
    <phoneticPr fontId="10"/>
  </si>
  <si>
    <t>被災農業者の農業経営の維持</t>
    <rPh sb="0" eb="2">
      <t>ヒサイ</t>
    </rPh>
    <rPh sb="2" eb="5">
      <t>ノウギョウシャ</t>
    </rPh>
    <rPh sb="6" eb="8">
      <t>ノウギョウ</t>
    </rPh>
    <rPh sb="8" eb="10">
      <t>ケイエイ</t>
    </rPh>
    <rPh sb="11" eb="13">
      <t>イジ</t>
    </rPh>
    <phoneticPr fontId="10"/>
  </si>
  <si>
    <t>法人</t>
    <rPh sb="0" eb="2">
      <t>ホウジン</t>
    </rPh>
    <phoneticPr fontId="10"/>
  </si>
  <si>
    <t>(認定農業者等の区分)</t>
    <rPh sb="1" eb="3">
      <t>ニンテイ</t>
    </rPh>
    <rPh sb="3" eb="6">
      <t>ノウギョウシャ</t>
    </rPh>
    <rPh sb="6" eb="7">
      <t>トウ</t>
    </rPh>
    <rPh sb="8" eb="10">
      <t>クブン</t>
    </rPh>
    <phoneticPr fontId="10"/>
  </si>
  <si>
    <t>ブロイラー養鶏</t>
    <rPh sb="5" eb="7">
      <t>ヨウケイ</t>
    </rPh>
    <phoneticPr fontId="10"/>
  </si>
  <si>
    <t>認定農業者</t>
    <rPh sb="0" eb="2">
      <t>ニンテイ</t>
    </rPh>
    <rPh sb="2" eb="5">
      <t>ノウギョウシャ</t>
    </rPh>
    <phoneticPr fontId="10"/>
  </si>
  <si>
    <t>新規就農者（認定就農者）</t>
    <rPh sb="0" eb="2">
      <t>シンキ</t>
    </rPh>
    <rPh sb="2" eb="5">
      <t>シュウノウシャ</t>
    </rPh>
    <rPh sb="6" eb="8">
      <t>ニンテイ</t>
    </rPh>
    <rPh sb="8" eb="11">
      <t>シュウノウシャ</t>
    </rPh>
    <phoneticPr fontId="10"/>
  </si>
  <si>
    <t>新規就農者（認定農業者）</t>
    <rPh sb="0" eb="2">
      <t>シンキ</t>
    </rPh>
    <rPh sb="2" eb="5">
      <t>シュウノウシャ</t>
    </rPh>
    <rPh sb="6" eb="8">
      <t>ニンテイ</t>
    </rPh>
    <rPh sb="8" eb="11">
      <t>ノウギョウシャ</t>
    </rPh>
    <phoneticPr fontId="10"/>
  </si>
  <si>
    <t>拡大又は縮減率
（％）</t>
    <rPh sb="0" eb="2">
      <t>カクダイ</t>
    </rPh>
    <rPh sb="2" eb="3">
      <t>マタ</t>
    </rPh>
    <rPh sb="4" eb="6">
      <t>シュクゲン</t>
    </rPh>
    <rPh sb="6" eb="7">
      <t>リツ</t>
    </rPh>
    <phoneticPr fontId="10"/>
  </si>
  <si>
    <t>地域提案</t>
    <rPh sb="0" eb="2">
      <t>チイキ</t>
    </rPh>
    <rPh sb="2" eb="4">
      <t>テイアン</t>
    </rPh>
    <phoneticPr fontId="10"/>
  </si>
  <si>
    <t>規模決定の根拠</t>
    <rPh sb="0" eb="2">
      <t>キボ</t>
    </rPh>
    <rPh sb="2" eb="4">
      <t>ケッテイ</t>
    </rPh>
    <rPh sb="5" eb="7">
      <t>コンキョ</t>
    </rPh>
    <phoneticPr fontId="10"/>
  </si>
  <si>
    <t>保険会社等の名称</t>
    <phoneticPr fontId="10"/>
  </si>
  <si>
    <t>施設の経過年数</t>
    <rPh sb="0" eb="2">
      <t>シセツ</t>
    </rPh>
    <rPh sb="3" eb="5">
      <t>ケイカ</t>
    </rPh>
    <rPh sb="5" eb="7">
      <t>ネンスウ</t>
    </rPh>
    <phoneticPr fontId="10"/>
  </si>
  <si>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10"/>
  </si>
  <si>
    <t>担保措置の有無（該当の場合｢1｣を記入）</t>
    <rPh sb="8" eb="10">
      <t>ガイトウ</t>
    </rPh>
    <rPh sb="11" eb="13">
      <t>バアイ</t>
    </rPh>
    <rPh sb="17" eb="19">
      <t>キニュウ</t>
    </rPh>
    <phoneticPr fontId="10"/>
  </si>
  <si>
    <t>耐用
年数（年）</t>
    <phoneticPr fontId="10"/>
  </si>
  <si>
    <t>認定農業者等の区分</t>
    <rPh sb="0" eb="2">
      <t>ニンテイ</t>
    </rPh>
    <rPh sb="2" eb="5">
      <t>ノウギョウシャ</t>
    </rPh>
    <rPh sb="5" eb="6">
      <t>トウ</t>
    </rPh>
    <rPh sb="7" eb="9">
      <t>クブン</t>
    </rPh>
    <phoneticPr fontId="10"/>
  </si>
  <si>
    <t>分類基準</t>
    <rPh sb="0" eb="2">
      <t>ブンルイ</t>
    </rPh>
    <rPh sb="2" eb="4">
      <t>キジュン</t>
    </rPh>
    <phoneticPr fontId="10"/>
  </si>
  <si>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10"/>
  </si>
  <si>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10"/>
  </si>
  <si>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10"/>
  </si>
  <si>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10"/>
  </si>
  <si>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0"/>
  </si>
  <si>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10"/>
  </si>
  <si>
    <t>花き作経営のうち、露地花きより施設花きの販売収入が多い経営</t>
    <rPh sb="0" eb="1">
      <t>ハナ</t>
    </rPh>
    <rPh sb="2" eb="3">
      <t>サク</t>
    </rPh>
    <rPh sb="3" eb="5">
      <t>ケイエイ</t>
    </rPh>
    <rPh sb="25" eb="26">
      <t>オオ</t>
    </rPh>
    <phoneticPr fontId="10"/>
  </si>
  <si>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0"/>
  </si>
  <si>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10"/>
  </si>
  <si>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10"/>
  </si>
  <si>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0"/>
  </si>
  <si>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10"/>
  </si>
  <si>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10"/>
  </si>
  <si>
    <t>上記の営農類型に分類されない経営</t>
    <rPh sb="0" eb="2">
      <t>ジョウキ</t>
    </rPh>
    <rPh sb="3" eb="5">
      <t>エイノウ</t>
    </rPh>
    <rPh sb="5" eb="7">
      <t>ルイケイ</t>
    </rPh>
    <rPh sb="8" eb="10">
      <t>ブンルイ</t>
    </rPh>
    <rPh sb="14" eb="16">
      <t>ケイエイ</t>
    </rPh>
    <phoneticPr fontId="10"/>
  </si>
  <si>
    <t>２　個別表</t>
    <rPh sb="2" eb="4">
      <t>コベツ</t>
    </rPh>
    <rPh sb="4" eb="5">
      <t>ヒョウ</t>
    </rPh>
    <phoneticPr fontId="10"/>
  </si>
  <si>
    <t>３　整理番号表</t>
    <rPh sb="2" eb="4">
      <t>セイリ</t>
    </rPh>
    <rPh sb="4" eb="6">
      <t>バンゴウ</t>
    </rPh>
    <rPh sb="6" eb="7">
      <t>ヒョウ</t>
    </rPh>
    <phoneticPr fontId="10"/>
  </si>
  <si>
    <t>選択目標</t>
    <rPh sb="0" eb="2">
      <t>センタク</t>
    </rPh>
    <rPh sb="2" eb="4">
      <t>モクヒョウ</t>
    </rPh>
    <phoneticPr fontId="10"/>
  </si>
  <si>
    <t>労働時間の短縮</t>
    <rPh sb="0" eb="2">
      <t>ロウドウ</t>
    </rPh>
    <rPh sb="2" eb="4">
      <t>ジカン</t>
    </rPh>
    <rPh sb="5" eb="7">
      <t>タンシュク</t>
    </rPh>
    <phoneticPr fontId="10"/>
  </si>
  <si>
    <t>時間</t>
    <rPh sb="0" eb="2">
      <t>ジカン</t>
    </rPh>
    <phoneticPr fontId="10"/>
  </si>
  <si>
    <t>青色申告の実施</t>
    <rPh sb="0" eb="2">
      <t>アオイロ</t>
    </rPh>
    <rPh sb="2" eb="4">
      <t>シンコク</t>
    </rPh>
    <rPh sb="5" eb="7">
      <t>ジッシ</t>
    </rPh>
    <phoneticPr fontId="10"/>
  </si>
  <si>
    <t>温室効果ガスの削減等</t>
    <rPh sb="0" eb="4">
      <t>オンシツコウカ</t>
    </rPh>
    <rPh sb="7" eb="10">
      <t>サクゲントウ</t>
    </rPh>
    <phoneticPr fontId="20"/>
  </si>
  <si>
    <t>有機ＪＡＳ認証面積の拡大</t>
    <rPh sb="0" eb="2">
      <t>ユウキ</t>
    </rPh>
    <rPh sb="5" eb="9">
      <t>ニンショウメンセキ</t>
    </rPh>
    <rPh sb="10" eb="12">
      <t>カクダイ</t>
    </rPh>
    <phoneticPr fontId="20"/>
  </si>
  <si>
    <t>ha</t>
    <phoneticPr fontId="20"/>
  </si>
  <si>
    <t>㎏</t>
    <phoneticPr fontId="20"/>
  </si>
  <si>
    <t>生産・加工・販売の一体化</t>
    <rPh sb="0" eb="2">
      <t>セイサン</t>
    </rPh>
    <rPh sb="3" eb="5">
      <t>カコウ</t>
    </rPh>
    <rPh sb="6" eb="8">
      <t>ハンバイ</t>
    </rPh>
    <rPh sb="9" eb="12">
      <t>イッタイカ</t>
    </rPh>
    <phoneticPr fontId="20"/>
  </si>
  <si>
    <t>異分野の事業者との連携</t>
    <rPh sb="0" eb="3">
      <t>イブンヤ</t>
    </rPh>
    <rPh sb="4" eb="7">
      <t>ジギョウシャ</t>
    </rPh>
    <rPh sb="9" eb="11">
      <t>レンケイ</t>
    </rPh>
    <phoneticPr fontId="20"/>
  </si>
  <si>
    <t>導入等する機械等と成果目標の項目の関連</t>
    <rPh sb="0" eb="2">
      <t>ドウニュウ</t>
    </rPh>
    <rPh sb="2" eb="3">
      <t>トウ</t>
    </rPh>
    <rPh sb="5" eb="7">
      <t>キカイ</t>
    </rPh>
    <rPh sb="7" eb="8">
      <t>トウ</t>
    </rPh>
    <rPh sb="9" eb="11">
      <t>セイカ</t>
    </rPh>
    <rPh sb="11" eb="13">
      <t>モクヒョウ</t>
    </rPh>
    <rPh sb="14" eb="16">
      <t>コウモク</t>
    </rPh>
    <rPh sb="17" eb="19">
      <t>カンレン</t>
    </rPh>
    <phoneticPr fontId="10"/>
  </si>
  <si>
    <t>本事業等の実施状況の確認
（確認した場合はチェックを入れること）</t>
    <rPh sb="0" eb="1">
      <t>ホン</t>
    </rPh>
    <rPh sb="1" eb="3">
      <t>ジギョウ</t>
    </rPh>
    <rPh sb="3" eb="4">
      <t>トウ</t>
    </rPh>
    <rPh sb="5" eb="7">
      <t>ジッシ</t>
    </rPh>
    <rPh sb="7" eb="9">
      <t>ジョウキョウ</t>
    </rPh>
    <rPh sb="10" eb="12">
      <t>カクニン</t>
    </rPh>
    <rPh sb="14" eb="16">
      <t>カクニン</t>
    </rPh>
    <rPh sb="18" eb="20">
      <t>バアイ</t>
    </rPh>
    <rPh sb="26" eb="27">
      <t>イ</t>
    </rPh>
    <phoneticPr fontId="10"/>
  </si>
  <si>
    <t>市町村の認定</t>
    <rPh sb="0" eb="3">
      <t>シチョウソン</t>
    </rPh>
    <rPh sb="4" eb="6">
      <t>ニンテイ</t>
    </rPh>
    <phoneticPr fontId="19"/>
  </si>
  <si>
    <t>経営形態の別の区分</t>
    <rPh sb="0" eb="2">
      <t>ケイエイ</t>
    </rPh>
    <rPh sb="2" eb="4">
      <t>ケイタイ</t>
    </rPh>
    <rPh sb="5" eb="6">
      <t>ベツ</t>
    </rPh>
    <rPh sb="7" eb="9">
      <t>クブン</t>
    </rPh>
    <phoneticPr fontId="19"/>
  </si>
  <si>
    <t>農業者の詳細</t>
    <phoneticPr fontId="22"/>
  </si>
  <si>
    <t>被害を受けた施設等</t>
    <rPh sb="0" eb="2">
      <t>ヒガイ</t>
    </rPh>
    <rPh sb="3" eb="4">
      <t>ウ</t>
    </rPh>
    <rPh sb="6" eb="8">
      <t>シセツ</t>
    </rPh>
    <rPh sb="8" eb="9">
      <t>トウ</t>
    </rPh>
    <phoneticPr fontId="10"/>
  </si>
  <si>
    <t>施設等名</t>
    <rPh sb="0" eb="2">
      <t>シセツ</t>
    </rPh>
    <rPh sb="2" eb="3">
      <t>トウ</t>
    </rPh>
    <rPh sb="3" eb="4">
      <t>メイ</t>
    </rPh>
    <phoneticPr fontId="10"/>
  </si>
  <si>
    <t xml:space="preserve">
助成対象者毎の整備内容の整理番号</t>
    <phoneticPr fontId="10"/>
  </si>
  <si>
    <t>補強の該当の有無（該当する場合「１」を入力）</t>
    <rPh sb="0" eb="2">
      <t>ホキョウ</t>
    </rPh>
    <rPh sb="3" eb="5">
      <t>ガイトウ</t>
    </rPh>
    <rPh sb="6" eb="8">
      <t>ウム</t>
    </rPh>
    <rPh sb="9" eb="11">
      <t>ガイトウ</t>
    </rPh>
    <rPh sb="13" eb="15">
      <t>バアイ</t>
    </rPh>
    <rPh sb="19" eb="21">
      <t>ニュウリョク</t>
    </rPh>
    <phoneticPr fontId="10"/>
  </si>
  <si>
    <t>被災貸借施設等の所有者が助成対象者</t>
    <rPh sb="0" eb="2">
      <t>ヒサイ</t>
    </rPh>
    <rPh sb="2" eb="4">
      <t>タイシャク</t>
    </rPh>
    <rPh sb="4" eb="6">
      <t>シセツ</t>
    </rPh>
    <rPh sb="6" eb="7">
      <t>トウ</t>
    </rPh>
    <rPh sb="8" eb="10">
      <t>ショユウ</t>
    </rPh>
    <rPh sb="10" eb="11">
      <t>シャ</t>
    </rPh>
    <rPh sb="12" eb="14">
      <t>ジョセイ</t>
    </rPh>
    <rPh sb="14" eb="16">
      <t>タイショウ</t>
    </rPh>
    <rPh sb="16" eb="17">
      <t>シャ</t>
    </rPh>
    <phoneticPr fontId="10"/>
  </si>
  <si>
    <t>被災貸借施設等の利用者が助成対象者</t>
    <rPh sb="0" eb="2">
      <t>ヒサイ</t>
    </rPh>
    <rPh sb="2" eb="4">
      <t>タイシャク</t>
    </rPh>
    <rPh sb="4" eb="6">
      <t>シセツ</t>
    </rPh>
    <rPh sb="6" eb="7">
      <t>トウ</t>
    </rPh>
    <rPh sb="8" eb="11">
      <t>リヨウシャ</t>
    </rPh>
    <rPh sb="12" eb="14">
      <t>ジョセイ</t>
    </rPh>
    <rPh sb="14" eb="17">
      <t>タイショウシャ</t>
    </rPh>
    <phoneticPr fontId="10"/>
  </si>
  <si>
    <t>a農業経営の維持が図られる</t>
    <rPh sb="1" eb="3">
      <t>ノウギョウ</t>
    </rPh>
    <rPh sb="3" eb="5">
      <t>ケイエイ</t>
    </rPh>
    <rPh sb="6" eb="8">
      <t>イジ</t>
    </rPh>
    <rPh sb="9" eb="10">
      <t>ハカ</t>
    </rPh>
    <phoneticPr fontId="10"/>
  </si>
  <si>
    <t>b貸借関係の継続</t>
    <rPh sb="1" eb="3">
      <t>タイシャク</t>
    </rPh>
    <rPh sb="3" eb="5">
      <t>カンケイ</t>
    </rPh>
    <rPh sb="6" eb="8">
      <t>ケイゾク</t>
    </rPh>
    <phoneticPr fontId="10"/>
  </si>
  <si>
    <t>c復旧の内容・管理方法等について合意</t>
    <rPh sb="1" eb="3">
      <t>フッキュウ</t>
    </rPh>
    <rPh sb="4" eb="6">
      <t>ナイヨウ</t>
    </rPh>
    <rPh sb="7" eb="9">
      <t>カンリ</t>
    </rPh>
    <rPh sb="9" eb="11">
      <t>ホウホウ</t>
    </rPh>
    <rPh sb="11" eb="12">
      <t>トウ</t>
    </rPh>
    <rPh sb="16" eb="18">
      <t>ゴウイ</t>
    </rPh>
    <phoneticPr fontId="10"/>
  </si>
  <si>
    <t>e復旧施設の利用対価は、復旧事業費の自己負担額と復旧施設の耐用年数等で算出される額以内</t>
    <rPh sb="1" eb="3">
      <t>フッキュウ</t>
    </rPh>
    <rPh sb="3" eb="5">
      <t>シセツ</t>
    </rPh>
    <rPh sb="6" eb="8">
      <t>リヨウ</t>
    </rPh>
    <rPh sb="8" eb="10">
      <t>タイカ</t>
    </rPh>
    <rPh sb="12" eb="14">
      <t>フッキュウ</t>
    </rPh>
    <rPh sb="14" eb="17">
      <t>ジギョウヒ</t>
    </rPh>
    <rPh sb="18" eb="20">
      <t>ジコ</t>
    </rPh>
    <rPh sb="20" eb="23">
      <t>フタンガク</t>
    </rPh>
    <rPh sb="24" eb="26">
      <t>フッキュウ</t>
    </rPh>
    <rPh sb="26" eb="28">
      <t>シセツ</t>
    </rPh>
    <rPh sb="29" eb="31">
      <t>タイヨウ</t>
    </rPh>
    <rPh sb="31" eb="33">
      <t>ネンスウ</t>
    </rPh>
    <rPh sb="33" eb="34">
      <t>トウ</t>
    </rPh>
    <rPh sb="35" eb="37">
      <t>サンシュツ</t>
    </rPh>
    <rPh sb="40" eb="41">
      <t>ガク</t>
    </rPh>
    <rPh sb="41" eb="43">
      <t>イナイ</t>
    </rPh>
    <phoneticPr fontId="10"/>
  </si>
  <si>
    <t>a貸借関係が継続</t>
    <rPh sb="1" eb="3">
      <t>タイシャク</t>
    </rPh>
    <rPh sb="3" eb="5">
      <t>カンケイ</t>
    </rPh>
    <rPh sb="6" eb="8">
      <t>ケイゾク</t>
    </rPh>
    <phoneticPr fontId="10"/>
  </si>
  <si>
    <t>b復旧の内容・監理方法等について合意</t>
    <rPh sb="1" eb="3">
      <t>フッキュウ</t>
    </rPh>
    <rPh sb="4" eb="6">
      <t>ナイヨウ</t>
    </rPh>
    <rPh sb="7" eb="9">
      <t>カンリ</t>
    </rPh>
    <rPh sb="9" eb="11">
      <t>ホウホウ</t>
    </rPh>
    <rPh sb="11" eb="12">
      <t>トウ</t>
    </rPh>
    <rPh sb="16" eb="18">
      <t>ゴウイ</t>
    </rPh>
    <phoneticPr fontId="10"/>
  </si>
  <si>
    <t>d必要費償還請求は復旧事業費の内利用者が負担した額以内</t>
    <rPh sb="1" eb="3">
      <t>ヒツヨウ</t>
    </rPh>
    <rPh sb="3" eb="4">
      <t>ヒ</t>
    </rPh>
    <rPh sb="4" eb="6">
      <t>ショウカン</t>
    </rPh>
    <rPh sb="6" eb="8">
      <t>セイキュウ</t>
    </rPh>
    <rPh sb="9" eb="11">
      <t>フッキュウ</t>
    </rPh>
    <rPh sb="11" eb="14">
      <t>ジギョウヒ</t>
    </rPh>
    <rPh sb="15" eb="16">
      <t>ウチ</t>
    </rPh>
    <rPh sb="16" eb="19">
      <t>リヨウシャ</t>
    </rPh>
    <rPh sb="20" eb="22">
      <t>フタン</t>
    </rPh>
    <rPh sb="24" eb="25">
      <t>ガク</t>
    </rPh>
    <rPh sb="25" eb="27">
      <t>イナイ</t>
    </rPh>
    <phoneticPr fontId="10"/>
  </si>
  <si>
    <t>共同利用</t>
    <rPh sb="0" eb="2">
      <t>キョウドウ</t>
    </rPh>
    <rPh sb="2" eb="4">
      <t>リヨウ</t>
    </rPh>
    <phoneticPr fontId="10"/>
  </si>
  <si>
    <t>○台、馬力・○条刈り、○棟○㎡等</t>
    <rPh sb="3" eb="5">
      <t>バリキ</t>
    </rPh>
    <rPh sb="8" eb="9">
      <t>ガ</t>
    </rPh>
    <phoneticPr fontId="10"/>
  </si>
  <si>
    <t>共済対象施設の状況
（園芸施設共済対象施設の再建・修繕・撤去を行う場合に記載）</t>
    <rPh sb="0" eb="2">
      <t>キョウサイ</t>
    </rPh>
    <rPh sb="2" eb="4">
      <t>タイショウ</t>
    </rPh>
    <rPh sb="4" eb="6">
      <t>シセツ</t>
    </rPh>
    <rPh sb="7" eb="9">
      <t>ジョウキョウ</t>
    </rPh>
    <rPh sb="11" eb="13">
      <t>エンゲイ</t>
    </rPh>
    <rPh sb="13" eb="15">
      <t>シセツ</t>
    </rPh>
    <rPh sb="15" eb="17">
      <t>キョウサイ</t>
    </rPh>
    <rPh sb="17" eb="19">
      <t>タイショウ</t>
    </rPh>
    <rPh sb="19" eb="21">
      <t>シセツ</t>
    </rPh>
    <rPh sb="22" eb="24">
      <t>サイケン</t>
    </rPh>
    <rPh sb="25" eb="27">
      <t>シュウゼン</t>
    </rPh>
    <rPh sb="28" eb="30">
      <t>テッキョ</t>
    </rPh>
    <rPh sb="31" eb="32">
      <t>オコナ</t>
    </rPh>
    <rPh sb="33" eb="35">
      <t>バアイ</t>
    </rPh>
    <rPh sb="36" eb="38">
      <t>キサイ</t>
    </rPh>
    <phoneticPr fontId="10"/>
  </si>
  <si>
    <t>農業専用トラックの状況</t>
    <rPh sb="0" eb="2">
      <t>ノウギョウ</t>
    </rPh>
    <rPh sb="2" eb="4">
      <t>センヨウ</t>
    </rPh>
    <rPh sb="9" eb="11">
      <t>ジョウキョウ</t>
    </rPh>
    <phoneticPr fontId="10"/>
  </si>
  <si>
    <t>着工（又は契約）（予定）年月日</t>
    <rPh sb="0" eb="2">
      <t>チャッコウ</t>
    </rPh>
    <rPh sb="3" eb="4">
      <t>マタ</t>
    </rPh>
    <rPh sb="5" eb="7">
      <t>ケイヤク</t>
    </rPh>
    <rPh sb="9" eb="11">
      <t>ヨテイ</t>
    </rPh>
    <rPh sb="12" eb="15">
      <t>ネンガッピ</t>
    </rPh>
    <phoneticPr fontId="10"/>
  </si>
  <si>
    <t>竣工（予定）年月日</t>
    <rPh sb="0" eb="2">
      <t>シュンコウ</t>
    </rPh>
    <rPh sb="3" eb="5">
      <t>ヨテイ</t>
    </rPh>
    <rPh sb="6" eb="9">
      <t>ネンガッピ</t>
    </rPh>
    <phoneticPr fontId="10"/>
  </si>
  <si>
    <t>施工住所
（被災した場所から施設の設置箇所を移動して再建する場合は、移動後の住所を記載し、その下段に移動前の住所を括弧書きで記載。）</t>
    <rPh sb="0" eb="2">
      <t>セコウ</t>
    </rPh>
    <rPh sb="2" eb="4">
      <t>ジュウショ</t>
    </rPh>
    <rPh sb="6" eb="8">
      <t>ヒサイ</t>
    </rPh>
    <rPh sb="10" eb="12">
      <t>バショ</t>
    </rPh>
    <phoneticPr fontId="10"/>
  </si>
  <si>
    <t>被災面積
（㎡）</t>
    <rPh sb="0" eb="2">
      <t>ヒサイ</t>
    </rPh>
    <rPh sb="2" eb="4">
      <t>メンセキ</t>
    </rPh>
    <phoneticPr fontId="10"/>
  </si>
  <si>
    <t>共同利用の上限額（個別で被災した施設等を、共同利用で整備する場合）</t>
    <rPh sb="0" eb="2">
      <t>キョウドウ</t>
    </rPh>
    <rPh sb="2" eb="4">
      <t>リヨウ</t>
    </rPh>
    <rPh sb="5" eb="8">
      <t>ジョウゲンガク</t>
    </rPh>
    <rPh sb="9" eb="11">
      <t>コベツ</t>
    </rPh>
    <rPh sb="12" eb="14">
      <t>ヒサイ</t>
    </rPh>
    <rPh sb="16" eb="18">
      <t>シセツ</t>
    </rPh>
    <rPh sb="18" eb="19">
      <t>トウ</t>
    </rPh>
    <rPh sb="21" eb="23">
      <t>キョウドウ</t>
    </rPh>
    <rPh sb="23" eb="25">
      <t>リヨウ</t>
    </rPh>
    <rPh sb="26" eb="28">
      <t>セイビ</t>
    </rPh>
    <rPh sb="30" eb="32">
      <t>バアイ</t>
    </rPh>
    <phoneticPr fontId="10"/>
  </si>
  <si>
    <t>保険加入（予定）年月</t>
    <rPh sb="0" eb="2">
      <t>ホケン</t>
    </rPh>
    <rPh sb="2" eb="4">
      <t>カニュウ</t>
    </rPh>
    <rPh sb="5" eb="7">
      <t>ヨテイ</t>
    </rPh>
    <rPh sb="8" eb="10">
      <t>ネンゲツ</t>
    </rPh>
    <phoneticPr fontId="10"/>
  </si>
  <si>
    <t>被災時点で新車登録から14年以内（該当する場合「1」を入力）</t>
    <rPh sb="0" eb="2">
      <t>ヒサイ</t>
    </rPh>
    <rPh sb="2" eb="3">
      <t>ジ</t>
    </rPh>
    <rPh sb="3" eb="4">
      <t>テン</t>
    </rPh>
    <rPh sb="5" eb="7">
      <t>シンシャ</t>
    </rPh>
    <rPh sb="7" eb="9">
      <t>トウロク</t>
    </rPh>
    <rPh sb="13" eb="14">
      <t>ネン</t>
    </rPh>
    <rPh sb="14" eb="16">
      <t>イナイ</t>
    </rPh>
    <rPh sb="17" eb="19">
      <t>ガイトウ</t>
    </rPh>
    <rPh sb="21" eb="23">
      <t>バアイ</t>
    </rPh>
    <rPh sb="27" eb="29">
      <t>ニュウリョク</t>
    </rPh>
    <phoneticPr fontId="10"/>
  </si>
  <si>
    <t>被災前に農業専用に使用（該当する場合「1」を入力）</t>
    <rPh sb="0" eb="2">
      <t>ヒサイ</t>
    </rPh>
    <rPh sb="2" eb="3">
      <t>マエ</t>
    </rPh>
    <rPh sb="4" eb="6">
      <t>ノウギョウ</t>
    </rPh>
    <rPh sb="6" eb="8">
      <t>センヨウ</t>
    </rPh>
    <rPh sb="9" eb="11">
      <t>シヨウ</t>
    </rPh>
    <rPh sb="12" eb="14">
      <t>ガイトウ</t>
    </rPh>
    <rPh sb="16" eb="18">
      <t>バアイ</t>
    </rPh>
    <rPh sb="22" eb="24">
      <t>ニュウリョク</t>
    </rPh>
    <phoneticPr fontId="10"/>
  </si>
  <si>
    <t>地方支援措置</t>
    <rPh sb="0" eb="2">
      <t>チホウ</t>
    </rPh>
    <rPh sb="2" eb="4">
      <t>シエン</t>
    </rPh>
    <rPh sb="4" eb="6">
      <t>ソチ</t>
    </rPh>
    <phoneticPr fontId="10"/>
  </si>
  <si>
    <t>追加的信用供与
活用希望の有無</t>
    <rPh sb="0" eb="3">
      <t>ツイカテキ</t>
    </rPh>
    <rPh sb="3" eb="5">
      <t>シンヨウ</t>
    </rPh>
    <rPh sb="5" eb="7">
      <t>キョウヨ</t>
    </rPh>
    <rPh sb="8" eb="10">
      <t>カツヨウ</t>
    </rPh>
    <rPh sb="10" eb="12">
      <t>キボウ</t>
    </rPh>
    <rPh sb="13" eb="15">
      <t>ウム</t>
    </rPh>
    <phoneticPr fontId="10"/>
  </si>
  <si>
    <t>計</t>
    <rPh sb="0" eb="1">
      <t>ケイ</t>
    </rPh>
    <phoneticPr fontId="10"/>
  </si>
  <si>
    <t>追加的信用供与事業費
(円)</t>
    <rPh sb="0" eb="3">
      <t>ツイカテキ</t>
    </rPh>
    <rPh sb="3" eb="5">
      <t>シンヨウ</t>
    </rPh>
    <rPh sb="5" eb="7">
      <t>キョウヨ</t>
    </rPh>
    <rPh sb="7" eb="10">
      <t>ジギョウヒ</t>
    </rPh>
    <rPh sb="12" eb="13">
      <t>エン</t>
    </rPh>
    <phoneticPr fontId="10"/>
  </si>
  <si>
    <t>市町村長が被災したことを証明した災害の名称</t>
    <rPh sb="0" eb="3">
      <t>シチョウソン</t>
    </rPh>
    <rPh sb="3" eb="4">
      <t>チョウ</t>
    </rPh>
    <rPh sb="5" eb="7">
      <t>ヒサイ</t>
    </rPh>
    <rPh sb="12" eb="14">
      <t>ショウメイ</t>
    </rPh>
    <rPh sb="16" eb="18">
      <t>サイガイ</t>
    </rPh>
    <rPh sb="19" eb="21">
      <t>メイショウ</t>
    </rPh>
    <phoneticPr fontId="10"/>
  </si>
  <si>
    <t>成果目標の設定状況（実施要綱別記の別表６－１）</t>
    <rPh sb="0" eb="2">
      <t>セイカ</t>
    </rPh>
    <rPh sb="2" eb="4">
      <t>モクヒョウ</t>
    </rPh>
    <rPh sb="5" eb="7">
      <t>セッテイ</t>
    </rPh>
    <rPh sb="7" eb="9">
      <t>ジョウキョウ</t>
    </rPh>
    <rPh sb="10" eb="12">
      <t>ジッシ</t>
    </rPh>
    <rPh sb="12" eb="14">
      <t>ヨウコウ</t>
    </rPh>
    <rPh sb="14" eb="16">
      <t>ベッキ</t>
    </rPh>
    <rPh sb="17" eb="19">
      <t>ベッピョウ</t>
    </rPh>
    <phoneticPr fontId="10"/>
  </si>
  <si>
    <t>　補強の取組において、付加価値額の拡大を設定する場合は「1」を記入。
　ただし就業者１人当たりで目標設定する場合は「2」を記入。</t>
    <rPh sb="1" eb="3">
      <t>ホキョウ</t>
    </rPh>
    <rPh sb="4" eb="6">
      <t>トリクミ</t>
    </rPh>
    <rPh sb="11" eb="13">
      <t>フカ</t>
    </rPh>
    <rPh sb="13" eb="15">
      <t>カチ</t>
    </rPh>
    <rPh sb="15" eb="16">
      <t>ガク</t>
    </rPh>
    <rPh sb="17" eb="19">
      <t>カクダイ</t>
    </rPh>
    <rPh sb="20" eb="22">
      <t>セッテイ</t>
    </rPh>
    <rPh sb="24" eb="26">
      <t>バアイ</t>
    </rPh>
    <phoneticPr fontId="10"/>
  </si>
  <si>
    <t>１　記入に当たっては、助成対象者ごとに、導入する１施設等ごとに記載すること。</t>
    <rPh sb="2" eb="4">
      <t>キニュウ</t>
    </rPh>
    <rPh sb="5" eb="6">
      <t>ア</t>
    </rPh>
    <rPh sb="11" eb="13">
      <t>ジョセイ</t>
    </rPh>
    <rPh sb="13" eb="15">
      <t>タイショウ</t>
    </rPh>
    <rPh sb="15" eb="16">
      <t>シャ</t>
    </rPh>
    <rPh sb="20" eb="22">
      <t>ドウニュウ</t>
    </rPh>
    <rPh sb="25" eb="27">
      <t>シセツ</t>
    </rPh>
    <rPh sb="27" eb="28">
      <t>トウ</t>
    </rPh>
    <rPh sb="31" eb="33">
      <t>キサイ</t>
    </rPh>
    <phoneticPr fontId="10"/>
  </si>
  <si>
    <t>２　補強以外の取組の場合、「地区名」の欄については、市町村名を記載すること。</t>
    <rPh sb="2" eb="4">
      <t>ホキョウ</t>
    </rPh>
    <rPh sb="4" eb="6">
      <t>イガイ</t>
    </rPh>
    <rPh sb="7" eb="9">
      <t>トリクミ</t>
    </rPh>
    <rPh sb="10" eb="12">
      <t>バアイ</t>
    </rPh>
    <rPh sb="14" eb="17">
      <t>チクメイ</t>
    </rPh>
    <rPh sb="19" eb="20">
      <t>ラン</t>
    </rPh>
    <rPh sb="26" eb="29">
      <t>シチョウソン</t>
    </rPh>
    <rPh sb="29" eb="30">
      <t>メイ</t>
    </rPh>
    <rPh sb="31" eb="33">
      <t>キサイ</t>
    </rPh>
    <phoneticPr fontId="17"/>
  </si>
  <si>
    <t>被災証明を受けた者（貸借施設等の所有者)</t>
    <rPh sb="0" eb="2">
      <t>ヒサイ</t>
    </rPh>
    <rPh sb="2" eb="4">
      <t>ショウメイ</t>
    </rPh>
    <rPh sb="5" eb="6">
      <t>ウ</t>
    </rPh>
    <rPh sb="8" eb="9">
      <t>シャ</t>
    </rPh>
    <rPh sb="10" eb="12">
      <t>タイシャク</t>
    </rPh>
    <rPh sb="12" eb="14">
      <t>シセツ</t>
    </rPh>
    <rPh sb="14" eb="15">
      <t>トウ</t>
    </rPh>
    <rPh sb="16" eb="19">
      <t>ショユウシャ</t>
    </rPh>
    <phoneticPr fontId="10"/>
  </si>
  <si>
    <t>被災証明を受けた者（貸借施設等の利用者)</t>
    <rPh sb="0" eb="2">
      <t>ヒサイ</t>
    </rPh>
    <rPh sb="2" eb="4">
      <t>ショウメイ</t>
    </rPh>
    <rPh sb="5" eb="6">
      <t>ウ</t>
    </rPh>
    <rPh sb="8" eb="9">
      <t>シャ</t>
    </rPh>
    <rPh sb="10" eb="12">
      <t>タイシャク</t>
    </rPh>
    <rPh sb="12" eb="14">
      <t>シセツ</t>
    </rPh>
    <rPh sb="14" eb="15">
      <t>トウ</t>
    </rPh>
    <rPh sb="16" eb="18">
      <t>リヨウ</t>
    </rPh>
    <rPh sb="18" eb="19">
      <t>シャ</t>
    </rPh>
    <phoneticPr fontId="10"/>
  </si>
  <si>
    <t>目標地図に位置付けられた者等</t>
    <rPh sb="0" eb="2">
      <t>モクヒョウ</t>
    </rPh>
    <rPh sb="2" eb="4">
      <t>チズ</t>
    </rPh>
    <rPh sb="5" eb="8">
      <t>イチヅ</t>
    </rPh>
    <rPh sb="12" eb="13">
      <t>シャ</t>
    </rPh>
    <rPh sb="13" eb="14">
      <t>トウ</t>
    </rPh>
    <phoneticPr fontId="10"/>
  </si>
  <si>
    <t>ハウス（パイプ）</t>
  </si>
  <si>
    <t>生産・加工</t>
    <rPh sb="0" eb="2">
      <t>セイサン</t>
    </rPh>
    <rPh sb="3" eb="5">
      <t>カコウ</t>
    </rPh>
    <phoneticPr fontId="10"/>
  </si>
  <si>
    <t>ハウス（鉄骨）</t>
    <rPh sb="4" eb="6">
      <t>テッコツ</t>
    </rPh>
    <phoneticPr fontId="7"/>
  </si>
  <si>
    <t>ハウス（ガラス）</t>
  </si>
  <si>
    <t>園芸施設の付帯施設</t>
    <rPh sb="0" eb="2">
      <t>エンゲイ</t>
    </rPh>
    <rPh sb="2" eb="4">
      <t>シセツ</t>
    </rPh>
    <rPh sb="5" eb="7">
      <t>フタイ</t>
    </rPh>
    <rPh sb="7" eb="9">
      <t>シセツ</t>
    </rPh>
    <phoneticPr fontId="7"/>
  </si>
  <si>
    <t>農機具格納庫</t>
    <rPh sb="0" eb="3">
      <t>ノウキグ</t>
    </rPh>
    <rPh sb="3" eb="6">
      <t>カクノウコ</t>
    </rPh>
    <phoneticPr fontId="7"/>
  </si>
  <si>
    <t>農作業用施設</t>
    <rPh sb="0" eb="3">
      <t>ノウサギョウ</t>
    </rPh>
    <rPh sb="3" eb="6">
      <t>ヨウシセツ</t>
    </rPh>
    <phoneticPr fontId="7"/>
  </si>
  <si>
    <t>加工施設</t>
    <rPh sb="0" eb="2">
      <t>カコウ</t>
    </rPh>
    <rPh sb="2" eb="4">
      <t>シセツ</t>
    </rPh>
    <phoneticPr fontId="7"/>
  </si>
  <si>
    <t>育苗施設</t>
    <rPh sb="0" eb="2">
      <t>イクビョウ</t>
    </rPh>
    <rPh sb="2" eb="4">
      <t>シセツ</t>
    </rPh>
    <phoneticPr fontId="7"/>
  </si>
  <si>
    <t>果樹棚</t>
    <rPh sb="0" eb="2">
      <t>カジュ</t>
    </rPh>
    <rPh sb="2" eb="3">
      <t>ダナ</t>
    </rPh>
    <phoneticPr fontId="7"/>
  </si>
  <si>
    <t>集出荷施設</t>
    <rPh sb="0" eb="1">
      <t>シュウ</t>
    </rPh>
    <rPh sb="1" eb="3">
      <t>シュッカ</t>
    </rPh>
    <rPh sb="3" eb="5">
      <t>シセツ</t>
    </rPh>
    <phoneticPr fontId="7"/>
  </si>
  <si>
    <t>畜舎（肉用牛）</t>
    <rPh sb="0" eb="2">
      <t>チクシャ</t>
    </rPh>
    <rPh sb="3" eb="6">
      <t>ニクヨウギュウ</t>
    </rPh>
    <phoneticPr fontId="7"/>
  </si>
  <si>
    <t>畜舎（養豚）</t>
    <rPh sb="0" eb="2">
      <t>チクシャ</t>
    </rPh>
    <rPh sb="3" eb="5">
      <t>ヨウトン</t>
    </rPh>
    <phoneticPr fontId="7"/>
  </si>
  <si>
    <t>畜舎（養鶏）</t>
    <rPh sb="0" eb="2">
      <t>チクシャ</t>
    </rPh>
    <rPh sb="3" eb="5">
      <t>ヨウケイ</t>
    </rPh>
    <phoneticPr fontId="7"/>
  </si>
  <si>
    <t>畜舎（酪農）</t>
    <rPh sb="0" eb="2">
      <t>チクシャ</t>
    </rPh>
    <rPh sb="3" eb="5">
      <t>ラクノウ</t>
    </rPh>
    <phoneticPr fontId="7"/>
  </si>
  <si>
    <t>畜舎（その他）</t>
    <rPh sb="0" eb="2">
      <t>チクシャ</t>
    </rPh>
    <rPh sb="5" eb="6">
      <t>タ</t>
    </rPh>
    <phoneticPr fontId="7"/>
  </si>
  <si>
    <t>その他畜産関係施設</t>
    <rPh sb="2" eb="3">
      <t>タ</t>
    </rPh>
    <rPh sb="3" eb="5">
      <t>チクサン</t>
    </rPh>
    <rPh sb="5" eb="7">
      <t>カンケイ</t>
    </rPh>
    <rPh sb="7" eb="9">
      <t>シセツ</t>
    </rPh>
    <phoneticPr fontId="7"/>
  </si>
  <si>
    <t>その他施設等</t>
    <rPh sb="2" eb="3">
      <t>タ</t>
    </rPh>
    <rPh sb="3" eb="5">
      <t>シセツ</t>
    </rPh>
    <rPh sb="5" eb="6">
      <t>トウ</t>
    </rPh>
    <phoneticPr fontId="7"/>
  </si>
  <si>
    <t>農業用機械</t>
    <rPh sb="0" eb="3">
      <t>ノウギョウヨウ</t>
    </rPh>
    <rPh sb="3" eb="5">
      <t>キカイ</t>
    </rPh>
    <phoneticPr fontId="7"/>
  </si>
  <si>
    <r>
      <t>撤去（290円/m</t>
    </r>
    <r>
      <rPr>
        <vertAlign val="superscript"/>
        <sz val="8"/>
        <rFont val="ＭＳ 明朝"/>
        <family val="1"/>
        <charset val="128"/>
      </rPr>
      <t>2</t>
    </r>
    <r>
      <rPr>
        <sz val="8"/>
        <rFont val="ＭＳ 明朝"/>
        <family val="1"/>
        <charset val="128"/>
      </rPr>
      <t>）</t>
    </r>
    <rPh sb="0" eb="2">
      <t>テッキョ</t>
    </rPh>
    <rPh sb="6" eb="7">
      <t>エン</t>
    </rPh>
    <phoneticPr fontId="8"/>
  </si>
  <si>
    <t>撤去</t>
    <rPh sb="0" eb="2">
      <t>テッキョ</t>
    </rPh>
    <phoneticPr fontId="10"/>
  </si>
  <si>
    <r>
      <t>撤去（880円/m</t>
    </r>
    <r>
      <rPr>
        <vertAlign val="superscript"/>
        <sz val="8"/>
        <rFont val="ＭＳ 明朝"/>
        <family val="1"/>
        <charset val="128"/>
      </rPr>
      <t>2</t>
    </r>
    <r>
      <rPr>
        <sz val="8"/>
        <rFont val="ＭＳ 明朝"/>
        <family val="1"/>
        <charset val="128"/>
      </rPr>
      <t>）</t>
    </r>
    <rPh sb="0" eb="2">
      <t>テッキョ</t>
    </rPh>
    <rPh sb="6" eb="7">
      <t>エン</t>
    </rPh>
    <phoneticPr fontId="8"/>
  </si>
  <si>
    <r>
      <t>撤去（1,200円/m</t>
    </r>
    <r>
      <rPr>
        <vertAlign val="superscript"/>
        <sz val="8"/>
        <rFont val="ＭＳ 明朝"/>
        <family val="1"/>
        <charset val="128"/>
      </rPr>
      <t>2</t>
    </r>
    <r>
      <rPr>
        <sz val="8"/>
        <rFont val="ＭＳ 明朝"/>
        <family val="1"/>
        <charset val="128"/>
      </rPr>
      <t>）</t>
    </r>
    <rPh sb="0" eb="2">
      <t>テッキョ</t>
    </rPh>
    <rPh sb="8" eb="9">
      <t>エン</t>
    </rPh>
    <phoneticPr fontId="8"/>
  </si>
  <si>
    <r>
      <t>撤去（4,500円/m</t>
    </r>
    <r>
      <rPr>
        <vertAlign val="superscript"/>
        <sz val="8"/>
        <rFont val="ＭＳ 明朝"/>
        <family val="1"/>
        <charset val="128"/>
      </rPr>
      <t>2</t>
    </r>
    <r>
      <rPr>
        <sz val="8"/>
        <rFont val="ＭＳ 明朝"/>
        <family val="1"/>
        <charset val="128"/>
      </rPr>
      <t>）</t>
    </r>
    <rPh sb="0" eb="2">
      <t>テッキョ</t>
    </rPh>
    <rPh sb="8" eb="9">
      <t>エン</t>
    </rPh>
    <phoneticPr fontId="8"/>
  </si>
  <si>
    <t>撤去（特認）</t>
    <rPh sb="0" eb="2">
      <t>テッキョ</t>
    </rPh>
    <rPh sb="3" eb="5">
      <t>トクニン</t>
    </rPh>
    <phoneticPr fontId="8"/>
  </si>
  <si>
    <t>農業専用トラック</t>
    <rPh sb="0" eb="2">
      <t>ノウギョウ</t>
    </rPh>
    <rPh sb="2" eb="4">
      <t>センヨウ</t>
    </rPh>
    <phoneticPr fontId="10"/>
  </si>
  <si>
    <t>トラック</t>
    <phoneticPr fontId="10"/>
  </si>
  <si>
    <t>Ⅰ　被災農業者支援タイプ</t>
    <rPh sb="2" eb="4">
      <t>ヒサイ</t>
    </rPh>
    <rPh sb="4" eb="7">
      <t>ノウギョウシャ</t>
    </rPh>
    <rPh sb="7" eb="9">
      <t>シエン</t>
    </rPh>
    <phoneticPr fontId="10"/>
  </si>
  <si>
    <t>事業関連取組目標</t>
    <rPh sb="0" eb="2">
      <t>ジギョウ</t>
    </rPh>
    <rPh sb="2" eb="4">
      <t>カンレン</t>
    </rPh>
    <rPh sb="4" eb="6">
      <t>トリクミ</t>
    </rPh>
    <rPh sb="6" eb="8">
      <t>モクヒョウ</t>
    </rPh>
    <phoneticPr fontId="10"/>
  </si>
  <si>
    <t>区分</t>
    <rPh sb="0" eb="2">
      <t>クブン</t>
    </rPh>
    <phoneticPr fontId="22"/>
  </si>
  <si>
    <t>整理番号</t>
    <rPh sb="0" eb="2">
      <t>セイリ</t>
    </rPh>
    <rPh sb="2" eb="4">
      <t>バンゴウ</t>
    </rPh>
    <phoneticPr fontId="22"/>
  </si>
  <si>
    <t>導入する施設等情報</t>
    <rPh sb="0" eb="2">
      <t>ドウニュウ</t>
    </rPh>
    <rPh sb="4" eb="6">
      <t>シセツ</t>
    </rPh>
    <rPh sb="6" eb="7">
      <t>トウ</t>
    </rPh>
    <rPh sb="7" eb="9">
      <t>ジョウホウ</t>
    </rPh>
    <phoneticPr fontId="10"/>
  </si>
  <si>
    <t>事業内容</t>
    <phoneticPr fontId="10"/>
  </si>
  <si>
    <t>助成対象者名</t>
    <rPh sb="0" eb="2">
      <t>ジョセイ</t>
    </rPh>
    <rPh sb="2" eb="5">
      <t>タイショウシャ</t>
    </rPh>
    <rPh sb="5" eb="6">
      <t>メイ</t>
    </rPh>
    <phoneticPr fontId="10"/>
  </si>
  <si>
    <t>１、３、４及び６（個人の場合）の者で組織する団体</t>
    <rPh sb="5" eb="6">
      <t>オヨ</t>
    </rPh>
    <rPh sb="9" eb="11">
      <t>コジン</t>
    </rPh>
    <rPh sb="12" eb="14">
      <t>バアイ</t>
    </rPh>
    <rPh sb="16" eb="17">
      <t>モノ</t>
    </rPh>
    <rPh sb="18" eb="20">
      <t>ソシキ</t>
    </rPh>
    <rPh sb="22" eb="24">
      <t>ダンタイ</t>
    </rPh>
    <phoneticPr fontId="10"/>
  </si>
  <si>
    <t>合計</t>
    <rPh sb="0" eb="2">
      <t>ゴウケイ</t>
    </rPh>
    <phoneticPr fontId="22"/>
  </si>
  <si>
    <t>必須目標（付加価値額の拡大）
（被災農業者の農業経営の維持）</t>
    <rPh sb="0" eb="2">
      <t>ヒッス</t>
    </rPh>
    <rPh sb="2" eb="4">
      <t>モクヒョウ</t>
    </rPh>
    <phoneticPr fontId="10"/>
  </si>
  <si>
    <t>11　「成果目標の設定状況（実施要綱別記の別表６－１）」欄の「単位」欄について、整理番号表⑧に例示した記載の単位を基本とする。例示に沿わない場合には、適宜単位を記載すること。</t>
    <phoneticPr fontId="10"/>
  </si>
  <si>
    <t>14　実施要綱第４の５により、事業内容に変更があった場合は、変更があった各欄ごとに、上段に変更前の内容を括弧書きで記載し、下段に変更後の内容を記載すること。</t>
    <rPh sb="3" eb="5">
      <t>ジッシ</t>
    </rPh>
    <rPh sb="5" eb="7">
      <t>ヨウコウ</t>
    </rPh>
    <phoneticPr fontId="17"/>
  </si>
  <si>
    <t>３　各欄における「整理番号」、「区分」及び「コード」の欄の記載に当たっては、３の整理番号表に基づき番号を記載すること。</t>
    <rPh sb="2" eb="4">
      <t>カクラン</t>
    </rPh>
    <rPh sb="9" eb="11">
      <t>セイリ</t>
    </rPh>
    <rPh sb="11" eb="13">
      <t>バンゴウ</t>
    </rPh>
    <rPh sb="16" eb="18">
      <t>クブン</t>
    </rPh>
    <rPh sb="19" eb="20">
      <t>オヨ</t>
    </rPh>
    <rPh sb="27" eb="28">
      <t>ラン</t>
    </rPh>
    <rPh sb="29" eb="31">
      <t>キサイ</t>
    </rPh>
    <rPh sb="32" eb="33">
      <t>ア</t>
    </rPh>
    <rPh sb="44" eb="45">
      <t>ヒョウ</t>
    </rPh>
    <rPh sb="46" eb="47">
      <t>モト</t>
    </rPh>
    <rPh sb="49" eb="51">
      <t>バンゴウ</t>
    </rPh>
    <rPh sb="52" eb="54">
      <t>キサイ</t>
    </rPh>
    <phoneticPr fontId="17"/>
  </si>
  <si>
    <t>４　「農業者情報」欄の「対象者区分の市町村の認定」欄については、被災後も営農をやめることなく再開しようとする者として市町村が認める者であれば、○を記載すること。</t>
    <rPh sb="3" eb="6">
      <t>ノウギョウシャ</t>
    </rPh>
    <rPh sb="6" eb="8">
      <t>ジョウホウ</t>
    </rPh>
    <rPh sb="9" eb="10">
      <t>ラン</t>
    </rPh>
    <rPh sb="12" eb="15">
      <t>タイショウシャ</t>
    </rPh>
    <rPh sb="15" eb="17">
      <t>クブン</t>
    </rPh>
    <rPh sb="18" eb="21">
      <t>シチョウソン</t>
    </rPh>
    <rPh sb="22" eb="24">
      <t>ニンテイ</t>
    </rPh>
    <rPh sb="25" eb="26">
      <t>ラン</t>
    </rPh>
    <rPh sb="32" eb="35">
      <t>ヒサイゴ</t>
    </rPh>
    <rPh sb="36" eb="38">
      <t>エイノウ</t>
    </rPh>
    <rPh sb="46" eb="48">
      <t>サイカイ</t>
    </rPh>
    <rPh sb="54" eb="55">
      <t>モノ</t>
    </rPh>
    <rPh sb="58" eb="61">
      <t>シチョウソン</t>
    </rPh>
    <rPh sb="62" eb="63">
      <t>ミト</t>
    </rPh>
    <rPh sb="65" eb="66">
      <t>シャ</t>
    </rPh>
    <rPh sb="73" eb="75">
      <t>キサイ</t>
    </rPh>
    <phoneticPr fontId="10"/>
  </si>
  <si>
    <t>５　「被害を受けた施設等」欄の「被害を受けた施設等の貸付前に所有者等が利用していた貸借施設等」欄については、被害を受けた施設等が貸付前に所有者等が利用していた貸借施設等であれば、○を記載すること。</t>
    <rPh sb="3" eb="5">
      <t>ヒガイ</t>
    </rPh>
    <rPh sb="6" eb="7">
      <t>ウ</t>
    </rPh>
    <rPh sb="9" eb="11">
      <t>シセツ</t>
    </rPh>
    <rPh sb="11" eb="12">
      <t>トウ</t>
    </rPh>
    <rPh sb="13" eb="14">
      <t>ラン</t>
    </rPh>
    <rPh sb="16" eb="18">
      <t>ヒガイ</t>
    </rPh>
    <rPh sb="19" eb="20">
      <t>ウ</t>
    </rPh>
    <rPh sb="22" eb="24">
      <t>シセツ</t>
    </rPh>
    <rPh sb="24" eb="25">
      <t>トウ</t>
    </rPh>
    <rPh sb="26" eb="28">
      <t>カシツケ</t>
    </rPh>
    <rPh sb="28" eb="29">
      <t>マエ</t>
    </rPh>
    <rPh sb="30" eb="33">
      <t>ショユウシャ</t>
    </rPh>
    <rPh sb="33" eb="34">
      <t>トウ</t>
    </rPh>
    <rPh sb="35" eb="37">
      <t>リヨウ</t>
    </rPh>
    <rPh sb="41" eb="43">
      <t>タイシャク</t>
    </rPh>
    <rPh sb="43" eb="45">
      <t>シセツ</t>
    </rPh>
    <rPh sb="45" eb="46">
      <t>トウ</t>
    </rPh>
    <rPh sb="47" eb="48">
      <t>ラン</t>
    </rPh>
    <rPh sb="91" eb="93">
      <t>キサイ</t>
    </rPh>
    <phoneticPr fontId="10"/>
  </si>
  <si>
    <t>６　「導入する施設等情報」欄の「整備内容の共同利用」欄については、個別で被害を受けた施設等を共同利用で整備する場合に○を記載すること。</t>
    <rPh sb="3" eb="5">
      <t>ドウニュウ</t>
    </rPh>
    <rPh sb="7" eb="9">
      <t>シセツ</t>
    </rPh>
    <rPh sb="9" eb="10">
      <t>トウ</t>
    </rPh>
    <rPh sb="10" eb="12">
      <t>ジョウホウ</t>
    </rPh>
    <rPh sb="13" eb="14">
      <t>ラン</t>
    </rPh>
    <rPh sb="16" eb="18">
      <t>セイビ</t>
    </rPh>
    <rPh sb="18" eb="20">
      <t>ナイヨウ</t>
    </rPh>
    <rPh sb="21" eb="23">
      <t>キョウドウ</t>
    </rPh>
    <rPh sb="23" eb="25">
      <t>リヨウ</t>
    </rPh>
    <rPh sb="26" eb="27">
      <t>ラン</t>
    </rPh>
    <rPh sb="33" eb="35">
      <t>コベツ</t>
    </rPh>
    <rPh sb="36" eb="38">
      <t>ヒガイ</t>
    </rPh>
    <rPh sb="39" eb="40">
      <t>ウ</t>
    </rPh>
    <rPh sb="42" eb="44">
      <t>シセツ</t>
    </rPh>
    <rPh sb="44" eb="45">
      <t>トウ</t>
    </rPh>
    <rPh sb="46" eb="48">
      <t>キョウドウ</t>
    </rPh>
    <rPh sb="48" eb="50">
      <t>リヨウ</t>
    </rPh>
    <rPh sb="51" eb="53">
      <t>セイビ</t>
    </rPh>
    <rPh sb="55" eb="57">
      <t>バアイ</t>
    </rPh>
    <rPh sb="60" eb="62">
      <t>キサイ</t>
    </rPh>
    <phoneticPr fontId="10"/>
  </si>
  <si>
    <t>７　同欄の「所有者以外の者に利用された施設等の復旧基準」欄について、該当する欄に○を記載すること。</t>
    <rPh sb="2" eb="4">
      <t>ドウラン</t>
    </rPh>
    <rPh sb="6" eb="8">
      <t>ショユウ</t>
    </rPh>
    <rPh sb="8" eb="9">
      <t>シャ</t>
    </rPh>
    <rPh sb="9" eb="11">
      <t>イガイ</t>
    </rPh>
    <rPh sb="12" eb="13">
      <t>シャ</t>
    </rPh>
    <rPh sb="14" eb="16">
      <t>リヨウ</t>
    </rPh>
    <rPh sb="19" eb="21">
      <t>シセツ</t>
    </rPh>
    <rPh sb="21" eb="22">
      <t>トウ</t>
    </rPh>
    <rPh sb="23" eb="25">
      <t>フッキュウ</t>
    </rPh>
    <rPh sb="25" eb="27">
      <t>キジュン</t>
    </rPh>
    <rPh sb="28" eb="29">
      <t>ラン</t>
    </rPh>
    <rPh sb="34" eb="36">
      <t>ガイトウ</t>
    </rPh>
    <rPh sb="38" eb="39">
      <t>ラン</t>
    </rPh>
    <rPh sb="42" eb="44">
      <t>キサイ</t>
    </rPh>
    <phoneticPr fontId="10"/>
  </si>
  <si>
    <t>12　「成果目標の設定状況（実施要綱別記の別表６－１）」欄の「導入等する機械等と成果目標の項目の関連」欄については、導入等する機械等が成果目標の達成にどのように関係するかを詳細に記載すること。</t>
    <rPh sb="4" eb="6">
      <t>セイカ</t>
    </rPh>
    <rPh sb="6" eb="8">
      <t>モクヒョウ</t>
    </rPh>
    <rPh sb="9" eb="11">
      <t>セッテイ</t>
    </rPh>
    <rPh sb="11" eb="13">
      <t>ジョウキョウ</t>
    </rPh>
    <rPh sb="14" eb="16">
      <t>ジッシ</t>
    </rPh>
    <rPh sb="16" eb="18">
      <t>ヨウコウ</t>
    </rPh>
    <rPh sb="18" eb="20">
      <t>ベッキ</t>
    </rPh>
    <rPh sb="21" eb="23">
      <t>ベッピョウ</t>
    </rPh>
    <rPh sb="28" eb="29">
      <t>ラン</t>
    </rPh>
    <phoneticPr fontId="10"/>
  </si>
  <si>
    <t>13　「市町村長が被災したことを証明した災害の名称」欄については、被災した農業者であることを証明した災害名を記載すること。</t>
    <rPh sb="26" eb="27">
      <t>ラン</t>
    </rPh>
    <rPh sb="33" eb="35">
      <t>ヒサイ</t>
    </rPh>
    <rPh sb="37" eb="40">
      <t>ノウギョウシャ</t>
    </rPh>
    <rPh sb="46" eb="48">
      <t>ショウメイ</t>
    </rPh>
    <rPh sb="50" eb="52">
      <t>サイガイ</t>
    </rPh>
    <rPh sb="52" eb="53">
      <t>メイ</t>
    </rPh>
    <rPh sb="54" eb="56">
      <t>キサイ</t>
    </rPh>
    <phoneticPr fontId="10"/>
  </si>
  <si>
    <t>１　補強の取組</t>
    <rPh sb="2" eb="4">
      <t>ホキョウ</t>
    </rPh>
    <rPh sb="5" eb="7">
      <t>トリクミ</t>
    </rPh>
    <phoneticPr fontId="10"/>
  </si>
  <si>
    <t>２　補強以外の取組</t>
    <rPh sb="2" eb="4">
      <t>ホキョウ</t>
    </rPh>
    <rPh sb="4" eb="6">
      <t>イガイ</t>
    </rPh>
    <rPh sb="7" eb="9">
      <t>トリクミ</t>
    </rPh>
    <phoneticPr fontId="12"/>
  </si>
  <si>
    <t>都道府県名</t>
    <rPh sb="0" eb="5">
      <t>トドウフケンメイ</t>
    </rPh>
    <phoneticPr fontId="10"/>
  </si>
  <si>
    <t>事業実施主体
(市町村名)</t>
    <rPh sb="0" eb="2">
      <t>ジギョウ</t>
    </rPh>
    <rPh sb="2" eb="4">
      <t>ジッシ</t>
    </rPh>
    <rPh sb="4" eb="6">
      <t>シュタイ</t>
    </rPh>
    <rPh sb="8" eb="11">
      <t>シチョウソン</t>
    </rPh>
    <rPh sb="11" eb="12">
      <t>メイ</t>
    </rPh>
    <phoneticPr fontId="10"/>
  </si>
  <si>
    <t>10　「共同利用の上限額」欄については、個別で被災した施設等を、共同利用で整備する場合に個々の施設等の原形復旧に係る国費相当額の合計額を記載すること。</t>
    <rPh sb="4" eb="6">
      <t>キョウドウ</t>
    </rPh>
    <rPh sb="6" eb="8">
      <t>リヨウ</t>
    </rPh>
    <rPh sb="9" eb="12">
      <t>ジョウゲンガク</t>
    </rPh>
    <rPh sb="13" eb="14">
      <t>ラン</t>
    </rPh>
    <rPh sb="44" eb="46">
      <t>ココ</t>
    </rPh>
    <rPh sb="47" eb="49">
      <t>シセツ</t>
    </rPh>
    <rPh sb="49" eb="50">
      <t>トウ</t>
    </rPh>
    <rPh sb="51" eb="53">
      <t>ゲンケイ</t>
    </rPh>
    <rPh sb="53" eb="55">
      <t>フッキュウ</t>
    </rPh>
    <rPh sb="56" eb="57">
      <t>カカ</t>
    </rPh>
    <rPh sb="58" eb="60">
      <t>コクヒ</t>
    </rPh>
    <rPh sb="60" eb="63">
      <t>ソウトウガク</t>
    </rPh>
    <rPh sb="64" eb="67">
      <t>ゴウケイガク</t>
    </rPh>
    <rPh sb="68" eb="70">
      <t>キサイ</t>
    </rPh>
    <phoneticPr fontId="10"/>
  </si>
  <si>
    <t>園芸施設共済の引受対象施設の特定園芸施設等の区分</t>
    <rPh sb="20" eb="21">
      <t>トウ</t>
    </rPh>
    <rPh sb="22" eb="24">
      <t>クブン</t>
    </rPh>
    <phoneticPr fontId="10"/>
  </si>
  <si>
    <t>施設等名称及び
能力･規模等</t>
    <rPh sb="0" eb="2">
      <t>シセツ</t>
    </rPh>
    <rPh sb="2" eb="3">
      <t>トウ</t>
    </rPh>
    <rPh sb="3" eb="5">
      <t>メイショウ</t>
    </rPh>
    <rPh sb="5" eb="6">
      <t>オヨ</t>
    </rPh>
    <rPh sb="8" eb="10">
      <t>ノウリョク</t>
    </rPh>
    <rPh sb="11" eb="13">
      <t>キボ</t>
    </rPh>
    <rPh sb="13" eb="14">
      <t>トウ</t>
    </rPh>
    <phoneticPr fontId="10"/>
  </si>
  <si>
    <t>d施設等及び施設が存する土地を施設の処分制限期間の満了までの利用確約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0"/>
  </si>
  <si>
    <t>c施設等及び施設が存する土地を施設の処分制限期間の満了までの利用確約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0"/>
  </si>
  <si>
    <t>農業経営の改善を図るための取組</t>
    <rPh sb="0" eb="2">
      <t>ノウギョウ</t>
    </rPh>
    <rPh sb="2" eb="4">
      <t>ケイエイ</t>
    </rPh>
    <rPh sb="5" eb="7">
      <t>カイゼン</t>
    </rPh>
    <rPh sb="8" eb="9">
      <t>ハカ</t>
    </rPh>
    <rPh sb="13" eb="15">
      <t>トリクミ</t>
    </rPh>
    <phoneticPr fontId="10"/>
  </si>
  <si>
    <t>補強の取組</t>
    <phoneticPr fontId="10"/>
  </si>
  <si>
    <t>補強以外の取組</t>
    <phoneticPr fontId="10"/>
  </si>
  <si>
    <t>１①</t>
  </si>
  <si>
    <t>１②</t>
  </si>
  <si>
    <t>１③</t>
  </si>
  <si>
    <t>１④</t>
  </si>
  <si>
    <t>１⑤</t>
  </si>
  <si>
    <t>１⑥</t>
  </si>
  <si>
    <t>１⑦ア</t>
  </si>
  <si>
    <t>１⑦イ</t>
  </si>
  <si>
    <t>１⑦ウ</t>
  </si>
  <si>
    <t>１⑦エ</t>
  </si>
  <si>
    <t>１⑧ア</t>
  </si>
  <si>
    <t>１⑧イ</t>
  </si>
  <si>
    <t>２①</t>
    <phoneticPr fontId="10"/>
  </si>
  <si>
    <t>２②</t>
    <phoneticPr fontId="10"/>
  </si>
  <si>
    <t>８　「共済対象施設の状況」欄の「共済金支払通知書の関連する棟番号」欄については、被災した施設の園芸施設共済の支払共済金の棟番号を記載すること。</t>
    <rPh sb="13" eb="14">
      <t>ラン</t>
    </rPh>
    <rPh sb="33" eb="34">
      <t>ラン</t>
    </rPh>
    <rPh sb="40" eb="42">
      <t>ヒサイ</t>
    </rPh>
    <rPh sb="44" eb="46">
      <t>シセツ</t>
    </rPh>
    <rPh sb="47" eb="49">
      <t>エンゲイ</t>
    </rPh>
    <rPh sb="49" eb="51">
      <t>シセツ</t>
    </rPh>
    <rPh sb="51" eb="53">
      <t>キョウサイ</t>
    </rPh>
    <rPh sb="54" eb="56">
      <t>シハラ</t>
    </rPh>
    <rPh sb="56" eb="59">
      <t>キョウサイキン</t>
    </rPh>
    <rPh sb="60" eb="61">
      <t>トウ</t>
    </rPh>
    <rPh sb="61" eb="63">
      <t>バンゴウ</t>
    </rPh>
    <rPh sb="64" eb="66">
      <t>キサイ</t>
    </rPh>
    <phoneticPr fontId="10"/>
  </si>
  <si>
    <t>９　「保険等加入情報」欄については、復旧する施設等について記載すること。</t>
    <rPh sb="11" eb="12">
      <t>ラン</t>
    </rPh>
    <rPh sb="18" eb="20">
      <t>フッキュウ</t>
    </rPh>
    <rPh sb="22" eb="24">
      <t>シセツ</t>
    </rPh>
    <rPh sb="24" eb="25">
      <t>トウ</t>
    </rPh>
    <rPh sb="29" eb="31">
      <t>キサイ</t>
    </rPh>
    <phoneticPr fontId="10"/>
  </si>
  <si>
    <t>１　補強以外の取組</t>
    <rPh sb="2" eb="4">
      <t>ホキョウ</t>
    </rPh>
    <rPh sb="4" eb="6">
      <t>イガイ</t>
    </rPh>
    <rPh sb="7" eb="9">
      <t>トリクミ</t>
    </rPh>
    <phoneticPr fontId="10"/>
  </si>
  <si>
    <t>⑤被災施設及び整備内容（１補強の取組及び２補強以外の取組）</t>
    <rPh sb="1" eb="3">
      <t>ヒサイ</t>
    </rPh>
    <rPh sb="3" eb="5">
      <t>シセツ</t>
    </rPh>
    <rPh sb="5" eb="6">
      <t>オヨ</t>
    </rPh>
    <rPh sb="13" eb="15">
      <t>ホキョウ</t>
    </rPh>
    <rPh sb="16" eb="18">
      <t>トリクミ</t>
    </rPh>
    <rPh sb="18" eb="19">
      <t>オヨ</t>
    </rPh>
    <rPh sb="21" eb="23">
      <t>ホキョウ</t>
    </rPh>
    <rPh sb="23" eb="25">
      <t>イガイ</t>
    </rPh>
    <rPh sb="26" eb="28">
      <t>トリクミ</t>
    </rPh>
    <phoneticPr fontId="10"/>
  </si>
  <si>
    <t>データ行個別番号（参考）</t>
    <rPh sb="3" eb="4">
      <t>ギョウ</t>
    </rPh>
    <rPh sb="4" eb="6">
      <t>コベツ</t>
    </rPh>
    <rPh sb="6" eb="8">
      <t>バンゴウ</t>
    </rPh>
    <rPh sb="9" eb="11">
      <t>サンコウ</t>
    </rPh>
    <phoneticPr fontId="11"/>
  </si>
  <si>
    <t>地区個別番号</t>
    <rPh sb="0" eb="2">
      <t>チク</t>
    </rPh>
    <rPh sb="2" eb="4">
      <t>コベツ</t>
    </rPh>
    <rPh sb="4" eb="6">
      <t>バンゴウ</t>
    </rPh>
    <phoneticPr fontId="11"/>
  </si>
  <si>
    <t>市町村個別番号</t>
    <rPh sb="0" eb="3">
      <t>シチョウソン</t>
    </rPh>
    <rPh sb="3" eb="5">
      <t>コベツ</t>
    </rPh>
    <rPh sb="5" eb="7">
      <t>バンゴウ</t>
    </rPh>
    <phoneticPr fontId="11"/>
  </si>
  <si>
    <t>対象者個別番号</t>
    <rPh sb="0" eb="3">
      <t>タイショウシャ</t>
    </rPh>
    <rPh sb="3" eb="5">
      <t>コベツ</t>
    </rPh>
    <rPh sb="5" eb="7">
      <t>バンゴウ</t>
    </rPh>
    <phoneticPr fontId="11"/>
  </si>
  <si>
    <t>うち信用供与</t>
    <rPh sb="2" eb="4">
      <t>シンヨウ</t>
    </rPh>
    <rPh sb="4" eb="6">
      <t>キョウヨ</t>
    </rPh>
    <phoneticPr fontId="11"/>
  </si>
  <si>
    <t>地区先頭行</t>
    <rPh sb="0" eb="2">
      <t>チク</t>
    </rPh>
    <rPh sb="2" eb="5">
      <t>セントウギョウ</t>
    </rPh>
    <phoneticPr fontId="11"/>
  </si>
  <si>
    <t>市町村先頭行</t>
    <rPh sb="0" eb="3">
      <t>シチョウソン</t>
    </rPh>
    <phoneticPr fontId="11"/>
  </si>
  <si>
    <t>対象者先頭行</t>
    <rPh sb="0" eb="3">
      <t>タイショウシャ</t>
    </rPh>
    <rPh sb="3" eb="6">
      <t>セントウギョウ</t>
    </rPh>
    <phoneticPr fontId="11"/>
  </si>
  <si>
    <t>都道府県・市町村・地区</t>
    <rPh sb="0" eb="4">
      <t>トドウフケン</t>
    </rPh>
    <rPh sb="5" eb="8">
      <t>シチョウソン</t>
    </rPh>
    <rPh sb="9" eb="11">
      <t>チク</t>
    </rPh>
    <phoneticPr fontId="10"/>
  </si>
  <si>
    <t>地区名及び事業内容の区分</t>
    <rPh sb="0" eb="3">
      <t>チクメイ</t>
    </rPh>
    <rPh sb="3" eb="4">
      <t>オヨ</t>
    </rPh>
    <rPh sb="5" eb="9">
      <t>ジギョウナイヨウ</t>
    </rPh>
    <rPh sb="10" eb="12">
      <t>クブン</t>
    </rPh>
    <phoneticPr fontId="22"/>
  </si>
  <si>
    <t>被災貸借施設等</t>
    <rPh sb="0" eb="2">
      <t>ヒサイ</t>
    </rPh>
    <rPh sb="2" eb="6">
      <t>タイシャクシセツ</t>
    </rPh>
    <rPh sb="6" eb="7">
      <t>トウ</t>
    </rPh>
    <phoneticPr fontId="22"/>
  </si>
  <si>
    <t>園芸施設共済における特定園芸施設及び附帯施設の時価現有率表</t>
    <rPh sb="0" eb="2">
      <t>エンゲイ</t>
    </rPh>
    <rPh sb="2" eb="4">
      <t>シセツ</t>
    </rPh>
    <rPh sb="4" eb="6">
      <t>キョウサイ</t>
    </rPh>
    <rPh sb="10" eb="12">
      <t>トクテイ</t>
    </rPh>
    <rPh sb="12" eb="14">
      <t>エンゲイ</t>
    </rPh>
    <rPh sb="14" eb="16">
      <t>シセツ</t>
    </rPh>
    <rPh sb="16" eb="17">
      <t>オヨ</t>
    </rPh>
    <rPh sb="18" eb="20">
      <t>フタイ</t>
    </rPh>
    <rPh sb="20" eb="22">
      <t>シセツ</t>
    </rPh>
    <rPh sb="23" eb="25">
      <t>ジカ</t>
    </rPh>
    <rPh sb="25" eb="27">
      <t>ゲンユウ</t>
    </rPh>
    <rPh sb="27" eb="28">
      <t>リツ</t>
    </rPh>
    <rPh sb="28" eb="29">
      <t>ヒョウ</t>
    </rPh>
    <phoneticPr fontId="10"/>
  </si>
  <si>
    <t>①</t>
    <phoneticPr fontId="10"/>
  </si>
  <si>
    <t>②</t>
    <phoneticPr fontId="10"/>
  </si>
  <si>
    <t>③</t>
    <phoneticPr fontId="10"/>
  </si>
  <si>
    <t>④</t>
    <phoneticPr fontId="10"/>
  </si>
  <si>
    <t>⑤</t>
    <phoneticPr fontId="10"/>
  </si>
  <si>
    <t>⑥</t>
    <phoneticPr fontId="10"/>
  </si>
  <si>
    <t>⑦</t>
    <phoneticPr fontId="10"/>
  </si>
  <si>
    <t>⑧</t>
    <phoneticPr fontId="10"/>
  </si>
  <si>
    <t>⑨</t>
    <phoneticPr fontId="10"/>
  </si>
  <si>
    <t>⑩</t>
    <phoneticPr fontId="10"/>
  </si>
  <si>
    <t>⑪</t>
    <phoneticPr fontId="10"/>
  </si>
  <si>
    <t>⑫</t>
    <phoneticPr fontId="10"/>
  </si>
  <si>
    <t>⑬</t>
    <phoneticPr fontId="10"/>
  </si>
  <si>
    <t>⑭</t>
    <phoneticPr fontId="10"/>
  </si>
  <si>
    <t>⑮</t>
    <phoneticPr fontId="10"/>
  </si>
  <si>
    <t>⑯</t>
    <phoneticPr fontId="10"/>
  </si>
  <si>
    <t>共済対象施設</t>
    <rPh sb="0" eb="2">
      <t>キョウサイ</t>
    </rPh>
    <rPh sb="2" eb="4">
      <t>タイショウ</t>
    </rPh>
    <rPh sb="4" eb="6">
      <t>シセツ</t>
    </rPh>
    <phoneticPr fontId="10"/>
  </si>
  <si>
    <t>1年未満</t>
    <rPh sb="1" eb="2">
      <t>ネン</t>
    </rPh>
    <rPh sb="2" eb="4">
      <t>ミマン</t>
    </rPh>
    <phoneticPr fontId="10"/>
  </si>
  <si>
    <t>2年未満</t>
    <rPh sb="1" eb="2">
      <t>ネン</t>
    </rPh>
    <rPh sb="2" eb="4">
      <t>ミマン</t>
    </rPh>
    <phoneticPr fontId="10"/>
  </si>
  <si>
    <t>3年未満</t>
    <rPh sb="1" eb="2">
      <t>ネン</t>
    </rPh>
    <rPh sb="2" eb="4">
      <t>ミマン</t>
    </rPh>
    <phoneticPr fontId="10"/>
  </si>
  <si>
    <t>4年未満</t>
    <rPh sb="1" eb="2">
      <t>ネン</t>
    </rPh>
    <rPh sb="2" eb="4">
      <t>ミマン</t>
    </rPh>
    <phoneticPr fontId="10"/>
  </si>
  <si>
    <t>5年未満</t>
    <rPh sb="1" eb="2">
      <t>ネン</t>
    </rPh>
    <rPh sb="2" eb="4">
      <t>ミマン</t>
    </rPh>
    <phoneticPr fontId="10"/>
  </si>
  <si>
    <t>6年未満</t>
    <rPh sb="1" eb="2">
      <t>ネン</t>
    </rPh>
    <rPh sb="2" eb="4">
      <t>ミマン</t>
    </rPh>
    <phoneticPr fontId="10"/>
  </si>
  <si>
    <t>7年未満</t>
    <rPh sb="1" eb="2">
      <t>ネン</t>
    </rPh>
    <rPh sb="2" eb="4">
      <t>ミマン</t>
    </rPh>
    <phoneticPr fontId="10"/>
  </si>
  <si>
    <t>8年未満</t>
    <rPh sb="1" eb="2">
      <t>ネン</t>
    </rPh>
    <rPh sb="2" eb="4">
      <t>ミマン</t>
    </rPh>
    <phoneticPr fontId="10"/>
  </si>
  <si>
    <t>9年未満</t>
    <rPh sb="1" eb="2">
      <t>ネン</t>
    </rPh>
    <rPh sb="2" eb="4">
      <t>ミマン</t>
    </rPh>
    <phoneticPr fontId="10"/>
  </si>
  <si>
    <t>10年未満</t>
    <rPh sb="2" eb="3">
      <t>ネン</t>
    </rPh>
    <rPh sb="3" eb="5">
      <t>ミマン</t>
    </rPh>
    <phoneticPr fontId="10"/>
  </si>
  <si>
    <t>11年未満</t>
    <rPh sb="2" eb="3">
      <t>ネン</t>
    </rPh>
    <rPh sb="3" eb="5">
      <t>ミマン</t>
    </rPh>
    <phoneticPr fontId="10"/>
  </si>
  <si>
    <t>12年未満</t>
    <rPh sb="2" eb="3">
      <t>ネン</t>
    </rPh>
    <rPh sb="3" eb="5">
      <t>ミマン</t>
    </rPh>
    <phoneticPr fontId="10"/>
  </si>
  <si>
    <t>13年未満</t>
    <rPh sb="2" eb="3">
      <t>ネン</t>
    </rPh>
    <rPh sb="3" eb="5">
      <t>ミマン</t>
    </rPh>
    <phoneticPr fontId="10"/>
  </si>
  <si>
    <t>14年未満</t>
    <rPh sb="2" eb="3">
      <t>ネン</t>
    </rPh>
    <rPh sb="3" eb="5">
      <t>ミマン</t>
    </rPh>
    <phoneticPr fontId="10"/>
  </si>
  <si>
    <t>15年未満</t>
    <rPh sb="2" eb="3">
      <t>ネン</t>
    </rPh>
    <rPh sb="3" eb="5">
      <t>ミマン</t>
    </rPh>
    <phoneticPr fontId="10"/>
  </si>
  <si>
    <t>Ⅰ類木造</t>
    <rPh sb="1" eb="2">
      <t>ルイ</t>
    </rPh>
    <rPh sb="2" eb="4">
      <t>モクゾウ</t>
    </rPh>
    <phoneticPr fontId="10"/>
  </si>
  <si>
    <t>Ⅱ類鉄骨</t>
    <rPh sb="1" eb="2">
      <t>ルイ</t>
    </rPh>
    <rPh sb="2" eb="4">
      <t>テッコツ</t>
    </rPh>
    <phoneticPr fontId="10"/>
  </si>
  <si>
    <t>Ⅰ類木竹</t>
    <rPh sb="1" eb="2">
      <t>ルイ</t>
    </rPh>
    <rPh sb="2" eb="3">
      <t>キ</t>
    </rPh>
    <rPh sb="3" eb="4">
      <t>タケ</t>
    </rPh>
    <phoneticPr fontId="10"/>
  </si>
  <si>
    <t>Ⅱ類パイプ</t>
    <rPh sb="1" eb="2">
      <t>ルイ</t>
    </rPh>
    <phoneticPr fontId="10"/>
  </si>
  <si>
    <t>Ⅲ類～Ⅴ類及びⅦ類鉄骨</t>
    <rPh sb="1" eb="2">
      <t>ルイ</t>
    </rPh>
    <rPh sb="4" eb="5">
      <t>ルイ</t>
    </rPh>
    <rPh sb="5" eb="6">
      <t>オヨ</t>
    </rPh>
    <rPh sb="8" eb="9">
      <t>ルイ</t>
    </rPh>
    <rPh sb="9" eb="11">
      <t>テッコツ</t>
    </rPh>
    <phoneticPr fontId="10"/>
  </si>
  <si>
    <t>附帯施設</t>
    <rPh sb="0" eb="2">
      <t>フタイ</t>
    </rPh>
    <rPh sb="2" eb="4">
      <t>シセツ</t>
    </rPh>
    <phoneticPr fontId="10"/>
  </si>
  <si>
    <t>ガラス室</t>
    <rPh sb="3" eb="4">
      <t>シツ</t>
    </rPh>
    <phoneticPr fontId="10"/>
  </si>
  <si>
    <t>プラスチックハウス</t>
    <phoneticPr fontId="10"/>
  </si>
  <si>
    <t>15年以上</t>
    <rPh sb="2" eb="3">
      <t>ネン</t>
    </rPh>
    <rPh sb="3" eb="5">
      <t>イジョウ</t>
    </rPh>
    <phoneticPr fontId="10"/>
  </si>
  <si>
    <t>撤去</t>
    <rPh sb="0" eb="2">
      <t>テッキョ</t>
    </rPh>
    <phoneticPr fontId="22"/>
  </si>
  <si>
    <t>【撤去】
農業用ハウス及び果樹棚等に流入した土砂の除去（該当の場合「1」を記入）</t>
    <phoneticPr fontId="22"/>
  </si>
  <si>
    <t>撤去の場合の交付上限額
（円）</t>
    <phoneticPr fontId="22"/>
  </si>
  <si>
    <t>本則の課税事業者は「1」、簡易課税事業者は「２」、免税事業者の場合は｢３｣を記入</t>
    <rPh sb="13" eb="15">
      <t>カンイ</t>
    </rPh>
    <rPh sb="15" eb="17">
      <t>カゼイ</t>
    </rPh>
    <rPh sb="17" eb="20">
      <t>ジギョウシャ</t>
    </rPh>
    <rPh sb="25" eb="27">
      <t>メンゼイ</t>
    </rPh>
    <rPh sb="27" eb="30">
      <t>ジギョウシャ</t>
    </rPh>
    <rPh sb="31" eb="33">
      <t>バアイ</t>
    </rPh>
    <phoneticPr fontId="9"/>
  </si>
  <si>
    <t>市町村名</t>
    <rPh sb="0" eb="4">
      <t>シチョウソンメイ</t>
    </rPh>
    <phoneticPr fontId="22"/>
  </si>
  <si>
    <t>地区名</t>
    <rPh sb="0" eb="3">
      <t>チクメイ</t>
    </rPh>
    <phoneticPr fontId="22"/>
  </si>
  <si>
    <t>都道府県名</t>
    <rPh sb="0" eb="4">
      <t>トドウフケン</t>
    </rPh>
    <rPh sb="4" eb="5">
      <t>メイ</t>
    </rPh>
    <phoneticPr fontId="22"/>
  </si>
  <si>
    <t>NO.</t>
    <phoneticPr fontId="22"/>
  </si>
  <si>
    <t>助成対象者名</t>
    <rPh sb="0" eb="6">
      <t>ジョセイタイショウシャメイ</t>
    </rPh>
    <phoneticPr fontId="22"/>
  </si>
  <si>
    <t>被害を受けた施設等</t>
    <rPh sb="0" eb="2">
      <t>ヒガイ</t>
    </rPh>
    <rPh sb="3" eb="4">
      <t>ウ</t>
    </rPh>
    <rPh sb="6" eb="8">
      <t>シセツ</t>
    </rPh>
    <rPh sb="8" eb="9">
      <t>トウ</t>
    </rPh>
    <phoneticPr fontId="22"/>
  </si>
  <si>
    <t>整備内容</t>
    <rPh sb="0" eb="4">
      <t>セイビナイヨウ</t>
    </rPh>
    <phoneticPr fontId="22"/>
  </si>
  <si>
    <t>時価現有率</t>
    <rPh sb="0" eb="2">
      <t>ジカ</t>
    </rPh>
    <rPh sb="2" eb="5">
      <t>ゲンユウリツ</t>
    </rPh>
    <phoneticPr fontId="22"/>
  </si>
  <si>
    <t>課税事業者の別</t>
    <rPh sb="0" eb="5">
      <t>カゼイジギョウシャ</t>
    </rPh>
    <rPh sb="6" eb="7">
      <t>ベツ</t>
    </rPh>
    <phoneticPr fontId="22"/>
  </si>
  <si>
    <t>都道府県個別番号</t>
    <rPh sb="0" eb="4">
      <t>トドウフケン</t>
    </rPh>
    <rPh sb="4" eb="6">
      <t>コベツ</t>
    </rPh>
    <rPh sb="6" eb="8">
      <t>バンゴウ</t>
    </rPh>
    <phoneticPr fontId="22"/>
  </si>
  <si>
    <t>控除の別</t>
    <rPh sb="0" eb="2">
      <t>コウジョ</t>
    </rPh>
    <rPh sb="3" eb="4">
      <t>ベツ</t>
    </rPh>
    <phoneticPr fontId="22"/>
  </si>
  <si>
    <t>整備内容
判断</t>
    <rPh sb="0" eb="4">
      <t>セイビナイヨウ</t>
    </rPh>
    <rPh sb="5" eb="7">
      <t>ハンダン</t>
    </rPh>
    <phoneticPr fontId="22"/>
  </si>
  <si>
    <t>共同利用の該当</t>
    <rPh sb="0" eb="4">
      <t>キョウドウリヨウ</t>
    </rPh>
    <rPh sb="5" eb="7">
      <t>ガイトウ</t>
    </rPh>
    <phoneticPr fontId="22"/>
  </si>
  <si>
    <t>原型復旧に係る国費相当額
(a)</t>
    <rPh sb="0" eb="4">
      <t>ゲンケイフッキュウ</t>
    </rPh>
    <rPh sb="5" eb="6">
      <t>カカ</t>
    </rPh>
    <rPh sb="7" eb="12">
      <t>コクヒソウトウガク</t>
    </rPh>
    <phoneticPr fontId="10"/>
  </si>
  <si>
    <t>別紙第２の１（１）イ（オ）
（共同利用）
※園芸施設共済の加入対象施設除く</t>
    <rPh sb="0" eb="2">
      <t>ベッシ</t>
    </rPh>
    <rPh sb="2" eb="3">
      <t>ダイ</t>
    </rPh>
    <rPh sb="15" eb="19">
      <t>キョウドウリヨウ</t>
    </rPh>
    <rPh sb="22" eb="28">
      <t>エンゲイシセツキョウサイ</t>
    </rPh>
    <rPh sb="29" eb="35">
      <t>カニュウタイショウシセツ</t>
    </rPh>
    <rPh sb="35" eb="36">
      <t>ノゾ</t>
    </rPh>
    <phoneticPr fontId="22"/>
  </si>
  <si>
    <t>助成金上限額</t>
    <rPh sb="0" eb="3">
      <t>ジョセイキン</t>
    </rPh>
    <rPh sb="3" eb="6">
      <t>ジョウゲンガク</t>
    </rPh>
    <phoneticPr fontId="22"/>
  </si>
  <si>
    <t>助成金確認</t>
    <rPh sb="0" eb="3">
      <t>ジョセイキン</t>
    </rPh>
    <rPh sb="3" eb="5">
      <t>カクニン</t>
    </rPh>
    <phoneticPr fontId="22"/>
  </si>
  <si>
    <t>撤去額上限判定</t>
    <rPh sb="0" eb="3">
      <t>テッキョガク</t>
    </rPh>
    <rPh sb="3" eb="7">
      <t>ジョウゲンハンテイ</t>
    </rPh>
    <phoneticPr fontId="22"/>
  </si>
  <si>
    <t>事業費50万円以上</t>
    <phoneticPr fontId="22"/>
  </si>
  <si>
    <t>国費（経営体小計）</t>
    <rPh sb="0" eb="2">
      <t>コクヒ</t>
    </rPh>
    <rPh sb="3" eb="6">
      <t>ケイエイタイ</t>
    </rPh>
    <rPh sb="6" eb="8">
      <t>ショウケイ</t>
    </rPh>
    <phoneticPr fontId="22"/>
  </si>
  <si>
    <t>判定</t>
    <rPh sb="0" eb="2">
      <t>ハンテイ</t>
    </rPh>
    <phoneticPr fontId="22"/>
  </si>
  <si>
    <t>助成金限度額</t>
    <phoneticPr fontId="22"/>
  </si>
  <si>
    <t>中古、新品の別
（中古の場合「１」を記入</t>
    <rPh sb="0" eb="2">
      <t>チュウコ</t>
    </rPh>
    <rPh sb="3" eb="5">
      <t>シンピン</t>
    </rPh>
    <rPh sb="6" eb="7">
      <t>ベツ</t>
    </rPh>
    <rPh sb="9" eb="11">
      <t>チュウコ</t>
    </rPh>
    <rPh sb="12" eb="14">
      <t>バアイ</t>
    </rPh>
    <rPh sb="18" eb="20">
      <t>キニュウ</t>
    </rPh>
    <phoneticPr fontId="22"/>
  </si>
  <si>
    <t>（中古の場合）中古資産耐用年数（年）</t>
    <rPh sb="1" eb="3">
      <t>チュウコ</t>
    </rPh>
    <rPh sb="4" eb="6">
      <t>バアイ</t>
    </rPh>
    <rPh sb="7" eb="15">
      <t>チュウコシサンタイヨウネンスウ</t>
    </rPh>
    <phoneticPr fontId="10"/>
  </si>
  <si>
    <t>成果目標（プルダウン用）</t>
    <rPh sb="0" eb="2">
      <t>セイカ</t>
    </rPh>
    <rPh sb="2" eb="4">
      <t>モクヒョウ</t>
    </rPh>
    <rPh sb="10" eb="11">
      <t>ヨウ</t>
    </rPh>
    <phoneticPr fontId="10"/>
  </si>
  <si>
    <t>２ 補強以外</t>
    <rPh sb="2" eb="6">
      <t>ホキョウイガイ</t>
    </rPh>
    <phoneticPr fontId="10"/>
  </si>
  <si>
    <t>被災貸借施設等の場合「1」</t>
    <rPh sb="0" eb="2">
      <t>ヒサイ</t>
    </rPh>
    <rPh sb="2" eb="6">
      <t>タイシャクシセツ</t>
    </rPh>
    <rPh sb="6" eb="7">
      <t>トウ</t>
    </rPh>
    <rPh sb="8" eb="10">
      <t>バアイ</t>
    </rPh>
    <phoneticPr fontId="22"/>
  </si>
  <si>
    <t>都道府県知事と
協議済の場合「1」</t>
    <rPh sb="0" eb="4">
      <t>トドウフケン</t>
    </rPh>
    <rPh sb="4" eb="6">
      <t>チジ</t>
    </rPh>
    <rPh sb="8" eb="10">
      <t>キョウギ</t>
    </rPh>
    <rPh sb="10" eb="11">
      <t>ズ</t>
    </rPh>
    <rPh sb="12" eb="14">
      <t>バアイ</t>
    </rPh>
    <phoneticPr fontId="10"/>
  </si>
  <si>
    <t>農業用機械の取得の場合「1」</t>
    <rPh sb="0" eb="5">
      <t>ノウギョウヨウキカイ</t>
    </rPh>
    <rPh sb="6" eb="8">
      <t>シュトク</t>
    </rPh>
    <rPh sb="9" eb="11">
      <t>バアイ</t>
    </rPh>
    <phoneticPr fontId="22"/>
  </si>
  <si>
    <t>園芸施設共済に加入している場合、「1」</t>
    <rPh sb="0" eb="2">
      <t>エンゲイ</t>
    </rPh>
    <rPh sb="2" eb="4">
      <t>シセツ</t>
    </rPh>
    <rPh sb="4" eb="6">
      <t>キョウサイ</t>
    </rPh>
    <rPh sb="7" eb="9">
      <t>カニュウ</t>
    </rPh>
    <rPh sb="14" eb="16">
      <t>カニュウ</t>
    </rPh>
    <phoneticPr fontId="22"/>
  </si>
  <si>
    <t>成果目標（必須目標除く）（プルダウン用）</t>
    <rPh sb="0" eb="2">
      <t>セイカ</t>
    </rPh>
    <rPh sb="2" eb="4">
      <t>モクヒョウ</t>
    </rPh>
    <rPh sb="5" eb="9">
      <t>ヒッスモクヒョウ</t>
    </rPh>
    <rPh sb="9" eb="10">
      <t>ノゾ</t>
    </rPh>
    <rPh sb="18" eb="19">
      <t>ヨウ</t>
    </rPh>
    <phoneticPr fontId="10"/>
  </si>
  <si>
    <t>生産・加工・販売の
一体化</t>
    <rPh sb="0" eb="2">
      <t>セイサン</t>
    </rPh>
    <rPh sb="3" eb="5">
      <t>カコウ</t>
    </rPh>
    <rPh sb="6" eb="8">
      <t>ハンバイ</t>
    </rPh>
    <rPh sb="10" eb="13">
      <t>イッタイカ</t>
    </rPh>
    <phoneticPr fontId="20"/>
  </si>
  <si>
    <t>有機ＪＡＳ認証面積の
拡大</t>
    <rPh sb="0" eb="2">
      <t>ユウキ</t>
    </rPh>
    <rPh sb="5" eb="9">
      <t>ニンショウメンセキ</t>
    </rPh>
    <rPh sb="11" eb="13">
      <t>カクダイ</t>
    </rPh>
    <phoneticPr fontId="20"/>
  </si>
  <si>
    <t>農業経営の改善を
図るための取組</t>
    <rPh sb="0" eb="2">
      <t>ノウギョウ</t>
    </rPh>
    <rPh sb="2" eb="4">
      <t>ケイエイ</t>
    </rPh>
    <rPh sb="5" eb="7">
      <t>カイゼン</t>
    </rPh>
    <rPh sb="9" eb="10">
      <t>ハカ</t>
    </rPh>
    <rPh sb="14" eb="16">
      <t>トリクミ</t>
    </rPh>
    <phoneticPr fontId="10"/>
  </si>
  <si>
    <t>地区先頭行
（補強・補強以外の別）</t>
    <rPh sb="0" eb="2">
      <t>チク</t>
    </rPh>
    <rPh sb="2" eb="4">
      <t>セントウ</t>
    </rPh>
    <rPh sb="4" eb="5">
      <t>ギョウ</t>
    </rPh>
    <rPh sb="7" eb="9">
      <t>ホキョウ</t>
    </rPh>
    <rPh sb="10" eb="12">
      <t>ホキョウ</t>
    </rPh>
    <rPh sb="12" eb="14">
      <t>イガイ</t>
    </rPh>
    <rPh sb="15" eb="16">
      <t>ベツ</t>
    </rPh>
    <phoneticPr fontId="22"/>
  </si>
  <si>
    <t>地区個別番号
(補強・補強以外の別）</t>
    <rPh sb="0" eb="2">
      <t>チク</t>
    </rPh>
    <rPh sb="2" eb="4">
      <t>コベツ</t>
    </rPh>
    <rPh sb="4" eb="6">
      <t>バンゴウ</t>
    </rPh>
    <rPh sb="8" eb="10">
      <t>ホキョウ</t>
    </rPh>
    <rPh sb="11" eb="15">
      <t>ホキョウイガイ</t>
    </rPh>
    <rPh sb="16" eb="17">
      <t>ベツ</t>
    </rPh>
    <phoneticPr fontId="11"/>
  </si>
  <si>
    <t>個別番号</t>
    <rPh sb="0" eb="4">
      <t>コベツバンゴウ</t>
    </rPh>
    <phoneticPr fontId="22"/>
  </si>
  <si>
    <t>先頭行</t>
    <rPh sb="0" eb="3">
      <t>セントウギョウ</t>
    </rPh>
    <phoneticPr fontId="22"/>
  </si>
  <si>
    <t>事業内容
１ 補強
２補強以外</t>
    <rPh sb="0" eb="4">
      <t>ジギョウナイヨウ</t>
    </rPh>
    <rPh sb="7" eb="9">
      <t>ホキョウ</t>
    </rPh>
    <rPh sb="11" eb="15">
      <t>ホキョウイガイ</t>
    </rPh>
    <phoneticPr fontId="22"/>
  </si>
  <si>
    <t>貸付前に所有者等が利用していた貸借施設等の場合「1」</t>
    <rPh sb="0" eb="2">
      <t>カシツケ</t>
    </rPh>
    <rPh sb="2" eb="3">
      <t>マエ</t>
    </rPh>
    <rPh sb="4" eb="7">
      <t>ショユウシャ</t>
    </rPh>
    <rPh sb="7" eb="8">
      <t>トウ</t>
    </rPh>
    <rPh sb="9" eb="11">
      <t>リヨウ</t>
    </rPh>
    <rPh sb="15" eb="17">
      <t>タイシャク</t>
    </rPh>
    <rPh sb="17" eb="19">
      <t>シセツ</t>
    </rPh>
    <rPh sb="19" eb="20">
      <t>トウ</t>
    </rPh>
    <rPh sb="21" eb="23">
      <t>バアイ</t>
    </rPh>
    <phoneticPr fontId="10"/>
  </si>
  <si>
    <t>被災貸借施設等の場合
「1」</t>
    <rPh sb="0" eb="2">
      <t>ヒサイ</t>
    </rPh>
    <rPh sb="2" eb="4">
      <t>タイシャク</t>
    </rPh>
    <rPh sb="4" eb="6">
      <t>シセツ</t>
    </rPh>
    <rPh sb="6" eb="7">
      <t>トウ</t>
    </rPh>
    <rPh sb="8" eb="10">
      <t>バアイ</t>
    </rPh>
    <phoneticPr fontId="22"/>
  </si>
  <si>
    <t>要件確認</t>
    <rPh sb="0" eb="4">
      <t>ヨウケンカクニン</t>
    </rPh>
    <phoneticPr fontId="22"/>
  </si>
  <si>
    <t>１ 補強のみ
融資主体支援タイプ地区要件</t>
    <rPh sb="2" eb="4">
      <t>ホキョウ</t>
    </rPh>
    <rPh sb="8" eb="14">
      <t>ユウシシュタイシエン</t>
    </rPh>
    <rPh sb="17" eb="21">
      <t>チクヨウケン</t>
    </rPh>
    <phoneticPr fontId="22"/>
  </si>
  <si>
    <t>個別表
要件確認</t>
    <rPh sb="0" eb="3">
      <t>コベツヒョウ</t>
    </rPh>
    <rPh sb="4" eb="8">
      <t>ヨウケンカクニン</t>
    </rPh>
    <phoneticPr fontId="22"/>
  </si>
  <si>
    <t>所有者以外の者に利用された施設等の復旧基準（該当する場合「1」を入力）</t>
    <rPh sb="0" eb="3">
      <t>ショユウシャ</t>
    </rPh>
    <rPh sb="3" eb="5">
      <t>イガイ</t>
    </rPh>
    <rPh sb="6" eb="7">
      <t>モノ</t>
    </rPh>
    <rPh sb="8" eb="10">
      <t>リヨウ</t>
    </rPh>
    <rPh sb="13" eb="15">
      <t>シセツ</t>
    </rPh>
    <rPh sb="15" eb="16">
      <t>トウ</t>
    </rPh>
    <rPh sb="17" eb="19">
      <t>フッキュウ</t>
    </rPh>
    <rPh sb="19" eb="21">
      <t>キジュン</t>
    </rPh>
    <rPh sb="22" eb="24">
      <t>ガイトウ</t>
    </rPh>
    <rPh sb="26" eb="28">
      <t>バアイ</t>
    </rPh>
    <rPh sb="32" eb="34">
      <t>ニュウリョク</t>
    </rPh>
    <phoneticPr fontId="10"/>
  </si>
  <si>
    <t>１①</t>
    <phoneticPr fontId="10"/>
  </si>
  <si>
    <t>共済対象施設</t>
    <rPh sb="0" eb="2">
      <t>キョウサイ</t>
    </rPh>
    <rPh sb="2" eb="6">
      <t>タイショウシセツ</t>
    </rPh>
    <phoneticPr fontId="22"/>
  </si>
  <si>
    <t>整備内容がハウスの場合
「1」</t>
    <rPh sb="0" eb="4">
      <t>セイビナイヨウ</t>
    </rPh>
    <rPh sb="9" eb="11">
      <t>バアイ</t>
    </rPh>
    <phoneticPr fontId="22"/>
  </si>
  <si>
    <t>整備内容がハウスの共済加入</t>
    <phoneticPr fontId="22"/>
  </si>
  <si>
    <t>園芸施設共済対象の場合「1」</t>
    <rPh sb="9" eb="11">
      <t>バアイ</t>
    </rPh>
    <phoneticPr fontId="22"/>
  </si>
  <si>
    <t>共済金支払通知書等記入の場合、「1」</t>
    <rPh sb="9" eb="11">
      <t>キニュウ</t>
    </rPh>
    <rPh sb="12" eb="14">
      <t>バアイ</t>
    </rPh>
    <phoneticPr fontId="22"/>
  </si>
  <si>
    <t>事業費（除税）×時価現有率×4/10（参考）</t>
    <rPh sb="0" eb="3">
      <t>ジギョウヒ</t>
    </rPh>
    <rPh sb="4" eb="6">
      <t>ジョゼイ</t>
    </rPh>
    <rPh sb="8" eb="10">
      <t>ジカ</t>
    </rPh>
    <rPh sb="10" eb="13">
      <t>ゲンユウリツ</t>
    </rPh>
    <rPh sb="19" eb="21">
      <t>サンコウ</t>
    </rPh>
    <phoneticPr fontId="22"/>
  </si>
  <si>
    <t>対象者個別番号
（補強・補強以外の別）</t>
    <rPh sb="0" eb="3">
      <t>タイショウシャ</t>
    </rPh>
    <rPh sb="3" eb="5">
      <t>コベツ</t>
    </rPh>
    <rPh sb="5" eb="7">
      <t>バンゴウ</t>
    </rPh>
    <rPh sb="9" eb="11">
      <t>ホキョウ</t>
    </rPh>
    <rPh sb="12" eb="14">
      <t>ホキョウ</t>
    </rPh>
    <rPh sb="14" eb="16">
      <t>イガイ</t>
    </rPh>
    <rPh sb="17" eb="18">
      <t>ベツ</t>
    </rPh>
    <phoneticPr fontId="22"/>
  </si>
  <si>
    <t>支払共済金</t>
    <rPh sb="0" eb="4">
      <t>シハライキョウサイ</t>
    </rPh>
    <rPh sb="4" eb="5">
      <t>キン</t>
    </rPh>
    <phoneticPr fontId="22"/>
  </si>
  <si>
    <t>融資又は地方上乗せをしている場合、「1」</t>
    <rPh sb="0" eb="2">
      <t>ユウシ</t>
    </rPh>
    <rPh sb="2" eb="3">
      <t>マタ</t>
    </rPh>
    <rPh sb="4" eb="8">
      <t>チホウウワノ</t>
    </rPh>
    <rPh sb="14" eb="16">
      <t>バアイ</t>
    </rPh>
    <phoneticPr fontId="22"/>
  </si>
  <si>
    <t>別紙第２の１（１）イ（ア）
（園芸施設共済加入対象施設）</t>
    <phoneticPr fontId="22"/>
  </si>
  <si>
    <t>再建・修繕の場合
（AA整備内容判断で、「1」）</t>
    <rPh sb="0" eb="2">
      <t>サイケン</t>
    </rPh>
    <rPh sb="3" eb="5">
      <t>シュウゼン</t>
    </rPh>
    <rPh sb="6" eb="8">
      <t>バアイ</t>
    </rPh>
    <rPh sb="12" eb="18">
      <t>セイビナイヨウハンダン</t>
    </rPh>
    <phoneticPr fontId="22"/>
  </si>
  <si>
    <t>園芸施設共済に加入している場合「1」</t>
    <rPh sb="0" eb="4">
      <t>エンゲイシセツ</t>
    </rPh>
    <rPh sb="4" eb="6">
      <t>キョウサイ</t>
    </rPh>
    <rPh sb="7" eb="9">
      <t>カニュウ</t>
    </rPh>
    <rPh sb="13" eb="15">
      <t>バアイ</t>
    </rPh>
    <phoneticPr fontId="22"/>
  </si>
  <si>
    <t>園芸施設共済に加入済みで、共済金支払金額入力済みの場合「〇」</t>
    <rPh sb="18" eb="20">
      <t>キンガク</t>
    </rPh>
    <rPh sb="20" eb="23">
      <t>ニュウリョクズ</t>
    </rPh>
    <rPh sb="25" eb="27">
      <t>バアイ</t>
    </rPh>
    <phoneticPr fontId="22"/>
  </si>
  <si>
    <t>事業費
（国庫算定）</t>
    <rPh sb="0" eb="3">
      <t>ジギョウヒ</t>
    </rPh>
    <rPh sb="5" eb="9">
      <t>コッコサンテイ</t>
    </rPh>
    <phoneticPr fontId="22"/>
  </si>
  <si>
    <t>事業費
（国庫算定）
（除税額）</t>
    <rPh sb="0" eb="3">
      <t>ジギョウヒ</t>
    </rPh>
    <rPh sb="5" eb="9">
      <t>コッコサンテイ</t>
    </rPh>
    <rPh sb="12" eb="15">
      <t>ジョゼイガク</t>
    </rPh>
    <phoneticPr fontId="22"/>
  </si>
  <si>
    <t>事業費（国費算定）（除税）*3/10
（a)</t>
    <rPh sb="0" eb="3">
      <t>ジギョウヒ</t>
    </rPh>
    <rPh sb="4" eb="6">
      <t>コクヒ</t>
    </rPh>
    <rPh sb="6" eb="8">
      <t>サンテイ</t>
    </rPh>
    <rPh sb="10" eb="12">
      <t>ジョゼイ</t>
    </rPh>
    <phoneticPr fontId="10"/>
  </si>
  <si>
    <t>園芸施設共済に加入済みで、共済金支払通知書等入力済みの場合「〇」</t>
    <rPh sb="18" eb="21">
      <t>ツウチショ</t>
    </rPh>
    <rPh sb="21" eb="22">
      <t>トウ</t>
    </rPh>
    <rPh sb="22" eb="25">
      <t>ニュウリョクズ</t>
    </rPh>
    <rPh sb="27" eb="29">
      <t>バアイ</t>
    </rPh>
    <phoneticPr fontId="22"/>
  </si>
  <si>
    <t>再建・修繕のうち園芸共済対象施設の場合、「1」</t>
    <rPh sb="0" eb="2">
      <t>サイケン</t>
    </rPh>
    <rPh sb="3" eb="5">
      <t>シュウゼン</t>
    </rPh>
    <rPh sb="8" eb="9">
      <t>エン</t>
    </rPh>
    <rPh sb="9" eb="10">
      <t>ゲイ</t>
    </rPh>
    <rPh sb="10" eb="16">
      <t>キョウサイタイショウシセツ</t>
    </rPh>
    <rPh sb="17" eb="19">
      <t>バアイ</t>
    </rPh>
    <phoneticPr fontId="22"/>
  </si>
  <si>
    <t>再建・修繕のうち園芸共済対象施設ではない場合、「1」</t>
    <phoneticPr fontId="22"/>
  </si>
  <si>
    <t>事業費（除税）*1/2
(b)</t>
    <rPh sb="0" eb="3">
      <t>ジギョウヒ</t>
    </rPh>
    <rPh sb="4" eb="5">
      <t>ジョ</t>
    </rPh>
    <rPh sb="5" eb="6">
      <t>ゼイ</t>
    </rPh>
    <phoneticPr fontId="10"/>
  </si>
  <si>
    <t>別紙第２の１（１）イ（イ）
（園芸施設共済加入対象施設及び共同利用以外）</t>
    <phoneticPr fontId="22"/>
  </si>
  <si>
    <t>①再建・修繕のうち園芸共済対象施設ではない場合、「1」</t>
    <phoneticPr fontId="22"/>
  </si>
  <si>
    <t>②再建・修繕のうち共同利用ではない場合、「1」</t>
    <rPh sb="9" eb="13">
      <t>キョウドウリヨウ</t>
    </rPh>
    <phoneticPr fontId="22"/>
  </si>
  <si>
    <t>①②の要件を満たす場合、「1」</t>
    <rPh sb="3" eb="5">
      <t>ヨウケン</t>
    </rPh>
    <rPh sb="6" eb="7">
      <t>ミ</t>
    </rPh>
    <rPh sb="9" eb="11">
      <t>バアイ</t>
    </rPh>
    <phoneticPr fontId="22"/>
  </si>
  <si>
    <t>市町村
認定
（被災後も営農をやめることなく再開しようとする者）</t>
    <rPh sb="0" eb="3">
      <t>シチョウソン</t>
    </rPh>
    <rPh sb="4" eb="6">
      <t>ニンテイ</t>
    </rPh>
    <rPh sb="8" eb="11">
      <t>ヒサイゴ</t>
    </rPh>
    <rPh sb="12" eb="14">
      <t>エイノウ</t>
    </rPh>
    <rPh sb="22" eb="24">
      <t>サイカイ</t>
    </rPh>
    <rPh sb="30" eb="31">
      <t>モノ</t>
    </rPh>
    <phoneticPr fontId="10"/>
  </si>
  <si>
    <t>助成金確認</t>
    <rPh sb="0" eb="5">
      <t>ジョセイキンカクニン</t>
    </rPh>
    <phoneticPr fontId="22"/>
  </si>
  <si>
    <t>土砂撤去の場合「１」</t>
    <rPh sb="0" eb="2">
      <t>ドシャ</t>
    </rPh>
    <rPh sb="2" eb="4">
      <t>テッキョ</t>
    </rPh>
    <rPh sb="5" eb="7">
      <t>バアイ</t>
    </rPh>
    <phoneticPr fontId="22"/>
  </si>
  <si>
    <t>別紙第２の１（１）イ（エ）
（土砂撤去）</t>
    <phoneticPr fontId="22"/>
  </si>
  <si>
    <t>施設撤去の場合「1」</t>
    <rPh sb="0" eb="4">
      <t>シセツテッキョ</t>
    </rPh>
    <rPh sb="5" eb="7">
      <t>バアイ</t>
    </rPh>
    <phoneticPr fontId="22"/>
  </si>
  <si>
    <t>助成対象施設が園芸施設共済に加入している</t>
    <rPh sb="0" eb="6">
      <t>ジョセイタイショウシセツ</t>
    </rPh>
    <rPh sb="7" eb="9">
      <t>エンゲイ</t>
    </rPh>
    <rPh sb="9" eb="11">
      <t>シセツ</t>
    </rPh>
    <rPh sb="11" eb="13">
      <t>キョウサイ</t>
    </rPh>
    <rPh sb="14" eb="16">
      <t>カニュウ</t>
    </rPh>
    <phoneticPr fontId="22"/>
  </si>
  <si>
    <t>園芸施設共済加入済みの場合
要件確認</t>
    <rPh sb="0" eb="2">
      <t>エンゲイ</t>
    </rPh>
    <rPh sb="2" eb="4">
      <t>シセツ</t>
    </rPh>
    <rPh sb="4" eb="6">
      <t>キョウサイ</t>
    </rPh>
    <rPh sb="6" eb="9">
      <t>カニュウズ</t>
    </rPh>
    <rPh sb="11" eb="13">
      <t>バアイ</t>
    </rPh>
    <rPh sb="14" eb="16">
      <t>ヨウケン</t>
    </rPh>
    <rPh sb="16" eb="18">
      <t>カクニン</t>
    </rPh>
    <phoneticPr fontId="22"/>
  </si>
  <si>
    <t>別紙第２の１（１）イ（カ）
（施設撤去）</t>
    <phoneticPr fontId="22"/>
  </si>
  <si>
    <t>撤去の場合
（AA整備内容判断で、「2」）</t>
    <rPh sb="0" eb="2">
      <t>テッキョ</t>
    </rPh>
    <rPh sb="3" eb="5">
      <t>バアイ</t>
    </rPh>
    <rPh sb="9" eb="15">
      <t>セイビナイヨウハンダン</t>
    </rPh>
    <phoneticPr fontId="22"/>
  </si>
  <si>
    <t>別紙第２の１（１）イ（ウ）
（補強）</t>
    <phoneticPr fontId="22"/>
  </si>
  <si>
    <t>助成単価
（a）</t>
    <rPh sb="0" eb="2">
      <t>ジョセイ</t>
    </rPh>
    <rPh sb="2" eb="4">
      <t>タンカ</t>
    </rPh>
    <phoneticPr fontId="22"/>
  </si>
  <si>
    <t>地公体助成
(d)</t>
    <rPh sb="0" eb="1">
      <t>チ</t>
    </rPh>
    <rPh sb="1" eb="2">
      <t>コウ</t>
    </rPh>
    <rPh sb="2" eb="3">
      <t>タイ</t>
    </rPh>
    <rPh sb="3" eb="5">
      <t>ジョセイ</t>
    </rPh>
    <phoneticPr fontId="4"/>
  </si>
  <si>
    <t>補強の取組の場合「1」</t>
    <rPh sb="0" eb="2">
      <t>ホキョウ</t>
    </rPh>
    <rPh sb="3" eb="5">
      <t>トリクミ</t>
    </rPh>
    <rPh sb="6" eb="8">
      <t>バアイ</t>
    </rPh>
    <phoneticPr fontId="22"/>
  </si>
  <si>
    <t>事業実施地区の要件</t>
    <phoneticPr fontId="22"/>
  </si>
  <si>
    <t>共済対象施設の共済加入</t>
  </si>
  <si>
    <t>国費</t>
  </si>
  <si>
    <t>助成対象者国費300万円以内</t>
    <phoneticPr fontId="22"/>
  </si>
  <si>
    <t>助成金確認</t>
    <phoneticPr fontId="22"/>
  </si>
  <si>
    <t>補強の場合
（AA整備内容判断で、「3」</t>
    <rPh sb="0" eb="2">
      <t>ホキョウ</t>
    </rPh>
    <rPh sb="3" eb="5">
      <t>バアイ</t>
    </rPh>
    <rPh sb="9" eb="15">
      <t>セイビナイヨウハンダン</t>
    </rPh>
    <phoneticPr fontId="22"/>
  </si>
  <si>
    <t>事業内容区分</t>
    <rPh sb="0" eb="4">
      <t>ジギョウナイヨウ</t>
    </rPh>
    <rPh sb="4" eb="6">
      <t>クブン</t>
    </rPh>
    <phoneticPr fontId="22"/>
  </si>
  <si>
    <t>共済加入
（事業費は国費算定（除税））
（b）</t>
    <rPh sb="0" eb="2">
      <t>キョウサイ</t>
    </rPh>
    <rPh sb="2" eb="4">
      <t>カニュウ</t>
    </rPh>
    <rPh sb="6" eb="9">
      <t>ジギョウヒ</t>
    </rPh>
    <rPh sb="10" eb="14">
      <t>コクヒサンテイ</t>
    </rPh>
    <rPh sb="15" eb="17">
      <t>ジョゼイ</t>
    </rPh>
    <phoneticPr fontId="5"/>
  </si>
  <si>
    <t>共済
非加入
（事業費は国費算定（除税））
（b）</t>
    <rPh sb="0" eb="2">
      <t>キョウサイ</t>
    </rPh>
    <rPh sb="3" eb="4">
      <t>ヒ</t>
    </rPh>
    <rPh sb="4" eb="6">
      <t>カニュウ</t>
    </rPh>
    <rPh sb="17" eb="19">
      <t>ジョゼイ</t>
    </rPh>
    <phoneticPr fontId="5"/>
  </si>
  <si>
    <t>控除
（事業費（税含む））
（c)</t>
    <rPh sb="0" eb="2">
      <t>コウジョ</t>
    </rPh>
    <rPh sb="4" eb="7">
      <t>ジギョウヒ</t>
    </rPh>
    <rPh sb="8" eb="10">
      <t>ゼイフク</t>
    </rPh>
    <phoneticPr fontId="5"/>
  </si>
  <si>
    <t>控除
（事業費は国費算定（税含む））
（c)</t>
    <rPh sb="0" eb="2">
      <t>コウジョ</t>
    </rPh>
    <rPh sb="4" eb="7">
      <t>ジギョウヒ</t>
    </rPh>
    <rPh sb="8" eb="12">
      <t>コクヒサンテイ</t>
    </rPh>
    <rPh sb="13" eb="15">
      <t>ゼイフク</t>
    </rPh>
    <phoneticPr fontId="5"/>
  </si>
  <si>
    <t>控除
（事業費（税含む））
（b)</t>
    <rPh sb="0" eb="2">
      <t>コウジョ</t>
    </rPh>
    <rPh sb="4" eb="7">
      <t>ジギョウヒ</t>
    </rPh>
    <rPh sb="8" eb="10">
      <t>ゼイフク</t>
    </rPh>
    <phoneticPr fontId="5"/>
  </si>
  <si>
    <t>石川県</t>
    <rPh sb="0" eb="3">
      <t>イシカワケン</t>
    </rPh>
    <phoneticPr fontId="22"/>
  </si>
  <si>
    <t>（</t>
    <phoneticPr fontId="22"/>
  </si>
  <si>
    <t>水色：必須入力、</t>
    <rPh sb="0" eb="2">
      <t>ミズイロ</t>
    </rPh>
    <rPh sb="3" eb="7">
      <t>ヒッスニュウリョク</t>
    </rPh>
    <phoneticPr fontId="22"/>
  </si>
  <si>
    <t>赤：選択入力、</t>
    <rPh sb="0" eb="1">
      <t>アカ</t>
    </rPh>
    <rPh sb="2" eb="6">
      <t>センタクニュウリョク</t>
    </rPh>
    <phoneticPr fontId="22"/>
  </si>
  <si>
    <t>紫：該当する場合のみ入力</t>
    <rPh sb="0" eb="1">
      <t>ムラサキ</t>
    </rPh>
    <rPh sb="2" eb="4">
      <t>ガイトウ</t>
    </rPh>
    <rPh sb="6" eb="8">
      <t>バアイ</t>
    </rPh>
    <rPh sb="10" eb="12">
      <t>ニュウリョク</t>
    </rPh>
    <phoneticPr fontId="22"/>
  </si>
  <si>
    <t>）</t>
    <phoneticPr fontId="22"/>
  </si>
  <si>
    <t>ふりがな</t>
    <phoneticPr fontId="10"/>
  </si>
  <si>
    <t>郵便番号</t>
    <rPh sb="0" eb="4">
      <t>ユウビンバンゴウ</t>
    </rPh>
    <phoneticPr fontId="22"/>
  </si>
  <si>
    <t>住　所</t>
    <rPh sb="0" eb="1">
      <t>ジュウ</t>
    </rPh>
    <rPh sb="2" eb="3">
      <t>ショ</t>
    </rPh>
    <phoneticPr fontId="10"/>
  </si>
  <si>
    <t>電話番号
（できれば携帯）</t>
    <phoneticPr fontId="22"/>
  </si>
  <si>
    <t>メールアドレス
（任意）</t>
    <rPh sb="9" eb="11">
      <t>ニンイ</t>
    </rPh>
    <phoneticPr fontId="22"/>
  </si>
  <si>
    <t>Ⅰ　助成対象者の概要</t>
    <rPh sb="2" eb="4">
      <t>ジョセイ</t>
    </rPh>
    <rPh sb="4" eb="7">
      <t>タイショウシャ</t>
    </rPh>
    <rPh sb="8" eb="10">
      <t>ガイヨウ</t>
    </rPh>
    <phoneticPr fontId="10"/>
  </si>
  <si>
    <t>　（１）農業者等の区分</t>
    <rPh sb="4" eb="6">
      <t>ノウギョウ</t>
    </rPh>
    <rPh sb="6" eb="7">
      <t>シャ</t>
    </rPh>
    <rPh sb="7" eb="8">
      <t>ナド</t>
    </rPh>
    <rPh sb="9" eb="11">
      <t>クブン</t>
    </rPh>
    <phoneticPr fontId="22"/>
  </si>
  <si>
    <t>□</t>
  </si>
  <si>
    <t>ａ.</t>
    <phoneticPr fontId="10"/>
  </si>
  <si>
    <t>認定農業者</t>
    <phoneticPr fontId="10"/>
  </si>
  <si>
    <t>b.</t>
    <phoneticPr fontId="10"/>
  </si>
  <si>
    <t>集落営農組織</t>
    <rPh sb="0" eb="6">
      <t>シュウラクエイノウソシキ</t>
    </rPh>
    <phoneticPr fontId="10"/>
  </si>
  <si>
    <t>c.</t>
    <phoneticPr fontId="10"/>
  </si>
  <si>
    <r>
      <t>新規就農者
（認定</t>
    </r>
    <r>
      <rPr>
        <u/>
        <sz val="9"/>
        <rFont val="ＭＳ Ｐ明朝"/>
        <family val="1"/>
        <charset val="128"/>
      </rPr>
      <t>就農者</t>
    </r>
    <r>
      <rPr>
        <sz val="9"/>
        <rFont val="ＭＳ Ｐ明朝"/>
        <family val="1"/>
        <charset val="128"/>
      </rPr>
      <t>）</t>
    </r>
    <rPh sb="0" eb="5">
      <t>シンキシュウノウシャ</t>
    </rPh>
    <rPh sb="7" eb="9">
      <t>ニンテイ</t>
    </rPh>
    <rPh sb="9" eb="11">
      <t>シュウノウ</t>
    </rPh>
    <rPh sb="11" eb="12">
      <t>シャ</t>
    </rPh>
    <phoneticPr fontId="10"/>
  </si>
  <si>
    <t>d.</t>
    <phoneticPr fontId="10"/>
  </si>
  <si>
    <r>
      <t>新規就農者
（認定</t>
    </r>
    <r>
      <rPr>
        <u/>
        <sz val="9"/>
        <rFont val="ＭＳ Ｐ明朝"/>
        <family val="1"/>
        <charset val="128"/>
      </rPr>
      <t>農業者</t>
    </r>
    <r>
      <rPr>
        <sz val="9"/>
        <rFont val="ＭＳ Ｐ明朝"/>
        <family val="1"/>
        <charset val="128"/>
      </rPr>
      <t>）</t>
    </r>
    <rPh sb="0" eb="5">
      <t>シンキシュウノウシャ</t>
    </rPh>
    <rPh sb="7" eb="12">
      <t>ニンテイノウギョウシャ</t>
    </rPh>
    <phoneticPr fontId="10"/>
  </si>
  <si>
    <t>e.</t>
    <phoneticPr fontId="10"/>
  </si>
  <si>
    <t>f.</t>
    <phoneticPr fontId="10"/>
  </si>
  <si>
    <t>g.</t>
    <phoneticPr fontId="10"/>
  </si>
  <si>
    <t>貸借施設等の所有者※</t>
    <rPh sb="0" eb="5">
      <t>タイシャクシセツトウ</t>
    </rPh>
    <rPh sb="6" eb="9">
      <t>ショユウシャ</t>
    </rPh>
    <phoneticPr fontId="10"/>
  </si>
  <si>
    <t>h.</t>
    <phoneticPr fontId="10"/>
  </si>
  <si>
    <t>(注）</t>
    <rPh sb="1" eb="2">
      <t>チュウ</t>
    </rPh>
    <phoneticPr fontId="10"/>
  </si>
  <si>
    <t>　（２）課税区分</t>
    <rPh sb="4" eb="8">
      <t>カゼイクブン</t>
    </rPh>
    <phoneticPr fontId="10"/>
  </si>
  <si>
    <t>　（３）消費税仕入控除区分</t>
    <rPh sb="4" eb="7">
      <t>ショウヒゼイ</t>
    </rPh>
    <rPh sb="7" eb="9">
      <t>シイ</t>
    </rPh>
    <rPh sb="9" eb="11">
      <t>コウジョ</t>
    </rPh>
    <rPh sb="11" eb="13">
      <t>クブン</t>
    </rPh>
    <phoneticPr fontId="10"/>
  </si>
  <si>
    <t>番号</t>
    <rPh sb="0" eb="1">
      <t>バンゴウ</t>
    </rPh>
    <phoneticPr fontId="22"/>
  </si>
  <si>
    <t>課税</t>
    <rPh sb="0" eb="2">
      <t>カゼイ</t>
    </rPh>
    <phoneticPr fontId="10"/>
  </si>
  <si>
    <t>消費税仕入控除</t>
    <rPh sb="0" eb="2">
      <t>ショウヒゼイ</t>
    </rPh>
    <rPh sb="2" eb="4">
      <t>シイ</t>
    </rPh>
    <rPh sb="5" eb="7">
      <t>コウジョ</t>
    </rPh>
    <phoneticPr fontId="10"/>
  </si>
  <si>
    <t>(２)</t>
    <phoneticPr fontId="22"/>
  </si>
  <si>
    <t>1:課税事業者、2:簡易課税事業者、3:免税事業者</t>
    <rPh sb="2" eb="7">
      <t>カゼイジギョウシャ</t>
    </rPh>
    <rPh sb="10" eb="17">
      <t>カンイカゼイジギョウシャ</t>
    </rPh>
    <rPh sb="20" eb="25">
      <t>メンゼイジギョウシャ</t>
    </rPh>
    <phoneticPr fontId="22"/>
  </si>
  <si>
    <t>(３)</t>
    <phoneticPr fontId="22"/>
  </si>
  <si>
    <t>1:80%控除対象、2:全額控除、3:控除不可</t>
    <rPh sb="5" eb="9">
      <t>コウジョタイショウ</t>
    </rPh>
    <rPh sb="12" eb="16">
      <t>ゼンガクコウジョ</t>
    </rPh>
    <rPh sb="19" eb="23">
      <t>コウジョフカ</t>
    </rPh>
    <phoneticPr fontId="22"/>
  </si>
  <si>
    <t>課税事業者</t>
    <rPh sb="0" eb="5">
      <t>カゼイジギョウシャ</t>
    </rPh>
    <phoneticPr fontId="22"/>
  </si>
  <si>
    <t>簡易課税事業者</t>
    <rPh sb="0" eb="7">
      <t>カンイカゼイジギョウシャ</t>
    </rPh>
    <phoneticPr fontId="22"/>
  </si>
  <si>
    <t>免税事業者</t>
    <rPh sb="0" eb="5">
      <t>メンゼイジギョウシャ</t>
    </rPh>
    <phoneticPr fontId="22"/>
  </si>
  <si>
    <t>80％控除対象</t>
    <rPh sb="3" eb="7">
      <t>コウジョタイショウ</t>
    </rPh>
    <phoneticPr fontId="22"/>
  </si>
  <si>
    <t>全額控除</t>
    <rPh sb="0" eb="4">
      <t>ゼンガクコウジョ</t>
    </rPh>
    <phoneticPr fontId="22"/>
  </si>
  <si>
    <t>控除不可</t>
    <rPh sb="0" eb="4">
      <t>コウジョフカ</t>
    </rPh>
    <phoneticPr fontId="22"/>
  </si>
  <si>
    <t>（注）該当する番号を入力</t>
    <rPh sb="1" eb="2">
      <t>チュウ</t>
    </rPh>
    <rPh sb="3" eb="5">
      <t>ガイトウ</t>
    </rPh>
    <rPh sb="7" eb="9">
      <t>バンゴウ</t>
    </rPh>
    <rPh sb="10" eb="12">
      <t>ニュウリョク</t>
    </rPh>
    <phoneticPr fontId="22"/>
  </si>
  <si>
    <t>（注）(２)で課税事業者の場合のみ入力</t>
    <rPh sb="1" eb="2">
      <t>チュウ</t>
    </rPh>
    <rPh sb="7" eb="12">
      <t>カゼイジギョウシャ</t>
    </rPh>
    <rPh sb="13" eb="15">
      <t>バアイ</t>
    </rPh>
    <rPh sb="17" eb="19">
      <t>ニュウリョク</t>
    </rPh>
    <phoneticPr fontId="22"/>
  </si>
  <si>
    <t>　（４）営農類型・規模</t>
    <rPh sb="4" eb="6">
      <t>エイノウ</t>
    </rPh>
    <rPh sb="6" eb="8">
      <t>ルイケイ</t>
    </rPh>
    <rPh sb="9" eb="11">
      <t>キボ</t>
    </rPh>
    <phoneticPr fontId="10"/>
  </si>
  <si>
    <t>規模</t>
    <rPh sb="0" eb="1">
      <t>キボ</t>
    </rPh>
    <phoneticPr fontId="10"/>
  </si>
  <si>
    <t>1.水田作、2.畑作、3.露地野菜作、4.施設野菜作、5.果樹作、6.路地花き、7.施設花き</t>
    <rPh sb="2" eb="4">
      <t>スイデン</t>
    </rPh>
    <rPh sb="4" eb="5">
      <t>サク</t>
    </rPh>
    <rPh sb="8" eb="10">
      <t>ハタサク</t>
    </rPh>
    <rPh sb="13" eb="18">
      <t>ロジヤサイサク</t>
    </rPh>
    <rPh sb="21" eb="26">
      <t>シセツヤサイサク</t>
    </rPh>
    <rPh sb="29" eb="32">
      <t>カジュサク</t>
    </rPh>
    <rPh sb="35" eb="37">
      <t>ロジ</t>
    </rPh>
    <rPh sb="37" eb="38">
      <t>カ</t>
    </rPh>
    <rPh sb="42" eb="44">
      <t>シセツ</t>
    </rPh>
    <rPh sb="44" eb="45">
      <t>カ</t>
    </rPh>
    <phoneticPr fontId="22"/>
  </si>
  <si>
    <t>8.酪農、9．繁殖牛、10.肥育牛、11.養豚、12.採卵養鶏、13.ブロイラー養鶏、14.その他</t>
    <rPh sb="2" eb="4">
      <t>ラクノウ</t>
    </rPh>
    <rPh sb="7" eb="9">
      <t>ハンショク</t>
    </rPh>
    <rPh sb="9" eb="10">
      <t>ウシ</t>
    </rPh>
    <rPh sb="14" eb="17">
      <t>ヒイクギュウ</t>
    </rPh>
    <rPh sb="21" eb="23">
      <t>ヨウトン</t>
    </rPh>
    <rPh sb="27" eb="31">
      <t>サイランヨウケイ</t>
    </rPh>
    <rPh sb="40" eb="42">
      <t>ヨウケイ</t>
    </rPh>
    <rPh sb="48" eb="49">
      <t>タ</t>
    </rPh>
    <phoneticPr fontId="22"/>
  </si>
  <si>
    <t>水田作</t>
    <rPh sb="0" eb="3">
      <t>スイデンサク</t>
    </rPh>
    <phoneticPr fontId="22"/>
  </si>
  <si>
    <t>畑作</t>
    <rPh sb="0" eb="2">
      <t>ハタサク</t>
    </rPh>
    <phoneticPr fontId="22"/>
  </si>
  <si>
    <t>露地野菜作</t>
    <rPh sb="0" eb="5">
      <t>ロジヤサイサク</t>
    </rPh>
    <phoneticPr fontId="22"/>
  </si>
  <si>
    <t>施設野菜作</t>
    <rPh sb="0" eb="5">
      <t>シセツヤサイサク</t>
    </rPh>
    <phoneticPr fontId="22"/>
  </si>
  <si>
    <t>果樹作</t>
    <rPh sb="0" eb="3">
      <t>カジュサク</t>
    </rPh>
    <phoneticPr fontId="22"/>
  </si>
  <si>
    <t>露地花き</t>
    <rPh sb="0" eb="2">
      <t>ロジ</t>
    </rPh>
    <rPh sb="2" eb="3">
      <t>カ</t>
    </rPh>
    <phoneticPr fontId="22"/>
  </si>
  <si>
    <t>施設花き</t>
    <rPh sb="0" eb="3">
      <t>シセツカ</t>
    </rPh>
    <phoneticPr fontId="22"/>
  </si>
  <si>
    <t>酪農</t>
    <rPh sb="0" eb="2">
      <t>ラクノウ</t>
    </rPh>
    <phoneticPr fontId="22"/>
  </si>
  <si>
    <t>繁殖牛</t>
    <rPh sb="0" eb="3">
      <t>ハンショクウシ</t>
    </rPh>
    <phoneticPr fontId="22"/>
  </si>
  <si>
    <t>肥育牛</t>
    <rPh sb="0" eb="3">
      <t>ヒイクウシ</t>
    </rPh>
    <phoneticPr fontId="22"/>
  </si>
  <si>
    <t>養豚</t>
    <rPh sb="0" eb="2">
      <t>ヨウトン</t>
    </rPh>
    <phoneticPr fontId="22"/>
  </si>
  <si>
    <t>採卵養鶏</t>
    <rPh sb="0" eb="4">
      <t>サイランヨウケイ</t>
    </rPh>
    <phoneticPr fontId="22"/>
  </si>
  <si>
    <t>ブロイラー養鶏</t>
    <rPh sb="5" eb="7">
      <t>ヨウケイ</t>
    </rPh>
    <phoneticPr fontId="22"/>
  </si>
  <si>
    <t>その他</t>
    <rPh sb="2" eb="3">
      <t>タ</t>
    </rPh>
    <phoneticPr fontId="22"/>
  </si>
  <si>
    <t>（注）最も販売収入が多い類型の番号と規模（面積等）を入力</t>
    <rPh sb="1" eb="2">
      <t>チュウ</t>
    </rPh>
    <rPh sb="12" eb="14">
      <t>ルイケイ</t>
    </rPh>
    <rPh sb="15" eb="17">
      <t>バンゴウ</t>
    </rPh>
    <rPh sb="18" eb="20">
      <t>キボ</t>
    </rPh>
    <rPh sb="21" eb="24">
      <t>メンセキトウ</t>
    </rPh>
    <rPh sb="26" eb="28">
      <t>ニュウリョク</t>
    </rPh>
    <phoneticPr fontId="22"/>
  </si>
  <si>
    <t>　（５）個人情報の取扱い</t>
    <rPh sb="4" eb="6">
      <t>コジン</t>
    </rPh>
    <rPh sb="6" eb="8">
      <t>ジョウホウ</t>
    </rPh>
    <rPh sb="9" eb="10">
      <t>ト</t>
    </rPh>
    <rPh sb="10" eb="11">
      <t>アツカ</t>
    </rPh>
    <phoneticPr fontId="10"/>
  </si>
  <si>
    <t>　（６）実施状況等の情報提供</t>
    <rPh sb="4" eb="6">
      <t>ジッシ</t>
    </rPh>
    <rPh sb="6" eb="8">
      <t>ジョウキョウ</t>
    </rPh>
    <rPh sb="8" eb="9">
      <t>トウ</t>
    </rPh>
    <rPh sb="10" eb="12">
      <t>ジョウホウ</t>
    </rPh>
    <rPh sb="12" eb="14">
      <t>テイキョウ</t>
    </rPh>
    <phoneticPr fontId="10"/>
  </si>
  <si>
    <t>本事業の事業実施状況及び成果等について、調査、報告又は資料提供に協力します。</t>
    <rPh sb="0" eb="1">
      <t>ホン</t>
    </rPh>
    <rPh sb="1" eb="3">
      <t>ジギョウ</t>
    </rPh>
    <rPh sb="4" eb="6">
      <t>ジギョウ</t>
    </rPh>
    <rPh sb="6" eb="8">
      <t>ジッシ</t>
    </rPh>
    <rPh sb="8" eb="10">
      <t>ジョウキョウ</t>
    </rPh>
    <rPh sb="10" eb="11">
      <t>オヨ</t>
    </rPh>
    <rPh sb="12" eb="14">
      <t>セイカ</t>
    </rPh>
    <rPh sb="14" eb="15">
      <t>トウ</t>
    </rPh>
    <rPh sb="20" eb="22">
      <t>チョウサ</t>
    </rPh>
    <rPh sb="23" eb="25">
      <t>ホウコク</t>
    </rPh>
    <rPh sb="25" eb="26">
      <t>マタ</t>
    </rPh>
    <rPh sb="27" eb="29">
      <t>シリョウ</t>
    </rPh>
    <rPh sb="29" eb="31">
      <t>テイキョウ</t>
    </rPh>
    <rPh sb="32" eb="34">
      <t>キョウリョク</t>
    </rPh>
    <phoneticPr fontId="10"/>
  </si>
  <si>
    <t>Ⅱ　事業内容等</t>
    <rPh sb="2" eb="6">
      <t>ジギョウナイヨウ</t>
    </rPh>
    <rPh sb="6" eb="7">
      <t>トウ</t>
    </rPh>
    <phoneticPr fontId="10"/>
  </si>
  <si>
    <t xml:space="preserve"> （１）被災・導入施設等について</t>
    <rPh sb="4" eb="6">
      <t>ヒサイ</t>
    </rPh>
    <rPh sb="7" eb="9">
      <t>ドウニュウ</t>
    </rPh>
    <rPh sb="9" eb="11">
      <t>シセツ</t>
    </rPh>
    <rPh sb="11" eb="12">
      <t>ナド</t>
    </rPh>
    <phoneticPr fontId="22"/>
  </si>
  <si>
    <t>被害を受けた施設等</t>
    <rPh sb="0" eb="2">
      <t>ヒガイ</t>
    </rPh>
    <rPh sb="3" eb="4">
      <t>ウ</t>
    </rPh>
    <rPh sb="6" eb="9">
      <t>シセツトウ</t>
    </rPh>
    <phoneticPr fontId="10"/>
  </si>
  <si>
    <t>導入する施設等</t>
    <rPh sb="0" eb="2">
      <t>ドウニュウ</t>
    </rPh>
    <rPh sb="4" eb="7">
      <t>シセツトウ</t>
    </rPh>
    <phoneticPr fontId="22"/>
  </si>
  <si>
    <t>記号</t>
    <rPh sb="0" eb="2">
      <t>キゴウ</t>
    </rPh>
    <phoneticPr fontId="22"/>
  </si>
  <si>
    <t>ア</t>
    <phoneticPr fontId="22"/>
  </si>
  <si>
    <t>イ</t>
    <phoneticPr fontId="22"/>
  </si>
  <si>
    <t>ウ</t>
    <phoneticPr fontId="22"/>
  </si>
  <si>
    <t>エ</t>
    <phoneticPr fontId="22"/>
  </si>
  <si>
    <t>オ</t>
    <phoneticPr fontId="22"/>
  </si>
  <si>
    <t>カ</t>
    <phoneticPr fontId="22"/>
  </si>
  <si>
    <t>キ</t>
    <phoneticPr fontId="22"/>
  </si>
  <si>
    <t>ク</t>
    <phoneticPr fontId="22"/>
  </si>
  <si>
    <t>ケ</t>
    <phoneticPr fontId="22"/>
  </si>
  <si>
    <t>コ</t>
    <phoneticPr fontId="22"/>
  </si>
  <si>
    <t>サ</t>
    <phoneticPr fontId="22"/>
  </si>
  <si>
    <t>シ</t>
    <phoneticPr fontId="22"/>
  </si>
  <si>
    <t>ス</t>
    <phoneticPr fontId="22"/>
  </si>
  <si>
    <t>セ</t>
    <phoneticPr fontId="22"/>
  </si>
  <si>
    <t>ソ</t>
    <phoneticPr fontId="22"/>
  </si>
  <si>
    <t>タ</t>
    <phoneticPr fontId="22"/>
  </si>
  <si>
    <t>チ</t>
    <phoneticPr fontId="22"/>
  </si>
  <si>
    <t>ツ</t>
    <phoneticPr fontId="22"/>
  </si>
  <si>
    <t>テ</t>
    <phoneticPr fontId="22"/>
  </si>
  <si>
    <t>ト</t>
    <phoneticPr fontId="22"/>
  </si>
  <si>
    <t>ナ</t>
    <phoneticPr fontId="22"/>
  </si>
  <si>
    <t>ニ</t>
    <phoneticPr fontId="22"/>
  </si>
  <si>
    <t>ヌ</t>
    <phoneticPr fontId="22"/>
  </si>
  <si>
    <t>ネ</t>
    <phoneticPr fontId="22"/>
  </si>
  <si>
    <t>ノ</t>
    <phoneticPr fontId="22"/>
  </si>
  <si>
    <t>施設等区分</t>
    <rPh sb="0" eb="2">
      <t>シセツ</t>
    </rPh>
    <rPh sb="2" eb="3">
      <t>トウ</t>
    </rPh>
    <rPh sb="3" eb="5">
      <t>クブン</t>
    </rPh>
    <phoneticPr fontId="22"/>
  </si>
  <si>
    <t>機械・施設等名称
及び能力・規模等</t>
    <rPh sb="0" eb="2">
      <t>キカイ</t>
    </rPh>
    <rPh sb="3" eb="5">
      <t>シセツ</t>
    </rPh>
    <rPh sb="5" eb="6">
      <t>トウ</t>
    </rPh>
    <rPh sb="6" eb="8">
      <t>メイショウ</t>
    </rPh>
    <rPh sb="9" eb="10">
      <t>オヨ</t>
    </rPh>
    <rPh sb="11" eb="13">
      <t>ノウリョク</t>
    </rPh>
    <rPh sb="14" eb="16">
      <t>キボ</t>
    </rPh>
    <rPh sb="16" eb="17">
      <t>トウ</t>
    </rPh>
    <phoneticPr fontId="10"/>
  </si>
  <si>
    <t>整備
区分</t>
    <rPh sb="0" eb="2">
      <t>セイビ</t>
    </rPh>
    <rPh sb="3" eb="5">
      <t>クブン</t>
    </rPh>
    <phoneticPr fontId="22"/>
  </si>
  <si>
    <t>機能向上・規模拡大</t>
    <rPh sb="0" eb="4">
      <t>キノウコウジョウ</t>
    </rPh>
    <rPh sb="5" eb="9">
      <t>キボカクダイ</t>
    </rPh>
    <phoneticPr fontId="22"/>
  </si>
  <si>
    <t>番号</t>
    <rPh sb="0" eb="2">
      <t>バンゴウ</t>
    </rPh>
    <phoneticPr fontId="22"/>
  </si>
  <si>
    <t>施設等名</t>
    <rPh sb="0" eb="4">
      <t>シセツトウメイ</t>
    </rPh>
    <phoneticPr fontId="22"/>
  </si>
  <si>
    <t>貸借前に所有者等が利用</t>
    <rPh sb="0" eb="3">
      <t>タイシャクマエ</t>
    </rPh>
    <rPh sb="4" eb="7">
      <t>ショユウシャ</t>
    </rPh>
    <rPh sb="7" eb="8">
      <t>トウ</t>
    </rPh>
    <rPh sb="9" eb="11">
      <t>リヨウ</t>
    </rPh>
    <phoneticPr fontId="10"/>
  </si>
  <si>
    <r>
      <t>撤去（290円/m</t>
    </r>
    <r>
      <rPr>
        <vertAlign val="superscript"/>
        <sz val="9"/>
        <rFont val="ＭＳ 明朝"/>
        <family val="1"/>
        <charset val="128"/>
      </rPr>
      <t>2</t>
    </r>
    <r>
      <rPr>
        <sz val="9"/>
        <rFont val="ＭＳ 明朝"/>
        <family val="1"/>
        <charset val="128"/>
      </rPr>
      <t>）</t>
    </r>
    <rPh sb="0" eb="2">
      <t>テッキョ</t>
    </rPh>
    <rPh sb="6" eb="7">
      <t>エン</t>
    </rPh>
    <phoneticPr fontId="8"/>
  </si>
  <si>
    <r>
      <t>撤去（880円/m</t>
    </r>
    <r>
      <rPr>
        <vertAlign val="superscript"/>
        <sz val="9"/>
        <rFont val="ＭＳ 明朝"/>
        <family val="1"/>
        <charset val="128"/>
      </rPr>
      <t>2</t>
    </r>
    <r>
      <rPr>
        <sz val="9"/>
        <rFont val="ＭＳ 明朝"/>
        <family val="1"/>
        <charset val="128"/>
      </rPr>
      <t>）</t>
    </r>
    <rPh sb="0" eb="2">
      <t>テッキョ</t>
    </rPh>
    <rPh sb="6" eb="7">
      <t>エン</t>
    </rPh>
    <phoneticPr fontId="8"/>
  </si>
  <si>
    <r>
      <t>撤去（1,200円/m</t>
    </r>
    <r>
      <rPr>
        <vertAlign val="superscript"/>
        <sz val="9"/>
        <rFont val="ＭＳ 明朝"/>
        <family val="1"/>
        <charset val="128"/>
      </rPr>
      <t>2</t>
    </r>
    <r>
      <rPr>
        <sz val="9"/>
        <rFont val="ＭＳ 明朝"/>
        <family val="1"/>
        <charset val="128"/>
      </rPr>
      <t>）</t>
    </r>
    <rPh sb="0" eb="2">
      <t>テッキョ</t>
    </rPh>
    <rPh sb="8" eb="9">
      <t>エン</t>
    </rPh>
    <phoneticPr fontId="8"/>
  </si>
  <si>
    <r>
      <t>撤去（4,500円/m</t>
    </r>
    <r>
      <rPr>
        <vertAlign val="superscript"/>
        <sz val="9"/>
        <rFont val="ＭＳ 明朝"/>
        <family val="1"/>
        <charset val="128"/>
      </rPr>
      <t>2</t>
    </r>
    <r>
      <rPr>
        <sz val="9"/>
        <rFont val="ＭＳ 明朝"/>
        <family val="1"/>
        <charset val="128"/>
      </rPr>
      <t>）</t>
    </r>
    <rPh sb="0" eb="2">
      <t>テッキョ</t>
    </rPh>
    <rPh sb="8" eb="9">
      <t>エン</t>
    </rPh>
    <phoneticPr fontId="8"/>
  </si>
  <si>
    <t>再建</t>
    <rPh sb="0" eb="2">
      <t>サイケン</t>
    </rPh>
    <phoneticPr fontId="22"/>
  </si>
  <si>
    <t>修繕</t>
    <rPh sb="0" eb="2">
      <t>シュウゼン</t>
    </rPh>
    <phoneticPr fontId="22"/>
  </si>
  <si>
    <t>再取得</t>
    <rPh sb="0" eb="3">
      <t>サイシュトク</t>
    </rPh>
    <phoneticPr fontId="22"/>
  </si>
  <si>
    <t>補強</t>
    <rPh sb="0" eb="2">
      <t>ホキョウ</t>
    </rPh>
    <phoneticPr fontId="22"/>
  </si>
  <si>
    <t>土砂撤去</t>
    <rPh sb="0" eb="4">
      <t>ドシャテッキョ</t>
    </rPh>
    <phoneticPr fontId="22"/>
  </si>
  <si>
    <t>・施設等区分の記号は、(ア)ハウス（パイプ）､(イ)ハウス（鉄骨）､(ウ)ハウス（ガラス）､(エ)園芸施設の付帯施設､(オ)農機具格納庫､(カ)農作業用施設､(キ)加工施設､(ク)育苗施設､(ケ)果樹棚､(コ)集出荷施設､(サ)畜舎（肉用牛）､(シ)畜舎（養豚）､(ス)畜舎（養鶏）､(セ)畜舎（酪農）､(ソ)畜舎（その他）､(タ)その他畜産関係施設､(チ)その他施設等､(ツ)農業用機械､(テ)農業専用トラック､(ト)撤去（290円/m2）､(ナ)撤去（880円/m2）､(ニ)撤去（1,200円/m2）､(ヌ)撤去（4,500円/m2）､(ネ)撤去（特認）､(ノ)地域提案､から選択
・「機能向上・規模拡大」欄は、被災施設等と導入施設等の能力・規模等を比較して該当するものにチェックを入れる</t>
    <rPh sb="296" eb="300">
      <t>キノウコウジョウ</t>
    </rPh>
    <rPh sb="301" eb="305">
      <t>キボカクダイ</t>
    </rPh>
    <rPh sb="306" eb="307">
      <t>ラン</t>
    </rPh>
    <rPh sb="309" eb="311">
      <t>ヒサイ</t>
    </rPh>
    <rPh sb="311" eb="314">
      <t>シセツトウ</t>
    </rPh>
    <rPh sb="315" eb="320">
      <t>ドウニュウシセツトウ</t>
    </rPh>
    <rPh sb="321" eb="323">
      <t>ノウリョク</t>
    </rPh>
    <rPh sb="324" eb="327">
      <t>キボトウ</t>
    </rPh>
    <rPh sb="328" eb="330">
      <t>ヒカク</t>
    </rPh>
    <rPh sb="332" eb="334">
      <t>ガイトウ</t>
    </rPh>
    <rPh sb="344" eb="345">
      <t>イ</t>
    </rPh>
    <phoneticPr fontId="22"/>
  </si>
  <si>
    <t xml:space="preserve"> （２）被災施設等の状況（その１）</t>
    <rPh sb="4" eb="6">
      <t>ヒサイ</t>
    </rPh>
    <rPh sb="6" eb="8">
      <t>シセツ</t>
    </rPh>
    <rPh sb="8" eb="9">
      <t>トウ</t>
    </rPh>
    <rPh sb="10" eb="12">
      <t>ジョウキョウ</t>
    </rPh>
    <phoneticPr fontId="22"/>
  </si>
  <si>
    <t>着工(契約)
（予定）
年月日</t>
    <phoneticPr fontId="22"/>
  </si>
  <si>
    <t>竣工
（予定）
年月日</t>
    <phoneticPr fontId="22"/>
  </si>
  <si>
    <t>保険の加入情報</t>
    <rPh sb="0" eb="2">
      <t>ホケン</t>
    </rPh>
    <rPh sb="3" eb="7">
      <t>カニュウジョウホウ</t>
    </rPh>
    <phoneticPr fontId="22"/>
  </si>
  <si>
    <t>共済対象施設の状況（園芸施設共済対象施設（農業用ハウス等）の再建、修繕、撤去を行う場合）</t>
    <rPh sb="0" eb="2">
      <t>キョウサイ</t>
    </rPh>
    <rPh sb="2" eb="4">
      <t>タイショウ</t>
    </rPh>
    <rPh sb="4" eb="6">
      <t>シセツ</t>
    </rPh>
    <rPh sb="7" eb="9">
      <t>ジョウキョウ</t>
    </rPh>
    <phoneticPr fontId="10"/>
  </si>
  <si>
    <t>農業専用トラックが被災した場合に記入</t>
    <rPh sb="0" eb="4">
      <t>ノウギョウセンヨウ</t>
    </rPh>
    <rPh sb="9" eb="11">
      <t>ヒサイ</t>
    </rPh>
    <rPh sb="13" eb="15">
      <t>バアイ</t>
    </rPh>
    <rPh sb="16" eb="18">
      <t>キニュウ</t>
    </rPh>
    <phoneticPr fontId="22"/>
  </si>
  <si>
    <t>保険
加入
(予定)
年月</t>
    <rPh sb="0" eb="2">
      <t>ホケン</t>
    </rPh>
    <rPh sb="3" eb="5">
      <t>カニュウ</t>
    </rPh>
    <rPh sb="7" eb="9">
      <t>ヨテイ</t>
    </rPh>
    <rPh sb="11" eb="13">
      <t>ネンゲツ</t>
    </rPh>
    <phoneticPr fontId="10"/>
  </si>
  <si>
    <t>保険会社等の名称</t>
    <rPh sb="0" eb="2">
      <t>ホケン</t>
    </rPh>
    <rPh sb="2" eb="4">
      <t>ガイシャ</t>
    </rPh>
    <rPh sb="4" eb="5">
      <t>トウ</t>
    </rPh>
    <rPh sb="6" eb="8">
      <t>メイショウ</t>
    </rPh>
    <phoneticPr fontId="10"/>
  </si>
  <si>
    <t>園芸施設共済の引受対象施設の特定園芸施設等の区分</t>
    <phoneticPr fontId="10"/>
  </si>
  <si>
    <t>施設の設置年</t>
    <rPh sb="0" eb="2">
      <t>シセツ</t>
    </rPh>
    <rPh sb="3" eb="5">
      <t>セッチ</t>
    </rPh>
    <rPh sb="5" eb="6">
      <t>ドシ</t>
    </rPh>
    <phoneticPr fontId="10"/>
  </si>
  <si>
    <t>時価
現有率</t>
    <rPh sb="0" eb="2">
      <t>ジカ</t>
    </rPh>
    <rPh sb="3" eb="6">
      <t>ゲンユウリツ</t>
    </rPh>
    <phoneticPr fontId="22"/>
  </si>
  <si>
    <t>共済金支払通知書の関連する棟番号（未加入は空欄）</t>
    <rPh sb="0" eb="3">
      <t>キョウサイキン</t>
    </rPh>
    <rPh sb="3" eb="5">
      <t>シハラ</t>
    </rPh>
    <rPh sb="5" eb="7">
      <t>ツウチ</t>
    </rPh>
    <rPh sb="7" eb="8">
      <t>ショ</t>
    </rPh>
    <rPh sb="9" eb="11">
      <t>カンレン</t>
    </rPh>
    <rPh sb="13" eb="14">
      <t>トウ</t>
    </rPh>
    <rPh sb="14" eb="16">
      <t>バンゴウ</t>
    </rPh>
    <rPh sb="17" eb="20">
      <t>ミカニュウ</t>
    </rPh>
    <rPh sb="21" eb="23">
      <t>クウラン</t>
    </rPh>
    <phoneticPr fontId="10"/>
  </si>
  <si>
    <t>被災時点で新車登録から14年以内（H22.1.2以降登録）</t>
    <rPh sb="14" eb="16">
      <t>イナイ</t>
    </rPh>
    <rPh sb="24" eb="26">
      <t>イコウ</t>
    </rPh>
    <rPh sb="26" eb="28">
      <t>トウロク</t>
    </rPh>
    <phoneticPr fontId="22"/>
  </si>
  <si>
    <t>被災前に農業専用に使用</t>
    <rPh sb="0" eb="3">
      <t>ヒサイマエ</t>
    </rPh>
    <rPh sb="4" eb="6">
      <t>ノウギョウ</t>
    </rPh>
    <rPh sb="6" eb="8">
      <t>センヨウ</t>
    </rPh>
    <rPh sb="9" eb="11">
      <t>シヨウ</t>
    </rPh>
    <phoneticPr fontId="22"/>
  </si>
  <si>
    <t>附帯施設</t>
  </si>
  <si>
    <t>(設置年)</t>
    <rPh sb="1" eb="4">
      <t>セッチネン</t>
    </rPh>
    <phoneticPr fontId="22"/>
  </si>
  <si>
    <t>R5</t>
    <phoneticPr fontId="22"/>
  </si>
  <si>
    <t>R4</t>
    <phoneticPr fontId="22"/>
  </si>
  <si>
    <t>R3</t>
  </si>
  <si>
    <t>R2</t>
  </si>
  <si>
    <t>R1</t>
  </si>
  <si>
    <t>H30</t>
    <phoneticPr fontId="22"/>
  </si>
  <si>
    <t>H29</t>
    <phoneticPr fontId="22"/>
  </si>
  <si>
    <t>H28</t>
  </si>
  <si>
    <t>H27</t>
  </si>
  <si>
    <t>H26</t>
  </si>
  <si>
    <t>H25</t>
  </si>
  <si>
    <t>H24</t>
  </si>
  <si>
    <t>H23</t>
  </si>
  <si>
    <t>H22</t>
  </si>
  <si>
    <t>H21</t>
  </si>
  <si>
    <t>H20以前</t>
    <rPh sb="3" eb="5">
      <t>イゼン</t>
    </rPh>
    <phoneticPr fontId="22"/>
  </si>
  <si>
    <t>(経過年数)</t>
    <rPh sb="1" eb="5">
      <t>ケイカネンスウ</t>
    </rPh>
    <phoneticPr fontId="22"/>
  </si>
  <si>
    <t>事業を活用して修繕・再取得・再建した施設等は、共済や民間事業者の保険等への加入が必要</t>
    <rPh sb="14" eb="16">
      <t>サイケン</t>
    </rPh>
    <rPh sb="18" eb="21">
      <t>シセツトウ</t>
    </rPh>
    <phoneticPr fontId="10"/>
  </si>
  <si>
    <t>　（３）被災施設等の状況（その２）</t>
    <rPh sb="4" eb="6">
      <t>ヒサイ</t>
    </rPh>
    <rPh sb="6" eb="8">
      <t>シセツ</t>
    </rPh>
    <rPh sb="8" eb="9">
      <t>トウ</t>
    </rPh>
    <rPh sb="10" eb="12">
      <t>ジョウキョウ</t>
    </rPh>
    <phoneticPr fontId="22"/>
  </si>
  <si>
    <t>施設等の
被災状況</t>
    <rPh sb="0" eb="2">
      <t>しせつ</t>
    </rPh>
    <rPh sb="2" eb="3">
      <t>とう</t>
    </rPh>
    <rPh sb="5" eb="9">
      <t>ひさいじょうきょう</t>
    </rPh>
    <phoneticPr fontId="41" type="Hiragana" alignment="distributed"/>
  </si>
  <si>
    <t>被災施設等の整備時における国庫補助事業の活用状況</t>
    <rPh sb="0" eb="5">
      <t>ヒサイシセツトウ</t>
    </rPh>
    <rPh sb="6" eb="9">
      <t>セイビジ</t>
    </rPh>
    <rPh sb="13" eb="19">
      <t>コッコホジョジギョウ</t>
    </rPh>
    <rPh sb="20" eb="24">
      <t>カツヨウジョウキョウ</t>
    </rPh>
    <phoneticPr fontId="22"/>
  </si>
  <si>
    <t>施設等の被災状況</t>
    <rPh sb="0" eb="3">
      <t>しせつとう</t>
    </rPh>
    <rPh sb="4" eb="8">
      <t>ひさいじょうきょう</t>
    </rPh>
    <phoneticPr fontId="41" type="Hiragana" alignment="distributed"/>
  </si>
  <si>
    <t>被災面積（㎡）</t>
    <rPh sb="0" eb="4">
      <t>ヒサイメンセキ</t>
    </rPh>
    <phoneticPr fontId="22"/>
  </si>
  <si>
    <t>農業用ハウス及び果樹棚等に流入した土砂の除去</t>
    <rPh sb="0" eb="2">
      <t>ノウギョウ</t>
    </rPh>
    <rPh sb="2" eb="3">
      <t>ヨウ</t>
    </rPh>
    <rPh sb="6" eb="7">
      <t>オヨ</t>
    </rPh>
    <rPh sb="8" eb="10">
      <t>カジュ</t>
    </rPh>
    <rPh sb="10" eb="11">
      <t>ダナ</t>
    </rPh>
    <rPh sb="11" eb="12">
      <t>ナド</t>
    </rPh>
    <rPh sb="13" eb="15">
      <t>リュウニュウ</t>
    </rPh>
    <rPh sb="17" eb="19">
      <t>ドシャ</t>
    </rPh>
    <rPh sb="20" eb="22">
      <t>ジョキョ</t>
    </rPh>
    <phoneticPr fontId="22"/>
  </si>
  <si>
    <t>国庫補助事業名</t>
    <phoneticPr fontId="22"/>
  </si>
  <si>
    <t>完了
年月</t>
    <rPh sb="0" eb="2">
      <t>カンリョウ</t>
    </rPh>
    <rPh sb="3" eb="5">
      <t>ネンゲツ</t>
    </rPh>
    <phoneticPr fontId="22"/>
  </si>
  <si>
    <t>処分制限期間
（年）</t>
    <rPh sb="0" eb="6">
      <t>ショブンセイゲンキカン</t>
    </rPh>
    <rPh sb="8" eb="9">
      <t>ネン</t>
    </rPh>
    <phoneticPr fontId="22"/>
  </si>
  <si>
    <t>破損</t>
    <rPh sb="0" eb="2">
      <t>はそん</t>
    </rPh>
    <phoneticPr fontId="41" type="Hiragana" alignment="distributed"/>
  </si>
  <si>
    <t>倒壊</t>
    <rPh sb="0" eb="2">
      <t>とうかい</t>
    </rPh>
    <phoneticPr fontId="41" type="Hiragana" alignment="distributed"/>
  </si>
  <si>
    <t>　（４）導入する施設等の事業費等</t>
    <rPh sb="4" eb="6">
      <t>ドウニュウ</t>
    </rPh>
    <rPh sb="8" eb="11">
      <t>シセツトウ</t>
    </rPh>
    <rPh sb="12" eb="14">
      <t>ジギョウ</t>
    </rPh>
    <rPh sb="14" eb="15">
      <t>ヒ</t>
    </rPh>
    <rPh sb="15" eb="16">
      <t>トウ</t>
    </rPh>
    <phoneticPr fontId="22"/>
  </si>
  <si>
    <t>補助対象外の算定</t>
    <rPh sb="0" eb="5">
      <t>ほじょたいしょうがい</t>
    </rPh>
    <rPh sb="6" eb="8">
      <t>さんてい</t>
    </rPh>
    <phoneticPr fontId="41" type="Hiragana" alignment="distributed"/>
  </si>
  <si>
    <t>算定額（円）</t>
    <rPh sb="0" eb="3">
      <t>サンテイガク</t>
    </rPh>
    <rPh sb="4" eb="5">
      <t>エン</t>
    </rPh>
    <phoneticPr fontId="22"/>
  </si>
  <si>
    <t>園芸施設共済のうち特定園芸施設及び附帯施設の共済金支払額の合計額</t>
    <phoneticPr fontId="41" type="Hiragana" alignment="distributed"/>
  </si>
  <si>
    <t>機能向上等の按分</t>
    <rPh sb="0" eb="4">
      <t>きのうこうじょう</t>
    </rPh>
    <rPh sb="4" eb="5">
      <t>とう</t>
    </rPh>
    <rPh sb="6" eb="8">
      <t>あんぶん</t>
    </rPh>
    <phoneticPr fontId="41" type="Hiragana" alignment="distributed"/>
  </si>
  <si>
    <t>地方支援措置</t>
    <rPh sb="0" eb="6">
      <t>チホウシエンソチ</t>
    </rPh>
    <phoneticPr fontId="10"/>
  </si>
  <si>
    <t>対象経営体負担額</t>
    <rPh sb="0" eb="5">
      <t>タイショウケイエイタイ</t>
    </rPh>
    <rPh sb="5" eb="8">
      <t>フタンガク</t>
    </rPh>
    <phoneticPr fontId="22"/>
  </si>
  <si>
    <t>都道府県費</t>
    <rPh sb="0" eb="5">
      <t>トドウフケンヒ</t>
    </rPh>
    <phoneticPr fontId="10"/>
  </si>
  <si>
    <t>融資額</t>
    <rPh sb="0" eb="2">
      <t>ユウシ</t>
    </rPh>
    <rPh sb="2" eb="3">
      <t>ガク</t>
    </rPh>
    <phoneticPr fontId="10"/>
  </si>
  <si>
    <t>B</t>
    <phoneticPr fontId="10"/>
  </si>
  <si>
    <t>D</t>
    <phoneticPr fontId="22"/>
  </si>
  <si>
    <t>E</t>
    <phoneticPr fontId="22"/>
  </si>
  <si>
    <t>G</t>
    <phoneticPr fontId="10"/>
  </si>
  <si>
    <t>H</t>
    <phoneticPr fontId="10"/>
  </si>
  <si>
    <t>機能向上・規模拡大に該当する施設等は、按分計算してからＡに記載</t>
    <rPh sb="0" eb="4">
      <t>きのうこうじょう</t>
    </rPh>
    <rPh sb="5" eb="9">
      <t>きぼかくだい</t>
    </rPh>
    <rPh sb="10" eb="12">
      <t>がいとう</t>
    </rPh>
    <rPh sb="14" eb="17">
      <t>しせつとう</t>
    </rPh>
    <rPh sb="19" eb="21">
      <t>あんぶん</t>
    </rPh>
    <rPh sb="21" eb="23">
      <t>けいさん</t>
    </rPh>
    <rPh sb="29" eb="31">
      <t>きさい</t>
    </rPh>
    <phoneticPr fontId="41" type="Hiragana" alignment="distributed"/>
  </si>
  <si>
    <t>見積書を基に金額を記入。（１）で「機能向上・規模拡大」に該当する施設等は、適正に減額した金額を記載すること。</t>
    <rPh sb="0" eb="3">
      <t>ミツモリショ</t>
    </rPh>
    <rPh sb="4" eb="5">
      <t>モト</t>
    </rPh>
    <rPh sb="6" eb="8">
      <t>キンガク</t>
    </rPh>
    <rPh sb="9" eb="11">
      <t>キニュウ</t>
    </rPh>
    <rPh sb="17" eb="21">
      <t>キノウコウジョウ</t>
    </rPh>
    <rPh sb="22" eb="26">
      <t>キボカクダイ</t>
    </rPh>
    <rPh sb="28" eb="30">
      <t>ガイトウ</t>
    </rPh>
    <rPh sb="32" eb="35">
      <t>シセツトウ</t>
    </rPh>
    <rPh sb="37" eb="39">
      <t>テキセイ</t>
    </rPh>
    <rPh sb="40" eb="42">
      <t>ゲンガク</t>
    </rPh>
    <rPh sb="44" eb="46">
      <t>キンガク</t>
    </rPh>
    <rPh sb="47" eb="49">
      <t>キサイ</t>
    </rPh>
    <phoneticPr fontId="10"/>
  </si>
  <si>
    <t>　（５）経営体の成果目標（補強以外の取組の場合）</t>
    <rPh sb="4" eb="7">
      <t>ケイエイタイ</t>
    </rPh>
    <rPh sb="8" eb="10">
      <t>セイカ</t>
    </rPh>
    <rPh sb="10" eb="12">
      <t>モクヒョウ</t>
    </rPh>
    <rPh sb="13" eb="17">
      <t>ホキョウイガイ</t>
    </rPh>
    <rPh sb="18" eb="20">
      <t>トリクミ</t>
    </rPh>
    <rPh sb="21" eb="23">
      <t>バアイ</t>
    </rPh>
    <phoneticPr fontId="10"/>
  </si>
  <si>
    <t>　　①必須項目</t>
    <rPh sb="3" eb="7">
      <t>ヒッスコウモク</t>
    </rPh>
    <phoneticPr fontId="22"/>
  </si>
  <si>
    <t>　　②選択項目（農業用機械の再取得がある場合）</t>
    <rPh sb="3" eb="7">
      <t>センタクコウモク</t>
    </rPh>
    <phoneticPr fontId="22"/>
  </si>
  <si>
    <r>
      <t xml:space="preserve">目標設定
</t>
    </r>
    <r>
      <rPr>
        <b/>
        <u/>
        <sz val="9"/>
        <rFont val="ＭＳ Ｐ明朝"/>
        <family val="1"/>
        <charset val="128"/>
      </rPr>
      <t>※次のいずれか１つ</t>
    </r>
    <rPh sb="0" eb="4">
      <t>モクヒョウセッテイ</t>
    </rPh>
    <rPh sb="6" eb="7">
      <t>ツギ</t>
    </rPh>
    <phoneticPr fontId="10"/>
  </si>
  <si>
    <t>現状</t>
    <rPh sb="0" eb="2">
      <t>ゲンジョウ</t>
    </rPh>
    <phoneticPr fontId="10"/>
  </si>
  <si>
    <t>現状年度
（R　年度）</t>
    <rPh sb="0" eb="2">
      <t>ゲンジョウ</t>
    </rPh>
    <rPh sb="2" eb="4">
      <t>ネンド</t>
    </rPh>
    <rPh sb="8" eb="10">
      <t>ネンド</t>
    </rPh>
    <phoneticPr fontId="10"/>
  </si>
  <si>
    <t>１年度目
（Ｒ６年度）</t>
    <rPh sb="1" eb="3">
      <t>ネンド</t>
    </rPh>
    <rPh sb="3" eb="4">
      <t>メ</t>
    </rPh>
    <rPh sb="8" eb="10">
      <t>ネンド</t>
    </rPh>
    <phoneticPr fontId="10"/>
  </si>
  <si>
    <t>2年度目
（Ｒ７年度）</t>
    <rPh sb="1" eb="3">
      <t>ネンド</t>
    </rPh>
    <rPh sb="3" eb="4">
      <t>メ</t>
    </rPh>
    <rPh sb="8" eb="10">
      <t>ネンド</t>
    </rPh>
    <phoneticPr fontId="10"/>
  </si>
  <si>
    <t>3年度目
（Ｒ８年度）
目標値</t>
    <rPh sb="1" eb="3">
      <t>ネンド</t>
    </rPh>
    <rPh sb="3" eb="4">
      <t>メ</t>
    </rPh>
    <rPh sb="8" eb="10">
      <t>ネンド</t>
    </rPh>
    <rPh sb="12" eb="15">
      <t>モクヒョウチ</t>
    </rPh>
    <phoneticPr fontId="10"/>
  </si>
  <si>
    <t>拡大率/削減率</t>
    <rPh sb="0" eb="2">
      <t>カクダイ</t>
    </rPh>
    <rPh sb="2" eb="3">
      <t>リツ</t>
    </rPh>
    <rPh sb="4" eb="7">
      <t>サクゲンリツ</t>
    </rPh>
    <phoneticPr fontId="10"/>
  </si>
  <si>
    <t>整備する機械等と成果目標の項目の関連</t>
    <phoneticPr fontId="10"/>
  </si>
  <si>
    <t>目標設定根拠資料</t>
    <rPh sb="0" eb="2">
      <t>モクヒョウ</t>
    </rPh>
    <rPh sb="2" eb="4">
      <t>セッテイ</t>
    </rPh>
    <rPh sb="4" eb="6">
      <t>コンキョ</t>
    </rPh>
    <rPh sb="6" eb="8">
      <t>シリョウ</t>
    </rPh>
    <phoneticPr fontId="10"/>
  </si>
  <si>
    <t>温室効果ガスの削減等</t>
    <rPh sb="0" eb="4">
      <t>オンシツコウカ</t>
    </rPh>
    <rPh sb="7" eb="10">
      <t>サクゲントウ</t>
    </rPh>
    <phoneticPr fontId="10"/>
  </si>
  <si>
    <t>有機ＪＡＳ認証面積の拡大</t>
    <rPh sb="0" eb="2">
      <t>ユウキ</t>
    </rPh>
    <rPh sb="5" eb="9">
      <t>ニンショウメンセキ</t>
    </rPh>
    <rPh sb="10" eb="12">
      <t>カクダイ</t>
    </rPh>
    <phoneticPr fontId="10"/>
  </si>
  <si>
    <t>生産・加工・販売の一体化</t>
    <rPh sb="0" eb="2">
      <t>セイサン</t>
    </rPh>
    <rPh sb="3" eb="5">
      <t>カコウ</t>
    </rPh>
    <rPh sb="6" eb="8">
      <t>ハンバイ</t>
    </rPh>
    <rPh sb="9" eb="12">
      <t>イッタイカ</t>
    </rPh>
    <phoneticPr fontId="10"/>
  </si>
  <si>
    <t>異分野の事業者との連携</t>
    <rPh sb="0" eb="3">
      <t>イブンヤ</t>
    </rPh>
    <rPh sb="4" eb="7">
      <t>ジギョウシャ</t>
    </rPh>
    <rPh sb="9" eb="11">
      <t>レンケイ</t>
    </rPh>
    <phoneticPr fontId="10"/>
  </si>
  <si>
    <t>㎏</t>
    <phoneticPr fontId="10"/>
  </si>
  <si>
    <t>円</t>
    <rPh sb="0" eb="1">
      <t>エン</t>
    </rPh>
    <phoneticPr fontId="22"/>
  </si>
  <si>
    <t>番号＋区分
（全体）</t>
    <rPh sb="0" eb="2">
      <t>バンゴウ</t>
    </rPh>
    <rPh sb="3" eb="5">
      <t>クブン</t>
    </rPh>
    <rPh sb="7" eb="9">
      <t>ゼンタイ</t>
    </rPh>
    <phoneticPr fontId="10"/>
  </si>
  <si>
    <t>番号＋区分
（機械再取得）</t>
    <rPh sb="0" eb="2">
      <t>バンゴウ</t>
    </rPh>
    <rPh sb="3" eb="5">
      <t>クブン</t>
    </rPh>
    <rPh sb="7" eb="9">
      <t>キカイ</t>
    </rPh>
    <rPh sb="9" eb="12">
      <t>サイシュトク</t>
    </rPh>
    <phoneticPr fontId="10"/>
  </si>
  <si>
    <t>←</t>
    <phoneticPr fontId="22"/>
  </si>
  <si>
    <t xml:space="preserve">１「整備する機械等と成果目標の項目の関連」欄には、導入等する機械等が成果目標の達成にどのように関係するかを具体的に記載
２「目標設定根拠資料」欄には、設定した目標の内容を確認できる書類を記載
</t>
    <rPh sb="62" eb="70">
      <t>モクヒョウセッテイコンキョシリョウ</t>
    </rPh>
    <rPh sb="71" eb="72">
      <t>ラン</t>
    </rPh>
    <rPh sb="75" eb="77">
      <t>セッテイ</t>
    </rPh>
    <rPh sb="79" eb="81">
      <t>モクヒョウ</t>
    </rPh>
    <rPh sb="82" eb="84">
      <t>ナイヨウ</t>
    </rPh>
    <rPh sb="85" eb="87">
      <t>カクニン</t>
    </rPh>
    <rPh sb="90" eb="92">
      <t>ショルイ</t>
    </rPh>
    <rPh sb="93" eb="95">
      <t>キサイ</t>
    </rPh>
    <phoneticPr fontId="10"/>
  </si>
  <si>
    <t>Ⅳ　補強の取組の場合</t>
    <rPh sb="2" eb="4">
      <t>ホキョウ</t>
    </rPh>
    <rPh sb="5" eb="7">
      <t>トリクミ</t>
    </rPh>
    <rPh sb="8" eb="10">
      <t>バアイ</t>
    </rPh>
    <phoneticPr fontId="10"/>
  </si>
  <si>
    <t>　　②選択項目</t>
    <rPh sb="3" eb="7">
      <t>センタクコウモク</t>
    </rPh>
    <phoneticPr fontId="22"/>
  </si>
  <si>
    <t>目標設定</t>
    <rPh sb="0" eb="4">
      <t>モクヒョウセッテイ</t>
    </rPh>
    <phoneticPr fontId="10"/>
  </si>
  <si>
    <t>番号＋区分</t>
    <rPh sb="0" eb="2">
      <t>バンゴウ</t>
    </rPh>
    <rPh sb="3" eb="5">
      <t>クブン</t>
    </rPh>
    <phoneticPr fontId="22"/>
  </si>
  <si>
    <t>　（２）助成対象者要件の詳細（市町における確認事項）</t>
    <rPh sb="4" eb="9">
      <t>ジョセイタイショウシャ</t>
    </rPh>
    <rPh sb="9" eb="11">
      <t>ヨウケン</t>
    </rPh>
    <rPh sb="12" eb="14">
      <t>ショウサイ</t>
    </rPh>
    <phoneticPr fontId="10"/>
  </si>
  <si>
    <t>※以下は市町で記載</t>
    <rPh sb="1" eb="3">
      <t>イカ</t>
    </rPh>
    <rPh sb="4" eb="6">
      <t>シマチ</t>
    </rPh>
    <rPh sb="7" eb="9">
      <t>キサイ</t>
    </rPh>
    <phoneticPr fontId="22"/>
  </si>
  <si>
    <t>目標地図に位置付けられた者</t>
    <rPh sb="0" eb="4">
      <t>モクヒョウチズ</t>
    </rPh>
    <rPh sb="5" eb="8">
      <t>イチヅ</t>
    </rPh>
    <rPh sb="12" eb="13">
      <t>モノ</t>
    </rPh>
    <phoneticPr fontId="22"/>
  </si>
  <si>
    <t>人・農地プランに位置付けられた者</t>
    <rPh sb="0" eb="1">
      <t>ヒト</t>
    </rPh>
    <rPh sb="2" eb="4">
      <t>ノウチ</t>
    </rPh>
    <rPh sb="8" eb="11">
      <t>イチヅ</t>
    </rPh>
    <rPh sb="15" eb="16">
      <t>モノ</t>
    </rPh>
    <phoneticPr fontId="22"/>
  </si>
  <si>
    <t>該当する□にチェックを入れること。</t>
    <phoneticPr fontId="10"/>
  </si>
  <si>
    <t>　（３－１）目標地図に位置付けられた地域計画</t>
    <rPh sb="6" eb="8">
      <t>モクヒョウ</t>
    </rPh>
    <rPh sb="8" eb="10">
      <t>チズ</t>
    </rPh>
    <rPh sb="11" eb="14">
      <t>イチヅ</t>
    </rPh>
    <rPh sb="18" eb="20">
      <t>チイキ</t>
    </rPh>
    <rPh sb="20" eb="22">
      <t>ケイカク</t>
    </rPh>
    <phoneticPr fontId="10"/>
  </si>
  <si>
    <t>　（４－１）中心経営体として位置付けられた人・農地プラン</t>
    <rPh sb="6" eb="8">
      <t>チュウシン</t>
    </rPh>
    <rPh sb="8" eb="11">
      <t>ケイエイタイ</t>
    </rPh>
    <rPh sb="14" eb="17">
      <t>イチヅ</t>
    </rPh>
    <rPh sb="21" eb="22">
      <t>ヒト</t>
    </rPh>
    <rPh sb="23" eb="25">
      <t>ノウチ</t>
    </rPh>
    <phoneticPr fontId="10"/>
  </si>
  <si>
    <t>ａ</t>
    <phoneticPr fontId="10"/>
  </si>
  <si>
    <t>ｂ</t>
    <phoneticPr fontId="10"/>
  </si>
  <si>
    <t>　（３－２）地域計画に位置付けられた取組内容</t>
    <rPh sb="6" eb="10">
      <t>チイキケイカク</t>
    </rPh>
    <rPh sb="11" eb="14">
      <t>イチヅ</t>
    </rPh>
    <rPh sb="18" eb="20">
      <t>トリクミ</t>
    </rPh>
    <rPh sb="20" eb="22">
      <t>ナイヨウ</t>
    </rPh>
    <phoneticPr fontId="10"/>
  </si>
  <si>
    <t>地域名</t>
    <rPh sb="0" eb="3">
      <t>チイキメイ</t>
    </rPh>
    <phoneticPr fontId="10"/>
  </si>
  <si>
    <t>経営作目等</t>
    <rPh sb="0" eb="2">
      <t>ケイエイ</t>
    </rPh>
    <rPh sb="2" eb="5">
      <t>サクモクトウ</t>
    </rPh>
    <phoneticPr fontId="10"/>
  </si>
  <si>
    <t>経営面積</t>
    <rPh sb="0" eb="4">
      <t>ケイエイメンセキ</t>
    </rPh>
    <phoneticPr fontId="10"/>
  </si>
  <si>
    <t>作業受託面積</t>
    <rPh sb="0" eb="6">
      <t>サギョウジュタクメンセキ</t>
    </rPh>
    <phoneticPr fontId="10"/>
  </si>
  <si>
    <t>地域計画に記載された内容を記載すること。</t>
    <rPh sb="0" eb="4">
      <t>チイキケイカク</t>
    </rPh>
    <phoneticPr fontId="10"/>
  </si>
  <si>
    <t>　（４－２）人・農地プランに位置付けられた取組内容</t>
    <rPh sb="6" eb="7">
      <t>ヒト</t>
    </rPh>
    <rPh sb="8" eb="10">
      <t>ノウチ</t>
    </rPh>
    <rPh sb="14" eb="17">
      <t>イチヅ</t>
    </rPh>
    <rPh sb="21" eb="23">
      <t>トリクミ</t>
    </rPh>
    <rPh sb="23" eb="25">
      <t>ナイヨウ</t>
    </rPh>
    <phoneticPr fontId="10"/>
  </si>
  <si>
    <t>経営内容</t>
    <rPh sb="0" eb="4">
      <t>ケイエイナイヨウ</t>
    </rPh>
    <phoneticPr fontId="10"/>
  </si>
  <si>
    <t>経営規模</t>
    <rPh sb="0" eb="4">
      <t>ケイエイキボ</t>
    </rPh>
    <phoneticPr fontId="10"/>
  </si>
  <si>
    <t>地域計画が未策定の場合、人・農地プランに記載された内容を記載すること。（地域計画を策定している場合は記載不要。）</t>
    <rPh sb="0" eb="4">
      <t>チイキケイカク</t>
    </rPh>
    <rPh sb="5" eb="8">
      <t>ミサクテイ</t>
    </rPh>
    <rPh sb="9" eb="11">
      <t>バアイ</t>
    </rPh>
    <rPh sb="36" eb="40">
      <t>チイキケイカク</t>
    </rPh>
    <rPh sb="41" eb="43">
      <t>サクテイ</t>
    </rPh>
    <rPh sb="47" eb="49">
      <t>バアイ</t>
    </rPh>
    <rPh sb="50" eb="54">
      <t>キサイフヨウ</t>
    </rPh>
    <phoneticPr fontId="10"/>
  </si>
  <si>
    <t>被災証明書（兼申請書）</t>
    <rPh sb="0" eb="5">
      <t>ヒサイショウメイショ</t>
    </rPh>
    <rPh sb="6" eb="7">
      <t>ケン</t>
    </rPh>
    <rPh sb="7" eb="10">
      <t>シンセイショ</t>
    </rPh>
    <phoneticPr fontId="10"/>
  </si>
  <si>
    <t>令和　　年　　月　　日</t>
    <rPh sb="0" eb="2">
      <t>レイワ</t>
    </rPh>
    <rPh sb="4" eb="5">
      <t>ネン</t>
    </rPh>
    <rPh sb="7" eb="8">
      <t>ガツ</t>
    </rPh>
    <rPh sb="10" eb="11">
      <t>ニチ</t>
    </rPh>
    <phoneticPr fontId="22"/>
  </si>
  <si>
    <t>様</t>
    <rPh sb="0" eb="1">
      <t>サマ</t>
    </rPh>
    <phoneticPr fontId="22"/>
  </si>
  <si>
    <t>住所</t>
    <rPh sb="0" eb="2">
      <t>ジュウショ</t>
    </rPh>
    <phoneticPr fontId="22"/>
  </si>
  <si>
    <t>申請人</t>
    <rPh sb="0" eb="3">
      <t>シンセイニン</t>
    </rPh>
    <phoneticPr fontId="22"/>
  </si>
  <si>
    <t>法人</t>
    <rPh sb="0" eb="2">
      <t>ホウジン</t>
    </rPh>
    <phoneticPr fontId="22"/>
  </si>
  <si>
    <t>電話番号</t>
    <rPh sb="0" eb="4">
      <t>デンワバンゴウ</t>
    </rPh>
    <phoneticPr fontId="22"/>
  </si>
  <si>
    <t>下記の施設等が被災したことを証明願います</t>
    <rPh sb="0" eb="2">
      <t>カキ</t>
    </rPh>
    <rPh sb="3" eb="5">
      <t>シセツ</t>
    </rPh>
    <rPh sb="5" eb="6">
      <t>トウ</t>
    </rPh>
    <rPh sb="7" eb="9">
      <t>ヒサイ</t>
    </rPh>
    <rPh sb="14" eb="17">
      <t>ショウメイネガ</t>
    </rPh>
    <phoneticPr fontId="22"/>
  </si>
  <si>
    <t>記</t>
    <rPh sb="0" eb="1">
      <t>キ</t>
    </rPh>
    <phoneticPr fontId="22"/>
  </si>
  <si>
    <t>（１）被災日時</t>
    <rPh sb="3" eb="7">
      <t>ヒサイニチジ</t>
    </rPh>
    <phoneticPr fontId="22"/>
  </si>
  <si>
    <t>（２）被災の原因</t>
    <rPh sb="3" eb="5">
      <t>ヒサイ</t>
    </rPh>
    <rPh sb="6" eb="8">
      <t>ゲンイン</t>
    </rPh>
    <phoneticPr fontId="22"/>
  </si>
  <si>
    <t>令和６年能登半島地震による</t>
    <rPh sb="0" eb="2">
      <t>レイワ</t>
    </rPh>
    <rPh sb="3" eb="4">
      <t>ネン</t>
    </rPh>
    <rPh sb="4" eb="10">
      <t>ノトハントウジシン</t>
    </rPh>
    <phoneticPr fontId="22"/>
  </si>
  <si>
    <t>（４）証明の必要な理由</t>
    <rPh sb="3" eb="5">
      <t>ショウメイ</t>
    </rPh>
    <rPh sb="6" eb="8">
      <t>ヒツヨウ</t>
    </rPh>
    <rPh sb="9" eb="11">
      <t>リユウ</t>
    </rPh>
    <phoneticPr fontId="22"/>
  </si>
  <si>
    <t>上記のとおり、相違ないことを証明します。</t>
    <rPh sb="0" eb="2">
      <t>ジョウキ</t>
    </rPh>
    <rPh sb="7" eb="9">
      <t>ソウイ</t>
    </rPh>
    <rPh sb="14" eb="16">
      <t>ショウメイ</t>
    </rPh>
    <phoneticPr fontId="22"/>
  </si>
  <si>
    <t>郵便番号</t>
    <rPh sb="0" eb="4">
      <t>ユウビンバンゴウ</t>
    </rPh>
    <phoneticPr fontId="66"/>
  </si>
  <si>
    <t>県名</t>
    <rPh sb="0" eb="1">
      <t>ケン</t>
    </rPh>
    <rPh sb="1" eb="2">
      <t>メイ</t>
    </rPh>
    <phoneticPr fontId="66"/>
  </si>
  <si>
    <t>郡・市町名</t>
    <rPh sb="0" eb="1">
      <t>グン</t>
    </rPh>
    <rPh sb="2" eb="5">
      <t>シマチメイ</t>
    </rPh>
    <phoneticPr fontId="22"/>
  </si>
  <si>
    <t>字名</t>
    <rPh sb="0" eb="2">
      <t>アザメイ</t>
    </rPh>
    <phoneticPr fontId="66"/>
  </si>
  <si>
    <t>市町名</t>
    <rPh sb="0" eb="3">
      <t>シマチメイ</t>
    </rPh>
    <phoneticPr fontId="66"/>
  </si>
  <si>
    <t>926-0000</t>
  </si>
  <si>
    <t>石川県七尾市</t>
  </si>
  <si>
    <t>石川県</t>
  </si>
  <si>
    <t>七尾市</t>
  </si>
  <si>
    <t>926-0044</t>
  </si>
  <si>
    <t>石川県七尾市相生町</t>
  </si>
  <si>
    <t>相生町</t>
  </si>
  <si>
    <t>926-0823</t>
  </si>
  <si>
    <t>石川県七尾市青葉台町</t>
  </si>
  <si>
    <t>青葉台町</t>
  </si>
  <si>
    <t>926-0831</t>
  </si>
  <si>
    <t>石川県七尾市青山町</t>
  </si>
  <si>
    <t>青山町</t>
  </si>
  <si>
    <t>926-0843</t>
  </si>
  <si>
    <t>石川県七尾市赤浦町</t>
  </si>
  <si>
    <t>赤浦町</t>
  </si>
  <si>
    <t>926-0833</t>
  </si>
  <si>
    <t>石川県七尾市旭町</t>
  </si>
  <si>
    <t>旭町</t>
  </si>
  <si>
    <t>926-0372</t>
  </si>
  <si>
    <t>石川県七尾市麻生町</t>
  </si>
  <si>
    <t>麻生町</t>
  </si>
  <si>
    <t>926-0807</t>
  </si>
  <si>
    <t>石川県七尾市阿良町</t>
  </si>
  <si>
    <t>阿良町</t>
  </si>
  <si>
    <t>929-2105</t>
  </si>
  <si>
    <t>石川県七尾市新屋町</t>
  </si>
  <si>
    <t>新屋町</t>
  </si>
  <si>
    <t>926-0366</t>
  </si>
  <si>
    <t>石川県七尾市庵町</t>
  </si>
  <si>
    <t>庵町</t>
  </si>
  <si>
    <t>926-0364</t>
  </si>
  <si>
    <t>石川県七尾市庵町（白鳥町）</t>
  </si>
  <si>
    <t>庵町（白鳥町）</t>
  </si>
  <si>
    <t>926-0365</t>
  </si>
  <si>
    <t>石川県七尾市庵町（百海町）</t>
  </si>
  <si>
    <t>庵町（百海町）</t>
  </si>
  <si>
    <t>926-0367</t>
  </si>
  <si>
    <t>石川県七尾市庵町（虫崎町）</t>
  </si>
  <si>
    <t>庵町（虫崎町）</t>
  </si>
  <si>
    <t>926-0826</t>
  </si>
  <si>
    <t>石川県七尾市飯川町</t>
  </si>
  <si>
    <t>飯川町</t>
  </si>
  <si>
    <t>929-2114</t>
  </si>
  <si>
    <t>石川県七尾市伊久留町</t>
  </si>
  <si>
    <t>伊久留町</t>
  </si>
  <si>
    <t>石川県七尾市池崎町</t>
  </si>
  <si>
    <t>池崎町</t>
  </si>
  <si>
    <t>926-0804</t>
  </si>
  <si>
    <t>石川県七尾市生駒町</t>
  </si>
  <si>
    <t>生駒町</t>
  </si>
  <si>
    <t>926-0171</t>
  </si>
  <si>
    <t>石川県七尾市石崎町</t>
  </si>
  <si>
    <t>石崎町</t>
  </si>
  <si>
    <t>926-0178</t>
  </si>
  <si>
    <t>石川県七尾市石崎町（香島）</t>
  </si>
  <si>
    <t>石崎町（香島）</t>
  </si>
  <si>
    <t>926-0173</t>
  </si>
  <si>
    <t>石川県七尾市石崎町（西）</t>
  </si>
  <si>
    <t>石崎町（西）</t>
  </si>
  <si>
    <t>926-0172</t>
  </si>
  <si>
    <t>石川県七尾市石崎町（東）</t>
  </si>
  <si>
    <t>石崎町（東）</t>
  </si>
  <si>
    <t>926-0806</t>
  </si>
  <si>
    <t>石川県七尾市一本杉町</t>
  </si>
  <si>
    <t>一本杉町</t>
  </si>
  <si>
    <t>926-0055</t>
  </si>
  <si>
    <t>石川県七尾市今町</t>
  </si>
  <si>
    <t>今町</t>
  </si>
  <si>
    <t>926-0816</t>
  </si>
  <si>
    <t>石川県七尾市岩屋町</t>
  </si>
  <si>
    <t>岩屋町</t>
  </si>
  <si>
    <t>926-0864</t>
  </si>
  <si>
    <t>石川県七尾市魚町</t>
  </si>
  <si>
    <t>魚町</t>
  </si>
  <si>
    <t>926-0027</t>
  </si>
  <si>
    <t>石川県七尾市後畠町</t>
  </si>
  <si>
    <t>後畠町</t>
  </si>
  <si>
    <t>926-0001</t>
  </si>
  <si>
    <t>石川県七尾市鵜浦町</t>
  </si>
  <si>
    <t>鵜浦町</t>
  </si>
  <si>
    <t>926-0818</t>
  </si>
  <si>
    <t>石川県七尾市馬出町</t>
  </si>
  <si>
    <t>馬出町</t>
  </si>
  <si>
    <t>929-2122</t>
  </si>
  <si>
    <t>石川県七尾市上野ケ丘町</t>
  </si>
  <si>
    <t>上野ケ丘町</t>
  </si>
  <si>
    <t>926-0825</t>
  </si>
  <si>
    <t>石川県七尾市江曽町</t>
  </si>
  <si>
    <t>江曽町</t>
  </si>
  <si>
    <t>926-0363</t>
  </si>
  <si>
    <t>石川県七尾市江泊町</t>
  </si>
  <si>
    <t>江泊町</t>
  </si>
  <si>
    <t>石川県七尾市江泊町（白鳥町）</t>
  </si>
  <si>
    <t>江泊町（白鳥町）</t>
  </si>
  <si>
    <t>926-0361</t>
  </si>
  <si>
    <t>石川県七尾市江泊町（日室町）</t>
  </si>
  <si>
    <t>江泊町（日室町）</t>
  </si>
  <si>
    <t>926-0006</t>
  </si>
  <si>
    <t>石川県七尾市大田新町</t>
  </si>
  <si>
    <t>大田新町</t>
  </si>
  <si>
    <t>石川県七尾市大田町</t>
  </si>
  <si>
    <t>大田町</t>
  </si>
  <si>
    <t>929-2126</t>
  </si>
  <si>
    <t>石川県七尾市大津町</t>
  </si>
  <si>
    <t>大津町</t>
  </si>
  <si>
    <t>926-0047</t>
  </si>
  <si>
    <t>石川県七尾市大手町</t>
  </si>
  <si>
    <t>大手町</t>
  </si>
  <si>
    <t>926-0384</t>
  </si>
  <si>
    <t>石川県七尾市大泊町</t>
  </si>
  <si>
    <t>大泊町</t>
  </si>
  <si>
    <t>926-0362</t>
  </si>
  <si>
    <t>石川県七尾市大野木町</t>
  </si>
  <si>
    <t>大野木町</t>
  </si>
  <si>
    <t>926-0005</t>
  </si>
  <si>
    <t>石川県七尾市岡町</t>
  </si>
  <si>
    <t>岡町</t>
  </si>
  <si>
    <t>926-0174</t>
  </si>
  <si>
    <t>石川県七尾市奥原町</t>
  </si>
  <si>
    <t>奥原町</t>
  </si>
  <si>
    <t>926-0373</t>
  </si>
  <si>
    <t>石川県七尾市小栗町</t>
  </si>
  <si>
    <t>小栗町</t>
  </si>
  <si>
    <t>929-2104</t>
  </si>
  <si>
    <t>石川県七尾市垣吉町</t>
  </si>
  <si>
    <t>垣吉町</t>
  </si>
  <si>
    <t>926-0057</t>
  </si>
  <si>
    <t>石川県七尾市鍛冶町</t>
  </si>
  <si>
    <t>鍛冶町</t>
  </si>
  <si>
    <t>926-0053</t>
  </si>
  <si>
    <t>石川県七尾市上府中町</t>
  </si>
  <si>
    <t>上府中町</t>
  </si>
  <si>
    <t>926-0805</t>
  </si>
  <si>
    <t>石川県七尾市亀山町</t>
  </si>
  <si>
    <t>亀山町</t>
  </si>
  <si>
    <t>929-2101</t>
  </si>
  <si>
    <t>石川県七尾市川尻町</t>
  </si>
  <si>
    <t>川尻町</t>
  </si>
  <si>
    <t>926-0054</t>
  </si>
  <si>
    <t>石川県七尾市川原町</t>
  </si>
  <si>
    <t>川原町</t>
  </si>
  <si>
    <t>926-0812</t>
  </si>
  <si>
    <t>石川県七尾市北藤橋町</t>
  </si>
  <si>
    <t>北藤橋町</t>
  </si>
  <si>
    <t>926-0808</t>
  </si>
  <si>
    <t>石川県七尾市木町</t>
  </si>
  <si>
    <t>木町</t>
  </si>
  <si>
    <t>926-0387</t>
  </si>
  <si>
    <t>石川県七尾市熊淵町</t>
  </si>
  <si>
    <t>熊淵町</t>
  </si>
  <si>
    <t>926-0389</t>
  </si>
  <si>
    <t>石川県七尾市熊淵町（滝の尻町）</t>
  </si>
  <si>
    <t>熊淵町（滝の尻町）</t>
  </si>
  <si>
    <t>926-0388</t>
  </si>
  <si>
    <t>石川県七尾市熊淵町（水上町）</t>
  </si>
  <si>
    <t>熊淵町（水上町）</t>
  </si>
  <si>
    <t>926-0381</t>
  </si>
  <si>
    <t>石川県七尾市黒崎町</t>
  </si>
  <si>
    <t>黒崎町</t>
  </si>
  <si>
    <t>926-0026</t>
  </si>
  <si>
    <t>石川県七尾市小池川原町</t>
  </si>
  <si>
    <t>小池川原町</t>
  </si>
  <si>
    <t>926-0375</t>
  </si>
  <si>
    <t>石川県七尾市柑子町</t>
  </si>
  <si>
    <t>柑子町</t>
  </si>
  <si>
    <t>926-0177</t>
  </si>
  <si>
    <t>石川県七尾市光陽台</t>
  </si>
  <si>
    <t>光陽台</t>
  </si>
  <si>
    <t>926-0051</t>
  </si>
  <si>
    <t>石川県七尾市郡町</t>
  </si>
  <si>
    <t>郡町</t>
  </si>
  <si>
    <t>926-0037</t>
  </si>
  <si>
    <t>石川県七尾市国下町</t>
  </si>
  <si>
    <t>国下町</t>
  </si>
  <si>
    <t>926-0821</t>
  </si>
  <si>
    <t>石川県七尾市国分町</t>
  </si>
  <si>
    <t>国分町</t>
  </si>
  <si>
    <t>926-0852</t>
  </si>
  <si>
    <t>石川県七尾市小島町</t>
  </si>
  <si>
    <t>小島町</t>
  </si>
  <si>
    <t>926-0861</t>
  </si>
  <si>
    <t>石川県七尾市寿町</t>
  </si>
  <si>
    <t>寿町</t>
  </si>
  <si>
    <t>926-0855</t>
  </si>
  <si>
    <t>石川県七尾市小丸山台</t>
  </si>
  <si>
    <t>小丸山台</t>
  </si>
  <si>
    <t>926-0803</t>
  </si>
  <si>
    <t>石川県七尾市米町</t>
  </si>
  <si>
    <t>米町</t>
  </si>
  <si>
    <t>926-0815</t>
  </si>
  <si>
    <t>石川県七尾市栄町</t>
  </si>
  <si>
    <t>栄町</t>
  </si>
  <si>
    <t>926-0042</t>
  </si>
  <si>
    <t>石川県七尾市作事町</t>
  </si>
  <si>
    <t>作事町</t>
  </si>
  <si>
    <t>926-0867</t>
  </si>
  <si>
    <t>石川県七尾市桜町</t>
  </si>
  <si>
    <t>桜町</t>
  </si>
  <si>
    <t>926-0371</t>
  </si>
  <si>
    <t>石川県七尾市佐々波町</t>
  </si>
  <si>
    <t>佐々波町</t>
  </si>
  <si>
    <t>926-0013</t>
  </si>
  <si>
    <t>石川県七尾市佐野町</t>
  </si>
  <si>
    <t>佐野町</t>
  </si>
  <si>
    <t>926-0011</t>
  </si>
  <si>
    <t>石川県七尾市佐味町</t>
  </si>
  <si>
    <t>佐味町</t>
  </si>
  <si>
    <t>926-0003</t>
  </si>
  <si>
    <t>石川県七尾市沢野町</t>
  </si>
  <si>
    <t>沢野町</t>
  </si>
  <si>
    <t>926-0052</t>
  </si>
  <si>
    <t>石川県七尾市山王町</t>
  </si>
  <si>
    <t>山王町</t>
  </si>
  <si>
    <t>929-2115</t>
  </si>
  <si>
    <t>石川県七尾市七原町</t>
  </si>
  <si>
    <t>七原町</t>
  </si>
  <si>
    <t>926-0374</t>
  </si>
  <si>
    <t>石川県七尾市清水平町</t>
  </si>
  <si>
    <t>清水平町</t>
  </si>
  <si>
    <t>926-0824</t>
  </si>
  <si>
    <t>石川県七尾市下町</t>
  </si>
  <si>
    <t>下町</t>
  </si>
  <si>
    <t>926-0801</t>
  </si>
  <si>
    <t>石川県七尾市昭和町</t>
  </si>
  <si>
    <t>昭和町</t>
  </si>
  <si>
    <t>929-2124</t>
  </si>
  <si>
    <t>石川県七尾市白浜町</t>
  </si>
  <si>
    <t>白浜町</t>
  </si>
  <si>
    <t>926-0828</t>
  </si>
  <si>
    <t>石川県七尾市白馬町</t>
  </si>
  <si>
    <t>白馬町</t>
  </si>
  <si>
    <t>926-0863</t>
  </si>
  <si>
    <t>石川県七尾市白銀町</t>
  </si>
  <si>
    <t>白銀町</t>
  </si>
  <si>
    <t>926-0845</t>
  </si>
  <si>
    <t>石川県七尾市新保町</t>
  </si>
  <si>
    <t>新保町</t>
  </si>
  <si>
    <t>926-0046</t>
  </si>
  <si>
    <t>石川県七尾市神明町</t>
  </si>
  <si>
    <t>神明町</t>
  </si>
  <si>
    <t>929-2112</t>
  </si>
  <si>
    <t>石川県七尾市杉森町</t>
  </si>
  <si>
    <t>杉森町</t>
  </si>
  <si>
    <t>926-0179</t>
  </si>
  <si>
    <t>石川県七尾市泉南台</t>
  </si>
  <si>
    <t>泉南台</t>
  </si>
  <si>
    <t>926-0045</t>
  </si>
  <si>
    <t>石川県七尾市袖ケ江町</t>
  </si>
  <si>
    <t>袖ケ江町</t>
  </si>
  <si>
    <t>926-0376</t>
  </si>
  <si>
    <t>石川県七尾市外林町</t>
  </si>
  <si>
    <t>外林町</t>
  </si>
  <si>
    <t>926-0846</t>
  </si>
  <si>
    <t>石川県七尾市祖浜町</t>
  </si>
  <si>
    <t>祖浜町</t>
  </si>
  <si>
    <t>929-2111</t>
  </si>
  <si>
    <t>石川県七尾市高田町</t>
  </si>
  <si>
    <t>高田町</t>
  </si>
  <si>
    <t>926-0023</t>
  </si>
  <si>
    <t>石川県七尾市竹町</t>
  </si>
  <si>
    <t>竹町</t>
  </si>
  <si>
    <t>926-0844</t>
  </si>
  <si>
    <t>石川県七尾市直津町</t>
  </si>
  <si>
    <t>直津町</t>
  </si>
  <si>
    <t>926-0043</t>
  </si>
  <si>
    <t>石川県七尾市橘町</t>
  </si>
  <si>
    <t>橘町</t>
  </si>
  <si>
    <t>929-2121</t>
  </si>
  <si>
    <t>石川県七尾市田鶴浜町</t>
  </si>
  <si>
    <t>田鶴浜町</t>
  </si>
  <si>
    <t>926-0034</t>
  </si>
  <si>
    <t>石川県七尾市多根町</t>
  </si>
  <si>
    <t>多根町</t>
  </si>
  <si>
    <t>926-0033</t>
  </si>
  <si>
    <t>石川県七尾市千野町</t>
  </si>
  <si>
    <t>千野町</t>
  </si>
  <si>
    <t>926-0851</t>
  </si>
  <si>
    <t>石川県七尾市つつじが浜</t>
  </si>
  <si>
    <t>つつじが浜</t>
  </si>
  <si>
    <t>926-0853</t>
  </si>
  <si>
    <t>石川県七尾市津向町</t>
  </si>
  <si>
    <t>津向町</t>
  </si>
  <si>
    <t>926-0022</t>
  </si>
  <si>
    <t>石川県七尾市天神川原町</t>
  </si>
  <si>
    <t>天神川原町</t>
  </si>
  <si>
    <t>926-0383</t>
  </si>
  <si>
    <t>石川県七尾市東浜町</t>
  </si>
  <si>
    <t>東浜町</t>
  </si>
  <si>
    <t>926-0862</t>
  </si>
  <si>
    <t>石川県七尾市常盤町</t>
  </si>
  <si>
    <t>常盤町</t>
  </si>
  <si>
    <t>926-0829</t>
  </si>
  <si>
    <t>石川県七尾市徳田新町</t>
  </si>
  <si>
    <t>徳田新町</t>
  </si>
  <si>
    <t>石川県七尾市徳田町</t>
  </si>
  <si>
    <t>徳田町</t>
  </si>
  <si>
    <t>926-0814</t>
  </si>
  <si>
    <t>石川県七尾市所口町</t>
  </si>
  <si>
    <t>所口町</t>
  </si>
  <si>
    <t>926-0004</t>
  </si>
  <si>
    <t>石川県七尾市殿町</t>
  </si>
  <si>
    <t>殿町</t>
  </si>
  <si>
    <t>926-0866</t>
  </si>
  <si>
    <t>石川県七尾市富岡町</t>
  </si>
  <si>
    <t>富岡町</t>
  </si>
  <si>
    <t>926-0021</t>
  </si>
  <si>
    <t>石川県七尾市巴町</t>
  </si>
  <si>
    <t>巴町</t>
  </si>
  <si>
    <t>929-2204</t>
  </si>
  <si>
    <t>石川県七尾市中島町上畠</t>
  </si>
  <si>
    <t>中島町上畠</t>
  </si>
  <si>
    <t>929-2207</t>
  </si>
  <si>
    <t>石川県七尾市中島町大平</t>
  </si>
  <si>
    <t>中島町大平</t>
  </si>
  <si>
    <t>929-2231</t>
  </si>
  <si>
    <t>石川県七尾市中島町奥吉田</t>
  </si>
  <si>
    <t>中島町奥吉田</t>
  </si>
  <si>
    <t>929-2214</t>
  </si>
  <si>
    <t>石川県七尾市中島町小牧</t>
  </si>
  <si>
    <t>中島町小牧</t>
  </si>
  <si>
    <t>929-2233</t>
  </si>
  <si>
    <t>石川県七尾市中島町笠師</t>
  </si>
  <si>
    <t>中島町笠師</t>
  </si>
  <si>
    <t>929-2217</t>
  </si>
  <si>
    <t>石川県七尾市中島町鹿島台</t>
  </si>
  <si>
    <t>中島町鹿島台</t>
  </si>
  <si>
    <t>929-2243</t>
  </si>
  <si>
    <t>石川県七尾市中島町河崎</t>
  </si>
  <si>
    <t>中島町河崎</t>
  </si>
  <si>
    <t>929-2201</t>
  </si>
  <si>
    <t>石川県七尾市中島町河内</t>
  </si>
  <si>
    <t>中島町河内</t>
  </si>
  <si>
    <t>929-2223</t>
  </si>
  <si>
    <t>石川県七尾市中島町上町</t>
  </si>
  <si>
    <t>中島町上町</t>
  </si>
  <si>
    <t>929-2203</t>
  </si>
  <si>
    <t>石川県七尾市中島町北免田</t>
  </si>
  <si>
    <t>中島町北免田</t>
  </si>
  <si>
    <t>929-2242</t>
  </si>
  <si>
    <t>石川県七尾市中島町崎山</t>
  </si>
  <si>
    <t>中島町崎山</t>
  </si>
  <si>
    <t>929-2234</t>
  </si>
  <si>
    <t>石川県七尾市中島町塩津</t>
  </si>
  <si>
    <t>中島町塩津</t>
  </si>
  <si>
    <t>929-2218</t>
  </si>
  <si>
    <t>石川県七尾市中島町瀬嵐</t>
  </si>
  <si>
    <t>中島町瀬嵐</t>
  </si>
  <si>
    <t>929-2213</t>
  </si>
  <si>
    <t>石川県七尾市中島町外</t>
  </si>
  <si>
    <t>中島町外</t>
  </si>
  <si>
    <t>929-2247</t>
  </si>
  <si>
    <t>石川県七尾市中島町外原</t>
  </si>
  <si>
    <t>中島町外原</t>
  </si>
  <si>
    <t>929-2212</t>
  </si>
  <si>
    <t>石川県七尾市中島町田岸</t>
  </si>
  <si>
    <t>中島町田岸</t>
  </si>
  <si>
    <t>929-2246</t>
  </si>
  <si>
    <t>石川県七尾市中島町土川</t>
  </si>
  <si>
    <t>中島町土川</t>
  </si>
  <si>
    <t>929-2245</t>
  </si>
  <si>
    <t>石川県七尾市中島町豊田</t>
  </si>
  <si>
    <t>中島町豊田</t>
  </si>
  <si>
    <t>929-2244</t>
  </si>
  <si>
    <t>石川県七尾市中島町豊田町</t>
  </si>
  <si>
    <t>中島町豊田町</t>
  </si>
  <si>
    <t>929-2206</t>
  </si>
  <si>
    <t>石川県七尾市中島町鳥越</t>
  </si>
  <si>
    <t>中島町鳥越</t>
  </si>
  <si>
    <t>929-2216</t>
  </si>
  <si>
    <t>石川県七尾市中島町長浦</t>
  </si>
  <si>
    <t>中島町長浦</t>
  </si>
  <si>
    <t>929-2222</t>
  </si>
  <si>
    <t>石川県七尾市中島町中島</t>
  </si>
  <si>
    <t>中島町中島</t>
  </si>
  <si>
    <t>929-2209</t>
  </si>
  <si>
    <t>石川県七尾市中島町西谷内</t>
  </si>
  <si>
    <t>中島町西谷内</t>
  </si>
  <si>
    <t>929-2241</t>
  </si>
  <si>
    <t>石川県七尾市中島町浜田</t>
  </si>
  <si>
    <t>中島町浜田</t>
  </si>
  <si>
    <t>929-2215</t>
  </si>
  <si>
    <t>石川県七尾市中島町深浦</t>
  </si>
  <si>
    <t>中島町深浦</t>
  </si>
  <si>
    <t>929-2227</t>
  </si>
  <si>
    <t>石川県七尾市中島町藤瀬</t>
  </si>
  <si>
    <t>中島町藤瀬</t>
  </si>
  <si>
    <t>929-2232</t>
  </si>
  <si>
    <t>石川県七尾市中島町筆染</t>
  </si>
  <si>
    <t>中島町筆染</t>
  </si>
  <si>
    <t>929-2208</t>
  </si>
  <si>
    <t>石川県七尾市中島町古江</t>
  </si>
  <si>
    <t>中島町古江</t>
  </si>
  <si>
    <t>929-2202</t>
  </si>
  <si>
    <t>石川県七尾市中島町別所</t>
  </si>
  <si>
    <t>中島町別所</t>
  </si>
  <si>
    <t>929-2205</t>
  </si>
  <si>
    <t>石川県七尾市中島町町屋</t>
  </si>
  <si>
    <t>中島町町屋</t>
  </si>
  <si>
    <t>929-2225</t>
  </si>
  <si>
    <t>石川県七尾市中島町宮前</t>
  </si>
  <si>
    <t>中島町宮前</t>
  </si>
  <si>
    <t>929-2221</t>
  </si>
  <si>
    <t>石川県七尾市中島町谷内</t>
  </si>
  <si>
    <t>中島町谷内</t>
  </si>
  <si>
    <t>929-2224</t>
  </si>
  <si>
    <t>石川県七尾市中島町山戸田</t>
  </si>
  <si>
    <t>中島町山戸田</t>
  </si>
  <si>
    <t>929-2226</t>
  </si>
  <si>
    <t>石川県七尾市中島町横田</t>
  </si>
  <si>
    <t>中島町横田</t>
  </si>
  <si>
    <t>929-2211</t>
  </si>
  <si>
    <t>石川県七尾市中島町横見</t>
  </si>
  <si>
    <t>中島町横見</t>
  </si>
  <si>
    <t>926-0036</t>
  </si>
  <si>
    <t>石川県七尾市中挾町</t>
  </si>
  <si>
    <t>中挾町</t>
  </si>
  <si>
    <t>926-0854</t>
  </si>
  <si>
    <t>石川県七尾市なぎの浦</t>
  </si>
  <si>
    <t>なぎの浦</t>
  </si>
  <si>
    <t>929-2113</t>
  </si>
  <si>
    <t>石川県七尾市西下町</t>
  </si>
  <si>
    <t>西下町</t>
  </si>
  <si>
    <t>926-0817</t>
  </si>
  <si>
    <t>石川県七尾市西藤橋町</t>
  </si>
  <si>
    <t>西藤橋町</t>
  </si>
  <si>
    <t>926-0835</t>
  </si>
  <si>
    <t>石川県七尾市西三階町</t>
  </si>
  <si>
    <t>西三階町</t>
  </si>
  <si>
    <t>926-0837</t>
  </si>
  <si>
    <t>石川県七尾市温井町</t>
  </si>
  <si>
    <t>温井町</t>
  </si>
  <si>
    <t>926-0056</t>
  </si>
  <si>
    <t>石川県七尾市塗師町</t>
  </si>
  <si>
    <t>塗師町</t>
  </si>
  <si>
    <t>926-0203</t>
  </si>
  <si>
    <t>石川県七尾市能登島えの目町</t>
  </si>
  <si>
    <t>能登島えの目町</t>
  </si>
  <si>
    <t>926-0208</t>
  </si>
  <si>
    <t>石川県七尾市能登島小浦町</t>
  </si>
  <si>
    <t>能登島小浦町</t>
  </si>
  <si>
    <t>926-0227</t>
  </si>
  <si>
    <t>石川県七尾市能登島久木町</t>
  </si>
  <si>
    <t>能登島久木町</t>
  </si>
  <si>
    <t>926-0211</t>
  </si>
  <si>
    <t>石川県七尾市能登島向田町</t>
  </si>
  <si>
    <t>能登島向田町</t>
  </si>
  <si>
    <t>926-0212</t>
  </si>
  <si>
    <t>石川県七尾市能登島佐波町</t>
  </si>
  <si>
    <t>能登島佐波町</t>
  </si>
  <si>
    <t>926-0213</t>
  </si>
  <si>
    <t>石川県七尾市能登島須曽町</t>
  </si>
  <si>
    <t>能登島須曽町</t>
  </si>
  <si>
    <t>926-0226</t>
  </si>
  <si>
    <t>石川県七尾市能登島田尻町</t>
  </si>
  <si>
    <t>能登島田尻町</t>
  </si>
  <si>
    <t>926-0225</t>
  </si>
  <si>
    <t>石川県七尾市能登島通町</t>
  </si>
  <si>
    <t>能登島通町</t>
  </si>
  <si>
    <t>926-0204</t>
  </si>
  <si>
    <t>石川県七尾市能登島長崎町</t>
  </si>
  <si>
    <t>能登島長崎町</t>
  </si>
  <si>
    <t>926-0222</t>
  </si>
  <si>
    <t>石川県七尾市能登島閨町</t>
  </si>
  <si>
    <t>能登島閨町</t>
  </si>
  <si>
    <t>926-0205</t>
  </si>
  <si>
    <t>石川県七尾市能登島野崎町</t>
  </si>
  <si>
    <t>能登島野崎町</t>
  </si>
  <si>
    <t>926-0201</t>
  </si>
  <si>
    <t>石川県七尾市能登島祖母ケ浦町</t>
  </si>
  <si>
    <t>能登島祖母ケ浦町</t>
  </si>
  <si>
    <t>926-0202</t>
  </si>
  <si>
    <t>石川県七尾市能登島八ケ崎町</t>
  </si>
  <si>
    <t>能登島八ケ崎町</t>
  </si>
  <si>
    <t>926-0223</t>
  </si>
  <si>
    <t>石川県七尾市能登島半浦町</t>
  </si>
  <si>
    <t>能登島半浦町</t>
  </si>
  <si>
    <t>926-0206</t>
  </si>
  <si>
    <t>石川県七尾市能登島日出ケ島町</t>
  </si>
  <si>
    <t>能登島日出ケ島町</t>
  </si>
  <si>
    <t>926-0224</t>
  </si>
  <si>
    <t>石川県七尾市能登島百万石町</t>
  </si>
  <si>
    <t>能登島百万石町</t>
  </si>
  <si>
    <t>926-0207</t>
  </si>
  <si>
    <t>石川県七尾市能登島二穴町</t>
  </si>
  <si>
    <t>能登島二穴町</t>
  </si>
  <si>
    <t>926-0214</t>
  </si>
  <si>
    <t>石川県七尾市能登島別所町</t>
  </si>
  <si>
    <t>能登島別所町</t>
  </si>
  <si>
    <t>926-0216</t>
  </si>
  <si>
    <t>石川県七尾市能登島曲町</t>
  </si>
  <si>
    <t>能登島曲町</t>
  </si>
  <si>
    <t>926-0215</t>
  </si>
  <si>
    <t>石川県七尾市能登島南町</t>
  </si>
  <si>
    <t>能登島南町</t>
  </si>
  <si>
    <t>926-0221</t>
  </si>
  <si>
    <t>石川県七尾市能登島無関町</t>
  </si>
  <si>
    <t>能登島無関町</t>
  </si>
  <si>
    <t>926-0035</t>
  </si>
  <si>
    <t>石川県七尾市八田町</t>
  </si>
  <si>
    <t>八田町</t>
  </si>
  <si>
    <t>926-0382</t>
  </si>
  <si>
    <t>石川県七尾市花園町</t>
  </si>
  <si>
    <t>花園町</t>
  </si>
  <si>
    <t>926-0832</t>
  </si>
  <si>
    <t>石川県七尾市盤若野町</t>
  </si>
  <si>
    <t>盤若野町</t>
  </si>
  <si>
    <t>926-0834</t>
  </si>
  <si>
    <t>石川県七尾市東三階町</t>
  </si>
  <si>
    <t>東三階町</t>
  </si>
  <si>
    <t>929-2103</t>
  </si>
  <si>
    <t>石川県七尾市東山町</t>
  </si>
  <si>
    <t>東山町</t>
  </si>
  <si>
    <t>926-0048</t>
  </si>
  <si>
    <t>石川県七尾市桧物町</t>
  </si>
  <si>
    <t>桧物町</t>
  </si>
  <si>
    <t>929-2125</t>
  </si>
  <si>
    <t>石川県七尾市深見町</t>
  </si>
  <si>
    <t>深見町</t>
  </si>
  <si>
    <t>926-0028</t>
  </si>
  <si>
    <t>石川県七尾市藤野町</t>
  </si>
  <si>
    <t>藤野町</t>
  </si>
  <si>
    <t>石川県七尾市藤橋町</t>
  </si>
  <si>
    <t>藤橋町</t>
  </si>
  <si>
    <t>926-0041</t>
  </si>
  <si>
    <t>石川県七尾市府中町</t>
  </si>
  <si>
    <t>府中町</t>
  </si>
  <si>
    <t>929-2102</t>
  </si>
  <si>
    <t>石川県七尾市舟尾町</t>
  </si>
  <si>
    <t>舟尾町</t>
  </si>
  <si>
    <t>926-0031</t>
  </si>
  <si>
    <t>石川県七尾市古府町</t>
  </si>
  <si>
    <t>古府町</t>
  </si>
  <si>
    <t>926-0025</t>
  </si>
  <si>
    <t>石川県七尾市古城町</t>
  </si>
  <si>
    <t>古城町</t>
  </si>
  <si>
    <t>926-0024</t>
  </si>
  <si>
    <t>石川県七尾市古屋敷町</t>
  </si>
  <si>
    <t>古屋敷町</t>
  </si>
  <si>
    <t>926-0012</t>
  </si>
  <si>
    <t>石川県七尾市報国町</t>
  </si>
  <si>
    <t>報国町</t>
  </si>
  <si>
    <t>926-0822</t>
  </si>
  <si>
    <t>石川県七尾市細口町</t>
  </si>
  <si>
    <t>細口町</t>
  </si>
  <si>
    <t>926-0836</t>
  </si>
  <si>
    <t>石川県七尾市町屋町</t>
  </si>
  <si>
    <t>町屋町</t>
  </si>
  <si>
    <t>926-0842</t>
  </si>
  <si>
    <t>石川県七尾市松百新町</t>
  </si>
  <si>
    <t>松百新町</t>
  </si>
  <si>
    <t>926-0841</t>
  </si>
  <si>
    <t>石川県七尾市松百町</t>
  </si>
  <si>
    <t>松百町</t>
  </si>
  <si>
    <t>926-0865</t>
  </si>
  <si>
    <t>石川県七尾市松本町</t>
  </si>
  <si>
    <t>松本町</t>
  </si>
  <si>
    <t>926-0838</t>
  </si>
  <si>
    <t>石川県七尾市満仁町</t>
  </si>
  <si>
    <t>満仁町</t>
  </si>
  <si>
    <t>926-0017</t>
  </si>
  <si>
    <t>石川県七尾市万行</t>
  </si>
  <si>
    <t>万行</t>
  </si>
  <si>
    <t>石川県七尾市万行町</t>
  </si>
  <si>
    <t>万行町</t>
  </si>
  <si>
    <t>926-0802</t>
  </si>
  <si>
    <t>石川県七尾市三島町</t>
  </si>
  <si>
    <t>三島町</t>
  </si>
  <si>
    <t>926-0811</t>
  </si>
  <si>
    <t>石川県七尾市御祓町</t>
  </si>
  <si>
    <t>御祓町</t>
  </si>
  <si>
    <t>926-0014</t>
  </si>
  <si>
    <t>石川県七尾市緑ケ丘町</t>
  </si>
  <si>
    <t>緑ケ丘町</t>
  </si>
  <si>
    <t>926-0058</t>
  </si>
  <si>
    <t>石川県七尾市湊町</t>
  </si>
  <si>
    <t>湊町</t>
  </si>
  <si>
    <t>926-0032</t>
  </si>
  <si>
    <t>石川県七尾市南ケ丘町</t>
  </si>
  <si>
    <t>南ケ丘町</t>
  </si>
  <si>
    <t>926-0813</t>
  </si>
  <si>
    <t>石川県七尾市南藤橋町</t>
  </si>
  <si>
    <t>南藤橋町</t>
  </si>
  <si>
    <t>929-2123</t>
  </si>
  <si>
    <t>石川県七尾市三引町</t>
  </si>
  <si>
    <t>三引町</t>
  </si>
  <si>
    <t>926-0007</t>
  </si>
  <si>
    <t>石川県七尾市三室町</t>
  </si>
  <si>
    <t>三室町</t>
  </si>
  <si>
    <t>石川県七尾市本府中町</t>
  </si>
  <si>
    <t>本府中町</t>
  </si>
  <si>
    <t>926-0015</t>
  </si>
  <si>
    <t>石川県七尾市矢田新町</t>
  </si>
  <si>
    <t>矢田新町</t>
  </si>
  <si>
    <t>石川県七尾市矢田町</t>
  </si>
  <si>
    <t>矢田町</t>
  </si>
  <si>
    <t>926-0385</t>
  </si>
  <si>
    <t>石川県七尾市山崎町</t>
  </si>
  <si>
    <t>山崎町</t>
  </si>
  <si>
    <t>926-0386</t>
  </si>
  <si>
    <t>石川県七尾市山崎町（小川内町）</t>
  </si>
  <si>
    <t>山崎町（小川内町）</t>
  </si>
  <si>
    <t>926-0016</t>
  </si>
  <si>
    <t>石川県七尾市大和町</t>
  </si>
  <si>
    <t>大和町</t>
  </si>
  <si>
    <t>926-0038</t>
  </si>
  <si>
    <t>石川県七尾市八幡町</t>
  </si>
  <si>
    <t>八幡町</t>
  </si>
  <si>
    <t>926-0002</t>
  </si>
  <si>
    <t>石川県七尾市湯川町</t>
  </si>
  <si>
    <t>湯川町</t>
  </si>
  <si>
    <t>929-2116</t>
  </si>
  <si>
    <t>石川県七尾市吉田町</t>
  </si>
  <si>
    <t>吉田町</t>
  </si>
  <si>
    <t>926-0827</t>
  </si>
  <si>
    <t>石川県七尾市若林町</t>
  </si>
  <si>
    <t>若林町</t>
  </si>
  <si>
    <t>926-0175</t>
  </si>
  <si>
    <t>石川県七尾市和倉町</t>
  </si>
  <si>
    <t>和倉町</t>
  </si>
  <si>
    <t>926-0176</t>
  </si>
  <si>
    <t>石川県七尾市和倉町ひばり</t>
  </si>
  <si>
    <t>和倉町ひばり</t>
  </si>
  <si>
    <t>925-0000</t>
  </si>
  <si>
    <t>石川県羽咋市</t>
  </si>
  <si>
    <t>羽咋市</t>
  </si>
  <si>
    <t>925-0045</t>
  </si>
  <si>
    <t>石川県羽咋市粟生町</t>
  </si>
  <si>
    <t>粟生町</t>
  </si>
  <si>
    <t>925-0034</t>
  </si>
  <si>
    <t>石川県羽咋市旭町</t>
  </si>
  <si>
    <t>925-0043</t>
  </si>
  <si>
    <t>石川県羽咋市粟原町</t>
  </si>
  <si>
    <t>粟原町</t>
  </si>
  <si>
    <t>925-0026</t>
  </si>
  <si>
    <t>石川県羽咋市石野町</t>
  </si>
  <si>
    <t>石野町</t>
  </si>
  <si>
    <t>925-0004</t>
  </si>
  <si>
    <t>石川県羽咋市一ノ宮町</t>
  </si>
  <si>
    <t>一ノ宮町</t>
  </si>
  <si>
    <t>925-0613</t>
  </si>
  <si>
    <t>石川県羽咋市飯山町</t>
  </si>
  <si>
    <t>飯山町</t>
  </si>
  <si>
    <t>925-0605</t>
  </si>
  <si>
    <t>石川県羽咋市宇土野町</t>
  </si>
  <si>
    <t>宇土野町</t>
  </si>
  <si>
    <t>925-0611</t>
  </si>
  <si>
    <t>石川県羽咋市上江町</t>
  </si>
  <si>
    <t>上江町</t>
  </si>
  <si>
    <t>925-0015</t>
  </si>
  <si>
    <t>石川県羽咋市大川町</t>
  </si>
  <si>
    <t>大川町</t>
  </si>
  <si>
    <t>925-0025</t>
  </si>
  <si>
    <t>石川県羽咋市太田町</t>
  </si>
  <si>
    <t>太田町</t>
  </si>
  <si>
    <t>925-0072</t>
  </si>
  <si>
    <t>石川県羽咋市大町</t>
  </si>
  <si>
    <t>大町</t>
  </si>
  <si>
    <t>925-0625</t>
  </si>
  <si>
    <t>石川県羽咋市尾長町</t>
  </si>
  <si>
    <t>尾長町</t>
  </si>
  <si>
    <t>925-0612</t>
  </si>
  <si>
    <t>石川県羽咋市垣内田町</t>
  </si>
  <si>
    <t>垣内田町</t>
  </si>
  <si>
    <t>925-0076</t>
  </si>
  <si>
    <t>石川県羽咋市鹿島路町</t>
  </si>
  <si>
    <t>鹿島路町</t>
  </si>
  <si>
    <t>925-0075</t>
  </si>
  <si>
    <t>石川県羽咋市金丸出町</t>
  </si>
  <si>
    <t>金丸出町</t>
  </si>
  <si>
    <t>925-0014</t>
  </si>
  <si>
    <t>石川県羽咋市釜屋町</t>
  </si>
  <si>
    <t>釜屋町</t>
  </si>
  <si>
    <t>925-0607</t>
  </si>
  <si>
    <t>石川県羽咋市上白瀬町</t>
  </si>
  <si>
    <t>上白瀬町</t>
  </si>
  <si>
    <t>925-0011</t>
  </si>
  <si>
    <t>石川県羽咋市上中山町</t>
  </si>
  <si>
    <t>上中山町</t>
  </si>
  <si>
    <t>925-0033</t>
  </si>
  <si>
    <t>石川県羽咋市川原町</t>
  </si>
  <si>
    <t>925-0047</t>
  </si>
  <si>
    <t>石川県羽咋市御坊山町</t>
  </si>
  <si>
    <t>御坊山町</t>
  </si>
  <si>
    <t>925-0074</t>
  </si>
  <si>
    <t>石川県羽咋市酒井町</t>
  </si>
  <si>
    <t>酒井町</t>
  </si>
  <si>
    <t>925-0003</t>
  </si>
  <si>
    <t>石川県羽咋市寺家町</t>
  </si>
  <si>
    <t>寺家町</t>
  </si>
  <si>
    <t>925-0624</t>
  </si>
  <si>
    <t>石川県羽咋市志々見町</t>
  </si>
  <si>
    <t>志々見町</t>
  </si>
  <si>
    <t>925-0616</t>
  </si>
  <si>
    <t>石川県羽咋市四町</t>
  </si>
  <si>
    <t>四町</t>
  </si>
  <si>
    <t>925-0001</t>
  </si>
  <si>
    <t>石川県羽咋市柴垣町</t>
  </si>
  <si>
    <t>柴垣町</t>
  </si>
  <si>
    <t>925-0051</t>
  </si>
  <si>
    <t>石川県羽咋市島出町</t>
  </si>
  <si>
    <t>島出町</t>
  </si>
  <si>
    <t>925-0071</t>
  </si>
  <si>
    <t>石川県羽咋市下曽祢町</t>
  </si>
  <si>
    <t>下曽祢町</t>
  </si>
  <si>
    <t>925-0604</t>
  </si>
  <si>
    <t>石川県羽咋市白石町</t>
  </si>
  <si>
    <t>白石町</t>
  </si>
  <si>
    <t>925-0606</t>
  </si>
  <si>
    <t>石川県羽咋市白瀬町</t>
  </si>
  <si>
    <t>白瀬町</t>
  </si>
  <si>
    <t>925-0044</t>
  </si>
  <si>
    <t>石川県羽咋市新保町</t>
  </si>
  <si>
    <t>925-0601</t>
  </si>
  <si>
    <t>石川県羽咋市菅池町</t>
  </si>
  <si>
    <t>菅池町</t>
  </si>
  <si>
    <t>925-0028</t>
  </si>
  <si>
    <t>石川県羽咋市次場町</t>
  </si>
  <si>
    <t>次場町</t>
  </si>
  <si>
    <t>925-0602</t>
  </si>
  <si>
    <t>石川県羽咋市千石町</t>
  </si>
  <si>
    <t>千石町</t>
  </si>
  <si>
    <t>925-0626</t>
  </si>
  <si>
    <t>石川県羽咋市千田町</t>
  </si>
  <si>
    <t>千田町</t>
  </si>
  <si>
    <t>925-0002</t>
  </si>
  <si>
    <t>石川県羽咋市滝谷町</t>
  </si>
  <si>
    <t>滝谷町</t>
  </si>
  <si>
    <t>925-0005</t>
  </si>
  <si>
    <t>石川県羽咋市滝町</t>
  </si>
  <si>
    <t>滝町</t>
  </si>
  <si>
    <t>925-0012</t>
  </si>
  <si>
    <t>石川県羽咋市千路町</t>
  </si>
  <si>
    <t>千路町</t>
  </si>
  <si>
    <t>925-0052</t>
  </si>
  <si>
    <t>石川県羽咋市中央町</t>
  </si>
  <si>
    <t>中央町</t>
  </si>
  <si>
    <t>925-0615</t>
  </si>
  <si>
    <t>石川県羽咋市千代町</t>
  </si>
  <si>
    <t>千代町</t>
  </si>
  <si>
    <t>925-0054</t>
  </si>
  <si>
    <t>石川県羽咋市千里浜町</t>
  </si>
  <si>
    <t>千里浜町</t>
  </si>
  <si>
    <t>925-0042</t>
  </si>
  <si>
    <t>石川県羽咋市土橋町</t>
  </si>
  <si>
    <t>土橋町</t>
  </si>
  <si>
    <t>925-0617</t>
  </si>
  <si>
    <t>石川県羽咋市円井町</t>
  </si>
  <si>
    <t>円井町</t>
  </si>
  <si>
    <t>925-0027</t>
  </si>
  <si>
    <t>石川県羽咋市鶴多町</t>
  </si>
  <si>
    <t>鶴多町</t>
  </si>
  <si>
    <t>925-0614</t>
  </si>
  <si>
    <t>石川県羽咋市中川町</t>
  </si>
  <si>
    <t>中川町</t>
  </si>
  <si>
    <t>925-0017</t>
  </si>
  <si>
    <t>石川県羽咋市西釜屋町</t>
  </si>
  <si>
    <t>西釜屋町</t>
  </si>
  <si>
    <t>925-0016</t>
  </si>
  <si>
    <t>石川県羽咋市羽咋町</t>
  </si>
  <si>
    <t>羽咋町</t>
  </si>
  <si>
    <t>925-0077</t>
  </si>
  <si>
    <t>石川県羽咋市東潟町</t>
  </si>
  <si>
    <t>東潟町</t>
  </si>
  <si>
    <t>925-0013</t>
  </si>
  <si>
    <t>石川県羽咋市東釜屋町</t>
  </si>
  <si>
    <t>東釜屋町</t>
  </si>
  <si>
    <t>925-0032</t>
  </si>
  <si>
    <t>石川県羽咋市東川原町</t>
  </si>
  <si>
    <t>東川原町</t>
  </si>
  <si>
    <t>925-0031</t>
  </si>
  <si>
    <t>石川県羽咋市東的場町</t>
  </si>
  <si>
    <t>東的場町</t>
  </si>
  <si>
    <t>925-0621</t>
  </si>
  <si>
    <t>石川県羽咋市菱分町</t>
  </si>
  <si>
    <t>菱分町</t>
  </si>
  <si>
    <t>925-0046</t>
  </si>
  <si>
    <t>石川県羽咋市兵庫町</t>
  </si>
  <si>
    <t>兵庫町</t>
  </si>
  <si>
    <t>925-0022</t>
  </si>
  <si>
    <t>石川県羽咋市深江町</t>
  </si>
  <si>
    <t>深江町</t>
  </si>
  <si>
    <t>925-0603</t>
  </si>
  <si>
    <t>石川県羽咋市福水町</t>
  </si>
  <si>
    <t>福水町</t>
  </si>
  <si>
    <t>925-0622</t>
  </si>
  <si>
    <t>石川県羽咋市堀替新町</t>
  </si>
  <si>
    <t>堀替新町</t>
  </si>
  <si>
    <t>925-0623</t>
  </si>
  <si>
    <t>石川県羽咋市本江町</t>
  </si>
  <si>
    <t>本江町</t>
  </si>
  <si>
    <t>925-0035</t>
  </si>
  <si>
    <t>石川県羽咋市本町</t>
  </si>
  <si>
    <t>本町</t>
  </si>
  <si>
    <t>925-0048</t>
  </si>
  <si>
    <t>石川県羽咋市松ケ下町</t>
  </si>
  <si>
    <t>松ケ下町</t>
  </si>
  <si>
    <t>925-0036</t>
  </si>
  <si>
    <t>石川県羽咋市的場町</t>
  </si>
  <si>
    <t>的場町</t>
  </si>
  <si>
    <t>925-0608</t>
  </si>
  <si>
    <t>石川県羽咋市神子原町</t>
  </si>
  <si>
    <t>神子原町</t>
  </si>
  <si>
    <t>925-0024</t>
  </si>
  <si>
    <t>石川県羽咋市三ツ屋町</t>
  </si>
  <si>
    <t>三ツ屋町</t>
  </si>
  <si>
    <t>925-0053</t>
  </si>
  <si>
    <t>石川県羽咋市南中央町</t>
  </si>
  <si>
    <t>南中央町</t>
  </si>
  <si>
    <t>925-0018</t>
  </si>
  <si>
    <t>石川県羽咋市柳田町</t>
  </si>
  <si>
    <t>柳田町</t>
  </si>
  <si>
    <t>925-0049</t>
  </si>
  <si>
    <t>石川県羽咋市柳橋町</t>
  </si>
  <si>
    <t>柳橋町</t>
  </si>
  <si>
    <t>925-0021</t>
  </si>
  <si>
    <t>石川県羽咋市吉崎町</t>
  </si>
  <si>
    <t>吉崎町</t>
  </si>
  <si>
    <t>925-0073</t>
  </si>
  <si>
    <t>石川県羽咋市四柳町</t>
  </si>
  <si>
    <t>四柳町</t>
  </si>
  <si>
    <t>925-0041</t>
  </si>
  <si>
    <t>石川県羽咋市立開町</t>
  </si>
  <si>
    <t>立開町</t>
  </si>
  <si>
    <t>925-0023</t>
  </si>
  <si>
    <t>石川県羽咋市若草町</t>
  </si>
  <si>
    <t>若草町</t>
  </si>
  <si>
    <t>925-0100</t>
  </si>
  <si>
    <t>石川県羽咋郡志賀町</t>
  </si>
  <si>
    <t>羽咋郡志賀町</t>
  </si>
  <si>
    <t>925-0454</t>
  </si>
  <si>
    <t>石川県羽咋郡志賀町相神</t>
  </si>
  <si>
    <t>相神</t>
  </si>
  <si>
    <t>925-0574</t>
  </si>
  <si>
    <t>石川県羽咋郡志賀町赤崎</t>
  </si>
  <si>
    <t>赤崎</t>
  </si>
  <si>
    <t>925-0161</t>
  </si>
  <si>
    <t>石川県羽咋郡志賀町赤住</t>
  </si>
  <si>
    <t>赤住</t>
  </si>
  <si>
    <t>925-0426</t>
  </si>
  <si>
    <t>石川県羽咋郡志賀町阿川</t>
  </si>
  <si>
    <t>阿川</t>
  </si>
  <si>
    <t>925-0121</t>
  </si>
  <si>
    <t>石川県羽咋郡志賀町安津見</t>
  </si>
  <si>
    <t>安津見</t>
  </si>
  <si>
    <t>925-0132</t>
  </si>
  <si>
    <t>石川県羽咋郡志賀町穴口</t>
  </si>
  <si>
    <t>穴口</t>
  </si>
  <si>
    <t>925-0166</t>
  </si>
  <si>
    <t>石川県羽咋郡志賀町安部屋</t>
  </si>
  <si>
    <t>安部屋</t>
  </si>
  <si>
    <t>925-0146</t>
  </si>
  <si>
    <t>石川県羽咋郡志賀町甘田</t>
  </si>
  <si>
    <t>甘田</t>
  </si>
  <si>
    <t>925-0307</t>
  </si>
  <si>
    <t>石川県羽咋郡志賀町荒屋</t>
  </si>
  <si>
    <t>荒屋</t>
  </si>
  <si>
    <t>925-0215</t>
  </si>
  <si>
    <t>石川県羽咋郡志賀町出雲</t>
  </si>
  <si>
    <t>出雲</t>
  </si>
  <si>
    <t>925-0563</t>
  </si>
  <si>
    <t>石川県羽咋郡志賀町稲敷</t>
  </si>
  <si>
    <t>稲敷</t>
  </si>
  <si>
    <t>925-0432</t>
  </si>
  <si>
    <t>石川県羽咋郡志賀町今田</t>
  </si>
  <si>
    <t>今田</t>
  </si>
  <si>
    <t>925-0424</t>
  </si>
  <si>
    <t>石川県羽咋郡志賀町入釜</t>
  </si>
  <si>
    <t>入釜</t>
  </si>
  <si>
    <t>925-0145</t>
  </si>
  <si>
    <t>石川県羽咋郡志賀町岩田</t>
  </si>
  <si>
    <t>岩田</t>
  </si>
  <si>
    <t>925-0201</t>
  </si>
  <si>
    <t>石川県羽咋郡志賀町印内</t>
  </si>
  <si>
    <t>印内</t>
  </si>
  <si>
    <t>925-0385</t>
  </si>
  <si>
    <t>石川県羽咋郡志賀町牛ケ首</t>
  </si>
  <si>
    <t>牛ケ首</t>
  </si>
  <si>
    <t>925-0423</t>
  </si>
  <si>
    <t>石川県羽咋郡志賀町鵜野屋</t>
  </si>
  <si>
    <t>鵜野屋</t>
  </si>
  <si>
    <t>925-0134</t>
  </si>
  <si>
    <t>石川県羽咋郡志賀町上棚</t>
  </si>
  <si>
    <t>上棚</t>
  </si>
  <si>
    <t>925-0165</t>
  </si>
  <si>
    <t>石川県羽咋郡志賀町上野</t>
  </si>
  <si>
    <t>上野</t>
  </si>
  <si>
    <t>925-0435</t>
  </si>
  <si>
    <t>石川県羽咋郡志賀町江添</t>
  </si>
  <si>
    <t>江添</t>
  </si>
  <si>
    <t>925-0163</t>
  </si>
  <si>
    <t>石川県羽咋郡志賀町小浦</t>
  </si>
  <si>
    <t>小浦</t>
  </si>
  <si>
    <t>925-0133</t>
  </si>
  <si>
    <t>石川県羽咋郡志賀町大坂</t>
  </si>
  <si>
    <t>大坂</t>
  </si>
  <si>
    <t>925-0383</t>
  </si>
  <si>
    <t>石川県羽咋郡志賀町大笹</t>
  </si>
  <si>
    <t>大笹</t>
  </si>
  <si>
    <t>925-0164</t>
  </si>
  <si>
    <t>石川県羽咋郡志賀町大津</t>
  </si>
  <si>
    <t>大津</t>
  </si>
  <si>
    <t>925-0434</t>
  </si>
  <si>
    <t>石川県羽咋郡志賀町大西</t>
  </si>
  <si>
    <t>大西</t>
  </si>
  <si>
    <t>925-0575</t>
  </si>
  <si>
    <t>石川県羽咋郡志賀町小窪</t>
  </si>
  <si>
    <t>小窪</t>
  </si>
  <si>
    <t>925-0147</t>
  </si>
  <si>
    <t>石川県羽咋郡志賀町大島</t>
  </si>
  <si>
    <t>大島</t>
  </si>
  <si>
    <t>925-0436</t>
  </si>
  <si>
    <t>石川県羽咋郡志賀町貝田</t>
  </si>
  <si>
    <t>貝田</t>
  </si>
  <si>
    <t>925-0562</t>
  </si>
  <si>
    <t>石川県羽咋郡志賀町栢木</t>
  </si>
  <si>
    <t>栢木</t>
  </si>
  <si>
    <t>925-0155</t>
  </si>
  <si>
    <t>石川県羽咋郡志賀町神代</t>
  </si>
  <si>
    <t>神代</t>
  </si>
  <si>
    <t>925-0565</t>
  </si>
  <si>
    <t>石川県羽咋郡志賀町香能</t>
  </si>
  <si>
    <t>香能</t>
  </si>
  <si>
    <t>925-0168</t>
  </si>
  <si>
    <t>石川県羽咋郡志賀町川尻</t>
  </si>
  <si>
    <t>川尻</t>
  </si>
  <si>
    <t>925-0152</t>
  </si>
  <si>
    <t>石川県羽咋郡志賀町北吉田</t>
  </si>
  <si>
    <t>北吉田</t>
  </si>
  <si>
    <t>925-0457</t>
  </si>
  <si>
    <t>石川県羽咋郡志賀町給分</t>
  </si>
  <si>
    <t>給分</t>
  </si>
  <si>
    <t>925-0421</t>
  </si>
  <si>
    <t>石川県羽咋郡志賀町切留</t>
  </si>
  <si>
    <t>切留</t>
  </si>
  <si>
    <t>925-0306</t>
  </si>
  <si>
    <t>石川県羽咋郡志賀町草木</t>
  </si>
  <si>
    <t>草木</t>
  </si>
  <si>
    <t>925-0122</t>
  </si>
  <si>
    <t>石川県羽咋郡志賀町倉垣</t>
  </si>
  <si>
    <t>倉垣</t>
  </si>
  <si>
    <t>925-0207</t>
  </si>
  <si>
    <t>石川県羽咋郡志賀町栗山</t>
  </si>
  <si>
    <t>栗山</t>
  </si>
  <si>
    <t>925-0373</t>
  </si>
  <si>
    <t>石川県羽咋郡志賀町小室</t>
  </si>
  <si>
    <t>小室</t>
  </si>
  <si>
    <t>925-0384</t>
  </si>
  <si>
    <t>石川県羽咋郡志賀町五里峠</t>
  </si>
  <si>
    <t>五里峠</t>
  </si>
  <si>
    <t>925-0382</t>
  </si>
  <si>
    <t>石川県羽咋郡志賀町米町</t>
  </si>
  <si>
    <t>925-0571</t>
  </si>
  <si>
    <t>石川県羽咋郡志賀町西海風無</t>
  </si>
  <si>
    <t>西海風無</t>
  </si>
  <si>
    <t>925-0572</t>
  </si>
  <si>
    <t>石川県羽咋郡志賀町西海千ノ浦</t>
  </si>
  <si>
    <t>西海千ノ浦</t>
  </si>
  <si>
    <t>925-0573</t>
  </si>
  <si>
    <t>石川県羽咋郡志賀町西海久喜</t>
  </si>
  <si>
    <t>西海久喜</t>
  </si>
  <si>
    <t>925-0566</t>
  </si>
  <si>
    <t>石川県羽咋郡志賀町西海風戸</t>
  </si>
  <si>
    <t>西海風戸</t>
  </si>
  <si>
    <t>925-0564</t>
  </si>
  <si>
    <t>石川県羽咋郡志賀町酒見</t>
  </si>
  <si>
    <t>酒見</t>
  </si>
  <si>
    <t>925-0577</t>
  </si>
  <si>
    <t>石川県羽咋郡志賀町笹波</t>
  </si>
  <si>
    <t>笹波</t>
  </si>
  <si>
    <t>925-0453</t>
  </si>
  <si>
    <t>石川県羽咋郡志賀町里本江</t>
  </si>
  <si>
    <t>里本江</t>
  </si>
  <si>
    <t>925-0313</t>
  </si>
  <si>
    <t>石川県羽咋郡志賀町三明</t>
  </si>
  <si>
    <t>三明</t>
  </si>
  <si>
    <t>925-0576</t>
  </si>
  <si>
    <t>石川県羽咋郡志賀町鹿頭</t>
  </si>
  <si>
    <t>鹿頭</t>
  </si>
  <si>
    <t>925-0202</t>
  </si>
  <si>
    <t>石川県羽咋郡志賀町代田</t>
  </si>
  <si>
    <t>代田</t>
  </si>
  <si>
    <t>925-0422</t>
  </si>
  <si>
    <t>石川県羽咋郡志賀町地保</t>
  </si>
  <si>
    <t>地保</t>
  </si>
  <si>
    <t>925-0153</t>
  </si>
  <si>
    <t>石川県羽咋郡志賀町清水今江</t>
  </si>
  <si>
    <t>清水今江</t>
  </si>
  <si>
    <t>925-0371</t>
  </si>
  <si>
    <t>石川県羽咋郡志賀町釈迦堂</t>
  </si>
  <si>
    <t>釈迦堂</t>
  </si>
  <si>
    <t>925-0203</t>
  </si>
  <si>
    <t>石川県羽咋郡志賀町新林</t>
  </si>
  <si>
    <t>新林</t>
  </si>
  <si>
    <t>925-0154</t>
  </si>
  <si>
    <t>石川県羽咋郡志賀町末吉</t>
  </si>
  <si>
    <t>末吉</t>
  </si>
  <si>
    <t>925-0456</t>
  </si>
  <si>
    <t>石川県羽咋郡志賀町草江</t>
  </si>
  <si>
    <t>草江</t>
  </si>
  <si>
    <t>925-0427</t>
  </si>
  <si>
    <t>石川県羽咋郡志賀町楚和</t>
  </si>
  <si>
    <t>楚和</t>
  </si>
  <si>
    <t>925-0431</t>
  </si>
  <si>
    <t>石川県羽咋郡志賀町尊保</t>
  </si>
  <si>
    <t>尊保</t>
  </si>
  <si>
    <t>925-0561</t>
  </si>
  <si>
    <t>石川県羽咋郡志賀町大福寺</t>
  </si>
  <si>
    <t>大福寺</t>
  </si>
  <si>
    <t>925-0141</t>
  </si>
  <si>
    <t>石川県羽咋郡志賀町高浜町</t>
  </si>
  <si>
    <t>高浜町</t>
  </si>
  <si>
    <t>925-0136</t>
  </si>
  <si>
    <t>石川県羽咋郡志賀町舘</t>
  </si>
  <si>
    <t>舘</t>
  </si>
  <si>
    <t>925-0213</t>
  </si>
  <si>
    <t>石川県羽咋郡志賀町舘開</t>
  </si>
  <si>
    <t>舘開</t>
  </si>
  <si>
    <t>925-0437</t>
  </si>
  <si>
    <t>石川県羽咋郡志賀町田中</t>
  </si>
  <si>
    <t>田中</t>
  </si>
  <si>
    <t>925-0206</t>
  </si>
  <si>
    <t>石川県羽咋郡志賀町谷屋</t>
  </si>
  <si>
    <t>谷屋</t>
  </si>
  <si>
    <t>925-0381</t>
  </si>
  <si>
    <t>石川県羽咋郡志賀町田原</t>
  </si>
  <si>
    <t>田原</t>
  </si>
  <si>
    <t>925-0144</t>
  </si>
  <si>
    <t>石川県羽咋郡志賀町坪野</t>
  </si>
  <si>
    <t>坪野</t>
  </si>
  <si>
    <t>925-0345</t>
  </si>
  <si>
    <t>石川県羽咋郡志賀町富来牛下（巌門）</t>
  </si>
  <si>
    <t>富来牛下（巌門）</t>
  </si>
  <si>
    <t>925-0445</t>
  </si>
  <si>
    <t>石川県羽咋郡志賀町富来牛下（その他）</t>
  </si>
  <si>
    <t>富来牛下（その他）</t>
  </si>
  <si>
    <t>925-0444</t>
  </si>
  <si>
    <t>石川県羽咋郡志賀町富来生神</t>
  </si>
  <si>
    <t>富来生神</t>
  </si>
  <si>
    <t>925-0443</t>
  </si>
  <si>
    <t>石川県羽咋郡志賀町富来七海</t>
  </si>
  <si>
    <t>富来七海</t>
  </si>
  <si>
    <t>925-0446</t>
  </si>
  <si>
    <t>石川県羽咋郡志賀町富来地頭町</t>
  </si>
  <si>
    <t>富来地頭町</t>
  </si>
  <si>
    <t>925-0448</t>
  </si>
  <si>
    <t>石川県羽咋郡志賀町富来高田</t>
  </si>
  <si>
    <t>富来高田</t>
  </si>
  <si>
    <t>925-0447</t>
  </si>
  <si>
    <t>石川県羽咋郡志賀町富来領家町</t>
  </si>
  <si>
    <t>富来領家町</t>
  </si>
  <si>
    <t>925-0212</t>
  </si>
  <si>
    <t>石川県羽咋郡志賀町徳田</t>
  </si>
  <si>
    <t>徳田</t>
  </si>
  <si>
    <t>925-0425</t>
  </si>
  <si>
    <t>石川県羽咋郡志賀町灯</t>
  </si>
  <si>
    <t>灯</t>
  </si>
  <si>
    <t>925-0452</t>
  </si>
  <si>
    <t>石川県羽咋郡志賀町中泉</t>
  </si>
  <si>
    <t>中泉</t>
  </si>
  <si>
    <t>925-0148</t>
  </si>
  <si>
    <t>石川県羽咋郡志賀町長沢</t>
  </si>
  <si>
    <t>長沢</t>
  </si>
  <si>
    <t>925-0376</t>
  </si>
  <si>
    <t>石川県羽咋郡志賀町長田</t>
  </si>
  <si>
    <t>長田</t>
  </si>
  <si>
    <t>925-0314</t>
  </si>
  <si>
    <t>石川県羽咋郡志賀町中畠</t>
  </si>
  <si>
    <t>中畠</t>
  </si>
  <si>
    <t>925-0455</t>
  </si>
  <si>
    <t>石川県羽咋郡志賀町中浜</t>
  </si>
  <si>
    <t>中浜</t>
  </si>
  <si>
    <t>925-0304</t>
  </si>
  <si>
    <t>石川県羽咋郡志賀町中山</t>
  </si>
  <si>
    <t>中山</t>
  </si>
  <si>
    <t>925-0151</t>
  </si>
  <si>
    <t>石川県羽咋郡志賀町梨谷小山</t>
  </si>
  <si>
    <t>梨谷小山</t>
  </si>
  <si>
    <t>925-0124</t>
  </si>
  <si>
    <t>石川県羽咋郡志賀町西山</t>
  </si>
  <si>
    <t>西山</t>
  </si>
  <si>
    <t>925-0125</t>
  </si>
  <si>
    <t>石川県羽咋郡志賀町西山台</t>
  </si>
  <si>
    <t>西山台</t>
  </si>
  <si>
    <t>925-0135</t>
  </si>
  <si>
    <t>石川県羽咋郡志賀町二所宮</t>
  </si>
  <si>
    <t>二所宮</t>
  </si>
  <si>
    <t>925-0372</t>
  </si>
  <si>
    <t>石川県羽咋郡志賀町直海</t>
  </si>
  <si>
    <t>直海</t>
  </si>
  <si>
    <t>925-0214</t>
  </si>
  <si>
    <t>石川県羽咋郡志賀町火打谷</t>
  </si>
  <si>
    <t>火打谷</t>
  </si>
  <si>
    <t>925-0442</t>
  </si>
  <si>
    <t>石川県羽咋郡志賀町東小室</t>
  </si>
  <si>
    <t>東小室</t>
  </si>
  <si>
    <t>925-0303</t>
  </si>
  <si>
    <t>石川県羽咋郡志賀町日下田</t>
  </si>
  <si>
    <t>日下田</t>
  </si>
  <si>
    <t>925-0301</t>
  </si>
  <si>
    <t>石川県羽咋郡志賀町日用</t>
  </si>
  <si>
    <t>日用</t>
  </si>
  <si>
    <t>925-0441</t>
  </si>
  <si>
    <t>石川県羽咋郡志賀町広地</t>
  </si>
  <si>
    <t>広地</t>
  </si>
  <si>
    <t>925-0137</t>
  </si>
  <si>
    <t>石川県羽咋郡志賀町福井</t>
  </si>
  <si>
    <t>福井</t>
  </si>
  <si>
    <t>925-0142</t>
  </si>
  <si>
    <t>石川県羽咋郡志賀町福野</t>
  </si>
  <si>
    <t>福野</t>
  </si>
  <si>
    <t>925-0315</t>
  </si>
  <si>
    <t>石川県羽咋郡志賀町福浦港</t>
  </si>
  <si>
    <t>福浦港</t>
  </si>
  <si>
    <t>925-0305</t>
  </si>
  <si>
    <t>石川県羽咋郡志賀町豊後名</t>
  </si>
  <si>
    <t>豊後名</t>
  </si>
  <si>
    <t>925-0205</t>
  </si>
  <si>
    <t>石川県羽咋郡志賀町仏木</t>
  </si>
  <si>
    <t>仏木</t>
  </si>
  <si>
    <t>925-0157</t>
  </si>
  <si>
    <t>石川県羽咋郡志賀町堀松</t>
  </si>
  <si>
    <t>堀松</t>
  </si>
  <si>
    <t>925-0578</t>
  </si>
  <si>
    <t>石川県羽咋郡志賀町前浜</t>
  </si>
  <si>
    <t>前浜</t>
  </si>
  <si>
    <t>925-0204</t>
  </si>
  <si>
    <t>石川県羽咋郡志賀町牧山</t>
  </si>
  <si>
    <t>牧山</t>
  </si>
  <si>
    <t>925-0167</t>
  </si>
  <si>
    <t>石川県羽咋郡志賀町町</t>
  </si>
  <si>
    <t>町</t>
  </si>
  <si>
    <t>925-0302</t>
  </si>
  <si>
    <t>石川県羽咋郡志賀町町居</t>
  </si>
  <si>
    <t>町居</t>
  </si>
  <si>
    <t>925-0374</t>
  </si>
  <si>
    <t>石川県羽咋郡志賀町松木</t>
  </si>
  <si>
    <t>松木</t>
  </si>
  <si>
    <t>925-0312</t>
  </si>
  <si>
    <t>石川県羽咋郡志賀町六実</t>
  </si>
  <si>
    <t>六実</t>
  </si>
  <si>
    <t>925-0162</t>
  </si>
  <si>
    <t>石川県羽咋郡志賀町百浦</t>
  </si>
  <si>
    <t>百浦</t>
  </si>
  <si>
    <t>925-0156</t>
  </si>
  <si>
    <t>石川県羽咋郡志賀町矢蔵谷</t>
  </si>
  <si>
    <t>矢蔵谷</t>
  </si>
  <si>
    <t>925-0211</t>
  </si>
  <si>
    <t>石川県羽咋郡志賀町矢田</t>
  </si>
  <si>
    <t>矢田</t>
  </si>
  <si>
    <t>925-0123</t>
  </si>
  <si>
    <t>石川県羽咋郡志賀町矢駄</t>
  </si>
  <si>
    <t>矢駄</t>
  </si>
  <si>
    <t>925-0311</t>
  </si>
  <si>
    <t>石川県羽咋郡志賀町谷神</t>
  </si>
  <si>
    <t>谷神</t>
  </si>
  <si>
    <t>925-0438</t>
  </si>
  <si>
    <t>石川県羽咋郡志賀町八千代</t>
  </si>
  <si>
    <t>八千代</t>
  </si>
  <si>
    <t>925-0143</t>
  </si>
  <si>
    <t>石川県羽咋郡志賀町宿女</t>
  </si>
  <si>
    <t>宿女</t>
  </si>
  <si>
    <t>925-0451</t>
  </si>
  <si>
    <t>石川県羽咋郡志賀町八幡</t>
  </si>
  <si>
    <t>八幡</t>
  </si>
  <si>
    <t>石川県羽咋郡志賀町八幡座主</t>
  </si>
  <si>
    <t>八幡座主</t>
  </si>
  <si>
    <t>925-0131</t>
  </si>
  <si>
    <t>石川県羽咋郡志賀町米浜</t>
  </si>
  <si>
    <t>米浜</t>
  </si>
  <si>
    <t>925-0375</t>
  </si>
  <si>
    <t>石川県羽咋郡志賀町若葉台</t>
  </si>
  <si>
    <t>若葉台</t>
  </si>
  <si>
    <t>925-0433</t>
  </si>
  <si>
    <t>石川県羽咋郡志賀町和田</t>
  </si>
  <si>
    <t>和田</t>
  </si>
  <si>
    <t>929-1300</t>
  </si>
  <si>
    <t>石川県羽咋郡宝達志水町</t>
  </si>
  <si>
    <t>羽咋郡宝達志水町</t>
  </si>
  <si>
    <t>929-1313</t>
  </si>
  <si>
    <t>石川県羽咋郡宝達志水町東間</t>
  </si>
  <si>
    <t>東間</t>
  </si>
  <si>
    <t>929-1406</t>
  </si>
  <si>
    <t>石川県羽咋郡宝達志水町石坂</t>
  </si>
  <si>
    <t>石坂</t>
  </si>
  <si>
    <t>929-1344</t>
  </si>
  <si>
    <t>石川県羽咋郡宝達志水町今浜</t>
  </si>
  <si>
    <t>今浜</t>
  </si>
  <si>
    <t>929-1345</t>
  </si>
  <si>
    <t>石川県羽咋郡宝達志水町今浜新</t>
  </si>
  <si>
    <t>今浜新</t>
  </si>
  <si>
    <t>929-1312</t>
  </si>
  <si>
    <t>石川県羽咋郡宝達志水町上田</t>
  </si>
  <si>
    <t>上田</t>
  </si>
  <si>
    <t>929-1321</t>
  </si>
  <si>
    <t>石川県羽咋郡宝達志水町上田出</t>
  </si>
  <si>
    <t>上田出</t>
  </si>
  <si>
    <t>929-1405</t>
  </si>
  <si>
    <t>石川県羽咋郡宝達志水町海老坂</t>
  </si>
  <si>
    <t>海老坂</t>
  </si>
  <si>
    <t>929-1343</t>
  </si>
  <si>
    <t>石川県羽咋郡宝達志水町小川</t>
  </si>
  <si>
    <t>小川</t>
  </si>
  <si>
    <t>929-1426</t>
  </si>
  <si>
    <t>石川県羽咋郡宝達志水町荻市</t>
  </si>
  <si>
    <t>荻市</t>
  </si>
  <si>
    <t>929-1412</t>
  </si>
  <si>
    <t>石川県羽咋郡宝達志水町荻島</t>
  </si>
  <si>
    <t>荻島</t>
  </si>
  <si>
    <t>929-1413</t>
  </si>
  <si>
    <t>石川県羽咋郡宝達志水町荻谷</t>
  </si>
  <si>
    <t>荻谷</t>
  </si>
  <si>
    <t>929-1323</t>
  </si>
  <si>
    <t>石川県羽咋郡宝達志水町御舘</t>
  </si>
  <si>
    <t>御舘</t>
  </si>
  <si>
    <t>929-1303</t>
  </si>
  <si>
    <t>石川県羽咋郡宝達志水町河原</t>
  </si>
  <si>
    <t>河原</t>
  </si>
  <si>
    <t>929-1332</t>
  </si>
  <si>
    <t>石川県羽咋郡宝達志水町北川尻</t>
  </si>
  <si>
    <t>北川尻</t>
  </si>
  <si>
    <t>929-1331</t>
  </si>
  <si>
    <t>石川県羽咋郡宝達志水町米出</t>
  </si>
  <si>
    <t>米出</t>
  </si>
  <si>
    <t>929-1314</t>
  </si>
  <si>
    <t>石川県羽咋郡宝達志水町紺屋町</t>
  </si>
  <si>
    <t>紺屋町</t>
  </si>
  <si>
    <t>石川県羽咋郡宝達志水町下石</t>
  </si>
  <si>
    <t>下石</t>
  </si>
  <si>
    <t>石川県羽咋郡宝達志水町散田</t>
  </si>
  <si>
    <t>散田</t>
  </si>
  <si>
    <t>929-1425</t>
  </si>
  <si>
    <t>石川県羽咋郡宝達志水町子浦</t>
  </si>
  <si>
    <t>子浦</t>
  </si>
  <si>
    <t>929-1414</t>
  </si>
  <si>
    <t>石川県羽咋郡宝達志水町敷波</t>
  </si>
  <si>
    <t>敷波</t>
  </si>
  <si>
    <t>929-1415</t>
  </si>
  <si>
    <t>石川県羽咋郡宝達志水町敷浪</t>
  </si>
  <si>
    <t>敷浪</t>
  </si>
  <si>
    <t>929-1402</t>
  </si>
  <si>
    <t>石川県羽咋郡宝達志水町清水原</t>
  </si>
  <si>
    <t>清水原</t>
  </si>
  <si>
    <t>929-1341</t>
  </si>
  <si>
    <t>石川県羽咋郡宝達志水町宿</t>
  </si>
  <si>
    <t>宿</t>
  </si>
  <si>
    <t>929-1403</t>
  </si>
  <si>
    <t>石川県羽咋郡宝達志水町所司原</t>
  </si>
  <si>
    <t>所司原</t>
  </si>
  <si>
    <t>929-1404</t>
  </si>
  <si>
    <t>石川県羽咋郡宝達志水町新宮</t>
  </si>
  <si>
    <t>新宮</t>
  </si>
  <si>
    <t>929-1423</t>
  </si>
  <si>
    <t>石川県羽咋郡宝達志水町菅原</t>
  </si>
  <si>
    <t>菅原</t>
  </si>
  <si>
    <t>929-1422</t>
  </si>
  <si>
    <t>石川県羽咋郡宝達志水町杉野屋</t>
  </si>
  <si>
    <t>杉野屋</t>
  </si>
  <si>
    <t>939-0171</t>
  </si>
  <si>
    <t>石川県羽咋郡宝達志水町沢川</t>
  </si>
  <si>
    <t>沢川</t>
  </si>
  <si>
    <t>929-1305</t>
  </si>
  <si>
    <t>石川県羽咋郡宝達志水町竹生野</t>
  </si>
  <si>
    <t>竹生野</t>
  </si>
  <si>
    <t>929-1325</t>
  </si>
  <si>
    <t>石川県羽咋郡宝達志水町坪山</t>
  </si>
  <si>
    <t>坪山</t>
  </si>
  <si>
    <t>929-1416</t>
  </si>
  <si>
    <t>石川県羽咋郡宝達志水町出浜</t>
  </si>
  <si>
    <t>出浜</t>
  </si>
  <si>
    <t>石川県羽咋郡宝達志水町当熊</t>
  </si>
  <si>
    <t>当熊</t>
  </si>
  <si>
    <t>929-1316</t>
  </si>
  <si>
    <t>石川県羽咋郡宝達志水町中野</t>
  </si>
  <si>
    <t>中野</t>
  </si>
  <si>
    <t>石川県羽咋郡宝達志水町走入</t>
  </si>
  <si>
    <t>走入</t>
  </si>
  <si>
    <t>石川県羽咋郡宝達志水町原</t>
  </si>
  <si>
    <t>原</t>
  </si>
  <si>
    <t>石川県羽咋郡宝達志水町針山</t>
  </si>
  <si>
    <t>針山</t>
  </si>
  <si>
    <t>929-1315</t>
  </si>
  <si>
    <t>石川県羽咋郡宝達志水町東野</t>
  </si>
  <si>
    <t>東野</t>
  </si>
  <si>
    <t>石川県羽咋郡宝達志水町聖川</t>
  </si>
  <si>
    <t>聖川</t>
  </si>
  <si>
    <t>石川県羽咋郡宝達志水町平床</t>
  </si>
  <si>
    <t>平床</t>
  </si>
  <si>
    <t>929-1421</t>
  </si>
  <si>
    <t>石川県羽咋郡宝達志水町二口</t>
  </si>
  <si>
    <t>二口</t>
  </si>
  <si>
    <t>929-1326</t>
  </si>
  <si>
    <t>石川県羽咋郡宝達志水町冬野</t>
  </si>
  <si>
    <t>冬野</t>
  </si>
  <si>
    <t>929-1301</t>
  </si>
  <si>
    <t>石川県羽咋郡宝達志水町宝達</t>
  </si>
  <si>
    <t>宝達</t>
  </si>
  <si>
    <t>929-1324</t>
  </si>
  <si>
    <t>石川県羽咋郡宝達志水町正友</t>
  </si>
  <si>
    <t>正友</t>
  </si>
  <si>
    <t>石川県羽咋郡宝達志水町見砂</t>
  </si>
  <si>
    <t>見砂</t>
  </si>
  <si>
    <t>929-1322</t>
  </si>
  <si>
    <t>石川県羽咋郡宝達志水町三日町</t>
  </si>
  <si>
    <t>三日町</t>
  </si>
  <si>
    <t>929-1304</t>
  </si>
  <si>
    <t>石川県羽咋郡宝達志水町南吉田</t>
  </si>
  <si>
    <t>南吉田</t>
  </si>
  <si>
    <t>929-1342</t>
  </si>
  <si>
    <t>石川県羽咋郡宝達志水町麦生</t>
  </si>
  <si>
    <t>麦生</t>
  </si>
  <si>
    <t>929-1401</t>
  </si>
  <si>
    <t>石川県羽咋郡宝達志水町向瀬</t>
  </si>
  <si>
    <t>向瀬</t>
  </si>
  <si>
    <t>929-1333</t>
  </si>
  <si>
    <t>石川県羽咋郡宝達志水町免田</t>
  </si>
  <si>
    <t>免田</t>
  </si>
  <si>
    <t>929-1327</t>
  </si>
  <si>
    <t>石川県羽咋郡宝達志水町森本</t>
  </si>
  <si>
    <t>森本</t>
  </si>
  <si>
    <t>929-1311</t>
  </si>
  <si>
    <t>石川県羽咋郡宝達志水町門前</t>
  </si>
  <si>
    <t>門前</t>
  </si>
  <si>
    <t>929-1411</t>
  </si>
  <si>
    <t>石川県羽咋郡宝達志水町柳瀬</t>
  </si>
  <si>
    <t>柳瀬</t>
  </si>
  <si>
    <t>929-1302</t>
  </si>
  <si>
    <t>石川県羽咋郡宝達志水町山崎</t>
  </si>
  <si>
    <t>山崎</t>
  </si>
  <si>
    <t>929-1424</t>
  </si>
  <si>
    <t>石川県羽咋郡宝達志水町吉野屋</t>
  </si>
  <si>
    <t>吉野屋</t>
  </si>
  <si>
    <t>929-1700</t>
  </si>
  <si>
    <t>石川県鹿島郡中能登町</t>
  </si>
  <si>
    <t>鹿島郡中能登町</t>
  </si>
  <si>
    <t>929-1816</t>
  </si>
  <si>
    <t>石川県鹿島郡中能登町浅井</t>
  </si>
  <si>
    <t>浅井</t>
  </si>
  <si>
    <t>929-1813</t>
  </si>
  <si>
    <t>石川県鹿島郡中能登町蟻ケ原</t>
  </si>
  <si>
    <t>蟻ケ原</t>
  </si>
  <si>
    <t>929-1804</t>
  </si>
  <si>
    <t>石川県鹿島郡中能登町在江</t>
  </si>
  <si>
    <t>在江</t>
  </si>
  <si>
    <t>929-1721</t>
  </si>
  <si>
    <t>石川県鹿島郡中能登町井田</t>
  </si>
  <si>
    <t>井田</t>
  </si>
  <si>
    <t>929-1713</t>
  </si>
  <si>
    <t>石川県鹿島郡中能登町今羽坂</t>
  </si>
  <si>
    <t>今羽坂</t>
  </si>
  <si>
    <t>929-1702</t>
  </si>
  <si>
    <t>石川県鹿島郡中能登町大槻</t>
  </si>
  <si>
    <t>大槻</t>
  </si>
  <si>
    <t>929-1724</t>
  </si>
  <si>
    <t>石川県鹿島郡中能登町尾崎</t>
  </si>
  <si>
    <t>尾崎</t>
  </si>
  <si>
    <t>929-1722</t>
  </si>
  <si>
    <t>石川県鹿島郡中能登町小竹</t>
  </si>
  <si>
    <t>小竹</t>
  </si>
  <si>
    <t>929-1621</t>
  </si>
  <si>
    <t>石川県鹿島郡中能登町金丸</t>
  </si>
  <si>
    <t>金丸</t>
  </si>
  <si>
    <t>929-1606</t>
  </si>
  <si>
    <t>石川県鹿島郡中能登町上後山</t>
  </si>
  <si>
    <t>上後山</t>
  </si>
  <si>
    <t>929-1701</t>
  </si>
  <si>
    <t>石川県鹿島郡中能登町川田</t>
  </si>
  <si>
    <t>川田</t>
  </si>
  <si>
    <t>929-1631</t>
  </si>
  <si>
    <t>石川県鹿島郡中能登町久江</t>
  </si>
  <si>
    <t>久江</t>
  </si>
  <si>
    <t>929-1801</t>
  </si>
  <si>
    <t>石川県鹿島郡中能登町久乃木</t>
  </si>
  <si>
    <t>久乃木</t>
  </si>
  <si>
    <t>929-1716</t>
  </si>
  <si>
    <t>石川県鹿島郡中能登町黒氏</t>
  </si>
  <si>
    <t>黒氏</t>
  </si>
  <si>
    <t>929-1636</t>
  </si>
  <si>
    <t>石川県鹿島郡中能登町小金森</t>
  </si>
  <si>
    <t>小金森</t>
  </si>
  <si>
    <t>929-1632</t>
  </si>
  <si>
    <t>石川県鹿島郡中能登町小田中</t>
  </si>
  <si>
    <t>小田中</t>
  </si>
  <si>
    <t>929-1726</t>
  </si>
  <si>
    <t>石川県鹿島郡中能登町最勝講</t>
  </si>
  <si>
    <t>最勝講</t>
  </si>
  <si>
    <t>929-1605</t>
  </si>
  <si>
    <t>石川県鹿島郡中能登町下後山</t>
  </si>
  <si>
    <t>下後山</t>
  </si>
  <si>
    <t>929-1712</t>
  </si>
  <si>
    <t>石川県鹿島郡中能登町新庄</t>
  </si>
  <si>
    <t>新庄</t>
  </si>
  <si>
    <t>929-1704</t>
  </si>
  <si>
    <t>石川県鹿島郡中能登町末坂</t>
  </si>
  <si>
    <t>末坂</t>
  </si>
  <si>
    <t>929-1812</t>
  </si>
  <si>
    <t>石川県鹿島郡中能登町石動山</t>
  </si>
  <si>
    <t>石動山</t>
  </si>
  <si>
    <t>929-1706</t>
  </si>
  <si>
    <t>石川県鹿島郡中能登町瀬戸</t>
  </si>
  <si>
    <t>瀬戸</t>
  </si>
  <si>
    <t>929-1815</t>
  </si>
  <si>
    <t>石川県鹿島郡中能登町芹川</t>
  </si>
  <si>
    <t>芹川</t>
  </si>
  <si>
    <t>929-1637</t>
  </si>
  <si>
    <t>石川県鹿島郡中能登町曽祢</t>
  </si>
  <si>
    <t>曽祢</t>
  </si>
  <si>
    <t>929-1635</t>
  </si>
  <si>
    <t>石川県鹿島郡中能登町高畠</t>
  </si>
  <si>
    <t>高畠</t>
  </si>
  <si>
    <t>929-1802</t>
  </si>
  <si>
    <t>石川県鹿島郡中能登町武部</t>
  </si>
  <si>
    <t>武部</t>
  </si>
  <si>
    <t>929-1805</t>
  </si>
  <si>
    <t>石川県鹿島郡中能登町坪川</t>
  </si>
  <si>
    <t>坪川</t>
  </si>
  <si>
    <t>929-1817</t>
  </si>
  <si>
    <t>石川県鹿島郡中能登町徳前</t>
  </si>
  <si>
    <t>徳前</t>
  </si>
  <si>
    <t>929-1603</t>
  </si>
  <si>
    <t>石川県鹿島郡中能登町徳丸</t>
  </si>
  <si>
    <t>徳丸</t>
  </si>
  <si>
    <t>929-1803</t>
  </si>
  <si>
    <t>石川県鹿島郡中能登町西</t>
  </si>
  <si>
    <t>西</t>
  </si>
  <si>
    <t>929-1601</t>
  </si>
  <si>
    <t>石川県鹿島郡中能登町西馬場</t>
  </si>
  <si>
    <t>西馬場</t>
  </si>
  <si>
    <t>929-1811</t>
  </si>
  <si>
    <t>石川県鹿島郡中能登町二宮</t>
  </si>
  <si>
    <t>二宮</t>
  </si>
  <si>
    <t>929-1818</t>
  </si>
  <si>
    <t>石川県鹿島郡中能登町二宮あおば台</t>
  </si>
  <si>
    <t>二宮あおば台</t>
  </si>
  <si>
    <t>929-1602</t>
  </si>
  <si>
    <t>石川県鹿島郡中能登町能登部上</t>
  </si>
  <si>
    <t>能登部上</t>
  </si>
  <si>
    <t>929-1604</t>
  </si>
  <si>
    <t>石川県鹿島郡中能登町能登部下</t>
  </si>
  <si>
    <t>能登部下</t>
  </si>
  <si>
    <t>929-1714</t>
  </si>
  <si>
    <t>石川県鹿島郡中能登町羽坂</t>
  </si>
  <si>
    <t>羽坂</t>
  </si>
  <si>
    <t>929-1705</t>
  </si>
  <si>
    <t>石川県鹿島郡中能登町花見月</t>
  </si>
  <si>
    <t>花見月</t>
  </si>
  <si>
    <t>929-1814</t>
  </si>
  <si>
    <t>石川県鹿島郡中能登町原山</t>
  </si>
  <si>
    <t>原山</t>
  </si>
  <si>
    <t>929-1703</t>
  </si>
  <si>
    <t>石川県鹿島郡中能登町春木</t>
  </si>
  <si>
    <t>春木</t>
  </si>
  <si>
    <t>929-1725</t>
  </si>
  <si>
    <t>石川県鹿島郡中能登町東馬場</t>
  </si>
  <si>
    <t>東馬場</t>
  </si>
  <si>
    <t>929-1711</t>
  </si>
  <si>
    <t>石川県鹿島郡中能登町廿九日</t>
  </si>
  <si>
    <t>廿九日</t>
  </si>
  <si>
    <t>929-1715</t>
  </si>
  <si>
    <t>石川県鹿島郡中能登町一青</t>
  </si>
  <si>
    <t>一青</t>
  </si>
  <si>
    <t>929-1634</t>
  </si>
  <si>
    <t>石川県鹿島郡中能登町福田</t>
  </si>
  <si>
    <t>福田</t>
  </si>
  <si>
    <t>929-1633</t>
  </si>
  <si>
    <t>石川県鹿島郡中能登町藤井</t>
  </si>
  <si>
    <t>藤井</t>
  </si>
  <si>
    <t>929-1723</t>
  </si>
  <si>
    <t>石川県鹿島郡中能登町水白</t>
  </si>
  <si>
    <t>水白</t>
  </si>
  <si>
    <t>929-1717</t>
  </si>
  <si>
    <t>石川県鹿島郡中能登町良川</t>
  </si>
  <si>
    <t>良川</t>
  </si>
  <si>
    <t>シート名抜き出し</t>
    <rPh sb="3" eb="4">
      <t>メイ</t>
    </rPh>
    <rPh sb="4" eb="5">
      <t>ヌ</t>
    </rPh>
    <rPh sb="6" eb="7">
      <t>ダ</t>
    </rPh>
    <phoneticPr fontId="22"/>
  </si>
  <si>
    <t>各種手続きのため</t>
    <rPh sb="0" eb="2">
      <t>カクシュ</t>
    </rPh>
    <rPh sb="2" eb="4">
      <t>テツヅ</t>
    </rPh>
    <phoneticPr fontId="22"/>
  </si>
  <si>
    <t>被災した場所</t>
    <rPh sb="0" eb="2">
      <t>ヒサイ</t>
    </rPh>
    <rPh sb="4" eb="6">
      <t>バショ</t>
    </rPh>
    <phoneticPr fontId="22"/>
  </si>
  <si>
    <t>No</t>
    <phoneticPr fontId="22"/>
  </si>
  <si>
    <t>シート
番号</t>
    <rPh sb="4" eb="6">
      <t>バンゴウ</t>
    </rPh>
    <phoneticPr fontId="22"/>
  </si>
  <si>
    <t>シート別
最大件数</t>
    <rPh sb="3" eb="4">
      <t>ベツ</t>
    </rPh>
    <rPh sb="5" eb="7">
      <t>サイダイ</t>
    </rPh>
    <rPh sb="7" eb="9">
      <t>ケンスウ</t>
    </rPh>
    <phoneticPr fontId="22"/>
  </si>
  <si>
    <t>農業者で組織する団体（集落営農組織を除く）</t>
    <rPh sb="0" eb="3">
      <t>ノウギョウシャ</t>
    </rPh>
    <rPh sb="4" eb="6">
      <t>ソシキ</t>
    </rPh>
    <rPh sb="8" eb="10">
      <t>ダンタイ</t>
    </rPh>
    <rPh sb="11" eb="15">
      <t>シュウラクエイノウ</t>
    </rPh>
    <rPh sb="15" eb="17">
      <t>ソシキ</t>
    </rPh>
    <rPh sb="18" eb="19">
      <t>ノゾ</t>
    </rPh>
    <phoneticPr fontId="10"/>
  </si>
  <si>
    <t>その他
（　　　　　　　　　　　　　　　　　　　　　　　　　　　　　　　）</t>
    <rPh sb="2" eb="3">
      <t>タ</t>
    </rPh>
    <phoneticPr fontId="10"/>
  </si>
  <si>
    <t>i.</t>
    <phoneticPr fontId="10"/>
  </si>
  <si>
    <t>法人※</t>
    <rPh sb="0" eb="2">
      <t>ホウジン</t>
    </rPh>
    <phoneticPr fontId="10"/>
  </si>
  <si>
    <t>「g.貸借施設等の所有者」と「h.法人」は、他の項目との重複有り</t>
    <rPh sb="3" eb="8">
      <t>タイシャクシセツトウ</t>
    </rPh>
    <rPh sb="9" eb="12">
      <t>ショユウシャ</t>
    </rPh>
    <rPh sb="17" eb="19">
      <t>ホウジン</t>
    </rPh>
    <rPh sb="22" eb="23">
      <t>タ</t>
    </rPh>
    <rPh sb="24" eb="26">
      <t>コウモク</t>
    </rPh>
    <rPh sb="28" eb="30">
      <t>チョウフク</t>
    </rPh>
    <rPh sb="30" eb="31">
      <t>アリ</t>
    </rPh>
    <phoneticPr fontId="22"/>
  </si>
  <si>
    <t>（法人の場合、代表者氏名）</t>
    <rPh sb="1" eb="3">
      <t>ホウジン</t>
    </rPh>
    <rPh sb="4" eb="6">
      <t>バアイ</t>
    </rPh>
    <rPh sb="7" eb="10">
      <t>ダイヒョウシャ</t>
    </rPh>
    <rPh sb="10" eb="12">
      <t>シメイ</t>
    </rPh>
    <phoneticPr fontId="10"/>
  </si>
  <si>
    <t>〔助成対象者が貸借施設等の所有者の場合、利用者氏名〕</t>
    <phoneticPr fontId="22"/>
  </si>
  <si>
    <t>〔</t>
    <phoneticPr fontId="22"/>
  </si>
  <si>
    <t>〕</t>
    <phoneticPr fontId="22"/>
  </si>
  <si>
    <t>助成対象者氏名
（法人名）</t>
    <rPh sb="0" eb="2">
      <t>ジョセイ</t>
    </rPh>
    <rPh sb="2" eb="5">
      <t>タイショウシャ</t>
    </rPh>
    <rPh sb="5" eb="7">
      <t>シメイ</t>
    </rPh>
    <rPh sb="9" eb="12">
      <t>ホウジンメイ</t>
    </rPh>
    <phoneticPr fontId="10"/>
  </si>
  <si>
    <t>農業機械再取得等支援事業要望申込書</t>
    <rPh sb="0" eb="4">
      <t>ノウギョウキカイ</t>
    </rPh>
    <rPh sb="4" eb="8">
      <t>サイシュトクトウ</t>
    </rPh>
    <rPh sb="8" eb="12">
      <t>シエンジギョウ</t>
    </rPh>
    <rPh sb="12" eb="14">
      <t>ヨウボウ</t>
    </rPh>
    <rPh sb="14" eb="17">
      <t>モウシコミショ</t>
    </rPh>
    <phoneticPr fontId="10"/>
  </si>
  <si>
    <t>（兼 被災証明書申込書）</t>
    <rPh sb="1" eb="2">
      <t>ケン</t>
    </rPh>
    <rPh sb="3" eb="8">
      <t>ヒサイショウメイショ</t>
    </rPh>
    <rPh sb="8" eb="11">
      <t>モウシコミショ</t>
    </rPh>
    <phoneticPr fontId="10"/>
  </si>
  <si>
    <t>埋没</t>
    <rPh sb="0" eb="2">
      <t>まいぼつ</t>
    </rPh>
    <phoneticPr fontId="41" type="Hiragana" alignment="distributed"/>
  </si>
  <si>
    <t>浸水</t>
    <rPh sb="0" eb="2">
      <t>しんすい</t>
    </rPh>
    <phoneticPr fontId="41" type="Hiragana" alignment="distributed"/>
  </si>
  <si>
    <t>流失</t>
    <rPh sb="0" eb="2">
      <t>りゅうしつ</t>
    </rPh>
    <phoneticPr fontId="41" type="Hiragana" alignment="distributed"/>
  </si>
  <si>
    <t>その他(</t>
    <rPh sb="2" eb="3">
      <t>タ</t>
    </rPh>
    <phoneticPr fontId="22"/>
  </si>
  <si>
    <t>　（１）経営体の成果目標</t>
    <rPh sb="4" eb="7">
      <t>ケイエイタイ</t>
    </rPh>
    <rPh sb="8" eb="10">
      <t>セイカ</t>
    </rPh>
    <rPh sb="10" eb="12">
      <t>モクヒョウ</t>
    </rPh>
    <phoneticPr fontId="10"/>
  </si>
  <si>
    <t>令和６年１月１日１６時</t>
    <rPh sb="0" eb="2">
      <t>レイワ</t>
    </rPh>
    <rPh sb="3" eb="4">
      <t>ネン</t>
    </rPh>
    <rPh sb="5" eb="6">
      <t>ガツ</t>
    </rPh>
    <rPh sb="7" eb="8">
      <t>ニチ</t>
    </rPh>
    <rPh sb="10" eb="11">
      <t>ジ</t>
    </rPh>
    <phoneticPr fontId="22"/>
  </si>
  <si>
    <t>（３）被災施設等の所在地及び状況</t>
    <rPh sb="3" eb="5">
      <t>ヒサイ</t>
    </rPh>
    <rPh sb="5" eb="7">
      <t>シセツ</t>
    </rPh>
    <rPh sb="7" eb="8">
      <t>トウ</t>
    </rPh>
    <rPh sb="9" eb="12">
      <t>ショザイチ</t>
    </rPh>
    <rPh sb="12" eb="13">
      <t>オヨ</t>
    </rPh>
    <rPh sb="14" eb="16">
      <t>ジョウキョウ</t>
    </rPh>
    <phoneticPr fontId="22"/>
  </si>
  <si>
    <t>別添のとおり</t>
    <rPh sb="0" eb="2">
      <t>ベッテン</t>
    </rPh>
    <phoneticPr fontId="22"/>
  </si>
  <si>
    <t>添付書類：被災物件一覧、被災写真、固定資産台帳の写し　等</t>
    <phoneticPr fontId="22"/>
  </si>
  <si>
    <t>被災施設等の所在地及び状況</t>
    <rPh sb="0" eb="2">
      <t>ヒサイ</t>
    </rPh>
    <rPh sb="2" eb="4">
      <t>シセツ</t>
    </rPh>
    <rPh sb="4" eb="5">
      <t>トウ</t>
    </rPh>
    <rPh sb="6" eb="9">
      <t>ショザイチ</t>
    </rPh>
    <rPh sb="9" eb="10">
      <t>オヨ</t>
    </rPh>
    <rPh sb="11" eb="13">
      <t>ジョウキョウ</t>
    </rPh>
    <phoneticPr fontId="22"/>
  </si>
  <si>
    <t>被災施設等の所在地</t>
    <rPh sb="0" eb="2">
      <t>ヒサイ</t>
    </rPh>
    <rPh sb="2" eb="4">
      <t>シセツ</t>
    </rPh>
    <rPh sb="4" eb="5">
      <t>トウ</t>
    </rPh>
    <rPh sb="6" eb="9">
      <t>ショザイチ</t>
    </rPh>
    <phoneticPr fontId="22"/>
  </si>
  <si>
    <t>被災施設等の状況</t>
    <rPh sb="0" eb="5">
      <t>ヒサイシセツトウ</t>
    </rPh>
    <rPh sb="6" eb="8">
      <t>ジョウキョウ</t>
    </rPh>
    <phoneticPr fontId="22"/>
  </si>
  <si>
    <t>備考</t>
    <rPh sb="0" eb="2">
      <t>ビコウ</t>
    </rPh>
    <phoneticPr fontId="22"/>
  </si>
  <si>
    <t>被災施設・機械番号 ：</t>
    <rPh sb="0" eb="4">
      <t>ヒサイシセツ</t>
    </rPh>
    <rPh sb="5" eb="9">
      <t>キカイバンゴウ</t>
    </rPh>
    <phoneticPr fontId="22"/>
  </si>
  <si>
    <t>○全景写真　（型番等がわかることが望ましい）</t>
    <rPh sb="1" eb="5">
      <t>ゼンケイシャシン</t>
    </rPh>
    <phoneticPr fontId="22"/>
  </si>
  <si>
    <t>○被害箇所</t>
    <rPh sb="1" eb="5">
      <t>ヒガイカショ</t>
    </rPh>
    <phoneticPr fontId="22"/>
  </si>
  <si>
    <t>破損個所の説明 ：</t>
    <phoneticPr fontId="22"/>
  </si>
  <si>
    <t>（参考：施設の場合は、規模等の確認のため、固定資産台帳等が必要、
　　　　 機械の場合は、所有の確認のため、購入伝票や減価償却台帳等が必要）</t>
    <phoneticPr fontId="22"/>
  </si>
  <si>
    <t>ha</t>
  </si>
  <si>
    <t>県・郡・市町・字名</t>
    <rPh sb="0" eb="1">
      <t>ケン</t>
    </rPh>
    <rPh sb="2" eb="3">
      <t>グン</t>
    </rPh>
    <rPh sb="4" eb="5">
      <t>シ</t>
    </rPh>
    <rPh sb="5" eb="6">
      <t>マチ</t>
    </rPh>
    <rPh sb="7" eb="8">
      <t>アザ</t>
    </rPh>
    <rPh sb="8" eb="9">
      <t>メイ</t>
    </rPh>
    <phoneticPr fontId="22"/>
  </si>
  <si>
    <t>920-0000</t>
  </si>
  <si>
    <t>石川県金沢市</t>
  </si>
  <si>
    <t>金沢市</t>
  </si>
  <si>
    <t>以下に掲載がない場合</t>
  </si>
  <si>
    <t>920-0907</t>
  </si>
  <si>
    <t>石川県金沢市青草町</t>
  </si>
  <si>
    <t>青草町</t>
  </si>
  <si>
    <t>920-1322</t>
  </si>
  <si>
    <t>石川県金沢市相合谷町</t>
  </si>
  <si>
    <t>相合谷町</t>
  </si>
  <si>
    <t>920-0926</t>
  </si>
  <si>
    <t>石川県金沢市暁町</t>
  </si>
  <si>
    <t>暁町</t>
  </si>
  <si>
    <t>920-0353</t>
  </si>
  <si>
    <t>石川県金沢市赤土町</t>
  </si>
  <si>
    <t>赤土町</t>
  </si>
  <si>
    <t>920-0111</t>
  </si>
  <si>
    <t>石川県金沢市浅丘町</t>
  </si>
  <si>
    <t>浅丘町</t>
  </si>
  <si>
    <t>920-1132</t>
  </si>
  <si>
    <t>石川県金沢市朝加屋町</t>
  </si>
  <si>
    <t>朝加屋町</t>
  </si>
  <si>
    <t>920-1145</t>
  </si>
  <si>
    <t>石川県金沢市浅川町</t>
  </si>
  <si>
    <t>浅川町</t>
  </si>
  <si>
    <t>920-1158</t>
  </si>
  <si>
    <t>石川県金沢市朝霧台</t>
  </si>
  <si>
    <t>朝霧台</t>
  </si>
  <si>
    <t>920-0841</t>
  </si>
  <si>
    <t>石川県金沢市浅野本町</t>
  </si>
  <si>
    <t>浅野本町</t>
  </si>
  <si>
    <t>920-0126</t>
  </si>
  <si>
    <t>石川県金沢市朝日牧町</t>
  </si>
  <si>
    <t>朝日牧町</t>
  </si>
  <si>
    <t>920-0941</t>
  </si>
  <si>
    <t>石川県金沢市旭町</t>
  </si>
  <si>
    <t>920-1107</t>
  </si>
  <si>
    <t>石川県金沢市小豆沢町</t>
  </si>
  <si>
    <t>小豆沢町</t>
  </si>
  <si>
    <t>920-0996</t>
  </si>
  <si>
    <t>石川県金沢市油車</t>
  </si>
  <si>
    <t>油車</t>
  </si>
  <si>
    <t>920-1331</t>
  </si>
  <si>
    <t>石川県金沢市天池町</t>
  </si>
  <si>
    <t>天池町</t>
  </si>
  <si>
    <t>920-3124</t>
  </si>
  <si>
    <t>石川県金沢市荒屋</t>
  </si>
  <si>
    <t>920-3125</t>
  </si>
  <si>
    <t>石川県金沢市荒屋町</t>
  </si>
  <si>
    <t>荒屋町</t>
  </si>
  <si>
    <t>920-1101</t>
  </si>
  <si>
    <t>石川県金沢市荒山町</t>
  </si>
  <si>
    <t>荒山町</t>
  </si>
  <si>
    <t>921-8161</t>
  </si>
  <si>
    <t>石川県金沢市有松</t>
  </si>
  <si>
    <t>有松</t>
  </si>
  <si>
    <t>920-0226</t>
  </si>
  <si>
    <t>石川県金沢市粟崎町</t>
  </si>
  <si>
    <t>粟崎町</t>
  </si>
  <si>
    <t>920-0227</t>
  </si>
  <si>
    <t>石川県金沢市粟崎浜町</t>
  </si>
  <si>
    <t>粟崎浜町</t>
  </si>
  <si>
    <t>920-0983</t>
  </si>
  <si>
    <t>石川県金沢市池田町一番丁</t>
  </si>
  <si>
    <t>池田町一番丁</t>
  </si>
  <si>
    <t>920-0984</t>
  </si>
  <si>
    <t>石川県金沢市池田町二番丁</t>
  </si>
  <si>
    <t>池田町二番丁</t>
  </si>
  <si>
    <t>920-0985</t>
  </si>
  <si>
    <t>石川県金沢市池田町三番丁</t>
  </si>
  <si>
    <t>池田町三番丁</t>
  </si>
  <si>
    <t>920-0986</t>
  </si>
  <si>
    <t>石川県金沢市池田町四番丁</t>
  </si>
  <si>
    <t>池田町四番丁</t>
  </si>
  <si>
    <t>920-0987</t>
  </si>
  <si>
    <t>石川県金沢市池田町立丁</t>
  </si>
  <si>
    <t>池田町立丁</t>
  </si>
  <si>
    <t>920-1115</t>
  </si>
  <si>
    <t>石川県金沢市石黒町</t>
  </si>
  <si>
    <t>石黒町</t>
  </si>
  <si>
    <t>920-0935</t>
  </si>
  <si>
    <t>石川県金沢市石引</t>
  </si>
  <si>
    <t>石引</t>
  </si>
  <si>
    <t>921-8041</t>
  </si>
  <si>
    <t>石川県金沢市泉</t>
  </si>
  <si>
    <t>泉</t>
  </si>
  <si>
    <t>921-8035</t>
  </si>
  <si>
    <t>石川県金沢市泉が丘</t>
  </si>
  <si>
    <t>泉が丘</t>
  </si>
  <si>
    <t>921-8116</t>
  </si>
  <si>
    <t>石川県金沢市泉野出町</t>
  </si>
  <si>
    <t>泉野出町</t>
  </si>
  <si>
    <t>921-8034</t>
  </si>
  <si>
    <t>石川県金沢市泉野町</t>
  </si>
  <si>
    <t>泉野町</t>
  </si>
  <si>
    <t>921-8042</t>
  </si>
  <si>
    <t>石川県金沢市泉本町</t>
  </si>
  <si>
    <t>泉本町</t>
  </si>
  <si>
    <t>920-0056</t>
  </si>
  <si>
    <t>石川県金沢市出雲町</t>
  </si>
  <si>
    <t>出雲町</t>
  </si>
  <si>
    <t>920-0012</t>
  </si>
  <si>
    <t>石川県金沢市磯部町</t>
  </si>
  <si>
    <t>磯部町</t>
  </si>
  <si>
    <t>920-1116</t>
  </si>
  <si>
    <t>石川県金沢市板ケ谷町</t>
  </si>
  <si>
    <t>板ケ谷町</t>
  </si>
  <si>
    <t>920-0145</t>
  </si>
  <si>
    <t>石川県金沢市市瀬町</t>
  </si>
  <si>
    <t>市瀬町</t>
  </si>
  <si>
    <t>921-8014</t>
  </si>
  <si>
    <t>石川県金沢市糸田</t>
  </si>
  <si>
    <t>糸田</t>
  </si>
  <si>
    <t>921-8026</t>
  </si>
  <si>
    <t>石川県金沢市糸田新町</t>
  </si>
  <si>
    <t>糸田新町</t>
  </si>
  <si>
    <t>920-0378</t>
  </si>
  <si>
    <t>石川県金沢市いなほ</t>
  </si>
  <si>
    <t>いなほ</t>
  </si>
  <si>
    <t>920-0994</t>
  </si>
  <si>
    <t>石川県金沢市茨木町</t>
  </si>
  <si>
    <t>茨木町</t>
  </si>
  <si>
    <t>920-0125</t>
  </si>
  <si>
    <t>石川県金沢市今泉町</t>
  </si>
  <si>
    <t>今泉町</t>
  </si>
  <si>
    <t>920-0008</t>
  </si>
  <si>
    <t>石川県金沢市今昭町</t>
  </si>
  <si>
    <t>今昭町</t>
  </si>
  <si>
    <t>920-0106</t>
  </si>
  <si>
    <t>石川県金沢市今町</t>
  </si>
  <si>
    <t>921-8011</t>
  </si>
  <si>
    <t>石川県金沢市入江</t>
  </si>
  <si>
    <t>入江</t>
  </si>
  <si>
    <t>920-0171</t>
  </si>
  <si>
    <t>石川県金沢市岩出町</t>
  </si>
  <si>
    <t>岩出町</t>
  </si>
  <si>
    <t>920-0943</t>
  </si>
  <si>
    <t>石川県金沢市上野本町</t>
  </si>
  <si>
    <t>上野本町</t>
  </si>
  <si>
    <t>920-1113</t>
  </si>
  <si>
    <t>石川県金沢市上山町</t>
  </si>
  <si>
    <t>上山町</t>
  </si>
  <si>
    <t>920-1111</t>
  </si>
  <si>
    <t>石川県金沢市魚帰町</t>
  </si>
  <si>
    <t>魚帰町</t>
  </si>
  <si>
    <t>920-0837</t>
  </si>
  <si>
    <t>石川県金沢市鶯町</t>
  </si>
  <si>
    <t>鶯町</t>
  </si>
  <si>
    <t>920-0832</t>
  </si>
  <si>
    <t>石川県金沢市卯辰町</t>
  </si>
  <si>
    <t>卯辰町</t>
  </si>
  <si>
    <t>920-1149</t>
  </si>
  <si>
    <t>石川県金沢市打尾町</t>
  </si>
  <si>
    <t>打尾町</t>
  </si>
  <si>
    <t>920-0377</t>
  </si>
  <si>
    <t>石川県金沢市打木町</t>
  </si>
  <si>
    <t>打木町</t>
  </si>
  <si>
    <t>920-0343</t>
  </si>
  <si>
    <t>石川県金沢市畝田中</t>
  </si>
  <si>
    <t>畝田中</t>
  </si>
  <si>
    <t>920-0342</t>
  </si>
  <si>
    <t>石川県金沢市畝田町</t>
  </si>
  <si>
    <t>畝田町</t>
  </si>
  <si>
    <t>920-0344</t>
  </si>
  <si>
    <t>石川県金沢市畝田東</t>
  </si>
  <si>
    <t>畝田東</t>
  </si>
  <si>
    <t>石川県金沢市畝田西</t>
  </si>
  <si>
    <t>畝田西</t>
  </si>
  <si>
    <t>920-3111</t>
  </si>
  <si>
    <t>石川県金沢市梅田町</t>
  </si>
  <si>
    <t>梅田町</t>
  </si>
  <si>
    <t>920-0971</t>
  </si>
  <si>
    <t>石川県金沢市鱗町</t>
  </si>
  <si>
    <t>鱗町</t>
  </si>
  <si>
    <t>920-0122</t>
  </si>
  <si>
    <t>石川県金沢市上平町</t>
  </si>
  <si>
    <t>上平町</t>
  </si>
  <si>
    <t>920-1301</t>
  </si>
  <si>
    <t>石川県金沢市永安町</t>
  </si>
  <si>
    <t>永安町</t>
  </si>
  <si>
    <t>920-0027</t>
  </si>
  <si>
    <t>石川県金沢市駅西新町</t>
  </si>
  <si>
    <t>駅西新町</t>
  </si>
  <si>
    <t>920-0025</t>
  </si>
  <si>
    <t>石川県金沢市駅西本町</t>
  </si>
  <si>
    <t>駅西本町</t>
  </si>
  <si>
    <t>920-0973</t>
  </si>
  <si>
    <t>石川県金沢市枝町</t>
  </si>
  <si>
    <t>枝町</t>
  </si>
  <si>
    <t>920-0112</t>
  </si>
  <si>
    <t>石川県金沢市榎尾町</t>
  </si>
  <si>
    <t>榎尾町</t>
  </si>
  <si>
    <t>921-8173</t>
  </si>
  <si>
    <t>石川県金沢市円光寺</t>
  </si>
  <si>
    <t>円光寺</t>
  </si>
  <si>
    <t>921-8176</t>
  </si>
  <si>
    <t>石川県金沢市円光寺本町</t>
  </si>
  <si>
    <t>円光寺本町</t>
  </si>
  <si>
    <t>920-0162</t>
  </si>
  <si>
    <t>石川県金沢市小池町</t>
  </si>
  <si>
    <t>小池町</t>
  </si>
  <si>
    <t>920-0927</t>
  </si>
  <si>
    <t>石川県金沢市扇町</t>
  </si>
  <si>
    <t>扇町</t>
  </si>
  <si>
    <t>920-0205</t>
  </si>
  <si>
    <t>石川県金沢市大浦町</t>
  </si>
  <si>
    <t>大浦町</t>
  </si>
  <si>
    <t>921-8045</t>
  </si>
  <si>
    <t>石川県金沢市大桑</t>
  </si>
  <si>
    <t>大桑</t>
  </si>
  <si>
    <t>920-0945</t>
  </si>
  <si>
    <t>石川県金沢市大桑新町</t>
  </si>
  <si>
    <t>大桑新町</t>
  </si>
  <si>
    <t>921-8046</t>
  </si>
  <si>
    <t>石川県金沢市大桑町（ア、イ、ヰ、ウ、上野、ヲ、オ乙、鐘搗山、上川原、上猫下、</t>
  </si>
  <si>
    <t>大桑町（ア、イ、ヰ、ウ、上野、ヲ、オ乙、鐘搗山、上川原、上猫下、</t>
  </si>
  <si>
    <t>石川県金沢市ク、ケ、御所谷、小寺山、シ、下上野、下西欠、平、チ、ツ乙、ツ丙、テ、ト、</t>
  </si>
  <si>
    <t>ク、ケ、御所谷、小寺山、シ、下上野、下西欠、平、チ、ツ乙、ツ丙、テ、ト、</t>
  </si>
  <si>
    <t>石川県金沢市中上野、中尾山、中平、中ノ大平、西ノ山、猫シタイ、ノ、ハ、開、</t>
  </si>
  <si>
    <t>中上野、中尾山、中平、中ノ大平、西ノ山、猫シタイ、ノ、ハ、開、</t>
  </si>
  <si>
    <t>石川県金沢市法師山、坊山、マ、鱒川淵、ム、元末、元涌波庚、ヤ、リ、ル、レ乙、</t>
  </si>
  <si>
    <t>法師山、坊山、マ、鱒川淵、ム、元末、元涌波庚、ヤ、リ、ル、レ乙、</t>
  </si>
  <si>
    <t>石川県金沢市レ甲、ロ乙、ロ甲、和）</t>
  </si>
  <si>
    <t>レ甲、ロ乙、ロ甲、和）</t>
  </si>
  <si>
    <t>920-0946</t>
  </si>
  <si>
    <t>石川県金沢市大桑町（カ、コ、サ乙、サ甲、ソ、タ、ツ甲、ナ、メ、ユ、ヨ、</t>
  </si>
  <si>
    <t>大桑町（カ、コ、サ乙、サ甲、ソ、タ、ツ甲、ナ、メ、ユ、ヨ、</t>
  </si>
  <si>
    <t>石川県金沢市ラ、ワ、穴欠、穴淵欠、子、庚、葭島、下葭島欠）</t>
  </si>
  <si>
    <t>ラ、ワ、穴欠、穴淵欠、子、庚、葭島、下葭島欠）</t>
  </si>
  <si>
    <t>920-0912</t>
  </si>
  <si>
    <t>石川県金沢市大手町</t>
  </si>
  <si>
    <t>920-8205</t>
  </si>
  <si>
    <t>石川県金沢市大友</t>
  </si>
  <si>
    <t>大友</t>
  </si>
  <si>
    <t>920-8222</t>
  </si>
  <si>
    <t>石川県金沢市大友町</t>
  </si>
  <si>
    <t>大友町</t>
  </si>
  <si>
    <t>921-8147</t>
  </si>
  <si>
    <t>石川県金沢市大額</t>
  </si>
  <si>
    <t>大額</t>
  </si>
  <si>
    <t>921-8143</t>
  </si>
  <si>
    <t>石川県金沢市大額町</t>
  </si>
  <si>
    <t>大額町</t>
  </si>
  <si>
    <t>920-0231</t>
  </si>
  <si>
    <t>石川県金沢市大野町（ソ、タ、ヌ、ヨ、レ）</t>
  </si>
  <si>
    <t>大野町（ソ、タ、ヌ、ヨ、レ）</t>
  </si>
  <si>
    <t>920-0331</t>
  </si>
  <si>
    <t>石川県金沢市大野町（その他）</t>
  </si>
  <si>
    <t>大野町（その他）</t>
  </si>
  <si>
    <t>920-0225</t>
  </si>
  <si>
    <t>石川県金沢市大野町新町</t>
  </si>
  <si>
    <t>大野町新町</t>
  </si>
  <si>
    <t>920-3121</t>
  </si>
  <si>
    <t>石川県金沢市大場町</t>
  </si>
  <si>
    <t>大場町</t>
  </si>
  <si>
    <t>920-0818</t>
  </si>
  <si>
    <t>石川県金沢市大樋町</t>
  </si>
  <si>
    <t>大樋町</t>
  </si>
  <si>
    <t>920-1335</t>
  </si>
  <si>
    <t>石川県金沢市大平沢町</t>
  </si>
  <si>
    <t>大平沢町</t>
  </si>
  <si>
    <t>920-0013</t>
  </si>
  <si>
    <t>石川県金沢市沖町</t>
  </si>
  <si>
    <t>沖町</t>
  </si>
  <si>
    <t>石川県金沢市奥新保町</t>
  </si>
  <si>
    <t>奥新保町</t>
  </si>
  <si>
    <t>920-0210</t>
  </si>
  <si>
    <t>石川県金沢市大河端西</t>
  </si>
  <si>
    <t>大河端西</t>
  </si>
  <si>
    <t>920-0213</t>
  </si>
  <si>
    <t>石川県金沢市大河端町</t>
  </si>
  <si>
    <t>大河端町</t>
  </si>
  <si>
    <t>921-8056</t>
  </si>
  <si>
    <t>石川県金沢市押野</t>
  </si>
  <si>
    <t>押野</t>
  </si>
  <si>
    <t>920-1324</t>
  </si>
  <si>
    <t>石川県金沢市鴛原町</t>
  </si>
  <si>
    <t>鴛原町</t>
  </si>
  <si>
    <t>920-0807</t>
  </si>
  <si>
    <t>石川県金沢市乙丸町</t>
  </si>
  <si>
    <t>乙丸町</t>
  </si>
  <si>
    <t>920-1343</t>
  </si>
  <si>
    <t>石川県金沢市小原町</t>
  </si>
  <si>
    <t>小原町</t>
  </si>
  <si>
    <t>石川県金沢市大菱池町</t>
  </si>
  <si>
    <t>大菱池町</t>
  </si>
  <si>
    <t>920-0918</t>
  </si>
  <si>
    <t>石川県金沢市尾山町</t>
  </si>
  <si>
    <t>尾山町</t>
  </si>
  <si>
    <t>920-1112</t>
  </si>
  <si>
    <t>石川県金沢市折谷町</t>
  </si>
  <si>
    <t>折谷町</t>
  </si>
  <si>
    <t>920-0902</t>
  </si>
  <si>
    <t>石川県金沢市尾張町</t>
  </si>
  <si>
    <t>尾張町</t>
  </si>
  <si>
    <t>920-0114</t>
  </si>
  <si>
    <t>石川県金沢市加賀朝日町</t>
  </si>
  <si>
    <t>加賀朝日町</t>
  </si>
  <si>
    <t>920-0208</t>
  </si>
  <si>
    <t>石川県金沢市蚊爪町</t>
  </si>
  <si>
    <t>蚊爪町</t>
  </si>
  <si>
    <t>920-0999</t>
  </si>
  <si>
    <t>石川県金沢市柿木畠</t>
  </si>
  <si>
    <t>柿木畠</t>
  </si>
  <si>
    <t>920-1163</t>
  </si>
  <si>
    <t>石川県金沢市角間新町</t>
  </si>
  <si>
    <t>角間新町</t>
  </si>
  <si>
    <t>920-1164</t>
  </si>
  <si>
    <t>石川県金沢市角間町</t>
  </si>
  <si>
    <t>角間町</t>
  </si>
  <si>
    <t>920-0851</t>
  </si>
  <si>
    <t>石川県金沢市笠市町</t>
  </si>
  <si>
    <t>笠市町</t>
  </si>
  <si>
    <t>920-0965</t>
  </si>
  <si>
    <t>石川県金沢市笠舞</t>
  </si>
  <si>
    <t>笠舞</t>
  </si>
  <si>
    <t>920-0947</t>
  </si>
  <si>
    <t>石川県金沢市笠舞本町</t>
  </si>
  <si>
    <t>笠舞本町</t>
  </si>
  <si>
    <t>920-1332</t>
  </si>
  <si>
    <t>石川県金沢市樫見町</t>
  </si>
  <si>
    <t>樫見町</t>
  </si>
  <si>
    <t>920-0908</t>
  </si>
  <si>
    <t>石川県金沢市主計町</t>
  </si>
  <si>
    <t>主計町</t>
  </si>
  <si>
    <t>920-0817</t>
  </si>
  <si>
    <t>石川県金沢市春日町</t>
  </si>
  <si>
    <t>春日町</t>
  </si>
  <si>
    <t>920-0164</t>
  </si>
  <si>
    <t>石川県金沢市堅田町</t>
  </si>
  <si>
    <t>堅田町</t>
  </si>
  <si>
    <t>920-0219</t>
  </si>
  <si>
    <t>石川県金沢市かたつ</t>
  </si>
  <si>
    <t>かたつ</t>
  </si>
  <si>
    <t>920-0981</t>
  </si>
  <si>
    <t>石川県金沢市片町</t>
  </si>
  <si>
    <t>片町</t>
  </si>
  <si>
    <t>920-0334</t>
  </si>
  <si>
    <t>石川県金沢市桂町</t>
  </si>
  <si>
    <t>桂町</t>
  </si>
  <si>
    <t>920-3134</t>
  </si>
  <si>
    <t>石川県金沢市金市町</t>
  </si>
  <si>
    <t>金市町</t>
  </si>
  <si>
    <t>920-0310</t>
  </si>
  <si>
    <t>石川県金沢市金石相生町</t>
  </si>
  <si>
    <t>金石相生町</t>
  </si>
  <si>
    <t>920-0322</t>
  </si>
  <si>
    <t>石川県金沢市金石今町</t>
  </si>
  <si>
    <t>金石今町</t>
  </si>
  <si>
    <t>920-0314</t>
  </si>
  <si>
    <t>石川県金沢市金石御船町</t>
  </si>
  <si>
    <t>金石御船町</t>
  </si>
  <si>
    <t>920-0321</t>
  </si>
  <si>
    <t>石川県金沢市金石海禅寺町</t>
  </si>
  <si>
    <t>金石海禅寺町</t>
  </si>
  <si>
    <t>920-0319</t>
  </si>
  <si>
    <t>石川県金沢市金石上越前町</t>
  </si>
  <si>
    <t>金石上越前町</t>
  </si>
  <si>
    <t>920-0311</t>
  </si>
  <si>
    <t>石川県金沢市金石上浜町</t>
  </si>
  <si>
    <t>金石上浜町</t>
  </si>
  <si>
    <t>920-0338</t>
  </si>
  <si>
    <t>石川県金沢市金石北</t>
  </si>
  <si>
    <t>金石北</t>
  </si>
  <si>
    <t>920-0315</t>
  </si>
  <si>
    <t>石川県金沢市金石下寺町</t>
  </si>
  <si>
    <t>金石下寺町</t>
  </si>
  <si>
    <t>920-0317</t>
  </si>
  <si>
    <t>石川県金沢市金石下本町</t>
  </si>
  <si>
    <t>金石下本町</t>
  </si>
  <si>
    <t>920-0330</t>
  </si>
  <si>
    <t>石川県金沢市金石新町</t>
  </si>
  <si>
    <t>金石新町</t>
  </si>
  <si>
    <t>920-0316</t>
  </si>
  <si>
    <t>石川県金沢市金石通町</t>
  </si>
  <si>
    <t>金石通町</t>
  </si>
  <si>
    <t>920-0337</t>
  </si>
  <si>
    <t>石川県金沢市金石西</t>
  </si>
  <si>
    <t>金石西</t>
  </si>
  <si>
    <t>920-0313</t>
  </si>
  <si>
    <t>石川県金沢市金石浜町</t>
  </si>
  <si>
    <t>金石浜町</t>
  </si>
  <si>
    <t>920-0335</t>
  </si>
  <si>
    <t>石川県金沢市金石東</t>
  </si>
  <si>
    <t>金石東</t>
  </si>
  <si>
    <t>920-0336</t>
  </si>
  <si>
    <t>石川県金沢市金石本町</t>
  </si>
  <si>
    <t>金石本町</t>
  </si>
  <si>
    <t>920-0312</t>
  </si>
  <si>
    <t>石川県金沢市金石松前町</t>
  </si>
  <si>
    <t>金石松前町</t>
  </si>
  <si>
    <t>920-0318</t>
  </si>
  <si>
    <t>石川県金沢市金石味噌屋町</t>
  </si>
  <si>
    <t>金石味噌屋町</t>
  </si>
  <si>
    <t>920-1148</t>
  </si>
  <si>
    <t>石川県金沢市金川町</t>
  </si>
  <si>
    <t>金川町</t>
  </si>
  <si>
    <t>921-8065</t>
  </si>
  <si>
    <t>石川県金沢市上荒屋</t>
  </si>
  <si>
    <t>上荒屋</t>
  </si>
  <si>
    <t>920-0905</t>
  </si>
  <si>
    <t>石川県金沢市上近江町</t>
  </si>
  <si>
    <t>上近江町</t>
  </si>
  <si>
    <t>920-0992</t>
  </si>
  <si>
    <t>石川県金沢市上柿木畠</t>
  </si>
  <si>
    <t>上柿木畠</t>
  </si>
  <si>
    <t>920-1304</t>
  </si>
  <si>
    <t>石川県金沢市上辰巳町</t>
  </si>
  <si>
    <t>上辰巳町</t>
  </si>
  <si>
    <t>920-0869</t>
  </si>
  <si>
    <t>石川県金沢市上堤町</t>
  </si>
  <si>
    <t>上堤町</t>
  </si>
  <si>
    <t>920-1146</t>
  </si>
  <si>
    <t>石川県金沢市上中町</t>
  </si>
  <si>
    <t>上中町</t>
  </si>
  <si>
    <t>920-0368</t>
  </si>
  <si>
    <t>石川県金沢市神野</t>
  </si>
  <si>
    <t>神野</t>
  </si>
  <si>
    <t>920-0365</t>
  </si>
  <si>
    <t>石川県金沢市神野町</t>
  </si>
  <si>
    <t>神野町</t>
  </si>
  <si>
    <t>920-0370</t>
  </si>
  <si>
    <t>石川県金沢市上安原</t>
  </si>
  <si>
    <t>上安原</t>
  </si>
  <si>
    <t>920-0374</t>
  </si>
  <si>
    <t>石川県金沢市上安原町</t>
  </si>
  <si>
    <t>上安原町</t>
  </si>
  <si>
    <t>石川県金沢市上安原南</t>
  </si>
  <si>
    <t>上安原南</t>
  </si>
  <si>
    <t>920-0801</t>
  </si>
  <si>
    <t>石川県金沢市神谷内町</t>
  </si>
  <si>
    <t>神谷内町</t>
  </si>
  <si>
    <t>920-1166</t>
  </si>
  <si>
    <t>石川県金沢市上若松町</t>
  </si>
  <si>
    <t>上若松町</t>
  </si>
  <si>
    <t>920-0175</t>
  </si>
  <si>
    <t>石川県金沢市上涌波町</t>
  </si>
  <si>
    <t>上涌波町</t>
  </si>
  <si>
    <t>920-0974</t>
  </si>
  <si>
    <t>石川県金沢市川岸町</t>
  </si>
  <si>
    <t>川岸町</t>
  </si>
  <si>
    <t>920-0172</t>
  </si>
  <si>
    <t>石川県金沢市河原市町</t>
  </si>
  <si>
    <t>河原市町</t>
  </si>
  <si>
    <t>921-8027</t>
  </si>
  <si>
    <t>石川県金沢市神田</t>
  </si>
  <si>
    <t>神田</t>
  </si>
  <si>
    <t>920-0352</t>
  </si>
  <si>
    <t>石川県金沢市観音堂町</t>
  </si>
  <si>
    <t>観音堂町</t>
  </si>
  <si>
    <t>920-0838</t>
  </si>
  <si>
    <t>石川県金沢市観音町</t>
  </si>
  <si>
    <t>観音町</t>
  </si>
  <si>
    <t>920-1125</t>
  </si>
  <si>
    <t>石川県金沢市上原町</t>
  </si>
  <si>
    <t>上原町</t>
  </si>
  <si>
    <t>920-3112</t>
  </si>
  <si>
    <t>石川県金沢市観法寺町</t>
  </si>
  <si>
    <t>観法寺町</t>
  </si>
  <si>
    <t>920-0967</t>
  </si>
  <si>
    <t>石川県金沢市菊川</t>
  </si>
  <si>
    <t>菊川</t>
  </si>
  <si>
    <t>920-0988</t>
  </si>
  <si>
    <t>石川県金沢市木倉町</t>
  </si>
  <si>
    <t>木倉町</t>
  </si>
  <si>
    <t>920-0202</t>
  </si>
  <si>
    <t>石川県金沢市木越</t>
  </si>
  <si>
    <t>木越</t>
  </si>
  <si>
    <t>920-0201</t>
  </si>
  <si>
    <t>石川県金沢市木越町（瑞樹団地）</t>
  </si>
  <si>
    <t>木越町（瑞樹団地）</t>
  </si>
  <si>
    <t>920-0203</t>
  </si>
  <si>
    <t>石川県金沢市木越町（その他）</t>
  </si>
  <si>
    <t>木越町（その他）</t>
  </si>
  <si>
    <t>920-0102</t>
  </si>
  <si>
    <t>石川県金沢市岸川町</t>
  </si>
  <si>
    <t>岸川町</t>
  </si>
  <si>
    <t>920-0143</t>
  </si>
  <si>
    <t>石川県金沢市北方町</t>
  </si>
  <si>
    <t>北方町</t>
  </si>
  <si>
    <t>920-0128</t>
  </si>
  <si>
    <t>石川県金沢市北千石町</t>
  </si>
  <si>
    <t>北千石町</t>
  </si>
  <si>
    <t>920-0367</t>
  </si>
  <si>
    <t>石川県金沢市北塚町</t>
  </si>
  <si>
    <t>北塚町</t>
  </si>
  <si>
    <t>920-0206</t>
  </si>
  <si>
    <t>石川県金沢市北寺町</t>
  </si>
  <si>
    <t>北寺町</t>
  </si>
  <si>
    <t>920-1135</t>
  </si>
  <si>
    <t>石川県金沢市北袋町</t>
  </si>
  <si>
    <t>北袋町</t>
  </si>
  <si>
    <t>920-0055</t>
  </si>
  <si>
    <t>石川県金沢市北町</t>
  </si>
  <si>
    <t>北町</t>
  </si>
  <si>
    <t>920-0212</t>
  </si>
  <si>
    <t>石川県金沢市北間町</t>
  </si>
  <si>
    <t>北間町</t>
  </si>
  <si>
    <t>920-3117</t>
  </si>
  <si>
    <t>石川県金沢市北森本町</t>
  </si>
  <si>
    <t>北森本町</t>
  </si>
  <si>
    <t>920-0022</t>
  </si>
  <si>
    <t>石川県金沢市北安江</t>
  </si>
  <si>
    <t>北安江</t>
  </si>
  <si>
    <t>920-0023</t>
  </si>
  <si>
    <t>石川県金沢市北安江町</t>
  </si>
  <si>
    <t>北安江町</t>
  </si>
  <si>
    <t>920-0858</t>
  </si>
  <si>
    <t>石川県金沢市木ノ新保町</t>
  </si>
  <si>
    <t>木ノ新保町</t>
  </si>
  <si>
    <t>920-0339</t>
  </si>
  <si>
    <t>石川県金沢市木曳野</t>
  </si>
  <si>
    <t>木曳野</t>
  </si>
  <si>
    <t>920-0848</t>
  </si>
  <si>
    <t>石川県金沢市京町</t>
  </si>
  <si>
    <t>京町</t>
  </si>
  <si>
    <t>921-8032</t>
  </si>
  <si>
    <t>石川県金沢市清川町</t>
  </si>
  <si>
    <t>清川町</t>
  </si>
  <si>
    <t>921-8122</t>
  </si>
  <si>
    <t>石川県金沢市清瀬町</t>
  </si>
  <si>
    <t>清瀬町</t>
  </si>
  <si>
    <t>920-0163</t>
  </si>
  <si>
    <t>石川県金沢市桐山町</t>
  </si>
  <si>
    <t>桐山町</t>
  </si>
  <si>
    <t>920-1333</t>
  </si>
  <si>
    <t>石川県金沢市国見町</t>
  </si>
  <si>
    <t>国見町</t>
  </si>
  <si>
    <t>921-8151</t>
  </si>
  <si>
    <t>石川県金沢市窪</t>
  </si>
  <si>
    <t>窪</t>
  </si>
  <si>
    <t>920-1326</t>
  </si>
  <si>
    <t>石川県金沢市熊走町</t>
  </si>
  <si>
    <t>熊走町</t>
  </si>
  <si>
    <t>921-8124</t>
  </si>
  <si>
    <t>石川県金沢市倉ケ嶽</t>
  </si>
  <si>
    <t>倉ケ嶽</t>
  </si>
  <si>
    <t>920-8203</t>
  </si>
  <si>
    <t>石川県金沢市鞍月</t>
  </si>
  <si>
    <t>鞍月</t>
  </si>
  <si>
    <t>920-8201</t>
  </si>
  <si>
    <t>石川県金沢市鞍月東</t>
  </si>
  <si>
    <t>鞍月東</t>
  </si>
  <si>
    <t>920-0157</t>
  </si>
  <si>
    <t>石川県金沢市車町</t>
  </si>
  <si>
    <t>車町</t>
  </si>
  <si>
    <t>921-8051</t>
  </si>
  <si>
    <t>石川県金沢市黒田</t>
  </si>
  <si>
    <t>黒田</t>
  </si>
  <si>
    <t>920-0936</t>
  </si>
  <si>
    <t>石川県金沢市兼六町</t>
  </si>
  <si>
    <t>兼六町</t>
  </si>
  <si>
    <t>920-0931</t>
  </si>
  <si>
    <t>石川県金沢市兼六元町</t>
  </si>
  <si>
    <t>兼六元町</t>
  </si>
  <si>
    <t>920-0961</t>
  </si>
  <si>
    <t>石川県金沢市香林坊</t>
  </si>
  <si>
    <t>香林坊</t>
  </si>
  <si>
    <t>920-0805</t>
  </si>
  <si>
    <t>石川県金沢市小金町</t>
  </si>
  <si>
    <t>小金町</t>
  </si>
  <si>
    <t>920-1114</t>
  </si>
  <si>
    <t>石川県金沢市古郷町</t>
  </si>
  <si>
    <t>古郷町</t>
  </si>
  <si>
    <t>920-8221</t>
  </si>
  <si>
    <t>石川県金沢市御供田町</t>
  </si>
  <si>
    <t>御供田町</t>
  </si>
  <si>
    <t>920-0811</t>
  </si>
  <si>
    <t>石川県金沢市小坂町</t>
  </si>
  <si>
    <t>小坂町</t>
  </si>
  <si>
    <t>920-0932</t>
  </si>
  <si>
    <t>石川県金沢市小将町</t>
  </si>
  <si>
    <t>小将町</t>
  </si>
  <si>
    <t>920-0813</t>
  </si>
  <si>
    <t>石川県金沢市御所町</t>
  </si>
  <si>
    <t>御所町</t>
  </si>
  <si>
    <t>920-0942</t>
  </si>
  <si>
    <t>石川県金沢市小立野</t>
  </si>
  <si>
    <t>小立野</t>
  </si>
  <si>
    <t>920-0129</t>
  </si>
  <si>
    <t>石川県金沢市琴坂町</t>
  </si>
  <si>
    <t>琴坂町</t>
  </si>
  <si>
    <t>920-0121</t>
  </si>
  <si>
    <t>石川県金沢市琴町</t>
  </si>
  <si>
    <t>琴町</t>
  </si>
  <si>
    <t>920-3107</t>
  </si>
  <si>
    <t>石川県金沢市湖南町</t>
  </si>
  <si>
    <t>湖南町</t>
  </si>
  <si>
    <t>920-0852</t>
  </si>
  <si>
    <t>石川県金沢市此花町</t>
  </si>
  <si>
    <t>此花町</t>
  </si>
  <si>
    <t>920-0168</t>
  </si>
  <si>
    <t>石川県金沢市小野町</t>
  </si>
  <si>
    <t>小野町</t>
  </si>
  <si>
    <t>920-0844</t>
  </si>
  <si>
    <t>石川県金沢市小橋町</t>
  </si>
  <si>
    <t>小橋町</t>
  </si>
  <si>
    <t>石川県金沢市小菱池町</t>
  </si>
  <si>
    <t>小菱池町</t>
  </si>
  <si>
    <t>920-0826</t>
  </si>
  <si>
    <t>石川県金沢市小二又町</t>
  </si>
  <si>
    <t>小二又町</t>
  </si>
  <si>
    <t>920-0362</t>
  </si>
  <si>
    <t>石川県金沢市古府</t>
  </si>
  <si>
    <t>古府</t>
  </si>
  <si>
    <t>石川県金沢市古府町</t>
  </si>
  <si>
    <t>石川県金沢市古府町（西）</t>
  </si>
  <si>
    <t>古府町（西）</t>
  </si>
  <si>
    <t>920-0363</t>
  </si>
  <si>
    <t>石川県金沢市古府町（南）</t>
  </si>
  <si>
    <t>古府町（南）</t>
  </si>
  <si>
    <t>920-1313</t>
  </si>
  <si>
    <t>石川県金沢市駒帰町</t>
  </si>
  <si>
    <t>駒帰町</t>
  </si>
  <si>
    <t>920-0144</t>
  </si>
  <si>
    <t>石川県金沢市小嶺町</t>
  </si>
  <si>
    <t>小嶺町</t>
  </si>
  <si>
    <t>920-3103</t>
  </si>
  <si>
    <t>石川県金沢市湖陽</t>
  </si>
  <si>
    <t>湖陽</t>
  </si>
  <si>
    <t>920-0836</t>
  </si>
  <si>
    <t>石川県金沢市子来町</t>
  </si>
  <si>
    <t>子来町</t>
  </si>
  <si>
    <t>920-0224</t>
  </si>
  <si>
    <t>石川県金沢市五郎島町</t>
  </si>
  <si>
    <t>五郎島町</t>
  </si>
  <si>
    <t>920-3101</t>
  </si>
  <si>
    <t>石川県金沢市才田町</t>
  </si>
  <si>
    <t>才田町</t>
  </si>
  <si>
    <t>920-0024</t>
  </si>
  <si>
    <t>石川県金沢市西念</t>
  </si>
  <si>
    <t>西念</t>
  </si>
  <si>
    <t>920-0026</t>
  </si>
  <si>
    <t>石川県金沢市西念町</t>
  </si>
  <si>
    <t>西念町</t>
  </si>
  <si>
    <t>920-0921</t>
  </si>
  <si>
    <t>石川県金沢市材木町</t>
  </si>
  <si>
    <t>材木町</t>
  </si>
  <si>
    <t>920-0968</t>
  </si>
  <si>
    <t>石川県金沢市幸町</t>
  </si>
  <si>
    <t>幸町</t>
  </si>
  <si>
    <t>920-0357</t>
  </si>
  <si>
    <t>石川県金沢市佐奇森町</t>
  </si>
  <si>
    <t>佐奇森町</t>
  </si>
  <si>
    <t>920-0057</t>
  </si>
  <si>
    <t>石川県金沢市桜田町</t>
  </si>
  <si>
    <t>桜田町</t>
  </si>
  <si>
    <t>920-0923</t>
  </si>
  <si>
    <t>石川県金沢市桜町</t>
  </si>
  <si>
    <t>920-0998</t>
  </si>
  <si>
    <t>石川県金沢市里見町</t>
  </si>
  <si>
    <t>里見町</t>
  </si>
  <si>
    <t>920-0034</t>
  </si>
  <si>
    <t>石川県金沢市醒ケ井町</t>
  </si>
  <si>
    <t>醒ケ井町</t>
  </si>
  <si>
    <t>920-0861</t>
  </si>
  <si>
    <t>石川県金沢市三社町</t>
  </si>
  <si>
    <t>三社町</t>
  </si>
  <si>
    <t>921-8131</t>
  </si>
  <si>
    <t>石川県金沢市三十苅町</t>
  </si>
  <si>
    <t>三十苅町</t>
  </si>
  <si>
    <t>920-0821</t>
  </si>
  <si>
    <t>石川県金沢市山王町</t>
  </si>
  <si>
    <t>920-0166</t>
  </si>
  <si>
    <t>石川県金沢市四王寺町</t>
  </si>
  <si>
    <t>四王寺町</t>
  </si>
  <si>
    <t>921-8135</t>
  </si>
  <si>
    <t>石川県金沢市四十万</t>
  </si>
  <si>
    <t>四十万</t>
  </si>
  <si>
    <t>921-8132</t>
  </si>
  <si>
    <t>石川県金沢市しじま台</t>
  </si>
  <si>
    <t>しじま台</t>
  </si>
  <si>
    <t>921-8133</t>
  </si>
  <si>
    <t>石川県金沢市四十万町</t>
  </si>
  <si>
    <t>四十万町</t>
  </si>
  <si>
    <t>920-0116</t>
  </si>
  <si>
    <t>石川県金沢市地代町</t>
  </si>
  <si>
    <t>地代町</t>
  </si>
  <si>
    <t>920-0341</t>
  </si>
  <si>
    <t>石川県金沢市寺中町</t>
  </si>
  <si>
    <t>寺中町</t>
  </si>
  <si>
    <t>920-0906</t>
  </si>
  <si>
    <t>石川県金沢市十間町</t>
  </si>
  <si>
    <t>十間町</t>
  </si>
  <si>
    <t>920-1129</t>
  </si>
  <si>
    <t>石川県金沢市芝原町</t>
  </si>
  <si>
    <t>芝原町</t>
  </si>
  <si>
    <t>920-0104</t>
  </si>
  <si>
    <t>石川県金沢市四坊高坂町</t>
  </si>
  <si>
    <t>四坊高坂町</t>
  </si>
  <si>
    <t>石川県金沢市四坊町</t>
  </si>
  <si>
    <t>四坊町</t>
  </si>
  <si>
    <t>920-0132</t>
  </si>
  <si>
    <t>石川県金沢市清水谷町</t>
  </si>
  <si>
    <t>清水谷町</t>
  </si>
  <si>
    <t>920-1104</t>
  </si>
  <si>
    <t>石川県金沢市清水町</t>
  </si>
  <si>
    <t>清水町</t>
  </si>
  <si>
    <t>920-0058</t>
  </si>
  <si>
    <t>石川県金沢市示野中町</t>
  </si>
  <si>
    <t>示野中町</t>
  </si>
  <si>
    <t>920-0059</t>
  </si>
  <si>
    <t>石川県金沢市示野町</t>
  </si>
  <si>
    <t>示野町</t>
  </si>
  <si>
    <t>920-0939</t>
  </si>
  <si>
    <t>石川県金沢市下石引町</t>
  </si>
  <si>
    <t>下石引町</t>
  </si>
  <si>
    <t>920-0904</t>
  </si>
  <si>
    <t>石川県金沢市下近江町</t>
  </si>
  <si>
    <t>下近江町</t>
  </si>
  <si>
    <t>920-1323</t>
  </si>
  <si>
    <t>石川県金沢市下鴛原町</t>
  </si>
  <si>
    <t>下鴛原町</t>
  </si>
  <si>
    <t>920-0991</t>
  </si>
  <si>
    <t>石川県金沢市下柿木畠</t>
  </si>
  <si>
    <t>下柿木畠</t>
  </si>
  <si>
    <t>920-0910</t>
  </si>
  <si>
    <t>石川県金沢市下新町</t>
  </si>
  <si>
    <t>下新町</t>
  </si>
  <si>
    <t>920-1127</t>
  </si>
  <si>
    <t>石川県金沢市下谷町</t>
  </si>
  <si>
    <t>下谷町</t>
  </si>
  <si>
    <t>920-0917</t>
  </si>
  <si>
    <t>石川県金沢市下堤町</t>
  </si>
  <si>
    <t>下堤町</t>
  </si>
  <si>
    <t>920-0993</t>
  </si>
  <si>
    <t>石川県金沢市下本多町</t>
  </si>
  <si>
    <t>下本多町</t>
  </si>
  <si>
    <t>920-0916</t>
  </si>
  <si>
    <t>石川県金沢市下松原町</t>
  </si>
  <si>
    <t>下松原町</t>
  </si>
  <si>
    <t>920-0371</t>
  </si>
  <si>
    <t>石川県金沢市下安原町</t>
  </si>
  <si>
    <t>下安原町</t>
  </si>
  <si>
    <t>920-0176</t>
  </si>
  <si>
    <t>石川県金沢市下涌波町</t>
  </si>
  <si>
    <t>下涌波町</t>
  </si>
  <si>
    <t>921-8106</t>
  </si>
  <si>
    <t>石川県金沢市十一屋町</t>
  </si>
  <si>
    <t>十一屋町</t>
  </si>
  <si>
    <t>920-0976</t>
  </si>
  <si>
    <t>石川県金沢市十三間町</t>
  </si>
  <si>
    <t>十三間町</t>
  </si>
  <si>
    <t>920-0977</t>
  </si>
  <si>
    <t>石川県金沢市十三間町中丁</t>
  </si>
  <si>
    <t>十三間町中丁</t>
  </si>
  <si>
    <t>920-0846</t>
  </si>
  <si>
    <t>石川県金沢市昌永町</t>
  </si>
  <si>
    <t>昌永町</t>
  </si>
  <si>
    <t>920-0966</t>
  </si>
  <si>
    <t>石川県金沢市城南</t>
  </si>
  <si>
    <t>城南</t>
  </si>
  <si>
    <t>920-0154</t>
  </si>
  <si>
    <t>石川県金沢市正部町</t>
  </si>
  <si>
    <t>正部町</t>
  </si>
  <si>
    <t>920-1325</t>
  </si>
  <si>
    <t>石川県金沢市城力町</t>
  </si>
  <si>
    <t>城力町</t>
  </si>
  <si>
    <t>920-0856</t>
  </si>
  <si>
    <t>石川県金沢市昭和町</t>
  </si>
  <si>
    <t>921-8024</t>
  </si>
  <si>
    <t>石川県金沢市白菊町</t>
  </si>
  <si>
    <t>白菊町</t>
  </si>
  <si>
    <t>920-1126</t>
  </si>
  <si>
    <t>石川県金沢市白見町</t>
  </si>
  <si>
    <t>白見町</t>
  </si>
  <si>
    <t>921-8013</t>
  </si>
  <si>
    <t>石川県金沢市新神田</t>
  </si>
  <si>
    <t>新神田</t>
  </si>
  <si>
    <t>920-0806</t>
  </si>
  <si>
    <t>石川県金沢市神宮寺</t>
  </si>
  <si>
    <t>神宮寺</t>
  </si>
  <si>
    <t>920-0803</t>
  </si>
  <si>
    <t>石川県金沢市神宮寺町</t>
  </si>
  <si>
    <t>神宮寺町</t>
  </si>
  <si>
    <t>920-0995</t>
  </si>
  <si>
    <t>石川県金沢市新竪町</t>
  </si>
  <si>
    <t>新竪町</t>
  </si>
  <si>
    <t>921-8062</t>
  </si>
  <si>
    <t>石川県金沢市新保本</t>
  </si>
  <si>
    <t>新保本</t>
  </si>
  <si>
    <t>920-1345</t>
  </si>
  <si>
    <t>石川県金沢市新保町</t>
  </si>
  <si>
    <t>921-8006</t>
  </si>
  <si>
    <t>石川県金沢市進和町</t>
  </si>
  <si>
    <t>進和町</t>
  </si>
  <si>
    <t>920-0833</t>
  </si>
  <si>
    <t>石川県金沢市末広町</t>
  </si>
  <si>
    <t>末広町</t>
  </si>
  <si>
    <t>920-1302</t>
  </si>
  <si>
    <t>石川県金沢市末町</t>
  </si>
  <si>
    <t>末町</t>
  </si>
  <si>
    <t>920-1311</t>
  </si>
  <si>
    <t>石川県金沢市菅池町</t>
  </si>
  <si>
    <t>920-0972</t>
  </si>
  <si>
    <t>石川県金沢市杉浦町</t>
  </si>
  <si>
    <t>杉浦町</t>
  </si>
  <si>
    <t>920-0207</t>
  </si>
  <si>
    <t>石川県金沢市須崎町</t>
  </si>
  <si>
    <t>須崎町</t>
  </si>
  <si>
    <t>920-0857</t>
  </si>
  <si>
    <t>石川県金沢市折違町</t>
  </si>
  <si>
    <t>折違町</t>
  </si>
  <si>
    <t>920-1161</t>
  </si>
  <si>
    <t>石川県金沢市鈴見台</t>
  </si>
  <si>
    <t>鈴見台</t>
  </si>
  <si>
    <t>920-1162</t>
  </si>
  <si>
    <t>石川県金沢市鈴見町</t>
  </si>
  <si>
    <t>鈴見町</t>
  </si>
  <si>
    <t>石川県金沢市砂子坂町</t>
  </si>
  <si>
    <t>砂子坂町</t>
  </si>
  <si>
    <t>920-1344</t>
  </si>
  <si>
    <t>石川県金沢市住吉町</t>
  </si>
  <si>
    <t>住吉町</t>
  </si>
  <si>
    <t>920-8202</t>
  </si>
  <si>
    <t>石川県金沢市西都</t>
  </si>
  <si>
    <t>西都</t>
  </si>
  <si>
    <t>920-0002</t>
  </si>
  <si>
    <t>石川県金沢市千木</t>
  </si>
  <si>
    <t>千木</t>
  </si>
  <si>
    <t>920-0001</t>
  </si>
  <si>
    <t>石川県金沢市千木町</t>
  </si>
  <si>
    <t>千木町</t>
  </si>
  <si>
    <t>920-1312</t>
  </si>
  <si>
    <t>石川県金沢市瀬領町</t>
  </si>
  <si>
    <t>瀬領町</t>
  </si>
  <si>
    <t>920-0356</t>
  </si>
  <si>
    <t>石川県金沢市専光寺町</t>
  </si>
  <si>
    <t>専光寺町</t>
  </si>
  <si>
    <t>920-0204</t>
  </si>
  <si>
    <t>石川県金沢市千田町</t>
  </si>
  <si>
    <t>921-8023</t>
  </si>
  <si>
    <t>石川県金沢市千日町</t>
  </si>
  <si>
    <t>千日町</t>
  </si>
  <si>
    <t>920-0115</t>
  </si>
  <si>
    <t>石川県金沢市千杉町</t>
  </si>
  <si>
    <t>千杉町</t>
  </si>
  <si>
    <t>920-0982</t>
  </si>
  <si>
    <t>石川県金沢市大工町</t>
  </si>
  <si>
    <t>大工町</t>
  </si>
  <si>
    <t>920-0924</t>
  </si>
  <si>
    <t>石川県金沢市田井町</t>
  </si>
  <si>
    <t>田井町</t>
  </si>
  <si>
    <t>920-1154</t>
  </si>
  <si>
    <t>石川県金沢市太陽が丘</t>
  </si>
  <si>
    <t>太陽が丘</t>
  </si>
  <si>
    <t>920-1141</t>
  </si>
  <si>
    <t>石川県金沢市平等本町</t>
  </si>
  <si>
    <t>平等本町</t>
  </si>
  <si>
    <t>920-1334</t>
  </si>
  <si>
    <t>石川県金沢市平町</t>
  </si>
  <si>
    <t>平町</t>
  </si>
  <si>
    <t>920-0046</t>
  </si>
  <si>
    <t>石川県金沢市大和町</t>
  </si>
  <si>
    <t>920-1143</t>
  </si>
  <si>
    <t>石川県金沢市高池町</t>
  </si>
  <si>
    <t>高池町</t>
  </si>
  <si>
    <t>921-8152</t>
  </si>
  <si>
    <t>石川県金沢市高尾</t>
  </si>
  <si>
    <t>高尾</t>
  </si>
  <si>
    <t>920-0864</t>
  </si>
  <si>
    <t>石川県金沢市高岡町</t>
  </si>
  <si>
    <t>高岡町</t>
  </si>
  <si>
    <t>921-8155</t>
  </si>
  <si>
    <t>石川県金沢市高尾台</t>
  </si>
  <si>
    <t>高尾台</t>
  </si>
  <si>
    <t>921-8153</t>
  </si>
  <si>
    <t>石川県金沢市高尾町</t>
  </si>
  <si>
    <t>高尾町</t>
  </si>
  <si>
    <t>921-8154</t>
  </si>
  <si>
    <t>石川県金沢市高尾南</t>
  </si>
  <si>
    <t>高尾南</t>
  </si>
  <si>
    <t>920-0155</t>
  </si>
  <si>
    <t>石川県金沢市高坂町</t>
  </si>
  <si>
    <t>高坂町</t>
  </si>
  <si>
    <t>921-8001</t>
  </si>
  <si>
    <t>石川県金沢市高畠</t>
  </si>
  <si>
    <t>920-0005</t>
  </si>
  <si>
    <t>石川県金沢市高柳町</t>
  </si>
  <si>
    <t>高柳町</t>
  </si>
  <si>
    <t>920-0934</t>
  </si>
  <si>
    <t>石川県金沢市宝町</t>
  </si>
  <si>
    <t>宝町</t>
  </si>
  <si>
    <t>920-1152</t>
  </si>
  <si>
    <t>石川県金沢市田上</t>
  </si>
  <si>
    <t>田上</t>
  </si>
  <si>
    <t>920-1157</t>
  </si>
  <si>
    <t>石川県金沢市田上さくら</t>
  </si>
  <si>
    <t>田上さくら</t>
  </si>
  <si>
    <t>920-1153</t>
  </si>
  <si>
    <t>石川県金沢市田上新町</t>
  </si>
  <si>
    <t>田上新町</t>
  </si>
  <si>
    <t>920-1156</t>
  </si>
  <si>
    <t>石川県金沢市田上の里</t>
  </si>
  <si>
    <t>田上の里</t>
  </si>
  <si>
    <t>920-1155</t>
  </si>
  <si>
    <t>石川県金沢市田上本町</t>
  </si>
  <si>
    <t>田上本町</t>
  </si>
  <si>
    <t>920-1151</t>
  </si>
  <si>
    <t>石川県金沢市田上町</t>
  </si>
  <si>
    <t>田上町</t>
  </si>
  <si>
    <t>920-0123</t>
  </si>
  <si>
    <t>石川県金沢市滝下町</t>
  </si>
  <si>
    <t>滝下町</t>
  </si>
  <si>
    <t>920-0137</t>
  </si>
  <si>
    <t>石川県金沢市竹又町</t>
  </si>
  <si>
    <t>竹又町</t>
  </si>
  <si>
    <t>920-3102</t>
  </si>
  <si>
    <t>石川県金沢市忠縄町</t>
  </si>
  <si>
    <t>忠縄町</t>
  </si>
  <si>
    <t>920-0957</t>
  </si>
  <si>
    <t>石川県金沢市舘町</t>
  </si>
  <si>
    <t>舘町</t>
  </si>
  <si>
    <t>920-0956</t>
  </si>
  <si>
    <t>石川県金沢市舘山町</t>
  </si>
  <si>
    <t>舘山町</t>
  </si>
  <si>
    <t>920-1303</t>
  </si>
  <si>
    <t>石川県金沢市辰巳町</t>
  </si>
  <si>
    <t>辰巳町</t>
  </si>
  <si>
    <t>920-0997</t>
  </si>
  <si>
    <t>石川県金沢市竪町</t>
  </si>
  <si>
    <t>竪町</t>
  </si>
  <si>
    <t>920-0007</t>
  </si>
  <si>
    <t>石川県金沢市田中町</t>
  </si>
  <si>
    <t>田中町</t>
  </si>
  <si>
    <t>920-1103</t>
  </si>
  <si>
    <t>石川県金沢市田島町</t>
  </si>
  <si>
    <t>田島町</t>
  </si>
  <si>
    <t>920-0863</t>
  </si>
  <si>
    <t>石川県金沢市玉川町</t>
  </si>
  <si>
    <t>玉川町</t>
  </si>
  <si>
    <t>921-8002</t>
  </si>
  <si>
    <t>石川県金沢市玉鉾</t>
  </si>
  <si>
    <t>玉鉾</t>
  </si>
  <si>
    <t>921-8003</t>
  </si>
  <si>
    <t>石川県金沢市玉鉾町</t>
  </si>
  <si>
    <t>玉鉾町</t>
  </si>
  <si>
    <t>920-0113</t>
  </si>
  <si>
    <t>石川県金沢市俵原町</t>
  </si>
  <si>
    <t>俵原町</t>
  </si>
  <si>
    <t>920-1108</t>
  </si>
  <si>
    <t>石川県金沢市俵町</t>
  </si>
  <si>
    <t>俵町</t>
  </si>
  <si>
    <t>920-8217</t>
  </si>
  <si>
    <t>石川県金沢市近岡町</t>
  </si>
  <si>
    <t>近岡町</t>
  </si>
  <si>
    <t>920-1138</t>
  </si>
  <si>
    <t>石川県金沢市茅原町</t>
  </si>
  <si>
    <t>茅原町</t>
  </si>
  <si>
    <t>920-0866</t>
  </si>
  <si>
    <t>石川県金沢市中央通町</t>
  </si>
  <si>
    <t>中央通町</t>
  </si>
  <si>
    <t>920-1147</t>
  </si>
  <si>
    <t>石川県金沢市銚子町</t>
  </si>
  <si>
    <t>銚子町</t>
  </si>
  <si>
    <t>920-3113</t>
  </si>
  <si>
    <t>石川県金沢市塚崎町</t>
  </si>
  <si>
    <t>塚崎町</t>
  </si>
  <si>
    <t>920-0178</t>
  </si>
  <si>
    <t>石川県金沢市月浦町</t>
  </si>
  <si>
    <t>月浦町</t>
  </si>
  <si>
    <t>920-0105</t>
  </si>
  <si>
    <t>石川県金沢市月影町</t>
  </si>
  <si>
    <t>月影町</t>
  </si>
  <si>
    <t>920-0135</t>
  </si>
  <si>
    <t>石川県金沢市土子原町</t>
  </si>
  <si>
    <t>土子原町</t>
  </si>
  <si>
    <t>920-0955</t>
  </si>
  <si>
    <t>石川県金沢市土清水</t>
  </si>
  <si>
    <t>土清水</t>
  </si>
  <si>
    <t>921-8103</t>
  </si>
  <si>
    <t>石川県金沢市つつじが丘</t>
  </si>
  <si>
    <t>つつじが丘</t>
  </si>
  <si>
    <t>920-0161</t>
  </si>
  <si>
    <t>石川県金沢市鞁筒町</t>
  </si>
  <si>
    <t>鞁筒町</t>
  </si>
  <si>
    <t>921-8123</t>
  </si>
  <si>
    <t>石川県金沢市坪野町</t>
  </si>
  <si>
    <t>坪野町</t>
  </si>
  <si>
    <t>920-0825</t>
  </si>
  <si>
    <t>石川県金沢市釣部町</t>
  </si>
  <si>
    <t>釣部町</t>
  </si>
  <si>
    <t>921-8178</t>
  </si>
  <si>
    <t>石川県金沢市寺地</t>
  </si>
  <si>
    <t>寺地</t>
  </si>
  <si>
    <t>920-1315</t>
  </si>
  <si>
    <t>石川県金沢市寺津町</t>
  </si>
  <si>
    <t>寺津町</t>
  </si>
  <si>
    <t>921-8033</t>
  </si>
  <si>
    <t>石川県金沢市寺町</t>
  </si>
  <si>
    <t>寺町</t>
  </si>
  <si>
    <t>920-0925</t>
  </si>
  <si>
    <t>石川県金沢市天神町</t>
  </si>
  <si>
    <t>天神町</t>
  </si>
  <si>
    <t>920-0963</t>
  </si>
  <si>
    <t>石川県金沢市出羽町</t>
  </si>
  <si>
    <t>出羽町</t>
  </si>
  <si>
    <t>920-0824</t>
  </si>
  <si>
    <t>石川県金沢市伝燈寺町</t>
  </si>
  <si>
    <t>伝燈寺町</t>
  </si>
  <si>
    <t>920-0068</t>
  </si>
  <si>
    <t>石川県金沢市戸板</t>
  </si>
  <si>
    <t>戸板</t>
  </si>
  <si>
    <t>920-0069</t>
  </si>
  <si>
    <t>石川県金沢市戸板西</t>
  </si>
  <si>
    <t>戸板西</t>
  </si>
  <si>
    <t>920-0061</t>
  </si>
  <si>
    <t>石川県金沢市問屋町</t>
  </si>
  <si>
    <t>問屋町</t>
  </si>
  <si>
    <t>921-8015</t>
  </si>
  <si>
    <t>石川県金沢市東力</t>
  </si>
  <si>
    <t>東力</t>
  </si>
  <si>
    <t>921-8016</t>
  </si>
  <si>
    <t>石川県金沢市東力町</t>
  </si>
  <si>
    <t>東力町</t>
  </si>
  <si>
    <t>920-1133</t>
  </si>
  <si>
    <t>石川県金沢市藤六町</t>
  </si>
  <si>
    <t>藤六町</t>
  </si>
  <si>
    <t>921-8171</t>
  </si>
  <si>
    <t>石川県金沢市富樫</t>
  </si>
  <si>
    <t>富樫</t>
  </si>
  <si>
    <t>920-0834</t>
  </si>
  <si>
    <t>石川県金沢市常盤町</t>
  </si>
  <si>
    <t>920-0101</t>
  </si>
  <si>
    <t>石川県金沢市利屋町</t>
  </si>
  <si>
    <t>利屋町</t>
  </si>
  <si>
    <t>920-0938</t>
  </si>
  <si>
    <t>石川県金沢市飛梅町</t>
  </si>
  <si>
    <t>飛梅町</t>
  </si>
  <si>
    <t>920-8204</t>
  </si>
  <si>
    <t>石川県金沢市戸水</t>
  </si>
  <si>
    <t>戸水</t>
  </si>
  <si>
    <t>920-0223</t>
  </si>
  <si>
    <t>石川県金沢市戸水町</t>
  </si>
  <si>
    <t>戸水町</t>
  </si>
  <si>
    <t>920-1105</t>
  </si>
  <si>
    <t>石川県金沢市戸室新保</t>
  </si>
  <si>
    <t>戸室新保</t>
  </si>
  <si>
    <t>920-1106</t>
  </si>
  <si>
    <t>石川県金沢市戸室別所</t>
  </si>
  <si>
    <t>戸室別所</t>
  </si>
  <si>
    <t>920-0372</t>
  </si>
  <si>
    <t>石川県金沢市豊穂町</t>
  </si>
  <si>
    <t>豊穂町</t>
  </si>
  <si>
    <t>920-8218</t>
  </si>
  <si>
    <t>石川県金沢市直江北</t>
  </si>
  <si>
    <t>直江北</t>
  </si>
  <si>
    <t>920-8215</t>
  </si>
  <si>
    <t>石川県金沢市直江西</t>
  </si>
  <si>
    <t>直江西</t>
  </si>
  <si>
    <t>920-0141</t>
  </si>
  <si>
    <t>石川県金沢市直江野町</t>
  </si>
  <si>
    <t>直江野町</t>
  </si>
  <si>
    <t>920-8213</t>
  </si>
  <si>
    <t>石川県金沢市直江東</t>
  </si>
  <si>
    <t>直江東</t>
  </si>
  <si>
    <t>920-8216</t>
  </si>
  <si>
    <t>石川県金沢市直江町</t>
  </si>
  <si>
    <t>直江町</t>
  </si>
  <si>
    <t>920-8214</t>
  </si>
  <si>
    <t>石川県金沢市直江南</t>
  </si>
  <si>
    <t>直江南</t>
  </si>
  <si>
    <t>920-0124</t>
  </si>
  <si>
    <t>石川県金沢市中尾町</t>
  </si>
  <si>
    <t>中尾町</t>
  </si>
  <si>
    <t>920-0975</t>
  </si>
  <si>
    <t>石川県金沢市中川除町</t>
  </si>
  <si>
    <t>中川除町</t>
  </si>
  <si>
    <t>920-1336</t>
  </si>
  <si>
    <t>石川県金沢市中戸町</t>
  </si>
  <si>
    <t>中戸町</t>
  </si>
  <si>
    <t>920-0035</t>
  </si>
  <si>
    <t>石川県金沢市中橋町</t>
  </si>
  <si>
    <t>中橋町</t>
  </si>
  <si>
    <t>921-8022</t>
  </si>
  <si>
    <t>石川県金沢市中村町</t>
  </si>
  <si>
    <t>中村町</t>
  </si>
  <si>
    <t>920-0381</t>
  </si>
  <si>
    <t>石川県金沢市中屋</t>
  </si>
  <si>
    <t>中屋</t>
  </si>
  <si>
    <t>920-0375</t>
  </si>
  <si>
    <t>石川県金沢市中屋町</t>
  </si>
  <si>
    <t>中屋町</t>
  </si>
  <si>
    <t>920-1109</t>
  </si>
  <si>
    <t>石川県金沢市中山町</t>
  </si>
  <si>
    <t>中山町</t>
  </si>
  <si>
    <t>920-0379</t>
  </si>
  <si>
    <t>石川県金沢市中屋南</t>
  </si>
  <si>
    <t>中屋南</t>
  </si>
  <si>
    <t>921-8112</t>
  </si>
  <si>
    <t>石川県金沢市長坂</t>
  </si>
  <si>
    <t>長坂</t>
  </si>
  <si>
    <t>921-8115</t>
  </si>
  <si>
    <t>石川県金沢市長坂台</t>
  </si>
  <si>
    <t>長坂台</t>
  </si>
  <si>
    <t>921-8114</t>
  </si>
  <si>
    <t>石川県金沢市長坂町</t>
  </si>
  <si>
    <t>長坂町</t>
  </si>
  <si>
    <t>920-0043</t>
  </si>
  <si>
    <t>石川県金沢市長田</t>
  </si>
  <si>
    <t>920-0041</t>
  </si>
  <si>
    <t>石川県金沢市長田本町</t>
  </si>
  <si>
    <t>長田本町</t>
  </si>
  <si>
    <t>920-0042</t>
  </si>
  <si>
    <t>石川県金沢市長田町</t>
  </si>
  <si>
    <t>長田町</t>
  </si>
  <si>
    <t>920-0867</t>
  </si>
  <si>
    <t>石川県金沢市長土塀</t>
  </si>
  <si>
    <t>長土塀</t>
  </si>
  <si>
    <t>920-0865</t>
  </si>
  <si>
    <t>石川県金沢市長町</t>
  </si>
  <si>
    <t>長町</t>
  </si>
  <si>
    <t>920-0151</t>
  </si>
  <si>
    <t>石川県金沢市梨木町</t>
  </si>
  <si>
    <t>梨木町</t>
  </si>
  <si>
    <t>920-0021</t>
  </si>
  <si>
    <t>石川県金沢市七ツ屋町</t>
  </si>
  <si>
    <t>七ツ屋町</t>
  </si>
  <si>
    <t>920-1137</t>
  </si>
  <si>
    <t>石川県金沢市七曲町</t>
  </si>
  <si>
    <t>七曲町</t>
  </si>
  <si>
    <t>920-0928</t>
  </si>
  <si>
    <t>石川県金沢市並木町</t>
  </si>
  <si>
    <t>並木町</t>
  </si>
  <si>
    <t>920-0152</t>
  </si>
  <si>
    <t>石川県金沢市鳴瀬元町</t>
  </si>
  <si>
    <t>鳴瀬元町</t>
  </si>
  <si>
    <t>920-0804</t>
  </si>
  <si>
    <t>石川県金沢市鳴和</t>
  </si>
  <si>
    <t>鳴和</t>
  </si>
  <si>
    <t>920-0815</t>
  </si>
  <si>
    <t>石川県金沢市鳴和台</t>
  </si>
  <si>
    <t>鳴和台</t>
  </si>
  <si>
    <t>920-0814</t>
  </si>
  <si>
    <t>石川県金沢市鳴和町</t>
  </si>
  <si>
    <t>鳴和町</t>
  </si>
  <si>
    <t>921-8043</t>
  </si>
  <si>
    <t>石川県金沢市西泉</t>
  </si>
  <si>
    <t>西泉</t>
  </si>
  <si>
    <t>920-1136</t>
  </si>
  <si>
    <t>石川県金沢市西市瀬町</t>
  </si>
  <si>
    <t>西市瀬町</t>
  </si>
  <si>
    <t>921-8102</t>
  </si>
  <si>
    <t>石川県金沢市西大桑町</t>
  </si>
  <si>
    <t>西大桑町</t>
  </si>
  <si>
    <t>921-8054</t>
  </si>
  <si>
    <t>石川県金沢市西金沢</t>
  </si>
  <si>
    <t>西金沢</t>
  </si>
  <si>
    <t>921-8055</t>
  </si>
  <si>
    <t>石川県金沢市西金沢新町</t>
  </si>
  <si>
    <t>西金沢新町</t>
  </si>
  <si>
    <t>920-0952</t>
  </si>
  <si>
    <t>石川県金沢市錦町</t>
  </si>
  <si>
    <t>錦町</t>
  </si>
  <si>
    <t>920-0913</t>
  </si>
  <si>
    <t>石川県金沢市西町三番丁</t>
  </si>
  <si>
    <t>西町三番丁</t>
  </si>
  <si>
    <t>920-0914</t>
  </si>
  <si>
    <t>石川県金沢市西町四番丁</t>
  </si>
  <si>
    <t>西町四番丁</t>
  </si>
  <si>
    <t>920-0915</t>
  </si>
  <si>
    <t>石川県金沢市西町藪ノ内通</t>
  </si>
  <si>
    <t>西町藪ノ内通</t>
  </si>
  <si>
    <t>920-0067</t>
  </si>
  <si>
    <t>石川県金沢市二宮町</t>
  </si>
  <si>
    <t>二宮町</t>
  </si>
  <si>
    <t>921-8146</t>
  </si>
  <si>
    <t>石川県金沢市額乙丸町</t>
  </si>
  <si>
    <t>額乙丸町</t>
  </si>
  <si>
    <t>921-8148</t>
  </si>
  <si>
    <t>石川県金沢市額新保</t>
  </si>
  <si>
    <t>額新保</t>
  </si>
  <si>
    <t>921-8149</t>
  </si>
  <si>
    <t>石川県金沢市額新町</t>
  </si>
  <si>
    <t>額新町</t>
  </si>
  <si>
    <t>921-8145</t>
  </si>
  <si>
    <t>石川県金沢市額谷</t>
  </si>
  <si>
    <t>額谷</t>
  </si>
  <si>
    <t>921-8144</t>
  </si>
  <si>
    <t>石川県金沢市額谷町</t>
  </si>
  <si>
    <t>額谷町</t>
  </si>
  <si>
    <t>920-0142</t>
  </si>
  <si>
    <t>石川県金沢市納年町</t>
  </si>
  <si>
    <t>納年町</t>
  </si>
  <si>
    <t>921-8107</t>
  </si>
  <si>
    <t>石川県金沢市野田</t>
  </si>
  <si>
    <t>野田</t>
  </si>
  <si>
    <t>921-8104</t>
  </si>
  <si>
    <t>石川県金沢市野田町</t>
  </si>
  <si>
    <t>野田町</t>
  </si>
  <si>
    <t>921-8031</t>
  </si>
  <si>
    <t>石川県金沢市野町</t>
  </si>
  <si>
    <t>野町</t>
  </si>
  <si>
    <t>920-0903</t>
  </si>
  <si>
    <t>石川県金沢市博労町</t>
  </si>
  <si>
    <t>博労町</t>
  </si>
  <si>
    <t>920-0911</t>
  </si>
  <si>
    <t>石川県金沢市橋場町</t>
  </si>
  <si>
    <t>橋場町</t>
  </si>
  <si>
    <t>920-3106</t>
  </si>
  <si>
    <t>石川県金沢市八田町</t>
  </si>
  <si>
    <t>920-3104</t>
  </si>
  <si>
    <t>石川県金沢市八田町東</t>
  </si>
  <si>
    <t>八田町東</t>
  </si>
  <si>
    <t>920-3105</t>
  </si>
  <si>
    <t>石川県金沢市八田町西</t>
  </si>
  <si>
    <t>八田町西</t>
  </si>
  <si>
    <t>920-0951</t>
  </si>
  <si>
    <t>石川県金沢市花里町</t>
  </si>
  <si>
    <t>花里町</t>
  </si>
  <si>
    <t>920-0103</t>
  </si>
  <si>
    <t>石川県金沢市花園八幡町</t>
  </si>
  <si>
    <t>花園八幡町</t>
  </si>
  <si>
    <t>920-1128</t>
  </si>
  <si>
    <t>石川県金沢市羽場町</t>
  </si>
  <si>
    <t>羽場町</t>
  </si>
  <si>
    <t>921-8142</t>
  </si>
  <si>
    <t>石川県金沢市光が丘</t>
  </si>
  <si>
    <t>光が丘</t>
  </si>
  <si>
    <t>920-1131</t>
  </si>
  <si>
    <t>石川県金沢市東荒屋町</t>
  </si>
  <si>
    <t>東荒屋町</t>
  </si>
  <si>
    <t>920-1134</t>
  </si>
  <si>
    <t>石川県金沢市東市瀬町</t>
  </si>
  <si>
    <t>東市瀬町</t>
  </si>
  <si>
    <t>920-0209</t>
  </si>
  <si>
    <t>石川県金沢市東蚊爪町</t>
  </si>
  <si>
    <t>東蚊爪町</t>
  </si>
  <si>
    <t>920-0933</t>
  </si>
  <si>
    <t>石川県金沢市東兼六町</t>
  </si>
  <si>
    <t>東兼六町</t>
  </si>
  <si>
    <t>920-0822</t>
  </si>
  <si>
    <t>石川県金沢市東長江町</t>
  </si>
  <si>
    <t>東長江町</t>
  </si>
  <si>
    <t>920-0131</t>
  </si>
  <si>
    <t>石川県金沢市東原町</t>
  </si>
  <si>
    <t>東原町</t>
  </si>
  <si>
    <t>920-1121</t>
  </si>
  <si>
    <t>石川県金沢市東町</t>
  </si>
  <si>
    <t>東町</t>
  </si>
  <si>
    <t>920-0835</t>
  </si>
  <si>
    <t>石川県金沢市東御影町</t>
  </si>
  <si>
    <t>東御影町</t>
  </si>
  <si>
    <t>920-0831</t>
  </si>
  <si>
    <t>石川県金沢市東山</t>
  </si>
  <si>
    <t>東山</t>
  </si>
  <si>
    <t>920-0003</t>
  </si>
  <si>
    <t>石川県金沢市疋田</t>
  </si>
  <si>
    <t>疋田</t>
  </si>
  <si>
    <t>920-0004</t>
  </si>
  <si>
    <t>石川県金沢市疋田町</t>
  </si>
  <si>
    <t>疋田町</t>
  </si>
  <si>
    <t>920-0901</t>
  </si>
  <si>
    <t>石川県金沢市彦三町</t>
  </si>
  <si>
    <t>彦三町</t>
  </si>
  <si>
    <t>921-8164</t>
  </si>
  <si>
    <t>石川県金沢市久安</t>
  </si>
  <si>
    <t>久安</t>
  </si>
  <si>
    <t>石川県金沢市菱池小原町</t>
  </si>
  <si>
    <t>菱池小原町</t>
  </si>
  <si>
    <t>920-0845</t>
  </si>
  <si>
    <t>石川県金沢市瓢箪町</t>
  </si>
  <si>
    <t>瓢箪町</t>
  </si>
  <si>
    <t>920-0033</t>
  </si>
  <si>
    <t>石川県金沢市日吉町</t>
  </si>
  <si>
    <t>日吉町</t>
  </si>
  <si>
    <t>921-8121</t>
  </si>
  <si>
    <t>石川県金沢市平栗</t>
  </si>
  <si>
    <t>平栗</t>
  </si>
  <si>
    <t>920-0031</t>
  </si>
  <si>
    <t>石川県金沢市広岡</t>
  </si>
  <si>
    <t>広岡</t>
  </si>
  <si>
    <t>920-0032</t>
  </si>
  <si>
    <t>石川県金沢市広岡町</t>
  </si>
  <si>
    <t>広岡町</t>
  </si>
  <si>
    <t>920-0962</t>
  </si>
  <si>
    <t>石川県金沢市広坂</t>
  </si>
  <si>
    <t>広坂</t>
  </si>
  <si>
    <t>920-0165</t>
  </si>
  <si>
    <t>石川県金沢市深谷町</t>
  </si>
  <si>
    <t>深谷町</t>
  </si>
  <si>
    <t>920-0167</t>
  </si>
  <si>
    <t>石川県金沢市福畠町</t>
  </si>
  <si>
    <t>福畠町</t>
  </si>
  <si>
    <t>920-3126</t>
  </si>
  <si>
    <t>石川県金沢市福久</t>
  </si>
  <si>
    <t>福久</t>
  </si>
  <si>
    <t>920-3122</t>
  </si>
  <si>
    <t>石川県金沢市福久町</t>
  </si>
  <si>
    <t>福久町</t>
  </si>
  <si>
    <t>920-3123</t>
  </si>
  <si>
    <t>石川県金沢市福久東</t>
  </si>
  <si>
    <t>福久東</t>
  </si>
  <si>
    <t>920-0376</t>
  </si>
  <si>
    <t>石川県金沢市福増町</t>
  </si>
  <si>
    <t>福増町</t>
  </si>
  <si>
    <t>920-1144</t>
  </si>
  <si>
    <t>石川県金沢市袋板屋町</t>
  </si>
  <si>
    <t>袋板屋町</t>
  </si>
  <si>
    <t>920-0361</t>
  </si>
  <si>
    <t>石川県金沢市袋畠町</t>
  </si>
  <si>
    <t>袋畠町</t>
  </si>
  <si>
    <t>920-0909</t>
  </si>
  <si>
    <t>石川県金沢市袋町</t>
  </si>
  <si>
    <t>袋町</t>
  </si>
  <si>
    <t>921-8172</t>
  </si>
  <si>
    <t>石川県金沢市伏見新町</t>
  </si>
  <si>
    <t>伏見新町</t>
  </si>
  <si>
    <t>921-8177</t>
  </si>
  <si>
    <t>石川県金沢市伏見台</t>
  </si>
  <si>
    <t>伏見台</t>
  </si>
  <si>
    <t>920-0351</t>
  </si>
  <si>
    <t>石川県金沢市普正寺町</t>
  </si>
  <si>
    <t>普正寺町</t>
  </si>
  <si>
    <t>920-0346</t>
  </si>
  <si>
    <t>石川県金沢市藤江南</t>
  </si>
  <si>
    <t>藤江南</t>
  </si>
  <si>
    <t>920-0345</t>
  </si>
  <si>
    <t>石川県金沢市藤江北</t>
  </si>
  <si>
    <t>藤江北</t>
  </si>
  <si>
    <t>920-0051</t>
  </si>
  <si>
    <t>石川県金沢市二口町</t>
  </si>
  <si>
    <t>二口町</t>
  </si>
  <si>
    <t>920-0354</t>
  </si>
  <si>
    <t>石川県金沢市二ツ寺町</t>
  </si>
  <si>
    <t>二ツ寺町</t>
  </si>
  <si>
    <t>920-0065</t>
  </si>
  <si>
    <t>石川県金沢市二ツ屋町</t>
  </si>
  <si>
    <t>二ツ屋町</t>
  </si>
  <si>
    <t>920-1316</t>
  </si>
  <si>
    <t>石川県金沢市二又新町</t>
  </si>
  <si>
    <t>二又新町</t>
  </si>
  <si>
    <t>920-1102</t>
  </si>
  <si>
    <t>石川県金沢市二俣町</t>
  </si>
  <si>
    <t>二俣町</t>
  </si>
  <si>
    <t>920-0107</t>
  </si>
  <si>
    <t>石川県金沢市二日市町</t>
  </si>
  <si>
    <t>二日市町</t>
  </si>
  <si>
    <t>920-0173</t>
  </si>
  <si>
    <t>石川県金沢市不動寺町</t>
  </si>
  <si>
    <t>不動寺町</t>
  </si>
  <si>
    <t>920-0147</t>
  </si>
  <si>
    <t>石川県金沢市不室町</t>
  </si>
  <si>
    <t>不室町</t>
  </si>
  <si>
    <t>920-0156</t>
  </si>
  <si>
    <t>石川県金沢市古屋谷町</t>
  </si>
  <si>
    <t>古屋谷町</t>
  </si>
  <si>
    <t>921-8105</t>
  </si>
  <si>
    <t>石川県金沢市平和町</t>
  </si>
  <si>
    <t>平和町</t>
  </si>
  <si>
    <t>920-1341</t>
  </si>
  <si>
    <t>石川県金沢市別所町</t>
  </si>
  <si>
    <t>別所町</t>
  </si>
  <si>
    <t>920-3132</t>
  </si>
  <si>
    <t>石川県金沢市法光寺町</t>
  </si>
  <si>
    <t>法光寺町</t>
  </si>
  <si>
    <t>920-0862</t>
  </si>
  <si>
    <t>石川県金沢市芳斉</t>
  </si>
  <si>
    <t>芳斉</t>
  </si>
  <si>
    <t>921-8101</t>
  </si>
  <si>
    <t>石川県金沢市法島町</t>
  </si>
  <si>
    <t>法島町</t>
  </si>
  <si>
    <t>920-0177</t>
  </si>
  <si>
    <t>石川県金沢市北陽台</t>
  </si>
  <si>
    <t>北陽台</t>
  </si>
  <si>
    <t>921-8052</t>
  </si>
  <si>
    <t>石川県金沢市保古</t>
  </si>
  <si>
    <t>保古</t>
  </si>
  <si>
    <t>921-8053</t>
  </si>
  <si>
    <t>石川県金沢市保古町</t>
  </si>
  <si>
    <t>保古町</t>
  </si>
  <si>
    <t>920-0849</t>
  </si>
  <si>
    <t>石川県金沢市堀川新町</t>
  </si>
  <si>
    <t>堀川新町</t>
  </si>
  <si>
    <t>920-0847</t>
  </si>
  <si>
    <t>石川県金沢市堀川町</t>
  </si>
  <si>
    <t>堀川町</t>
  </si>
  <si>
    <t>920-0133</t>
  </si>
  <si>
    <t>石川県金沢市堀切町</t>
  </si>
  <si>
    <t>堀切町</t>
  </si>
  <si>
    <t>920-0964</t>
  </si>
  <si>
    <t>石川県金沢市本多町</t>
  </si>
  <si>
    <t>本多町</t>
  </si>
  <si>
    <t>920-0853</t>
  </si>
  <si>
    <t>石川県金沢市本町</t>
  </si>
  <si>
    <t>921-8141</t>
  </si>
  <si>
    <t>石川県金沢市馬替</t>
  </si>
  <si>
    <t>馬替</t>
  </si>
  <si>
    <t>920-0827</t>
  </si>
  <si>
    <t>石川県金沢市牧町</t>
  </si>
  <si>
    <t>牧町</t>
  </si>
  <si>
    <t>920-0148</t>
  </si>
  <si>
    <t>石川県金沢市牧山町</t>
  </si>
  <si>
    <t>牧山町</t>
  </si>
  <si>
    <t>921-8005</t>
  </si>
  <si>
    <t>石川県金沢市間明町</t>
  </si>
  <si>
    <t>間明町</t>
  </si>
  <si>
    <t>920-0134</t>
  </si>
  <si>
    <t>石川県金沢市曲子原町</t>
  </si>
  <si>
    <t>曲子原町</t>
  </si>
  <si>
    <t>921-8025</t>
  </si>
  <si>
    <t>石川県金沢市増泉</t>
  </si>
  <si>
    <t>増泉</t>
  </si>
  <si>
    <t>920-0364</t>
  </si>
  <si>
    <t>石川県金沢市松島</t>
  </si>
  <si>
    <t>松島</t>
  </si>
  <si>
    <t>石川県金沢市松島町</t>
  </si>
  <si>
    <t>松島町</t>
  </si>
  <si>
    <t>920-0011</t>
  </si>
  <si>
    <t>石川県金沢市松寺町</t>
  </si>
  <si>
    <t>松寺町</t>
  </si>
  <si>
    <t>920-0136</t>
  </si>
  <si>
    <t>石川県金沢市松根町</t>
  </si>
  <si>
    <t>松根町</t>
  </si>
  <si>
    <t>920-0348</t>
  </si>
  <si>
    <t>石川県金沢市松村</t>
  </si>
  <si>
    <t>松村</t>
  </si>
  <si>
    <t>920-0347</t>
  </si>
  <si>
    <t>石川県金沢市松村町</t>
  </si>
  <si>
    <t>松村町</t>
  </si>
  <si>
    <t>921-8047</t>
  </si>
  <si>
    <t>石川県金沢市大豆田本町（ハ、ロ）</t>
  </si>
  <si>
    <t>大豆田本町（ハ、ロ）</t>
  </si>
  <si>
    <t>920-0047</t>
  </si>
  <si>
    <t>石川県金沢市大豆田本町（その他）</t>
  </si>
  <si>
    <t>大豆田本町（その他）</t>
  </si>
  <si>
    <t>920-0937</t>
  </si>
  <si>
    <t>石川県金沢市丸の内</t>
  </si>
  <si>
    <t>丸の内</t>
  </si>
  <si>
    <t>920-0809</t>
  </si>
  <si>
    <t>石川県金沢市三池栄町</t>
  </si>
  <si>
    <t>三池栄町</t>
  </si>
  <si>
    <t>920-0808</t>
  </si>
  <si>
    <t>石川県金沢市三池新町</t>
  </si>
  <si>
    <t>三池新町</t>
  </si>
  <si>
    <t>920-0802</t>
  </si>
  <si>
    <t>石川県金沢市三池町</t>
  </si>
  <si>
    <t>三池町</t>
  </si>
  <si>
    <t>920-0063</t>
  </si>
  <si>
    <t>石川県金沢市三浦町</t>
  </si>
  <si>
    <t>三浦町</t>
  </si>
  <si>
    <t>921-8021</t>
  </si>
  <si>
    <t>石川県金沢市御影町</t>
  </si>
  <si>
    <t>御影町</t>
  </si>
  <si>
    <t>石川県金沢市みずき</t>
  </si>
  <si>
    <t>みずき</t>
  </si>
  <si>
    <t>920-0978</t>
  </si>
  <si>
    <t>石川県金沢市水溜町</t>
  </si>
  <si>
    <t>水溜町</t>
  </si>
  <si>
    <t>920-1321</t>
  </si>
  <si>
    <t>石川県金沢市水淵町</t>
  </si>
  <si>
    <t>水淵町</t>
  </si>
  <si>
    <t>920-0944</t>
  </si>
  <si>
    <t>石川県金沢市三口新町</t>
  </si>
  <si>
    <t>三口新町</t>
  </si>
  <si>
    <t>920-0018</t>
  </si>
  <si>
    <t>石川県金沢市三口町</t>
  </si>
  <si>
    <t>三口町</t>
  </si>
  <si>
    <t>920-1346</t>
  </si>
  <si>
    <t>石川県金沢市三小牛町</t>
  </si>
  <si>
    <t>三小牛町</t>
  </si>
  <si>
    <t>石川県金沢市三小牛町（ヘ）</t>
  </si>
  <si>
    <t>三小牛町（ヘ）</t>
  </si>
  <si>
    <t>920-0214</t>
  </si>
  <si>
    <t>石川県金沢市三ツ屋町</t>
  </si>
  <si>
    <t>920-0373</t>
  </si>
  <si>
    <t>石川県金沢市みどり</t>
  </si>
  <si>
    <t>みどり</t>
  </si>
  <si>
    <t>921-8117</t>
  </si>
  <si>
    <t>石川県金沢市緑が丘</t>
  </si>
  <si>
    <t>緑が丘</t>
  </si>
  <si>
    <t>920-0211</t>
  </si>
  <si>
    <t>石川県金沢市湊</t>
  </si>
  <si>
    <t>湊</t>
  </si>
  <si>
    <t>920-0812</t>
  </si>
  <si>
    <t>石川県金沢市南御所町</t>
  </si>
  <si>
    <t>南御所町</t>
  </si>
  <si>
    <t>921-8134</t>
  </si>
  <si>
    <t>石川県金沢市南四十万</t>
  </si>
  <si>
    <t>南四十万</t>
  </si>
  <si>
    <t>920-0064</t>
  </si>
  <si>
    <t>石川県金沢市南新保町</t>
  </si>
  <si>
    <t>南新保町</t>
  </si>
  <si>
    <t>920-0127</t>
  </si>
  <si>
    <t>石川県金沢市南千谷町</t>
  </si>
  <si>
    <t>南千谷町</t>
  </si>
  <si>
    <t>920-0919</t>
  </si>
  <si>
    <t>石川県金沢市南町</t>
  </si>
  <si>
    <t>南町</t>
  </si>
  <si>
    <t>920-0366</t>
  </si>
  <si>
    <t>石川県金沢市南塚町</t>
  </si>
  <si>
    <t>南塚町</t>
  </si>
  <si>
    <t>920-0044</t>
  </si>
  <si>
    <t>石川県金沢市南広岡町</t>
  </si>
  <si>
    <t>南広岡町</t>
  </si>
  <si>
    <t>920-3116</t>
  </si>
  <si>
    <t>石川県金沢市南森本町</t>
  </si>
  <si>
    <t>南森本町</t>
  </si>
  <si>
    <t>920-0153</t>
  </si>
  <si>
    <t>石川県金沢市宮野町</t>
  </si>
  <si>
    <t>宮野町</t>
  </si>
  <si>
    <t>920-0006</t>
  </si>
  <si>
    <t>石川県金沢市宮保町</t>
  </si>
  <si>
    <t>宮保町</t>
  </si>
  <si>
    <t>920-3115</t>
  </si>
  <si>
    <t>石川県金沢市弥勒町</t>
  </si>
  <si>
    <t>弥勒町</t>
  </si>
  <si>
    <t>921-8162</t>
  </si>
  <si>
    <t>石川県金沢市三馬</t>
  </si>
  <si>
    <t>三馬</t>
  </si>
  <si>
    <t>920-0045</t>
  </si>
  <si>
    <t>石川県金沢市向中町</t>
  </si>
  <si>
    <t>向中町</t>
  </si>
  <si>
    <t>920-0855</t>
  </si>
  <si>
    <t>石川県金沢市武蔵町</t>
  </si>
  <si>
    <t>武蔵町</t>
  </si>
  <si>
    <t>920-0333</t>
  </si>
  <si>
    <t>石川県金沢市無量寺</t>
  </si>
  <si>
    <t>無量寺</t>
  </si>
  <si>
    <t>920-0332</t>
  </si>
  <si>
    <t>石川県金沢市無量寺町</t>
  </si>
  <si>
    <t>無量寺町</t>
  </si>
  <si>
    <t>920-1314</t>
  </si>
  <si>
    <t>石川県金沢市娚杉町</t>
  </si>
  <si>
    <t>娚杉町</t>
  </si>
  <si>
    <t>921-8012</t>
  </si>
  <si>
    <t>石川県金沢市本江町</t>
  </si>
  <si>
    <t>920-0036</t>
  </si>
  <si>
    <t>石川県金沢市元菊町</t>
  </si>
  <si>
    <t>元菊町</t>
  </si>
  <si>
    <t>920-0842</t>
  </si>
  <si>
    <t>石川県金沢市元町</t>
  </si>
  <si>
    <t>元町</t>
  </si>
  <si>
    <t>920-3131</t>
  </si>
  <si>
    <t>石川県金沢市百坂町</t>
  </si>
  <si>
    <t>百坂町</t>
  </si>
  <si>
    <t>921-8061</t>
  </si>
  <si>
    <t>石川県金沢市森戸</t>
  </si>
  <si>
    <t>森戸</t>
  </si>
  <si>
    <t>920-1167</t>
  </si>
  <si>
    <t>石川県金沢市もりの里</t>
  </si>
  <si>
    <t>もりの里</t>
  </si>
  <si>
    <t>920-0843</t>
  </si>
  <si>
    <t>石川県金沢市森山</t>
  </si>
  <si>
    <t>森山</t>
  </si>
  <si>
    <t>920-0014</t>
  </si>
  <si>
    <t>石川県金沢市諸江町</t>
  </si>
  <si>
    <t>諸江町</t>
  </si>
  <si>
    <t>920-0015</t>
  </si>
  <si>
    <t>石川県金沢市諸江町（上丁）</t>
  </si>
  <si>
    <t>諸江町（上丁）</t>
  </si>
  <si>
    <t>920-0016</t>
  </si>
  <si>
    <t>石川県金沢市諸江町（中丁）</t>
  </si>
  <si>
    <t>諸江町（中丁）</t>
  </si>
  <si>
    <t>920-0017</t>
  </si>
  <si>
    <t>石川県金沢市諸江町（下丁）</t>
  </si>
  <si>
    <t>諸江町（下丁）</t>
  </si>
  <si>
    <t>921-8066</t>
  </si>
  <si>
    <t>石川県金沢市矢木</t>
  </si>
  <si>
    <t>矢木</t>
  </si>
  <si>
    <t>920-0052</t>
  </si>
  <si>
    <t>石川県金沢市薬師堂町</t>
  </si>
  <si>
    <t>薬師堂町</t>
  </si>
  <si>
    <t>920-0174</t>
  </si>
  <si>
    <t>石川県金沢市薬師町</t>
  </si>
  <si>
    <t>薬師町</t>
  </si>
  <si>
    <t>920-0854</t>
  </si>
  <si>
    <t>石川県金沢市安江町</t>
  </si>
  <si>
    <t>安江町</t>
  </si>
  <si>
    <t>920-3133</t>
  </si>
  <si>
    <t>石川県金沢市柳橋町</t>
  </si>
  <si>
    <t>920-1337</t>
  </si>
  <si>
    <t>石川県金沢市山川町</t>
  </si>
  <si>
    <t>山川町</t>
  </si>
  <si>
    <t>921-8175</t>
  </si>
  <si>
    <t>石川県金沢市山科</t>
  </si>
  <si>
    <t>山科</t>
  </si>
  <si>
    <t>921-8174</t>
  </si>
  <si>
    <t>石川県金沢市山科町</t>
  </si>
  <si>
    <t>山科町</t>
  </si>
  <si>
    <t>920-0816</t>
  </si>
  <si>
    <t>石川県金沢市山の上町</t>
  </si>
  <si>
    <t>山の上町</t>
  </si>
  <si>
    <t>921-8036</t>
  </si>
  <si>
    <t>石川県金沢市弥生</t>
  </si>
  <si>
    <t>弥生</t>
  </si>
  <si>
    <t>920-0823</t>
  </si>
  <si>
    <t>石川県金沢市夕日寺町</t>
  </si>
  <si>
    <t>夕日寺町</t>
  </si>
  <si>
    <t>920-0146</t>
  </si>
  <si>
    <t>石川県金沢市柚木町</t>
  </si>
  <si>
    <t>柚木町</t>
  </si>
  <si>
    <t>920-0215</t>
  </si>
  <si>
    <t>石川県金沢市弓取町</t>
  </si>
  <si>
    <t>弓取町</t>
  </si>
  <si>
    <t>石川県金沢市湯谷原町</t>
  </si>
  <si>
    <t>湯谷原町</t>
  </si>
  <si>
    <t>920-1122</t>
  </si>
  <si>
    <t>石川県金沢市湯涌荒屋町</t>
  </si>
  <si>
    <t>湯涌荒屋町</t>
  </si>
  <si>
    <t>920-1118</t>
  </si>
  <si>
    <t>石川県金沢市湯涌河内町</t>
  </si>
  <si>
    <t>湯涌河内町</t>
  </si>
  <si>
    <t>920-1124</t>
  </si>
  <si>
    <t>石川県金沢市湯涌田子島町</t>
  </si>
  <si>
    <t>湯涌田子島町</t>
  </si>
  <si>
    <t>920-1119</t>
  </si>
  <si>
    <t>石川県金沢市湯涌曲町</t>
  </si>
  <si>
    <t>湯涌曲町</t>
  </si>
  <si>
    <t>920-1123</t>
  </si>
  <si>
    <t>石川県金沢市湯涌町</t>
  </si>
  <si>
    <t>湯涌町</t>
  </si>
  <si>
    <t>921-8064</t>
  </si>
  <si>
    <t>石川県金沢市八日市</t>
  </si>
  <si>
    <t>八日市</t>
  </si>
  <si>
    <t>921-8063</t>
  </si>
  <si>
    <t>石川県金沢市八日市出町</t>
  </si>
  <si>
    <t>八日市出町</t>
  </si>
  <si>
    <t>921-8163</t>
  </si>
  <si>
    <t>石川県金沢市横川</t>
  </si>
  <si>
    <t>横川</t>
  </si>
  <si>
    <t>920-1117</t>
  </si>
  <si>
    <t>石川県金沢市横谷町</t>
  </si>
  <si>
    <t>横谷町</t>
  </si>
  <si>
    <t>920-3135</t>
  </si>
  <si>
    <t>石川県金沢市横枕町</t>
  </si>
  <si>
    <t>横枕町</t>
  </si>
  <si>
    <t>920-0922</t>
  </si>
  <si>
    <t>石川県金沢市横山町</t>
  </si>
  <si>
    <t>横山町</t>
  </si>
  <si>
    <t>920-3114</t>
  </si>
  <si>
    <t>石川県金沢市吉原町</t>
  </si>
  <si>
    <t>吉原町</t>
  </si>
  <si>
    <t>921-8044</t>
  </si>
  <si>
    <t>石川県金沢市米泉町</t>
  </si>
  <si>
    <t>米泉町</t>
  </si>
  <si>
    <t>921-8004</t>
  </si>
  <si>
    <t>石川県金沢市米丸町</t>
  </si>
  <si>
    <t>米丸町</t>
  </si>
  <si>
    <t>920-1342</t>
  </si>
  <si>
    <t>石川県金沢市蓮花町</t>
  </si>
  <si>
    <t>蓮花町</t>
  </si>
  <si>
    <t>920-1142</t>
  </si>
  <si>
    <t>石川県金沢市蓮如町</t>
  </si>
  <si>
    <t>蓮如町</t>
  </si>
  <si>
    <t>920-0868</t>
  </si>
  <si>
    <t>石川県金沢市六枚町</t>
  </si>
  <si>
    <t>六枚町</t>
  </si>
  <si>
    <t>921-8111</t>
  </si>
  <si>
    <t>石川県金沢市若草町</t>
  </si>
  <si>
    <t>920-0355</t>
  </si>
  <si>
    <t>石川県金沢市稚日野町</t>
  </si>
  <si>
    <t>稚日野町</t>
  </si>
  <si>
    <t>920-1165</t>
  </si>
  <si>
    <t>石川県金沢市若松町</t>
  </si>
  <si>
    <t>若松町</t>
  </si>
  <si>
    <t>920-0054</t>
  </si>
  <si>
    <t>石川県金沢市若宮</t>
  </si>
  <si>
    <t>若宮</t>
  </si>
  <si>
    <t>920-0053</t>
  </si>
  <si>
    <t>石川県金沢市若宮町</t>
  </si>
  <si>
    <t>若宮町</t>
  </si>
  <si>
    <t>920-0953</t>
  </si>
  <si>
    <t>石川県金沢市涌波</t>
  </si>
  <si>
    <t>涌波</t>
  </si>
  <si>
    <t>920-0954</t>
  </si>
  <si>
    <t>石川県金沢市涌波町</t>
  </si>
  <si>
    <t>涌波町</t>
  </si>
  <si>
    <t>920-0062</t>
  </si>
  <si>
    <t>石川県金沢市割出町</t>
  </si>
  <si>
    <t>割出町</t>
  </si>
  <si>
    <t>923-0000</t>
  </si>
  <si>
    <t>石川県小松市</t>
  </si>
  <si>
    <t>小松市</t>
  </si>
  <si>
    <t>923-0946</t>
  </si>
  <si>
    <t>石川県小松市相生町</t>
  </si>
  <si>
    <t>923-0967</t>
  </si>
  <si>
    <t>石川県小松市青路町</t>
  </si>
  <si>
    <t>青路町</t>
  </si>
  <si>
    <t>923-0185</t>
  </si>
  <si>
    <t>石川県小松市赤瀬町</t>
  </si>
  <si>
    <t>赤瀬町</t>
  </si>
  <si>
    <t>923-0187</t>
  </si>
  <si>
    <t>石川県小松市上リ江町</t>
  </si>
  <si>
    <t>上リ江町</t>
  </si>
  <si>
    <t>923-0035</t>
  </si>
  <si>
    <t>石川県小松市あけぼの町</t>
  </si>
  <si>
    <t>あけぼの町</t>
  </si>
  <si>
    <t>923-0953</t>
  </si>
  <si>
    <t>石川県小松市旭町</t>
  </si>
  <si>
    <t>923-0938</t>
  </si>
  <si>
    <t>石川県小松市芦田町</t>
  </si>
  <si>
    <t>芦田町</t>
  </si>
  <si>
    <t>923-0995</t>
  </si>
  <si>
    <t>石川県小松市安宅新町</t>
  </si>
  <si>
    <t>安宅新町</t>
  </si>
  <si>
    <t>923-0003</t>
  </si>
  <si>
    <t>石川県小松市安宅町</t>
  </si>
  <si>
    <t>安宅町</t>
  </si>
  <si>
    <t>923-0922</t>
  </si>
  <si>
    <t>石川県小松市飴屋町</t>
  </si>
  <si>
    <t>飴屋町</t>
  </si>
  <si>
    <t>923-0823</t>
  </si>
  <si>
    <t>石川県小松市荒木田町</t>
  </si>
  <si>
    <t>荒木田町</t>
  </si>
  <si>
    <t>923-0078</t>
  </si>
  <si>
    <t>石川県小松市嵐町</t>
  </si>
  <si>
    <t>嵐町</t>
  </si>
  <si>
    <t>923-0032</t>
  </si>
  <si>
    <t>石川県小松市荒屋町</t>
  </si>
  <si>
    <t>923-0864</t>
  </si>
  <si>
    <t>石川県小松市有明町</t>
  </si>
  <si>
    <t>有明町</t>
  </si>
  <si>
    <t>923-0326</t>
  </si>
  <si>
    <t>石川県小松市粟津温泉</t>
  </si>
  <si>
    <t>粟津温泉</t>
  </si>
  <si>
    <t>石川県小松市粟津町</t>
  </si>
  <si>
    <t>粟津町</t>
  </si>
  <si>
    <t>923-0943</t>
  </si>
  <si>
    <t>石川県小松市育成町</t>
  </si>
  <si>
    <t>育成町</t>
  </si>
  <si>
    <t>923-0161</t>
  </si>
  <si>
    <t>石川県小松市池城町</t>
  </si>
  <si>
    <t>池城町</t>
  </si>
  <si>
    <t>923-0901</t>
  </si>
  <si>
    <t>石川県小松市泉町</t>
  </si>
  <si>
    <t>泉町</t>
  </si>
  <si>
    <t>923-0813</t>
  </si>
  <si>
    <t>石川県小松市糸町</t>
  </si>
  <si>
    <t>糸町</t>
  </si>
  <si>
    <t>923-0015</t>
  </si>
  <si>
    <t>石川県小松市犬丸町</t>
  </si>
  <si>
    <t>犬丸町</t>
  </si>
  <si>
    <t>923-0316</t>
  </si>
  <si>
    <t>石川県小松市井口町</t>
  </si>
  <si>
    <t>井口町</t>
  </si>
  <si>
    <t>923-0964</t>
  </si>
  <si>
    <t>石川県小松市今江町</t>
  </si>
  <si>
    <t>今江町</t>
  </si>
  <si>
    <t>923-0177</t>
  </si>
  <si>
    <t>石川県小松市岩上町</t>
  </si>
  <si>
    <t>岩上町</t>
  </si>
  <si>
    <t>923-0073</t>
  </si>
  <si>
    <t>石川県小松市岩渕町</t>
  </si>
  <si>
    <t>岩渕町</t>
  </si>
  <si>
    <t>923-0063</t>
  </si>
  <si>
    <t>石川県小松市鵜川町</t>
  </si>
  <si>
    <t>鵜川町</t>
  </si>
  <si>
    <t>923-0908</t>
  </si>
  <si>
    <t>石川県小松市浮城町</t>
  </si>
  <si>
    <t>浮城町</t>
  </si>
  <si>
    <t>923-0993</t>
  </si>
  <si>
    <t>石川県小松市浮柳町</t>
  </si>
  <si>
    <t>浮柳町</t>
  </si>
  <si>
    <t>923-0831</t>
  </si>
  <si>
    <t>石川県小松市打越町</t>
  </si>
  <si>
    <t>打越町</t>
  </si>
  <si>
    <t>923-0184</t>
  </si>
  <si>
    <t>石川県小松市打木町</t>
  </si>
  <si>
    <t>923-0023</t>
  </si>
  <si>
    <t>石川県小松市梅田町</t>
  </si>
  <si>
    <t>923-0812</t>
  </si>
  <si>
    <t>石川県小松市漆町</t>
  </si>
  <si>
    <t>漆町</t>
  </si>
  <si>
    <t>923-0155</t>
  </si>
  <si>
    <t>石川県小松市江指町</t>
  </si>
  <si>
    <t>江指町</t>
  </si>
  <si>
    <t>923-0853</t>
  </si>
  <si>
    <t>石川県小松市扇町</t>
  </si>
  <si>
    <t>923-0973</t>
  </si>
  <si>
    <t>石川県小松市扇原町</t>
  </si>
  <si>
    <t>扇原町</t>
  </si>
  <si>
    <t>923-0911</t>
  </si>
  <si>
    <t>石川県小松市大川町</t>
  </si>
  <si>
    <t>923-0001</t>
  </si>
  <si>
    <t>石川県小松市大島町</t>
  </si>
  <si>
    <t>大島町</t>
  </si>
  <si>
    <t>923-0186</t>
  </si>
  <si>
    <t>石川県小松市大杉町</t>
  </si>
  <si>
    <t>大杉町</t>
  </si>
  <si>
    <t>923-0156</t>
  </si>
  <si>
    <t>石川県小松市大野町</t>
  </si>
  <si>
    <t>大野町</t>
  </si>
  <si>
    <t>923-0861</t>
  </si>
  <si>
    <t>石川県小松市沖町</t>
  </si>
  <si>
    <t>923-0172</t>
  </si>
  <si>
    <t>石川県小松市尾小屋町</t>
  </si>
  <si>
    <t>尾小屋町</t>
  </si>
  <si>
    <t>923-0016</t>
  </si>
  <si>
    <t>石川県小松市御館町</t>
  </si>
  <si>
    <t>御館町</t>
  </si>
  <si>
    <t>923-0054</t>
  </si>
  <si>
    <t>石川県小松市小野町</t>
  </si>
  <si>
    <t>923-0314</t>
  </si>
  <si>
    <t>石川県小松市おびし町</t>
  </si>
  <si>
    <t>おびし町</t>
  </si>
  <si>
    <t>923-0805</t>
  </si>
  <si>
    <t>石川県小松市御宮町</t>
  </si>
  <si>
    <t>御宮町</t>
  </si>
  <si>
    <t>923-0028</t>
  </si>
  <si>
    <t>石川県小松市梯町</t>
  </si>
  <si>
    <t>梯町</t>
  </si>
  <si>
    <t>923-0341</t>
  </si>
  <si>
    <t>石川県小松市春日町</t>
  </si>
  <si>
    <t>923-0074</t>
  </si>
  <si>
    <t>石川県小松市桂町</t>
  </si>
  <si>
    <t>923-0171</t>
  </si>
  <si>
    <t>石川県小松市観音下町</t>
  </si>
  <si>
    <t>観音下町</t>
  </si>
  <si>
    <t>923-0154</t>
  </si>
  <si>
    <t>石川県小松市金野町</t>
  </si>
  <si>
    <t>金野町</t>
  </si>
  <si>
    <t>923-0153</t>
  </si>
  <si>
    <t>石川県小松市金平町</t>
  </si>
  <si>
    <t>金平町</t>
  </si>
  <si>
    <t>石川県小松市金屋町</t>
  </si>
  <si>
    <t>金屋町</t>
  </si>
  <si>
    <t>923-0331</t>
  </si>
  <si>
    <t>石川県小松市上荒屋町</t>
  </si>
  <si>
    <t>上荒屋町</t>
  </si>
  <si>
    <t>923-0802</t>
  </si>
  <si>
    <t>石川県小松市上小松町</t>
  </si>
  <si>
    <t>上小松町</t>
  </si>
  <si>
    <t>923-0935</t>
  </si>
  <si>
    <t>石川県小松市上寺町</t>
  </si>
  <si>
    <t>上寺町</t>
  </si>
  <si>
    <t>923-0027</t>
  </si>
  <si>
    <t>石川県小松市上牧町</t>
  </si>
  <si>
    <t>上牧町</t>
  </si>
  <si>
    <t>923-0077</t>
  </si>
  <si>
    <t>石川県小松市上麦口町</t>
  </si>
  <si>
    <t>上麦口町</t>
  </si>
  <si>
    <t>923-0955</t>
  </si>
  <si>
    <t>石川県小松市上本折町</t>
  </si>
  <si>
    <t>上本折町</t>
  </si>
  <si>
    <t>923-0051</t>
  </si>
  <si>
    <t>石川県小松市上八里町</t>
  </si>
  <si>
    <t>上八里町</t>
  </si>
  <si>
    <t>923-0824</t>
  </si>
  <si>
    <t>石川県小松市軽海町</t>
  </si>
  <si>
    <t>軽海町</t>
  </si>
  <si>
    <t>923-0044</t>
  </si>
  <si>
    <t>石川県小松市川辺町</t>
  </si>
  <si>
    <t>川辺町</t>
  </si>
  <si>
    <t>923-0991</t>
  </si>
  <si>
    <t>石川県小松市木曽町</t>
  </si>
  <si>
    <t>木曽町</t>
  </si>
  <si>
    <t>923-0851</t>
  </si>
  <si>
    <t>石川県小松市北浅井町</t>
  </si>
  <si>
    <t>北浅井町</t>
  </si>
  <si>
    <t>923-0312</t>
  </si>
  <si>
    <t>石川県小松市木場台</t>
  </si>
  <si>
    <t>木場台</t>
  </si>
  <si>
    <t>923-0311</t>
  </si>
  <si>
    <t>石川県小松市木場町</t>
  </si>
  <si>
    <t>木場町</t>
  </si>
  <si>
    <t>923-0826</t>
  </si>
  <si>
    <t>石川県小松市希望丘</t>
  </si>
  <si>
    <t>希望丘</t>
  </si>
  <si>
    <t>923-0918</t>
  </si>
  <si>
    <t>石川県小松市京町</t>
  </si>
  <si>
    <t>923-0996</t>
  </si>
  <si>
    <t>石川県小松市草野町</t>
  </si>
  <si>
    <t>草野町</t>
  </si>
  <si>
    <t>923-0966</t>
  </si>
  <si>
    <t>石川県小松市串茶屋町</t>
  </si>
  <si>
    <t>串茶屋町</t>
  </si>
  <si>
    <t>923-0965</t>
  </si>
  <si>
    <t>石川県小松市串町</t>
  </si>
  <si>
    <t>串町</t>
  </si>
  <si>
    <t>923-0994</t>
  </si>
  <si>
    <t>石川県小松市工業団地</t>
  </si>
  <si>
    <t>工業団地</t>
  </si>
  <si>
    <t>923-0053</t>
  </si>
  <si>
    <t>石川県小松市河田町</t>
  </si>
  <si>
    <t>河田町</t>
  </si>
  <si>
    <t>923-0822</t>
  </si>
  <si>
    <t>石川県小松市光陽町</t>
  </si>
  <si>
    <t>光陽町</t>
  </si>
  <si>
    <t>923-0061</t>
  </si>
  <si>
    <t>石川県小松市国府台</t>
  </si>
  <si>
    <t>国府台</t>
  </si>
  <si>
    <t>923-0152</t>
  </si>
  <si>
    <t>石川県小松市五国寺町</t>
  </si>
  <si>
    <t>五国寺町</t>
  </si>
  <si>
    <t>923-0002</t>
  </si>
  <si>
    <t>石川県小松市小島町</t>
  </si>
  <si>
    <t>923-0902</t>
  </si>
  <si>
    <t>石川県小松市古城町</t>
  </si>
  <si>
    <t>923-0806</t>
  </si>
  <si>
    <t>石川県小松市小寺町</t>
  </si>
  <si>
    <t>小寺町</t>
  </si>
  <si>
    <t>923-0055</t>
  </si>
  <si>
    <t>石川県小松市古府町</t>
  </si>
  <si>
    <t>923-0869</t>
  </si>
  <si>
    <t>石川県小松市こまつの杜</t>
  </si>
  <si>
    <t>こまつの杜</t>
  </si>
  <si>
    <t>923-0315</t>
  </si>
  <si>
    <t>石川県小松市小山田町</t>
  </si>
  <si>
    <t>小山田町</t>
  </si>
  <si>
    <t>923-0904</t>
  </si>
  <si>
    <t>石川県小松市小馬出町</t>
  </si>
  <si>
    <t>小馬出町</t>
  </si>
  <si>
    <t>923-0915</t>
  </si>
  <si>
    <t>石川県小松市細工町</t>
  </si>
  <si>
    <t>細工町</t>
  </si>
  <si>
    <t>923-0916</t>
  </si>
  <si>
    <t>石川県小松市材木町</t>
  </si>
  <si>
    <t>923-0867</t>
  </si>
  <si>
    <t>石川県小松市幸町</t>
  </si>
  <si>
    <t>923-0934</t>
  </si>
  <si>
    <t>石川県小松市栄町</t>
  </si>
  <si>
    <t>923-0942</t>
  </si>
  <si>
    <t>石川県小松市桜木町</t>
  </si>
  <si>
    <t>桜木町</t>
  </si>
  <si>
    <t>923-0821</t>
  </si>
  <si>
    <t>石川県小松市佐々木町</t>
  </si>
  <si>
    <t>佐々木町</t>
  </si>
  <si>
    <t>923-0062</t>
  </si>
  <si>
    <t>石川県小松市里川町</t>
  </si>
  <si>
    <t>里川町</t>
  </si>
  <si>
    <t>923-0984</t>
  </si>
  <si>
    <t>石川県小松市佐美町</t>
  </si>
  <si>
    <t>佐美町</t>
  </si>
  <si>
    <t>923-0165</t>
  </si>
  <si>
    <t>石川県小松市沢町</t>
  </si>
  <si>
    <t>沢町</t>
  </si>
  <si>
    <t>923-0844</t>
  </si>
  <si>
    <t>石川県小松市三谷町</t>
  </si>
  <si>
    <t>三谷町</t>
  </si>
  <si>
    <t>923-0163</t>
  </si>
  <si>
    <t>石川県小松市塩原町</t>
  </si>
  <si>
    <t>塩原町</t>
  </si>
  <si>
    <t>923-0836</t>
  </si>
  <si>
    <t>石川県小松市鹿町</t>
  </si>
  <si>
    <t>鹿町</t>
  </si>
  <si>
    <t>923-0905</t>
  </si>
  <si>
    <t>石川県小松市地子町</t>
  </si>
  <si>
    <t>地子町</t>
  </si>
  <si>
    <t>923-0971</t>
  </si>
  <si>
    <t>石川県小松市四丁町</t>
  </si>
  <si>
    <t>四丁町</t>
  </si>
  <si>
    <t>923-0021</t>
  </si>
  <si>
    <t>石川県小松市島田町</t>
  </si>
  <si>
    <t>島田町</t>
  </si>
  <si>
    <t>923-0303</t>
  </si>
  <si>
    <t>石川県小松市島町</t>
  </si>
  <si>
    <t>島町</t>
  </si>
  <si>
    <t>923-0958</t>
  </si>
  <si>
    <t>石川県小松市清水町</t>
  </si>
  <si>
    <t>923-0304</t>
  </si>
  <si>
    <t>石川県小松市下粟津町</t>
  </si>
  <si>
    <t>下粟津町</t>
  </si>
  <si>
    <t>923-0026</t>
  </si>
  <si>
    <t>石川県小松市下牧町</t>
  </si>
  <si>
    <t>下牧町</t>
  </si>
  <si>
    <t>923-0052</t>
  </si>
  <si>
    <t>石川県小松市下八里町</t>
  </si>
  <si>
    <t>下八里町</t>
  </si>
  <si>
    <t>923-0941</t>
  </si>
  <si>
    <t>石川県小松市城南町</t>
  </si>
  <si>
    <t>城南町</t>
  </si>
  <si>
    <t>923-0013</t>
  </si>
  <si>
    <t>石川県小松市城北町</t>
  </si>
  <si>
    <t>城北町</t>
  </si>
  <si>
    <t>923-0151</t>
  </si>
  <si>
    <t>石川県小松市正蓮寺町</t>
  </si>
  <si>
    <t>正蓮寺町</t>
  </si>
  <si>
    <t>923-0811</t>
  </si>
  <si>
    <t>石川県小松市白江町</t>
  </si>
  <si>
    <t>白江町</t>
  </si>
  <si>
    <t>923-0866</t>
  </si>
  <si>
    <t>石川県小松市白嶺町</t>
  </si>
  <si>
    <t>白嶺町</t>
  </si>
  <si>
    <t>923-0814</t>
  </si>
  <si>
    <t>石川県小松市白松町</t>
  </si>
  <si>
    <t>白松町</t>
  </si>
  <si>
    <t>923-0321</t>
  </si>
  <si>
    <t>石川県小松市白山田町</t>
  </si>
  <si>
    <t>白山田町</t>
  </si>
  <si>
    <t>923-0914</t>
  </si>
  <si>
    <t>石川県小松市新鍛冶町</t>
  </si>
  <si>
    <t>新鍛冶町</t>
  </si>
  <si>
    <t>923-0906</t>
  </si>
  <si>
    <t>石川県小松市新大工町</t>
  </si>
  <si>
    <t>新大工町</t>
  </si>
  <si>
    <t>923-0175</t>
  </si>
  <si>
    <t>石川県小松市新保町</t>
  </si>
  <si>
    <t>923-0912</t>
  </si>
  <si>
    <t>石川県小松市新町</t>
  </si>
  <si>
    <t>新町</t>
  </si>
  <si>
    <t>923-0963</t>
  </si>
  <si>
    <t>石川県小松市須天町</t>
  </si>
  <si>
    <t>須天町</t>
  </si>
  <si>
    <t>923-0945</t>
  </si>
  <si>
    <t>石川県小松市末広町</t>
  </si>
  <si>
    <t>923-0183</t>
  </si>
  <si>
    <t>石川県小松市瀬領町</t>
  </si>
  <si>
    <t>923-0862</t>
  </si>
  <si>
    <t>石川県小松市清六町</t>
  </si>
  <si>
    <t>清六町</t>
  </si>
  <si>
    <t>923-0834</t>
  </si>
  <si>
    <t>石川県小松市千木野町</t>
  </si>
  <si>
    <t>千木野町</t>
  </si>
  <si>
    <t>923-0041</t>
  </si>
  <si>
    <t>石川県小松市千代町</t>
  </si>
  <si>
    <t>923-0801</t>
  </si>
  <si>
    <t>石川県小松市園町</t>
  </si>
  <si>
    <t>園町</t>
  </si>
  <si>
    <t>923-0931</t>
  </si>
  <si>
    <t>石川県小松市大文字町</t>
  </si>
  <si>
    <t>大文字町</t>
  </si>
  <si>
    <t>923-0962</t>
  </si>
  <si>
    <t>石川県小松市大領中町</t>
  </si>
  <si>
    <t>大領中町</t>
  </si>
  <si>
    <t>923-0854</t>
  </si>
  <si>
    <t>石川県小松市大領町</t>
  </si>
  <si>
    <t>大領町</t>
  </si>
  <si>
    <t>石川県小松市鷹匠町</t>
  </si>
  <si>
    <t>鷹匠町</t>
  </si>
  <si>
    <t>923-0803</t>
  </si>
  <si>
    <t>石川県小松市宝町</t>
  </si>
  <si>
    <t>923-0031</t>
  </si>
  <si>
    <t>石川県小松市高堂町</t>
  </si>
  <si>
    <t>高堂町</t>
  </si>
  <si>
    <t>923-0335</t>
  </si>
  <si>
    <t>石川県小松市滝ケ原町</t>
  </si>
  <si>
    <t>滝ケ原町</t>
  </si>
  <si>
    <t>923-0981</t>
  </si>
  <si>
    <t>石川県小松市拓栄町</t>
  </si>
  <si>
    <t>拓栄町</t>
  </si>
  <si>
    <t>923-0024</t>
  </si>
  <si>
    <t>石川県小松市茶屋町</t>
  </si>
  <si>
    <t>茶屋町</t>
  </si>
  <si>
    <t>923-0972</t>
  </si>
  <si>
    <t>石川県小松市月津町</t>
  </si>
  <si>
    <t>月津町</t>
  </si>
  <si>
    <t>923-0974</t>
  </si>
  <si>
    <t>石川県小松市月美丘</t>
  </si>
  <si>
    <t>月美丘</t>
  </si>
  <si>
    <t>923-0313</t>
  </si>
  <si>
    <t>石川県小松市津波倉町</t>
  </si>
  <si>
    <t>津波倉町</t>
  </si>
  <si>
    <t>923-0992</t>
  </si>
  <si>
    <t>石川県小松市鶴ケ島町</t>
  </si>
  <si>
    <t>鶴ケ島町</t>
  </si>
  <si>
    <t>923-0932</t>
  </si>
  <si>
    <t>石川県小松市寺町</t>
  </si>
  <si>
    <t>923-0025</t>
  </si>
  <si>
    <t>石川県小松市天神町</t>
  </si>
  <si>
    <t>923-0921</t>
  </si>
  <si>
    <t>石川県小松市土居原町</t>
  </si>
  <si>
    <t>土居原町</t>
  </si>
  <si>
    <t>923-0327</t>
  </si>
  <si>
    <t>石川県小松市戸津町</t>
  </si>
  <si>
    <t>戸津町</t>
  </si>
  <si>
    <t>923-0919</t>
  </si>
  <si>
    <t>石川県小松市殿町</t>
  </si>
  <si>
    <t>923-0037</t>
  </si>
  <si>
    <t>石川県小松市問屋町</t>
  </si>
  <si>
    <t>923-0071</t>
  </si>
  <si>
    <t>石川県小松市中海町</t>
  </si>
  <si>
    <t>中海町</t>
  </si>
  <si>
    <t>石川県小松市中ノ峠町</t>
  </si>
  <si>
    <t>中ノ峠町</t>
  </si>
  <si>
    <t>923-0917</t>
  </si>
  <si>
    <t>石川県小松市中町</t>
  </si>
  <si>
    <t>中町</t>
  </si>
  <si>
    <t>923-0004</t>
  </si>
  <si>
    <t>石川県小松市長崎町</t>
  </si>
  <si>
    <t>長崎町</t>
  </si>
  <si>
    <t>923-0181</t>
  </si>
  <si>
    <t>石川県小松市長谷町</t>
  </si>
  <si>
    <t>長谷町</t>
  </si>
  <si>
    <t>923-0034</t>
  </si>
  <si>
    <t>石川県小松市長田町</t>
  </si>
  <si>
    <t>923-0336</t>
  </si>
  <si>
    <t>石川県小松市那谷町</t>
  </si>
  <si>
    <t>那谷町</t>
  </si>
  <si>
    <t>923-0328</t>
  </si>
  <si>
    <t>石川県小松市南陽町</t>
  </si>
  <si>
    <t>南陽町</t>
  </si>
  <si>
    <t>923-0323</t>
  </si>
  <si>
    <t>石川県小松市西荒谷町</t>
  </si>
  <si>
    <t>西荒谷町</t>
  </si>
  <si>
    <t>923-0825</t>
  </si>
  <si>
    <t>石川県小松市西軽海町</t>
  </si>
  <si>
    <t>西軽海町</t>
  </si>
  <si>
    <t>923-0948</t>
  </si>
  <si>
    <t>石川県小松市錦町</t>
  </si>
  <si>
    <t>923-0927</t>
  </si>
  <si>
    <t>石川県小松市西町</t>
  </si>
  <si>
    <t>西町</t>
  </si>
  <si>
    <t>923-0325</t>
  </si>
  <si>
    <t>石川県小松市西原町</t>
  </si>
  <si>
    <t>西原町</t>
  </si>
  <si>
    <t>923-0176</t>
  </si>
  <si>
    <t>石川県小松市西俣町</t>
  </si>
  <si>
    <t>西俣町</t>
  </si>
  <si>
    <t>923-0956</t>
  </si>
  <si>
    <t>石川県小松市西本折町</t>
  </si>
  <si>
    <t>西本折町</t>
  </si>
  <si>
    <t>923-0977</t>
  </si>
  <si>
    <t>石川県小松市額見町</t>
  </si>
  <si>
    <t>額見町</t>
  </si>
  <si>
    <t>923-0164</t>
  </si>
  <si>
    <t>石川県小松市布橋町</t>
  </si>
  <si>
    <t>布橋町</t>
  </si>
  <si>
    <t>石川県小松市野立町</t>
  </si>
  <si>
    <t>野立町</t>
  </si>
  <si>
    <t>923-0033</t>
  </si>
  <si>
    <t>石川県小松市野田町</t>
  </si>
  <si>
    <t>923-0042</t>
  </si>
  <si>
    <t>石川県小松市能美町</t>
  </si>
  <si>
    <t>能美町</t>
  </si>
  <si>
    <t>923-0951</t>
  </si>
  <si>
    <t>石川県小松市白山町</t>
  </si>
  <si>
    <t>白山町</t>
  </si>
  <si>
    <t>923-0182</t>
  </si>
  <si>
    <t>石川県小松市波佐谷町</t>
  </si>
  <si>
    <t>波佐谷町</t>
  </si>
  <si>
    <t>923-0162</t>
  </si>
  <si>
    <t>石川県小松市波佐羅町</t>
  </si>
  <si>
    <t>波佐羅町</t>
  </si>
  <si>
    <t>923-0157</t>
  </si>
  <si>
    <t>石川県小松市花坂町</t>
  </si>
  <si>
    <t>花坂町</t>
  </si>
  <si>
    <t>923-0174</t>
  </si>
  <si>
    <t>石川県小松市花立町</t>
  </si>
  <si>
    <t>花立町</t>
  </si>
  <si>
    <t>923-0066</t>
  </si>
  <si>
    <t>石川県小松市埴田町</t>
  </si>
  <si>
    <t>埴田町</t>
  </si>
  <si>
    <t>923-0997</t>
  </si>
  <si>
    <t>石川県小松市浜佐美本町</t>
  </si>
  <si>
    <t>浜佐美本町</t>
  </si>
  <si>
    <t>923-0985</t>
  </si>
  <si>
    <t>石川県小松市浜佐美町</t>
  </si>
  <si>
    <t>浜佐美町</t>
  </si>
  <si>
    <t>923-0907</t>
  </si>
  <si>
    <t>石川県小松市浜田町</t>
  </si>
  <si>
    <t>浜田町</t>
  </si>
  <si>
    <t>923-0344</t>
  </si>
  <si>
    <t>石川県小松市林町</t>
  </si>
  <si>
    <t>林町</t>
  </si>
  <si>
    <t>923-0075</t>
  </si>
  <si>
    <t>石川県小松市原町</t>
  </si>
  <si>
    <t>原町</t>
  </si>
  <si>
    <t>923-0333</t>
  </si>
  <si>
    <t>石川県小松市馬場町</t>
  </si>
  <si>
    <t>馬場町</t>
  </si>
  <si>
    <t>923-0804</t>
  </si>
  <si>
    <t>石川県小松市光町</t>
  </si>
  <si>
    <t>光町</t>
  </si>
  <si>
    <t>923-0012</t>
  </si>
  <si>
    <t>石川県小松市東蛭川町</t>
  </si>
  <si>
    <t>東蛭川町</t>
  </si>
  <si>
    <t>923-0923</t>
  </si>
  <si>
    <t>石川県小松市東町</t>
  </si>
  <si>
    <t>923-0842</t>
  </si>
  <si>
    <t>石川県小松市東山町</t>
  </si>
  <si>
    <t>923-0983</t>
  </si>
  <si>
    <t>石川県小松市日末町</t>
  </si>
  <si>
    <t>日末町</t>
  </si>
  <si>
    <t>923-0043</t>
  </si>
  <si>
    <t>石川県小松市一針町</t>
  </si>
  <si>
    <t>一針町</t>
  </si>
  <si>
    <t>923-0868</t>
  </si>
  <si>
    <t>石川県小松市日の出町</t>
  </si>
  <si>
    <t>日の出町</t>
  </si>
  <si>
    <t>923-0324</t>
  </si>
  <si>
    <t>石川県小松市日用町</t>
  </si>
  <si>
    <t>日用町</t>
  </si>
  <si>
    <t>923-0947</t>
  </si>
  <si>
    <t>石川県小松市日吉町</t>
  </si>
  <si>
    <t>923-0036</t>
  </si>
  <si>
    <t>石川県小松市平面町</t>
  </si>
  <si>
    <t>平面町</t>
  </si>
  <si>
    <t>923-0011</t>
  </si>
  <si>
    <t>石川県小松市蛭川町</t>
  </si>
  <si>
    <t>蛭川町</t>
  </si>
  <si>
    <t>923-0865</t>
  </si>
  <si>
    <t>石川県小松市福乃宮町</t>
  </si>
  <si>
    <t>福乃宮町</t>
  </si>
  <si>
    <t>923-0345</t>
  </si>
  <si>
    <t>石川県小松市二ツ梨町</t>
  </si>
  <si>
    <t>二ツ梨町</t>
  </si>
  <si>
    <t>923-0302</t>
  </si>
  <si>
    <t>石川県小松市符津町</t>
  </si>
  <si>
    <t>符津町</t>
  </si>
  <si>
    <t>923-0863</t>
  </si>
  <si>
    <t>石川県小松市不動島町</t>
  </si>
  <si>
    <t>不動島町</t>
  </si>
  <si>
    <t>923-0944</t>
  </si>
  <si>
    <t>石川県小松市古河町</t>
  </si>
  <si>
    <t>古河町</t>
  </si>
  <si>
    <t>923-0005</t>
  </si>
  <si>
    <t>石川県小松市坊丸町</t>
  </si>
  <si>
    <t>坊丸町</t>
  </si>
  <si>
    <t>923-0334</t>
  </si>
  <si>
    <t>石川県小松市菩提町</t>
  </si>
  <si>
    <t>菩提町</t>
  </si>
  <si>
    <t>923-0933</t>
  </si>
  <si>
    <t>石川県小松市本鍛冶町</t>
  </si>
  <si>
    <t>本鍛冶町</t>
  </si>
  <si>
    <t>923-0841</t>
  </si>
  <si>
    <t>石川県小松市本江町</t>
  </si>
  <si>
    <t>923-0936</t>
  </si>
  <si>
    <t>石川県小松市本大工町</t>
  </si>
  <si>
    <t>本大工町</t>
  </si>
  <si>
    <t>923-0937</t>
  </si>
  <si>
    <t>石川県小松市本町</t>
  </si>
  <si>
    <t>923-0322</t>
  </si>
  <si>
    <t>石川県小松市牧口町</t>
  </si>
  <si>
    <t>牧口町</t>
  </si>
  <si>
    <t>923-0306</t>
  </si>
  <si>
    <t>石川県小松市松生町</t>
  </si>
  <si>
    <t>松生町</t>
  </si>
  <si>
    <t>923-0166</t>
  </si>
  <si>
    <t>石川県小松市松岡町</t>
  </si>
  <si>
    <t>松岡町</t>
  </si>
  <si>
    <t>923-0982</t>
  </si>
  <si>
    <t>石川県小松市松崎町</t>
  </si>
  <si>
    <t>松崎町</t>
  </si>
  <si>
    <t>923-0913</t>
  </si>
  <si>
    <t>石川県小松市松任町</t>
  </si>
  <si>
    <t>松任町</t>
  </si>
  <si>
    <t>923-0014</t>
  </si>
  <si>
    <t>石川県小松市松梨町</t>
  </si>
  <si>
    <t>松梨町</t>
  </si>
  <si>
    <t>923-0903</t>
  </si>
  <si>
    <t>石川県小松市丸の内公園町</t>
  </si>
  <si>
    <t>丸の内公園町</t>
  </si>
  <si>
    <t>石川県小松市丸の内町</t>
  </si>
  <si>
    <t>丸の内町</t>
  </si>
  <si>
    <t>石川県小松市丸内町</t>
  </si>
  <si>
    <t>丸内町</t>
  </si>
  <si>
    <t>923-0173</t>
  </si>
  <si>
    <t>石川県小松市丸山町</t>
  </si>
  <si>
    <t>丸山町</t>
  </si>
  <si>
    <t>石川県小松市三田町</t>
  </si>
  <si>
    <t>三田町</t>
  </si>
  <si>
    <t>923-0924</t>
  </si>
  <si>
    <t>石川県小松市三日市町</t>
  </si>
  <si>
    <t>三日市町</t>
  </si>
  <si>
    <t>923-0072</t>
  </si>
  <si>
    <t>石川県小松市みどり町</t>
  </si>
  <si>
    <t>みどり町</t>
  </si>
  <si>
    <t>923-0852</t>
  </si>
  <si>
    <t>石川県小松市南浅井町</t>
  </si>
  <si>
    <t>南浅井町</t>
  </si>
  <si>
    <t>923-0305</t>
  </si>
  <si>
    <t>石川県小松市蓑輪町</t>
  </si>
  <si>
    <t>蓑輪町</t>
  </si>
  <si>
    <t>923-0022</t>
  </si>
  <si>
    <t>石川県小松市美原町</t>
  </si>
  <si>
    <t>美原町</t>
  </si>
  <si>
    <t>923-0961</t>
  </si>
  <si>
    <t>石川県小松市向本折町</t>
  </si>
  <si>
    <t>向本折町</t>
  </si>
  <si>
    <t>923-0076</t>
  </si>
  <si>
    <t>石川県小松市麦口町</t>
  </si>
  <si>
    <t>麦口町</t>
  </si>
  <si>
    <t>923-0968</t>
  </si>
  <si>
    <t>石川県小松市村松町</t>
  </si>
  <si>
    <t>村松町</t>
  </si>
  <si>
    <t>923-0957</t>
  </si>
  <si>
    <t>石川県小松市本折町</t>
  </si>
  <si>
    <t>本折町</t>
  </si>
  <si>
    <t>923-0301</t>
  </si>
  <si>
    <t>石川県小松市矢崎町</t>
  </si>
  <si>
    <t>矢崎町</t>
  </si>
  <si>
    <t>923-0056</t>
  </si>
  <si>
    <t>石川県小松市八里台</t>
  </si>
  <si>
    <t>八里台</t>
  </si>
  <si>
    <t>923-0343</t>
  </si>
  <si>
    <t>石川県小松市矢沢町</t>
  </si>
  <si>
    <t>矢沢町</t>
  </si>
  <si>
    <t>923-0976</t>
  </si>
  <si>
    <t>石川県小松市矢田新町</t>
  </si>
  <si>
    <t>923-0342</t>
  </si>
  <si>
    <t>石川県小松市矢田野町</t>
  </si>
  <si>
    <t>矢田野町</t>
  </si>
  <si>
    <t>923-0975</t>
  </si>
  <si>
    <t>石川県小松市矢田町</t>
  </si>
  <si>
    <t>923-0952</t>
  </si>
  <si>
    <t>石川県小松市大和町</t>
  </si>
  <si>
    <t>923-0833</t>
  </si>
  <si>
    <t>石川県小松市八幡（加賀八幡）</t>
  </si>
  <si>
    <t>八幡（加賀八幡）</t>
  </si>
  <si>
    <t>923-0954</t>
  </si>
  <si>
    <t>石川県小松市八幡町</t>
  </si>
  <si>
    <t>923-0064</t>
  </si>
  <si>
    <t>石川県小松市遊泉寺町</t>
  </si>
  <si>
    <t>遊泉寺町</t>
  </si>
  <si>
    <t>923-0332</t>
  </si>
  <si>
    <t>石川県小松市湯上町</t>
  </si>
  <si>
    <t>湯上町</t>
  </si>
  <si>
    <t>923-0925</t>
  </si>
  <si>
    <t>石川県小松市八日市町</t>
  </si>
  <si>
    <t>八日市町</t>
  </si>
  <si>
    <t>石川県小松市八日市町地方</t>
  </si>
  <si>
    <t>八日市町地方</t>
  </si>
  <si>
    <t>923-0835</t>
  </si>
  <si>
    <t>石川県小松市吉竹町</t>
  </si>
  <si>
    <t>吉竹町</t>
  </si>
  <si>
    <t>923-0998</t>
  </si>
  <si>
    <t>石川県小松市義仲町</t>
  </si>
  <si>
    <t>義仲町</t>
  </si>
  <si>
    <t>923-0926</t>
  </si>
  <si>
    <t>石川県小松市龍助町</t>
  </si>
  <si>
    <t>龍助町</t>
  </si>
  <si>
    <t>923-0065</t>
  </si>
  <si>
    <t>石川県小松市立明寺町</t>
  </si>
  <si>
    <t>立明寺町</t>
  </si>
  <si>
    <t>923-0843</t>
  </si>
  <si>
    <t>石川県小松市蓮代寺町</t>
  </si>
  <si>
    <t>蓮代寺町</t>
  </si>
  <si>
    <t>923-0832</t>
  </si>
  <si>
    <t>石川県小松市若杉町</t>
  </si>
  <si>
    <t>若杉町</t>
  </si>
  <si>
    <t>928-0000</t>
  </si>
  <si>
    <t>石川県輪島市</t>
  </si>
  <si>
    <t>輪島市</t>
  </si>
  <si>
    <t>928-0053</t>
  </si>
  <si>
    <t>石川県輪島市赤崎町</t>
  </si>
  <si>
    <t>赤崎町</t>
  </si>
  <si>
    <t>928-0072</t>
  </si>
  <si>
    <t>石川県輪島市海士町</t>
  </si>
  <si>
    <t>海士町</t>
  </si>
  <si>
    <t>石川県輪島市海士町（舳倉島）</t>
  </si>
  <si>
    <t>海士町（舳倉島）</t>
  </si>
  <si>
    <t>928-0013</t>
  </si>
  <si>
    <t>石川県輪島市石休場町</t>
  </si>
  <si>
    <t>石休場町</t>
  </si>
  <si>
    <t>928-0015</t>
  </si>
  <si>
    <t>石川県輪島市市ノ瀬町</t>
  </si>
  <si>
    <t>市ノ瀬町</t>
  </si>
  <si>
    <t>928-0004</t>
  </si>
  <si>
    <t>石川県輪島市稲舟町</t>
  </si>
  <si>
    <t>稲舟町</t>
  </si>
  <si>
    <t>928-0028</t>
  </si>
  <si>
    <t>石川県輪島市打越町</t>
  </si>
  <si>
    <t>928-0065</t>
  </si>
  <si>
    <t>石川県輪島市鵜入町</t>
  </si>
  <si>
    <t>鵜入町</t>
  </si>
  <si>
    <t>928-0051</t>
  </si>
  <si>
    <t>石川県輪島市小池町</t>
  </si>
  <si>
    <t>928-0032</t>
  </si>
  <si>
    <t>石川県輪島市小伊勢町</t>
  </si>
  <si>
    <t>小伊勢町</t>
  </si>
  <si>
    <t>928-0054</t>
  </si>
  <si>
    <t>石川県輪島市大沢町</t>
  </si>
  <si>
    <t>大沢町</t>
  </si>
  <si>
    <t>928-0005</t>
  </si>
  <si>
    <t>石川県輪島市大野町</t>
  </si>
  <si>
    <t>928-0251</t>
  </si>
  <si>
    <t>石川県輪島市小田屋町</t>
  </si>
  <si>
    <t>小田屋町</t>
  </si>
  <si>
    <t>928-0064</t>
  </si>
  <si>
    <t>石川県輪島市釜屋谷町</t>
  </si>
  <si>
    <t>釜屋谷町</t>
  </si>
  <si>
    <t>928-0055</t>
  </si>
  <si>
    <t>石川県輪島市上大沢町</t>
  </si>
  <si>
    <t>上大沢町</t>
  </si>
  <si>
    <t>928-0045</t>
  </si>
  <si>
    <t>石川県輪島市上黒川町</t>
  </si>
  <si>
    <t>上黒川町</t>
  </si>
  <si>
    <t>928-0057</t>
  </si>
  <si>
    <t>石川県輪島市上山町</t>
  </si>
  <si>
    <t>928-0001</t>
  </si>
  <si>
    <t>石川県輪島市河井町</t>
  </si>
  <si>
    <t>河井町</t>
  </si>
  <si>
    <t>928-0027</t>
  </si>
  <si>
    <t>石川県輪島市北谷町</t>
  </si>
  <si>
    <t>北谷町</t>
  </si>
  <si>
    <t>928-0016</t>
  </si>
  <si>
    <t>石川県輪島市熊野町</t>
  </si>
  <si>
    <t>熊野町</t>
  </si>
  <si>
    <t>928-0023</t>
  </si>
  <si>
    <t>石川県輪島市気勝平町</t>
  </si>
  <si>
    <t>気勝平町</t>
  </si>
  <si>
    <t>928-0246</t>
  </si>
  <si>
    <t>石川県輪島市里町</t>
  </si>
  <si>
    <t>里町</t>
  </si>
  <si>
    <t>928-0252</t>
  </si>
  <si>
    <t>石川県輪島市忍町</t>
  </si>
  <si>
    <t>忍町</t>
  </si>
  <si>
    <t>928-0241</t>
  </si>
  <si>
    <t>石川県輪島市渋田町</t>
  </si>
  <si>
    <t>渋田町</t>
  </si>
  <si>
    <t>928-0044</t>
  </si>
  <si>
    <t>石川県輪島市下黒川町</t>
  </si>
  <si>
    <t>下黒川町</t>
  </si>
  <si>
    <t>928-0052</t>
  </si>
  <si>
    <t>石川県輪島市下山町</t>
  </si>
  <si>
    <t>下山町</t>
  </si>
  <si>
    <t>928-0256</t>
  </si>
  <si>
    <t>石川県輪島市白米町</t>
  </si>
  <si>
    <t>白米町</t>
  </si>
  <si>
    <t>928-0061</t>
  </si>
  <si>
    <t>石川県輪島市新橋通</t>
  </si>
  <si>
    <t>新橋通</t>
  </si>
  <si>
    <t>928-0011</t>
  </si>
  <si>
    <t>石川県輪島市杉平町</t>
  </si>
  <si>
    <t>杉平町</t>
  </si>
  <si>
    <t>928-0006</t>
  </si>
  <si>
    <t>石川県輪島市惣領町</t>
  </si>
  <si>
    <t>惣領町</t>
  </si>
  <si>
    <t>928-0037</t>
  </si>
  <si>
    <t>石川県輪島市空熊町</t>
  </si>
  <si>
    <t>空熊町</t>
  </si>
  <si>
    <t>928-0253</t>
  </si>
  <si>
    <t>石川県輪島市尊利地町</t>
  </si>
  <si>
    <t>尊利地町</t>
  </si>
  <si>
    <t>928-0036</t>
  </si>
  <si>
    <t>石川県輪島市滝又町</t>
  </si>
  <si>
    <t>滝又町</t>
  </si>
  <si>
    <t>928-0022</t>
  </si>
  <si>
    <t>石川県輪島市宅田町</t>
  </si>
  <si>
    <t>宅田町</t>
  </si>
  <si>
    <t>928-0041</t>
  </si>
  <si>
    <t>石川県輪島市中段町</t>
  </si>
  <si>
    <t>中段町</t>
  </si>
  <si>
    <t>928-0003</t>
  </si>
  <si>
    <t>石川県輪島市塚田町</t>
  </si>
  <si>
    <t>塚田町</t>
  </si>
  <si>
    <t>928-0033</t>
  </si>
  <si>
    <t>石川県輪島市稲屋町</t>
  </si>
  <si>
    <t>稲屋町</t>
  </si>
  <si>
    <t>928-0034</t>
  </si>
  <si>
    <t>石川県輪島市長井町</t>
  </si>
  <si>
    <t>長井町</t>
  </si>
  <si>
    <t>928-0254</t>
  </si>
  <si>
    <t>石川県輪島市名舟町</t>
  </si>
  <si>
    <t>名舟町</t>
  </si>
  <si>
    <t>928-0047</t>
  </si>
  <si>
    <t>石川県輪島市繩又町</t>
  </si>
  <si>
    <t>繩又町</t>
  </si>
  <si>
    <t>928-0244</t>
  </si>
  <si>
    <t>石川県輪島市西院内町</t>
  </si>
  <si>
    <t>西院内町</t>
  </si>
  <si>
    <t>928-0056</t>
  </si>
  <si>
    <t>石川県輪島市西二又町</t>
  </si>
  <si>
    <t>西二又町</t>
  </si>
  <si>
    <t>928-0243</t>
  </si>
  <si>
    <t>石川県輪島市西山町</t>
  </si>
  <si>
    <t>西山町</t>
  </si>
  <si>
    <t>928-0026</t>
  </si>
  <si>
    <t>石川県輪島市西脇町</t>
  </si>
  <si>
    <t>西脇町</t>
  </si>
  <si>
    <t>928-0255</t>
  </si>
  <si>
    <t>石川県輪島市野田町</t>
  </si>
  <si>
    <t>928-0067</t>
  </si>
  <si>
    <t>石川県輪島市光浦町</t>
  </si>
  <si>
    <t>光浦町</t>
  </si>
  <si>
    <t>928-0242</t>
  </si>
  <si>
    <t>石川県輪島市東印内町</t>
  </si>
  <si>
    <t>東印内町</t>
  </si>
  <si>
    <t>928-0025</t>
  </si>
  <si>
    <t>石川県輪島市東中尾町</t>
  </si>
  <si>
    <t>東中尾町</t>
  </si>
  <si>
    <t>928-0245</t>
  </si>
  <si>
    <t>石川県輪島市東山町</t>
  </si>
  <si>
    <t>928-0007</t>
  </si>
  <si>
    <t>石川県輪島市深見町</t>
  </si>
  <si>
    <t>928-0073</t>
  </si>
  <si>
    <t>石川県輪島市鳳至町</t>
  </si>
  <si>
    <t>鳳至町</t>
  </si>
  <si>
    <t>928-0076</t>
  </si>
  <si>
    <t>石川県輪島市鳳至町（石浦町）</t>
  </si>
  <si>
    <t>鳳至町（石浦町）</t>
  </si>
  <si>
    <t>928-0078</t>
  </si>
  <si>
    <t>石川県輪島市鳳至町（稲荷町）</t>
  </si>
  <si>
    <t>鳳至町（稲荷町）</t>
  </si>
  <si>
    <t>928-0077</t>
  </si>
  <si>
    <t>石川県輪島市鳳至町（上町）</t>
  </si>
  <si>
    <t>鳳至町（上町）</t>
  </si>
  <si>
    <t>928-0075</t>
  </si>
  <si>
    <t>石川県輪島市鳳至町（下町）</t>
  </si>
  <si>
    <t>鳳至町（下町）</t>
  </si>
  <si>
    <t>石川県輪島市鳳至町（袖ケ浜）</t>
  </si>
  <si>
    <t>鳳至町（袖ケ浜）</t>
  </si>
  <si>
    <t>石川県輪島市鳳至町（堂金田）</t>
  </si>
  <si>
    <t>鳳至町（堂金田）</t>
  </si>
  <si>
    <t>928-0079</t>
  </si>
  <si>
    <t>石川県輪島市鳳至町（畠田）</t>
  </si>
  <si>
    <t>鳳至町（畠田）</t>
  </si>
  <si>
    <t>928-0074</t>
  </si>
  <si>
    <t>石川県輪島市鳳至町（鳳至丁）</t>
  </si>
  <si>
    <t>鳳至町（鳳至丁）</t>
  </si>
  <si>
    <t>928-0043</t>
  </si>
  <si>
    <t>石川県輪島市房田町</t>
  </si>
  <si>
    <t>房田町</t>
  </si>
  <si>
    <t>928-0031</t>
  </si>
  <si>
    <t>石川県輪島市二勢町</t>
  </si>
  <si>
    <t>二勢町</t>
  </si>
  <si>
    <t>928-0021</t>
  </si>
  <si>
    <t>石川県輪島市二ツ屋町</t>
  </si>
  <si>
    <t>928-0046</t>
  </si>
  <si>
    <t>石川県輪島市二俣町</t>
  </si>
  <si>
    <t>928-0002</t>
  </si>
  <si>
    <t>石川県輪島市久手川町</t>
  </si>
  <si>
    <t>久手川町</t>
  </si>
  <si>
    <t>928-0068</t>
  </si>
  <si>
    <t>石川県輪島市平成町</t>
  </si>
  <si>
    <t>平成町</t>
  </si>
  <si>
    <t>928-0035</t>
  </si>
  <si>
    <t>石川県輪島市別所谷町</t>
  </si>
  <si>
    <t>別所谷町</t>
  </si>
  <si>
    <t>928-0062</t>
  </si>
  <si>
    <t>石川県輪島市堀町</t>
  </si>
  <si>
    <t>堀町</t>
  </si>
  <si>
    <t>928-0215</t>
  </si>
  <si>
    <t>石川県輪島市町野町粟蔵</t>
  </si>
  <si>
    <t>町野町粟蔵</t>
  </si>
  <si>
    <t>928-0217</t>
  </si>
  <si>
    <t>石川県輪島市町野町井面</t>
  </si>
  <si>
    <t>町野町井面</t>
  </si>
  <si>
    <t>928-0211</t>
  </si>
  <si>
    <t>石川県輪島市町野町牛尾</t>
  </si>
  <si>
    <t>町野町牛尾</t>
  </si>
  <si>
    <t>928-0231</t>
  </si>
  <si>
    <t>石川県輪島市町野町大川</t>
  </si>
  <si>
    <t>町野町大川</t>
  </si>
  <si>
    <t>928-0216</t>
  </si>
  <si>
    <t>石川県輪島市町野町桶戸</t>
  </si>
  <si>
    <t>町野町桶戸</t>
  </si>
  <si>
    <t>928-0236</t>
  </si>
  <si>
    <t>石川県輪島市町野町金蔵</t>
  </si>
  <si>
    <t>町野町金蔵</t>
  </si>
  <si>
    <t>928-0235</t>
  </si>
  <si>
    <t>石川県輪島市町野町川西</t>
  </si>
  <si>
    <t>町野町川西</t>
  </si>
  <si>
    <t>928-0223</t>
  </si>
  <si>
    <t>石川県輪島市町野町北円山</t>
  </si>
  <si>
    <t>町野町北円山</t>
  </si>
  <si>
    <t>928-0214</t>
  </si>
  <si>
    <t>石川県輪島市町野町佐野</t>
  </si>
  <si>
    <t>町野町佐野</t>
  </si>
  <si>
    <t>928-0221</t>
  </si>
  <si>
    <t>石川県輪島市町野町真久</t>
  </si>
  <si>
    <t>町野町真久</t>
  </si>
  <si>
    <t>928-0203</t>
  </si>
  <si>
    <t>石川県輪島市町野町敷戸</t>
  </si>
  <si>
    <t>町野町敷戸</t>
  </si>
  <si>
    <t>928-0218</t>
  </si>
  <si>
    <t>石川県輪島市町野町鈴屋</t>
  </si>
  <si>
    <t>町野町鈴屋</t>
  </si>
  <si>
    <t>928-0206</t>
  </si>
  <si>
    <t>石川県輪島市町野町曽々木</t>
  </si>
  <si>
    <t>町野町曽々木</t>
  </si>
  <si>
    <t>928-0202</t>
  </si>
  <si>
    <t>石川県輪島市町野町寺地</t>
  </si>
  <si>
    <t>町野町寺地</t>
  </si>
  <si>
    <t>928-0212</t>
  </si>
  <si>
    <t>石川県輪島市町野町寺山</t>
  </si>
  <si>
    <t>町野町寺山</t>
  </si>
  <si>
    <t>928-0226</t>
  </si>
  <si>
    <t>石川県輪島市町野町徳成</t>
  </si>
  <si>
    <t>町野町徳成</t>
  </si>
  <si>
    <t>928-0225</t>
  </si>
  <si>
    <t>石川県輪島市町野町徳成谷内</t>
  </si>
  <si>
    <t>町野町徳成谷内</t>
  </si>
  <si>
    <t>928-0205</t>
  </si>
  <si>
    <t>石川県輪島市町野町西時国</t>
  </si>
  <si>
    <t>町野町西時国</t>
  </si>
  <si>
    <t>928-0222</t>
  </si>
  <si>
    <t>石川県輪島市町野町東</t>
  </si>
  <si>
    <t>町野町東</t>
  </si>
  <si>
    <t>928-0233</t>
  </si>
  <si>
    <t>石川県輪島市町野町東大野</t>
  </si>
  <si>
    <t>町野町東大野</t>
  </si>
  <si>
    <t>928-0201</t>
  </si>
  <si>
    <t>石川県輪島市町野町広江</t>
  </si>
  <si>
    <t>町野町広江</t>
  </si>
  <si>
    <t>928-0232</t>
  </si>
  <si>
    <t>石川県輪島市町野町伏戸</t>
  </si>
  <si>
    <t>町野町伏戸</t>
  </si>
  <si>
    <t>928-0213</t>
  </si>
  <si>
    <t>石川県輪島市町野町舞谷</t>
  </si>
  <si>
    <t>町野町舞谷</t>
  </si>
  <si>
    <t>928-0234</t>
  </si>
  <si>
    <t>石川県輪島市町野町真喜野</t>
  </si>
  <si>
    <t>町野町真喜野</t>
  </si>
  <si>
    <t>928-0204</t>
  </si>
  <si>
    <t>石川県輪島市町野町南時国</t>
  </si>
  <si>
    <t>町野町南時国</t>
  </si>
  <si>
    <t>928-0224</t>
  </si>
  <si>
    <t>石川県輪島市町野町麦生野</t>
  </si>
  <si>
    <t>町野町麦生野</t>
  </si>
  <si>
    <t>928-0008</t>
  </si>
  <si>
    <t>石川県輪島市マリンタウン</t>
  </si>
  <si>
    <t>マリンタウン</t>
  </si>
  <si>
    <t>929-2373</t>
  </si>
  <si>
    <t>石川県輪島市三井町市ノ坂</t>
  </si>
  <si>
    <t>三井町市ノ坂</t>
  </si>
  <si>
    <t>929-2374</t>
  </si>
  <si>
    <t>石川県輪島市三井町内屋</t>
  </si>
  <si>
    <t>三井町内屋</t>
  </si>
  <si>
    <t>929-2377</t>
  </si>
  <si>
    <t>石川県輪島市三井町漆原</t>
  </si>
  <si>
    <t>三井町漆原</t>
  </si>
  <si>
    <t>929-2378</t>
  </si>
  <si>
    <t>石川県輪島市三井町小泉</t>
  </si>
  <si>
    <t>三井町小泉</t>
  </si>
  <si>
    <t>929-2363</t>
  </si>
  <si>
    <t>石川県輪島市三井町興徳寺</t>
  </si>
  <si>
    <t>三井町興徳寺</t>
  </si>
  <si>
    <t>929-2376</t>
  </si>
  <si>
    <t>石川県輪島市三井町新保</t>
  </si>
  <si>
    <t>三井町新保</t>
  </si>
  <si>
    <t>929-2372</t>
  </si>
  <si>
    <t>石川県輪島市三井町洲衛</t>
  </si>
  <si>
    <t>三井町洲衛</t>
  </si>
  <si>
    <t>929-2365</t>
  </si>
  <si>
    <t>石川県輪島市三井町渡合</t>
  </si>
  <si>
    <t>三井町渡合</t>
  </si>
  <si>
    <t>929-2362</t>
  </si>
  <si>
    <t>石川県輪島市三井町中</t>
  </si>
  <si>
    <t>三井町中</t>
  </si>
  <si>
    <t>929-2379</t>
  </si>
  <si>
    <t>石川県輪島市三井町長沢</t>
  </si>
  <si>
    <t>三井町長沢</t>
  </si>
  <si>
    <t>929-2367</t>
  </si>
  <si>
    <t>石川県輪島市三井町仁行</t>
  </si>
  <si>
    <t>三井町仁行</t>
  </si>
  <si>
    <t>929-2375</t>
  </si>
  <si>
    <t>石川県輪島市三井町細屋</t>
  </si>
  <si>
    <t>三井町細屋</t>
  </si>
  <si>
    <t>929-2366</t>
  </si>
  <si>
    <t>石川県輪島市三井町本江</t>
  </si>
  <si>
    <t>三井町本江</t>
  </si>
  <si>
    <t>929-2371</t>
  </si>
  <si>
    <t>石川県輪島市三井町三洲穂</t>
  </si>
  <si>
    <t>三井町三洲穂</t>
  </si>
  <si>
    <t>929-2361</t>
  </si>
  <si>
    <t>石川県輪島市三井町与呂見</t>
  </si>
  <si>
    <t>三井町与呂見</t>
  </si>
  <si>
    <t>928-0066</t>
  </si>
  <si>
    <t>石川県輪島市美谷町</t>
  </si>
  <si>
    <t>美谷町</t>
  </si>
  <si>
    <t>928-0063</t>
  </si>
  <si>
    <t>石川県輪島市水守町</t>
  </si>
  <si>
    <t>水守町</t>
  </si>
  <si>
    <t>石川県輪島市南町</t>
  </si>
  <si>
    <t>927-2345</t>
  </si>
  <si>
    <t>石川県輪島市門前町赤神</t>
  </si>
  <si>
    <t>門前町赤神</t>
  </si>
  <si>
    <t>927-2106</t>
  </si>
  <si>
    <t>石川県輪島市門前町浅生田</t>
  </si>
  <si>
    <t>門前町浅生田</t>
  </si>
  <si>
    <t>927-2123</t>
  </si>
  <si>
    <t>石川県輪島市門前町荒屋</t>
  </si>
  <si>
    <t>門前町荒屋</t>
  </si>
  <si>
    <t>927-2107</t>
  </si>
  <si>
    <t>石川県輪島市門前町安代原</t>
  </si>
  <si>
    <t>門前町安代原</t>
  </si>
  <si>
    <t>927-2314</t>
  </si>
  <si>
    <t>石川県輪島市門前町飯川谷</t>
  </si>
  <si>
    <t>門前町飯川谷</t>
  </si>
  <si>
    <t>927-2286</t>
  </si>
  <si>
    <t>石川県輪島市門前町五十洲</t>
  </si>
  <si>
    <t>門前町五十洲</t>
  </si>
  <si>
    <t>927-2354</t>
  </si>
  <si>
    <t>石川県輪島市門前町池田</t>
  </si>
  <si>
    <t>門前町池田</t>
  </si>
  <si>
    <t>927-2274</t>
  </si>
  <si>
    <t>石川県輪島市門前町井守上坂</t>
  </si>
  <si>
    <t>門前町井守上坂</t>
  </si>
  <si>
    <t>927-2336</t>
  </si>
  <si>
    <t>石川県輪島市門前町入山</t>
  </si>
  <si>
    <t>門前町入山</t>
  </si>
  <si>
    <t>927-2137</t>
  </si>
  <si>
    <t>石川県輪島市門前町内保</t>
  </si>
  <si>
    <t>門前町内保</t>
  </si>
  <si>
    <t>927-2322</t>
  </si>
  <si>
    <t>石川県輪島市門前町窕</t>
  </si>
  <si>
    <t>門前町窕</t>
  </si>
  <si>
    <t>927-2281</t>
  </si>
  <si>
    <t>石川県輪島市門前町鵜山</t>
  </si>
  <si>
    <t>門前町鵜山</t>
  </si>
  <si>
    <t>927-2102</t>
  </si>
  <si>
    <t>石川県輪島市門前町浦上</t>
  </si>
  <si>
    <t>門前町浦上</t>
  </si>
  <si>
    <t>927-2334</t>
  </si>
  <si>
    <t>石川県輪島市門前町上代</t>
  </si>
  <si>
    <t>門前町上代</t>
  </si>
  <si>
    <t>927-2303</t>
  </si>
  <si>
    <t>石川県輪島市門前町江崎</t>
  </si>
  <si>
    <t>門前町江崎</t>
  </si>
  <si>
    <t>927-2141</t>
  </si>
  <si>
    <t>石川県輪島市門前町小石</t>
  </si>
  <si>
    <t>門前町小石</t>
  </si>
  <si>
    <t>927-2341</t>
  </si>
  <si>
    <t>石川県輪島市門前町大釜</t>
  </si>
  <si>
    <t>門前町大釜</t>
  </si>
  <si>
    <t>927-2305</t>
  </si>
  <si>
    <t>石川県輪島市門前町大切</t>
  </si>
  <si>
    <t>門前町大切</t>
  </si>
  <si>
    <t>927-2282</t>
  </si>
  <si>
    <t>石川県輪島市門前町大滝</t>
  </si>
  <si>
    <t>門前町大滝</t>
  </si>
  <si>
    <t>927-2343</t>
  </si>
  <si>
    <t>石川県輪島市門前町大泊</t>
  </si>
  <si>
    <t>門前町大泊</t>
  </si>
  <si>
    <t>927-2147</t>
  </si>
  <si>
    <t>石川県輪島市門前町鬼屋</t>
  </si>
  <si>
    <t>門前町鬼屋</t>
  </si>
  <si>
    <t>927-2163</t>
  </si>
  <si>
    <t>石川県輪島市門前町大生</t>
  </si>
  <si>
    <t>門前町大生</t>
  </si>
  <si>
    <t>927-2166</t>
  </si>
  <si>
    <t>石川県輪島市門前町鹿磯</t>
  </si>
  <si>
    <t>門前町鹿磯</t>
  </si>
  <si>
    <t>927-2121</t>
  </si>
  <si>
    <t>石川県輪島市門前町貝吹</t>
  </si>
  <si>
    <t>門前町貝吹</t>
  </si>
  <si>
    <t>927-2143</t>
  </si>
  <si>
    <t>石川県輪島市門前町風原</t>
  </si>
  <si>
    <t>門前町風原</t>
  </si>
  <si>
    <t>927-2364</t>
  </si>
  <si>
    <t>石川県輪島市門前町鍛治屋</t>
  </si>
  <si>
    <t>門前町鍛治屋</t>
  </si>
  <si>
    <t>927-2162</t>
  </si>
  <si>
    <t>石川県輪島市門前町勝田</t>
  </si>
  <si>
    <t>門前町勝田</t>
  </si>
  <si>
    <t>927-2142</t>
  </si>
  <si>
    <t>石川県輪島市門前町上河内</t>
  </si>
  <si>
    <t>門前町上河内</t>
  </si>
  <si>
    <t>927-2352</t>
  </si>
  <si>
    <t>石川県輪島市門前町北川</t>
  </si>
  <si>
    <t>門前町北川</t>
  </si>
  <si>
    <t>927-2332</t>
  </si>
  <si>
    <t>石川県輪島市門前町木原月</t>
  </si>
  <si>
    <t>門前町木原月</t>
  </si>
  <si>
    <t>927-2321</t>
  </si>
  <si>
    <t>石川県輪島市門前町久川</t>
  </si>
  <si>
    <t>門前町久川</t>
  </si>
  <si>
    <t>927-2311</t>
  </si>
  <si>
    <t>石川県輪島市門前町切狭</t>
  </si>
  <si>
    <t>門前町切狭</t>
  </si>
  <si>
    <t>927-2273</t>
  </si>
  <si>
    <t>石川県輪島市門前町暮坂</t>
  </si>
  <si>
    <t>門前町暮坂</t>
  </si>
  <si>
    <t>927-2335</t>
  </si>
  <si>
    <t>石川県輪島市門前町黒岩</t>
  </si>
  <si>
    <t>門前町黒岩</t>
  </si>
  <si>
    <t>927-2165</t>
  </si>
  <si>
    <t>石川県輪島市門前町黒島町</t>
  </si>
  <si>
    <t>門前町黒島町</t>
  </si>
  <si>
    <t>927-2344</t>
  </si>
  <si>
    <t>石川県輪島市門前町腰細</t>
  </si>
  <si>
    <t>門前町腰細</t>
  </si>
  <si>
    <t>927-2145</t>
  </si>
  <si>
    <t>石川県輪島市門前町小滝</t>
  </si>
  <si>
    <t>門前町小滝</t>
  </si>
  <si>
    <t>927-2361</t>
  </si>
  <si>
    <t>石川県輪島市門前町小山</t>
  </si>
  <si>
    <t>門前町小山</t>
  </si>
  <si>
    <t>927-2353</t>
  </si>
  <si>
    <t>石川県輪島市門前町是清</t>
  </si>
  <si>
    <t>門前町是清</t>
  </si>
  <si>
    <t>927-2133</t>
  </si>
  <si>
    <t>石川県輪島市門前町定広</t>
  </si>
  <si>
    <t>門前町定広</t>
  </si>
  <si>
    <t>927-2144</t>
  </si>
  <si>
    <t>石川県輪島市門前町猿橋</t>
  </si>
  <si>
    <t>門前町猿橋</t>
  </si>
  <si>
    <t>927-2112</t>
  </si>
  <si>
    <t>石川県輪島市門前町四位</t>
  </si>
  <si>
    <t>門前町四位</t>
  </si>
  <si>
    <t>927-2362</t>
  </si>
  <si>
    <t>石川県輪島市門前町椎木</t>
  </si>
  <si>
    <t>門前町椎木</t>
  </si>
  <si>
    <t>927-2175</t>
  </si>
  <si>
    <t>石川県輪島市門前町清水</t>
  </si>
  <si>
    <t>門前町清水</t>
  </si>
  <si>
    <t>927-2323</t>
  </si>
  <si>
    <t>石川県輪島市門前町神明原</t>
  </si>
  <si>
    <t>門前町神明原</t>
  </si>
  <si>
    <t>927-2304</t>
  </si>
  <si>
    <t>石川県輪島市門前町白禿</t>
  </si>
  <si>
    <t>門前町白禿</t>
  </si>
  <si>
    <t>927-2363</t>
  </si>
  <si>
    <t>石川県輪島市門前町新町分</t>
  </si>
  <si>
    <t>門前町新町分</t>
  </si>
  <si>
    <t>927-2275</t>
  </si>
  <si>
    <t>石川県輪島市門前町薄野</t>
  </si>
  <si>
    <t>門前町薄野</t>
  </si>
  <si>
    <t>927-2313</t>
  </si>
  <si>
    <t>石川県輪島市門前町清沢</t>
  </si>
  <si>
    <t>門前町清沢</t>
  </si>
  <si>
    <t>927-2351</t>
  </si>
  <si>
    <t>石川県輪島市門前町千代</t>
  </si>
  <si>
    <t>門前町千代</t>
  </si>
  <si>
    <t>927-2131</t>
  </si>
  <si>
    <t>石川県輪島市門前町平</t>
  </si>
  <si>
    <t>門前町平</t>
  </si>
  <si>
    <t>927-2172</t>
  </si>
  <si>
    <t>石川県輪島市門前町高根尾</t>
  </si>
  <si>
    <t>門前町高根尾</t>
  </si>
  <si>
    <t>927-2111</t>
  </si>
  <si>
    <t>石川県輪島市門前町滝上</t>
  </si>
  <si>
    <t>門前町滝上</t>
  </si>
  <si>
    <t>927-2325</t>
  </si>
  <si>
    <t>石川県輪島市門前町滝町</t>
  </si>
  <si>
    <t>門前町滝町</t>
  </si>
  <si>
    <t>927-2173</t>
  </si>
  <si>
    <t>石川県輪島市門前町舘</t>
  </si>
  <si>
    <t>門前町舘</t>
  </si>
  <si>
    <t>927-2333</t>
  </si>
  <si>
    <t>石川県輪島市門前町館分</t>
  </si>
  <si>
    <t>門前町館分</t>
  </si>
  <si>
    <t>927-2114</t>
  </si>
  <si>
    <t>石川県輪島市門前町谷口</t>
  </si>
  <si>
    <t>門前町谷口</t>
  </si>
  <si>
    <t>927-2105</t>
  </si>
  <si>
    <t>石川県輪島市門前町田村</t>
  </si>
  <si>
    <t>門前町田村</t>
  </si>
  <si>
    <t>927-2272</t>
  </si>
  <si>
    <t>石川県輪島市門前町樽見</t>
  </si>
  <si>
    <t>門前町樽見</t>
  </si>
  <si>
    <t>927-2134</t>
  </si>
  <si>
    <t>石川県輪島市門前町地原</t>
  </si>
  <si>
    <t>門前町地原</t>
  </si>
  <si>
    <t>927-2342</t>
  </si>
  <si>
    <t>石川県輪島市門前町剱地</t>
  </si>
  <si>
    <t>門前町剱地</t>
  </si>
  <si>
    <t>927-2164</t>
  </si>
  <si>
    <t>石川県輪島市門前町道下</t>
  </si>
  <si>
    <t>門前町道下</t>
  </si>
  <si>
    <t>927-2135</t>
  </si>
  <si>
    <t>石川県輪島市門前町百成</t>
  </si>
  <si>
    <t>門前町百成</t>
  </si>
  <si>
    <t>927-2276</t>
  </si>
  <si>
    <t>石川県輪島市門前町百成大角間</t>
  </si>
  <si>
    <t>門前町百成大角間</t>
  </si>
  <si>
    <t>927-2113</t>
  </si>
  <si>
    <t>石川県輪島市門前町俊兼</t>
  </si>
  <si>
    <t>門前町俊兼</t>
  </si>
  <si>
    <t>927-2154</t>
  </si>
  <si>
    <t>石川県輪島市門前町栃木</t>
  </si>
  <si>
    <t>門前町栃木</t>
  </si>
  <si>
    <t>927-2132</t>
  </si>
  <si>
    <t>石川県輪島市門前町長井坂</t>
  </si>
  <si>
    <t>門前町長井坂</t>
  </si>
  <si>
    <t>927-2366</t>
  </si>
  <si>
    <t>石川県輪島市門前町中田</t>
  </si>
  <si>
    <t>門前町中田</t>
  </si>
  <si>
    <t>927-2108</t>
  </si>
  <si>
    <t>石川県輪島市門前町中野屋</t>
  </si>
  <si>
    <t>門前町中野屋</t>
  </si>
  <si>
    <t>927-2283</t>
  </si>
  <si>
    <t>石川県輪島市門前町中谷内</t>
  </si>
  <si>
    <t>門前町中谷内</t>
  </si>
  <si>
    <t>927-2146</t>
  </si>
  <si>
    <t>石川県輪島市門前町西中尾</t>
  </si>
  <si>
    <t>門前町西中尾</t>
  </si>
  <si>
    <t>927-2312</t>
  </si>
  <si>
    <t>石川県輪島市門前町西中谷</t>
  </si>
  <si>
    <t>門前町西中谷</t>
  </si>
  <si>
    <t>927-2101</t>
  </si>
  <si>
    <t>石川県輪島市門前町西円山</t>
  </si>
  <si>
    <t>門前町西円山</t>
  </si>
  <si>
    <t>927-2126</t>
  </si>
  <si>
    <t>石川県輪島市門前町能納屋</t>
  </si>
  <si>
    <t>門前町能納屋</t>
  </si>
  <si>
    <t>927-2151</t>
  </si>
  <si>
    <t>石川県輪島市門前町走出</t>
  </si>
  <si>
    <t>門前町走出</t>
  </si>
  <si>
    <t>927-2122</t>
  </si>
  <si>
    <t>石川県輪島市門前町原</t>
  </si>
  <si>
    <t>門前町原</t>
  </si>
  <si>
    <t>石川県輪島市門前町馬場</t>
  </si>
  <si>
    <t>門前町馬場</t>
  </si>
  <si>
    <t>927-2124</t>
  </si>
  <si>
    <t>石川県輪島市門前町東大町</t>
  </si>
  <si>
    <t>門前町東大町</t>
  </si>
  <si>
    <t>927-2155</t>
  </si>
  <si>
    <t>石川県輪島市門前町日野尾</t>
  </si>
  <si>
    <t>門前町日野尾</t>
  </si>
  <si>
    <t>927-2174</t>
  </si>
  <si>
    <t>石川県輪島市門前町広岡</t>
  </si>
  <si>
    <t>門前町広岡</t>
  </si>
  <si>
    <t>927-2152</t>
  </si>
  <si>
    <t>石川県輪島市門前町広瀬</t>
  </si>
  <si>
    <t>門前町広瀬</t>
  </si>
  <si>
    <t>927-2153</t>
  </si>
  <si>
    <t>石川県輪島市門前町深田</t>
  </si>
  <si>
    <t>門前町深田</t>
  </si>
  <si>
    <t>927-2167</t>
  </si>
  <si>
    <t>石川県輪島市門前町深見</t>
  </si>
  <si>
    <t>門前町深見</t>
  </si>
  <si>
    <t>927-2355</t>
  </si>
  <si>
    <t>石川県輪島市門前町藤浜</t>
  </si>
  <si>
    <t>門前町藤浜</t>
  </si>
  <si>
    <t>927-2301</t>
  </si>
  <si>
    <t>石川県輪島市門前町二又</t>
  </si>
  <si>
    <t>門前町二又</t>
  </si>
  <si>
    <t>927-2127</t>
  </si>
  <si>
    <t>石川県輪島市門前町二又川</t>
  </si>
  <si>
    <t>門前町二又川</t>
  </si>
  <si>
    <t>927-2125</t>
  </si>
  <si>
    <t>石川県輪島市門前町別所</t>
  </si>
  <si>
    <t>門前町別所</t>
  </si>
  <si>
    <t>927-2138</t>
  </si>
  <si>
    <t>石川県輪島市門前町堀腰</t>
  </si>
  <si>
    <t>門前町堀腰</t>
  </si>
  <si>
    <t>927-2324</t>
  </si>
  <si>
    <t>石川県輪島市門前町馬渡</t>
  </si>
  <si>
    <t>門前町馬渡</t>
  </si>
  <si>
    <t>927-2271</t>
  </si>
  <si>
    <t>石川県輪島市門前町皆月</t>
  </si>
  <si>
    <t>門前町皆月</t>
  </si>
  <si>
    <t>927-2365</t>
  </si>
  <si>
    <t>石川県輪島市門前町南</t>
  </si>
  <si>
    <t>門前町南</t>
  </si>
  <si>
    <t>石川県輪島市門前町嶺</t>
  </si>
  <si>
    <t>門前町嶺</t>
  </si>
  <si>
    <t>927-2103</t>
  </si>
  <si>
    <t>石川県輪島市門前町宮古場</t>
  </si>
  <si>
    <t>門前町宮古場</t>
  </si>
  <si>
    <t>927-2277</t>
  </si>
  <si>
    <t>石川県輪島市門前町餅田</t>
  </si>
  <si>
    <t>門前町餅田</t>
  </si>
  <si>
    <t>927-2171</t>
  </si>
  <si>
    <t>石川県輪島市門前町本市</t>
  </si>
  <si>
    <t>門前町本市</t>
  </si>
  <si>
    <t>927-2115</t>
  </si>
  <si>
    <t>石川県輪島市門前町本内</t>
  </si>
  <si>
    <t>門前町本内</t>
  </si>
  <si>
    <t>927-2156</t>
  </si>
  <si>
    <t>石川県輪島市門前町門前</t>
  </si>
  <si>
    <t>門前町門前</t>
  </si>
  <si>
    <t>927-2284</t>
  </si>
  <si>
    <t>石川県輪島市門前町矢徳</t>
  </si>
  <si>
    <t>門前町矢徳</t>
  </si>
  <si>
    <t>927-2302</t>
  </si>
  <si>
    <t>石川県輪島市門前町山是清</t>
  </si>
  <si>
    <t>門前町山是清</t>
  </si>
  <si>
    <t>927-2104</t>
  </si>
  <si>
    <t>石川県輪島市門前町山辺</t>
  </si>
  <si>
    <t>門前町山辺</t>
  </si>
  <si>
    <t>927-2136</t>
  </si>
  <si>
    <t>石川県輪島市門前町鑓川</t>
  </si>
  <si>
    <t>門前町鑓川</t>
  </si>
  <si>
    <t>石川県輪島市門前町八幡</t>
  </si>
  <si>
    <t>門前町八幡</t>
  </si>
  <si>
    <t>927-2285</t>
  </si>
  <si>
    <t>石川県輪島市門前町吉浦</t>
  </si>
  <si>
    <t>門前町吉浦</t>
  </si>
  <si>
    <t>927-2161</t>
  </si>
  <si>
    <t>石川県輪島市門前町六郎木</t>
  </si>
  <si>
    <t>門前町六郎木</t>
  </si>
  <si>
    <t>927-2176</t>
  </si>
  <si>
    <t>石川県輪島市門前町和田</t>
  </si>
  <si>
    <t>門前町和田</t>
  </si>
  <si>
    <t>927-2331</t>
  </si>
  <si>
    <t>石川県輪島市門前町渡瀬</t>
  </si>
  <si>
    <t>門前町渡瀬</t>
  </si>
  <si>
    <t>928-0024</t>
  </si>
  <si>
    <t>石川県輪島市山岸町</t>
  </si>
  <si>
    <t>山岸町</t>
  </si>
  <si>
    <t>929-2364</t>
  </si>
  <si>
    <t>石川県輪島市大和町</t>
  </si>
  <si>
    <t>928-0014</t>
  </si>
  <si>
    <t>石川県輪島市山ノ上町</t>
  </si>
  <si>
    <t>山ノ上町</t>
  </si>
  <si>
    <t>928-0042</t>
  </si>
  <si>
    <t>石川県輪島市山本町</t>
  </si>
  <si>
    <t>山本町</t>
  </si>
  <si>
    <t>928-0012</t>
  </si>
  <si>
    <t>石川県輪島市横地町</t>
  </si>
  <si>
    <t>横地町</t>
  </si>
  <si>
    <t>928-0071</t>
  </si>
  <si>
    <t>石川県輪島市輪島崎町</t>
  </si>
  <si>
    <t>輪島崎町</t>
  </si>
  <si>
    <t>927-1200</t>
  </si>
  <si>
    <t>石川県珠洲市</t>
  </si>
  <si>
    <t>珠洲市</t>
  </si>
  <si>
    <t>927-1214</t>
  </si>
  <si>
    <t>石川県珠洲市飯田町</t>
  </si>
  <si>
    <t>飯田町</t>
  </si>
  <si>
    <t>927-1303</t>
  </si>
  <si>
    <t>石川県珠洲市石神町</t>
  </si>
  <si>
    <t>石神町</t>
  </si>
  <si>
    <t>927-1211</t>
  </si>
  <si>
    <t>石川県珠洲市岩坂町</t>
  </si>
  <si>
    <t>岩坂町</t>
  </si>
  <si>
    <t>927-1216</t>
  </si>
  <si>
    <t>石川県珠洲市上戸町寺社</t>
  </si>
  <si>
    <t>上戸町寺社</t>
  </si>
  <si>
    <t>927-1217</t>
  </si>
  <si>
    <t>石川県珠洲市上戸町南方</t>
  </si>
  <si>
    <t>上戸町南方</t>
  </si>
  <si>
    <t>927-1215</t>
  </si>
  <si>
    <t>石川県珠洲市上戸町北方</t>
  </si>
  <si>
    <t>上戸町北方</t>
  </si>
  <si>
    <t>927-1321</t>
  </si>
  <si>
    <t>石川県珠洲市大谷町</t>
  </si>
  <si>
    <t>大谷町</t>
  </si>
  <si>
    <t>927-1446</t>
  </si>
  <si>
    <t>石川県珠洲市折戸町</t>
  </si>
  <si>
    <t>折戸町</t>
  </si>
  <si>
    <t>927-1323</t>
  </si>
  <si>
    <t>石川県珠洲市片岩町</t>
  </si>
  <si>
    <t>片岩町</t>
  </si>
  <si>
    <t>927-1445</t>
  </si>
  <si>
    <t>石川県珠洲市唐笠町</t>
  </si>
  <si>
    <t>唐笠町</t>
  </si>
  <si>
    <t>927-1444</t>
  </si>
  <si>
    <t>石川県珠洲市唐笠町八ケ山</t>
  </si>
  <si>
    <t>唐笠町八ケ山</t>
  </si>
  <si>
    <t>927-1447</t>
  </si>
  <si>
    <t>石川県珠洲市川浦町</t>
  </si>
  <si>
    <t>川浦町</t>
  </si>
  <si>
    <t>927-1212</t>
  </si>
  <si>
    <t>石川県珠洲市熊谷町</t>
  </si>
  <si>
    <t>熊谷町</t>
  </si>
  <si>
    <t>927-1302</t>
  </si>
  <si>
    <t>石川県珠洲市笹波町</t>
  </si>
  <si>
    <t>笹波町</t>
  </si>
  <si>
    <t>927-1324</t>
  </si>
  <si>
    <t>石川県珠洲市清水町</t>
  </si>
  <si>
    <t>927-1202</t>
  </si>
  <si>
    <t>石川県珠洲市正院町飯塚</t>
  </si>
  <si>
    <t>正院町飯塚</t>
  </si>
  <si>
    <t>927-1201</t>
  </si>
  <si>
    <t>石川県珠洲市正院町岡田</t>
  </si>
  <si>
    <t>正院町岡田</t>
  </si>
  <si>
    <t>927-1205</t>
  </si>
  <si>
    <t>石川県珠洲市正院町川尻</t>
  </si>
  <si>
    <t>正院町川尻</t>
  </si>
  <si>
    <t>927-1207</t>
  </si>
  <si>
    <t>石川県珠洲市正院町小路</t>
  </si>
  <si>
    <t>正院町小路</t>
  </si>
  <si>
    <t>927-1206</t>
  </si>
  <si>
    <t>石川県珠洲市正院町正院</t>
  </si>
  <si>
    <t>正院町正院</t>
  </si>
  <si>
    <t>927-1203</t>
  </si>
  <si>
    <t>石川県珠洲市正院町平床</t>
  </si>
  <si>
    <t>正院町平床</t>
  </si>
  <si>
    <t>927-1301</t>
  </si>
  <si>
    <t>石川県珠洲市高屋町</t>
  </si>
  <si>
    <t>高屋町</t>
  </si>
  <si>
    <t>927-1204</t>
  </si>
  <si>
    <t>石川県珠洲市蛸島町</t>
  </si>
  <si>
    <t>蛸島町</t>
  </si>
  <si>
    <t>927-1322</t>
  </si>
  <si>
    <t>石川県珠洲市長橋町</t>
  </si>
  <si>
    <t>長橋町</t>
  </si>
  <si>
    <t>927-1325</t>
  </si>
  <si>
    <t>石川県珠洲市仁江町</t>
  </si>
  <si>
    <t>仁江町</t>
  </si>
  <si>
    <t>927-1213</t>
  </si>
  <si>
    <t>石川県珠洲市野々江町</t>
  </si>
  <si>
    <t>野々江町</t>
  </si>
  <si>
    <t>927-1442</t>
  </si>
  <si>
    <t>石川県珠洲市狼煙新町</t>
  </si>
  <si>
    <t>狼煙新町</t>
  </si>
  <si>
    <t>927-1441</t>
  </si>
  <si>
    <t>石川県珠洲市狼煙町</t>
  </si>
  <si>
    <t>狼煙町</t>
  </si>
  <si>
    <t>927-1443</t>
  </si>
  <si>
    <t>石川県珠洲市東山中町</t>
  </si>
  <si>
    <t>東山中町</t>
  </si>
  <si>
    <t>927-1222</t>
  </si>
  <si>
    <t>石川県珠洲市宝立町鵜飼</t>
  </si>
  <si>
    <t>宝立町鵜飼</t>
  </si>
  <si>
    <t>927-1223</t>
  </si>
  <si>
    <t>石川県珠洲市宝立町鵜島</t>
  </si>
  <si>
    <t>宝立町鵜島</t>
  </si>
  <si>
    <t>927-1227</t>
  </si>
  <si>
    <t>石川県珠洲市宝立町大町泥木</t>
  </si>
  <si>
    <t>宝立町大町泥木</t>
  </si>
  <si>
    <t>927-1228</t>
  </si>
  <si>
    <t>石川県珠洲市宝立町柏原</t>
  </si>
  <si>
    <t>宝立町柏原</t>
  </si>
  <si>
    <t>927-1221</t>
  </si>
  <si>
    <t>石川県珠洲市宝立町春日野</t>
  </si>
  <si>
    <t>宝立町春日野</t>
  </si>
  <si>
    <t>石川県珠洲市宝立町黒峰</t>
  </si>
  <si>
    <t>宝立町黒峰</t>
  </si>
  <si>
    <t>石川県珠洲市宝立町金峰寺</t>
  </si>
  <si>
    <t>宝立町金峰寺</t>
  </si>
  <si>
    <t>927-1225</t>
  </si>
  <si>
    <t>石川県珠洲市宝立町宗玄</t>
  </si>
  <si>
    <t>宝立町宗玄</t>
  </si>
  <si>
    <t>927-1226</t>
  </si>
  <si>
    <t>石川県珠洲市宝立町馬渡</t>
  </si>
  <si>
    <t>宝立町馬渡</t>
  </si>
  <si>
    <t>927-1224</t>
  </si>
  <si>
    <t>石川県珠洲市宝立町南黒丸</t>
  </si>
  <si>
    <t>宝立町南黒丸</t>
  </si>
  <si>
    <t>石川県珠洲市宝立町二艘丹</t>
  </si>
  <si>
    <t>宝立町二艘丹</t>
  </si>
  <si>
    <t>927-1326</t>
  </si>
  <si>
    <t>石川県珠洲市真浦町</t>
  </si>
  <si>
    <t>真浦町</t>
  </si>
  <si>
    <t>927-1304</t>
  </si>
  <si>
    <t>石川県珠洲市馬緤町</t>
  </si>
  <si>
    <t>馬緤町</t>
  </si>
  <si>
    <t>927-1452</t>
  </si>
  <si>
    <t>石川県珠洲市三崎町粟津</t>
  </si>
  <si>
    <t>三崎町粟津</t>
  </si>
  <si>
    <t>927-1454</t>
  </si>
  <si>
    <t>石川県珠洲市三崎町宇治</t>
  </si>
  <si>
    <t>三崎町宇治</t>
  </si>
  <si>
    <t>927-1457</t>
  </si>
  <si>
    <t>石川県珠洲市三崎町大屋</t>
  </si>
  <si>
    <t>三崎町大屋</t>
  </si>
  <si>
    <t>927-1456</t>
  </si>
  <si>
    <t>石川県珠洲市三崎町高波</t>
  </si>
  <si>
    <t>三崎町高波</t>
  </si>
  <si>
    <t>927-1462</t>
  </si>
  <si>
    <t>石川県珠洲市三崎町小泊</t>
  </si>
  <si>
    <t>三崎町小泊</t>
  </si>
  <si>
    <t>927-1451</t>
  </si>
  <si>
    <t>石川県珠洲市三崎町寺家</t>
  </si>
  <si>
    <t>三崎町寺家</t>
  </si>
  <si>
    <t>927-1466</t>
  </si>
  <si>
    <t>石川県珠洲市三崎町杉山</t>
  </si>
  <si>
    <t>三崎町杉山</t>
  </si>
  <si>
    <t>927-1468</t>
  </si>
  <si>
    <t>石川県珠洲市三崎町内方</t>
  </si>
  <si>
    <t>三崎町内方</t>
  </si>
  <si>
    <t>927-1465</t>
  </si>
  <si>
    <t>石川県珠洲市三崎町二本松</t>
  </si>
  <si>
    <t>三崎町二本松</t>
  </si>
  <si>
    <t>927-1455</t>
  </si>
  <si>
    <t>石川県珠洲市三崎町引砂</t>
  </si>
  <si>
    <t>三崎町引砂</t>
  </si>
  <si>
    <t>927-1461</t>
  </si>
  <si>
    <t>石川県珠洲市三崎町伏見</t>
  </si>
  <si>
    <t>三崎町伏見</t>
  </si>
  <si>
    <t>927-1464</t>
  </si>
  <si>
    <t>石川県珠洲市三崎町細屋</t>
  </si>
  <si>
    <t>三崎町細屋</t>
  </si>
  <si>
    <t>927-1467</t>
  </si>
  <si>
    <t>石川県珠洲市三崎町本</t>
  </si>
  <si>
    <t>三崎町本</t>
  </si>
  <si>
    <t>927-1463</t>
  </si>
  <si>
    <t>石川県珠洲市三崎町雲津</t>
  </si>
  <si>
    <t>三崎町雲津</t>
  </si>
  <si>
    <t>927-1453</t>
  </si>
  <si>
    <t>石川県珠洲市三崎町森腰</t>
  </si>
  <si>
    <t>三崎町森腰</t>
  </si>
  <si>
    <t>927-1237</t>
  </si>
  <si>
    <t>石川県珠洲市若山町宇都山</t>
  </si>
  <si>
    <t>若山町宇都山</t>
  </si>
  <si>
    <t>927-1314</t>
  </si>
  <si>
    <t>石川県珠洲市若山町上黒丸</t>
  </si>
  <si>
    <t>若山町上黒丸</t>
  </si>
  <si>
    <t>927-1311</t>
  </si>
  <si>
    <t>石川県珠洲市若山町上正力</t>
  </si>
  <si>
    <t>若山町上正力</t>
  </si>
  <si>
    <t>927-1317</t>
  </si>
  <si>
    <t>石川県珠洲市若山町上山</t>
  </si>
  <si>
    <t>若山町上山</t>
  </si>
  <si>
    <t>927-1318</t>
  </si>
  <si>
    <t>石川県珠洲市若山町北山</t>
  </si>
  <si>
    <t>若山町北山</t>
  </si>
  <si>
    <t>927-1234</t>
  </si>
  <si>
    <t>石川県珠洲市若山町経念</t>
  </si>
  <si>
    <t>若山町経念</t>
  </si>
  <si>
    <t>927-1315</t>
  </si>
  <si>
    <t>石川県珠洲市若山町白滝</t>
  </si>
  <si>
    <t>若山町白滝</t>
  </si>
  <si>
    <t>927-1231</t>
  </si>
  <si>
    <t>石川県珠洲市若山町鈴内</t>
  </si>
  <si>
    <t>若山町鈴内</t>
  </si>
  <si>
    <t>927-1233</t>
  </si>
  <si>
    <t>石川県珠洲市若山町出田</t>
  </si>
  <si>
    <t>若山町出田</t>
  </si>
  <si>
    <t>927-1316</t>
  </si>
  <si>
    <t>石川県珠洲市若山町洲巻</t>
  </si>
  <si>
    <t>若山町洲巻</t>
  </si>
  <si>
    <t>石川県珠洲市若山町大坊</t>
  </si>
  <si>
    <t>若山町大坊</t>
  </si>
  <si>
    <t>927-1236</t>
  </si>
  <si>
    <t>石川県珠洲市若山町中</t>
  </si>
  <si>
    <t>若山町中</t>
  </si>
  <si>
    <t>927-1235</t>
  </si>
  <si>
    <t>石川県珠洲市若山町中田</t>
  </si>
  <si>
    <t>若山町中田</t>
  </si>
  <si>
    <t>927-1238</t>
  </si>
  <si>
    <t>石川県珠洲市若山町延武</t>
  </si>
  <si>
    <t>若山町延武</t>
  </si>
  <si>
    <t>石川県珠洲市若山町火宮</t>
  </si>
  <si>
    <t>若山町火宮</t>
  </si>
  <si>
    <t>927-1232</t>
  </si>
  <si>
    <t>石川県珠洲市若山町広栗</t>
  </si>
  <si>
    <t>若山町広栗</t>
  </si>
  <si>
    <t>927-1312</t>
  </si>
  <si>
    <t>石川県珠洲市若山町二子</t>
  </si>
  <si>
    <t>若山町二子</t>
  </si>
  <si>
    <t>927-1239</t>
  </si>
  <si>
    <t>石川県珠洲市若山町古蔵</t>
  </si>
  <si>
    <t>若山町古蔵</t>
  </si>
  <si>
    <t>石川県珠洲市若山町南山</t>
  </si>
  <si>
    <t>若山町南山</t>
  </si>
  <si>
    <t>石川県珠洲市若山町向</t>
  </si>
  <si>
    <t>若山町向</t>
  </si>
  <si>
    <t>927-1313</t>
  </si>
  <si>
    <t>石川県珠洲市若山町宗末</t>
  </si>
  <si>
    <t>若山町宗末</t>
  </si>
  <si>
    <t>927-1319</t>
  </si>
  <si>
    <t>石川県珠洲市若山町吉ケ池</t>
  </si>
  <si>
    <t>若山町吉ケ池</t>
  </si>
  <si>
    <t>922-0000</t>
  </si>
  <si>
    <t>石川県加賀市</t>
  </si>
  <si>
    <t>加賀市</t>
  </si>
  <si>
    <t>922-0337</t>
  </si>
  <si>
    <t>石川県加賀市合河町</t>
  </si>
  <si>
    <t>合河町</t>
  </si>
  <si>
    <t>922-0278</t>
  </si>
  <si>
    <t>石川県加賀市荒木町</t>
  </si>
  <si>
    <t>荒木町</t>
  </si>
  <si>
    <t>922-0406</t>
  </si>
  <si>
    <t>石川県加賀市伊切町</t>
  </si>
  <si>
    <t>伊切町</t>
  </si>
  <si>
    <t>922-0403</t>
  </si>
  <si>
    <t>石川県加賀市一白町</t>
  </si>
  <si>
    <t>一白町</t>
  </si>
  <si>
    <t>922-0331</t>
  </si>
  <si>
    <t>石川県加賀市動橋町</t>
  </si>
  <si>
    <t>動橋町</t>
  </si>
  <si>
    <t>922-0411</t>
  </si>
  <si>
    <t>石川県加賀市潮津町</t>
  </si>
  <si>
    <t>潮津町</t>
  </si>
  <si>
    <t>922-0312</t>
  </si>
  <si>
    <t>石川県加賀市宇谷町</t>
  </si>
  <si>
    <t>宇谷町</t>
  </si>
  <si>
    <t>922-0302</t>
  </si>
  <si>
    <t>石川県加賀市打越町</t>
  </si>
  <si>
    <t>922-0222</t>
  </si>
  <si>
    <t>石川県加賀市上野町（丸山）</t>
  </si>
  <si>
    <t>上野町（丸山）</t>
  </si>
  <si>
    <t>922-0322</t>
  </si>
  <si>
    <t>石川県加賀市上野町（その他）</t>
  </si>
  <si>
    <t>上野町（その他）</t>
  </si>
  <si>
    <t>922-0425</t>
  </si>
  <si>
    <t>石川県加賀市大菅波町</t>
  </si>
  <si>
    <t>大菅波町</t>
  </si>
  <si>
    <t>922-0856</t>
  </si>
  <si>
    <t>石川県加賀市奥谷町</t>
  </si>
  <si>
    <t>奥谷町</t>
  </si>
  <si>
    <t>922-0445</t>
  </si>
  <si>
    <t>石川県加賀市小塩辻町</t>
  </si>
  <si>
    <t>小塩辻町</t>
  </si>
  <si>
    <t>922-0553</t>
  </si>
  <si>
    <t>石川県加賀市小塩町</t>
  </si>
  <si>
    <t>小塩町</t>
  </si>
  <si>
    <t>922-0428</t>
  </si>
  <si>
    <t>石川県加賀市尾中町</t>
  </si>
  <si>
    <t>尾中町</t>
  </si>
  <si>
    <t>922-0271</t>
  </si>
  <si>
    <t>石川県加賀市尾俣町</t>
  </si>
  <si>
    <t>尾俣町</t>
  </si>
  <si>
    <t>922-0262</t>
  </si>
  <si>
    <t>石川県加賀市柏野町</t>
  </si>
  <si>
    <t>柏野町</t>
  </si>
  <si>
    <t>922-0305</t>
  </si>
  <si>
    <t>石川県加賀市梶井町</t>
  </si>
  <si>
    <t>梶井町</t>
  </si>
  <si>
    <t>922-0564</t>
  </si>
  <si>
    <t>石川県加賀市片野町</t>
  </si>
  <si>
    <t>片野町</t>
  </si>
  <si>
    <t>922-0412</t>
  </si>
  <si>
    <t>石川県加賀市片山津温泉</t>
  </si>
  <si>
    <t>片山津温泉</t>
  </si>
  <si>
    <t>922-0414</t>
  </si>
  <si>
    <t>石川県加賀市片山津町</t>
  </si>
  <si>
    <t>片山津町</t>
  </si>
  <si>
    <t>922-0273</t>
  </si>
  <si>
    <t>石川県加賀市桂谷町</t>
  </si>
  <si>
    <t>桂谷町</t>
  </si>
  <si>
    <t>922-0013</t>
  </si>
  <si>
    <t>石川県加賀市上河崎町</t>
  </si>
  <si>
    <t>上河崎町</t>
  </si>
  <si>
    <t>922-0241</t>
  </si>
  <si>
    <t>石川県加賀市加茂町</t>
  </si>
  <si>
    <t>加茂町</t>
  </si>
  <si>
    <t>922-0277</t>
  </si>
  <si>
    <t>石川県加賀市河南町</t>
  </si>
  <si>
    <t>河南町</t>
  </si>
  <si>
    <t>922-0276</t>
  </si>
  <si>
    <t>石川県加賀市河南町（淀町）</t>
  </si>
  <si>
    <t>河南町（淀町）</t>
  </si>
  <si>
    <t>922-0314</t>
  </si>
  <si>
    <t>石川県加賀市河原町</t>
  </si>
  <si>
    <t>河原町</t>
  </si>
  <si>
    <t>922-0307</t>
  </si>
  <si>
    <t>石川県加賀市干拓町</t>
  </si>
  <si>
    <t>干拓町</t>
  </si>
  <si>
    <t>922-0434</t>
  </si>
  <si>
    <t>石川県加賀市北山田町</t>
  </si>
  <si>
    <t>北山田町</t>
  </si>
  <si>
    <t>922-0435</t>
  </si>
  <si>
    <t>石川県加賀市希望が丘</t>
  </si>
  <si>
    <t>希望が丘</t>
  </si>
  <si>
    <t>922-0842</t>
  </si>
  <si>
    <t>石川県加賀市熊坂町</t>
  </si>
  <si>
    <t>熊坂町</t>
  </si>
  <si>
    <t>922-0565</t>
  </si>
  <si>
    <t>石川県加賀市黒崎町</t>
  </si>
  <si>
    <t>922-0823</t>
  </si>
  <si>
    <t>石川県加賀市黒瀬町</t>
  </si>
  <si>
    <t>黒瀬町</t>
  </si>
  <si>
    <t>922-0326</t>
  </si>
  <si>
    <t>石川県加賀市桑原町</t>
  </si>
  <si>
    <t>桑原町</t>
  </si>
  <si>
    <t>922-0404</t>
  </si>
  <si>
    <t>石川県加賀市源平町</t>
  </si>
  <si>
    <t>源平町</t>
  </si>
  <si>
    <t>922-0266</t>
  </si>
  <si>
    <t>石川県加賀市小坂町</t>
  </si>
  <si>
    <t>922-0413</t>
  </si>
  <si>
    <t>石川県加賀市湖城町</t>
  </si>
  <si>
    <t>湖城町</t>
  </si>
  <si>
    <t>922-0424</t>
  </si>
  <si>
    <t>石川県加賀市小菅波町</t>
  </si>
  <si>
    <t>小菅波町</t>
  </si>
  <si>
    <t>922-0831</t>
  </si>
  <si>
    <t>石川県加賀市幸町</t>
  </si>
  <si>
    <t>922-0311</t>
  </si>
  <si>
    <t>石川県加賀市栄谷町</t>
  </si>
  <si>
    <t>栄谷町</t>
  </si>
  <si>
    <t>922-0423</t>
  </si>
  <si>
    <t>石川県加賀市作見町</t>
  </si>
  <si>
    <t>作見町</t>
  </si>
  <si>
    <t>922-0446</t>
  </si>
  <si>
    <t>石川県加賀市塩浜町</t>
  </si>
  <si>
    <t>塩浜町</t>
  </si>
  <si>
    <t>922-0673</t>
  </si>
  <si>
    <t>石川県加賀市塩屋町</t>
  </si>
  <si>
    <t>塩屋町</t>
  </si>
  <si>
    <t>922-0441</t>
  </si>
  <si>
    <t>石川県加賀市篠原新町</t>
  </si>
  <si>
    <t>篠原新町</t>
  </si>
  <si>
    <t>922-0442</t>
  </si>
  <si>
    <t>石川県加賀市篠原町</t>
  </si>
  <si>
    <t>篠原町</t>
  </si>
  <si>
    <t>922-0402</t>
  </si>
  <si>
    <t>石川県加賀市柴山町</t>
  </si>
  <si>
    <t>柴山町</t>
  </si>
  <si>
    <t>922-0315</t>
  </si>
  <si>
    <t>石川県加賀市清水町</t>
  </si>
  <si>
    <t>922-0012</t>
  </si>
  <si>
    <t>石川県加賀市下河崎町</t>
  </si>
  <si>
    <t>下河崎町</t>
  </si>
  <si>
    <t>922-0332</t>
  </si>
  <si>
    <t>石川県加賀市庄町</t>
  </si>
  <si>
    <t>庄町</t>
  </si>
  <si>
    <t>922-0836</t>
  </si>
  <si>
    <t>石川県加賀市白鳥町</t>
  </si>
  <si>
    <t>白鳥町</t>
  </si>
  <si>
    <t>922-0401</t>
  </si>
  <si>
    <t>石川県加賀市新保町</t>
  </si>
  <si>
    <t>922-0822</t>
  </si>
  <si>
    <t>石川県加賀市吸坂町</t>
  </si>
  <si>
    <t>吸坂町</t>
  </si>
  <si>
    <t>922-0264</t>
  </si>
  <si>
    <t>石川県加賀市須谷町</t>
  </si>
  <si>
    <t>須谷町</t>
  </si>
  <si>
    <t>922-0833</t>
  </si>
  <si>
    <t>石川県加賀市曾宇町</t>
  </si>
  <si>
    <t>曾宇町</t>
  </si>
  <si>
    <t>922-0825</t>
  </si>
  <si>
    <t>石川県加賀市直下町</t>
  </si>
  <si>
    <t>直下町</t>
  </si>
  <si>
    <t>922-0061</t>
  </si>
  <si>
    <t>石川県加賀市大聖寺相生町</t>
  </si>
  <si>
    <t>大聖寺相生町</t>
  </si>
  <si>
    <t>922-0022</t>
  </si>
  <si>
    <t>石川県加賀市大聖寺曙町</t>
  </si>
  <si>
    <t>大聖寺曙町</t>
  </si>
  <si>
    <t>922-0028</t>
  </si>
  <si>
    <t>石川県加賀市大聖寺麻畠町</t>
  </si>
  <si>
    <t>大聖寺麻畠町</t>
  </si>
  <si>
    <t>922-0004</t>
  </si>
  <si>
    <t>石川県加賀市大聖寺朝日町</t>
  </si>
  <si>
    <t>大聖寺朝日町</t>
  </si>
  <si>
    <t>922-0034</t>
  </si>
  <si>
    <t>石川県加賀市大聖寺荒町</t>
  </si>
  <si>
    <t>大聖寺荒町</t>
  </si>
  <si>
    <t>922-0036</t>
  </si>
  <si>
    <t>石川県加賀市大聖寺一本橋町</t>
  </si>
  <si>
    <t>大聖寺一本橋町</t>
  </si>
  <si>
    <t>922-0863</t>
  </si>
  <si>
    <t>石川県加賀市大聖寺今出町</t>
  </si>
  <si>
    <t>大聖寺今出町</t>
  </si>
  <si>
    <t>922-0042</t>
  </si>
  <si>
    <t>石川県加賀市大聖寺魚町</t>
  </si>
  <si>
    <t>大聖寺魚町</t>
  </si>
  <si>
    <t>922-0001</t>
  </si>
  <si>
    <t>石川県加賀市大聖寺上木町</t>
  </si>
  <si>
    <t>大聖寺上木町</t>
  </si>
  <si>
    <t>922-0802</t>
  </si>
  <si>
    <t>石川県加賀市大聖寺越前町</t>
  </si>
  <si>
    <t>大聖寺越前町</t>
  </si>
  <si>
    <t>922-0803</t>
  </si>
  <si>
    <t>石川県加賀市大聖寺越前三ツ屋町</t>
  </si>
  <si>
    <t>大聖寺越前三ツ屋町</t>
  </si>
  <si>
    <t>922-0806</t>
  </si>
  <si>
    <t>石川県加賀市大聖寺大新道</t>
  </si>
  <si>
    <t>大聖寺大新道</t>
  </si>
  <si>
    <t>922-0005</t>
  </si>
  <si>
    <t>石川県加賀市大聖寺岡町</t>
  </si>
  <si>
    <t>大聖寺岡町</t>
  </si>
  <si>
    <t>922-0003</t>
  </si>
  <si>
    <t>石川県加賀市大聖寺荻生町</t>
  </si>
  <si>
    <t>大聖寺荻生町</t>
  </si>
  <si>
    <t>922-0037</t>
  </si>
  <si>
    <t>石川県加賀市大聖寺鍛冶町</t>
  </si>
  <si>
    <t>大聖寺鍛冶町</t>
  </si>
  <si>
    <t>922-0011</t>
  </si>
  <si>
    <t>石川県加賀市大聖寺春日町</t>
  </si>
  <si>
    <t>大聖寺春日町</t>
  </si>
  <si>
    <t>922-0056</t>
  </si>
  <si>
    <t>石川県加賀市大聖寺片原町</t>
  </si>
  <si>
    <t>大聖寺片原町</t>
  </si>
  <si>
    <t>922-0032</t>
  </si>
  <si>
    <t>石川県加賀市大聖寺金子町</t>
  </si>
  <si>
    <t>大聖寺金子町</t>
  </si>
  <si>
    <t>石川県加賀市大聖寺上福田町</t>
  </si>
  <si>
    <t>大聖寺上福田町</t>
  </si>
  <si>
    <t>922-0046</t>
  </si>
  <si>
    <t>石川県加賀市大聖寺観音町</t>
  </si>
  <si>
    <t>大聖寺観音町</t>
  </si>
  <si>
    <t>922-0026</t>
  </si>
  <si>
    <t>石川県加賀市大聖寺亀町</t>
  </si>
  <si>
    <t>大聖寺亀町</t>
  </si>
  <si>
    <t>922-0064</t>
  </si>
  <si>
    <t>石川県加賀市大聖寺北片原町</t>
  </si>
  <si>
    <t>大聖寺北片原町</t>
  </si>
  <si>
    <t>922-0055</t>
  </si>
  <si>
    <t>石川県加賀市大聖寺京町</t>
  </si>
  <si>
    <t>大聖寺京町</t>
  </si>
  <si>
    <t>922-0851</t>
  </si>
  <si>
    <t>石川県加賀市大聖寺錦城ケ丘</t>
  </si>
  <si>
    <t>大聖寺錦城ケ丘</t>
  </si>
  <si>
    <t>922-0031</t>
  </si>
  <si>
    <t>石川県加賀市大聖寺木呂場町</t>
  </si>
  <si>
    <t>大聖寺木呂場町</t>
  </si>
  <si>
    <t>922-0043</t>
  </si>
  <si>
    <t>石川県加賀市大聖寺五軒町</t>
  </si>
  <si>
    <t>大聖寺五軒町</t>
  </si>
  <si>
    <t>石川県加賀市大聖寺敷地</t>
  </si>
  <si>
    <t>大聖寺敷地</t>
  </si>
  <si>
    <t>922-0841</t>
  </si>
  <si>
    <t>石川県加賀市大聖寺下屋敷町</t>
  </si>
  <si>
    <t>大聖寺下屋敷町</t>
  </si>
  <si>
    <t>922-0002</t>
  </si>
  <si>
    <t>石川県加賀市大聖寺下福田町</t>
  </si>
  <si>
    <t>大聖寺下福田町</t>
  </si>
  <si>
    <t>石川県加賀市大聖寺新川町</t>
  </si>
  <si>
    <t>大聖寺新川町</t>
  </si>
  <si>
    <t>922-0065</t>
  </si>
  <si>
    <t>石川県加賀市大聖寺新旗陽町</t>
  </si>
  <si>
    <t>大聖寺新旗陽町</t>
  </si>
  <si>
    <t>922-0068</t>
  </si>
  <si>
    <t>石川県加賀市大聖寺新組町</t>
  </si>
  <si>
    <t>大聖寺新組町</t>
  </si>
  <si>
    <t>922-0021</t>
  </si>
  <si>
    <t>石川県加賀市大聖寺新栄町</t>
  </si>
  <si>
    <t>大聖寺新栄町</t>
  </si>
  <si>
    <t>922-0063</t>
  </si>
  <si>
    <t>石川県加賀市大聖寺新町</t>
  </si>
  <si>
    <t>大聖寺新町</t>
  </si>
  <si>
    <t>922-0807</t>
  </si>
  <si>
    <t>石川県加賀市大聖寺神明町</t>
  </si>
  <si>
    <t>大聖寺神明町</t>
  </si>
  <si>
    <t>922-0805</t>
  </si>
  <si>
    <t>石川県加賀市大聖寺新屋敷町</t>
  </si>
  <si>
    <t>大聖寺新屋敷町</t>
  </si>
  <si>
    <t>922-0861</t>
  </si>
  <si>
    <t>石川県加賀市大聖寺地方町</t>
  </si>
  <si>
    <t>大聖寺地方町</t>
  </si>
  <si>
    <t>922-0045</t>
  </si>
  <si>
    <t>石川県加賀市大聖寺十一町</t>
  </si>
  <si>
    <t>大聖寺十一町</t>
  </si>
  <si>
    <t>922-0815</t>
  </si>
  <si>
    <t>石川県加賀市大聖寺菅生</t>
  </si>
  <si>
    <t>大聖寺菅生</t>
  </si>
  <si>
    <t>922-0814</t>
  </si>
  <si>
    <t>石川県加賀市大聖寺菅生町</t>
  </si>
  <si>
    <t>大聖寺菅生町</t>
  </si>
  <si>
    <t>922-0801</t>
  </si>
  <si>
    <t>石川県加賀市大聖寺関町</t>
  </si>
  <si>
    <t>大聖寺関町</t>
  </si>
  <si>
    <t>922-0671</t>
  </si>
  <si>
    <t>石川県加賀市大聖寺瀬越町</t>
  </si>
  <si>
    <t>大聖寺瀬越町</t>
  </si>
  <si>
    <t>922-0053</t>
  </si>
  <si>
    <t>石川県加賀市大聖寺鷹匠町</t>
  </si>
  <si>
    <t>大聖寺鷹匠町</t>
  </si>
  <si>
    <t>922-0812</t>
  </si>
  <si>
    <t>石川県加賀市大聖寺田原町</t>
  </si>
  <si>
    <t>大聖寺田原町</t>
  </si>
  <si>
    <t>922-0023</t>
  </si>
  <si>
    <t>石川県加賀市大聖寺大名竹町</t>
  </si>
  <si>
    <t>大聖寺大名竹町</t>
  </si>
  <si>
    <t>922-0035</t>
  </si>
  <si>
    <t>石川県加賀市大聖寺鉄砲町</t>
  </si>
  <si>
    <t>大聖寺鉄砲町</t>
  </si>
  <si>
    <t>922-0054</t>
  </si>
  <si>
    <t>石川県加賀市大聖寺寺町</t>
  </si>
  <si>
    <t>大聖寺寺町</t>
  </si>
  <si>
    <t>922-0007</t>
  </si>
  <si>
    <t>石川県加賀市大聖寺天神下町</t>
  </si>
  <si>
    <t>大聖寺天神下町</t>
  </si>
  <si>
    <t>922-0066</t>
  </si>
  <si>
    <t>石川県加賀市大聖寺殿町</t>
  </si>
  <si>
    <t>大聖寺殿町</t>
  </si>
  <si>
    <t>922-0804</t>
  </si>
  <si>
    <t>石川県加賀市大聖寺中新道</t>
  </si>
  <si>
    <t>大聖寺中新道</t>
  </si>
  <si>
    <t>922-0051</t>
  </si>
  <si>
    <t>石川県加賀市大聖寺仲町</t>
  </si>
  <si>
    <t>大聖寺仲町</t>
  </si>
  <si>
    <t>922-0047</t>
  </si>
  <si>
    <t>石川県加賀市大聖寺中町</t>
  </si>
  <si>
    <t>大聖寺中町</t>
  </si>
  <si>
    <t>922-0024</t>
  </si>
  <si>
    <t>石川県加賀市大聖寺永町</t>
  </si>
  <si>
    <t>大聖寺永町</t>
  </si>
  <si>
    <t>922-0862</t>
  </si>
  <si>
    <t>石川県加賀市大聖寺錦町</t>
  </si>
  <si>
    <t>大聖寺錦町</t>
  </si>
  <si>
    <t>922-0864</t>
  </si>
  <si>
    <t>石川県加賀市大聖寺西栄町</t>
  </si>
  <si>
    <t>大聖寺西栄町</t>
  </si>
  <si>
    <t>922-0865</t>
  </si>
  <si>
    <t>石川県加賀市大聖寺西町</t>
  </si>
  <si>
    <t>大聖寺西町</t>
  </si>
  <si>
    <t>石川県加賀市大聖寺畑町</t>
  </si>
  <si>
    <t>大聖寺畑町</t>
  </si>
  <si>
    <t>石川県加賀市大聖寺畑山町</t>
  </si>
  <si>
    <t>大聖寺畑山町</t>
  </si>
  <si>
    <t>922-0057</t>
  </si>
  <si>
    <t>石川県加賀市大聖寺八間道</t>
  </si>
  <si>
    <t>大聖寺八間道</t>
  </si>
  <si>
    <t>922-0048</t>
  </si>
  <si>
    <t>石川県加賀市大聖寺馬場町</t>
  </si>
  <si>
    <t>大聖寺馬場町</t>
  </si>
  <si>
    <t>922-0067</t>
  </si>
  <si>
    <t>石川県加賀市大聖寺番場町</t>
  </si>
  <si>
    <t>大聖寺番場町</t>
  </si>
  <si>
    <t>石川県加賀市大聖寺東敷地町</t>
  </si>
  <si>
    <t>大聖寺東敷地町</t>
  </si>
  <si>
    <t>922-0816</t>
  </si>
  <si>
    <t>石川県加賀市大聖寺東町</t>
  </si>
  <si>
    <t>大聖寺東町</t>
  </si>
  <si>
    <t>922-0044</t>
  </si>
  <si>
    <t>石川県加賀市大聖寺東横町</t>
  </si>
  <si>
    <t>大聖寺東横町</t>
  </si>
  <si>
    <t>石川県加賀市大聖寺平床</t>
  </si>
  <si>
    <t>大聖寺平床</t>
  </si>
  <si>
    <t>922-0052</t>
  </si>
  <si>
    <t>石川県加賀市大聖寺福田町</t>
  </si>
  <si>
    <t>大聖寺福田町</t>
  </si>
  <si>
    <t>922-0006</t>
  </si>
  <si>
    <t>石川県加賀市大聖寺藤ノ木町</t>
  </si>
  <si>
    <t>大聖寺藤ノ木町</t>
  </si>
  <si>
    <t>922-0033</t>
  </si>
  <si>
    <t>石川県加賀市大聖寺法華坊町</t>
  </si>
  <si>
    <t>大聖寺法華坊町</t>
  </si>
  <si>
    <t>922-0041</t>
  </si>
  <si>
    <t>石川県加賀市大聖寺本町</t>
  </si>
  <si>
    <t>大聖寺本町</t>
  </si>
  <si>
    <t>922-0062</t>
  </si>
  <si>
    <t>石川県加賀市大聖寺松ケ根町</t>
  </si>
  <si>
    <t>大聖寺松ケ根町</t>
  </si>
  <si>
    <t>石川県加賀市大聖寺松島町</t>
  </si>
  <si>
    <t>大聖寺松島町</t>
  </si>
  <si>
    <t>922-0853</t>
  </si>
  <si>
    <t>石川県加賀市大聖寺三ツ町</t>
  </si>
  <si>
    <t>大聖寺三ツ町</t>
  </si>
  <si>
    <t>石川県加賀市大聖寺三ツ屋町</t>
  </si>
  <si>
    <t>大聖寺三ツ屋町</t>
  </si>
  <si>
    <t>922-0852</t>
  </si>
  <si>
    <t>石川県加賀市大聖寺緑ケ丘</t>
  </si>
  <si>
    <t>大聖寺緑ケ丘</t>
  </si>
  <si>
    <t>922-0811</t>
  </si>
  <si>
    <t>石川県加賀市大聖寺南町</t>
  </si>
  <si>
    <t>大聖寺南町</t>
  </si>
  <si>
    <t>922-0025</t>
  </si>
  <si>
    <t>石川県加賀市大聖寺耳聞山仲町</t>
  </si>
  <si>
    <t>大聖寺耳聞山仲町</t>
  </si>
  <si>
    <t>922-0027</t>
  </si>
  <si>
    <t>石川県加賀市大聖寺耳聞山町</t>
  </si>
  <si>
    <t>大聖寺耳聞山町</t>
  </si>
  <si>
    <t>922-0038</t>
  </si>
  <si>
    <t>石川県加賀市大聖寺山田町</t>
  </si>
  <si>
    <t>大聖寺山田町</t>
  </si>
  <si>
    <t>922-0813</t>
  </si>
  <si>
    <t>石川県加賀市大聖寺弓町</t>
  </si>
  <si>
    <t>大聖寺弓町</t>
  </si>
  <si>
    <t>922-0843</t>
  </si>
  <si>
    <t>石川県加賀市大同町</t>
  </si>
  <si>
    <t>大同町</t>
  </si>
  <si>
    <t>922-0562</t>
  </si>
  <si>
    <t>石川県加賀市高尾町</t>
  </si>
  <si>
    <t>922-0301</t>
  </si>
  <si>
    <t>石川県加賀市高塚町</t>
  </si>
  <si>
    <t>高塚町</t>
  </si>
  <si>
    <t>922-0552</t>
  </si>
  <si>
    <t>石川県加賀市田尻町</t>
  </si>
  <si>
    <t>田尻町</t>
  </si>
  <si>
    <t>922-0855</t>
  </si>
  <si>
    <t>石川県加賀市橘町</t>
  </si>
  <si>
    <t>922-0313</t>
  </si>
  <si>
    <t>石川県加賀市勅使町</t>
  </si>
  <si>
    <t>勅使町</t>
  </si>
  <si>
    <t>922-0333</t>
  </si>
  <si>
    <t>石川県加賀市津波倉町</t>
  </si>
  <si>
    <t>922-0405</t>
  </si>
  <si>
    <t>石川県加賀市手塚町</t>
  </si>
  <si>
    <t>手塚町</t>
  </si>
  <si>
    <t>922-0426</t>
  </si>
  <si>
    <t>石川県加賀市天日町</t>
  </si>
  <si>
    <t>天日町</t>
  </si>
  <si>
    <t>922-0427</t>
  </si>
  <si>
    <t>石川県加賀市ときわ台</t>
  </si>
  <si>
    <t>ときわ台</t>
  </si>
  <si>
    <t>922-0832</t>
  </si>
  <si>
    <t>石川県加賀市百々町</t>
  </si>
  <si>
    <t>百々町</t>
  </si>
  <si>
    <t>922-0263</t>
  </si>
  <si>
    <t>石川県加賀市塔尾町</t>
  </si>
  <si>
    <t>塔尾町</t>
  </si>
  <si>
    <t>922-0421</t>
  </si>
  <si>
    <t>石川県加賀市冨塚町</t>
  </si>
  <si>
    <t>冨塚町</t>
  </si>
  <si>
    <t>922-0306</t>
  </si>
  <si>
    <t>石川県加賀市中島町</t>
  </si>
  <si>
    <t>中島町</t>
  </si>
  <si>
    <t>922-0014</t>
  </si>
  <si>
    <t>石川県加賀市中代町</t>
  </si>
  <si>
    <t>中代町</t>
  </si>
  <si>
    <t>922-0857</t>
  </si>
  <si>
    <t>石川県加賀市永井町</t>
  </si>
  <si>
    <t>永井町</t>
  </si>
  <si>
    <t>922-0324</t>
  </si>
  <si>
    <t>石川県加賀市七日市新町</t>
  </si>
  <si>
    <t>七日市新町</t>
  </si>
  <si>
    <t>922-0335</t>
  </si>
  <si>
    <t>石川県加賀市七日市町</t>
  </si>
  <si>
    <t>七日市町</t>
  </si>
  <si>
    <t>922-0821</t>
  </si>
  <si>
    <t>石川県加賀市南郷町</t>
  </si>
  <si>
    <t>南郷町</t>
  </si>
  <si>
    <t>922-0334</t>
  </si>
  <si>
    <t>石川県加賀市西島町</t>
  </si>
  <si>
    <t>西島町</t>
  </si>
  <si>
    <t>922-0433</t>
  </si>
  <si>
    <t>石川県加賀市西山田町</t>
  </si>
  <si>
    <t>西山田町</t>
  </si>
  <si>
    <t>922-0443</t>
  </si>
  <si>
    <t>石川県加賀市野田町</t>
  </si>
  <si>
    <t>922-0437</t>
  </si>
  <si>
    <t>石川県加賀市白山台</t>
  </si>
  <si>
    <t>白山台</t>
  </si>
  <si>
    <t>922-0844</t>
  </si>
  <si>
    <t>石川県加賀市白望台町</t>
  </si>
  <si>
    <t>白望台町</t>
  </si>
  <si>
    <t>922-0303</t>
  </si>
  <si>
    <t>石川県加賀市箱宮町</t>
  </si>
  <si>
    <t>箱宮町</t>
  </si>
  <si>
    <t>922-0554</t>
  </si>
  <si>
    <t>石川県加賀市橋立町</t>
  </si>
  <si>
    <t>橋立町</t>
  </si>
  <si>
    <t>922-0432</t>
  </si>
  <si>
    <t>石川県加賀市東山田町</t>
  </si>
  <si>
    <t>東山田町</t>
  </si>
  <si>
    <t>922-0824</t>
  </si>
  <si>
    <t>石川県加賀市日谷町</t>
  </si>
  <si>
    <t>日谷町</t>
  </si>
  <si>
    <t>922-0566</t>
  </si>
  <si>
    <t>石川県加賀市深田町</t>
  </si>
  <si>
    <t>深田町</t>
  </si>
  <si>
    <t>922-0325</t>
  </si>
  <si>
    <t>石川県加賀市二子塚町</t>
  </si>
  <si>
    <t>二子塚町</t>
  </si>
  <si>
    <t>922-0267</t>
  </si>
  <si>
    <t>石川県加賀市二ツ屋町</t>
  </si>
  <si>
    <t>922-0304</t>
  </si>
  <si>
    <t>石川県加賀市分校町</t>
  </si>
  <si>
    <t>分校町</t>
  </si>
  <si>
    <t>922-0274</t>
  </si>
  <si>
    <t>石川県加賀市別所町</t>
  </si>
  <si>
    <t>922-0275</t>
  </si>
  <si>
    <t>石川県加賀市別所町（富士見ケ丘）</t>
  </si>
  <si>
    <t>別所町（富士見ケ丘）</t>
  </si>
  <si>
    <t>922-0015</t>
  </si>
  <si>
    <t>石川県加賀市保賀町</t>
  </si>
  <si>
    <t>保賀町</t>
  </si>
  <si>
    <t>922-0835</t>
  </si>
  <si>
    <t>石川県加賀市細坪町</t>
  </si>
  <si>
    <t>細坪町</t>
  </si>
  <si>
    <t>922-0436</t>
  </si>
  <si>
    <t>石川県加賀市松が丘</t>
  </si>
  <si>
    <t>松が丘</t>
  </si>
  <si>
    <t>922-0316</t>
  </si>
  <si>
    <t>石川県加賀市松山町</t>
  </si>
  <si>
    <t>松山町</t>
  </si>
  <si>
    <t>922-0221</t>
  </si>
  <si>
    <t>石川県加賀市丸山町</t>
  </si>
  <si>
    <t>922-0854</t>
  </si>
  <si>
    <t>石川県加賀市三木町</t>
  </si>
  <si>
    <t>三木町</t>
  </si>
  <si>
    <t>922-0551</t>
  </si>
  <si>
    <t>石川県加賀市美岬町</t>
  </si>
  <si>
    <t>美岬町</t>
  </si>
  <si>
    <t>922-0265</t>
  </si>
  <si>
    <t>石川県加賀市水田丸町</t>
  </si>
  <si>
    <t>水田丸町</t>
  </si>
  <si>
    <t>922-0834</t>
  </si>
  <si>
    <t>石川県加賀市美谷が丘</t>
  </si>
  <si>
    <t>美谷が丘</t>
  </si>
  <si>
    <t>922-0444</t>
  </si>
  <si>
    <t>石川県加賀市宮地町</t>
  </si>
  <si>
    <t>宮地町</t>
  </si>
  <si>
    <t>922-0561</t>
  </si>
  <si>
    <t>石川県加賀市宮町</t>
  </si>
  <si>
    <t>宮町</t>
  </si>
  <si>
    <t>922-0321</t>
  </si>
  <si>
    <t>石川県加賀市森町</t>
  </si>
  <si>
    <t>森町</t>
  </si>
  <si>
    <t>922-0242</t>
  </si>
  <si>
    <t>石川県加賀市山代温泉</t>
  </si>
  <si>
    <t>山代温泉</t>
  </si>
  <si>
    <t>922-0247</t>
  </si>
  <si>
    <t>石川県加賀市山代温泉（上宮）</t>
  </si>
  <si>
    <t>山代温泉（上宮）</t>
  </si>
  <si>
    <t>922-0254</t>
  </si>
  <si>
    <t>石川県加賀市山代温泉（温泉通り）</t>
  </si>
  <si>
    <t>山代温泉（温泉通り）</t>
  </si>
  <si>
    <t>922-0257</t>
  </si>
  <si>
    <t>石川県加賀市山代温泉（桔梗丘）</t>
  </si>
  <si>
    <t>山代温泉（桔梗丘）</t>
  </si>
  <si>
    <t>922-0252</t>
  </si>
  <si>
    <t>石川県加賀市山代温泉（九谷町）</t>
  </si>
  <si>
    <t>山代温泉（九谷町）</t>
  </si>
  <si>
    <t>922-0255</t>
  </si>
  <si>
    <t>石川県加賀市山代温泉（幸町）</t>
  </si>
  <si>
    <t>山代温泉（幸町）</t>
  </si>
  <si>
    <t>922-0244</t>
  </si>
  <si>
    <t>石川県加賀市山代温泉（神明町）</t>
  </si>
  <si>
    <t>山代温泉（神明町）</t>
  </si>
  <si>
    <t>922-0246</t>
  </si>
  <si>
    <t>石川県加賀市山代温泉（八幡）</t>
  </si>
  <si>
    <t>山代温泉（八幡）</t>
  </si>
  <si>
    <t>922-0256</t>
  </si>
  <si>
    <t>石川県加賀市山代温泉（万松園通）</t>
  </si>
  <si>
    <t>山代温泉（万松園通）</t>
  </si>
  <si>
    <t>922-0253</t>
  </si>
  <si>
    <t>石川県加賀市山代温泉（東山町）</t>
  </si>
  <si>
    <t>山代温泉（東山町）</t>
  </si>
  <si>
    <t>922-0243</t>
  </si>
  <si>
    <t>石川県加賀市山代温泉（北部）</t>
  </si>
  <si>
    <t>山代温泉（北部）</t>
  </si>
  <si>
    <t>922-0258</t>
  </si>
  <si>
    <t>石川県加賀市山代温泉（南町）</t>
  </si>
  <si>
    <t>山代温泉（南町）</t>
  </si>
  <si>
    <t>922-0245</t>
  </si>
  <si>
    <t>石川県加賀市山代温泉（山背台）</t>
  </si>
  <si>
    <t>山代温泉（山背台）</t>
  </si>
  <si>
    <t>922-0251</t>
  </si>
  <si>
    <t>石川県加賀市山代温泉（大和町）</t>
  </si>
  <si>
    <t>山代温泉（大和町）</t>
  </si>
  <si>
    <t>922-0250</t>
  </si>
  <si>
    <t>石川県加賀市山代温泉桜町</t>
  </si>
  <si>
    <t>山代温泉桜町</t>
  </si>
  <si>
    <t>922-0431</t>
  </si>
  <si>
    <t>石川県加賀市山田町</t>
  </si>
  <si>
    <t>山田町</t>
  </si>
  <si>
    <t>922-0104</t>
  </si>
  <si>
    <t>石川県加賀市山中温泉旭町</t>
  </si>
  <si>
    <t>山中温泉旭町</t>
  </si>
  <si>
    <t>922-0134</t>
  </si>
  <si>
    <t>石川県加賀市山中温泉荒谷町</t>
  </si>
  <si>
    <t>山中温泉荒谷町</t>
  </si>
  <si>
    <t>922-0105</t>
  </si>
  <si>
    <t>石川県加賀市山中温泉泉町</t>
  </si>
  <si>
    <t>山中温泉泉町</t>
  </si>
  <si>
    <t>922-0135</t>
  </si>
  <si>
    <t>石川県加賀市山中温泉今立町</t>
  </si>
  <si>
    <t>山中温泉今立町</t>
  </si>
  <si>
    <t>922-0117</t>
  </si>
  <si>
    <t>石川県加賀市山中温泉上野町（緑ケ丘）</t>
  </si>
  <si>
    <t>山中温泉上野町（緑ケ丘）</t>
  </si>
  <si>
    <t>石川県加賀市山中温泉上野町（その他）</t>
  </si>
  <si>
    <t>山中温泉上野町（その他）</t>
  </si>
  <si>
    <t>922-0107</t>
  </si>
  <si>
    <t>石川県加賀市山中温泉上原町（漆器団地）</t>
  </si>
  <si>
    <t>山中温泉上原町（漆器団地）</t>
  </si>
  <si>
    <t>922-0108</t>
  </si>
  <si>
    <t>石川県加賀市山中温泉上原町（しらさぎ団地）</t>
  </si>
  <si>
    <t>山中温泉上原町（しらさぎ団地）</t>
  </si>
  <si>
    <t>922-0106</t>
  </si>
  <si>
    <t>石川県加賀市山中温泉上原町（その他）</t>
  </si>
  <si>
    <t>山中温泉上原町（その他）</t>
  </si>
  <si>
    <t>石川県加賀市山中温泉大土町</t>
  </si>
  <si>
    <t>山中温泉大土町</t>
  </si>
  <si>
    <t>922-0126</t>
  </si>
  <si>
    <t>石川県加賀市山中温泉河鹿町</t>
  </si>
  <si>
    <t>山中温泉河鹿町</t>
  </si>
  <si>
    <t>922-0137</t>
  </si>
  <si>
    <t>石川県加賀市山中温泉風谷町</t>
  </si>
  <si>
    <t>山中温泉風谷町</t>
  </si>
  <si>
    <t>922-0118</t>
  </si>
  <si>
    <t>石川県加賀市山中温泉加美谷台</t>
  </si>
  <si>
    <t>山中温泉加美谷台</t>
  </si>
  <si>
    <t>922-0138</t>
  </si>
  <si>
    <t>石川県加賀市山中温泉栢野町</t>
  </si>
  <si>
    <t>山中温泉栢野町</t>
  </si>
  <si>
    <t>922-0136</t>
  </si>
  <si>
    <t>石川県加賀市山中温泉枯淵町</t>
  </si>
  <si>
    <t>山中温泉枯淵町</t>
  </si>
  <si>
    <t>石川県加賀市山中温泉九谷町</t>
  </si>
  <si>
    <t>山中温泉九谷町</t>
  </si>
  <si>
    <t>922-0128</t>
  </si>
  <si>
    <t>石川県加賀市山中温泉こおろぎ町</t>
  </si>
  <si>
    <t>山中温泉こおろぎ町</t>
  </si>
  <si>
    <t>922-0125</t>
  </si>
  <si>
    <t>石川県加賀市山中温泉栄町</t>
  </si>
  <si>
    <t>山中温泉栄町</t>
  </si>
  <si>
    <t>石川県加賀市山中温泉坂下町</t>
  </si>
  <si>
    <t>山中温泉坂下町</t>
  </si>
  <si>
    <t>922-0131</t>
  </si>
  <si>
    <t>石川県加賀市山中温泉四十九院町</t>
  </si>
  <si>
    <t>山中温泉四十九院町</t>
  </si>
  <si>
    <t>922-0127</t>
  </si>
  <si>
    <t>石川県加賀市山中温泉下谷町</t>
  </si>
  <si>
    <t>山中温泉下谷町</t>
  </si>
  <si>
    <t>922-0139</t>
  </si>
  <si>
    <t>石川県加賀市山中温泉菅谷町</t>
  </si>
  <si>
    <t>山中温泉菅谷町</t>
  </si>
  <si>
    <t>石川県加賀市山中温泉杉水町</t>
  </si>
  <si>
    <t>山中温泉杉水町</t>
  </si>
  <si>
    <t>石川県加賀市山中温泉菅生谷町</t>
  </si>
  <si>
    <t>山中温泉菅生谷町</t>
  </si>
  <si>
    <t>922-0133</t>
  </si>
  <si>
    <t>石川県加賀市山中温泉滝町</t>
  </si>
  <si>
    <t>山中温泉滝町</t>
  </si>
  <si>
    <t>922-0111</t>
  </si>
  <si>
    <t>石川県加賀市山中温泉塚谷町</t>
  </si>
  <si>
    <t>山中温泉塚谷町</t>
  </si>
  <si>
    <t>922-0101</t>
  </si>
  <si>
    <t>石川県加賀市山中温泉中田町</t>
  </si>
  <si>
    <t>山中温泉中田町</t>
  </si>
  <si>
    <t>922-0132</t>
  </si>
  <si>
    <t>石川県加賀市山中温泉中津原町</t>
  </si>
  <si>
    <t>山中温泉中津原町</t>
  </si>
  <si>
    <t>922-0112</t>
  </si>
  <si>
    <t>石川県加賀市山中温泉西桂木町</t>
  </si>
  <si>
    <t>山中温泉西桂木町</t>
  </si>
  <si>
    <t>石川県加賀市山中温泉二天町</t>
  </si>
  <si>
    <t>山中温泉二天町</t>
  </si>
  <si>
    <t>922-0116</t>
  </si>
  <si>
    <t>石川県加賀市山中温泉白山町</t>
  </si>
  <si>
    <t>山中温泉白山町</t>
  </si>
  <si>
    <t>922-0102</t>
  </si>
  <si>
    <t>石川県加賀市山中温泉長谷田町（日の出団地）</t>
  </si>
  <si>
    <t>山中温泉長谷田町（日の出団地）</t>
  </si>
  <si>
    <t>922-0103</t>
  </si>
  <si>
    <t>石川県加賀市山中温泉長谷田町（その他）</t>
  </si>
  <si>
    <t>山中温泉長谷田町（その他）</t>
  </si>
  <si>
    <t>922-0113</t>
  </si>
  <si>
    <t>石川県加賀市山中温泉東桂木町</t>
  </si>
  <si>
    <t>山中温泉東桂木町</t>
  </si>
  <si>
    <t>922-0114</t>
  </si>
  <si>
    <t>石川県加賀市山中温泉東町</t>
  </si>
  <si>
    <t>山中温泉東町</t>
  </si>
  <si>
    <t>922-0121</t>
  </si>
  <si>
    <t>石川県加賀市山中温泉富士見町</t>
  </si>
  <si>
    <t>山中温泉富士見町</t>
  </si>
  <si>
    <t>石川県加賀市山中温泉片谷町</t>
  </si>
  <si>
    <t>山中温泉片谷町</t>
  </si>
  <si>
    <t>922-0115</t>
  </si>
  <si>
    <t>石川県加賀市山中温泉本町</t>
  </si>
  <si>
    <t>山中温泉本町</t>
  </si>
  <si>
    <t>石川県加賀市山中温泉真砂町</t>
  </si>
  <si>
    <t>山中温泉真砂町</t>
  </si>
  <si>
    <t>922-0129</t>
  </si>
  <si>
    <t>石川県加賀市山中温泉南町</t>
  </si>
  <si>
    <t>山中温泉南町</t>
  </si>
  <si>
    <t>922-0109</t>
  </si>
  <si>
    <t>石川県加賀市山中温泉宮の杜</t>
  </si>
  <si>
    <t>山中温泉宮の杜</t>
  </si>
  <si>
    <t>922-0123</t>
  </si>
  <si>
    <t>石川県加賀市山中温泉薬師町</t>
  </si>
  <si>
    <t>山中温泉薬師町</t>
  </si>
  <si>
    <t>922-0124</t>
  </si>
  <si>
    <t>石川県加賀市山中温泉湯の出町</t>
  </si>
  <si>
    <t>山中温泉湯の出町</t>
  </si>
  <si>
    <t>922-0122</t>
  </si>
  <si>
    <t>石川県加賀市山中温泉湯の本町</t>
  </si>
  <si>
    <t>山中温泉湯の本町</t>
  </si>
  <si>
    <t>石川県加賀市山中温泉我谷町</t>
  </si>
  <si>
    <t>山中温泉我谷町</t>
  </si>
  <si>
    <t>922-0563</t>
  </si>
  <si>
    <t>石川県加賀市豊町</t>
  </si>
  <si>
    <t>豊町</t>
  </si>
  <si>
    <t>石川県加賀市豊町（ハ）</t>
  </si>
  <si>
    <t>豊町（ハ）</t>
  </si>
  <si>
    <t>922-0422</t>
  </si>
  <si>
    <t>石川県加賀市弓波町</t>
  </si>
  <si>
    <t>弓波町</t>
  </si>
  <si>
    <t>922-0336</t>
  </si>
  <si>
    <t>石川県加賀市八日市町</t>
  </si>
  <si>
    <t>922-0261</t>
  </si>
  <si>
    <t>石川県加賀市横北町</t>
  </si>
  <si>
    <t>横北町</t>
  </si>
  <si>
    <t>922-0672</t>
  </si>
  <si>
    <t>石川県加賀市吉崎町</t>
  </si>
  <si>
    <t>922-0323</t>
  </si>
  <si>
    <t>石川県加賀市若葉台</t>
  </si>
  <si>
    <t>929-1100</t>
  </si>
  <si>
    <t>石川県かほく市</t>
  </si>
  <si>
    <t>かほく市</t>
  </si>
  <si>
    <t>929-1175</t>
  </si>
  <si>
    <t>石川県かほく市秋浜</t>
  </si>
  <si>
    <t>秋浜</t>
  </si>
  <si>
    <t>929-1121</t>
  </si>
  <si>
    <t>石川県かほく市宇気</t>
  </si>
  <si>
    <t>宇気</t>
  </si>
  <si>
    <t>929-1214</t>
  </si>
  <si>
    <t>石川県かほく市内高松</t>
  </si>
  <si>
    <t>内高松</t>
  </si>
  <si>
    <t>929-1126</t>
  </si>
  <si>
    <t>石川県かほく市内日角</t>
  </si>
  <si>
    <t>内日角</t>
  </si>
  <si>
    <t>929-1125</t>
  </si>
  <si>
    <t>石川県かほく市宇野気</t>
  </si>
  <si>
    <t>宇野気</t>
  </si>
  <si>
    <t>929-1102</t>
  </si>
  <si>
    <t>石川県かほく市上田名</t>
  </si>
  <si>
    <t>上田名</t>
  </si>
  <si>
    <t>929-1127</t>
  </si>
  <si>
    <t>石川県かほく市大崎</t>
  </si>
  <si>
    <t>大崎</t>
  </si>
  <si>
    <t>929-1210</t>
  </si>
  <si>
    <t>石川県かほく市学園台</t>
  </si>
  <si>
    <t>学園台</t>
  </si>
  <si>
    <t>929-1104</t>
  </si>
  <si>
    <t>石川県かほく市笠島</t>
  </si>
  <si>
    <t>笠島</t>
  </si>
  <si>
    <t>929-1115</t>
  </si>
  <si>
    <t>石川県かほく市上山田</t>
  </si>
  <si>
    <t>上山田</t>
  </si>
  <si>
    <t>929-1114</t>
  </si>
  <si>
    <t>石川県かほく市狩鹿野</t>
  </si>
  <si>
    <t>狩鹿野</t>
  </si>
  <si>
    <t>929-1206</t>
  </si>
  <si>
    <t>石川県かほく市元女</t>
  </si>
  <si>
    <t>元女</t>
  </si>
  <si>
    <t>929-1171</t>
  </si>
  <si>
    <t>石川県かほく市木津</t>
  </si>
  <si>
    <t>木津</t>
  </si>
  <si>
    <t>929-1111</t>
  </si>
  <si>
    <t>石川県かほく市気屋</t>
  </si>
  <si>
    <t>気屋</t>
  </si>
  <si>
    <t>929-1203</t>
  </si>
  <si>
    <t>石川県かほく市黒川</t>
  </si>
  <si>
    <t>黒川</t>
  </si>
  <si>
    <t>929-1113</t>
  </si>
  <si>
    <t>石川県かほく市指江</t>
  </si>
  <si>
    <t>指江</t>
  </si>
  <si>
    <t>929-1116</t>
  </si>
  <si>
    <t>石川県かほく市下山田</t>
  </si>
  <si>
    <t>下山田</t>
  </si>
  <si>
    <t>929-1177</t>
  </si>
  <si>
    <t>石川県かほく市白尾</t>
  </si>
  <si>
    <t>白尾</t>
  </si>
  <si>
    <t>929-1208</t>
  </si>
  <si>
    <t>石川県かほく市瀬戸町</t>
  </si>
  <si>
    <t>瀬戸町</t>
  </si>
  <si>
    <t>929-1176</t>
  </si>
  <si>
    <t>石川県かほく市外日角</t>
  </si>
  <si>
    <t>外日角</t>
  </si>
  <si>
    <t>929-1215</t>
  </si>
  <si>
    <t>石川県かほく市高松</t>
  </si>
  <si>
    <t>高松</t>
  </si>
  <si>
    <t>929-1112</t>
  </si>
  <si>
    <t>石川県かほく市多田</t>
  </si>
  <si>
    <t>多田</t>
  </si>
  <si>
    <t>929-1103</t>
  </si>
  <si>
    <t>石川県かほく市谷</t>
  </si>
  <si>
    <t>谷</t>
  </si>
  <si>
    <t>929-1173</t>
  </si>
  <si>
    <t>石川県かほく市遠塚</t>
  </si>
  <si>
    <t>遠塚</t>
  </si>
  <si>
    <t>929-1212</t>
  </si>
  <si>
    <t>石川県かほく市中沼</t>
  </si>
  <si>
    <t>中沼</t>
  </si>
  <si>
    <t>929-1213</t>
  </si>
  <si>
    <t>石川県かほく市長柄町</t>
  </si>
  <si>
    <t>長柄町</t>
  </si>
  <si>
    <t>929-1207</t>
  </si>
  <si>
    <t>石川県かほく市夏栗</t>
  </si>
  <si>
    <t>夏栗</t>
  </si>
  <si>
    <t>929-1122</t>
  </si>
  <si>
    <t>石川県かほく市七窪</t>
  </si>
  <si>
    <t>七窪</t>
  </si>
  <si>
    <t>929-1201</t>
  </si>
  <si>
    <t>石川県かほく市野寺</t>
  </si>
  <si>
    <t>野寺</t>
  </si>
  <si>
    <t>929-1202</t>
  </si>
  <si>
    <t>石川県かほく市八野</t>
  </si>
  <si>
    <t>八野</t>
  </si>
  <si>
    <t>929-1117</t>
  </si>
  <si>
    <t>石川県かほく市鉢伏</t>
  </si>
  <si>
    <t>鉢伏</t>
  </si>
  <si>
    <t>929-1174</t>
  </si>
  <si>
    <t>石川県かほく市浜北</t>
  </si>
  <si>
    <t>浜北</t>
  </si>
  <si>
    <t>929-1211</t>
  </si>
  <si>
    <t>石川県かほく市二ツ屋</t>
  </si>
  <si>
    <t>二ツ屋</t>
  </si>
  <si>
    <t>929-1172</t>
  </si>
  <si>
    <t>石川県かほく市松浜</t>
  </si>
  <si>
    <t>松浜</t>
  </si>
  <si>
    <t>929-1204</t>
  </si>
  <si>
    <t>石川県かほく市箕打</t>
  </si>
  <si>
    <t>箕打</t>
  </si>
  <si>
    <t>929-1123</t>
  </si>
  <si>
    <t>石川県かほく市森</t>
  </si>
  <si>
    <t>森</t>
  </si>
  <si>
    <t>929-1105</t>
  </si>
  <si>
    <t>石川県かほく市横山</t>
  </si>
  <si>
    <t>横山</t>
  </si>
  <si>
    <t>929-1101</t>
  </si>
  <si>
    <t>石川県かほく市余地</t>
  </si>
  <si>
    <t>余地</t>
  </si>
  <si>
    <t>929-1205</t>
  </si>
  <si>
    <t>石川県かほく市若緑</t>
  </si>
  <si>
    <t>若緑</t>
  </si>
  <si>
    <t>924-0000</t>
  </si>
  <si>
    <t>石川県白山市</t>
  </si>
  <si>
    <t>白山市</t>
  </si>
  <si>
    <t>920-2367</t>
  </si>
  <si>
    <t>石川県白山市相滝町</t>
  </si>
  <si>
    <t>相滝町</t>
  </si>
  <si>
    <t>924-0081</t>
  </si>
  <si>
    <t>石川県白山市相木</t>
  </si>
  <si>
    <t>相木</t>
  </si>
  <si>
    <t>924-0022</t>
  </si>
  <si>
    <t>石川県白山市相木町</t>
  </si>
  <si>
    <t>相木町</t>
  </si>
  <si>
    <t>924-0819</t>
  </si>
  <si>
    <t>石川県白山市青葉台</t>
  </si>
  <si>
    <t>青葉台</t>
  </si>
  <si>
    <t>920-2132</t>
  </si>
  <si>
    <t>石川県白山市明島町</t>
  </si>
  <si>
    <t>明島町</t>
  </si>
  <si>
    <t>924-0004</t>
  </si>
  <si>
    <t>石川県白山市旭丘</t>
  </si>
  <si>
    <t>旭丘</t>
  </si>
  <si>
    <t>924-0019</t>
  </si>
  <si>
    <t>石川県白山市あさひ荘苑</t>
  </si>
  <si>
    <t>あさひ荘苑</t>
  </si>
  <si>
    <t>924-0888</t>
  </si>
  <si>
    <t>石川県白山市旭町</t>
  </si>
  <si>
    <t>920-2356</t>
  </si>
  <si>
    <t>石川県白山市阿手町</t>
  </si>
  <si>
    <t>阿手町</t>
  </si>
  <si>
    <t>924-0056</t>
  </si>
  <si>
    <t>石川県白山市阿弥陀島町</t>
  </si>
  <si>
    <t>阿弥陀島町</t>
  </si>
  <si>
    <t>920-2332</t>
  </si>
  <si>
    <t>石川県白山市荒谷</t>
  </si>
  <si>
    <t>荒谷</t>
  </si>
  <si>
    <t>924-0037</t>
  </si>
  <si>
    <t>石川県白山市荒屋柏野町</t>
  </si>
  <si>
    <t>荒屋柏野町</t>
  </si>
  <si>
    <t>920-2151</t>
  </si>
  <si>
    <t>石川県白山市荒屋町</t>
  </si>
  <si>
    <t>920-2148</t>
  </si>
  <si>
    <t>石川県白山市行町</t>
  </si>
  <si>
    <t>行町</t>
  </si>
  <si>
    <t>920-2141</t>
  </si>
  <si>
    <t>石川県白山市安養寺町</t>
  </si>
  <si>
    <t>安養寺町</t>
  </si>
  <si>
    <t>924-0058</t>
  </si>
  <si>
    <t>石川県白山市石立町</t>
  </si>
  <si>
    <t>石立町</t>
  </si>
  <si>
    <t>924-0806</t>
  </si>
  <si>
    <t>石川県白山市石同新町</t>
  </si>
  <si>
    <t>石同新町</t>
  </si>
  <si>
    <t>924-0807</t>
  </si>
  <si>
    <t>石川県白山市石同町</t>
  </si>
  <si>
    <t>石同町</t>
  </si>
  <si>
    <t>929-0211</t>
  </si>
  <si>
    <t>石川県白山市井関町</t>
  </si>
  <si>
    <t>井関町</t>
  </si>
  <si>
    <t>924-0005</t>
  </si>
  <si>
    <t>石川県白山市一塚町</t>
  </si>
  <si>
    <t>一塚町</t>
  </si>
  <si>
    <t>920-2327</t>
  </si>
  <si>
    <t>石川県白山市市原</t>
  </si>
  <si>
    <t>市原</t>
  </si>
  <si>
    <t>924-0803</t>
  </si>
  <si>
    <t>石川県白山市乾町</t>
  </si>
  <si>
    <t>乾町</t>
  </si>
  <si>
    <t>920-2154</t>
  </si>
  <si>
    <t>石川県白山市井口町</t>
  </si>
  <si>
    <t>924-0827</t>
  </si>
  <si>
    <t>石川県白山市今平町</t>
  </si>
  <si>
    <t>今平町</t>
  </si>
  <si>
    <t>924-0847</t>
  </si>
  <si>
    <t>石川県白山市内方新保町</t>
  </si>
  <si>
    <t>内方新保町</t>
  </si>
  <si>
    <t>924-0835</t>
  </si>
  <si>
    <t>石川県白山市漆島町</t>
  </si>
  <si>
    <t>漆島町</t>
  </si>
  <si>
    <t>920-2144</t>
  </si>
  <si>
    <t>石川県白山市大竹町</t>
  </si>
  <si>
    <t>大竹町</t>
  </si>
  <si>
    <t>924-0067</t>
  </si>
  <si>
    <t>石川県白山市小川町</t>
  </si>
  <si>
    <t>小川町</t>
  </si>
  <si>
    <t>920-2333</t>
  </si>
  <si>
    <t>石川県白山市尾添</t>
  </si>
  <si>
    <t>尾添</t>
  </si>
  <si>
    <t>924-0826</t>
  </si>
  <si>
    <t>石川県白山市乙丸町</t>
  </si>
  <si>
    <t>920-2335</t>
  </si>
  <si>
    <t>石川県白山市女原</t>
  </si>
  <si>
    <t>女原</t>
  </si>
  <si>
    <t>920-2103</t>
  </si>
  <si>
    <t>石川県白山市小柳町</t>
  </si>
  <si>
    <t>小柳町</t>
  </si>
  <si>
    <t>924-0062</t>
  </si>
  <si>
    <t>石川県白山市笠間新</t>
  </si>
  <si>
    <t>笠間新</t>
  </si>
  <si>
    <t>924-0063</t>
  </si>
  <si>
    <t>石川県白山市笠間町</t>
  </si>
  <si>
    <t>笠間町</t>
  </si>
  <si>
    <t>929-0206</t>
  </si>
  <si>
    <t>石川県白山市鹿島平</t>
  </si>
  <si>
    <t>鹿島平</t>
  </si>
  <si>
    <t>924-0876</t>
  </si>
  <si>
    <t>石川県白山市鍛治町</t>
  </si>
  <si>
    <t>鍛治町</t>
  </si>
  <si>
    <t>929-0201</t>
  </si>
  <si>
    <t>石川県白山市鹿島町</t>
  </si>
  <si>
    <t>鹿島町</t>
  </si>
  <si>
    <t>924-0043</t>
  </si>
  <si>
    <t>石川県白山市柏町</t>
  </si>
  <si>
    <t>柏町</t>
  </si>
  <si>
    <t>920-2355</t>
  </si>
  <si>
    <t>石川県白山市数瀬町</t>
  </si>
  <si>
    <t>数瀬町</t>
  </si>
  <si>
    <t>920-2341</t>
  </si>
  <si>
    <t>石川県白山市釜清水町</t>
  </si>
  <si>
    <t>釜清水町</t>
  </si>
  <si>
    <t>920-2338</t>
  </si>
  <si>
    <t>石川県白山市釜谷</t>
  </si>
  <si>
    <t>釜谷</t>
  </si>
  <si>
    <t>924-0066</t>
  </si>
  <si>
    <t>石川県白山市上小川町</t>
  </si>
  <si>
    <t>上小川町</t>
  </si>
  <si>
    <t>924-0035</t>
  </si>
  <si>
    <t>石川県白山市上柏野町</t>
  </si>
  <si>
    <t>上柏野町</t>
  </si>
  <si>
    <t>924-0846</t>
  </si>
  <si>
    <t>石川県白山市上島田町</t>
  </si>
  <si>
    <t>上島田町</t>
  </si>
  <si>
    <t>920-2375</t>
  </si>
  <si>
    <t>石川県白山市上野町</t>
  </si>
  <si>
    <t>上野町</t>
  </si>
  <si>
    <t>924-0828</t>
  </si>
  <si>
    <t>石川県白山市上二口町</t>
  </si>
  <si>
    <t>上二口町</t>
  </si>
  <si>
    <t>924-0853</t>
  </si>
  <si>
    <t>石川県白山市上安田町</t>
  </si>
  <si>
    <t>上安田町</t>
  </si>
  <si>
    <t>920-2344</t>
  </si>
  <si>
    <t>石川県白山市上吉谷町</t>
  </si>
  <si>
    <t>上吉谷町</t>
  </si>
  <si>
    <t>920-2373</t>
  </si>
  <si>
    <t>石川県白山市河合町</t>
  </si>
  <si>
    <t>河合町</t>
  </si>
  <si>
    <t>920-2315</t>
  </si>
  <si>
    <t>石川県白山市河内町板尾</t>
  </si>
  <si>
    <t>河内町板尾</t>
  </si>
  <si>
    <t>920-2318</t>
  </si>
  <si>
    <t>石川県白山市河内町内尾</t>
  </si>
  <si>
    <t>河内町内尾</t>
  </si>
  <si>
    <t>920-2312</t>
  </si>
  <si>
    <t>石川県白山市河内町奥池</t>
  </si>
  <si>
    <t>河内町奥池</t>
  </si>
  <si>
    <t>920-2304</t>
  </si>
  <si>
    <t>石川県白山市河内町きりの里</t>
  </si>
  <si>
    <t>河内町きりの里</t>
  </si>
  <si>
    <t>920-2316</t>
  </si>
  <si>
    <t>石川県白山市河内町金間</t>
  </si>
  <si>
    <t>河内町金間</t>
  </si>
  <si>
    <t>920-2301</t>
  </si>
  <si>
    <t>石川県白山市河内町口直海</t>
  </si>
  <si>
    <t>河内町口直海</t>
  </si>
  <si>
    <t>920-2313</t>
  </si>
  <si>
    <t>石川県白山市河内町久保</t>
  </si>
  <si>
    <t>河内町久保</t>
  </si>
  <si>
    <t>920-2305</t>
  </si>
  <si>
    <t>石川県白山市河内町江津</t>
  </si>
  <si>
    <t>河内町江津</t>
  </si>
  <si>
    <t>920-2317</t>
  </si>
  <si>
    <t>石川県白山市河内町下折</t>
  </si>
  <si>
    <t>河内町下折</t>
  </si>
  <si>
    <t>920-2311</t>
  </si>
  <si>
    <t>石川県白山市河内町中直海</t>
  </si>
  <si>
    <t>河内町中直海</t>
  </si>
  <si>
    <t>920-2314</t>
  </si>
  <si>
    <t>石川県白山市河内町吹上</t>
  </si>
  <si>
    <t>河内町吹上</t>
  </si>
  <si>
    <t>920-2303</t>
  </si>
  <si>
    <t>石川県白山市河内町福岡</t>
  </si>
  <si>
    <t>河内町福岡</t>
  </si>
  <si>
    <t>920-2302</t>
  </si>
  <si>
    <t>石川県白山市河内町ふじが丘</t>
  </si>
  <si>
    <t>河内町ふじが丘</t>
  </si>
  <si>
    <t>920-2306</t>
  </si>
  <si>
    <t>石川県白山市河内町吉岡</t>
  </si>
  <si>
    <t>河内町吉岡</t>
  </si>
  <si>
    <t>920-2346</t>
  </si>
  <si>
    <t>石川県白山市河原山町</t>
  </si>
  <si>
    <t>河原山町</t>
  </si>
  <si>
    <t>924-0055</t>
  </si>
  <si>
    <t>石川県白山市北島町</t>
  </si>
  <si>
    <t>北島町</t>
  </si>
  <si>
    <t>924-0030</t>
  </si>
  <si>
    <t>石川県白山市北成町</t>
  </si>
  <si>
    <t>北成町</t>
  </si>
  <si>
    <t>924-0039</t>
  </si>
  <si>
    <t>石川県白山市北安田西</t>
  </si>
  <si>
    <t>北安田西</t>
  </si>
  <si>
    <t>924-0024</t>
  </si>
  <si>
    <t>石川県白山市北安田町</t>
  </si>
  <si>
    <t>北安田町</t>
  </si>
  <si>
    <t>920-2326</t>
  </si>
  <si>
    <t>石川県白山市木滑</t>
  </si>
  <si>
    <t>木滑</t>
  </si>
  <si>
    <t>920-2325</t>
  </si>
  <si>
    <t>石川県白山市木滑新</t>
  </si>
  <si>
    <t>木滑新</t>
  </si>
  <si>
    <t>924-0007</t>
  </si>
  <si>
    <t>石川県白山市倉部町</t>
  </si>
  <si>
    <t>倉部町</t>
  </si>
  <si>
    <t>924-0865</t>
  </si>
  <si>
    <t>石川県白山市倉光</t>
  </si>
  <si>
    <t>倉光</t>
  </si>
  <si>
    <t>924-0866</t>
  </si>
  <si>
    <t>石川県白山市倉光西</t>
  </si>
  <si>
    <t>倉光西</t>
  </si>
  <si>
    <t>924-0064</t>
  </si>
  <si>
    <t>石川県白山市黒瀬町</t>
  </si>
  <si>
    <t>920-2502</t>
  </si>
  <si>
    <t>石川県白山市桑島</t>
  </si>
  <si>
    <t>桑島</t>
  </si>
  <si>
    <t>924-0842</t>
  </si>
  <si>
    <t>石川県白山市剣崎町</t>
  </si>
  <si>
    <t>剣崎町</t>
  </si>
  <si>
    <t>924-0052</t>
  </si>
  <si>
    <t>石川県白山市源兵島町</t>
  </si>
  <si>
    <t>源兵島町</t>
  </si>
  <si>
    <t>924-0821</t>
  </si>
  <si>
    <t>石川県白山市木津町</t>
  </si>
  <si>
    <t>木津町</t>
  </si>
  <si>
    <t>924-0817</t>
  </si>
  <si>
    <t>石川県白山市幸明町</t>
  </si>
  <si>
    <t>幸明町</t>
  </si>
  <si>
    <t>924-0851</t>
  </si>
  <si>
    <t>石川県白山市御影堂町</t>
  </si>
  <si>
    <t>御影堂町</t>
  </si>
  <si>
    <t>924-0034</t>
  </si>
  <si>
    <t>石川県白山市小上町</t>
  </si>
  <si>
    <t>小上町</t>
  </si>
  <si>
    <t>920-2357</t>
  </si>
  <si>
    <t>石川県白山市五十谷町</t>
  </si>
  <si>
    <t>五十谷町</t>
  </si>
  <si>
    <t>924-0014</t>
  </si>
  <si>
    <t>石川県白山市五歩市町</t>
  </si>
  <si>
    <t>五歩市町</t>
  </si>
  <si>
    <t>920-2337</t>
  </si>
  <si>
    <t>石川県白山市五味島</t>
  </si>
  <si>
    <t>五味島</t>
  </si>
  <si>
    <t>920-2102</t>
  </si>
  <si>
    <t>石川県白山市坂尻町</t>
  </si>
  <si>
    <t>坂尻町</t>
  </si>
  <si>
    <t>920-2322</t>
  </si>
  <si>
    <t>石川県白山市佐良</t>
  </si>
  <si>
    <t>佐良</t>
  </si>
  <si>
    <t>920-2114</t>
  </si>
  <si>
    <t>石川県白山市三宮町</t>
  </si>
  <si>
    <t>三宮町</t>
  </si>
  <si>
    <t>920-2143</t>
  </si>
  <si>
    <t>石川県白山市七原町</t>
  </si>
  <si>
    <t>924-0065</t>
  </si>
  <si>
    <t>石川県白山市七郎町</t>
  </si>
  <si>
    <t>七郎町</t>
  </si>
  <si>
    <t>920-2164</t>
  </si>
  <si>
    <t>石川県白山市柴木（２丁目）</t>
  </si>
  <si>
    <t>柴木（２丁目）</t>
  </si>
  <si>
    <t>920-2163</t>
  </si>
  <si>
    <t>石川県白山市柴木町</t>
  </si>
  <si>
    <t>柴木町</t>
  </si>
  <si>
    <t>924-0845</t>
  </si>
  <si>
    <t>石川県白山市島田町</t>
  </si>
  <si>
    <t>924-0038</t>
  </si>
  <si>
    <t>石川県白山市下柏野町</t>
  </si>
  <si>
    <t>下柏野町</t>
  </si>
  <si>
    <t>920-2503</t>
  </si>
  <si>
    <t>石川県白山市下田原</t>
  </si>
  <si>
    <t>下田原</t>
  </si>
  <si>
    <t>920-2374</t>
  </si>
  <si>
    <t>石川県白山市下野町</t>
  </si>
  <si>
    <t>下野町</t>
  </si>
  <si>
    <t>920-2342</t>
  </si>
  <si>
    <t>石川県白山市下吉谷町</t>
  </si>
  <si>
    <t>下吉谷町</t>
  </si>
  <si>
    <t>920-2501</t>
  </si>
  <si>
    <t>石川県白山市白峰</t>
  </si>
  <si>
    <t>白峰</t>
  </si>
  <si>
    <t>920-2115</t>
  </si>
  <si>
    <t>石川県白山市白山町</t>
  </si>
  <si>
    <t>924-0015</t>
  </si>
  <si>
    <t>石川県白山市新田町</t>
  </si>
  <si>
    <t>新田町</t>
  </si>
  <si>
    <t>924-0020</t>
  </si>
  <si>
    <t>石川県白山市新成</t>
  </si>
  <si>
    <t>新成</t>
  </si>
  <si>
    <t>924-0878</t>
  </si>
  <si>
    <t>石川県白山市末広</t>
  </si>
  <si>
    <t>末広</t>
  </si>
  <si>
    <t>929-0213</t>
  </si>
  <si>
    <t>石川県白山市末正町</t>
  </si>
  <si>
    <t>末正町</t>
  </si>
  <si>
    <t>924-0825</t>
  </si>
  <si>
    <t>石川県白山市菅波町</t>
  </si>
  <si>
    <t>菅波町</t>
  </si>
  <si>
    <t>920-2364</t>
  </si>
  <si>
    <t>石川県白山市杉森町</t>
  </si>
  <si>
    <t>920-2372</t>
  </si>
  <si>
    <t>石川県白山市瀬木野町</t>
  </si>
  <si>
    <t>瀬木野町</t>
  </si>
  <si>
    <t>920-2331</t>
  </si>
  <si>
    <t>石川県白山市瀬戸</t>
  </si>
  <si>
    <t>920-2323</t>
  </si>
  <si>
    <t>石川県白山市瀬波</t>
  </si>
  <si>
    <t>瀬波</t>
  </si>
  <si>
    <t>924-0802</t>
  </si>
  <si>
    <t>石川県白山市専福寺町</t>
  </si>
  <si>
    <t>専福寺町</t>
  </si>
  <si>
    <t>924-0028</t>
  </si>
  <si>
    <t>石川県白山市相川新町</t>
  </si>
  <si>
    <t>相川新町</t>
  </si>
  <si>
    <t>924-0027</t>
  </si>
  <si>
    <t>石川県白山市相川町</t>
  </si>
  <si>
    <t>相川町</t>
  </si>
  <si>
    <t>920-2101</t>
  </si>
  <si>
    <t>石川県白山市曽谷町</t>
  </si>
  <si>
    <t>曽谷町</t>
  </si>
  <si>
    <t>924-0021</t>
  </si>
  <si>
    <t>石川県白山市竹松町</t>
  </si>
  <si>
    <t>竹松町</t>
  </si>
  <si>
    <t>924-0824</t>
  </si>
  <si>
    <t>石川県白山市田地町</t>
  </si>
  <si>
    <t>田地町</t>
  </si>
  <si>
    <t>924-0875</t>
  </si>
  <si>
    <t>石川県白山市辰巳町</t>
  </si>
  <si>
    <t>924-0801</t>
  </si>
  <si>
    <t>石川県白山市田中町</t>
  </si>
  <si>
    <t>920-2155</t>
  </si>
  <si>
    <t>石川県白山市知気寺町</t>
  </si>
  <si>
    <t>知気寺町</t>
  </si>
  <si>
    <t>924-0867</t>
  </si>
  <si>
    <t>石川県白山市茶屋</t>
  </si>
  <si>
    <t>茶屋</t>
  </si>
  <si>
    <t>920-2324</t>
  </si>
  <si>
    <t>石川県白山市中宮</t>
  </si>
  <si>
    <t>中宮</t>
  </si>
  <si>
    <t>929-0214</t>
  </si>
  <si>
    <t>石川県白山市長屋町</t>
  </si>
  <si>
    <t>長屋町</t>
  </si>
  <si>
    <t>924-0072</t>
  </si>
  <si>
    <t>石川県白山市千代野西</t>
  </si>
  <si>
    <t>千代野西</t>
  </si>
  <si>
    <t>924-0073</t>
  </si>
  <si>
    <t>石川県白山市千代野東</t>
  </si>
  <si>
    <t>千代野東</t>
  </si>
  <si>
    <t>924-0074</t>
  </si>
  <si>
    <t>石川県白山市千代野南</t>
  </si>
  <si>
    <t>千代野南</t>
  </si>
  <si>
    <t>920-2104</t>
  </si>
  <si>
    <t>石川県白山市月橋町</t>
  </si>
  <si>
    <t>月橋町</t>
  </si>
  <si>
    <t>920-2111</t>
  </si>
  <si>
    <t>石川県白山市鶴来朝日町</t>
  </si>
  <si>
    <t>鶴来朝日町</t>
  </si>
  <si>
    <t>920-2125</t>
  </si>
  <si>
    <t>石川県白山市鶴来今町</t>
  </si>
  <si>
    <t>鶴来今町</t>
  </si>
  <si>
    <t>920-2133</t>
  </si>
  <si>
    <t>石川県白山市鶴来大国町</t>
  </si>
  <si>
    <t>鶴来大国町</t>
  </si>
  <si>
    <t>920-2127</t>
  </si>
  <si>
    <t>石川県白山市鶴来上東町</t>
  </si>
  <si>
    <t>鶴来上東町</t>
  </si>
  <si>
    <t>920-2166</t>
  </si>
  <si>
    <t>石川県白山市鶴来桑島町</t>
  </si>
  <si>
    <t>鶴来桑島町</t>
  </si>
  <si>
    <t>920-2128</t>
  </si>
  <si>
    <t>石川県白山市鶴来下東町</t>
  </si>
  <si>
    <t>鶴来下東町</t>
  </si>
  <si>
    <t>920-2126</t>
  </si>
  <si>
    <t>石川県白山市鶴来新町</t>
  </si>
  <si>
    <t>鶴来新町</t>
  </si>
  <si>
    <t>920-2124</t>
  </si>
  <si>
    <t>石川県白山市鶴来清沢町</t>
  </si>
  <si>
    <t>鶴来清沢町</t>
  </si>
  <si>
    <t>920-2122</t>
  </si>
  <si>
    <t>石川県白山市鶴来知守町</t>
  </si>
  <si>
    <t>鶴来知守町</t>
  </si>
  <si>
    <t>920-2123</t>
  </si>
  <si>
    <t>石川県白山市鶴来日詰町</t>
  </si>
  <si>
    <t>鶴来日詰町</t>
  </si>
  <si>
    <t>920-2112</t>
  </si>
  <si>
    <t>石川県白山市鶴来日吉町</t>
  </si>
  <si>
    <t>鶴来日吉町</t>
  </si>
  <si>
    <t>920-2129</t>
  </si>
  <si>
    <t>石川県白山市鶴来古町</t>
  </si>
  <si>
    <t>鶴来古町</t>
  </si>
  <si>
    <t>920-2121</t>
  </si>
  <si>
    <t>石川県白山市鶴来本町（１～４丁目）</t>
  </si>
  <si>
    <t>鶴来本町（１～４丁目）</t>
  </si>
  <si>
    <t>920-2134</t>
  </si>
  <si>
    <t>石川県白山市鶴来水戸町（２～４丁目）</t>
  </si>
  <si>
    <t>鶴来水戸町（２～４丁目）</t>
  </si>
  <si>
    <t>924-0854</t>
  </si>
  <si>
    <t>石川県白山市出合島町</t>
  </si>
  <si>
    <t>出合島町</t>
  </si>
  <si>
    <t>920-2368</t>
  </si>
  <si>
    <t>石川県白山市出合町</t>
  </si>
  <si>
    <t>出合町</t>
  </si>
  <si>
    <t>929-0212</t>
  </si>
  <si>
    <t>石川県白山市手取町</t>
  </si>
  <si>
    <t>手取町</t>
  </si>
  <si>
    <t>920-2162</t>
  </si>
  <si>
    <t>石川県白山市道法寺町</t>
  </si>
  <si>
    <t>道法寺町</t>
  </si>
  <si>
    <t>924-0804</t>
  </si>
  <si>
    <t>石川県白山市徳丸町</t>
  </si>
  <si>
    <t>徳丸町</t>
  </si>
  <si>
    <t>924-0071</t>
  </si>
  <si>
    <t>石川県白山市徳光町</t>
  </si>
  <si>
    <t>徳光町</t>
  </si>
  <si>
    <t>924-0885</t>
  </si>
  <si>
    <t>石川県白山市殿町</t>
  </si>
  <si>
    <t>920-2165</t>
  </si>
  <si>
    <t>石川県白山市富光寺町</t>
  </si>
  <si>
    <t>富光寺町</t>
  </si>
  <si>
    <t>924-0818</t>
  </si>
  <si>
    <t>石川県白山市中奥町</t>
  </si>
  <si>
    <t>中奥町</t>
  </si>
  <si>
    <t>924-0036</t>
  </si>
  <si>
    <t>石川県白山市中柏野町</t>
  </si>
  <si>
    <t>中柏野町</t>
  </si>
  <si>
    <t>920-2116</t>
  </si>
  <si>
    <t>石川県白山市中島町</t>
  </si>
  <si>
    <t>924-0848</t>
  </si>
  <si>
    <t>石川県白山市長島町</t>
  </si>
  <si>
    <t>長島町</t>
  </si>
  <si>
    <t>924-0003</t>
  </si>
  <si>
    <t>石川県白山市中新保町</t>
  </si>
  <si>
    <t>中新保町</t>
  </si>
  <si>
    <t>924-0811</t>
  </si>
  <si>
    <t>石川県白山市長竹町</t>
  </si>
  <si>
    <t>長竹町</t>
  </si>
  <si>
    <t>920-2339</t>
  </si>
  <si>
    <t>石川県白山市鴇ケ谷</t>
  </si>
  <si>
    <t>鴇ケ谷</t>
  </si>
  <si>
    <t>924-0029</t>
  </si>
  <si>
    <t>石川県白山市中成</t>
  </si>
  <si>
    <t>中成</t>
  </si>
  <si>
    <t>920-2147</t>
  </si>
  <si>
    <t>石川県白山市中ノ郷町</t>
  </si>
  <si>
    <t>中ノ郷町</t>
  </si>
  <si>
    <t>924-0877</t>
  </si>
  <si>
    <t>石川県白山市中町</t>
  </si>
  <si>
    <t>924-0810</t>
  </si>
  <si>
    <t>石川県白山市菜の花</t>
  </si>
  <si>
    <t>菜の花</t>
  </si>
  <si>
    <t>924-0023</t>
  </si>
  <si>
    <t>石川県白山市成町</t>
  </si>
  <si>
    <t>成町</t>
  </si>
  <si>
    <t>924-0045</t>
  </si>
  <si>
    <t>石川県白山市西柏</t>
  </si>
  <si>
    <t>西柏</t>
  </si>
  <si>
    <t>924-0044</t>
  </si>
  <si>
    <t>石川県白山市西柏町</t>
  </si>
  <si>
    <t>西柏町</t>
  </si>
  <si>
    <t>920-2343</t>
  </si>
  <si>
    <t>石川県白山市西佐良町</t>
  </si>
  <si>
    <t>西佐良町</t>
  </si>
  <si>
    <t>924-0871</t>
  </si>
  <si>
    <t>石川県白山市西新町</t>
  </si>
  <si>
    <t>西新町</t>
  </si>
  <si>
    <t>924-0046</t>
  </si>
  <si>
    <t>石川県白山市西美沢野</t>
  </si>
  <si>
    <t>西美沢野</t>
  </si>
  <si>
    <t>924-0047</t>
  </si>
  <si>
    <t>石川県白山市西美沢野町</t>
  </si>
  <si>
    <t>西美沢野町</t>
  </si>
  <si>
    <t>929-0202</t>
  </si>
  <si>
    <t>石川県白山市西米光町</t>
  </si>
  <si>
    <t>西米光町</t>
  </si>
  <si>
    <t>924-0808</t>
  </si>
  <si>
    <t>石川県白山市布市</t>
  </si>
  <si>
    <t>布市</t>
  </si>
  <si>
    <t>920-2161</t>
  </si>
  <si>
    <t>石川県白山市熱野町</t>
  </si>
  <si>
    <t>熱野町</t>
  </si>
  <si>
    <t>920-2352</t>
  </si>
  <si>
    <t>石川県白山市野地町</t>
  </si>
  <si>
    <t>野地町</t>
  </si>
  <si>
    <t>924-0863</t>
  </si>
  <si>
    <t>石川県白山市博労</t>
  </si>
  <si>
    <t>博労</t>
  </si>
  <si>
    <t>924-0814</t>
  </si>
  <si>
    <t>石川県白山市橋爪新町</t>
  </si>
  <si>
    <t>橋爪新町</t>
  </si>
  <si>
    <t>924-0812</t>
  </si>
  <si>
    <t>石川県白山市橋爪町</t>
  </si>
  <si>
    <t>橋爪町</t>
  </si>
  <si>
    <t>929-0205</t>
  </si>
  <si>
    <t>石川県白山市蓮池町</t>
  </si>
  <si>
    <t>蓮池町</t>
  </si>
  <si>
    <t>924-0002</t>
  </si>
  <si>
    <t>石川県白山市八田中町</t>
  </si>
  <si>
    <t>八田中町</t>
  </si>
  <si>
    <t>924-0001</t>
  </si>
  <si>
    <t>石川県白山市八田町</t>
  </si>
  <si>
    <t>924-0864</t>
  </si>
  <si>
    <t>石川県白山市馬場</t>
  </si>
  <si>
    <t>馬場</t>
  </si>
  <si>
    <t>924-0013</t>
  </si>
  <si>
    <t>石川県白山市番匠町</t>
  </si>
  <si>
    <t>番匠町</t>
  </si>
  <si>
    <t>924-0856</t>
  </si>
  <si>
    <t>石川県白山市番田町</t>
  </si>
  <si>
    <t>番田町</t>
  </si>
  <si>
    <t>924-0883</t>
  </si>
  <si>
    <t>石川県白山市東一番町</t>
  </si>
  <si>
    <t>東一番町</t>
  </si>
  <si>
    <t>924-0042</t>
  </si>
  <si>
    <t>石川県白山市東柏町</t>
  </si>
  <si>
    <t>東柏町</t>
  </si>
  <si>
    <t>924-0887</t>
  </si>
  <si>
    <t>石川県白山市東三番町</t>
  </si>
  <si>
    <t>東三番町</t>
  </si>
  <si>
    <t>924-0884</t>
  </si>
  <si>
    <t>石川県白山市東新町</t>
  </si>
  <si>
    <t>東新町</t>
  </si>
  <si>
    <t>924-0886</t>
  </si>
  <si>
    <t>石川県白山市東二番町</t>
  </si>
  <si>
    <t>東二番町</t>
  </si>
  <si>
    <t>920-2336</t>
  </si>
  <si>
    <t>石川県白山市東二口</t>
  </si>
  <si>
    <t>東二口</t>
  </si>
  <si>
    <t>924-0041</t>
  </si>
  <si>
    <t>石川県白山市東美沢野町</t>
  </si>
  <si>
    <t>東美沢野町</t>
  </si>
  <si>
    <t>920-2353</t>
  </si>
  <si>
    <t>石川県白山市左礫町</t>
  </si>
  <si>
    <t>左礫町</t>
  </si>
  <si>
    <t>920-2153</t>
  </si>
  <si>
    <t>石川県白山市日御子町</t>
  </si>
  <si>
    <t>日御子町</t>
  </si>
  <si>
    <t>920-2168</t>
  </si>
  <si>
    <t>石川県白山市陽羽里</t>
  </si>
  <si>
    <t>陽羽里</t>
  </si>
  <si>
    <t>920-2146</t>
  </si>
  <si>
    <t>石川県白山市日向町</t>
  </si>
  <si>
    <t>日向町</t>
  </si>
  <si>
    <t>929-0204</t>
  </si>
  <si>
    <t>石川県白山市平加町</t>
  </si>
  <si>
    <t>平加町</t>
  </si>
  <si>
    <t>924-0026</t>
  </si>
  <si>
    <t>石川県白山市平木町</t>
  </si>
  <si>
    <t>平木町</t>
  </si>
  <si>
    <t>924-0841</t>
  </si>
  <si>
    <t>石川県白山市平松町</t>
  </si>
  <si>
    <t>平松町</t>
  </si>
  <si>
    <t>920-2371</t>
  </si>
  <si>
    <t>石川県白山市広瀬町</t>
  </si>
  <si>
    <t>広瀬町</t>
  </si>
  <si>
    <t>920-2334</t>
  </si>
  <si>
    <t>石川県白山市深瀬</t>
  </si>
  <si>
    <t>深瀬</t>
  </si>
  <si>
    <t>920-2142</t>
  </si>
  <si>
    <t>石川県白山市深瀬新町</t>
  </si>
  <si>
    <t>深瀬新町</t>
  </si>
  <si>
    <t>924-0813</t>
  </si>
  <si>
    <t>石川県白山市福正寺町</t>
  </si>
  <si>
    <t>福正寺町</t>
  </si>
  <si>
    <t>924-0858</t>
  </si>
  <si>
    <t>石川県白山市福新町</t>
  </si>
  <si>
    <t>福新町</t>
  </si>
  <si>
    <t>924-0051</t>
  </si>
  <si>
    <t>石川県白山市福留町</t>
  </si>
  <si>
    <t>福留町</t>
  </si>
  <si>
    <t>924-0059</t>
  </si>
  <si>
    <t>石川県白山市福留南</t>
  </si>
  <si>
    <t>福留南</t>
  </si>
  <si>
    <t>924-0857</t>
  </si>
  <si>
    <t>石川県白山市福永町</t>
  </si>
  <si>
    <t>福永町</t>
  </si>
  <si>
    <t>924-0012</t>
  </si>
  <si>
    <t>石川県白山市福増町</t>
  </si>
  <si>
    <t>920-2347</t>
  </si>
  <si>
    <t>石川県白山市仏師ケ野町</t>
  </si>
  <si>
    <t>仏師ケ野町</t>
  </si>
  <si>
    <t>924-0831</t>
  </si>
  <si>
    <t>石川県白山市藤波</t>
  </si>
  <si>
    <t>藤波</t>
  </si>
  <si>
    <t>924-0832</t>
  </si>
  <si>
    <t>石川県白山市藤木町</t>
  </si>
  <si>
    <t>藤木町</t>
  </si>
  <si>
    <t>924-0025</t>
  </si>
  <si>
    <t>石川県白山市蕪城</t>
  </si>
  <si>
    <t>蕪城</t>
  </si>
  <si>
    <t>920-2167</t>
  </si>
  <si>
    <t>石川県白山市部入道町</t>
  </si>
  <si>
    <t>部入道町</t>
  </si>
  <si>
    <t>924-0872</t>
  </si>
  <si>
    <t>石川県白山市古城町</t>
  </si>
  <si>
    <t>920-2363</t>
  </si>
  <si>
    <t>石川県白山市別宮出町</t>
  </si>
  <si>
    <t>別宮出町</t>
  </si>
  <si>
    <t>920-2362</t>
  </si>
  <si>
    <t>石川県白山市別宮町</t>
  </si>
  <si>
    <t>別宮町</t>
  </si>
  <si>
    <t>924-0076</t>
  </si>
  <si>
    <t>石川県白山市法仏町</t>
  </si>
  <si>
    <t>法仏町</t>
  </si>
  <si>
    <t>924-0823</t>
  </si>
  <si>
    <t>石川県白山市坊丸町</t>
  </si>
  <si>
    <t>924-0057</t>
  </si>
  <si>
    <t>石川県白山市松本町</t>
  </si>
  <si>
    <t>924-0815</t>
  </si>
  <si>
    <t>石川県白山市三浦町</t>
  </si>
  <si>
    <t>929-0221</t>
  </si>
  <si>
    <t>石川県白山市美川今町</t>
  </si>
  <si>
    <t>美川今町</t>
  </si>
  <si>
    <t>929-0235</t>
  </si>
  <si>
    <t>石川県白山市美川永代町</t>
  </si>
  <si>
    <t>美川永代町</t>
  </si>
  <si>
    <t>929-0223</t>
  </si>
  <si>
    <t>石川県白山市美川北町</t>
  </si>
  <si>
    <t>美川北町</t>
  </si>
  <si>
    <t>929-0234</t>
  </si>
  <si>
    <t>石川県白山市美川神幸町</t>
  </si>
  <si>
    <t>美川神幸町</t>
  </si>
  <si>
    <t>929-0222</t>
  </si>
  <si>
    <t>石川県白山市美川新町</t>
  </si>
  <si>
    <t>美川新町</t>
  </si>
  <si>
    <t>929-0232</t>
  </si>
  <si>
    <t>石川県白山市美川末広町</t>
  </si>
  <si>
    <t>美川末広町</t>
  </si>
  <si>
    <t>929-0224</t>
  </si>
  <si>
    <t>石川県白山市美川中町</t>
  </si>
  <si>
    <t>美川中町</t>
  </si>
  <si>
    <t>929-0233</t>
  </si>
  <si>
    <t>石川県白山市美川浜町</t>
  </si>
  <si>
    <t>美川浜町</t>
  </si>
  <si>
    <t>929-0215</t>
  </si>
  <si>
    <t>石川県白山市美川南町</t>
  </si>
  <si>
    <t>美川南町</t>
  </si>
  <si>
    <t>929-0216</t>
  </si>
  <si>
    <t>石川県白山市美川本吉町</t>
  </si>
  <si>
    <t>美川本吉町</t>
  </si>
  <si>
    <t>929-0231</t>
  </si>
  <si>
    <t>石川県白山市美川和波町</t>
  </si>
  <si>
    <t>美川和波町</t>
  </si>
  <si>
    <t>920-2365</t>
  </si>
  <si>
    <t>石川県白山市神子清水町</t>
  </si>
  <si>
    <t>神子清水町</t>
  </si>
  <si>
    <t>920-2361</t>
  </si>
  <si>
    <t>石川県白山市三坂町</t>
  </si>
  <si>
    <t>三坂町</t>
  </si>
  <si>
    <t>924-0820</t>
  </si>
  <si>
    <t>石川県白山市美里町</t>
  </si>
  <si>
    <t>美里町</t>
  </si>
  <si>
    <t>924-0048</t>
  </si>
  <si>
    <t>石川県白山市美沢野町</t>
  </si>
  <si>
    <t>美沢野町</t>
  </si>
  <si>
    <t>924-0855</t>
  </si>
  <si>
    <t>石川県白山市水島町</t>
  </si>
  <si>
    <t>水島町</t>
  </si>
  <si>
    <t>924-0822</t>
  </si>
  <si>
    <t>石川県白山市みずほ</t>
  </si>
  <si>
    <t>みずほ</t>
  </si>
  <si>
    <t>924-0053</t>
  </si>
  <si>
    <t>石川県白山市水澄町</t>
  </si>
  <si>
    <t>水澄町</t>
  </si>
  <si>
    <t>920-2354</t>
  </si>
  <si>
    <t>石川県白山市三ツ瀬町</t>
  </si>
  <si>
    <t>三ツ瀬町</t>
  </si>
  <si>
    <t>920-2345</t>
  </si>
  <si>
    <t>石川県白山市三ツ屋野町</t>
  </si>
  <si>
    <t>三ツ屋野町</t>
  </si>
  <si>
    <t>929-0217</t>
  </si>
  <si>
    <t>石川県白山市湊町</t>
  </si>
  <si>
    <t>924-0016</t>
  </si>
  <si>
    <t>石川県白山市宮永市町</t>
  </si>
  <si>
    <t>宮永市町</t>
  </si>
  <si>
    <t>924-0018</t>
  </si>
  <si>
    <t>石川県白山市宮永新町</t>
  </si>
  <si>
    <t>宮永新町</t>
  </si>
  <si>
    <t>924-0017</t>
  </si>
  <si>
    <t>石川県白山市宮永町</t>
  </si>
  <si>
    <t>宮永町</t>
  </si>
  <si>
    <t>924-0069</t>
  </si>
  <si>
    <t>石川県白山市宮原町</t>
  </si>
  <si>
    <t>宮原町</t>
  </si>
  <si>
    <t>924-0068</t>
  </si>
  <si>
    <t>石川県白山市宮保新町</t>
  </si>
  <si>
    <t>宮保新町</t>
  </si>
  <si>
    <t>924-0061</t>
  </si>
  <si>
    <t>石川県白山市宮保町</t>
  </si>
  <si>
    <t>924-0033</t>
  </si>
  <si>
    <t>石川県白山市宮丸町</t>
  </si>
  <si>
    <t>宮丸町</t>
  </si>
  <si>
    <t>924-0816</t>
  </si>
  <si>
    <t>石川県白山市三幸町</t>
  </si>
  <si>
    <t>三幸町</t>
  </si>
  <si>
    <t>920-2145</t>
  </si>
  <si>
    <t>石川県白山市明法島町</t>
  </si>
  <si>
    <t>明法島町</t>
  </si>
  <si>
    <t>924-0833</t>
  </si>
  <si>
    <t>石川県白山市向島町</t>
  </si>
  <si>
    <t>向島町</t>
  </si>
  <si>
    <t>924-0006</t>
  </si>
  <si>
    <t>石川県白山市村井新町</t>
  </si>
  <si>
    <t>村井新町</t>
  </si>
  <si>
    <t>924-0031</t>
  </si>
  <si>
    <t>石川県白山市村井東</t>
  </si>
  <si>
    <t>村井東</t>
  </si>
  <si>
    <t>924-0032</t>
  </si>
  <si>
    <t>石川県白山市村井町</t>
  </si>
  <si>
    <t>村井町</t>
  </si>
  <si>
    <t>920-2152</t>
  </si>
  <si>
    <t>石川県白山市明光（１～４丁目）</t>
  </si>
  <si>
    <t>明光（１～４丁目）</t>
  </si>
  <si>
    <t>920-2131</t>
  </si>
  <si>
    <t>石川県白山市森島町</t>
  </si>
  <si>
    <t>森島町</t>
  </si>
  <si>
    <t>924-0834</t>
  </si>
  <si>
    <t>石川県白山市矢頃島町</t>
  </si>
  <si>
    <t>矢頃島町</t>
  </si>
  <si>
    <t>924-0862</t>
  </si>
  <si>
    <t>石川県白山市安田町</t>
  </si>
  <si>
    <t>安田町</t>
  </si>
  <si>
    <t>924-0843</t>
  </si>
  <si>
    <t>石川県白山市安吉町</t>
  </si>
  <si>
    <t>安吉町</t>
  </si>
  <si>
    <t>924-0838</t>
  </si>
  <si>
    <t>石川県白山市八束穂</t>
  </si>
  <si>
    <t>八束穂</t>
  </si>
  <si>
    <t>924-0881</t>
  </si>
  <si>
    <t>石川県白山市八ツ矢新町</t>
  </si>
  <si>
    <t>八ツ矢新町</t>
  </si>
  <si>
    <t>924-0882</t>
  </si>
  <si>
    <t>石川県白山市八ツ矢町</t>
  </si>
  <si>
    <t>八ツ矢町</t>
  </si>
  <si>
    <t>920-2351</t>
  </si>
  <si>
    <t>石川県白山市柳原町</t>
  </si>
  <si>
    <t>柳原町</t>
  </si>
  <si>
    <t>924-0836</t>
  </si>
  <si>
    <t>石川県白山市山島台</t>
  </si>
  <si>
    <t>山島台</t>
  </si>
  <si>
    <t>920-2113</t>
  </si>
  <si>
    <t>石川県白山市八幡町</t>
  </si>
  <si>
    <t>924-0873</t>
  </si>
  <si>
    <t>石川県白山市八日市町</t>
  </si>
  <si>
    <t>924-0011</t>
  </si>
  <si>
    <t>石川県白山市横江町</t>
  </si>
  <si>
    <t>横江町</t>
  </si>
  <si>
    <t>924-0861</t>
  </si>
  <si>
    <t>石川県白山市横町</t>
  </si>
  <si>
    <t>横町</t>
  </si>
  <si>
    <t>924-0837</t>
  </si>
  <si>
    <t>石川県白山市吉田町</t>
  </si>
  <si>
    <t>920-2321</t>
  </si>
  <si>
    <t>石川県白山市吉野</t>
  </si>
  <si>
    <t>吉野</t>
  </si>
  <si>
    <t>924-0874</t>
  </si>
  <si>
    <t>石川県白山市四日市町</t>
  </si>
  <si>
    <t>四日市町</t>
  </si>
  <si>
    <t>924-0852</t>
  </si>
  <si>
    <t>石川県白山市四ツ屋町</t>
  </si>
  <si>
    <t>四ツ屋町</t>
  </si>
  <si>
    <t>924-0075</t>
  </si>
  <si>
    <t>石川県白山市米永町</t>
  </si>
  <si>
    <t>米永町</t>
  </si>
  <si>
    <t>924-0054</t>
  </si>
  <si>
    <t>石川県白山市米光町</t>
  </si>
  <si>
    <t>米光町</t>
  </si>
  <si>
    <t>924-0844</t>
  </si>
  <si>
    <t>石川県白山市寄新保町</t>
  </si>
  <si>
    <t>寄新保町</t>
  </si>
  <si>
    <t>929-0203</t>
  </si>
  <si>
    <t>石川県白山市若草町</t>
  </si>
  <si>
    <t>920-2376</t>
  </si>
  <si>
    <t>石川県白山市若原町</t>
  </si>
  <si>
    <t>若原町</t>
  </si>
  <si>
    <t>924-0805</t>
  </si>
  <si>
    <t>石川県白山市若宮</t>
  </si>
  <si>
    <t>920-2366</t>
  </si>
  <si>
    <t>石川県白山市渡津町</t>
  </si>
  <si>
    <t>渡津町</t>
  </si>
  <si>
    <t>923-1100</t>
  </si>
  <si>
    <t>石川県能美市</t>
  </si>
  <si>
    <t>能美市</t>
  </si>
  <si>
    <t>923-1101</t>
  </si>
  <si>
    <t>石川県能美市粟生町</t>
  </si>
  <si>
    <t>929-0101</t>
  </si>
  <si>
    <t>石川県能美市赤井町</t>
  </si>
  <si>
    <t>赤井町</t>
  </si>
  <si>
    <t>923-1103</t>
  </si>
  <si>
    <t>石川県能美市秋常町</t>
  </si>
  <si>
    <t>秋常町</t>
  </si>
  <si>
    <t>923-1211</t>
  </si>
  <si>
    <t>石川県能美市旭台</t>
  </si>
  <si>
    <t>旭台</t>
  </si>
  <si>
    <t>923-1202</t>
  </si>
  <si>
    <t>石川県能美市莇生町</t>
  </si>
  <si>
    <t>莇生町</t>
  </si>
  <si>
    <t>923-1233</t>
  </si>
  <si>
    <t>石川県能美市荒屋町</t>
  </si>
  <si>
    <t>923-1105</t>
  </si>
  <si>
    <t>石川県能美市石子町</t>
  </si>
  <si>
    <t>石子町</t>
  </si>
  <si>
    <t>923-1111</t>
  </si>
  <si>
    <t>石川県能美市泉台町</t>
  </si>
  <si>
    <t>泉台町</t>
  </si>
  <si>
    <t>923-1201</t>
  </si>
  <si>
    <t>石川県能美市岩内町</t>
  </si>
  <si>
    <t>岩内町</t>
  </si>
  <si>
    <t>923-1207</t>
  </si>
  <si>
    <t>石川県能美市岩本町</t>
  </si>
  <si>
    <t>岩本町</t>
  </si>
  <si>
    <t>923-1113</t>
  </si>
  <si>
    <t>石川県能美市牛島町</t>
  </si>
  <si>
    <t>牛島町</t>
  </si>
  <si>
    <t>923-1212</t>
  </si>
  <si>
    <t>石川県能美市大口町</t>
  </si>
  <si>
    <t>大口町</t>
  </si>
  <si>
    <t>923-1115</t>
  </si>
  <si>
    <t>石川県能美市大長野町</t>
  </si>
  <si>
    <t>大長野町</t>
  </si>
  <si>
    <t>929-0122</t>
  </si>
  <si>
    <t>石川県能美市大浜町</t>
  </si>
  <si>
    <t>大浜町</t>
  </si>
  <si>
    <t>923-1231</t>
  </si>
  <si>
    <t>石川県能美市上開発町</t>
  </si>
  <si>
    <t>上開発町</t>
  </si>
  <si>
    <t>923-1237</t>
  </si>
  <si>
    <t>石川県能美市上清水町</t>
  </si>
  <si>
    <t>上清水町</t>
  </si>
  <si>
    <t>923-1236</t>
  </si>
  <si>
    <t>石川県能美市北市町</t>
  </si>
  <si>
    <t>北市町</t>
  </si>
  <si>
    <t>923-1246</t>
  </si>
  <si>
    <t>石川県能美市倉重町</t>
  </si>
  <si>
    <t>倉重町</t>
  </si>
  <si>
    <t>923-1234</t>
  </si>
  <si>
    <t>石川県能美市高座町</t>
  </si>
  <si>
    <t>高座町</t>
  </si>
  <si>
    <t>929-0103</t>
  </si>
  <si>
    <t>石川県能美市五間堂町</t>
  </si>
  <si>
    <t>五間堂町</t>
  </si>
  <si>
    <t>923-1114</t>
  </si>
  <si>
    <t>石川県能美市小杉町</t>
  </si>
  <si>
    <t>小杉町</t>
  </si>
  <si>
    <t>923-1116</t>
  </si>
  <si>
    <t>石川県能美市小長野町</t>
  </si>
  <si>
    <t>小長野町</t>
  </si>
  <si>
    <t>923-1214</t>
  </si>
  <si>
    <t>石川県能美市金剛寺町</t>
  </si>
  <si>
    <t>金剛寺町</t>
  </si>
  <si>
    <t>923-1112</t>
  </si>
  <si>
    <t>石川県能美市佐野町</t>
  </si>
  <si>
    <t>923-1124</t>
  </si>
  <si>
    <t>石川県能美市三道山町</t>
  </si>
  <si>
    <t>三道山町</t>
  </si>
  <si>
    <t>923-1232</t>
  </si>
  <si>
    <t>石川県能美市下開発町</t>
  </si>
  <si>
    <t>下開発町</t>
  </si>
  <si>
    <t>923-1238</t>
  </si>
  <si>
    <t>石川県能美市下清水町</t>
  </si>
  <si>
    <t>下清水町</t>
  </si>
  <si>
    <t>929-0115</t>
  </si>
  <si>
    <t>石川県能美市下ノ江町</t>
  </si>
  <si>
    <t>下ノ江町</t>
  </si>
  <si>
    <t>923-1102</t>
  </si>
  <si>
    <t>石川県能美市新保町</t>
  </si>
  <si>
    <t>923-1117</t>
  </si>
  <si>
    <t>石川県能美市末信町</t>
  </si>
  <si>
    <t>末信町</t>
  </si>
  <si>
    <t>929-0113</t>
  </si>
  <si>
    <t>石川県能美市大成町</t>
  </si>
  <si>
    <t>大成町</t>
  </si>
  <si>
    <t>929-0116</t>
  </si>
  <si>
    <t>石川県能美市高坂町</t>
  </si>
  <si>
    <t>923-1215</t>
  </si>
  <si>
    <t>石川県能美市舘町</t>
  </si>
  <si>
    <t>923-1245</t>
  </si>
  <si>
    <t>石川県能美市辰口町</t>
  </si>
  <si>
    <t>辰口町</t>
  </si>
  <si>
    <t>923-1213</t>
  </si>
  <si>
    <t>石川県能美市坪野町</t>
  </si>
  <si>
    <t>923-1247</t>
  </si>
  <si>
    <t>石川県能美市出口町</t>
  </si>
  <si>
    <t>出口町</t>
  </si>
  <si>
    <t>923-1121</t>
  </si>
  <si>
    <t>石川県能美市寺井町</t>
  </si>
  <si>
    <t>寺井町</t>
  </si>
  <si>
    <t>923-1223</t>
  </si>
  <si>
    <t>石川県能美市寺畠町</t>
  </si>
  <si>
    <t>寺畠町</t>
  </si>
  <si>
    <t>929-0125</t>
  </si>
  <si>
    <t>石川県能美市道林町</t>
  </si>
  <si>
    <t>道林町</t>
  </si>
  <si>
    <t>923-1222</t>
  </si>
  <si>
    <t>石川県能美市徳山町</t>
  </si>
  <si>
    <t>徳山町</t>
  </si>
  <si>
    <t>923-1235</t>
  </si>
  <si>
    <t>石川県能美市徳久町</t>
  </si>
  <si>
    <t>徳久町</t>
  </si>
  <si>
    <t>923-1206</t>
  </si>
  <si>
    <t>石川県能美市灯台笹町</t>
  </si>
  <si>
    <t>灯台笹町</t>
  </si>
  <si>
    <t>923-1204</t>
  </si>
  <si>
    <t>石川県能美市長滝町</t>
  </si>
  <si>
    <t>長滝町</t>
  </si>
  <si>
    <t>929-0105</t>
  </si>
  <si>
    <t>石川県能美市中ノ江町</t>
  </si>
  <si>
    <t>中ノ江町</t>
  </si>
  <si>
    <t>929-0104</t>
  </si>
  <si>
    <t>石川県能美市中庄町</t>
  </si>
  <si>
    <t>中庄町</t>
  </si>
  <si>
    <t>929-0123</t>
  </si>
  <si>
    <t>石川県能美市中町</t>
  </si>
  <si>
    <t>923-1216</t>
  </si>
  <si>
    <t>石川県能美市鍋谷町</t>
  </si>
  <si>
    <t>鍋谷町</t>
  </si>
  <si>
    <t>929-0102</t>
  </si>
  <si>
    <t>石川県能美市西任田町</t>
  </si>
  <si>
    <t>西任田町</t>
  </si>
  <si>
    <t>929-0106</t>
  </si>
  <si>
    <t>石川県能美市西二口町</t>
  </si>
  <si>
    <t>西二口町</t>
  </si>
  <si>
    <t>石川県能美市根上町</t>
  </si>
  <si>
    <t>根上町</t>
  </si>
  <si>
    <t>929-0108</t>
  </si>
  <si>
    <t>石川県能美市能美</t>
  </si>
  <si>
    <t>能美</t>
  </si>
  <si>
    <t>929-0114</t>
  </si>
  <si>
    <t>石川県能美市浜開発町</t>
  </si>
  <si>
    <t>浜開発町</t>
  </si>
  <si>
    <t>929-0124</t>
  </si>
  <si>
    <t>石川県能美市浜町</t>
  </si>
  <si>
    <t>浜町</t>
  </si>
  <si>
    <t>923-1122</t>
  </si>
  <si>
    <t>石川県能美市東任田町</t>
  </si>
  <si>
    <t>東任田町</t>
  </si>
  <si>
    <t>923-1242</t>
  </si>
  <si>
    <t>石川県能美市火釜町</t>
  </si>
  <si>
    <t>火釜町</t>
  </si>
  <si>
    <t>929-0107</t>
  </si>
  <si>
    <t>石川県能美市福岡町</t>
  </si>
  <si>
    <t>福岡町</t>
  </si>
  <si>
    <t>929-0112</t>
  </si>
  <si>
    <t>石川県能美市福島町</t>
  </si>
  <si>
    <t>福島町</t>
  </si>
  <si>
    <t>923-1217</t>
  </si>
  <si>
    <t>石川県能美市仏大寺町</t>
  </si>
  <si>
    <t>仏大寺町</t>
  </si>
  <si>
    <t>923-1225</t>
  </si>
  <si>
    <t>石川県能美市松が岡</t>
  </si>
  <si>
    <t>松が岡</t>
  </si>
  <si>
    <t>923-1107</t>
  </si>
  <si>
    <t>石川県能美市末寺町</t>
  </si>
  <si>
    <t>末寺町</t>
  </si>
  <si>
    <t>923-1203</t>
  </si>
  <si>
    <t>石川県能美市三ツ口町</t>
  </si>
  <si>
    <t>三ツ口町</t>
  </si>
  <si>
    <t>923-1243</t>
  </si>
  <si>
    <t>石川県能美市三ツ屋町</t>
  </si>
  <si>
    <t>923-1226</t>
  </si>
  <si>
    <t>石川県能美市緑が丘</t>
  </si>
  <si>
    <t>923-1205</t>
  </si>
  <si>
    <t>石川県能美市宮竹町</t>
  </si>
  <si>
    <t>宮竹町</t>
  </si>
  <si>
    <t>929-0126</t>
  </si>
  <si>
    <t>石川県能美市山口町</t>
  </si>
  <si>
    <t>山口町</t>
  </si>
  <si>
    <t>923-1241</t>
  </si>
  <si>
    <t>石川県能美市山田町</t>
  </si>
  <si>
    <t>923-1104</t>
  </si>
  <si>
    <t>石川県能美市湯谷町</t>
  </si>
  <si>
    <t>湯谷町</t>
  </si>
  <si>
    <t>923-1221</t>
  </si>
  <si>
    <t>石川県能美市湯屋町</t>
  </si>
  <si>
    <t>湯屋町</t>
  </si>
  <si>
    <t>929-0121</t>
  </si>
  <si>
    <t>石川県能美市吉原釜屋町</t>
  </si>
  <si>
    <t>吉原釜屋町</t>
  </si>
  <si>
    <t>929-0111</t>
  </si>
  <si>
    <t>石川県能美市吉原町</t>
  </si>
  <si>
    <t>923-1123</t>
  </si>
  <si>
    <t>石川県能美市吉光町</t>
  </si>
  <si>
    <t>吉光町</t>
  </si>
  <si>
    <t>923-1244</t>
  </si>
  <si>
    <t>石川県能美市来丸町</t>
  </si>
  <si>
    <t>来丸町</t>
  </si>
  <si>
    <t>923-1224</t>
  </si>
  <si>
    <t>石川県能美市和気町</t>
  </si>
  <si>
    <t>和気町</t>
  </si>
  <si>
    <t>923-1227</t>
  </si>
  <si>
    <t>石川県能美市和光台</t>
  </si>
  <si>
    <t>和光台</t>
  </si>
  <si>
    <t>923-1208</t>
  </si>
  <si>
    <t>石川県能美市和佐谷町</t>
  </si>
  <si>
    <t>和佐谷町</t>
  </si>
  <si>
    <t>923-1106</t>
  </si>
  <si>
    <t>石川県能美市和田町</t>
  </si>
  <si>
    <t>和田町</t>
  </si>
  <si>
    <t>921-0000</t>
  </si>
  <si>
    <t>石川県野々市市</t>
  </si>
  <si>
    <t>野々市市</t>
  </si>
  <si>
    <t>921-8823</t>
  </si>
  <si>
    <t>石川県野々市市粟田</t>
  </si>
  <si>
    <t>粟田</t>
  </si>
  <si>
    <t>921-8805</t>
  </si>
  <si>
    <t>石川県野々市市稲荷</t>
  </si>
  <si>
    <t>稲荷</t>
  </si>
  <si>
    <t>921-8812</t>
  </si>
  <si>
    <t>石川県野々市市扇が丘</t>
  </si>
  <si>
    <t>扇が丘</t>
  </si>
  <si>
    <t>921-8801</t>
  </si>
  <si>
    <t>石川県野々市市御経塚</t>
  </si>
  <si>
    <t>御経塚</t>
  </si>
  <si>
    <t>921-8803</t>
  </si>
  <si>
    <t>石川県野々市市押越</t>
  </si>
  <si>
    <t>押越</t>
  </si>
  <si>
    <t>921-8802</t>
  </si>
  <si>
    <t>石川県野々市市押野</t>
  </si>
  <si>
    <t>921-8835</t>
  </si>
  <si>
    <t>石川県野々市市上林</t>
  </si>
  <si>
    <t>上林</t>
  </si>
  <si>
    <t>921-8837</t>
  </si>
  <si>
    <t>石川県野々市市清金</t>
  </si>
  <si>
    <t>清金</t>
  </si>
  <si>
    <t>921-8846</t>
  </si>
  <si>
    <t>石川県野々市市位川</t>
  </si>
  <si>
    <t>位川</t>
  </si>
  <si>
    <t>921-8849</t>
  </si>
  <si>
    <t>石川県野々市市郷</t>
  </si>
  <si>
    <t>郷</t>
  </si>
  <si>
    <t>921-8841</t>
  </si>
  <si>
    <t>石川県野々市市郷町</t>
  </si>
  <si>
    <t>郷町</t>
  </si>
  <si>
    <t>921-8825</t>
  </si>
  <si>
    <t>石川県野々市市三納</t>
  </si>
  <si>
    <t>三納</t>
  </si>
  <si>
    <t>921-8831</t>
  </si>
  <si>
    <t>石川県野々市市下林</t>
  </si>
  <si>
    <t>下林</t>
  </si>
  <si>
    <t>921-8824</t>
  </si>
  <si>
    <t>石川県野々市市新庄</t>
  </si>
  <si>
    <t>921-8836</t>
  </si>
  <si>
    <t>石川県野々市市末松</t>
  </si>
  <si>
    <t>末松</t>
  </si>
  <si>
    <t>921-8814</t>
  </si>
  <si>
    <t>石川県野々市市菅原町</t>
  </si>
  <si>
    <t>菅原町</t>
  </si>
  <si>
    <t>921-8813</t>
  </si>
  <si>
    <t>石川県野々市市住吉町</t>
  </si>
  <si>
    <t>921-8811</t>
  </si>
  <si>
    <t>石川県野々市市高橋町</t>
  </si>
  <si>
    <t>高橋町</t>
  </si>
  <si>
    <t>921-8843</t>
  </si>
  <si>
    <t>石川県野々市市田尻町</t>
  </si>
  <si>
    <t>921-8845</t>
  </si>
  <si>
    <t>石川県野々市市太平寺</t>
  </si>
  <si>
    <t>太平寺</t>
  </si>
  <si>
    <t>921-8842</t>
  </si>
  <si>
    <t>石川県野々市市徳用</t>
  </si>
  <si>
    <t>徳用</t>
  </si>
  <si>
    <t>921-8832</t>
  </si>
  <si>
    <t>石川県野々市市藤平田</t>
  </si>
  <si>
    <t>藤平田</t>
  </si>
  <si>
    <t>921-8834</t>
  </si>
  <si>
    <t>石川県野々市市中林</t>
  </si>
  <si>
    <t>中林</t>
  </si>
  <si>
    <t>921-8808</t>
  </si>
  <si>
    <t>石川県野々市市長池</t>
  </si>
  <si>
    <t>長池</t>
  </si>
  <si>
    <t>921-8804</t>
  </si>
  <si>
    <t>石川県野々市市野代</t>
  </si>
  <si>
    <t>野代</t>
  </si>
  <si>
    <t>921-8821</t>
  </si>
  <si>
    <t>石川県野々市市白山町</t>
  </si>
  <si>
    <t>921-8833</t>
  </si>
  <si>
    <t>石川県野々市市藤平</t>
  </si>
  <si>
    <t>藤平</t>
  </si>
  <si>
    <t>921-8809</t>
  </si>
  <si>
    <t>石川県野々市市二日市</t>
  </si>
  <si>
    <t>二日市</t>
  </si>
  <si>
    <t>921-8807</t>
  </si>
  <si>
    <t>石川県野々市市二日市町</t>
  </si>
  <si>
    <t>921-8844</t>
  </si>
  <si>
    <t>石川県野々市市堀内</t>
  </si>
  <si>
    <t>堀内</t>
  </si>
  <si>
    <t>921-8815</t>
  </si>
  <si>
    <t>石川県野々市市本町</t>
  </si>
  <si>
    <t>921-8806</t>
  </si>
  <si>
    <t>石川県野々市市三日市</t>
  </si>
  <si>
    <t>三日市</t>
  </si>
  <si>
    <t>921-8848</t>
  </si>
  <si>
    <t>石川県野々市市柳町</t>
  </si>
  <si>
    <t>柳町</t>
  </si>
  <si>
    <t>921-8822</t>
  </si>
  <si>
    <t>石川県野々市市矢作</t>
  </si>
  <si>
    <t>矢作</t>
  </si>
  <si>
    <t>921-8817</t>
  </si>
  <si>
    <t>石川県野々市市横宮町</t>
  </si>
  <si>
    <t>横宮町</t>
  </si>
  <si>
    <t>921-8847</t>
  </si>
  <si>
    <t>石川県野々市市蓮花寺町</t>
  </si>
  <si>
    <t>蓮花寺町</t>
  </si>
  <si>
    <t>921-8816</t>
  </si>
  <si>
    <t>石川県野々市市若松町</t>
  </si>
  <si>
    <t>923-1200</t>
  </si>
  <si>
    <t>石川県能美郡川北町</t>
  </si>
  <si>
    <t>能美郡川北町</t>
  </si>
  <si>
    <t>川北町</t>
  </si>
  <si>
    <t>923-1278</t>
  </si>
  <si>
    <t>石川県能美郡川北町朝日</t>
  </si>
  <si>
    <t>朝日</t>
  </si>
  <si>
    <t>923-1265</t>
  </si>
  <si>
    <t>石川県能美郡川北町上先出</t>
  </si>
  <si>
    <t>上先出</t>
  </si>
  <si>
    <t>923-1269</t>
  </si>
  <si>
    <t>石川県能美郡川北町上田子島</t>
  </si>
  <si>
    <t>上田子島</t>
  </si>
  <si>
    <t>923-1262</t>
  </si>
  <si>
    <t>石川県能美郡川北町草深</t>
  </si>
  <si>
    <t>草深</t>
  </si>
  <si>
    <t>923-1274</t>
  </si>
  <si>
    <t>石川県能美郡川北町木呂場</t>
  </si>
  <si>
    <t>木呂場</t>
  </si>
  <si>
    <t>923-1275</t>
  </si>
  <si>
    <t>石川県能美郡川北町木呂場新</t>
  </si>
  <si>
    <t>木呂場新</t>
  </si>
  <si>
    <t>923-1254</t>
  </si>
  <si>
    <t>石川県能美郡川北町サンコーポラス</t>
  </si>
  <si>
    <t>サンコーポラス</t>
  </si>
  <si>
    <t>923-1253</t>
  </si>
  <si>
    <t>石川県能美郡川北町三反田</t>
  </si>
  <si>
    <t>三反田</t>
  </si>
  <si>
    <t>923-1272</t>
  </si>
  <si>
    <t>石川県能美郡川北町下田子島</t>
  </si>
  <si>
    <t>下田子島</t>
  </si>
  <si>
    <t>923-1263</t>
  </si>
  <si>
    <t>石川県能美郡川北町下土室</t>
  </si>
  <si>
    <t>下土室</t>
  </si>
  <si>
    <t>923-1266</t>
  </si>
  <si>
    <t>石川県能美郡川北町下先出</t>
  </si>
  <si>
    <t>下先出</t>
  </si>
  <si>
    <t>923-1271</t>
  </si>
  <si>
    <t>石川県能美郡川北町田子島</t>
  </si>
  <si>
    <t>田子島</t>
  </si>
  <si>
    <t>923-1276</t>
  </si>
  <si>
    <t>石川県能美郡川北町橘</t>
  </si>
  <si>
    <t>橘</t>
  </si>
  <si>
    <t>923-1277</t>
  </si>
  <si>
    <t>石川県能美郡川北町橘新</t>
  </si>
  <si>
    <t>橘新</t>
  </si>
  <si>
    <t>923-1261</t>
  </si>
  <si>
    <t>石川県能美郡川北町土室</t>
  </si>
  <si>
    <t>土室</t>
  </si>
  <si>
    <t>923-1251</t>
  </si>
  <si>
    <t>石川県能美郡川北町藤蔵</t>
  </si>
  <si>
    <t>藤蔵</t>
  </si>
  <si>
    <t>923-1252</t>
  </si>
  <si>
    <t>石川県能美郡川北町中島</t>
  </si>
  <si>
    <t>中島</t>
  </si>
  <si>
    <t>923-1267</t>
  </si>
  <si>
    <t>石川県能美郡川北町壱ツ屋</t>
  </si>
  <si>
    <t>壱ツ屋</t>
  </si>
  <si>
    <t>923-1273</t>
  </si>
  <si>
    <t>石川県能美郡川北町舟場島</t>
  </si>
  <si>
    <t>舟場島</t>
  </si>
  <si>
    <t>923-1264</t>
  </si>
  <si>
    <t>石川県能美郡川北町山田先出</t>
  </si>
  <si>
    <t>山田先出</t>
  </si>
  <si>
    <t>923-1268</t>
  </si>
  <si>
    <t>石川県能美郡川北町与九郎島</t>
  </si>
  <si>
    <t>与九郎島</t>
  </si>
  <si>
    <t>929-0300</t>
  </si>
  <si>
    <t>石川県河北郡津幡町</t>
  </si>
  <si>
    <t>河北郡津幡町</t>
  </si>
  <si>
    <t>津幡町</t>
  </si>
  <si>
    <t>929-0437</t>
  </si>
  <si>
    <t>石川県河北郡津幡町相窪</t>
  </si>
  <si>
    <t>相窪</t>
  </si>
  <si>
    <t>929-0324</t>
  </si>
  <si>
    <t>石川県河北郡津幡町浅田</t>
  </si>
  <si>
    <t>浅田</t>
  </si>
  <si>
    <t>929-0436</t>
  </si>
  <si>
    <t>石川県河北郡津幡町朝日畑</t>
  </si>
  <si>
    <t>朝日畑</t>
  </si>
  <si>
    <t>929-0447</t>
  </si>
  <si>
    <t>石川県河北郡津幡町旭山</t>
  </si>
  <si>
    <t>旭山</t>
  </si>
  <si>
    <t>929-0344</t>
  </si>
  <si>
    <t>石川県河北郡津幡町浅谷</t>
  </si>
  <si>
    <t>浅谷</t>
  </si>
  <si>
    <t>929-0403</t>
  </si>
  <si>
    <t>石川県河北郡津幡町莇谷</t>
  </si>
  <si>
    <t>莇谷</t>
  </si>
  <si>
    <t>929-0311</t>
  </si>
  <si>
    <t>石川県河北郡津幡町池ケ原</t>
  </si>
  <si>
    <t>池ケ原</t>
  </si>
  <si>
    <t>929-0462</t>
  </si>
  <si>
    <t>石川県河北郡津幡町市谷</t>
  </si>
  <si>
    <t>市谷</t>
  </si>
  <si>
    <t>929-0335</t>
  </si>
  <si>
    <t>石川県河北郡津幡町井上の荘</t>
  </si>
  <si>
    <t>井上の荘</t>
  </si>
  <si>
    <t>929-0445</t>
  </si>
  <si>
    <t>石川県河北郡津幡町井野河内</t>
  </si>
  <si>
    <t>井野河内</t>
  </si>
  <si>
    <t>929-0453</t>
  </si>
  <si>
    <t>石川県河北郡津幡町岩崎</t>
  </si>
  <si>
    <t>岩崎</t>
  </si>
  <si>
    <t>929-0303</t>
  </si>
  <si>
    <t>石川県河北郡津幡町牛首</t>
  </si>
  <si>
    <t>牛首</t>
  </si>
  <si>
    <t>929-0301</t>
  </si>
  <si>
    <t>石川県河北郡津幡町瓜生</t>
  </si>
  <si>
    <t>瓜生</t>
  </si>
  <si>
    <t>929-0405</t>
  </si>
  <si>
    <t>石川県河北郡津幡町上野</t>
  </si>
  <si>
    <t>929-0415</t>
  </si>
  <si>
    <t>石川県河北郡津幡町越中坂</t>
  </si>
  <si>
    <t>越中坂</t>
  </si>
  <si>
    <t>929-0431</t>
  </si>
  <si>
    <t>石川県河北郡津幡町大窪</t>
  </si>
  <si>
    <t>大窪</t>
  </si>
  <si>
    <t>929-0345</t>
  </si>
  <si>
    <t>石川県河北郡津幡町太田</t>
  </si>
  <si>
    <t>太田</t>
  </si>
  <si>
    <t>929-0442</t>
  </si>
  <si>
    <t>石川県河北郡津幡町大坪</t>
  </si>
  <si>
    <t>大坪</t>
  </si>
  <si>
    <t>929-0404</t>
  </si>
  <si>
    <t>石川県河北郡津幡町大畠</t>
  </si>
  <si>
    <t>大畠</t>
  </si>
  <si>
    <t>929-0467</t>
  </si>
  <si>
    <t>石川県河北郡津幡町大熊</t>
  </si>
  <si>
    <t>大熊</t>
  </si>
  <si>
    <t>929-0325</t>
  </si>
  <si>
    <t>石川県河北郡津幡町加賀爪</t>
  </si>
  <si>
    <t>加賀爪</t>
  </si>
  <si>
    <t>929-0402</t>
  </si>
  <si>
    <t>石川県河北郡津幡町笠池ケ原</t>
  </si>
  <si>
    <t>笠池ケ原</t>
  </si>
  <si>
    <t>929-0346</t>
  </si>
  <si>
    <t>石川県河北郡津幡町潟端</t>
  </si>
  <si>
    <t>潟端</t>
  </si>
  <si>
    <t>929-0309</t>
  </si>
  <si>
    <t>石川県河北郡津幡町上大田</t>
  </si>
  <si>
    <t>上大田</t>
  </si>
  <si>
    <t>929-0304</t>
  </si>
  <si>
    <t>石川県河北郡津幡町上河合</t>
  </si>
  <si>
    <t>上河合</t>
  </si>
  <si>
    <t>929-0422</t>
  </si>
  <si>
    <t>石川県河北郡津幡町上藤又</t>
  </si>
  <si>
    <t>上藤又</t>
  </si>
  <si>
    <t>929-0314</t>
  </si>
  <si>
    <t>石川県河北郡津幡町上矢田</t>
  </si>
  <si>
    <t>上矢田</t>
  </si>
  <si>
    <t>929-0321</t>
  </si>
  <si>
    <t>石川県河北郡津幡町加茂</t>
  </si>
  <si>
    <t>加茂</t>
  </si>
  <si>
    <t>929-0416</t>
  </si>
  <si>
    <t>石川県河北郡津幡町刈安</t>
  </si>
  <si>
    <t>刈安</t>
  </si>
  <si>
    <t>929-0334</t>
  </si>
  <si>
    <t>石川県河北郡津幡町川尻</t>
  </si>
  <si>
    <t>929-0411</t>
  </si>
  <si>
    <t>石川県河北郡津幡町河内</t>
  </si>
  <si>
    <t>河内</t>
  </si>
  <si>
    <t>929-0342</t>
  </si>
  <si>
    <t>石川県河北郡津幡町北中条</t>
  </si>
  <si>
    <t>北中条</t>
  </si>
  <si>
    <t>929-0432</t>
  </si>
  <si>
    <t>石川県河北郡津幡町北横根</t>
  </si>
  <si>
    <t>北横根</t>
  </si>
  <si>
    <t>929-0302</t>
  </si>
  <si>
    <t>石川県河北郡津幡町木ノ窪</t>
  </si>
  <si>
    <t>木ノ窪</t>
  </si>
  <si>
    <t>929-0306</t>
  </si>
  <si>
    <t>石川県河北郡津幡町興津</t>
  </si>
  <si>
    <t>興津</t>
  </si>
  <si>
    <t>929-0455</t>
  </si>
  <si>
    <t>石川県河北郡津幡町倉見</t>
  </si>
  <si>
    <t>倉見</t>
  </si>
  <si>
    <t>929-0413</t>
  </si>
  <si>
    <t>石川県河北郡津幡町倶利伽羅</t>
  </si>
  <si>
    <t>倶利伽羅</t>
  </si>
  <si>
    <t>929-0444</t>
  </si>
  <si>
    <t>石川県河北郡津幡町仮生</t>
  </si>
  <si>
    <t>仮生</t>
  </si>
  <si>
    <t>929-0333</t>
  </si>
  <si>
    <t>石川県河北郡津幡町五反田</t>
  </si>
  <si>
    <t>五反田</t>
  </si>
  <si>
    <t>929-0328</t>
  </si>
  <si>
    <t>石川県河北郡津幡町湖東</t>
  </si>
  <si>
    <t>湖東</t>
  </si>
  <si>
    <t>929-0406</t>
  </si>
  <si>
    <t>石川県河北郡津幡町籠月</t>
  </si>
  <si>
    <t>籠月</t>
  </si>
  <si>
    <t>929-0312</t>
  </si>
  <si>
    <t>石川県河北郡津幡町小熊</t>
  </si>
  <si>
    <t>小熊</t>
  </si>
  <si>
    <t>929-0435</t>
  </si>
  <si>
    <t>石川県河北郡津幡町材木</t>
  </si>
  <si>
    <t>材木</t>
  </si>
  <si>
    <t>929-0417</t>
  </si>
  <si>
    <t>石川県河北郡津幡町坂戸</t>
  </si>
  <si>
    <t>坂戸</t>
  </si>
  <si>
    <t>929-0456</t>
  </si>
  <si>
    <t>石川県河北郡津幡町七黒</t>
  </si>
  <si>
    <t>七黒</t>
  </si>
  <si>
    <t>929-0425</t>
  </si>
  <si>
    <t>石川県河北郡津幡町七野</t>
  </si>
  <si>
    <t>七野</t>
  </si>
  <si>
    <t>929-0326</t>
  </si>
  <si>
    <t>石川県河北郡津幡町清水</t>
  </si>
  <si>
    <t>清水</t>
  </si>
  <si>
    <t>929-0305</t>
  </si>
  <si>
    <t>石川県河北郡津幡町下河合</t>
  </si>
  <si>
    <t>下河合</t>
  </si>
  <si>
    <t>929-0423</t>
  </si>
  <si>
    <t>石川県河北郡津幡町下中</t>
  </si>
  <si>
    <t>下中</t>
  </si>
  <si>
    <t>929-0424</t>
  </si>
  <si>
    <t>石川県河北郡津幡町下藤又</t>
  </si>
  <si>
    <t>下藤又</t>
  </si>
  <si>
    <t>929-0315</t>
  </si>
  <si>
    <t>石川県河北郡津幡町下矢田</t>
  </si>
  <si>
    <t>下矢田</t>
  </si>
  <si>
    <t>929-0327</t>
  </si>
  <si>
    <t>石川県河北郡津幡町庄</t>
  </si>
  <si>
    <t>庄</t>
  </si>
  <si>
    <t>929-0434</t>
  </si>
  <si>
    <t>石川県河北郡津幡町常徳</t>
  </si>
  <si>
    <t>常徳</t>
  </si>
  <si>
    <t>929-0454</t>
  </si>
  <si>
    <t>石川県河北郡津幡町杉瀬</t>
  </si>
  <si>
    <t>杉瀬</t>
  </si>
  <si>
    <t>929-0426</t>
  </si>
  <si>
    <t>石川県河北郡津幡町竹橋</t>
  </si>
  <si>
    <t>竹橋</t>
  </si>
  <si>
    <t>929-0307</t>
  </si>
  <si>
    <t>石川県河北郡津幡町種</t>
  </si>
  <si>
    <t>種</t>
  </si>
  <si>
    <t>929-0452</t>
  </si>
  <si>
    <t>石川県河北郡津幡町田屋</t>
  </si>
  <si>
    <t>田屋</t>
  </si>
  <si>
    <t>929-0412</t>
  </si>
  <si>
    <t>石川県河北郡津幡町九折</t>
  </si>
  <si>
    <t>九折</t>
  </si>
  <si>
    <t>929-0323</t>
  </si>
  <si>
    <t>石川県河北郡津幡町津幡</t>
  </si>
  <si>
    <t>津幡</t>
  </si>
  <si>
    <t>929-0427</t>
  </si>
  <si>
    <t>石川県河北郡津幡町富田</t>
  </si>
  <si>
    <t>富田</t>
  </si>
  <si>
    <t>929-0465</t>
  </si>
  <si>
    <t>石川県河北郡津幡町鳥越</t>
  </si>
  <si>
    <t>鳥越</t>
  </si>
  <si>
    <t>929-0407</t>
  </si>
  <si>
    <t>石川県河北郡津幡町鳥屋尾</t>
  </si>
  <si>
    <t>鳥屋尾</t>
  </si>
  <si>
    <t>929-0332</t>
  </si>
  <si>
    <t>石川県河北郡津幡町中須加</t>
  </si>
  <si>
    <t>中須加</t>
  </si>
  <si>
    <t>929-0331</t>
  </si>
  <si>
    <t>石川県河北郡津幡町中橋</t>
  </si>
  <si>
    <t>中橋</t>
  </si>
  <si>
    <t>929-0313</t>
  </si>
  <si>
    <t>石川県河北郡津幡町中山</t>
  </si>
  <si>
    <t>929-0319</t>
  </si>
  <si>
    <t>石川県河北郡津幡町能瀬</t>
  </si>
  <si>
    <t>能瀬</t>
  </si>
  <si>
    <t>929-0461</t>
  </si>
  <si>
    <t>石川県河北郡津幡町八ノ谷</t>
  </si>
  <si>
    <t>八ノ谷</t>
  </si>
  <si>
    <t>929-0421</t>
  </si>
  <si>
    <t>石川県河北郡津幡町原</t>
  </si>
  <si>
    <t>929-0441</t>
  </si>
  <si>
    <t>石川県河北郡津幡町東荒屋</t>
  </si>
  <si>
    <t>東荒屋</t>
  </si>
  <si>
    <t>929-0401</t>
  </si>
  <si>
    <t>石川県河北郡津幡町彦太郎畠</t>
  </si>
  <si>
    <t>彦太郎畠</t>
  </si>
  <si>
    <t>石川県河北郡津幡町平野</t>
  </si>
  <si>
    <t>平野</t>
  </si>
  <si>
    <t>石川県河北郡津幡町舟尾</t>
  </si>
  <si>
    <t>舟尾</t>
  </si>
  <si>
    <t>石川県河北郡津幡町舟橋</t>
  </si>
  <si>
    <t>舟橋</t>
  </si>
  <si>
    <t>929-0443</t>
  </si>
  <si>
    <t>石川県河北郡津幡町別所</t>
  </si>
  <si>
    <t>別所</t>
  </si>
  <si>
    <t>929-0308</t>
  </si>
  <si>
    <t>石川県河北郡津幡町菩提寺</t>
  </si>
  <si>
    <t>菩提寺</t>
  </si>
  <si>
    <t>929-0316</t>
  </si>
  <si>
    <t>石川県河北郡津幡町御門</t>
  </si>
  <si>
    <t>御門</t>
  </si>
  <si>
    <t>929-0322</t>
  </si>
  <si>
    <t>石川県河北郡津幡町緑が丘</t>
  </si>
  <si>
    <t>929-0343</t>
  </si>
  <si>
    <t>石川県河北郡津幡町南中条</t>
  </si>
  <si>
    <t>南中条</t>
  </si>
  <si>
    <t>929-0433</t>
  </si>
  <si>
    <t>石川県河北郡津幡町南横根</t>
  </si>
  <si>
    <t>南横根</t>
  </si>
  <si>
    <t>929-0451</t>
  </si>
  <si>
    <t>石川県河北郡津幡町宮田</t>
  </si>
  <si>
    <t>宮田</t>
  </si>
  <si>
    <t>929-0446</t>
  </si>
  <si>
    <t>石川県河北郡津幡町明神</t>
  </si>
  <si>
    <t>明神</t>
  </si>
  <si>
    <t>929-0317</t>
  </si>
  <si>
    <t>石川県河北郡津幡町谷内</t>
  </si>
  <si>
    <t>谷内</t>
  </si>
  <si>
    <t>929-0414</t>
  </si>
  <si>
    <t>石川県河北郡津幡町山森</t>
  </si>
  <si>
    <t>山森</t>
  </si>
  <si>
    <t>929-0464</t>
  </si>
  <si>
    <t>石川県河北郡津幡町山北</t>
  </si>
  <si>
    <t>山北</t>
  </si>
  <si>
    <t>929-0341</t>
  </si>
  <si>
    <t>石川県河北郡津幡町横浜</t>
  </si>
  <si>
    <t>横浜</t>
  </si>
  <si>
    <t>929-0466</t>
  </si>
  <si>
    <t>石川県河北郡津幡町吉倉</t>
  </si>
  <si>
    <t>吉倉</t>
  </si>
  <si>
    <t>929-0318</t>
  </si>
  <si>
    <t>石川県河北郡津幡町領家</t>
  </si>
  <si>
    <t>領家</t>
  </si>
  <si>
    <t>929-0463</t>
  </si>
  <si>
    <t>石川県河北郡津幡町蓮花寺</t>
  </si>
  <si>
    <t>蓮花寺</t>
  </si>
  <si>
    <t>920-0200</t>
  </si>
  <si>
    <t>石川県河北郡内灘町</t>
  </si>
  <si>
    <t>河北郡内灘町</t>
  </si>
  <si>
    <t>内灘町</t>
  </si>
  <si>
    <t>920-0273</t>
  </si>
  <si>
    <t>石川県河北郡内灘町アカシア</t>
  </si>
  <si>
    <t>アカシア</t>
  </si>
  <si>
    <t>920-0275</t>
  </si>
  <si>
    <t>石川県河北郡内灘町旭ケ丘</t>
  </si>
  <si>
    <t>旭ケ丘</t>
  </si>
  <si>
    <t>920-0266</t>
  </si>
  <si>
    <t>石川県河北郡内灘町大根布</t>
  </si>
  <si>
    <t>大根布</t>
  </si>
  <si>
    <t>920-0272</t>
  </si>
  <si>
    <t>石川県河北郡内灘町向陽台</t>
  </si>
  <si>
    <t>向陽台</t>
  </si>
  <si>
    <t>920-0263</t>
  </si>
  <si>
    <t>石川県河北郡内灘町湖西</t>
  </si>
  <si>
    <t>湖西</t>
  </si>
  <si>
    <t>920-0269</t>
  </si>
  <si>
    <t>石川県河北郡内灘町白帆台</t>
  </si>
  <si>
    <t>白帆台</t>
  </si>
  <si>
    <t>920-0265</t>
  </si>
  <si>
    <t>石川県河北郡内灘町大学</t>
  </si>
  <si>
    <t>大学</t>
  </si>
  <si>
    <t>920-0267</t>
  </si>
  <si>
    <t>石川県河北郡内灘町大清台</t>
  </si>
  <si>
    <t>大清台</t>
  </si>
  <si>
    <t>920-0277</t>
  </si>
  <si>
    <t>石川県河北郡内灘町千鳥台</t>
  </si>
  <si>
    <t>千鳥台</t>
  </si>
  <si>
    <t>920-0271</t>
  </si>
  <si>
    <t>石川県河北郡内灘町鶴ケ丘</t>
  </si>
  <si>
    <t>鶴ケ丘</t>
  </si>
  <si>
    <t>920-0262</t>
  </si>
  <si>
    <t>石川県河北郡内灘町西荒屋</t>
  </si>
  <si>
    <t>西荒屋</t>
  </si>
  <si>
    <t>920-0268</t>
  </si>
  <si>
    <t>石川県河北郡内灘町ハマナス</t>
  </si>
  <si>
    <t>ハマナス</t>
  </si>
  <si>
    <t>920-0276</t>
  </si>
  <si>
    <t>石川県河北郡内灘町緑台</t>
  </si>
  <si>
    <t>緑台</t>
  </si>
  <si>
    <t>920-0264</t>
  </si>
  <si>
    <t>石川県河北郡内灘町宮坂</t>
  </si>
  <si>
    <t>宮坂</t>
  </si>
  <si>
    <t>920-0274</t>
  </si>
  <si>
    <t>石川県河北郡内灘町向粟崎</t>
  </si>
  <si>
    <t>向粟崎</t>
  </si>
  <si>
    <t>920-0261</t>
  </si>
  <si>
    <t>石川県河北郡内灘町室</t>
  </si>
  <si>
    <t>室</t>
  </si>
  <si>
    <t>志賀町</t>
  </si>
  <si>
    <t>宝達志水町</t>
  </si>
  <si>
    <t>中能登町</t>
  </si>
  <si>
    <t>927-0000</t>
  </si>
  <si>
    <t>石川県鳳珠郡穴水町</t>
  </si>
  <si>
    <t>鳳珠郡穴水町</t>
  </si>
  <si>
    <t>穴水町</t>
  </si>
  <si>
    <t>927-0006</t>
  </si>
  <si>
    <t>石川県鳳珠郡穴水町旭ケ丘</t>
  </si>
  <si>
    <t>927-0003</t>
  </si>
  <si>
    <t>石川県鳳珠郡穴水町伊久留</t>
  </si>
  <si>
    <t>伊久留</t>
  </si>
  <si>
    <t>927-0235</t>
  </si>
  <si>
    <t>石川県鳳珠郡穴水町市ノ坂</t>
  </si>
  <si>
    <t>市ノ坂</t>
  </si>
  <si>
    <t>927-0007</t>
  </si>
  <si>
    <t>石川県鳳珠郡穴水町岩車</t>
  </si>
  <si>
    <t>岩車</t>
  </si>
  <si>
    <t>927-0205</t>
  </si>
  <si>
    <t>石川県鳳珠郡穴水町宇加川</t>
  </si>
  <si>
    <t>宇加川</t>
  </si>
  <si>
    <t>927-0031</t>
  </si>
  <si>
    <t>石川県鳳珠郡穴水町鵜島</t>
  </si>
  <si>
    <t>鵜島</t>
  </si>
  <si>
    <t>927-0025</t>
  </si>
  <si>
    <t>石川県鳳珠郡穴水町内浦</t>
  </si>
  <si>
    <t>内浦</t>
  </si>
  <si>
    <t>927-0042</t>
  </si>
  <si>
    <t>石川県鳳珠郡穴水町宇留地</t>
  </si>
  <si>
    <t>宇留地</t>
  </si>
  <si>
    <t>927-0054</t>
  </si>
  <si>
    <t>石川県鳳珠郡穴水町上野</t>
  </si>
  <si>
    <t>927-0048</t>
  </si>
  <si>
    <t>石川県鳳珠郡穴水町大角間</t>
  </si>
  <si>
    <t>大角間</t>
  </si>
  <si>
    <t>927-0215</t>
  </si>
  <si>
    <t>石川県鳳珠郡穴水町大甲</t>
  </si>
  <si>
    <t>大甲</t>
  </si>
  <si>
    <t>927-0026</t>
  </si>
  <si>
    <t>石川県鳳珠郡穴水町大町</t>
  </si>
  <si>
    <t>927-0207</t>
  </si>
  <si>
    <t>石川県鳳珠郡穴水町沖波</t>
  </si>
  <si>
    <t>沖波</t>
  </si>
  <si>
    <t>927-0032</t>
  </si>
  <si>
    <t>石川県鳳珠郡穴水町乙ケ崎</t>
  </si>
  <si>
    <t>乙ケ崎</t>
  </si>
  <si>
    <t>927-0051</t>
  </si>
  <si>
    <t>石川県鳳珠郡穴水町小又</t>
  </si>
  <si>
    <t>小又</t>
  </si>
  <si>
    <t>927-0038</t>
  </si>
  <si>
    <t>石川県鳳珠郡穴水町鹿島</t>
  </si>
  <si>
    <t>鹿島</t>
  </si>
  <si>
    <t>927-0014</t>
  </si>
  <si>
    <t>石川県鳳珠郡穴水町梶</t>
  </si>
  <si>
    <t>梶</t>
  </si>
  <si>
    <t>927-0049</t>
  </si>
  <si>
    <t>石川県鳳珠郡穴水町桂谷</t>
  </si>
  <si>
    <t>桂谷</t>
  </si>
  <si>
    <t>927-0223</t>
  </si>
  <si>
    <t>石川県鳳珠郡穴水町鹿波</t>
  </si>
  <si>
    <t>鹿波</t>
  </si>
  <si>
    <t>927-0211</t>
  </si>
  <si>
    <t>石川県鳳珠郡穴水町甲</t>
  </si>
  <si>
    <t>甲</t>
  </si>
  <si>
    <t>927-0056</t>
  </si>
  <si>
    <t>石川県鳳珠郡穴水町上唐川</t>
  </si>
  <si>
    <t>上唐川</t>
  </si>
  <si>
    <t>927-0047</t>
  </si>
  <si>
    <t>石川県鳳珠郡穴水町上中</t>
  </si>
  <si>
    <t>上中</t>
  </si>
  <si>
    <t>927-0008</t>
  </si>
  <si>
    <t>石川県鳳珠郡穴水町川尻</t>
  </si>
  <si>
    <t>927-0027</t>
  </si>
  <si>
    <t>石川県鳳珠郡穴水町川島</t>
  </si>
  <si>
    <t>川島</t>
  </si>
  <si>
    <t>927-0045</t>
  </si>
  <si>
    <t>石川県鳳珠郡穴水町河内</t>
  </si>
  <si>
    <t>927-0022</t>
  </si>
  <si>
    <t>石川県鳳珠郡穴水町北七海</t>
  </si>
  <si>
    <t>北七海</t>
  </si>
  <si>
    <t>927-0011</t>
  </si>
  <si>
    <t>石川県鳳珠郡穴水町木原</t>
  </si>
  <si>
    <t>木原</t>
  </si>
  <si>
    <t>927-0053</t>
  </si>
  <si>
    <t>石川県鳳珠郡穴水町此木</t>
  </si>
  <si>
    <t>此木</t>
  </si>
  <si>
    <t>927-0001</t>
  </si>
  <si>
    <t>石川県鳳珠郡穴水町樟谷</t>
  </si>
  <si>
    <t>樟谷</t>
  </si>
  <si>
    <t>927-0212</t>
  </si>
  <si>
    <t>石川県鳳珠郡穴水町黒崎</t>
  </si>
  <si>
    <t>黒崎</t>
  </si>
  <si>
    <t>927-0046</t>
  </si>
  <si>
    <t>石川県鳳珠郡穴水町越渡</t>
  </si>
  <si>
    <t>越渡</t>
  </si>
  <si>
    <t>927-0214</t>
  </si>
  <si>
    <t>石川県鳳珠郡穴水町小甲</t>
  </si>
  <si>
    <t>小甲</t>
  </si>
  <si>
    <t>927-0234</t>
  </si>
  <si>
    <t>石川県鳳珠郡穴水町小又（山中）</t>
  </si>
  <si>
    <t>小又（山中）</t>
  </si>
  <si>
    <t>927-0043</t>
  </si>
  <si>
    <t>石川県鳳珠郡穴水町越の原</t>
  </si>
  <si>
    <t>越の原</t>
  </si>
  <si>
    <t>927-0224</t>
  </si>
  <si>
    <t>石川県鳳珠郡穴水町鹿上</t>
  </si>
  <si>
    <t>鹿上</t>
  </si>
  <si>
    <t>927-0035</t>
  </si>
  <si>
    <t>石川県鳳珠郡穴水町志ケ浦</t>
  </si>
  <si>
    <t>志ケ浦</t>
  </si>
  <si>
    <t>927-0213</t>
  </si>
  <si>
    <t>石川県鳳珠郡穴水町至誠</t>
  </si>
  <si>
    <t>至誠</t>
  </si>
  <si>
    <t>927-0055</t>
  </si>
  <si>
    <t>石川県鳳珠郡穴水町地蔵坊</t>
  </si>
  <si>
    <t>地蔵坊</t>
  </si>
  <si>
    <t>927-0021</t>
  </si>
  <si>
    <t>石川県鳳珠郡穴水町七海</t>
  </si>
  <si>
    <t>七海</t>
  </si>
  <si>
    <t>927-0057</t>
  </si>
  <si>
    <t>石川県鳳珠郡穴水町下唐川</t>
  </si>
  <si>
    <t>下唐川</t>
  </si>
  <si>
    <t>石川県鳳珠郡穴水町汁谷</t>
  </si>
  <si>
    <t>汁谷</t>
  </si>
  <si>
    <t>927-0013</t>
  </si>
  <si>
    <t>石川県鳳珠郡穴水町瑞鳳</t>
  </si>
  <si>
    <t>瑞鳳</t>
  </si>
  <si>
    <t>927-0002</t>
  </si>
  <si>
    <t>石川県鳳珠郡穴水町菅谷</t>
  </si>
  <si>
    <t>菅谷</t>
  </si>
  <si>
    <t>927-0039</t>
  </si>
  <si>
    <t>石川県鳳珠郡穴水町曽福</t>
  </si>
  <si>
    <t>曽福</t>
  </si>
  <si>
    <t>927-0004</t>
  </si>
  <si>
    <t>石川県鳳珠郡穴水町曽山</t>
  </si>
  <si>
    <t>曽山</t>
  </si>
  <si>
    <t>927-0221</t>
  </si>
  <si>
    <t>石川県鳳珠郡穴水町曽良</t>
  </si>
  <si>
    <t>曽良</t>
  </si>
  <si>
    <t>927-0222</t>
  </si>
  <si>
    <t>石川県鳳珠郡穴水町大郷</t>
  </si>
  <si>
    <t>大郷</t>
  </si>
  <si>
    <t>927-0201</t>
  </si>
  <si>
    <t>石川県鳳珠郡穴水町竹太</t>
  </si>
  <si>
    <t>竹太</t>
  </si>
  <si>
    <t>927-0041</t>
  </si>
  <si>
    <t>石川県鳳珠郡穴水町天神谷</t>
  </si>
  <si>
    <t>天神谷</t>
  </si>
  <si>
    <t>927-0015</t>
  </si>
  <si>
    <t>石川県鳳珠郡穴水町中居</t>
  </si>
  <si>
    <t>中居</t>
  </si>
  <si>
    <t>927-0016</t>
  </si>
  <si>
    <t>石川県鳳珠郡穴水町中居南</t>
  </si>
  <si>
    <t>中居南</t>
  </si>
  <si>
    <t>927-0034</t>
  </si>
  <si>
    <t>石川県鳳珠郡穴水町新崎</t>
  </si>
  <si>
    <t>新崎</t>
  </si>
  <si>
    <t>927-0037</t>
  </si>
  <si>
    <t>石川県鳳珠郡穴水町根木</t>
  </si>
  <si>
    <t>根木</t>
  </si>
  <si>
    <t>927-0225</t>
  </si>
  <si>
    <t>石川県鳳珠郡穴水町野並</t>
  </si>
  <si>
    <t>野並</t>
  </si>
  <si>
    <t>927-0058</t>
  </si>
  <si>
    <t>石川県鳳珠郡穴水町挾石</t>
  </si>
  <si>
    <t>挾石</t>
  </si>
  <si>
    <t>927-0017</t>
  </si>
  <si>
    <t>石川県鳳珠郡穴水町波志借</t>
  </si>
  <si>
    <t>波志借</t>
  </si>
  <si>
    <t>927-0203</t>
  </si>
  <si>
    <t>石川県鳳珠郡穴水町花園</t>
  </si>
  <si>
    <t>花園</t>
  </si>
  <si>
    <t>927-0005</t>
  </si>
  <si>
    <t>石川県鳳珠郡穴水町東中谷</t>
  </si>
  <si>
    <t>東中谷</t>
  </si>
  <si>
    <t>927-0232</t>
  </si>
  <si>
    <t>石川県鳳珠郡穴水町東山</t>
  </si>
  <si>
    <t>927-0009</t>
  </si>
  <si>
    <t>石川県鳳珠郡穴水町比良</t>
  </si>
  <si>
    <t>比良</t>
  </si>
  <si>
    <t>927-0052</t>
  </si>
  <si>
    <t>石川県鳳珠郡穴水町平野</t>
  </si>
  <si>
    <t>927-0012</t>
  </si>
  <si>
    <t>石川県鳳珠郡穴水町藤巻</t>
  </si>
  <si>
    <t>藤巻</t>
  </si>
  <si>
    <t>927-0202</t>
  </si>
  <si>
    <t>石川県鳳珠郡穴水町古君</t>
  </si>
  <si>
    <t>古君</t>
  </si>
  <si>
    <t>927-0036</t>
  </si>
  <si>
    <t>石川県鳳珠郡穴水町望洋台</t>
  </si>
  <si>
    <t>望洋台</t>
  </si>
  <si>
    <t>927-0206</t>
  </si>
  <si>
    <t>石川県鳳珠郡穴水町前波</t>
  </si>
  <si>
    <t>前波</t>
  </si>
  <si>
    <t>927-0033</t>
  </si>
  <si>
    <t>石川県鳳珠郡穴水町緑ケ丘</t>
  </si>
  <si>
    <t>緑ケ丘</t>
  </si>
  <si>
    <t>927-0204</t>
  </si>
  <si>
    <t>石川県鳳珠郡穴水町明千寺</t>
  </si>
  <si>
    <t>明千寺</t>
  </si>
  <si>
    <t>927-0023</t>
  </si>
  <si>
    <t>石川県鳳珠郡穴水町麦ケ浦</t>
  </si>
  <si>
    <t>麦ケ浦</t>
  </si>
  <si>
    <t>927-0233</t>
  </si>
  <si>
    <t>石川県鳳珠郡穴水町女良川</t>
  </si>
  <si>
    <t>女良川</t>
  </si>
  <si>
    <t>927-0231</t>
  </si>
  <si>
    <t>石川県鳳珠郡穴水町山中</t>
  </si>
  <si>
    <t>山中</t>
  </si>
  <si>
    <t>927-0024</t>
  </si>
  <si>
    <t>石川県鳳珠郡穴水町由比ケ丘</t>
  </si>
  <si>
    <t>由比ケ丘</t>
  </si>
  <si>
    <t>927-0044</t>
  </si>
  <si>
    <t>石川県鳳珠郡穴水町鹿路</t>
  </si>
  <si>
    <t>鹿路</t>
  </si>
  <si>
    <t>927-0400</t>
  </si>
  <si>
    <t>石川県鳳珠郡能登町</t>
  </si>
  <si>
    <t>鳳珠郡能登町</t>
  </si>
  <si>
    <t>能登町</t>
  </si>
  <si>
    <t>927-0612</t>
  </si>
  <si>
    <t>石川県鳳珠郡能登町秋吉</t>
  </si>
  <si>
    <t>秋吉</t>
  </si>
  <si>
    <t>927-0551</t>
  </si>
  <si>
    <t>石川県鳳珠郡能登町明野</t>
  </si>
  <si>
    <t>明野</t>
  </si>
  <si>
    <t>928-0332</t>
  </si>
  <si>
    <t>石川県鳳珠郡能登町五十里</t>
  </si>
  <si>
    <t>五十里</t>
  </si>
  <si>
    <t>928-0306</t>
  </si>
  <si>
    <t>石川県鳳珠郡能登町石井</t>
  </si>
  <si>
    <t>石井</t>
  </si>
  <si>
    <t>927-0626</t>
  </si>
  <si>
    <t>石川県鳳珠郡能登町泉</t>
  </si>
  <si>
    <t>927-0554</t>
  </si>
  <si>
    <t>石川県鳳珠郡能登町市之瀬</t>
  </si>
  <si>
    <t>市之瀬</t>
  </si>
  <si>
    <t>927-0444</t>
  </si>
  <si>
    <t>石川県鳳珠郡能登町猪平</t>
  </si>
  <si>
    <t>猪平</t>
  </si>
  <si>
    <t>927-0452</t>
  </si>
  <si>
    <t>石川県鳳珠郡能登町宇加塚</t>
  </si>
  <si>
    <t>宇加塚</t>
  </si>
  <si>
    <t>927-0302</t>
  </si>
  <si>
    <t>石川県鳳珠郡能登町鵜川</t>
  </si>
  <si>
    <t>鵜川</t>
  </si>
  <si>
    <t>927-0433</t>
  </si>
  <si>
    <t>石川県鳳珠郡能登町宇出津</t>
  </si>
  <si>
    <t>宇出津</t>
  </si>
  <si>
    <t>927-0432</t>
  </si>
  <si>
    <t>石川県鳳珠郡能登町宇出津新</t>
  </si>
  <si>
    <t>宇出津新</t>
  </si>
  <si>
    <t>927-0435</t>
  </si>
  <si>
    <t>石川県鳳珠郡能登町宇出津新港</t>
  </si>
  <si>
    <t>宇出津新港</t>
  </si>
  <si>
    <t>927-0431</t>
  </si>
  <si>
    <t>石川県鳳珠郡能登町宇出津山分</t>
  </si>
  <si>
    <t>宇出津山分</t>
  </si>
  <si>
    <t>927-0608</t>
  </si>
  <si>
    <t>石川県鳳珠郡能登町内浦長尾</t>
  </si>
  <si>
    <t>内浦長尾</t>
  </si>
  <si>
    <t>927-0564</t>
  </si>
  <si>
    <t>石川県鳳珠郡能登町小浦</t>
  </si>
  <si>
    <t>927-0325</t>
  </si>
  <si>
    <t>石川県鳳珠郡能登町太田原</t>
  </si>
  <si>
    <t>太田原</t>
  </si>
  <si>
    <t>928-0335</t>
  </si>
  <si>
    <t>石川県鳳珠郡能登町大箱</t>
  </si>
  <si>
    <t>大箱</t>
  </si>
  <si>
    <t>927-0303</t>
  </si>
  <si>
    <t>石川県鳳珠郡能登町小垣</t>
  </si>
  <si>
    <t>小垣</t>
  </si>
  <si>
    <t>927-0553</t>
  </si>
  <si>
    <t>石川県鳳珠郡能登町小木</t>
  </si>
  <si>
    <t>小木</t>
  </si>
  <si>
    <t>927-0552</t>
  </si>
  <si>
    <t>石川県鳳珠郡能登町越坂</t>
  </si>
  <si>
    <t>越坂</t>
  </si>
  <si>
    <t>928-0302</t>
  </si>
  <si>
    <t>石川県鳳珠郡能登町小間生</t>
  </si>
  <si>
    <t>小間生</t>
  </si>
  <si>
    <t>927-0613</t>
  </si>
  <si>
    <t>石川県鳳珠郡能登町河ケ谷</t>
  </si>
  <si>
    <t>河ケ谷</t>
  </si>
  <si>
    <t>927-0304</t>
  </si>
  <si>
    <t>石川県鳳珠郡能登町柿生</t>
  </si>
  <si>
    <t>柿生</t>
  </si>
  <si>
    <t>927-0324</t>
  </si>
  <si>
    <t>石川県鳳珠郡能登町柏木</t>
  </si>
  <si>
    <t>柏木</t>
  </si>
  <si>
    <t>927-0621</t>
  </si>
  <si>
    <t>石川県鳳珠郡能登町上</t>
  </si>
  <si>
    <t>上</t>
  </si>
  <si>
    <t>928-0301</t>
  </si>
  <si>
    <t>石川県鳳珠郡能登町上長尾</t>
  </si>
  <si>
    <t>上長尾</t>
  </si>
  <si>
    <t>928-0325</t>
  </si>
  <si>
    <t>石川県鳳珠郡能登町神和住</t>
  </si>
  <si>
    <t>神和住</t>
  </si>
  <si>
    <t>928-0308</t>
  </si>
  <si>
    <t>石川県鳳珠郡能登町鴨川</t>
  </si>
  <si>
    <t>鴨川</t>
  </si>
  <si>
    <t>928-0312</t>
  </si>
  <si>
    <t>石川県鳳珠郡能登町上町</t>
  </si>
  <si>
    <t>上町</t>
  </si>
  <si>
    <t>927-0313</t>
  </si>
  <si>
    <t>石川県鳳珠郡能登町木住</t>
  </si>
  <si>
    <t>木住</t>
  </si>
  <si>
    <t>928-0336</t>
  </si>
  <si>
    <t>石川県鳳珠郡能登町北河内</t>
  </si>
  <si>
    <t>北河内</t>
  </si>
  <si>
    <t>928-0305</t>
  </si>
  <si>
    <t>石川県鳳珠郡能登町久田</t>
  </si>
  <si>
    <t>久田</t>
  </si>
  <si>
    <t>927-0611</t>
  </si>
  <si>
    <t>石川県鳳珠郡能登町清真</t>
  </si>
  <si>
    <t>清真</t>
  </si>
  <si>
    <t>928-0303</t>
  </si>
  <si>
    <t>石川県鳳珠郡能登町桐畑</t>
  </si>
  <si>
    <t>桐畑</t>
  </si>
  <si>
    <t>927-0625</t>
  </si>
  <si>
    <t>石川県鳳珠郡能登町国重</t>
  </si>
  <si>
    <t>国重</t>
  </si>
  <si>
    <t>928-0307</t>
  </si>
  <si>
    <t>石川県鳳珠郡能登町国光</t>
  </si>
  <si>
    <t>国光</t>
  </si>
  <si>
    <t>927-0604</t>
  </si>
  <si>
    <t>石川県鳳珠郡能登町九里川尻</t>
  </si>
  <si>
    <t>九里川尻</t>
  </si>
  <si>
    <t>928-0333</t>
  </si>
  <si>
    <t>石川県鳳珠郡能登町黒川</t>
  </si>
  <si>
    <t>927-0601</t>
  </si>
  <si>
    <t>石川県鳳珠郡能登町恋路</t>
  </si>
  <si>
    <t>恋路</t>
  </si>
  <si>
    <t>928-0311</t>
  </si>
  <si>
    <t>石川県鳳珠郡能登町合鹿</t>
  </si>
  <si>
    <t>合鹿</t>
  </si>
  <si>
    <t>石川県鳳珠郡能登町駒渡</t>
  </si>
  <si>
    <t>駒渡</t>
  </si>
  <si>
    <t>928-0323</t>
  </si>
  <si>
    <t>石川県鳳珠郡能登町五郎左エ門分</t>
  </si>
  <si>
    <t>五郎左エ門分</t>
  </si>
  <si>
    <t>928-0326</t>
  </si>
  <si>
    <t>石川県鳳珠郡能登町斉和</t>
  </si>
  <si>
    <t>斉和</t>
  </si>
  <si>
    <t>927-0434</t>
  </si>
  <si>
    <t>石川県鳳珠郡能登町崎山</t>
  </si>
  <si>
    <t>崎山</t>
  </si>
  <si>
    <t>927-0323</t>
  </si>
  <si>
    <t>石川県鳳珠郡能登町鮭尾</t>
  </si>
  <si>
    <t>鮭尾</t>
  </si>
  <si>
    <t>928-0314</t>
  </si>
  <si>
    <t>石川県鳳珠郡能登町笹川</t>
  </si>
  <si>
    <t>笹川</t>
  </si>
  <si>
    <t>927-0301</t>
  </si>
  <si>
    <t>石川県鳳珠郡能登町七見</t>
  </si>
  <si>
    <t>七見</t>
  </si>
  <si>
    <t>928-0321</t>
  </si>
  <si>
    <t>石川県鳳珠郡能登町十郎原</t>
  </si>
  <si>
    <t>十郎原</t>
  </si>
  <si>
    <t>927-0607</t>
  </si>
  <si>
    <t>石川県鳳珠郡能登町白丸</t>
  </si>
  <si>
    <t>白丸</t>
  </si>
  <si>
    <t>927-0609</t>
  </si>
  <si>
    <t>石川県鳳珠郡能登町新保</t>
  </si>
  <si>
    <t>新保</t>
  </si>
  <si>
    <t>928-0304</t>
  </si>
  <si>
    <t>石川県鳳珠郡能登町鈴ケ嶺</t>
  </si>
  <si>
    <t>鈴ケ嶺</t>
  </si>
  <si>
    <t>927-0454</t>
  </si>
  <si>
    <t>石川県鳳珠郡能登町曽又</t>
  </si>
  <si>
    <t>曽又</t>
  </si>
  <si>
    <t>927-0627</t>
  </si>
  <si>
    <t>石川県鳳珠郡能登町滝之坊</t>
  </si>
  <si>
    <t>滝之坊</t>
  </si>
  <si>
    <t>石川県鳳珠郡能登町田代</t>
  </si>
  <si>
    <t>田代</t>
  </si>
  <si>
    <t>927-0605</t>
  </si>
  <si>
    <t>石川県鳳珠郡能登町立壁</t>
  </si>
  <si>
    <t>立壁</t>
  </si>
  <si>
    <t>927-0453</t>
  </si>
  <si>
    <t>石川県鳳珠郡能登町鶴町</t>
  </si>
  <si>
    <t>鶴町</t>
  </si>
  <si>
    <t>928-0322</t>
  </si>
  <si>
    <t>石川県鳳珠郡能登町寺分</t>
  </si>
  <si>
    <t>寺分</t>
  </si>
  <si>
    <t>928-0313</t>
  </si>
  <si>
    <t>石川県鳳珠郡能登町天坂</t>
  </si>
  <si>
    <t>天坂</t>
  </si>
  <si>
    <t>928-0334</t>
  </si>
  <si>
    <t>石川県鳳珠郡能登町当目</t>
  </si>
  <si>
    <t>当目</t>
  </si>
  <si>
    <t>927-0624</t>
  </si>
  <si>
    <t>石川県鳳珠郡能登町時長</t>
  </si>
  <si>
    <t>時長</t>
  </si>
  <si>
    <t>927-0315</t>
  </si>
  <si>
    <t>石川県鳳珠郡能登町豊ケ丘</t>
  </si>
  <si>
    <t>豊ケ丘</t>
  </si>
  <si>
    <t>928-0324</t>
  </si>
  <si>
    <t>石川県鳳珠郡能登町中斉</t>
  </si>
  <si>
    <t>中斉</t>
  </si>
  <si>
    <t>927-0603</t>
  </si>
  <si>
    <t>石川県鳳珠郡能登町布浦</t>
  </si>
  <si>
    <t>布浦</t>
  </si>
  <si>
    <t>927-0442</t>
  </si>
  <si>
    <t>石川県鳳珠郡能登町波並</t>
  </si>
  <si>
    <t>波並</t>
  </si>
  <si>
    <t>927-0561</t>
  </si>
  <si>
    <t>石川県鳳珠郡能登町羽生（い）</t>
  </si>
  <si>
    <t>羽生（い）</t>
  </si>
  <si>
    <t>927-0555</t>
  </si>
  <si>
    <t>石川県鳳珠郡能登町羽生（ろ）</t>
  </si>
  <si>
    <t>羽生（ろ）</t>
  </si>
  <si>
    <t>927-0565</t>
  </si>
  <si>
    <t>石川県鳳珠郡能登町羽根</t>
  </si>
  <si>
    <t>羽根</t>
  </si>
  <si>
    <t>927-0563</t>
  </si>
  <si>
    <t>石川県鳳珠郡能登町姫</t>
  </si>
  <si>
    <t>姫</t>
  </si>
  <si>
    <t>石川県鳳珠郡能登町福光</t>
  </si>
  <si>
    <t>福光</t>
  </si>
  <si>
    <t>927-0441</t>
  </si>
  <si>
    <t>石川県鳳珠郡能登町藤波</t>
  </si>
  <si>
    <t>927-0451</t>
  </si>
  <si>
    <t>石川県鳳珠郡能登町藤ノ瀬</t>
  </si>
  <si>
    <t>藤ノ瀬</t>
  </si>
  <si>
    <t>927-0622</t>
  </si>
  <si>
    <t>石川県鳳珠郡能登町不動寺</t>
  </si>
  <si>
    <t>不動寺</t>
  </si>
  <si>
    <t>927-0312</t>
  </si>
  <si>
    <t>石川県鳳珠郡能登町本木</t>
  </si>
  <si>
    <t>本木</t>
  </si>
  <si>
    <t>927-0602</t>
  </si>
  <si>
    <t>石川県鳳珠郡能登町松波</t>
  </si>
  <si>
    <t>松波</t>
  </si>
  <si>
    <t>927-0321</t>
  </si>
  <si>
    <t>石川県鳳珠郡能登町爼倉</t>
  </si>
  <si>
    <t>爼倉</t>
  </si>
  <si>
    <t>927-0562</t>
  </si>
  <si>
    <t>石川県鳳珠郡能登町真脇</t>
  </si>
  <si>
    <t>真脇</t>
  </si>
  <si>
    <t>927-0614</t>
  </si>
  <si>
    <t>石川県鳳珠郡能登町満泉寺</t>
  </si>
  <si>
    <t>満泉寺</t>
  </si>
  <si>
    <t>927-0311</t>
  </si>
  <si>
    <t>石川県鳳珠郡能登町瑞穂</t>
  </si>
  <si>
    <t>瑞穂</t>
  </si>
  <si>
    <t>927-0615</t>
  </si>
  <si>
    <t>石川県鳳珠郡能登町宮犬</t>
  </si>
  <si>
    <t>宮犬</t>
  </si>
  <si>
    <t>927-0322</t>
  </si>
  <si>
    <t>石川県鳳珠郡能登町宮地</t>
  </si>
  <si>
    <t>宮地</t>
  </si>
  <si>
    <t>石川県鳳珠郡能登町明生</t>
  </si>
  <si>
    <t>明生</t>
  </si>
  <si>
    <t>927-0305</t>
  </si>
  <si>
    <t>石川県鳳珠郡能登町武連</t>
  </si>
  <si>
    <t>武連</t>
  </si>
  <si>
    <t>928-0331</t>
  </si>
  <si>
    <t>石川県鳳珠郡能登町柳田</t>
  </si>
  <si>
    <t>柳田</t>
  </si>
  <si>
    <t>927-0443</t>
  </si>
  <si>
    <t>石川県鳳珠郡能登町矢波</t>
  </si>
  <si>
    <t>矢波</t>
  </si>
  <si>
    <t>927-0314</t>
  </si>
  <si>
    <t>石川県鳳珠郡能登町山田</t>
  </si>
  <si>
    <t>山田</t>
  </si>
  <si>
    <t>石川県鳳珠郡能登町山中</t>
  </si>
  <si>
    <t>927-0623</t>
  </si>
  <si>
    <t>石川県鳳珠郡能登町行延</t>
  </si>
  <si>
    <t>行延</t>
  </si>
  <si>
    <t>927-0606</t>
  </si>
  <si>
    <t>石川県鳳珠郡能登町四方山</t>
  </si>
  <si>
    <t>四方山</t>
  </si>
  <si>
    <t>整備区分</t>
    <rPh sb="0" eb="4">
      <t>セイビクブン</t>
    </rPh>
    <phoneticPr fontId="22"/>
  </si>
  <si>
    <t>字名</t>
    <rPh sb="0" eb="2">
      <t>アザメイ</t>
    </rPh>
    <phoneticPr fontId="22"/>
  </si>
  <si>
    <t>氏名</t>
    <rPh sb="0" eb="2">
      <t>シメイ</t>
    </rPh>
    <phoneticPr fontId="22"/>
  </si>
  <si>
    <t>貸借施設等の所有者</t>
    <rPh sb="0" eb="5">
      <t>タイシャクシセツトウ</t>
    </rPh>
    <rPh sb="6" eb="9">
      <t>ショユウシャ</t>
    </rPh>
    <phoneticPr fontId="22"/>
  </si>
  <si>
    <t>農業者の組織する団体</t>
    <rPh sb="0" eb="3">
      <t>ノウギョウシャ</t>
    </rPh>
    <rPh sb="4" eb="6">
      <t>ソシキ</t>
    </rPh>
    <rPh sb="8" eb="10">
      <t>ダンタイ</t>
    </rPh>
    <phoneticPr fontId="22"/>
  </si>
  <si>
    <t>入力項目</t>
    <rPh sb="0" eb="4">
      <t>ニュウリョクコウモク</t>
    </rPh>
    <phoneticPr fontId="22"/>
  </si>
  <si>
    <t>↓</t>
    <phoneticPr fontId="22"/>
  </si>
  <si>
    <t>←日付</t>
    <rPh sb="1" eb="3">
      <t>ヒヅケ</t>
    </rPh>
    <phoneticPr fontId="22"/>
  </si>
  <si>
    <t>　　　　　　　　　　　印</t>
    <rPh sb="11" eb="12">
      <t>イン</t>
    </rPh>
    <phoneticPr fontId="22"/>
  </si>
  <si>
    <t>←番号（申込書シートの施設等番号のうち必要なものを小さい順に入力）</t>
    <rPh sb="1" eb="3">
      <t>バンゴウ</t>
    </rPh>
    <rPh sb="4" eb="7">
      <t>モウシコミショ</t>
    </rPh>
    <rPh sb="11" eb="14">
      <t>シセツトウ</t>
    </rPh>
    <rPh sb="14" eb="16">
      <t>バンゴウ</t>
    </rPh>
    <rPh sb="19" eb="21">
      <t>ヒツヨウ</t>
    </rPh>
    <rPh sb="25" eb="26">
      <t>チイ</t>
    </rPh>
    <rPh sb="28" eb="29">
      <t>ジュン</t>
    </rPh>
    <rPh sb="30" eb="32">
      <t>ニュウリョク</t>
    </rPh>
    <phoneticPr fontId="22"/>
  </si>
  <si>
    <t>←同上</t>
    <rPh sb="1" eb="3">
      <t>ドウジョウ</t>
    </rPh>
    <phoneticPr fontId="22"/>
  </si>
  <si>
    <t>←番号（申込書シートの施設等番号を入力）ページが足りない場合は適宜行コピーで追加</t>
    <rPh sb="1" eb="3">
      <t>バンゴウ</t>
    </rPh>
    <rPh sb="4" eb="7">
      <t>モウシコミショ</t>
    </rPh>
    <rPh sb="11" eb="14">
      <t>シセツトウ</t>
    </rPh>
    <rPh sb="14" eb="16">
      <t>バンゴウ</t>
    </rPh>
    <rPh sb="17" eb="19">
      <t>ニュウリョク</t>
    </rPh>
    <rPh sb="24" eb="25">
      <t>タ</t>
    </rPh>
    <rPh sb="28" eb="30">
      <t>バアイ</t>
    </rPh>
    <rPh sb="31" eb="33">
      <t>テキギ</t>
    </rPh>
    <rPh sb="33" eb="34">
      <t>ギョウ</t>
    </rPh>
    <rPh sb="38" eb="40">
      <t>ツイカ</t>
    </rPh>
    <phoneticPr fontId="22"/>
  </si>
  <si>
    <t>←状況を具体的に入力</t>
    <rPh sb="1" eb="3">
      <t>ジョウキョウ</t>
    </rPh>
    <rPh sb="4" eb="6">
      <t>グタイ</t>
    </rPh>
    <rPh sb="6" eb="7">
      <t>テキ</t>
    </rPh>
    <rPh sb="8" eb="10">
      <t>ニュウリョク</t>
    </rPh>
    <phoneticPr fontId="22"/>
  </si>
  <si>
    <t>再建する場所
(被災した場所から施設の設置箇所を移動して再建する場合)</t>
    <phoneticPr fontId="22"/>
  </si>
  <si>
    <t>１① 付加価値額の拡大（総額）</t>
  </si>
  <si>
    <t>現状（年度）</t>
    <rPh sb="0" eb="2">
      <t>ゲンジョウ</t>
    </rPh>
    <rPh sb="3" eb="5">
      <t>ネンド</t>
    </rPh>
    <phoneticPr fontId="10"/>
  </si>
  <si>
    <t>10年後（目標年度：年度）</t>
    <rPh sb="2" eb="4">
      <t>ネンゴ</t>
    </rPh>
    <rPh sb="5" eb="9">
      <t>モクヒョウネンド</t>
    </rPh>
    <rPh sb="10" eb="12">
      <t>ネンド</t>
    </rPh>
    <phoneticPr fontId="10"/>
  </si>
  <si>
    <t>計画（年度）</t>
    <phoneticPr fontId="10"/>
  </si>
  <si>
    <t>人</t>
    <rPh sb="0" eb="1">
      <t>ニン</t>
    </rPh>
    <phoneticPr fontId="22"/>
  </si>
  <si>
    <t>3年度目
（Ｒ８年度）</t>
    <rPh sb="1" eb="3">
      <t>ネンド</t>
    </rPh>
    <rPh sb="3" eb="4">
      <t>メ</t>
    </rPh>
    <rPh sb="8" eb="10">
      <t>ネンド</t>
    </rPh>
    <phoneticPr fontId="10"/>
  </si>
  <si>
    <t>－</t>
    <phoneticPr fontId="22"/>
  </si>
  <si>
    <t>←経営の維持の目標表示追加</t>
    <rPh sb="1" eb="3">
      <t>ケイエイ</t>
    </rPh>
    <rPh sb="4" eb="6">
      <t>イジ</t>
    </rPh>
    <rPh sb="7" eb="9">
      <t>モクヒョウ</t>
    </rPh>
    <rPh sb="9" eb="11">
      <t>ヒョウジ</t>
    </rPh>
    <rPh sb="11" eb="13">
      <t>ツイカ</t>
    </rPh>
    <phoneticPr fontId="22"/>
  </si>
  <si>
    <t>撤去等の場合に記入</t>
    <rPh sb="0" eb="2">
      <t>テッキョ</t>
    </rPh>
    <rPh sb="2" eb="3">
      <t>トウ</t>
    </rPh>
    <rPh sb="4" eb="6">
      <t>バアイ</t>
    </rPh>
    <rPh sb="7" eb="9">
      <t>キニュウ</t>
    </rPh>
    <phoneticPr fontId="22"/>
  </si>
  <si>
    <t>←「撤去」を「撤去等」に修正、「被災した場所」の入力を必須</t>
    <rPh sb="2" eb="4">
      <t>テッキョ</t>
    </rPh>
    <rPh sb="7" eb="10">
      <t>テッキョトウ</t>
    </rPh>
    <rPh sb="12" eb="14">
      <t>シュウセイ</t>
    </rPh>
    <rPh sb="16" eb="18">
      <t>ヒサイ</t>
    </rPh>
    <rPh sb="20" eb="22">
      <t>バショ</t>
    </rPh>
    <rPh sb="24" eb="26">
      <t>ニュウリョク</t>
    </rPh>
    <rPh sb="27" eb="29">
      <t>ヒッス</t>
    </rPh>
    <phoneticPr fontId="22"/>
  </si>
  <si>
    <t>←総額の拡大：１or１人当たりの拡大：２＋目標値（付加価値額）の入力の追加（0316様式に補強がある場合は要改修）</t>
    <rPh sb="1" eb="3">
      <t>ソウガク</t>
    </rPh>
    <rPh sb="4" eb="6">
      <t>カクダイ</t>
    </rPh>
    <rPh sb="11" eb="12">
      <t>ニン</t>
    </rPh>
    <rPh sb="12" eb="13">
      <t>ア</t>
    </rPh>
    <rPh sb="16" eb="18">
      <t>カクダイ</t>
    </rPh>
    <rPh sb="21" eb="24">
      <t>モクヒョウチ</t>
    </rPh>
    <rPh sb="25" eb="30">
      <t>フカカチガク</t>
    </rPh>
    <rPh sb="32" eb="34">
      <t>ニュウリョク</t>
    </rPh>
    <rPh sb="35" eb="37">
      <t>ツイカ</t>
    </rPh>
    <rPh sb="42" eb="44">
      <t>ヨウシキ</t>
    </rPh>
    <rPh sb="45" eb="47">
      <t>ホキョウ</t>
    </rPh>
    <rPh sb="50" eb="52">
      <t>バアイ</t>
    </rPh>
    <rPh sb="53" eb="54">
      <t>ヨウ</t>
    </rPh>
    <rPh sb="54" eb="56">
      <t>カイシュウ</t>
    </rPh>
    <phoneticPr fontId="22"/>
  </si>
  <si>
    <t>シート
番号２</t>
    <rPh sb="4" eb="6">
      <t>バンゴウ</t>
    </rPh>
    <phoneticPr fontId="22"/>
  </si>
  <si>
    <t>シート
番号２+No</t>
    <rPh sb="4" eb="6">
      <t>バンゴウ</t>
    </rPh>
    <phoneticPr fontId="22"/>
  </si>
  <si>
    <t>　←シートをまたぐvlookupを使用しない式に変更</t>
    <rPh sb="17" eb="19">
      <t>シヨウ</t>
    </rPh>
    <rPh sb="22" eb="23">
      <t>シキ</t>
    </rPh>
    <rPh sb="24" eb="26">
      <t>ヘンコウ</t>
    </rPh>
    <phoneticPr fontId="22"/>
  </si>
  <si>
    <t>１③ 単位面積当たり収量の増加</t>
  </si>
  <si>
    <t>共同
利用の
上限額
（円）</t>
    <rPh sb="0" eb="2">
      <t>キョウドウ</t>
    </rPh>
    <rPh sb="3" eb="5">
      <t>リヨウ</t>
    </rPh>
    <rPh sb="7" eb="10">
      <t>ジョウゲンガク</t>
    </rPh>
    <rPh sb="12" eb="13">
      <t>エン</t>
    </rPh>
    <phoneticPr fontId="22"/>
  </si>
  <si>
    <t>被災後も営農をやめることなく再開しようとする者</t>
    <phoneticPr fontId="22"/>
  </si>
  <si>
    <r>
      <t>　（７）市町が認める者</t>
    </r>
    <r>
      <rPr>
        <b/>
        <sz val="9"/>
        <color rgb="FFFF0000"/>
        <rFont val="ＭＳ Ｐゴシック"/>
        <family val="3"/>
        <charset val="128"/>
      </rPr>
      <t>（市町がチェック）</t>
    </r>
    <rPh sb="4" eb="5">
      <t>シ</t>
    </rPh>
    <rPh sb="5" eb="6">
      <t>マチ</t>
    </rPh>
    <rPh sb="7" eb="8">
      <t>ミト</t>
    </rPh>
    <rPh sb="10" eb="11">
      <t>モノ</t>
    </rPh>
    <rPh sb="12" eb="13">
      <t>シ</t>
    </rPh>
    <rPh sb="13" eb="14">
      <t>マチ</t>
    </rPh>
    <phoneticPr fontId="10"/>
  </si>
  <si>
    <t>（注）チェック有：国費1/2、無：国費3/10</t>
    <rPh sb="1" eb="2">
      <t>チュウ</t>
    </rPh>
    <rPh sb="7" eb="8">
      <t>アリ</t>
    </rPh>
    <rPh sb="9" eb="11">
      <t>コクヒ</t>
    </rPh>
    <rPh sb="15" eb="16">
      <t>ナシ</t>
    </rPh>
    <rPh sb="17" eb="19">
      <t>コクヒ</t>
    </rPh>
    <phoneticPr fontId="22"/>
  </si>
  <si>
    <t>申込先
市町</t>
    <rPh sb="2" eb="3">
      <t>サキ</t>
    </rPh>
    <rPh sb="4" eb="5">
      <t>シ</t>
    </rPh>
    <phoneticPr fontId="22"/>
  </si>
  <si>
    <t>受付No</t>
    <rPh sb="0" eb="2">
      <t>ウケツケ</t>
    </rPh>
    <phoneticPr fontId="10"/>
  </si>
  <si>
    <t>個別表
シート番号</t>
    <rPh sb="0" eb="3">
      <t>コベツヒョウ</t>
    </rPh>
    <rPh sb="7" eb="9">
      <t>バンゴウ</t>
    </rPh>
    <phoneticPr fontId="22"/>
  </si>
  <si>
    <t>地域計画</t>
    <rPh sb="0" eb="4">
      <t>チイキケイカク</t>
    </rPh>
    <phoneticPr fontId="22"/>
  </si>
  <si>
    <t>人・農地</t>
    <rPh sb="0" eb="1">
      <t>ヒト</t>
    </rPh>
    <rPh sb="2" eb="4">
      <t>ノウチ</t>
    </rPh>
    <phoneticPr fontId="22"/>
  </si>
  <si>
    <t>地域計画
将来面積</t>
    <rPh sb="0" eb="4">
      <t>チイキケイカク</t>
    </rPh>
    <rPh sb="5" eb="7">
      <t>ショウライ</t>
    </rPh>
    <rPh sb="7" eb="9">
      <t>メンセキ</t>
    </rPh>
    <phoneticPr fontId="22"/>
  </si>
  <si>
    <t>人・農地
将来規模</t>
    <rPh sb="0" eb="1">
      <t>ヒト</t>
    </rPh>
    <rPh sb="2" eb="4">
      <t>ノウチ</t>
    </rPh>
    <rPh sb="5" eb="7">
      <t>ショウライ</t>
    </rPh>
    <rPh sb="7" eb="9">
      <t>キボ</t>
    </rPh>
    <phoneticPr fontId="22"/>
  </si>
  <si>
    <t>申請日</t>
    <rPh sb="0" eb="3">
      <t>シンセイビ</t>
    </rPh>
    <phoneticPr fontId="22"/>
  </si>
  <si>
    <r>
      <t>被災証明書の発行</t>
    </r>
    <r>
      <rPr>
        <sz val="7"/>
        <color rgb="FFFF0000"/>
        <rFont val="ＭＳ Ｐゴシック"/>
        <family val="3"/>
        <charset val="128"/>
      </rPr>
      <t>（市町がチェック）</t>
    </r>
    <rPh sb="0" eb="5">
      <t>ヒサイショウメイショ</t>
    </rPh>
    <rPh sb="6" eb="8">
      <t>ハッコウ</t>
    </rPh>
    <rPh sb="9" eb="11">
      <t>シマチ</t>
    </rPh>
    <phoneticPr fontId="22"/>
  </si>
  <si>
    <t>被災証明書の発行</t>
    <rPh sb="0" eb="5">
      <t>ヒサイショウメイショ</t>
    </rPh>
    <rPh sb="6" eb="8">
      <t>ハッコウ</t>
    </rPh>
    <phoneticPr fontId="22"/>
  </si>
  <si>
    <t>住所
市町名</t>
    <rPh sb="0" eb="2">
      <t>ジュウショ</t>
    </rPh>
    <rPh sb="3" eb="6">
      <t>シマチメイ</t>
    </rPh>
    <phoneticPr fontId="22"/>
  </si>
  <si>
    <t>想定シート番号</t>
    <rPh sb="0" eb="2">
      <t>ソウテイ</t>
    </rPh>
    <rPh sb="5" eb="7">
      <t>バンゴウ</t>
    </rPh>
    <phoneticPr fontId="22"/>
  </si>
  <si>
    <t>シートの有無確認</t>
    <rPh sb="4" eb="6">
      <t>ウム</t>
    </rPh>
    <rPh sb="6" eb="8">
      <t>カクニン</t>
    </rPh>
    <phoneticPr fontId="22"/>
  </si>
  <si>
    <t>プラスチックハウス</t>
  </si>
  <si>
    <t>ガラス室Ⅰ類木造</t>
  </si>
  <si>
    <t>ガラス室Ⅱ類鉄骨</t>
  </si>
  <si>
    <t>プラスチックハウスⅠ類木竹</t>
  </si>
  <si>
    <t>プラスチックハウスⅡ類パイプ</t>
  </si>
  <si>
    <t>プラスチックハウスⅢ類～Ⅴ類及びⅦ類鉄骨</t>
  </si>
  <si>
    <t>（３－１）の関連番号</t>
    <rPh sb="6" eb="8">
      <t>カンレン</t>
    </rPh>
    <rPh sb="8" eb="10">
      <t>バンゴウ</t>
    </rPh>
    <phoneticPr fontId="10"/>
  </si>
  <si>
    <t>（４－１）の関連番号</t>
    <rPh sb="6" eb="8">
      <t>カンレン</t>
    </rPh>
    <rPh sb="8" eb="10">
      <t>バンゴウ</t>
    </rPh>
    <phoneticPr fontId="10"/>
  </si>
  <si>
    <t>上記以外の農
業者（個人等）</t>
    <rPh sb="0" eb="4">
      <t>ジョウキイガイ</t>
    </rPh>
    <rPh sb="5" eb="6">
      <t>ノウ</t>
    </rPh>
    <rPh sb="7" eb="9">
      <t>ギョウシャ</t>
    </rPh>
    <rPh sb="10" eb="13">
      <t>コジントウ</t>
    </rPh>
    <phoneticPr fontId="10"/>
  </si>
  <si>
    <t xml:space="preserve">
事業費（円）
(最低見積額）
</t>
    <rPh sb="2" eb="5">
      <t>ジギョウヒ</t>
    </rPh>
    <rPh sb="6" eb="7">
      <t>エン</t>
    </rPh>
    <rPh sb="10" eb="12">
      <t>サイテイ</t>
    </rPh>
    <rPh sb="12" eb="14">
      <t>ミツモリ</t>
    </rPh>
    <rPh sb="14" eb="15">
      <t>ガク</t>
    </rPh>
    <phoneticPr fontId="10"/>
  </si>
  <si>
    <t>a</t>
  </si>
  <si>
    <t xml:space="preserve">
補助対象外
項目分
</t>
    <rPh sb="1" eb="6">
      <t>ほじょたいしょうがい</t>
    </rPh>
    <rPh sb="7" eb="10">
      <t>こうもくぶん</t>
    </rPh>
    <phoneticPr fontId="41" type="Hiragana" alignment="distributed"/>
  </si>
  <si>
    <t>既存の
能力・規格</t>
    <rPh sb="0" eb="2">
      <t>きぞん</t>
    </rPh>
    <rPh sb="4" eb="6">
      <t>のうりょく</t>
    </rPh>
    <rPh sb="7" eb="9">
      <t>きかく</t>
    </rPh>
    <phoneticPr fontId="41" type="Hiragana" alignment="distributed"/>
  </si>
  <si>
    <t>c</t>
  </si>
  <si>
    <t>整備後の
能力・規格</t>
    <rPh sb="0" eb="2">
      <t>せいび</t>
    </rPh>
    <rPh sb="2" eb="3">
      <t>ご</t>
    </rPh>
    <rPh sb="5" eb="7">
      <t>のうりょく</t>
    </rPh>
    <rPh sb="8" eb="10">
      <t>きかく</t>
    </rPh>
    <phoneticPr fontId="41" type="Hiragana" alignment="distributed"/>
  </si>
  <si>
    <t>d</t>
    <phoneticPr fontId="22"/>
  </si>
  <si>
    <t>b</t>
    <phoneticPr fontId="22"/>
  </si>
  <si>
    <t>国庫補助金額算定の基礎となる事業費(円)</t>
    <rPh sb="0" eb="2">
      <t>コッコ</t>
    </rPh>
    <rPh sb="2" eb="5">
      <t>ホジョキン</t>
    </rPh>
    <rPh sb="5" eb="6">
      <t>ガク</t>
    </rPh>
    <rPh sb="6" eb="8">
      <t>サンテイ</t>
    </rPh>
    <rPh sb="9" eb="11">
      <t>キソ</t>
    </rPh>
    <rPh sb="14" eb="17">
      <t>ジギョウヒ</t>
    </rPh>
    <rPh sb="18" eb="19">
      <t>エン</t>
    </rPh>
    <phoneticPr fontId="10"/>
  </si>
  <si>
    <t>A=(a-b)　又は
A=(a-b)×c÷d</t>
    <phoneticPr fontId="22"/>
  </si>
  <si>
    <t>本事業の実施に当たり、本申請に係る個人情報又は地域計画や人・農地プランに記載されている個人情報（氏名等）について、地方公共団体、共済組合等に提供することに同意します。（同意いただけない場合は、取組内容等が確認ができないため、本事業の実施ができない場合があります。）</t>
    <rPh sb="0" eb="3">
      <t>ホンジギョウ</t>
    </rPh>
    <rPh sb="4" eb="6">
      <t>ジッシ</t>
    </rPh>
    <rPh sb="7" eb="8">
      <t>ア</t>
    </rPh>
    <rPh sb="11" eb="12">
      <t>ホン</t>
    </rPh>
    <rPh sb="12" eb="14">
      <t>シンセイ</t>
    </rPh>
    <rPh sb="15" eb="16">
      <t>カカ</t>
    </rPh>
    <rPh sb="17" eb="19">
      <t>コジン</t>
    </rPh>
    <rPh sb="19" eb="21">
      <t>ジョウホウ</t>
    </rPh>
    <rPh sb="21" eb="22">
      <t>マタ</t>
    </rPh>
    <rPh sb="23" eb="27">
      <t>チイキケイカク</t>
    </rPh>
    <rPh sb="28" eb="29">
      <t>ヒト</t>
    </rPh>
    <rPh sb="30" eb="32">
      <t>ノウチ</t>
    </rPh>
    <rPh sb="36" eb="38">
      <t>キサイ</t>
    </rPh>
    <rPh sb="43" eb="45">
      <t>コジン</t>
    </rPh>
    <rPh sb="45" eb="47">
      <t>ジョウホウ</t>
    </rPh>
    <rPh sb="48" eb="50">
      <t>シメイ</t>
    </rPh>
    <rPh sb="50" eb="51">
      <t>トウ</t>
    </rPh>
    <rPh sb="57" eb="63">
      <t>チホウコウキョウダンタイ</t>
    </rPh>
    <rPh sb="64" eb="66">
      <t>キョウサイ</t>
    </rPh>
    <rPh sb="66" eb="68">
      <t>クミアイ</t>
    </rPh>
    <rPh sb="68" eb="69">
      <t>ナド</t>
    </rPh>
    <rPh sb="70" eb="72">
      <t>テイキョウ</t>
    </rPh>
    <rPh sb="77" eb="79">
      <t>ドウイ</t>
    </rPh>
    <rPh sb="84" eb="86">
      <t>ドウイ</t>
    </rPh>
    <rPh sb="92" eb="94">
      <t>バアイ</t>
    </rPh>
    <rPh sb="96" eb="98">
      <t>トリクミ</t>
    </rPh>
    <rPh sb="98" eb="100">
      <t>ナイヨウ</t>
    </rPh>
    <rPh sb="100" eb="101">
      <t>トウ</t>
    </rPh>
    <rPh sb="102" eb="104">
      <t>カクニン</t>
    </rPh>
    <rPh sb="112" eb="115">
      <t>ホンジギョウ</t>
    </rPh>
    <rPh sb="116" eb="118">
      <t>ジッシ</t>
    </rPh>
    <rPh sb="123" eb="125">
      <t>バアイ</t>
    </rPh>
    <phoneticPr fontId="10"/>
  </si>
  <si>
    <t>志賀町長　稲岡　健太郎</t>
    <rPh sb="0" eb="2">
      <t>シカ</t>
    </rPh>
    <rPh sb="2" eb="4">
      <t>チョウチョウ</t>
    </rPh>
    <rPh sb="5" eb="7">
      <t>イナオカ</t>
    </rPh>
    <rPh sb="8" eb="11">
      <t>ケンタロウ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</si>
</sst>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地区&quot;;[Red]\-#,##0&quot;地区&quot;"/>
    <numFmt numFmtId="177" formatCode="&quot;うち国費 &quot;#,##0&quot;円&quot;;[Red]\-#,##0"/>
    <numFmt numFmtId="178" formatCode="0.00_ "/>
    <numFmt numFmtId="179" formatCode="[$-411]ge\.m\.d;@"/>
    <numFmt numFmtId="180" formatCode="#,##0;&quot;△ &quot;#,##0"/>
    <numFmt numFmtId="181" formatCode="0.0%"/>
    <numFmt numFmtId="182" formatCode="0_ "/>
    <numFmt numFmtId="183" formatCode="#,##0_ ;[Red]\-#,##0\ "/>
    <numFmt numFmtId="184" formatCode="&quot;うち国費&quot;\ #,##0\ &quot;円&quot;"/>
    <numFmt numFmtId="185" formatCode="#,##0_ "/>
    <numFmt numFmtId="186" formatCode="0.00000_ "/>
    <numFmt numFmtId="187" formatCode="[$-411]ggge&quot;年&quot;m&quot;月&quot;d&quot;日&quot;;@"/>
  </numFmts>
  <fonts count="79"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12"/>
      <name val="ＭＳ Ｐゴシック"/>
      <family val="3"/>
      <charset val="128"/>
    </font>
    <font>
      <sz val="10"/>
      <name val="ＭＳ Ｐゴシック"/>
      <family val="3"/>
      <charset val="128"/>
    </font>
    <font>
      <sz val="7"/>
      <name val="ＭＳ 明朝"/>
      <family val="1"/>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vertAlign val="superscript"/>
      <sz val="8"/>
      <name val="ＭＳ 明朝"/>
      <family val="1"/>
      <charset val="128"/>
    </font>
    <font>
      <sz val="11"/>
      <color theme="1"/>
      <name val="游ゴシック"/>
      <family val="3"/>
      <charset val="128"/>
    </font>
    <font>
      <b/>
      <sz val="10"/>
      <name val="ＭＳ 明朝"/>
      <family val="1"/>
      <charset val="128"/>
    </font>
    <font>
      <sz val="11"/>
      <name val="ＭＳ Ｐ明朝"/>
      <family val="1"/>
      <charset val="128"/>
    </font>
    <font>
      <b/>
      <sz val="11"/>
      <color theme="1"/>
      <name val="游ゴシック"/>
      <family val="3"/>
      <charset val="128"/>
    </font>
    <font>
      <sz val="11"/>
      <name val="游ゴシック"/>
      <family val="3"/>
      <charset val="128"/>
    </font>
    <font>
      <b/>
      <sz val="11"/>
      <name val="游ゴシック"/>
      <family val="3"/>
      <charset val="128"/>
    </font>
    <font>
      <sz val="9.5"/>
      <color theme="1"/>
      <name val="ＭＳ Ｐゴシック"/>
      <family val="3"/>
      <charset val="128"/>
    </font>
    <font>
      <sz val="9"/>
      <color theme="1"/>
      <name val="ＭＳ Ｐゴシック"/>
      <family val="3"/>
      <charset val="128"/>
    </font>
    <font>
      <sz val="11"/>
      <color theme="1"/>
      <name val="ＭＳ Ｐゴシック"/>
      <family val="3"/>
      <charset val="128"/>
    </font>
    <font>
      <sz val="10"/>
      <color theme="1"/>
      <name val="ＭＳ Ｐ明朝"/>
      <family val="1"/>
      <charset val="128"/>
    </font>
    <font>
      <sz val="10"/>
      <color theme="1"/>
      <name val="ＭＳ Ｐゴシック"/>
      <family val="3"/>
      <charset val="128"/>
    </font>
    <font>
      <b/>
      <sz val="14"/>
      <color theme="1"/>
      <name val="ＭＳ Ｐゴシック"/>
      <family val="3"/>
      <charset val="128"/>
    </font>
    <font>
      <sz val="11"/>
      <color theme="1"/>
      <name val="ＭＳ Ｐゴシック"/>
      <family val="2"/>
      <scheme val="minor"/>
    </font>
    <font>
      <sz val="10"/>
      <name val="ＭＳ Ｐ明朝"/>
      <family val="1"/>
      <charset val="128"/>
    </font>
    <font>
      <sz val="9"/>
      <name val="ＭＳ Ｐ明朝"/>
      <family val="1"/>
      <charset val="128"/>
    </font>
    <font>
      <sz val="11"/>
      <color theme="1"/>
      <name val="ＭＳ 明朝"/>
      <family val="1"/>
      <charset val="128"/>
    </font>
    <font>
      <sz val="9"/>
      <color theme="1"/>
      <name val="ＭＳ Ｐ明朝"/>
      <family val="1"/>
      <charset val="128"/>
    </font>
    <font>
      <sz val="6"/>
      <name val="ＭＳ Ｐ明朝"/>
      <family val="3"/>
      <charset val="128"/>
    </font>
    <font>
      <sz val="9"/>
      <color theme="1"/>
      <name val="ＭＳ 明朝"/>
      <family val="1"/>
      <charset val="128"/>
    </font>
    <font>
      <b/>
      <sz val="9"/>
      <color theme="1"/>
      <name val="ＭＳ Ｐゴシック"/>
      <family val="3"/>
      <charset val="128"/>
    </font>
    <font>
      <sz val="10"/>
      <color theme="1"/>
      <name val="ＭＳ Ｐゴシック"/>
      <family val="2"/>
      <charset val="128"/>
    </font>
    <font>
      <sz val="10"/>
      <name val="ＭＳ Ｐゴシック"/>
      <family val="2"/>
      <charset val="128"/>
    </font>
    <font>
      <u/>
      <sz val="9"/>
      <name val="ＭＳ Ｐ明朝"/>
      <family val="1"/>
      <charset val="128"/>
    </font>
    <font>
      <b/>
      <sz val="9"/>
      <name val="ＭＳ Ｐゴシック"/>
      <family val="3"/>
      <charset val="128"/>
    </font>
    <font>
      <sz val="10.5"/>
      <name val="ＭＳ 明朝"/>
      <family val="1"/>
      <charset val="128"/>
    </font>
    <font>
      <sz val="10"/>
      <color theme="1"/>
      <name val="ＭＳ 明朝"/>
      <family val="1"/>
      <charset val="128"/>
    </font>
    <font>
      <sz val="11"/>
      <color theme="1"/>
      <name val="ＭＳ Ｐ明朝"/>
      <family val="1"/>
      <charset val="128"/>
    </font>
    <font>
      <vertAlign val="superscript"/>
      <sz val="9"/>
      <name val="ＭＳ 明朝"/>
      <family val="1"/>
      <charset val="128"/>
    </font>
    <font>
      <sz val="9"/>
      <name val="ＭＳ Ｐゴシック"/>
      <family val="3"/>
      <charset val="128"/>
      <scheme val="minor"/>
    </font>
    <font>
      <sz val="8"/>
      <name val="ＭＳ Ｐ明朝"/>
      <family val="1"/>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明朝"/>
      <family val="1"/>
      <charset val="128"/>
    </font>
    <font>
      <sz val="10"/>
      <color rgb="FFC00000"/>
      <name val="ＭＳ Ｐ明朝"/>
      <family val="1"/>
      <charset val="128"/>
    </font>
    <font>
      <sz val="9"/>
      <color rgb="FFFF0000"/>
      <name val="ＭＳ Ｐ明朝"/>
      <family val="1"/>
      <charset val="128"/>
    </font>
    <font>
      <b/>
      <u/>
      <sz val="9"/>
      <name val="ＭＳ Ｐ明朝"/>
      <family val="1"/>
      <charset val="128"/>
    </font>
    <font>
      <sz val="10"/>
      <color theme="5" tint="-0.249977111117893"/>
      <name val="ＭＳ 明朝"/>
      <family val="1"/>
      <charset val="128"/>
    </font>
    <font>
      <sz val="10"/>
      <color rgb="FFC00000"/>
      <name val="ＭＳ 明朝"/>
      <family val="1"/>
      <charset val="128"/>
    </font>
    <font>
      <sz val="10"/>
      <color theme="3"/>
      <name val="ＭＳ 明朝"/>
      <family val="1"/>
      <charset val="128"/>
    </font>
    <font>
      <sz val="10"/>
      <color rgb="FF0070C0"/>
      <name val="ＭＳ 明朝"/>
      <family val="1"/>
      <charset val="128"/>
    </font>
    <font>
      <sz val="14"/>
      <name val="ＭＳ Ｐゴシック"/>
      <family val="3"/>
      <charset val="128"/>
    </font>
    <font>
      <sz val="6"/>
      <name val="ＭＳ Ｐゴシック"/>
      <family val="2"/>
      <charset val="128"/>
      <scheme val="minor"/>
    </font>
    <font>
      <b/>
      <sz val="11"/>
      <color theme="1"/>
      <name val="ＭＳ Ｐゴシック"/>
      <family val="3"/>
      <charset val="128"/>
    </font>
    <font>
      <b/>
      <u/>
      <sz val="11"/>
      <color rgb="FFFF0000"/>
      <name val="ＭＳ Ｐゴシック"/>
      <family val="3"/>
      <charset val="128"/>
    </font>
    <font>
      <sz val="12"/>
      <name val="ＭＳ Ｐ明朝"/>
      <family val="1"/>
      <charset val="128"/>
    </font>
    <font>
      <sz val="14"/>
      <name val="ＭＳ Ｐ明朝"/>
      <family val="1"/>
      <charset val="128"/>
    </font>
    <font>
      <sz val="12"/>
      <color theme="1"/>
      <name val="ＭＳ Ｐ明朝"/>
      <family val="1"/>
      <charset val="128"/>
    </font>
    <font>
      <sz val="11"/>
      <color rgb="FFFF0000"/>
      <name val="ＭＳ 明朝"/>
      <family val="1"/>
      <charset val="128"/>
    </font>
    <font>
      <sz val="10"/>
      <color rgb="FFFF0000"/>
      <name val="ＭＳ 明朝"/>
      <family val="1"/>
      <charset val="128"/>
    </font>
    <font>
      <sz val="9"/>
      <color rgb="FFFF0000"/>
      <name val="ＭＳ Ｐゴシック"/>
      <family val="2"/>
      <scheme val="minor"/>
    </font>
    <font>
      <b/>
      <sz val="9"/>
      <color rgb="FFFF0000"/>
      <name val="ＭＳ Ｐゴシック"/>
      <family val="3"/>
      <charset val="128"/>
    </font>
    <font>
      <sz val="7.3"/>
      <name val="ＭＳ Ｐ明朝"/>
      <family val="1"/>
      <charset val="128"/>
    </font>
    <font>
      <sz val="7"/>
      <color rgb="FFFF0000"/>
      <name val="ＭＳ Ｐゴシック"/>
      <family val="3"/>
      <charset val="128"/>
    </font>
    <font>
      <sz val="8"/>
      <name val="ＭＳ Ｐゴシック"/>
      <family val="2"/>
      <charset val="128"/>
    </font>
  </fonts>
  <fills count="18">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FFFF99"/>
        <bgColor indexed="64"/>
      </patternFill>
    </fill>
    <fill>
      <patternFill patternType="solid">
        <fgColor rgb="FFCCFFFF"/>
        <bgColor indexed="64"/>
      </patternFill>
    </fill>
    <fill>
      <patternFill patternType="solid">
        <fgColor rgb="FFE0C1F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6" tint="0.59999389629810485"/>
        <bgColor indexed="64"/>
      </patternFill>
    </fill>
  </fills>
  <borders count="113">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s>
  <cellStyleXfs count="29">
    <xf numFmtId="0" fontId="0" fillId="0" borderId="0">
      <alignment vertical="center"/>
    </xf>
    <xf numFmtId="9" fontId="8" fillId="0" borderId="0" applyFont="0" applyFill="0" applyBorder="0" applyAlignment="0" applyProtection="0">
      <alignment vertical="center"/>
    </xf>
    <xf numFmtId="9" fontId="21"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1" fillId="0" borderId="0">
      <alignment vertical="center"/>
    </xf>
    <xf numFmtId="0" fontId="8" fillId="0" borderId="0">
      <alignment vertical="center"/>
    </xf>
    <xf numFmtId="0" fontId="8" fillId="0" borderId="0">
      <alignment vertical="center"/>
    </xf>
    <xf numFmtId="0" fontId="8" fillId="0" borderId="0"/>
    <xf numFmtId="0" fontId="8" fillId="0" borderId="0"/>
    <xf numFmtId="0" fontId="6" fillId="0" borderId="0">
      <alignment vertical="center"/>
    </xf>
    <xf numFmtId="0" fontId="6" fillId="0" borderId="0">
      <alignment vertical="center"/>
    </xf>
    <xf numFmtId="0" fontId="9" fillId="0" borderId="0"/>
    <xf numFmtId="9" fontId="6" fillId="0" borderId="0" applyFont="0" applyFill="0" applyBorder="0" applyAlignment="0" applyProtection="0">
      <alignment vertical="center"/>
    </xf>
    <xf numFmtId="38" fontId="21" fillId="0" borderId="0" applyFont="0" applyFill="0" applyBorder="0" applyAlignment="0" applyProtection="0">
      <alignment vertical="center"/>
    </xf>
    <xf numFmtId="9" fontId="21" fillId="0" borderId="0" applyFont="0" applyFill="0" applyBorder="0" applyAlignment="0" applyProtection="0">
      <alignment vertical="center"/>
    </xf>
    <xf numFmtId="0" fontId="8" fillId="0" borderId="0">
      <alignment vertical="center"/>
    </xf>
    <xf numFmtId="0" fontId="36" fillId="0" borderId="0"/>
    <xf numFmtId="0" fontId="44" fillId="0" borderId="0">
      <alignment vertical="center"/>
    </xf>
    <xf numFmtId="0" fontId="6" fillId="0" borderId="0">
      <alignment vertical="center"/>
    </xf>
    <xf numFmtId="0" fontId="21" fillId="0" borderId="0">
      <alignment vertical="center"/>
    </xf>
    <xf numFmtId="9" fontId="36" fillId="0" borderId="0" applyFont="0" applyFill="0" applyBorder="0" applyAlignment="0" applyProtection="0">
      <alignment vertical="center"/>
    </xf>
    <xf numFmtId="38" fontId="36" fillId="0" borderId="0" applyFont="0" applyFill="0" applyBorder="0" applyAlignment="0" applyProtection="0">
      <alignment vertical="center"/>
    </xf>
    <xf numFmtId="0" fontId="3" fillId="0" borderId="0">
      <alignment vertical="center"/>
    </xf>
    <xf numFmtId="0" fontId="2" fillId="0" borderId="0">
      <alignment vertical="center"/>
    </xf>
  </cellStyleXfs>
  <cellXfs count="1426">
    <xf numFmtId="0" fontId="0" fillId="0" borderId="0" xfId="0">
      <alignment vertical="center"/>
    </xf>
    <xf numFmtId="0" fontId="6" fillId="0" borderId="0" xfId="0" applyFont="1">
      <alignment vertical="center"/>
    </xf>
    <xf numFmtId="0" fontId="15" fillId="0" borderId="0" xfId="0" applyFont="1" applyAlignment="1">
      <alignment horizontal="center" vertical="center"/>
    </xf>
    <xf numFmtId="0" fontId="15" fillId="0" borderId="0" xfId="0" applyFont="1">
      <alignment vertical="center"/>
    </xf>
    <xf numFmtId="0" fontId="15" fillId="0" borderId="0" xfId="0" applyFont="1" applyAlignment="1">
      <alignment horizontal="left" vertical="center"/>
    </xf>
    <xf numFmtId="178" fontId="11" fillId="0" borderId="20" xfId="1" applyNumberFormat="1" applyFont="1" applyFill="1" applyBorder="1" applyAlignment="1" applyProtection="1">
      <alignment vertical="center" shrinkToFit="1"/>
      <protection locked="0"/>
    </xf>
    <xf numFmtId="178" fontId="11" fillId="0" borderId="19" xfId="1" applyNumberFormat="1" applyFont="1" applyFill="1" applyBorder="1" applyAlignment="1" applyProtection="1">
      <alignment vertical="center" shrinkToFit="1"/>
      <protection locked="0"/>
    </xf>
    <xf numFmtId="178" fontId="11" fillId="0" borderId="10" xfId="1" applyNumberFormat="1" applyFont="1" applyFill="1" applyBorder="1" applyAlignment="1" applyProtection="1">
      <alignment vertical="top" shrinkToFit="1"/>
      <protection locked="0"/>
    </xf>
    <xf numFmtId="178" fontId="11" fillId="0" borderId="30" xfId="1" applyNumberFormat="1" applyFont="1" applyFill="1" applyBorder="1" applyAlignment="1" applyProtection="1">
      <alignment horizontal="center" vertical="center" shrinkToFit="1"/>
      <protection locked="0"/>
    </xf>
    <xf numFmtId="0" fontId="14" fillId="0" borderId="0" xfId="0" applyFont="1" applyAlignment="1">
      <alignment vertical="top" wrapText="1" shrinkToFit="1"/>
    </xf>
    <xf numFmtId="0" fontId="14" fillId="0" borderId="17" xfId="0" applyFont="1" applyBorder="1" applyAlignment="1">
      <alignment vertical="top" wrapText="1" shrinkToFit="1"/>
    </xf>
    <xf numFmtId="0" fontId="14" fillId="0" borderId="4" xfId="0" applyFont="1" applyBorder="1" applyAlignment="1">
      <alignment vertical="center" wrapText="1" shrinkToFit="1"/>
    </xf>
    <xf numFmtId="0" fontId="14" fillId="0" borderId="6" xfId="0" applyFont="1" applyBorder="1" applyAlignment="1">
      <alignment horizontal="center" vertical="center" wrapText="1" shrinkToFit="1"/>
    </xf>
    <xf numFmtId="0" fontId="14" fillId="0" borderId="44" xfId="0" applyFont="1" applyBorder="1" applyAlignment="1">
      <alignment vertical="center" wrapText="1" shrinkToFit="1"/>
    </xf>
    <xf numFmtId="0" fontId="14" fillId="0" borderId="17" xfId="0" applyFont="1" applyBorder="1" applyAlignment="1">
      <alignment vertical="top" wrapText="1"/>
    </xf>
    <xf numFmtId="0" fontId="14" fillId="0" borderId="0" xfId="0" applyFont="1" applyAlignment="1">
      <alignment horizontal="left" vertical="top" wrapText="1" shrinkToFit="1"/>
    </xf>
    <xf numFmtId="0" fontId="14" fillId="0" borderId="0" xfId="0" applyFont="1" applyAlignment="1">
      <alignment vertical="top" wrapText="1"/>
    </xf>
    <xf numFmtId="0" fontId="14" fillId="0" borderId="4" xfId="0" applyFont="1" applyBorder="1" applyAlignment="1">
      <alignment horizontal="center" vertical="center" wrapText="1" shrinkToFit="1"/>
    </xf>
    <xf numFmtId="0" fontId="14" fillId="0" borderId="0" xfId="0" applyFont="1" applyAlignment="1">
      <alignment horizontal="left" vertical="top" wrapText="1"/>
    </xf>
    <xf numFmtId="0" fontId="13" fillId="0" borderId="0" xfId="0" applyFont="1" applyAlignment="1">
      <alignment horizontal="left" vertical="center"/>
    </xf>
    <xf numFmtId="0" fontId="16" fillId="0" borderId="0" xfId="7" applyFont="1" applyProtection="1">
      <alignment vertical="center"/>
      <protection locked="0"/>
    </xf>
    <xf numFmtId="0" fontId="11" fillId="0" borderId="0" xfId="7" applyFont="1">
      <alignment vertical="center"/>
    </xf>
    <xf numFmtId="0" fontId="11" fillId="0" borderId="0" xfId="7" applyFont="1" applyProtection="1">
      <alignment vertical="center"/>
      <protection locked="0"/>
    </xf>
    <xf numFmtId="0" fontId="11" fillId="0" borderId="10" xfId="7" applyFont="1" applyBorder="1" applyAlignment="1" applyProtection="1">
      <alignment vertical="center" wrapText="1"/>
      <protection locked="0"/>
    </xf>
    <xf numFmtId="0" fontId="11" fillId="0" borderId="4" xfId="7" applyFont="1" applyBorder="1" applyAlignment="1" applyProtection="1">
      <alignment horizontal="center" vertical="center" shrinkToFit="1"/>
      <protection locked="0"/>
    </xf>
    <xf numFmtId="0" fontId="11" fillId="0" borderId="6" xfId="7" applyFont="1" applyBorder="1" applyAlignment="1" applyProtection="1">
      <alignment horizontal="center" vertical="center" shrinkToFit="1"/>
      <protection locked="0"/>
    </xf>
    <xf numFmtId="0" fontId="11" fillId="0" borderId="0" xfId="9" applyFont="1">
      <alignment vertical="center"/>
    </xf>
    <xf numFmtId="0" fontId="11" fillId="0" borderId="0" xfId="7" applyFont="1" applyAlignment="1">
      <alignment horizontal="center" vertical="center"/>
    </xf>
    <xf numFmtId="0" fontId="11" fillId="0" borderId="0" xfId="7" applyFont="1" applyAlignment="1">
      <alignment vertical="center" shrinkToFit="1"/>
    </xf>
    <xf numFmtId="0" fontId="6" fillId="0" borderId="0" xfId="7" applyProtection="1">
      <alignment vertical="center"/>
      <protection locked="0"/>
    </xf>
    <xf numFmtId="0" fontId="11" fillId="0" borderId="10" xfId="7" applyFont="1" applyBorder="1" applyAlignment="1" applyProtection="1">
      <alignment horizontal="center" vertical="center" shrinkToFit="1"/>
      <protection locked="0"/>
    </xf>
    <xf numFmtId="0" fontId="11" fillId="0" borderId="5" xfId="7" applyFont="1" applyBorder="1" applyAlignment="1" applyProtection="1">
      <alignment horizontal="center" vertical="center" shrinkToFit="1"/>
      <protection locked="0"/>
    </xf>
    <xf numFmtId="0" fontId="11" fillId="3" borderId="10" xfId="7" applyFont="1" applyFill="1" applyBorder="1" applyAlignment="1" applyProtection="1">
      <alignment vertical="center" wrapText="1"/>
      <protection locked="0"/>
    </xf>
    <xf numFmtId="0" fontId="6" fillId="0" borderId="0" xfId="7" applyAlignment="1" applyProtection="1">
      <alignment vertical="center" shrinkToFit="1"/>
      <protection locked="0"/>
    </xf>
    <xf numFmtId="0" fontId="6" fillId="0" borderId="0" xfId="7" applyAlignment="1" applyProtection="1">
      <alignment vertical="center" wrapText="1"/>
      <protection locked="0"/>
    </xf>
    <xf numFmtId="0" fontId="6" fillId="0" borderId="0" xfId="7" applyAlignment="1" applyProtection="1">
      <alignment vertical="center" textRotation="255" wrapText="1"/>
      <protection locked="0"/>
    </xf>
    <xf numFmtId="0" fontId="6" fillId="0" borderId="0" xfId="0" applyFont="1" applyAlignment="1">
      <alignment horizontal="center" vertical="center" shrinkToFit="1"/>
    </xf>
    <xf numFmtId="0" fontId="11" fillId="0" borderId="46" xfId="7" applyFont="1" applyBorder="1" applyAlignment="1" applyProtection="1">
      <alignment wrapText="1"/>
      <protection locked="0"/>
    </xf>
    <xf numFmtId="0" fontId="11" fillId="0" borderId="1" xfId="7" applyFont="1" applyBorder="1" applyAlignment="1" applyProtection="1">
      <alignment horizontal="center" wrapText="1"/>
      <protection locked="0"/>
    </xf>
    <xf numFmtId="0" fontId="11" fillId="0" borderId="46" xfId="7" applyFont="1" applyBorder="1" applyAlignment="1" applyProtection="1">
      <alignment horizontal="center" wrapText="1"/>
      <protection locked="0"/>
    </xf>
    <xf numFmtId="0" fontId="11" fillId="0" borderId="11" xfId="7" applyFont="1" applyBorder="1" applyAlignment="1" applyProtection="1">
      <alignment horizontal="center" vertical="center" wrapText="1"/>
      <protection locked="0"/>
    </xf>
    <xf numFmtId="0" fontId="11" fillId="0" borderId="12" xfId="7" applyFont="1" applyBorder="1" applyAlignment="1" applyProtection="1">
      <alignment horizontal="center" wrapText="1"/>
      <protection locked="0"/>
    </xf>
    <xf numFmtId="0" fontId="25" fillId="0" borderId="14" xfId="7" applyFont="1" applyBorder="1" applyAlignment="1" applyProtection="1">
      <alignment vertical="center" wrapText="1"/>
      <protection locked="0"/>
    </xf>
    <xf numFmtId="0" fontId="25" fillId="0" borderId="51" xfId="7" applyFont="1" applyBorder="1" applyAlignment="1" applyProtection="1">
      <alignment horizontal="center" vertical="center" wrapText="1"/>
      <protection locked="0"/>
    </xf>
    <xf numFmtId="0" fontId="11" fillId="0" borderId="8" xfId="7" applyFont="1" applyBorder="1" applyAlignment="1" applyProtection="1">
      <alignment horizontal="center" wrapText="1"/>
      <protection locked="0"/>
    </xf>
    <xf numFmtId="0" fontId="11" fillId="0" borderId="3" xfId="7" applyFont="1" applyBorder="1" applyAlignment="1" applyProtection="1">
      <alignment vertical="center" textRotation="255" wrapText="1"/>
      <protection locked="0"/>
    </xf>
    <xf numFmtId="0" fontId="11" fillId="0" borderId="4" xfId="7" applyFont="1" applyBorder="1" applyAlignment="1" applyProtection="1">
      <alignment vertical="center" textRotation="255" shrinkToFit="1"/>
      <protection locked="0"/>
    </xf>
    <xf numFmtId="0" fontId="11" fillId="0" borderId="9" xfId="7" applyFont="1" applyBorder="1" applyAlignment="1" applyProtection="1">
      <alignment horizontal="center" wrapText="1"/>
      <protection locked="0"/>
    </xf>
    <xf numFmtId="0" fontId="11" fillId="0" borderId="16" xfId="7" applyFont="1" applyBorder="1" applyAlignment="1" applyProtection="1">
      <alignment horizontal="center" wrapText="1"/>
      <protection locked="0"/>
    </xf>
    <xf numFmtId="0" fontId="11" fillId="0" borderId="16" xfId="7" applyFont="1" applyBorder="1" applyAlignment="1" applyProtection="1">
      <alignment vertical="center" textRotation="255" wrapText="1"/>
      <protection locked="0"/>
    </xf>
    <xf numFmtId="0" fontId="11" fillId="3" borderId="35" xfId="0" applyFont="1" applyFill="1" applyBorder="1" applyAlignment="1">
      <alignment horizontal="center" vertical="center" shrinkToFit="1"/>
    </xf>
    <xf numFmtId="0" fontId="11" fillId="0" borderId="27" xfId="7" applyFont="1" applyBorder="1" applyAlignment="1" applyProtection="1">
      <alignment horizontal="center" vertical="center" wrapText="1"/>
      <protection locked="0"/>
    </xf>
    <xf numFmtId="0" fontId="11" fillId="0" borderId="10" xfId="7" applyFont="1" applyBorder="1" applyAlignment="1" applyProtection="1">
      <alignment horizontal="center" vertical="center" wrapText="1"/>
      <protection locked="0"/>
    </xf>
    <xf numFmtId="0" fontId="11" fillId="0" borderId="9" xfId="7" applyFont="1" applyBorder="1" applyAlignment="1" applyProtection="1">
      <alignment vertical="center" wrapText="1"/>
      <protection locked="0"/>
    </xf>
    <xf numFmtId="0" fontId="11" fillId="0" borderId="28" xfId="7" applyFont="1" applyBorder="1" applyAlignment="1" applyProtection="1">
      <alignment horizontal="center" vertical="center" wrapText="1"/>
      <protection locked="0"/>
    </xf>
    <xf numFmtId="0" fontId="11" fillId="0" borderId="9" xfId="7" applyFont="1" applyBorder="1" applyAlignment="1" applyProtection="1">
      <alignment horizontal="center" vertical="center" wrapText="1"/>
      <protection locked="0"/>
    </xf>
    <xf numFmtId="0" fontId="11" fillId="0" borderId="28" xfId="7" applyFont="1" applyBorder="1" applyAlignment="1" applyProtection="1">
      <alignment vertical="center" wrapText="1"/>
      <protection locked="0"/>
    </xf>
    <xf numFmtId="179" fontId="11" fillId="0" borderId="35" xfId="7" applyNumberFormat="1" applyFont="1" applyBorder="1" applyAlignment="1" applyProtection="1">
      <alignment horizontal="center" vertical="center" shrinkToFit="1"/>
      <protection locked="0"/>
    </xf>
    <xf numFmtId="179" fontId="11" fillId="0" borderId="28" xfId="7" applyNumberFormat="1" applyFont="1" applyBorder="1" applyAlignment="1" applyProtection="1">
      <alignment horizontal="center" vertical="center" shrinkToFit="1"/>
      <protection locked="0"/>
    </xf>
    <xf numFmtId="38" fontId="11" fillId="0" borderId="5" xfId="3" applyFont="1" applyFill="1" applyBorder="1" applyAlignment="1" applyProtection="1">
      <alignment vertical="center" wrapText="1"/>
      <protection locked="0"/>
    </xf>
    <xf numFmtId="38" fontId="11" fillId="0" borderId="10" xfId="3" applyFont="1" applyFill="1" applyBorder="1" applyAlignment="1" applyProtection="1">
      <alignment vertical="center" wrapText="1"/>
      <protection locked="0"/>
    </xf>
    <xf numFmtId="38" fontId="11" fillId="0" borderId="35" xfId="3" applyFont="1" applyFill="1" applyBorder="1" applyAlignment="1" applyProtection="1">
      <alignment horizontal="center" vertical="center" wrapText="1"/>
      <protection locked="0"/>
    </xf>
    <xf numFmtId="178" fontId="11" fillId="0" borderId="29" xfId="1" applyNumberFormat="1" applyFont="1" applyFill="1" applyBorder="1" applyAlignment="1" applyProtection="1">
      <alignment horizontal="center" vertical="center" wrapText="1"/>
      <protection locked="0"/>
    </xf>
    <xf numFmtId="0" fontId="11" fillId="3" borderId="35" xfId="0" applyFont="1" applyFill="1" applyBorder="1" applyAlignment="1">
      <alignment horizontal="center" vertical="center"/>
    </xf>
    <xf numFmtId="0" fontId="11" fillId="0" borderId="0" xfId="7" applyFont="1" applyAlignment="1">
      <alignment vertical="center" wrapText="1"/>
    </xf>
    <xf numFmtId="0" fontId="11" fillId="0" borderId="0" xfId="9" applyFont="1" applyAlignment="1">
      <alignment vertical="center" wrapText="1"/>
    </xf>
    <xf numFmtId="0" fontId="11" fillId="0" borderId="0" xfId="7" applyFont="1" applyAlignment="1" applyProtection="1">
      <alignment horizontal="center" vertical="center"/>
      <protection locked="0"/>
    </xf>
    <xf numFmtId="0" fontId="11" fillId="3" borderId="27" xfId="7" applyFont="1" applyFill="1" applyBorder="1" applyAlignment="1" applyProtection="1">
      <alignment horizontal="center" vertical="center" wrapText="1"/>
      <protection locked="0"/>
    </xf>
    <xf numFmtId="0" fontId="11" fillId="3" borderId="10" xfId="7" applyFont="1" applyFill="1" applyBorder="1" applyAlignment="1" applyProtection="1">
      <alignment horizontal="center" vertical="center" wrapText="1"/>
      <protection locked="0"/>
    </xf>
    <xf numFmtId="9" fontId="11" fillId="3" borderId="10" xfId="19" applyFont="1" applyFill="1" applyBorder="1" applyAlignment="1" applyProtection="1">
      <alignment horizontal="center" vertical="center" wrapText="1"/>
      <protection locked="0"/>
    </xf>
    <xf numFmtId="38" fontId="11" fillId="0" borderId="16" xfId="18" applyFont="1" applyFill="1" applyBorder="1" applyAlignment="1" applyProtection="1">
      <alignment horizontal="center" vertical="center" wrapText="1"/>
      <protection locked="0"/>
    </xf>
    <xf numFmtId="0" fontId="11" fillId="0" borderId="5" xfId="7" applyFont="1" applyBorder="1" applyAlignment="1" applyProtection="1">
      <alignment horizontal="center" vertical="center" wrapText="1"/>
      <protection locked="0"/>
    </xf>
    <xf numFmtId="38" fontId="11" fillId="0" borderId="35" xfId="18" applyFont="1" applyFill="1" applyBorder="1" applyAlignment="1" applyProtection="1">
      <alignment vertical="center" wrapText="1"/>
      <protection locked="0"/>
    </xf>
    <xf numFmtId="0" fontId="11" fillId="4" borderId="4" xfId="7" applyFont="1" applyFill="1" applyBorder="1" applyAlignment="1" applyProtection="1">
      <alignment horizontal="center" vertical="center" wrapText="1"/>
      <protection locked="0"/>
    </xf>
    <xf numFmtId="0" fontId="11" fillId="4" borderId="32" xfId="7" applyFont="1" applyFill="1" applyBorder="1" applyAlignment="1">
      <alignment horizontal="center" vertical="center" wrapText="1"/>
    </xf>
    <xf numFmtId="0" fontId="25" fillId="2" borderId="35" xfId="0" applyFont="1" applyFill="1" applyBorder="1" applyAlignment="1">
      <alignment horizontal="center" vertical="center"/>
    </xf>
    <xf numFmtId="0" fontId="25" fillId="2" borderId="4" xfId="0" applyFont="1" applyFill="1" applyBorder="1" applyAlignment="1">
      <alignment horizontal="center" vertical="center"/>
    </xf>
    <xf numFmtId="0" fontId="25" fillId="2" borderId="27" xfId="7" applyFont="1" applyFill="1" applyBorder="1" applyAlignment="1" applyProtection="1">
      <alignment horizontal="center" vertical="center" shrinkToFit="1"/>
      <protection locked="0"/>
    </xf>
    <xf numFmtId="0" fontId="25" fillId="2" borderId="10" xfId="7" applyFont="1" applyFill="1" applyBorder="1" applyAlignment="1" applyProtection="1">
      <alignment horizontal="center" vertical="center" shrinkToFit="1"/>
      <protection locked="0"/>
    </xf>
    <xf numFmtId="0" fontId="25" fillId="2" borderId="10" xfId="7" applyFont="1" applyFill="1" applyBorder="1" applyAlignment="1" applyProtection="1">
      <alignment horizontal="center" vertical="center" wrapText="1" shrinkToFit="1"/>
      <protection locked="0"/>
    </xf>
    <xf numFmtId="0" fontId="25" fillId="2" borderId="16" xfId="7" applyFont="1" applyFill="1" applyBorder="1" applyAlignment="1" applyProtection="1">
      <alignment horizontal="center" vertical="center" shrinkToFit="1"/>
      <protection locked="0"/>
    </xf>
    <xf numFmtId="38" fontId="25" fillId="2" borderId="27" xfId="7" applyNumberFormat="1" applyFont="1" applyFill="1" applyBorder="1" applyAlignment="1" applyProtection="1">
      <alignment horizontal="center" vertical="center" textRotation="255" shrinkToFit="1"/>
      <protection locked="0"/>
    </xf>
    <xf numFmtId="38" fontId="25" fillId="2" borderId="10" xfId="7" applyNumberFormat="1" applyFont="1" applyFill="1" applyBorder="1" applyAlignment="1" applyProtection="1">
      <alignment horizontal="center" vertical="center" shrinkToFit="1"/>
      <protection locked="0"/>
    </xf>
    <xf numFmtId="38" fontId="25" fillId="2" borderId="5" xfId="7" applyNumberFormat="1" applyFont="1" applyFill="1" applyBorder="1" applyAlignment="1" applyProtection="1">
      <alignment horizontal="center" vertical="center" shrinkToFit="1"/>
      <protection locked="0"/>
    </xf>
    <xf numFmtId="0" fontId="25" fillId="2" borderId="27" xfId="7" applyFont="1" applyFill="1" applyBorder="1" applyAlignment="1" applyProtection="1">
      <alignment horizontal="center" vertical="center" wrapText="1"/>
      <protection locked="0"/>
    </xf>
    <xf numFmtId="0" fontId="25" fillId="2" borderId="10" xfId="7" applyFont="1" applyFill="1" applyBorder="1" applyAlignment="1" applyProtection="1">
      <alignment horizontal="center" vertical="center" wrapText="1"/>
      <protection locked="0"/>
    </xf>
    <xf numFmtId="9" fontId="25" fillId="2" borderId="10" xfId="19" applyFont="1" applyFill="1" applyBorder="1" applyAlignment="1" applyProtection="1">
      <alignment horizontal="center" vertical="center" wrapText="1"/>
      <protection locked="0"/>
    </xf>
    <xf numFmtId="0" fontId="25" fillId="2" borderId="28" xfId="7" applyFont="1" applyFill="1" applyBorder="1" applyAlignment="1" applyProtection="1">
      <alignment horizontal="center" vertical="center" wrapText="1"/>
      <protection locked="0"/>
    </xf>
    <xf numFmtId="0" fontId="25" fillId="2" borderId="9" xfId="7" applyFont="1" applyFill="1" applyBorder="1" applyAlignment="1" applyProtection="1">
      <alignment horizontal="center" vertical="center" wrapText="1"/>
      <protection locked="0"/>
    </xf>
    <xf numFmtId="179" fontId="25" fillId="2" borderId="35" xfId="7" applyNumberFormat="1" applyFont="1" applyFill="1" applyBorder="1" applyAlignment="1" applyProtection="1">
      <alignment horizontal="center" vertical="center" shrinkToFit="1"/>
      <protection locked="0"/>
    </xf>
    <xf numFmtId="179" fontId="25" fillId="2" borderId="28" xfId="7" applyNumberFormat="1" applyFont="1" applyFill="1" applyBorder="1" applyAlignment="1" applyProtection="1">
      <alignment horizontal="center" vertical="center" shrinkToFit="1"/>
      <protection locked="0"/>
    </xf>
    <xf numFmtId="38" fontId="25" fillId="2" borderId="35" xfId="3" applyFont="1" applyFill="1" applyBorder="1" applyAlignment="1" applyProtection="1">
      <alignment horizontal="center" vertical="center" wrapText="1"/>
      <protection locked="0"/>
    </xf>
    <xf numFmtId="0" fontId="25" fillId="2" borderId="5" xfId="7" applyFont="1" applyFill="1" applyBorder="1" applyAlignment="1" applyProtection="1">
      <alignment horizontal="center" vertical="center" shrinkToFit="1"/>
      <protection locked="0"/>
    </xf>
    <xf numFmtId="0" fontId="25" fillId="2" borderId="10" xfId="7" applyFont="1" applyFill="1" applyBorder="1" applyAlignment="1" applyProtection="1">
      <alignment horizontal="center" vertical="top" shrinkToFit="1"/>
      <protection locked="0"/>
    </xf>
    <xf numFmtId="178" fontId="25" fillId="2" borderId="30" xfId="1" applyNumberFormat="1" applyFont="1" applyFill="1" applyBorder="1" applyAlignment="1" applyProtection="1">
      <alignment horizontal="center" vertical="center" shrinkToFit="1"/>
      <protection locked="0"/>
    </xf>
    <xf numFmtId="178" fontId="25" fillId="2" borderId="29" xfId="1" applyNumberFormat="1" applyFont="1" applyFill="1" applyBorder="1" applyAlignment="1" applyProtection="1">
      <alignment horizontal="center" vertical="center" wrapText="1"/>
      <protection locked="0"/>
    </xf>
    <xf numFmtId="0" fontId="25" fillId="0" borderId="70" xfId="7" applyFont="1" applyBorder="1" applyProtection="1">
      <alignment vertical="center"/>
      <protection locked="0"/>
    </xf>
    <xf numFmtId="0" fontId="25" fillId="0" borderId="71" xfId="7" applyFont="1" applyBorder="1" applyProtection="1">
      <alignment vertical="center"/>
      <protection locked="0"/>
    </xf>
    <xf numFmtId="0" fontId="25" fillId="0" borderId="71" xfId="7" applyFont="1" applyBorder="1" applyAlignment="1" applyProtection="1">
      <alignment horizontal="center" vertical="center"/>
      <protection locked="0"/>
    </xf>
    <xf numFmtId="0" fontId="25" fillId="0" borderId="42" xfId="7" applyFont="1" applyBorder="1" applyProtection="1">
      <alignment vertical="center"/>
      <protection locked="0"/>
    </xf>
    <xf numFmtId="0" fontId="25" fillId="0" borderId="25" xfId="7" applyFont="1" applyBorder="1" applyAlignment="1" applyProtection="1">
      <alignment vertical="center" wrapText="1"/>
      <protection locked="0"/>
    </xf>
    <xf numFmtId="0" fontId="25" fillId="0" borderId="39" xfId="7" applyFont="1" applyBorder="1" applyAlignment="1" applyProtection="1">
      <alignment vertical="center" wrapText="1"/>
      <protection locked="0"/>
    </xf>
    <xf numFmtId="0" fontId="25" fillId="0" borderId="38" xfId="7" applyFont="1" applyBorder="1" applyAlignment="1" applyProtection="1">
      <alignment vertical="center" wrapText="1"/>
      <protection locked="0"/>
    </xf>
    <xf numFmtId="0" fontId="25" fillId="0" borderId="24" xfId="7" applyFont="1" applyBorder="1" applyAlignment="1" applyProtection="1">
      <alignment horizontal="center" vertical="center" shrinkToFit="1"/>
      <protection locked="0"/>
    </xf>
    <xf numFmtId="0" fontId="25" fillId="0" borderId="25" xfId="7" applyFont="1" applyBorder="1" applyAlignment="1" applyProtection="1">
      <alignment horizontal="center" vertical="center" shrinkToFit="1"/>
      <protection locked="0"/>
    </xf>
    <xf numFmtId="0" fontId="25" fillId="0" borderId="39" xfId="7" applyFont="1" applyBorder="1" applyAlignment="1" applyProtection="1">
      <alignment horizontal="center" vertical="center" shrinkToFit="1"/>
      <protection locked="0"/>
    </xf>
    <xf numFmtId="0" fontId="25" fillId="0" borderId="24" xfId="7" applyFont="1" applyBorder="1" applyAlignment="1" applyProtection="1">
      <alignment horizontal="center" vertical="center" wrapText="1"/>
      <protection locked="0"/>
    </xf>
    <xf numFmtId="0" fontId="25" fillId="0" borderId="25" xfId="7" applyFont="1" applyBorder="1" applyAlignment="1" applyProtection="1">
      <alignment horizontal="center" vertical="center" wrapText="1"/>
      <protection locked="0"/>
    </xf>
    <xf numFmtId="0" fontId="25" fillId="0" borderId="42" xfId="7" applyFont="1" applyBorder="1" applyAlignment="1" applyProtection="1">
      <alignment horizontal="center" vertical="center" wrapText="1"/>
      <protection locked="0"/>
    </xf>
    <xf numFmtId="0" fontId="25" fillId="0" borderId="43" xfId="7" applyFont="1" applyBorder="1" applyAlignment="1" applyProtection="1">
      <alignment vertical="center" wrapText="1"/>
      <protection locked="0"/>
    </xf>
    <xf numFmtId="0" fontId="25" fillId="0" borderId="71" xfId="7" applyFont="1" applyBorder="1" applyAlignment="1" applyProtection="1">
      <alignment vertical="center" wrapText="1"/>
      <protection locked="0"/>
    </xf>
    <xf numFmtId="0" fontId="25" fillId="0" borderId="38" xfId="7" applyFont="1" applyBorder="1" applyAlignment="1" applyProtection="1">
      <alignment horizontal="center" vertical="center" wrapText="1"/>
      <protection locked="0"/>
    </xf>
    <xf numFmtId="9" fontId="25" fillId="0" borderId="25" xfId="19" applyFont="1" applyFill="1" applyBorder="1" applyAlignment="1" applyProtection="1">
      <alignment horizontal="center" vertical="center" wrapText="1"/>
      <protection locked="0"/>
    </xf>
    <xf numFmtId="0" fontId="25" fillId="0" borderId="71" xfId="7" applyFont="1" applyBorder="1" applyAlignment="1" applyProtection="1">
      <alignment horizontal="center" vertical="center" wrapText="1"/>
      <protection locked="0"/>
    </xf>
    <xf numFmtId="179" fontId="25" fillId="0" borderId="70" xfId="7" applyNumberFormat="1" applyFont="1" applyBorder="1" applyAlignment="1" applyProtection="1">
      <alignment horizontal="center" vertical="center" shrinkToFit="1"/>
      <protection locked="0"/>
    </xf>
    <xf numFmtId="179" fontId="25" fillId="0" borderId="38" xfId="7" applyNumberFormat="1" applyFont="1" applyBorder="1" applyAlignment="1" applyProtection="1">
      <alignment horizontal="center" vertical="center" shrinkToFit="1"/>
      <protection locked="0"/>
    </xf>
    <xf numFmtId="38" fontId="25" fillId="0" borderId="70" xfId="18" applyFont="1" applyFill="1" applyBorder="1" applyAlignment="1" applyProtection="1">
      <alignment vertical="center" wrapText="1"/>
      <protection locked="0"/>
    </xf>
    <xf numFmtId="38" fontId="25" fillId="0" borderId="39" xfId="18" applyFont="1" applyFill="1" applyBorder="1" applyAlignment="1" applyProtection="1">
      <alignment vertical="center" wrapText="1"/>
      <protection locked="0"/>
    </xf>
    <xf numFmtId="38" fontId="25" fillId="0" borderId="42" xfId="3" applyFont="1" applyFill="1" applyBorder="1" applyAlignment="1" applyProtection="1">
      <alignment vertical="center" wrapText="1"/>
      <protection locked="0"/>
    </xf>
    <xf numFmtId="38" fontId="25" fillId="0" borderId="25" xfId="3" applyFont="1" applyFill="1" applyBorder="1" applyAlignment="1" applyProtection="1">
      <alignment vertical="center" wrapText="1"/>
      <protection locked="0"/>
    </xf>
    <xf numFmtId="38" fontId="25" fillId="0" borderId="70" xfId="3" applyFont="1" applyFill="1" applyBorder="1" applyAlignment="1" applyProtection="1">
      <alignment horizontal="center" vertical="center" wrapText="1"/>
      <protection locked="0"/>
    </xf>
    <xf numFmtId="0" fontId="25" fillId="0" borderId="42" xfId="7" applyFont="1" applyBorder="1" applyAlignment="1" applyProtection="1">
      <alignment horizontal="center" vertical="center" shrinkToFit="1"/>
      <protection locked="0"/>
    </xf>
    <xf numFmtId="0" fontId="25" fillId="0" borderId="25" xfId="7" applyFont="1" applyBorder="1" applyAlignment="1" applyProtection="1">
      <alignment horizontal="center" vertical="top" shrinkToFit="1"/>
      <protection locked="0"/>
    </xf>
    <xf numFmtId="178" fontId="25" fillId="0" borderId="39" xfId="1" applyNumberFormat="1" applyFont="1" applyFill="1" applyBorder="1" applyAlignment="1" applyProtection="1">
      <alignment vertical="top" shrinkToFit="1"/>
      <protection locked="0"/>
    </xf>
    <xf numFmtId="178" fontId="25" fillId="0" borderId="40" xfId="1" applyNumberFormat="1" applyFont="1" applyFill="1" applyBorder="1" applyAlignment="1" applyProtection="1">
      <alignment vertical="center" shrinkToFit="1"/>
      <protection locked="0"/>
    </xf>
    <xf numFmtId="178" fontId="25" fillId="0" borderId="41" xfId="1" applyNumberFormat="1" applyFont="1" applyFill="1" applyBorder="1" applyAlignment="1" applyProtection="1">
      <alignment vertical="center" shrinkToFit="1"/>
      <protection locked="0"/>
    </xf>
    <xf numFmtId="178" fontId="25" fillId="0" borderId="25" xfId="1" applyNumberFormat="1" applyFont="1" applyFill="1" applyBorder="1" applyAlignment="1" applyProtection="1">
      <alignment vertical="top" shrinkToFit="1"/>
      <protection locked="0"/>
    </xf>
    <xf numFmtId="178" fontId="25" fillId="0" borderId="43" xfId="1" applyNumberFormat="1" applyFont="1" applyFill="1" applyBorder="1" applyAlignment="1" applyProtection="1">
      <alignment horizontal="center" vertical="center" shrinkToFit="1"/>
      <protection locked="0"/>
    </xf>
    <xf numFmtId="178" fontId="25" fillId="0" borderId="26" xfId="1" applyNumberFormat="1" applyFont="1" applyFill="1" applyBorder="1" applyAlignment="1" applyProtection="1">
      <alignment horizontal="center" vertical="center" wrapText="1"/>
      <protection locked="0"/>
    </xf>
    <xf numFmtId="0" fontId="11" fillId="3" borderId="73" xfId="0" applyFont="1" applyFill="1" applyBorder="1" applyAlignment="1">
      <alignment horizontal="center" vertical="center"/>
    </xf>
    <xf numFmtId="0" fontId="11" fillId="3" borderId="74" xfId="7" applyFont="1" applyFill="1" applyBorder="1" applyAlignment="1" applyProtection="1">
      <alignment vertical="center" wrapText="1"/>
      <protection locked="0"/>
    </xf>
    <xf numFmtId="0" fontId="11" fillId="3" borderId="76" xfId="7" applyFont="1" applyFill="1" applyBorder="1" applyAlignment="1" applyProtection="1">
      <alignment vertical="center" wrapText="1"/>
      <protection locked="0"/>
    </xf>
    <xf numFmtId="0" fontId="11" fillId="0" borderId="74" xfId="7" applyFont="1" applyBorder="1" applyAlignment="1" applyProtection="1">
      <alignment horizontal="center" vertical="center" wrapText="1"/>
      <protection locked="0"/>
    </xf>
    <xf numFmtId="0" fontId="11" fillId="0" borderId="77" xfId="7" applyFont="1" applyBorder="1" applyAlignment="1" applyProtection="1">
      <alignment horizontal="center" vertical="center" wrapText="1"/>
      <protection locked="0"/>
    </xf>
    <xf numFmtId="0" fontId="11" fillId="3" borderId="74" xfId="7" applyFont="1" applyFill="1" applyBorder="1" applyAlignment="1" applyProtection="1">
      <alignment horizontal="center" vertical="center" wrapText="1"/>
      <protection locked="0"/>
    </xf>
    <xf numFmtId="0" fontId="11" fillId="0" borderId="78" xfId="7" applyFont="1" applyBorder="1" applyAlignment="1" applyProtection="1">
      <alignment horizontal="center" vertical="center" wrapText="1"/>
      <protection locked="0"/>
    </xf>
    <xf numFmtId="9" fontId="11" fillId="3" borderId="74" xfId="19" applyFont="1" applyFill="1" applyBorder="1" applyAlignment="1" applyProtection="1">
      <alignment horizontal="center" vertical="center" wrapText="1"/>
      <protection locked="0"/>
    </xf>
    <xf numFmtId="38" fontId="11" fillId="0" borderId="73" xfId="3" applyFont="1" applyFill="1" applyBorder="1" applyAlignment="1" applyProtection="1">
      <alignment horizontal="center" vertical="center" wrapText="1"/>
      <protection locked="0"/>
    </xf>
    <xf numFmtId="178" fontId="11" fillId="0" borderId="81" xfId="1" applyNumberFormat="1" applyFont="1" applyFill="1" applyBorder="1" applyAlignment="1" applyProtection="1">
      <alignment vertical="center" shrinkToFit="1"/>
      <protection locked="0"/>
    </xf>
    <xf numFmtId="178" fontId="11" fillId="0" borderId="82" xfId="1" applyNumberFormat="1" applyFont="1" applyFill="1" applyBorder="1" applyAlignment="1" applyProtection="1">
      <alignment vertical="center" shrinkToFit="1"/>
      <protection locked="0"/>
    </xf>
    <xf numFmtId="178" fontId="11" fillId="0" borderId="74" xfId="1" applyNumberFormat="1" applyFont="1" applyFill="1" applyBorder="1" applyAlignment="1" applyProtection="1">
      <alignment vertical="top" shrinkToFit="1"/>
      <protection locked="0"/>
    </xf>
    <xf numFmtId="178" fontId="11" fillId="0" borderId="79" xfId="1" applyNumberFormat="1" applyFont="1" applyFill="1" applyBorder="1" applyAlignment="1" applyProtection="1">
      <alignment horizontal="center" vertical="center" shrinkToFit="1"/>
      <protection locked="0"/>
    </xf>
    <xf numFmtId="178" fontId="11" fillId="0" borderId="72" xfId="1" applyNumberFormat="1" applyFont="1" applyFill="1" applyBorder="1" applyAlignment="1" applyProtection="1">
      <alignment horizontal="center" vertical="center" wrapText="1"/>
      <protection locked="0"/>
    </xf>
    <xf numFmtId="38" fontId="6" fillId="2" borderId="0" xfId="7" applyNumberFormat="1" applyFill="1" applyAlignment="1" applyProtection="1">
      <alignment horizontal="center" vertical="center" shrinkToFit="1"/>
      <protection locked="0"/>
    </xf>
    <xf numFmtId="0" fontId="11" fillId="0" borderId="0" xfId="7" applyFont="1" applyAlignment="1" applyProtection="1">
      <alignment vertical="center" shrinkToFit="1"/>
      <protection locked="0"/>
    </xf>
    <xf numFmtId="0" fontId="11" fillId="0" borderId="10" xfId="0" applyFont="1" applyBorder="1" applyAlignment="1">
      <alignment horizontal="left" vertical="center" shrinkToFit="1"/>
    </xf>
    <xf numFmtId="0" fontId="6" fillId="0" borderId="0" xfId="7" applyAlignment="1" applyProtection="1">
      <alignment vertical="center" textRotation="255"/>
      <protection locked="0"/>
    </xf>
    <xf numFmtId="9" fontId="25" fillId="2" borderId="16" xfId="19" applyFont="1" applyFill="1" applyBorder="1" applyAlignment="1" applyProtection="1">
      <alignment horizontal="center" vertical="center" wrapText="1"/>
      <protection locked="0"/>
    </xf>
    <xf numFmtId="9" fontId="25" fillId="0" borderId="39" xfId="19" applyFont="1" applyFill="1" applyBorder="1" applyAlignment="1" applyProtection="1">
      <alignment horizontal="center" vertical="center" wrapText="1"/>
      <protection locked="0"/>
    </xf>
    <xf numFmtId="0" fontId="11" fillId="0" borderId="0" xfId="0" applyFont="1">
      <alignment vertical="center"/>
    </xf>
    <xf numFmtId="0" fontId="11" fillId="0" borderId="0" xfId="0" applyFont="1" applyAlignment="1">
      <alignment vertical="center" wrapText="1"/>
    </xf>
    <xf numFmtId="0" fontId="11" fillId="0" borderId="0" xfId="0" applyFont="1" applyAlignment="1">
      <alignment horizontal="center" vertical="center" wrapText="1"/>
    </xf>
    <xf numFmtId="0" fontId="11" fillId="0" borderId="0" xfId="7" applyFont="1" applyAlignment="1" applyProtection="1">
      <alignment horizontal="center" vertical="center" wrapText="1"/>
      <protection locked="0"/>
    </xf>
    <xf numFmtId="9" fontId="11" fillId="0" borderId="0" xfId="19" applyFont="1" applyFill="1" applyAlignment="1" applyProtection="1">
      <alignment horizontal="center" vertical="center" wrapText="1"/>
      <protection locked="0"/>
    </xf>
    <xf numFmtId="0" fontId="11" fillId="0" borderId="0" xfId="7" applyFont="1" applyAlignment="1" applyProtection="1">
      <alignment vertical="center" wrapText="1"/>
      <protection locked="0"/>
    </xf>
    <xf numFmtId="0" fontId="11" fillId="0" borderId="0" xfId="0" applyFont="1" applyAlignment="1">
      <alignment vertical="top"/>
    </xf>
    <xf numFmtId="38" fontId="11" fillId="0" borderId="0" xfId="18" applyFont="1" applyFill="1" applyBorder="1" applyAlignment="1" applyProtection="1">
      <alignment vertical="center" shrinkToFit="1"/>
      <protection locked="0"/>
    </xf>
    <xf numFmtId="38" fontId="11" fillId="0" borderId="0" xfId="18" applyFont="1" applyFill="1" applyBorder="1" applyAlignment="1" applyProtection="1">
      <alignment vertical="center" wrapText="1"/>
      <protection locked="0"/>
    </xf>
    <xf numFmtId="0" fontId="11" fillId="0" borderId="0" xfId="7" applyFont="1" applyAlignment="1" applyProtection="1">
      <alignment horizontal="center" vertical="center" shrinkToFit="1"/>
      <protection locked="0"/>
    </xf>
    <xf numFmtId="0" fontId="11" fillId="0" borderId="0" xfId="7" applyFont="1" applyAlignment="1" applyProtection="1">
      <alignment horizontal="center" vertical="top" shrinkToFit="1"/>
      <protection locked="0"/>
    </xf>
    <xf numFmtId="38" fontId="11" fillId="0" borderId="4" xfId="18" applyFont="1" applyFill="1" applyBorder="1" applyAlignment="1">
      <alignment vertical="center" shrinkToFit="1"/>
    </xf>
    <xf numFmtId="180" fontId="11" fillId="5" borderId="83" xfId="3" applyNumberFormat="1" applyFont="1" applyFill="1" applyBorder="1" applyAlignment="1" applyProtection="1">
      <alignment vertical="center"/>
      <protection locked="0"/>
    </xf>
    <xf numFmtId="38" fontId="11" fillId="0" borderId="74" xfId="18" applyFont="1" applyFill="1" applyBorder="1" applyAlignment="1">
      <alignment vertical="center" shrinkToFit="1"/>
    </xf>
    <xf numFmtId="38" fontId="25" fillId="0" borderId="25" xfId="18" applyFont="1" applyFill="1" applyBorder="1" applyAlignment="1">
      <alignment vertical="center" shrinkToFit="1"/>
    </xf>
    <xf numFmtId="177" fontId="11" fillId="0" borderId="0" xfId="2" applyNumberFormat="1" applyFont="1" applyFill="1" applyBorder="1" applyAlignment="1">
      <alignment horizontal="center" vertical="center" wrapText="1"/>
    </xf>
    <xf numFmtId="0" fontId="11" fillId="0" borderId="0" xfId="7" applyFont="1" applyAlignment="1" applyProtection="1">
      <alignment vertical="top"/>
      <protection locked="0"/>
    </xf>
    <xf numFmtId="0" fontId="11" fillId="0" borderId="0" xfId="0" applyFont="1" applyAlignment="1">
      <alignment horizontal="left" vertical="center"/>
    </xf>
    <xf numFmtId="176" fontId="11" fillId="0" borderId="0" xfId="0" applyNumberFormat="1" applyFont="1" applyAlignment="1">
      <alignment horizontal="left" vertical="center" wrapText="1"/>
    </xf>
    <xf numFmtId="176" fontId="11" fillId="0" borderId="0" xfId="0" applyNumberFormat="1" applyFont="1" applyAlignment="1">
      <alignment horizontal="center" vertical="center" wrapText="1"/>
    </xf>
    <xf numFmtId="0" fontId="11" fillId="0" borderId="0" xfId="0" applyFont="1" applyAlignment="1">
      <alignment horizontal="center" vertical="center"/>
    </xf>
    <xf numFmtId="38" fontId="11" fillId="0" borderId="0" xfId="3" applyFont="1" applyAlignment="1">
      <alignment horizontal="center" vertical="center"/>
    </xf>
    <xf numFmtId="38" fontId="11" fillId="0" borderId="0" xfId="3" applyFont="1" applyFill="1" applyAlignment="1">
      <alignment horizontal="center" vertical="center" wrapText="1"/>
    </xf>
    <xf numFmtId="38" fontId="11" fillId="0" borderId="0" xfId="3" applyFont="1" applyFill="1" applyAlignment="1">
      <alignment vertical="center" wrapText="1"/>
    </xf>
    <xf numFmtId="9" fontId="11" fillId="0" borderId="0" xfId="19" applyFont="1" applyFill="1" applyAlignment="1">
      <alignment horizontal="center" vertical="center" wrapText="1"/>
    </xf>
    <xf numFmtId="38" fontId="11" fillId="0" borderId="0" xfId="3" applyFont="1" applyFill="1" applyBorder="1" applyAlignment="1" applyProtection="1">
      <alignment vertical="center" wrapText="1"/>
      <protection locked="0"/>
    </xf>
    <xf numFmtId="0" fontId="11" fillId="0" borderId="0" xfId="9" applyFont="1" applyAlignment="1" applyProtection="1">
      <alignment vertical="center" wrapText="1"/>
      <protection locked="0"/>
    </xf>
    <xf numFmtId="0" fontId="11" fillId="0" borderId="83" xfId="7" applyFont="1" applyBorder="1" applyAlignment="1" applyProtection="1">
      <alignment horizontal="center" vertical="center" wrapText="1"/>
      <protection locked="0"/>
    </xf>
    <xf numFmtId="0" fontId="11" fillId="0" borderId="9" xfId="9" applyFont="1" applyBorder="1" applyAlignment="1" applyProtection="1">
      <alignment horizontal="center" vertical="center" wrapText="1"/>
      <protection locked="0"/>
    </xf>
    <xf numFmtId="0" fontId="11" fillId="0" borderId="34" xfId="9" applyFont="1" applyBorder="1" applyAlignment="1" applyProtection="1">
      <alignment horizontal="center" vertical="center" wrapText="1"/>
      <protection locked="0"/>
    </xf>
    <xf numFmtId="38" fontId="28" fillId="0" borderId="4" xfId="18" applyFont="1" applyFill="1" applyBorder="1" applyAlignment="1" applyProtection="1">
      <alignment vertical="center" wrapText="1"/>
      <protection locked="0"/>
    </xf>
    <xf numFmtId="38" fontId="24" fillId="0" borderId="4" xfId="18" applyFont="1" applyBorder="1">
      <alignment vertical="center"/>
    </xf>
    <xf numFmtId="38" fontId="24" fillId="0" borderId="0" xfId="18" applyFont="1">
      <alignment vertical="center"/>
    </xf>
    <xf numFmtId="38" fontId="28" fillId="0" borderId="10" xfId="18" applyFont="1" applyFill="1" applyBorder="1" applyAlignment="1" applyProtection="1">
      <alignment vertical="center" wrapText="1"/>
      <protection locked="0"/>
    </xf>
    <xf numFmtId="38" fontId="24" fillId="0" borderId="10" xfId="18" applyFont="1" applyBorder="1">
      <alignment vertical="center"/>
    </xf>
    <xf numFmtId="38" fontId="24" fillId="0" borderId="86" xfId="18" applyFont="1" applyBorder="1">
      <alignment vertical="center"/>
    </xf>
    <xf numFmtId="38" fontId="28" fillId="0" borderId="4" xfId="18" applyFont="1" applyFill="1" applyBorder="1" applyAlignment="1" applyProtection="1">
      <alignment horizontal="center" vertical="center" wrapText="1"/>
      <protection locked="0"/>
    </xf>
    <xf numFmtId="0" fontId="11" fillId="0" borderId="16" xfId="7" applyFont="1" applyBorder="1" applyAlignment="1" applyProtection="1">
      <alignment horizontal="center" vertical="center" wrapText="1"/>
      <protection locked="0"/>
    </xf>
    <xf numFmtId="0" fontId="11" fillId="0" borderId="12" xfId="7" applyFont="1" applyBorder="1" applyAlignment="1" applyProtection="1">
      <alignment horizontal="center" vertical="center" wrapText="1"/>
      <protection locked="0"/>
    </xf>
    <xf numFmtId="0" fontId="11" fillId="0" borderId="30" xfId="7" applyFont="1" applyBorder="1" applyAlignment="1" applyProtection="1">
      <alignment horizontal="center" vertical="center" wrapText="1"/>
      <protection locked="0"/>
    </xf>
    <xf numFmtId="38" fontId="28" fillId="0" borderId="10" xfId="18" applyFont="1" applyFill="1" applyBorder="1" applyAlignment="1" applyProtection="1">
      <alignment horizontal="center" vertical="center" wrapText="1"/>
      <protection locked="0"/>
    </xf>
    <xf numFmtId="38" fontId="28" fillId="0" borderId="4" xfId="18" applyFont="1" applyBorder="1" applyAlignment="1" applyProtection="1">
      <alignment horizontal="center" vertical="center" wrapText="1"/>
      <protection locked="0"/>
    </xf>
    <xf numFmtId="38" fontId="24" fillId="0" borderId="0" xfId="18" applyFont="1" applyAlignment="1">
      <alignment horizontal="center" vertical="center"/>
    </xf>
    <xf numFmtId="38" fontId="24" fillId="0" borderId="0" xfId="18" applyFont="1" applyAlignment="1">
      <alignment horizontal="right" vertical="center"/>
    </xf>
    <xf numFmtId="38" fontId="27" fillId="0" borderId="0" xfId="18" applyFont="1">
      <alignment vertical="center"/>
    </xf>
    <xf numFmtId="38" fontId="24" fillId="0" borderId="4" xfId="18" applyFont="1" applyBorder="1" applyAlignment="1">
      <alignment horizontal="center" vertical="center"/>
    </xf>
    <xf numFmtId="38" fontId="28" fillId="0" borderId="10" xfId="18" applyFont="1" applyBorder="1" applyAlignment="1" applyProtection="1">
      <alignment horizontal="right" vertical="center" wrapText="1"/>
      <protection locked="0"/>
    </xf>
    <xf numFmtId="38" fontId="28" fillId="0" borderId="10" xfId="18" applyFont="1" applyBorder="1" applyAlignment="1" applyProtection="1">
      <alignment horizontal="center" vertical="center" wrapText="1"/>
      <protection locked="0"/>
    </xf>
    <xf numFmtId="38" fontId="24" fillId="0" borderId="16" xfId="18" applyFont="1" applyBorder="1">
      <alignment vertical="center"/>
    </xf>
    <xf numFmtId="38" fontId="24" fillId="0" borderId="31" xfId="18" applyFont="1" applyBorder="1" applyAlignment="1">
      <alignment horizontal="center" vertical="center"/>
    </xf>
    <xf numFmtId="38" fontId="24" fillId="0" borderId="32" xfId="18" applyFont="1" applyBorder="1">
      <alignment vertical="center"/>
    </xf>
    <xf numFmtId="38" fontId="24" fillId="0" borderId="4" xfId="18" applyFont="1" applyBorder="1" applyAlignment="1">
      <alignment horizontal="right" vertical="center"/>
    </xf>
    <xf numFmtId="38" fontId="24" fillId="0" borderId="85" xfId="18" applyFont="1" applyBorder="1" applyAlignment="1">
      <alignment horizontal="center" vertical="center"/>
    </xf>
    <xf numFmtId="38" fontId="24" fillId="0" borderId="88" xfId="18" applyFont="1" applyBorder="1">
      <alignment vertical="center"/>
    </xf>
    <xf numFmtId="38" fontId="28" fillId="0" borderId="86" xfId="18" applyFont="1" applyFill="1" applyBorder="1" applyAlignment="1" applyProtection="1">
      <alignment horizontal="center" vertical="center" wrapText="1"/>
      <protection locked="0"/>
    </xf>
    <xf numFmtId="38" fontId="24" fillId="0" borderId="86" xfId="18" applyFont="1" applyBorder="1" applyAlignment="1">
      <alignment horizontal="center" vertical="center"/>
    </xf>
    <xf numFmtId="38" fontId="28" fillId="0" borderId="86" xfId="18" applyFont="1" applyFill="1" applyBorder="1" applyAlignment="1" applyProtection="1">
      <alignment vertical="center" wrapText="1"/>
      <protection locked="0"/>
    </xf>
    <xf numFmtId="38" fontId="24" fillId="0" borderId="27" xfId="18" applyFont="1" applyBorder="1" applyAlignment="1">
      <alignment horizontal="center" vertical="center"/>
    </xf>
    <xf numFmtId="38" fontId="24" fillId="0" borderId="10" xfId="18" applyFont="1" applyBorder="1" applyAlignment="1">
      <alignment horizontal="center" vertical="center"/>
    </xf>
    <xf numFmtId="38" fontId="24" fillId="0" borderId="28" xfId="18" applyFont="1" applyBorder="1">
      <alignment vertical="center"/>
    </xf>
    <xf numFmtId="38" fontId="11" fillId="3" borderId="10" xfId="18" applyFont="1" applyFill="1" applyBorder="1" applyAlignment="1" applyProtection="1">
      <alignment vertical="center" wrapText="1"/>
      <protection locked="0"/>
    </xf>
    <xf numFmtId="38" fontId="11" fillId="3" borderId="10" xfId="3" applyFont="1" applyFill="1" applyBorder="1" applyAlignment="1" applyProtection="1">
      <alignment vertical="center" wrapText="1"/>
      <protection locked="0"/>
    </xf>
    <xf numFmtId="0" fontId="25" fillId="0" borderId="11" xfId="7" applyFont="1" applyBorder="1" applyAlignment="1" applyProtection="1">
      <alignment horizontal="center" vertical="center" wrapText="1"/>
      <protection locked="0"/>
    </xf>
    <xf numFmtId="38" fontId="25" fillId="2" borderId="9" xfId="3" applyFont="1" applyFill="1" applyBorder="1" applyAlignment="1" applyProtection="1">
      <alignment horizontal="center" vertical="center" wrapText="1"/>
      <protection locked="0"/>
    </xf>
    <xf numFmtId="38" fontId="11" fillId="0" borderId="9" xfId="3" applyFont="1" applyFill="1" applyBorder="1" applyAlignment="1" applyProtection="1">
      <alignment horizontal="center" vertical="center" wrapText="1"/>
      <protection locked="0"/>
    </xf>
    <xf numFmtId="38" fontId="11" fillId="0" borderId="80" xfId="3" applyFont="1" applyFill="1" applyBorder="1" applyAlignment="1" applyProtection="1">
      <alignment horizontal="center" vertical="center" wrapText="1"/>
      <protection locked="0"/>
    </xf>
    <xf numFmtId="38" fontId="25" fillId="0" borderId="71" xfId="3" applyFont="1" applyFill="1" applyBorder="1" applyAlignment="1" applyProtection="1">
      <alignment horizontal="center" vertical="center" wrapText="1"/>
      <protection locked="0"/>
    </xf>
    <xf numFmtId="0" fontId="25" fillId="0" borderId="1" xfId="7" applyFont="1" applyBorder="1" applyAlignment="1" applyProtection="1">
      <alignment horizontal="center" vertical="center" wrapText="1"/>
      <protection locked="0"/>
    </xf>
    <xf numFmtId="38" fontId="25" fillId="2" borderId="16" xfId="3" applyFont="1" applyFill="1" applyBorder="1" applyAlignment="1" applyProtection="1">
      <alignment horizontal="center" vertical="center" wrapText="1"/>
      <protection locked="0"/>
    </xf>
    <xf numFmtId="38" fontId="11" fillId="0" borderId="16" xfId="3" applyFont="1" applyFill="1" applyBorder="1" applyAlignment="1" applyProtection="1">
      <alignment horizontal="center" vertical="center" wrapText="1"/>
      <protection locked="0"/>
    </xf>
    <xf numFmtId="38" fontId="11" fillId="0" borderId="75" xfId="3" applyFont="1" applyFill="1" applyBorder="1" applyAlignment="1" applyProtection="1">
      <alignment horizontal="center" vertical="center" wrapText="1"/>
      <protection locked="0"/>
    </xf>
    <xf numFmtId="38" fontId="25" fillId="0" borderId="39" xfId="3" applyFont="1" applyFill="1" applyBorder="1" applyAlignment="1" applyProtection="1">
      <alignment horizontal="center" vertical="center" wrapText="1"/>
      <protection locked="0"/>
    </xf>
    <xf numFmtId="38" fontId="25" fillId="0" borderId="38" xfId="3" applyFont="1" applyFill="1" applyBorder="1" applyAlignment="1" applyProtection="1">
      <alignment vertical="center" wrapText="1"/>
      <protection locked="0"/>
    </xf>
    <xf numFmtId="38" fontId="25" fillId="2" borderId="4" xfId="3" applyFont="1" applyFill="1" applyBorder="1" applyAlignment="1" applyProtection="1">
      <alignment horizontal="center" vertical="center" wrapText="1"/>
      <protection locked="0"/>
    </xf>
    <xf numFmtId="38" fontId="11" fillId="0" borderId="4" xfId="3" applyFont="1" applyFill="1" applyBorder="1" applyAlignment="1" applyProtection="1">
      <alignment horizontal="center" vertical="center" wrapText="1"/>
      <protection locked="0"/>
    </xf>
    <xf numFmtId="38" fontId="11" fillId="3" borderId="74" xfId="3" applyFont="1" applyFill="1" applyBorder="1" applyAlignment="1" applyProtection="1">
      <alignment vertical="center" wrapText="1"/>
      <protection locked="0"/>
    </xf>
    <xf numFmtId="38" fontId="11" fillId="3" borderId="9" xfId="2" applyNumberFormat="1" applyFont="1" applyFill="1" applyBorder="1" applyAlignment="1">
      <alignment horizontal="right" vertical="center"/>
    </xf>
    <xf numFmtId="180" fontId="11" fillId="3" borderId="36" xfId="2" applyNumberFormat="1" applyFont="1" applyFill="1" applyBorder="1" applyAlignment="1" applyProtection="1">
      <alignment vertical="center"/>
      <protection locked="0"/>
    </xf>
    <xf numFmtId="38" fontId="11" fillId="3" borderId="28" xfId="3" applyFont="1" applyFill="1" applyBorder="1" applyAlignment="1" applyProtection="1">
      <alignment vertical="center" wrapText="1"/>
      <protection locked="0"/>
    </xf>
    <xf numFmtId="38" fontId="11" fillId="3" borderId="76" xfId="3" applyFont="1" applyFill="1" applyBorder="1" applyAlignment="1" applyProtection="1">
      <alignment vertical="center" wrapText="1"/>
      <protection locked="0"/>
    </xf>
    <xf numFmtId="0" fontId="11" fillId="0" borderId="4" xfId="0" applyFont="1" applyBorder="1" applyAlignment="1">
      <alignment vertical="center" wrapText="1" shrinkToFit="1"/>
    </xf>
    <xf numFmtId="0" fontId="11" fillId="0" borderId="4" xfId="0" applyFont="1" applyBorder="1" applyAlignment="1">
      <alignment horizontal="center" vertical="center" wrapText="1" shrinkToFit="1"/>
    </xf>
    <xf numFmtId="0" fontId="11" fillId="0" borderId="44" xfId="0" applyFont="1" applyBorder="1" applyAlignment="1">
      <alignment vertical="center" wrapText="1" shrinkToFit="1"/>
    </xf>
    <xf numFmtId="38" fontId="11" fillId="0" borderId="0" xfId="18" applyFont="1" applyAlignment="1">
      <alignment horizontal="center" vertical="center"/>
    </xf>
    <xf numFmtId="38" fontId="11" fillId="0" borderId="0" xfId="18" applyFont="1" applyAlignment="1" applyProtection="1">
      <alignment vertical="center"/>
      <protection locked="0"/>
    </xf>
    <xf numFmtId="38" fontId="11" fillId="0" borderId="0" xfId="18" applyFont="1" applyAlignment="1">
      <alignment vertical="center"/>
    </xf>
    <xf numFmtId="38" fontId="11" fillId="0" borderId="0" xfId="18" applyFont="1" applyAlignment="1" applyProtection="1">
      <alignment horizontal="center" vertical="center" shrinkToFit="1"/>
      <protection locked="0"/>
    </xf>
    <xf numFmtId="38" fontId="11" fillId="0" borderId="10" xfId="18" applyFont="1" applyFill="1" applyBorder="1" applyAlignment="1" applyProtection="1">
      <alignment vertical="center" shrinkToFit="1"/>
      <protection locked="0"/>
    </xf>
    <xf numFmtId="38" fontId="11" fillId="0" borderId="74" xfId="18" applyFont="1" applyFill="1" applyBorder="1" applyAlignment="1" applyProtection="1">
      <alignment vertical="center" shrinkToFit="1"/>
      <protection locked="0"/>
    </xf>
    <xf numFmtId="38" fontId="25" fillId="0" borderId="25" xfId="18" applyFont="1" applyFill="1" applyBorder="1" applyAlignment="1" applyProtection="1">
      <alignment vertical="center" shrinkToFit="1"/>
      <protection locked="0"/>
    </xf>
    <xf numFmtId="181" fontId="11" fillId="3" borderId="16" xfId="19" applyNumberFormat="1" applyFont="1" applyFill="1" applyBorder="1" applyAlignment="1" applyProtection="1">
      <alignment horizontal="right" vertical="center" shrinkToFit="1"/>
      <protection locked="0"/>
    </xf>
    <xf numFmtId="0" fontId="11" fillId="0" borderId="0" xfId="0" applyFont="1" applyAlignment="1">
      <alignment vertical="center" wrapText="1" shrinkToFit="1"/>
    </xf>
    <xf numFmtId="0" fontId="11" fillId="0" borderId="0" xfId="0" applyFont="1" applyAlignment="1">
      <alignment horizontal="center" vertical="center" wrapText="1" shrinkToFit="1"/>
    </xf>
    <xf numFmtId="0" fontId="17" fillId="0" borderId="0" xfId="0" applyFont="1" applyAlignment="1">
      <alignment horizontal="left" vertical="center"/>
    </xf>
    <xf numFmtId="0" fontId="15" fillId="0" borderId="0" xfId="7" applyFont="1" applyProtection="1">
      <alignment vertical="center"/>
      <protection locked="0"/>
    </xf>
    <xf numFmtId="0" fontId="14" fillId="0" borderId="0" xfId="7" applyFont="1" applyProtection="1">
      <alignment vertical="center"/>
      <protection locked="0"/>
    </xf>
    <xf numFmtId="0" fontId="13" fillId="0" borderId="0" xfId="7" applyFont="1" applyProtection="1">
      <alignment vertical="center"/>
      <protection locked="0"/>
    </xf>
    <xf numFmtId="0" fontId="14" fillId="0" borderId="9" xfId="7" applyFont="1" applyBorder="1" applyProtection="1">
      <alignment vertical="center"/>
      <protection locked="0"/>
    </xf>
    <xf numFmtId="0" fontId="14" fillId="0" borderId="0" xfId="7" applyFont="1" applyAlignment="1" applyProtection="1">
      <alignment horizontal="left" vertical="center"/>
      <protection locked="0"/>
    </xf>
    <xf numFmtId="0" fontId="14" fillId="0" borderId="4" xfId="7" applyFont="1" applyBorder="1" applyAlignment="1" applyProtection="1">
      <alignment horizontal="center" vertical="center"/>
      <protection locked="0"/>
    </xf>
    <xf numFmtId="0" fontId="14" fillId="0" borderId="4" xfId="7" applyFont="1" applyBorder="1" applyAlignment="1">
      <alignment horizontal="center" vertical="center"/>
    </xf>
    <xf numFmtId="0" fontId="26" fillId="0" borderId="9" xfId="0" applyFont="1" applyBorder="1">
      <alignment vertical="center"/>
    </xf>
    <xf numFmtId="0" fontId="26" fillId="0" borderId="0" xfId="0" applyFont="1">
      <alignment vertical="center"/>
    </xf>
    <xf numFmtId="0" fontId="14" fillId="0" borderId="4" xfId="7" applyFont="1" applyBorder="1" applyProtection="1">
      <alignment vertical="center"/>
      <protection locked="0"/>
    </xf>
    <xf numFmtId="0" fontId="13" fillId="0" borderId="0" xfId="7" applyFont="1" applyAlignment="1" applyProtection="1">
      <alignment horizontal="center" vertical="center"/>
      <protection locked="0"/>
    </xf>
    <xf numFmtId="0" fontId="26" fillId="0" borderId="1" xfId="0" applyFont="1" applyBorder="1" applyAlignment="1">
      <alignment vertical="center" wrapText="1"/>
    </xf>
    <xf numFmtId="0" fontId="26" fillId="0" borderId="13" xfId="0" applyFont="1" applyBorder="1" applyAlignment="1">
      <alignment horizontal="right" vertical="center" wrapText="1"/>
    </xf>
    <xf numFmtId="0" fontId="26" fillId="0" borderId="4" xfId="0" applyFont="1" applyBorder="1" applyAlignment="1">
      <alignment horizontal="center" vertical="center"/>
    </xf>
    <xf numFmtId="56" fontId="14" fillId="0" borderId="0" xfId="7" quotePrefix="1" applyNumberFormat="1" applyFont="1" applyProtection="1">
      <alignment vertical="center"/>
      <protection locked="0"/>
    </xf>
    <xf numFmtId="0" fontId="14" fillId="0" borderId="0" xfId="7" applyFont="1" applyAlignment="1" applyProtection="1">
      <alignment vertical="center" wrapText="1"/>
      <protection locked="0"/>
    </xf>
    <xf numFmtId="0" fontId="13" fillId="0" borderId="0" xfId="7" applyFont="1" applyAlignment="1" applyProtection="1">
      <alignment horizontal="center" vertical="center" wrapText="1"/>
      <protection locked="0"/>
    </xf>
    <xf numFmtId="0" fontId="26" fillId="0" borderId="16" xfId="0" applyFont="1" applyBorder="1">
      <alignment vertical="center"/>
    </xf>
    <xf numFmtId="0" fontId="26" fillId="0" borderId="5" xfId="0" applyFont="1" applyBorder="1" applyAlignment="1">
      <alignment vertical="center" wrapText="1"/>
    </xf>
    <xf numFmtId="0" fontId="26" fillId="0" borderId="12" xfId="0" applyFont="1" applyBorder="1" applyAlignment="1">
      <alignment vertical="center" wrapText="1"/>
    </xf>
    <xf numFmtId="0" fontId="26" fillId="0" borderId="4" xfId="0" applyFont="1" applyBorder="1" applyAlignment="1">
      <alignment vertical="center" wrapText="1"/>
    </xf>
    <xf numFmtId="9" fontId="26" fillId="0" borderId="4" xfId="0" applyNumberFormat="1" applyFont="1" applyBorder="1" applyAlignment="1">
      <alignment horizontal="center" vertical="center"/>
    </xf>
    <xf numFmtId="9" fontId="26" fillId="0" borderId="4" xfId="0" applyNumberFormat="1" applyFont="1" applyBorder="1" applyAlignment="1">
      <alignment horizontal="center" vertical="center" wrapText="1"/>
    </xf>
    <xf numFmtId="0" fontId="14" fillId="0" borderId="15" xfId="7" applyFont="1" applyBorder="1" applyAlignment="1" applyProtection="1">
      <alignment horizontal="center" vertical="center"/>
      <protection locked="0"/>
    </xf>
    <xf numFmtId="0" fontId="26" fillId="0" borderId="12" xfId="0" applyFont="1" applyBorder="1" applyProtection="1">
      <alignment vertical="center"/>
      <protection locked="0"/>
    </xf>
    <xf numFmtId="0" fontId="26" fillId="0" borderId="4" xfId="0" applyFont="1" applyBorder="1" applyProtection="1">
      <alignment vertical="center"/>
      <protection locked="0"/>
    </xf>
    <xf numFmtId="9" fontId="26" fillId="0" borderId="12" xfId="0" applyNumberFormat="1" applyFont="1" applyBorder="1" applyAlignment="1">
      <alignment horizontal="center" vertical="center"/>
    </xf>
    <xf numFmtId="0" fontId="13" fillId="0" borderId="0" xfId="7" applyFont="1" applyAlignment="1" applyProtection="1">
      <alignment vertical="center" wrapText="1"/>
      <protection locked="0"/>
    </xf>
    <xf numFmtId="0" fontId="26" fillId="0" borderId="6" xfId="0" applyFont="1" applyBorder="1" applyProtection="1">
      <alignment vertical="center"/>
      <protection locked="0"/>
    </xf>
    <xf numFmtId="0" fontId="26" fillId="0" borderId="15" xfId="0" applyFont="1" applyBorder="1" applyProtection="1">
      <alignment vertical="center"/>
      <protection locked="0"/>
    </xf>
    <xf numFmtId="9" fontId="26" fillId="0" borderId="4" xfId="0" applyNumberFormat="1" applyFont="1" applyBorder="1" applyAlignment="1" applyProtection="1">
      <alignment horizontal="center" vertical="center"/>
      <protection locked="0"/>
    </xf>
    <xf numFmtId="0" fontId="14" fillId="0" borderId="0" xfId="7" applyFont="1" applyAlignment="1" applyProtection="1">
      <alignment horizontal="center" vertical="center"/>
      <protection locked="0"/>
    </xf>
    <xf numFmtId="0" fontId="13" fillId="0" borderId="0" xfId="7" applyFont="1" applyAlignment="1" applyProtection="1">
      <alignment horizontal="left" vertical="center"/>
      <protection locked="0"/>
    </xf>
    <xf numFmtId="0" fontId="14" fillId="0" borderId="0" xfId="7" applyFont="1">
      <alignment vertical="center"/>
    </xf>
    <xf numFmtId="0" fontId="18" fillId="0" borderId="4" xfId="7" applyFont="1" applyBorder="1" applyProtection="1">
      <alignment vertical="center"/>
      <protection locked="0"/>
    </xf>
    <xf numFmtId="0" fontId="11" fillId="0" borderId="4" xfId="7" applyFont="1" applyBorder="1" applyAlignment="1" applyProtection="1">
      <alignment horizontal="center" vertical="center"/>
      <protection locked="0"/>
    </xf>
    <xf numFmtId="0" fontId="11" fillId="0" borderId="4" xfId="7" applyFont="1" applyBorder="1" applyProtection="1">
      <alignment vertical="center"/>
      <protection locked="0"/>
    </xf>
    <xf numFmtId="0" fontId="14" fillId="0" borderId="9" xfId="7" applyFont="1" applyBorder="1">
      <alignment vertical="center"/>
    </xf>
    <xf numFmtId="0" fontId="14" fillId="0" borderId="12" xfId="7" applyFont="1" applyBorder="1" applyAlignment="1" applyProtection="1">
      <alignment vertical="center" wrapText="1"/>
      <protection locked="0"/>
    </xf>
    <xf numFmtId="0" fontId="14" fillId="0" borderId="4" xfId="7" applyFont="1" applyBorder="1" applyAlignment="1">
      <alignment vertical="center" wrapText="1"/>
    </xf>
    <xf numFmtId="0" fontId="13" fillId="0" borderId="0" xfId="0" applyFont="1" applyAlignment="1">
      <alignment vertical="center" wrapText="1"/>
    </xf>
    <xf numFmtId="0" fontId="14" fillId="0" borderId="12" xfId="7" applyFont="1" applyBorder="1" applyAlignment="1" applyProtection="1">
      <alignment horizontal="center" vertical="center"/>
      <protection locked="0"/>
    </xf>
    <xf numFmtId="0" fontId="14" fillId="0" borderId="6" xfId="7" applyFont="1" applyBorder="1" applyProtection="1">
      <alignment vertical="center"/>
      <protection locked="0"/>
    </xf>
    <xf numFmtId="0" fontId="11" fillId="0" borderId="4" xfId="7" applyFont="1" applyBorder="1" applyAlignment="1" applyProtection="1">
      <alignment horizontal="left" vertical="center"/>
      <protection locked="0"/>
    </xf>
    <xf numFmtId="0" fontId="13" fillId="0" borderId="0" xfId="0" applyFont="1" applyAlignment="1">
      <alignment horizontal="left" vertical="center" wrapText="1"/>
    </xf>
    <xf numFmtId="0" fontId="14" fillId="0" borderId="6" xfId="7" applyFont="1" applyBorder="1" applyAlignment="1" applyProtection="1">
      <alignment horizontal="left" vertical="center"/>
      <protection locked="0"/>
    </xf>
    <xf numFmtId="0" fontId="7" fillId="0" borderId="4" xfId="0" applyFont="1" applyBorder="1" applyAlignment="1">
      <alignment vertical="center" wrapText="1" shrinkToFit="1"/>
    </xf>
    <xf numFmtId="0" fontId="18" fillId="0" borderId="4" xfId="7" applyFont="1" applyBorder="1" applyAlignment="1" applyProtection="1">
      <alignment vertical="center" wrapText="1"/>
      <protection locked="0"/>
    </xf>
    <xf numFmtId="0" fontId="11" fillId="0" borderId="0" xfId="7" applyFont="1" applyAlignment="1" applyProtection="1">
      <alignment horizontal="left" vertical="center"/>
      <protection locked="0"/>
    </xf>
    <xf numFmtId="0" fontId="18" fillId="0" borderId="0" xfId="7" applyFont="1" applyAlignment="1" applyProtection="1">
      <alignment vertical="center" wrapText="1"/>
      <protection locked="0"/>
    </xf>
    <xf numFmtId="178" fontId="11" fillId="0" borderId="10" xfId="1" applyNumberFormat="1" applyFont="1" applyFill="1" applyBorder="1" applyAlignment="1" applyProtection="1">
      <alignment vertical="center" shrinkToFit="1"/>
      <protection locked="0"/>
    </xf>
    <xf numFmtId="38" fontId="11" fillId="0" borderId="0" xfId="18" applyFont="1" applyAlignment="1" applyProtection="1">
      <alignment horizontal="center" vertical="center"/>
      <protection locked="0"/>
    </xf>
    <xf numFmtId="38" fontId="25" fillId="2" borderId="10" xfId="18" applyFont="1" applyFill="1" applyBorder="1" applyAlignment="1" applyProtection="1">
      <alignment horizontal="center" vertical="center" shrinkToFit="1"/>
      <protection locked="0"/>
    </xf>
    <xf numFmtId="38" fontId="11" fillId="3" borderId="10" xfId="18" applyFont="1" applyFill="1" applyBorder="1" applyAlignment="1" applyProtection="1">
      <alignment horizontal="center" vertical="center" shrinkToFit="1"/>
      <protection locked="0"/>
    </xf>
    <xf numFmtId="38" fontId="25" fillId="0" borderId="25" xfId="18" applyFont="1" applyFill="1" applyBorder="1" applyAlignment="1" applyProtection="1">
      <alignment horizontal="center" vertical="center" shrinkToFit="1"/>
      <protection locked="0"/>
    </xf>
    <xf numFmtId="178" fontId="11" fillId="3" borderId="10" xfId="1" applyNumberFormat="1" applyFont="1" applyFill="1" applyBorder="1" applyAlignment="1" applyProtection="1">
      <alignment vertical="top" shrinkToFit="1"/>
      <protection locked="0"/>
    </xf>
    <xf numFmtId="178" fontId="11" fillId="3" borderId="74" xfId="1" applyNumberFormat="1" applyFont="1" applyFill="1" applyBorder="1" applyAlignment="1" applyProtection="1">
      <alignment vertical="top" shrinkToFit="1"/>
      <protection locked="0"/>
    </xf>
    <xf numFmtId="178" fontId="25" fillId="2" borderId="19" xfId="1" applyNumberFormat="1" applyFont="1" applyFill="1" applyBorder="1" applyAlignment="1" applyProtection="1">
      <alignment horizontal="center" vertical="center" shrinkToFit="1"/>
      <protection locked="0"/>
    </xf>
    <xf numFmtId="178" fontId="11" fillId="0" borderId="19" xfId="1" applyNumberFormat="1" applyFont="1" applyFill="1" applyBorder="1" applyAlignment="1" applyProtection="1">
      <alignment horizontal="center" vertical="center" shrinkToFit="1"/>
      <protection locked="0"/>
    </xf>
    <xf numFmtId="178" fontId="11" fillId="0" borderId="82" xfId="1" applyNumberFormat="1" applyFont="1" applyFill="1" applyBorder="1" applyAlignment="1" applyProtection="1">
      <alignment horizontal="center" vertical="center" shrinkToFit="1"/>
      <protection locked="0"/>
    </xf>
    <xf numFmtId="178" fontId="25" fillId="0" borderId="41" xfId="1" applyNumberFormat="1" applyFont="1" applyFill="1" applyBorder="1" applyAlignment="1" applyProtection="1">
      <alignment horizontal="center" vertical="center" shrinkToFit="1"/>
      <protection locked="0"/>
    </xf>
    <xf numFmtId="182" fontId="11" fillId="0" borderId="10" xfId="1" applyNumberFormat="1" applyFont="1" applyFill="1" applyBorder="1" applyAlignment="1" applyProtection="1">
      <alignment vertical="center" shrinkToFit="1"/>
      <protection locked="0"/>
    </xf>
    <xf numFmtId="182" fontId="11" fillId="0" borderId="74" xfId="1" applyNumberFormat="1" applyFont="1" applyFill="1" applyBorder="1" applyAlignment="1" applyProtection="1">
      <alignment vertical="center" shrinkToFit="1"/>
      <protection locked="0"/>
    </xf>
    <xf numFmtId="182" fontId="25" fillId="0" borderId="25" xfId="1" applyNumberFormat="1" applyFont="1" applyFill="1" applyBorder="1" applyAlignment="1" applyProtection="1">
      <alignment vertical="center" shrinkToFit="1"/>
      <protection locked="0"/>
    </xf>
    <xf numFmtId="0" fontId="11" fillId="0" borderId="0" xfId="0" applyFont="1" applyAlignment="1">
      <alignment horizontal="center" vertical="top"/>
    </xf>
    <xf numFmtId="178" fontId="25" fillId="2" borderId="10" xfId="1" applyNumberFormat="1" applyFont="1" applyFill="1" applyBorder="1" applyAlignment="1" applyProtection="1">
      <alignment horizontal="center" vertical="top" shrinkToFit="1"/>
      <protection locked="0"/>
    </xf>
    <xf numFmtId="0" fontId="11" fillId="3" borderId="10" xfId="19" applyNumberFormat="1" applyFont="1" applyFill="1" applyBorder="1" applyAlignment="1" applyProtection="1">
      <alignment horizontal="center" vertical="center" shrinkToFit="1"/>
      <protection locked="0"/>
    </xf>
    <xf numFmtId="0" fontId="11" fillId="3" borderId="74" xfId="19" applyNumberFormat="1" applyFont="1" applyFill="1" applyBorder="1" applyAlignment="1" applyProtection="1">
      <alignment horizontal="center" vertical="center" shrinkToFit="1"/>
      <protection locked="0"/>
    </xf>
    <xf numFmtId="178" fontId="25" fillId="0" borderId="25" xfId="1" applyNumberFormat="1" applyFont="1" applyFill="1" applyBorder="1" applyAlignment="1" applyProtection="1">
      <alignment horizontal="center" vertical="top" shrinkToFit="1"/>
      <protection locked="0"/>
    </xf>
    <xf numFmtId="0" fontId="11" fillId="0" borderId="0" xfId="7" applyFont="1" applyAlignment="1" applyProtection="1">
      <alignment horizontal="center" vertical="top"/>
      <protection locked="0"/>
    </xf>
    <xf numFmtId="178" fontId="25" fillId="2" borderId="16" xfId="1" applyNumberFormat="1" applyFont="1" applyFill="1" applyBorder="1" applyAlignment="1" applyProtection="1">
      <alignment horizontal="center" vertical="top" shrinkToFit="1"/>
      <protection locked="0"/>
    </xf>
    <xf numFmtId="178" fontId="25" fillId="0" borderId="39" xfId="1" applyNumberFormat="1" applyFont="1" applyFill="1" applyBorder="1" applyAlignment="1" applyProtection="1">
      <alignment horizontal="center" vertical="top" shrinkToFit="1"/>
      <protection locked="0"/>
    </xf>
    <xf numFmtId="181" fontId="11" fillId="3" borderId="16" xfId="19" applyNumberFormat="1" applyFont="1" applyFill="1" applyBorder="1" applyAlignment="1" applyProtection="1">
      <alignment horizontal="center" vertical="center" shrinkToFit="1"/>
      <protection locked="0"/>
    </xf>
    <xf numFmtId="181" fontId="11" fillId="3" borderId="75" xfId="19" applyNumberFormat="1" applyFont="1" applyFill="1" applyBorder="1" applyAlignment="1" applyProtection="1">
      <alignment horizontal="center" vertical="center" shrinkToFit="1"/>
      <protection locked="0"/>
    </xf>
    <xf numFmtId="178" fontId="11" fillId="0" borderId="10" xfId="1" applyNumberFormat="1" applyFont="1" applyFill="1" applyBorder="1" applyAlignment="1" applyProtection="1">
      <alignment horizontal="right" vertical="center" shrinkToFit="1"/>
      <protection locked="0"/>
    </xf>
    <xf numFmtId="181" fontId="11" fillId="3" borderId="75" xfId="19" applyNumberFormat="1" applyFont="1" applyFill="1" applyBorder="1" applyAlignment="1" applyProtection="1">
      <alignment horizontal="right" vertical="center" shrinkToFit="1"/>
      <protection locked="0"/>
    </xf>
    <xf numFmtId="0" fontId="11" fillId="0" borderId="4" xfId="0" applyFont="1" applyBorder="1" applyAlignment="1">
      <alignment vertical="center" textRotation="255" wrapText="1" shrinkToFit="1"/>
    </xf>
    <xf numFmtId="0" fontId="11" fillId="0" borderId="4" xfId="7" applyFont="1" applyBorder="1" applyAlignment="1" applyProtection="1">
      <alignment vertical="center" wrapText="1"/>
      <protection locked="0"/>
    </xf>
    <xf numFmtId="38" fontId="11" fillId="2" borderId="4" xfId="7" applyNumberFormat="1" applyFont="1" applyFill="1" applyBorder="1" applyAlignment="1" applyProtection="1">
      <alignment horizontal="center" vertical="center" shrinkToFit="1"/>
      <protection locked="0"/>
    </xf>
    <xf numFmtId="0" fontId="11" fillId="0" borderId="10" xfId="7" applyFont="1" applyBorder="1" applyAlignment="1" applyProtection="1">
      <alignment horizontal="left" vertical="center" wrapText="1"/>
      <protection locked="0"/>
    </xf>
    <xf numFmtId="38" fontId="6" fillId="2" borderId="4" xfId="7" applyNumberFormat="1" applyFill="1" applyBorder="1" applyAlignment="1" applyProtection="1">
      <alignment horizontal="center" vertical="center" shrinkToFit="1"/>
      <protection locked="0"/>
    </xf>
    <xf numFmtId="0" fontId="6" fillId="0" borderId="6" xfId="7" applyBorder="1" applyProtection="1">
      <alignment vertical="center"/>
      <protection locked="0"/>
    </xf>
    <xf numFmtId="38" fontId="6" fillId="2" borderId="6" xfId="7" applyNumberFormat="1" applyFill="1" applyBorder="1" applyAlignment="1" applyProtection="1">
      <alignment horizontal="center" vertical="center" shrinkToFit="1"/>
      <protection locked="0"/>
    </xf>
    <xf numFmtId="0" fontId="11" fillId="3" borderId="28" xfId="7" applyFont="1" applyFill="1" applyBorder="1" applyAlignment="1" applyProtection="1">
      <alignment vertical="center" wrapText="1"/>
      <protection locked="0"/>
    </xf>
    <xf numFmtId="38" fontId="25" fillId="0" borderId="40" xfId="3" applyFont="1" applyFill="1" applyBorder="1" applyAlignment="1" applyProtection="1">
      <alignment horizontal="center" vertical="center" wrapText="1"/>
      <protection locked="0"/>
    </xf>
    <xf numFmtId="38" fontId="11" fillId="3" borderId="74" xfId="18" applyFont="1" applyFill="1" applyBorder="1" applyAlignment="1" applyProtection="1">
      <alignment vertical="center" wrapText="1"/>
      <protection locked="0"/>
    </xf>
    <xf numFmtId="38" fontId="11" fillId="0" borderId="74" xfId="3" applyFont="1" applyFill="1" applyBorder="1" applyAlignment="1" applyProtection="1">
      <alignment horizontal="center" vertical="center" wrapText="1"/>
      <protection locked="0"/>
    </xf>
    <xf numFmtId="38" fontId="11" fillId="3" borderId="74" xfId="18" applyFont="1" applyFill="1" applyBorder="1" applyAlignment="1" applyProtection="1">
      <alignment horizontal="center" vertical="center" shrinkToFit="1"/>
      <protection locked="0"/>
    </xf>
    <xf numFmtId="0" fontId="11" fillId="5" borderId="0" xfId="7" applyFont="1" applyFill="1" applyProtection="1">
      <alignment vertical="center"/>
      <protection locked="0"/>
    </xf>
    <xf numFmtId="0" fontId="11" fillId="0" borderId="6" xfId="7" applyFont="1" applyBorder="1" applyAlignment="1">
      <alignment horizontal="center" vertical="center" wrapText="1"/>
    </xf>
    <xf numFmtId="0" fontId="11" fillId="0" borderId="4" xfId="7" applyFont="1" applyBorder="1" applyAlignment="1" applyProtection="1">
      <alignment vertical="center" shrinkToFit="1"/>
      <protection locked="0"/>
    </xf>
    <xf numFmtId="0" fontId="11" fillId="0" borderId="6" xfId="7" applyFont="1" applyBorder="1" applyAlignment="1" applyProtection="1">
      <alignment vertical="center" shrinkToFit="1"/>
      <protection locked="0"/>
    </xf>
    <xf numFmtId="0" fontId="11" fillId="0" borderId="27" xfId="7" applyFont="1" applyBorder="1" applyAlignment="1" applyProtection="1">
      <alignment horizontal="center" vertical="center" shrinkToFit="1"/>
      <protection locked="0"/>
    </xf>
    <xf numFmtId="0" fontId="11" fillId="0" borderId="77" xfId="7" applyFont="1" applyBorder="1" applyAlignment="1" applyProtection="1">
      <alignment horizontal="center" vertical="center" shrinkToFit="1"/>
      <protection locked="0"/>
    </xf>
    <xf numFmtId="38" fontId="11" fillId="5" borderId="0" xfId="18" applyFont="1" applyFill="1" applyAlignment="1" applyProtection="1">
      <alignment vertical="center"/>
      <protection locked="0"/>
    </xf>
    <xf numFmtId="38" fontId="11" fillId="5" borderId="0" xfId="18" applyFont="1" applyFill="1" applyAlignment="1" applyProtection="1">
      <alignment horizontal="center" vertical="center"/>
      <protection locked="0"/>
    </xf>
    <xf numFmtId="0" fontId="11" fillId="5" borderId="0" xfId="7" applyFont="1" applyFill="1" applyAlignment="1" applyProtection="1">
      <alignment horizontal="center" vertical="center"/>
      <protection locked="0"/>
    </xf>
    <xf numFmtId="9" fontId="28" fillId="0" borderId="10" xfId="19" applyFont="1" applyBorder="1" applyAlignment="1" applyProtection="1">
      <alignment horizontal="center" vertical="center" wrapText="1"/>
      <protection locked="0"/>
    </xf>
    <xf numFmtId="38" fontId="27" fillId="0" borderId="0" xfId="18" applyFont="1" applyFill="1">
      <alignment vertical="center"/>
    </xf>
    <xf numFmtId="38" fontId="27" fillId="0" borderId="65" xfId="18" applyFont="1" applyFill="1" applyBorder="1">
      <alignment vertical="center"/>
    </xf>
    <xf numFmtId="38" fontId="27" fillId="0" borderId="65" xfId="18" applyFont="1" applyFill="1" applyBorder="1" applyAlignment="1">
      <alignment horizontal="center" vertical="center"/>
    </xf>
    <xf numFmtId="38" fontId="27" fillId="0" borderId="65" xfId="18" applyFont="1" applyFill="1" applyBorder="1" applyAlignment="1">
      <alignment horizontal="right" vertical="center"/>
    </xf>
    <xf numFmtId="38" fontId="29" fillId="0" borderId="25" xfId="18" applyFont="1" applyBorder="1" applyAlignment="1" applyProtection="1">
      <alignment horizontal="center" vertical="center" wrapText="1"/>
      <protection locked="0"/>
    </xf>
    <xf numFmtId="38" fontId="27" fillId="0" borderId="0" xfId="18" applyFont="1" applyFill="1" applyBorder="1" applyAlignment="1">
      <alignment horizontal="center" vertical="center" wrapText="1"/>
    </xf>
    <xf numFmtId="38" fontId="24" fillId="0" borderId="24" xfId="18" applyFont="1" applyBorder="1" applyAlignment="1">
      <alignment horizontal="center" vertical="center"/>
    </xf>
    <xf numFmtId="38" fontId="24" fillId="0" borderId="25" xfId="18" applyFont="1" applyBorder="1">
      <alignment vertical="center"/>
    </xf>
    <xf numFmtId="38" fontId="24" fillId="0" borderId="38" xfId="18" applyFont="1" applyBorder="1">
      <alignment vertical="center"/>
    </xf>
    <xf numFmtId="38" fontId="27" fillId="0" borderId="9" xfId="18" applyFont="1" applyBorder="1">
      <alignment vertical="center"/>
    </xf>
    <xf numFmtId="38" fontId="28" fillId="0" borderId="25" xfId="18" applyFont="1" applyFill="1" applyBorder="1" applyAlignment="1" applyProtection="1">
      <alignment horizontal="center" vertical="center" wrapText="1"/>
      <protection locked="0"/>
    </xf>
    <xf numFmtId="38" fontId="11" fillId="0" borderId="0" xfId="18" applyFont="1" applyProtection="1">
      <alignment vertical="center"/>
      <protection locked="0"/>
    </xf>
    <xf numFmtId="38" fontId="11" fillId="0" borderId="0" xfId="18" applyFont="1" applyAlignment="1">
      <alignment vertical="center" wrapText="1"/>
    </xf>
    <xf numFmtId="38" fontId="11" fillId="0" borderId="0" xfId="18" applyFont="1" applyAlignment="1" applyProtection="1">
      <alignment vertical="center" wrapText="1"/>
      <protection locked="0"/>
    </xf>
    <xf numFmtId="38" fontId="11" fillId="0" borderId="30" xfId="18" applyFont="1" applyBorder="1" applyAlignment="1" applyProtection="1">
      <alignment horizontal="center" wrapText="1"/>
      <protection locked="0"/>
    </xf>
    <xf numFmtId="38" fontId="25" fillId="2" borderId="5" xfId="18" applyFont="1" applyFill="1" applyBorder="1" applyAlignment="1" applyProtection="1">
      <alignment horizontal="center" vertical="center" wrapText="1"/>
      <protection locked="0"/>
    </xf>
    <xf numFmtId="38" fontId="25" fillId="0" borderId="42" xfId="18" applyFont="1" applyBorder="1" applyAlignment="1" applyProtection="1">
      <alignment horizontal="center" vertical="center" wrapText="1"/>
      <protection locked="0"/>
    </xf>
    <xf numFmtId="38" fontId="11" fillId="0" borderId="0" xfId="18" applyFont="1" applyFill="1" applyAlignment="1">
      <alignment horizontal="center" vertical="center" wrapText="1"/>
    </xf>
    <xf numFmtId="38" fontId="27" fillId="0" borderId="65" xfId="18" applyFont="1" applyFill="1" applyBorder="1" applyAlignment="1">
      <alignment vertical="center" wrapText="1"/>
    </xf>
    <xf numFmtId="38" fontId="27" fillId="0" borderId="32" xfId="18" applyFont="1" applyBorder="1">
      <alignment vertical="center"/>
    </xf>
    <xf numFmtId="38" fontId="27" fillId="0" borderId="71" xfId="18" applyFont="1" applyBorder="1">
      <alignment vertical="center"/>
    </xf>
    <xf numFmtId="38" fontId="27" fillId="0" borderId="88" xfId="18" applyFont="1" applyBorder="1">
      <alignment vertical="center"/>
    </xf>
    <xf numFmtId="38" fontId="24" fillId="0" borderId="5" xfId="18" applyFont="1" applyBorder="1" applyAlignment="1">
      <alignment horizontal="center" vertical="center"/>
    </xf>
    <xf numFmtId="38" fontId="24" fillId="0" borderId="5" xfId="18" applyFont="1" applyBorder="1">
      <alignment vertical="center"/>
    </xf>
    <xf numFmtId="38" fontId="24" fillId="0" borderId="30" xfId="18" applyFont="1" applyBorder="1" applyAlignment="1">
      <alignment horizontal="center" vertical="center"/>
    </xf>
    <xf numFmtId="38" fontId="24" fillId="0" borderId="42" xfId="18" applyFont="1" applyBorder="1" applyAlignment="1">
      <alignment horizontal="center" vertical="center"/>
    </xf>
    <xf numFmtId="38" fontId="24" fillId="0" borderId="43" xfId="18" applyFont="1" applyBorder="1" applyAlignment="1">
      <alignment horizontal="center" vertical="center"/>
    </xf>
    <xf numFmtId="38" fontId="28" fillId="0" borderId="28" xfId="18" applyFont="1" applyFill="1" applyBorder="1" applyAlignment="1" applyProtection="1">
      <alignment horizontal="center" vertical="center" wrapText="1"/>
      <protection locked="0"/>
    </xf>
    <xf numFmtId="38" fontId="28" fillId="0" borderId="38" xfId="18" applyFont="1" applyFill="1" applyBorder="1" applyAlignment="1" applyProtection="1">
      <alignment horizontal="center" vertical="center" wrapText="1"/>
      <protection locked="0"/>
    </xf>
    <xf numFmtId="38" fontId="27" fillId="0" borderId="0" xfId="18" applyFont="1" applyFill="1" applyBorder="1" applyAlignment="1">
      <alignment vertical="center"/>
    </xf>
    <xf numFmtId="38" fontId="27" fillId="0" borderId="0" xfId="18" applyFont="1" applyFill="1" applyBorder="1" applyAlignment="1">
      <alignment vertical="center" wrapText="1"/>
    </xf>
    <xf numFmtId="38" fontId="27" fillId="0" borderId="0" xfId="18" applyFont="1" applyFill="1" applyBorder="1" applyAlignment="1">
      <alignment vertical="center" textRotation="255"/>
    </xf>
    <xf numFmtId="38" fontId="27" fillId="0" borderId="16" xfId="18" applyFont="1" applyBorder="1" applyAlignment="1">
      <alignment horizontal="center" vertical="center"/>
    </xf>
    <xf numFmtId="38" fontId="24" fillId="0" borderId="25" xfId="18" applyFont="1" applyBorder="1" applyAlignment="1">
      <alignment horizontal="center" vertical="center"/>
    </xf>
    <xf numFmtId="38" fontId="27" fillId="0" borderId="65" xfId="18" applyFont="1" applyFill="1" applyBorder="1" applyAlignment="1">
      <alignment vertical="center"/>
    </xf>
    <xf numFmtId="38" fontId="27" fillId="0" borderId="0" xfId="18" applyFont="1" applyBorder="1">
      <alignment vertical="center"/>
    </xf>
    <xf numFmtId="38" fontId="27" fillId="0" borderId="39" xfId="18" applyFont="1" applyBorder="1" applyAlignment="1">
      <alignment horizontal="center" vertical="center"/>
    </xf>
    <xf numFmtId="38" fontId="27" fillId="0" borderId="0" xfId="18" applyFont="1" applyFill="1" applyBorder="1" applyAlignment="1">
      <alignment horizontal="center" vertical="center"/>
    </xf>
    <xf numFmtId="38" fontId="24" fillId="0" borderId="87" xfId="18" applyFont="1" applyBorder="1" applyAlignment="1">
      <alignment horizontal="center" vertical="center"/>
    </xf>
    <xf numFmtId="38" fontId="24" fillId="0" borderId="48" xfId="18" applyFont="1" applyBorder="1">
      <alignment vertical="center"/>
    </xf>
    <xf numFmtId="38" fontId="24" fillId="0" borderId="48" xfId="18" applyFont="1" applyBorder="1" applyAlignment="1">
      <alignment horizontal="center" vertical="center"/>
    </xf>
    <xf numFmtId="38" fontId="28" fillId="0" borderId="48" xfId="18" applyFont="1" applyBorder="1" applyAlignment="1" applyProtection="1">
      <alignment horizontal="center" vertical="center" wrapText="1"/>
      <protection locked="0"/>
    </xf>
    <xf numFmtId="9" fontId="28" fillId="0" borderId="48" xfId="19" applyFont="1" applyBorder="1" applyAlignment="1" applyProtection="1">
      <alignment horizontal="center" vertical="center" wrapText="1"/>
      <protection locked="0"/>
    </xf>
    <xf numFmtId="38" fontId="28" fillId="0" borderId="48" xfId="18" applyFont="1" applyFill="1" applyBorder="1" applyAlignment="1" applyProtection="1">
      <alignment vertical="center" wrapText="1"/>
      <protection locked="0"/>
    </xf>
    <xf numFmtId="38" fontId="28" fillId="0" borderId="48" xfId="18" applyFont="1" applyBorder="1" applyAlignment="1" applyProtection="1">
      <alignment horizontal="right" vertical="center" wrapText="1"/>
      <protection locked="0"/>
    </xf>
    <xf numFmtId="38" fontId="24" fillId="0" borderId="49" xfId="18" applyFont="1" applyBorder="1">
      <alignment vertical="center"/>
    </xf>
    <xf numFmtId="38" fontId="24" fillId="0" borderId="50" xfId="18" applyFont="1" applyBorder="1">
      <alignment vertical="center"/>
    </xf>
    <xf numFmtId="38" fontId="28" fillId="0" borderId="48" xfId="18" applyFont="1" applyFill="1" applyBorder="1" applyAlignment="1" applyProtection="1">
      <alignment horizontal="center" vertical="center" wrapText="1"/>
      <protection locked="0"/>
    </xf>
    <xf numFmtId="38" fontId="27" fillId="0" borderId="62" xfId="18" applyFont="1" applyBorder="1">
      <alignment vertical="center"/>
    </xf>
    <xf numFmtId="38" fontId="27" fillId="0" borderId="50" xfId="18" applyFont="1" applyBorder="1">
      <alignment vertical="center"/>
    </xf>
    <xf numFmtId="38" fontId="28" fillId="0" borderId="50" xfId="18" applyFont="1" applyFill="1" applyBorder="1" applyAlignment="1" applyProtection="1">
      <alignment horizontal="center" vertical="center" wrapText="1"/>
      <protection locked="0"/>
    </xf>
    <xf numFmtId="38" fontId="24" fillId="0" borderId="89" xfId="18" applyFont="1" applyBorder="1" applyAlignment="1">
      <alignment horizontal="center" vertical="center"/>
    </xf>
    <xf numFmtId="38" fontId="24" fillId="0" borderId="63" xfId="18" applyFont="1" applyBorder="1" applyAlignment="1">
      <alignment horizontal="center" vertical="center"/>
    </xf>
    <xf numFmtId="38" fontId="24" fillId="0" borderId="89" xfId="18" applyFont="1" applyBorder="1">
      <alignment vertical="center"/>
    </xf>
    <xf numFmtId="38" fontId="27" fillId="0" borderId="49" xfId="18" applyFont="1" applyBorder="1" applyAlignment="1">
      <alignment horizontal="center" vertical="center"/>
    </xf>
    <xf numFmtId="38" fontId="28" fillId="0" borderId="86" xfId="18" applyFont="1" applyBorder="1" applyAlignment="1" applyProtection="1">
      <alignment horizontal="center" vertical="center" wrapText="1"/>
      <protection locked="0"/>
    </xf>
    <xf numFmtId="38" fontId="28" fillId="0" borderId="25" xfId="18" applyFont="1" applyBorder="1" applyAlignment="1" applyProtection="1">
      <alignment horizontal="center" vertical="center" wrapText="1"/>
      <protection locked="0"/>
    </xf>
    <xf numFmtId="38" fontId="24" fillId="0" borderId="86" xfId="18" applyFont="1" applyBorder="1" applyAlignment="1">
      <alignment horizontal="right" vertical="center"/>
    </xf>
    <xf numFmtId="38" fontId="24" fillId="0" borderId="39" xfId="18" applyFont="1" applyBorder="1">
      <alignment vertical="center"/>
    </xf>
    <xf numFmtId="38" fontId="24" fillId="0" borderId="42" xfId="18" applyFont="1" applyBorder="1">
      <alignment vertical="center"/>
    </xf>
    <xf numFmtId="0" fontId="11" fillId="3" borderId="0" xfId="7" applyFont="1" applyFill="1" applyAlignment="1" applyProtection="1">
      <alignment vertical="center" shrinkToFit="1"/>
      <protection locked="0"/>
    </xf>
    <xf numFmtId="0" fontId="11" fillId="3" borderId="4" xfId="7" applyFont="1" applyFill="1" applyBorder="1" applyProtection="1">
      <alignment vertical="center"/>
      <protection locked="0"/>
    </xf>
    <xf numFmtId="0" fontId="11" fillId="3" borderId="4" xfId="7" applyFont="1" applyFill="1" applyBorder="1" applyAlignment="1" applyProtection="1">
      <alignment vertical="center" shrinkToFit="1"/>
      <protection locked="0"/>
    </xf>
    <xf numFmtId="0" fontId="11" fillId="3" borderId="6" xfId="7" applyFont="1" applyFill="1" applyBorder="1" applyAlignment="1" applyProtection="1">
      <alignment vertical="center" shrinkToFit="1"/>
      <protection locked="0"/>
    </xf>
    <xf numFmtId="0" fontId="11" fillId="3" borderId="77" xfId="7" applyFont="1" applyFill="1" applyBorder="1" applyAlignment="1" applyProtection="1">
      <alignment horizontal="center" vertical="center" wrapText="1"/>
      <protection locked="0"/>
    </xf>
    <xf numFmtId="38" fontId="11" fillId="3" borderId="80" xfId="2" applyNumberFormat="1" applyFont="1" applyFill="1" applyBorder="1" applyAlignment="1">
      <alignment horizontal="right" vertical="center"/>
    </xf>
    <xf numFmtId="180" fontId="11" fillId="3" borderId="93" xfId="2" applyNumberFormat="1" applyFont="1" applyFill="1" applyBorder="1" applyAlignment="1" applyProtection="1">
      <alignment vertical="center"/>
      <protection locked="0"/>
    </xf>
    <xf numFmtId="0" fontId="11" fillId="0" borderId="78" xfId="7" applyFont="1" applyBorder="1" applyAlignment="1" applyProtection="1">
      <alignment horizontal="center" vertical="center" shrinkToFit="1"/>
      <protection locked="0"/>
    </xf>
    <xf numFmtId="0" fontId="11" fillId="0" borderId="74" xfId="7" applyFont="1" applyBorder="1" applyAlignment="1" applyProtection="1">
      <alignment horizontal="center" vertical="center" shrinkToFit="1"/>
      <protection locked="0"/>
    </xf>
    <xf numFmtId="0" fontId="25" fillId="2" borderId="16" xfId="7" applyFont="1" applyFill="1" applyBorder="1" applyAlignment="1" applyProtection="1">
      <alignment horizontal="center" vertical="center" wrapText="1"/>
      <protection locked="0"/>
    </xf>
    <xf numFmtId="0" fontId="25" fillId="2" borderId="32" xfId="7" applyFont="1" applyFill="1" applyBorder="1" applyAlignment="1" applyProtection="1">
      <alignment horizontal="center" vertical="center" wrapText="1"/>
      <protection locked="0"/>
    </xf>
    <xf numFmtId="0" fontId="25" fillId="2" borderId="30" xfId="7" applyFont="1" applyFill="1" applyBorder="1" applyAlignment="1" applyProtection="1">
      <alignment horizontal="center" vertical="center" wrapText="1"/>
      <protection locked="0"/>
    </xf>
    <xf numFmtId="38" fontId="25" fillId="2" borderId="35" xfId="18" applyFont="1" applyFill="1" applyBorder="1" applyAlignment="1" applyProtection="1">
      <alignment horizontal="center" vertical="center" wrapText="1"/>
      <protection locked="0"/>
    </xf>
    <xf numFmtId="38" fontId="25" fillId="2" borderId="16" xfId="18" applyFont="1" applyFill="1" applyBorder="1" applyAlignment="1" applyProtection="1">
      <alignment horizontal="center" vertical="center" wrapText="1"/>
      <protection locked="0"/>
    </xf>
    <xf numFmtId="38" fontId="25" fillId="2" borderId="10" xfId="18" applyFont="1" applyFill="1" applyBorder="1" applyAlignment="1">
      <alignment horizontal="center" vertical="center" shrinkToFit="1"/>
    </xf>
    <xf numFmtId="38" fontId="25" fillId="2" borderId="5" xfId="3" applyFont="1" applyFill="1" applyBorder="1" applyAlignment="1" applyProtection="1">
      <alignment horizontal="center" vertical="center" wrapText="1"/>
      <protection locked="0"/>
    </xf>
    <xf numFmtId="38" fontId="25" fillId="2" borderId="84" xfId="3" applyFont="1" applyFill="1" applyBorder="1" applyAlignment="1" applyProtection="1">
      <alignment horizontal="center" vertical="center" wrapText="1"/>
      <protection locked="0"/>
    </xf>
    <xf numFmtId="38" fontId="25" fillId="2" borderId="10" xfId="3" applyFont="1" applyFill="1" applyBorder="1" applyAlignment="1" applyProtection="1">
      <alignment horizontal="center" vertical="center" wrapText="1"/>
      <protection locked="0"/>
    </xf>
    <xf numFmtId="38" fontId="25" fillId="2" borderId="28" xfId="3" applyFont="1" applyFill="1" applyBorder="1" applyAlignment="1" applyProtection="1">
      <alignment horizontal="center" vertical="center" wrapText="1"/>
      <protection locked="0"/>
    </xf>
    <xf numFmtId="178" fontId="25" fillId="2" borderId="20" xfId="1" applyNumberFormat="1" applyFont="1" applyFill="1" applyBorder="1" applyAlignment="1" applyProtection="1">
      <alignment horizontal="center" vertical="center" shrinkToFit="1"/>
      <protection locked="0"/>
    </xf>
    <xf numFmtId="0" fontId="25" fillId="2" borderId="0" xfId="7" applyFont="1" applyFill="1" applyAlignment="1" applyProtection="1">
      <alignment horizontal="center" vertical="center"/>
      <protection locked="0"/>
    </xf>
    <xf numFmtId="0" fontId="25" fillId="2" borderId="4" xfId="7" applyFont="1" applyFill="1" applyBorder="1" applyAlignment="1" applyProtection="1">
      <alignment horizontal="center" vertical="center"/>
      <protection locked="0"/>
    </xf>
    <xf numFmtId="38" fontId="24" fillId="0" borderId="50" xfId="18" applyFont="1" applyBorder="1" applyAlignment="1">
      <alignment horizontal="center" vertical="center"/>
    </xf>
    <xf numFmtId="38" fontId="24" fillId="0" borderId="28" xfId="18" applyFont="1" applyBorder="1" applyAlignment="1">
      <alignment horizontal="center" vertical="center"/>
    </xf>
    <xf numFmtId="38" fontId="24" fillId="0" borderId="38" xfId="18" applyFont="1" applyBorder="1" applyAlignment="1">
      <alignment horizontal="center" vertical="center"/>
    </xf>
    <xf numFmtId="38" fontId="28" fillId="0" borderId="49" xfId="18" applyFont="1" applyFill="1" applyBorder="1" applyAlignment="1" applyProtection="1">
      <alignment vertical="center" wrapText="1"/>
      <protection locked="0"/>
    </xf>
    <xf numFmtId="38" fontId="28" fillId="0" borderId="6" xfId="18" applyFont="1" applyFill="1" applyBorder="1" applyAlignment="1" applyProtection="1">
      <alignment vertical="center" wrapText="1"/>
      <protection locked="0"/>
    </xf>
    <xf numFmtId="38" fontId="28" fillId="0" borderId="94" xfId="18" applyFont="1" applyFill="1" applyBorder="1" applyAlignment="1" applyProtection="1">
      <alignment vertical="center" wrapText="1"/>
      <protection locked="0"/>
    </xf>
    <xf numFmtId="38" fontId="24" fillId="0" borderId="87" xfId="18" applyFont="1" applyBorder="1">
      <alignment vertical="center"/>
    </xf>
    <xf numFmtId="38" fontId="24" fillId="0" borderId="31" xfId="18" applyFont="1" applyBorder="1">
      <alignment vertical="center"/>
    </xf>
    <xf numFmtId="38" fontId="24" fillId="0" borderId="85" xfId="18" applyFont="1" applyBorder="1">
      <alignment vertical="center"/>
    </xf>
    <xf numFmtId="181" fontId="11" fillId="3" borderId="74" xfId="19" applyNumberFormat="1" applyFont="1" applyFill="1" applyBorder="1" applyAlignment="1" applyProtection="1">
      <alignment horizontal="right" vertical="center" shrinkToFit="1"/>
      <protection locked="0"/>
    </xf>
    <xf numFmtId="0" fontId="30" fillId="0" borderId="0" xfId="20" applyFont="1" applyAlignment="1">
      <alignment horizontal="right" vertical="center"/>
    </xf>
    <xf numFmtId="0" fontId="30" fillId="0" borderId="0" xfId="20" applyFont="1" applyAlignment="1">
      <alignment horizontal="left" vertical="center"/>
    </xf>
    <xf numFmtId="0" fontId="31" fillId="0" borderId="0" xfId="20" applyFont="1">
      <alignment vertical="center"/>
    </xf>
    <xf numFmtId="0" fontId="32" fillId="0" borderId="0" xfId="20" applyFont="1">
      <alignment vertical="center"/>
    </xf>
    <xf numFmtId="0" fontId="32" fillId="11" borderId="0" xfId="20" applyFont="1" applyFill="1">
      <alignment vertical="center"/>
    </xf>
    <xf numFmtId="0" fontId="33" fillId="0" borderId="0" xfId="20" applyFont="1" applyAlignment="1">
      <alignment horizontal="center" vertical="center"/>
    </xf>
    <xf numFmtId="0" fontId="34" fillId="0" borderId="0" xfId="20" applyFont="1" applyAlignment="1">
      <alignment horizontal="center" vertical="center"/>
    </xf>
    <xf numFmtId="0" fontId="34" fillId="0" borderId="0" xfId="20" applyFont="1" applyAlignment="1">
      <alignment horizontal="left" vertical="center"/>
    </xf>
    <xf numFmtId="0" fontId="35" fillId="11" borderId="0" xfId="20" applyFont="1" applyFill="1" applyAlignment="1">
      <alignment horizontal="center" vertical="center"/>
    </xf>
    <xf numFmtId="0" fontId="37" fillId="11" borderId="0" xfId="21" applyFont="1" applyFill="1" applyAlignment="1">
      <alignment vertical="center"/>
    </xf>
    <xf numFmtId="0" fontId="38" fillId="11" borderId="0" xfId="21" applyFont="1" applyFill="1" applyAlignment="1">
      <alignment horizontal="center" vertical="center" textRotation="255"/>
    </xf>
    <xf numFmtId="0" fontId="38" fillId="11" borderId="0" xfId="21" applyFont="1" applyFill="1" applyAlignment="1">
      <alignment horizontal="center" vertical="center"/>
    </xf>
    <xf numFmtId="0" fontId="38" fillId="11" borderId="0" xfId="21" applyFont="1" applyFill="1" applyAlignment="1">
      <alignment vertical="center" wrapText="1"/>
    </xf>
    <xf numFmtId="0" fontId="39" fillId="11" borderId="0" xfId="20" applyFont="1" applyFill="1">
      <alignment vertical="center"/>
    </xf>
    <xf numFmtId="0" fontId="40" fillId="11" borderId="0" xfId="20" applyFont="1" applyFill="1" applyAlignment="1">
      <alignment horizontal="center" vertical="center" wrapText="1"/>
    </xf>
    <xf numFmtId="0" fontId="40" fillId="11" borderId="0" xfId="20" applyFont="1" applyFill="1" applyAlignment="1">
      <alignment horizontal="center" vertical="center"/>
    </xf>
    <xf numFmtId="0" fontId="43" fillId="0" borderId="0" xfId="20" applyFont="1">
      <alignment vertical="center"/>
    </xf>
    <xf numFmtId="0" fontId="39" fillId="0" borderId="0" xfId="20" applyFont="1">
      <alignment vertical="center"/>
    </xf>
    <xf numFmtId="0" fontId="43" fillId="0" borderId="9" xfId="20" applyFont="1" applyBorder="1" applyAlignment="1">
      <alignment horizontal="left" vertical="center"/>
    </xf>
    <xf numFmtId="0" fontId="40" fillId="0" borderId="9" xfId="20" applyFont="1" applyBorder="1" applyAlignment="1">
      <alignment horizontal="center" vertical="center"/>
    </xf>
    <xf numFmtId="0" fontId="42" fillId="0" borderId="0" xfId="20" applyFont="1" applyAlignment="1">
      <alignment horizontal="left" vertical="center"/>
    </xf>
    <xf numFmtId="0" fontId="42" fillId="0" borderId="0" xfId="20" applyFont="1" applyAlignment="1">
      <alignment horizontal="right" vertical="center"/>
    </xf>
    <xf numFmtId="0" fontId="6" fillId="0" borderId="0" xfId="21" applyFont="1" applyAlignment="1">
      <alignment vertical="center"/>
    </xf>
    <xf numFmtId="0" fontId="38" fillId="0" borderId="11" xfId="22" applyFont="1" applyBorder="1" applyAlignment="1">
      <alignment horizontal="left" vertical="center" wrapText="1"/>
    </xf>
    <xf numFmtId="0" fontId="40" fillId="0" borderId="0" xfId="20" applyFont="1">
      <alignment vertical="center"/>
    </xf>
    <xf numFmtId="0" fontId="13" fillId="0" borderId="0" xfId="21" quotePrefix="1" applyFont="1" applyAlignment="1">
      <alignment horizontal="left" vertical="center"/>
    </xf>
    <xf numFmtId="0" fontId="13" fillId="0" borderId="0" xfId="21" quotePrefix="1" applyFont="1" applyAlignment="1">
      <alignment horizontal="center" vertical="center" wrapText="1"/>
    </xf>
    <xf numFmtId="0" fontId="39" fillId="0" borderId="0" xfId="20" applyFont="1" applyAlignment="1">
      <alignment horizontal="left" vertical="center"/>
    </xf>
    <xf numFmtId="0" fontId="48" fillId="0" borderId="0" xfId="21" applyFont="1" applyAlignment="1">
      <alignment vertical="center" wrapText="1"/>
    </xf>
    <xf numFmtId="0" fontId="31" fillId="0" borderId="0" xfId="20" applyFont="1" applyAlignment="1">
      <alignment horizontal="left" vertical="center"/>
    </xf>
    <xf numFmtId="0" fontId="40" fillId="0" borderId="0" xfId="20" applyFont="1" applyAlignment="1">
      <alignment horizontal="left" vertical="center"/>
    </xf>
    <xf numFmtId="0" fontId="42" fillId="0" borderId="0" xfId="20" applyFont="1">
      <alignment vertical="center"/>
    </xf>
    <xf numFmtId="0" fontId="13" fillId="0" borderId="3" xfId="21" quotePrefix="1" applyFont="1" applyBorder="1" applyAlignment="1">
      <alignment horizontal="center" vertical="center" wrapText="1"/>
    </xf>
    <xf numFmtId="0" fontId="49" fillId="0" borderId="0" xfId="20" applyFont="1">
      <alignment vertical="center"/>
    </xf>
    <xf numFmtId="0" fontId="39" fillId="0" borderId="4" xfId="20" applyFont="1" applyBorder="1" applyAlignment="1">
      <alignment horizontal="left" vertical="center"/>
    </xf>
    <xf numFmtId="0" fontId="42" fillId="0" borderId="4" xfId="20" applyFont="1" applyBorder="1" applyAlignment="1">
      <alignment horizontal="left" vertical="center"/>
    </xf>
    <xf numFmtId="0" fontId="40" fillId="0" borderId="0" xfId="20" applyFont="1" applyAlignment="1">
      <alignment horizontal="center" vertical="center"/>
    </xf>
    <xf numFmtId="0" fontId="49" fillId="11" borderId="0" xfId="20" applyFont="1" applyFill="1">
      <alignment vertical="center"/>
    </xf>
    <xf numFmtId="0" fontId="39" fillId="11" borderId="4" xfId="20" applyFont="1" applyFill="1" applyBorder="1" applyAlignment="1">
      <alignment horizontal="left" vertical="center"/>
    </xf>
    <xf numFmtId="0" fontId="42" fillId="11" borderId="4" xfId="20" applyFont="1" applyFill="1" applyBorder="1" applyAlignment="1">
      <alignment horizontal="left" vertical="center"/>
    </xf>
    <xf numFmtId="0" fontId="13" fillId="0" borderId="0" xfId="21" quotePrefix="1" applyFont="1" applyAlignment="1">
      <alignment vertical="center"/>
    </xf>
    <xf numFmtId="0" fontId="39" fillId="11" borderId="0" xfId="20" applyFont="1" applyFill="1" applyAlignment="1">
      <alignment horizontal="left" vertical="center"/>
    </xf>
    <xf numFmtId="0" fontId="43" fillId="11" borderId="0" xfId="20" applyFont="1" applyFill="1">
      <alignment vertical="center"/>
    </xf>
    <xf numFmtId="0" fontId="40" fillId="11" borderId="0" xfId="20" applyFont="1" applyFill="1">
      <alignment vertical="center"/>
    </xf>
    <xf numFmtId="0" fontId="50" fillId="11" borderId="0" xfId="20" applyFont="1" applyFill="1">
      <alignment vertical="center"/>
    </xf>
    <xf numFmtId="0" fontId="40" fillId="11" borderId="4" xfId="20" applyFont="1" applyFill="1" applyBorder="1">
      <alignment vertical="center"/>
    </xf>
    <xf numFmtId="0" fontId="31" fillId="11" borderId="0" xfId="20" applyFont="1" applyFill="1">
      <alignment vertical="center"/>
    </xf>
    <xf numFmtId="0" fontId="38" fillId="0" borderId="4" xfId="21" applyFont="1" applyBorder="1" applyAlignment="1">
      <alignment horizontal="center" vertical="center"/>
    </xf>
    <xf numFmtId="0" fontId="31" fillId="0" borderId="4" xfId="20" applyFont="1" applyBorder="1" applyAlignment="1">
      <alignment horizontal="center" vertical="center"/>
    </xf>
    <xf numFmtId="0" fontId="36" fillId="0" borderId="0" xfId="21" applyAlignment="1">
      <alignment vertical="center"/>
    </xf>
    <xf numFmtId="0" fontId="38" fillId="0" borderId="4" xfId="21" applyFont="1" applyBorder="1" applyAlignment="1">
      <alignment horizontal="center" vertical="center" textRotation="255" shrinkToFit="1"/>
    </xf>
    <xf numFmtId="0" fontId="38" fillId="0" borderId="10" xfId="21" applyFont="1" applyBorder="1" applyAlignment="1">
      <alignment horizontal="center" vertical="center" wrapText="1"/>
    </xf>
    <xf numFmtId="0" fontId="13" fillId="0" borderId="4" xfId="23" applyFont="1" applyBorder="1" applyAlignment="1">
      <alignment vertical="center" shrinkToFit="1"/>
    </xf>
    <xf numFmtId="0" fontId="15" fillId="0" borderId="0" xfId="21" applyFont="1" applyAlignment="1">
      <alignment horizontal="left" vertical="top" wrapText="1"/>
    </xf>
    <xf numFmtId="0" fontId="47" fillId="11" borderId="0" xfId="20" applyFont="1" applyFill="1">
      <alignment vertical="center"/>
    </xf>
    <xf numFmtId="0" fontId="15" fillId="0" borderId="9" xfId="21" applyFont="1" applyBorder="1" applyAlignment="1">
      <alignment horizontal="left" vertical="top" wrapText="1"/>
    </xf>
    <xf numFmtId="0" fontId="40" fillId="11" borderId="4" xfId="20" applyFont="1" applyFill="1" applyBorder="1" applyAlignment="1">
      <alignment horizontal="center" vertical="center"/>
    </xf>
    <xf numFmtId="0" fontId="36" fillId="11" borderId="17" xfId="21" applyFill="1" applyBorder="1" applyAlignment="1">
      <alignment vertical="center" wrapText="1"/>
    </xf>
    <xf numFmtId="0" fontId="36" fillId="11" borderId="0" xfId="21" applyFill="1" applyAlignment="1">
      <alignment vertical="center"/>
    </xf>
    <xf numFmtId="0" fontId="16" fillId="11" borderId="0" xfId="21" applyFont="1" applyFill="1" applyAlignment="1">
      <alignment horizontal="center" vertical="center" wrapText="1" shrinkToFit="1"/>
    </xf>
    <xf numFmtId="0" fontId="36" fillId="11" borderId="0" xfId="21" applyFill="1" applyAlignment="1">
      <alignment vertical="center" wrapText="1"/>
    </xf>
    <xf numFmtId="0" fontId="36" fillId="11" borderId="0" xfId="21" applyFill="1"/>
    <xf numFmtId="0" fontId="36" fillId="11" borderId="1" xfId="21" applyFill="1" applyBorder="1" applyAlignment="1">
      <alignment vertical="center" wrapText="1"/>
    </xf>
    <xf numFmtId="0" fontId="36" fillId="11" borderId="13" xfId="21" applyFill="1" applyBorder="1" applyAlignment="1">
      <alignment horizontal="right" vertical="center" shrinkToFit="1"/>
    </xf>
    <xf numFmtId="0" fontId="56" fillId="11" borderId="13" xfId="21" applyFont="1" applyFill="1" applyBorder="1" applyAlignment="1">
      <alignment horizontal="right" vertical="center" wrapText="1"/>
    </xf>
    <xf numFmtId="0" fontId="36" fillId="11" borderId="4" xfId="21" applyFill="1" applyBorder="1" applyAlignment="1">
      <alignment horizontal="center" vertical="center"/>
    </xf>
    <xf numFmtId="0" fontId="36" fillId="11" borderId="16" xfId="21" applyFill="1" applyBorder="1" applyAlignment="1">
      <alignment vertical="center"/>
    </xf>
    <xf numFmtId="0" fontId="36" fillId="11" borderId="5" xfId="21" applyFill="1" applyBorder="1" applyAlignment="1">
      <alignment vertical="center" wrapText="1"/>
    </xf>
    <xf numFmtId="0" fontId="56" fillId="11" borderId="5" xfId="21" applyFont="1" applyFill="1" applyBorder="1" applyAlignment="1">
      <alignment horizontal="right" vertical="center" wrapText="1"/>
    </xf>
    <xf numFmtId="0" fontId="21" fillId="11" borderId="12" xfId="21" applyFont="1" applyFill="1" applyBorder="1" applyAlignment="1">
      <alignment vertical="center" wrapText="1"/>
    </xf>
    <xf numFmtId="9" fontId="26" fillId="0" borderId="4" xfId="24" applyNumberFormat="1" applyFont="1" applyBorder="1" applyAlignment="1">
      <alignment horizontal="center" vertical="center"/>
    </xf>
    <xf numFmtId="9" fontId="26" fillId="0" borderId="4" xfId="24" applyNumberFormat="1" applyFont="1" applyBorder="1" applyAlignment="1">
      <alignment horizontal="center" vertical="center" wrapText="1"/>
    </xf>
    <xf numFmtId="9" fontId="26" fillId="0" borderId="12" xfId="24" applyNumberFormat="1" applyFont="1" applyBorder="1" applyAlignment="1">
      <alignment horizontal="center" vertical="center"/>
    </xf>
    <xf numFmtId="0" fontId="16" fillId="11" borderId="0" xfId="21" applyFont="1" applyFill="1" applyAlignment="1">
      <alignment horizontal="left" vertical="top" wrapText="1"/>
    </xf>
    <xf numFmtId="0" fontId="16" fillId="11" borderId="0" xfId="21" applyFont="1" applyFill="1" applyAlignment="1">
      <alignment horizontal="center" vertical="center"/>
    </xf>
    <xf numFmtId="184" fontId="16" fillId="0" borderId="0" xfId="1" applyNumberFormat="1" applyFont="1" applyFill="1" applyBorder="1" applyAlignment="1" applyProtection="1">
      <alignment horizontal="center" vertical="center" shrinkToFit="1"/>
    </xf>
    <xf numFmtId="0" fontId="16" fillId="11" borderId="9" xfId="21" applyFont="1" applyFill="1" applyBorder="1" applyAlignment="1">
      <alignment horizontal="left" vertical="top" wrapText="1"/>
    </xf>
    <xf numFmtId="0" fontId="58" fillId="11" borderId="0" xfId="20" applyFont="1" applyFill="1">
      <alignment vertical="center"/>
    </xf>
    <xf numFmtId="0" fontId="59" fillId="11" borderId="0" xfId="20" applyFont="1" applyFill="1">
      <alignment vertical="center"/>
    </xf>
    <xf numFmtId="0" fontId="40" fillId="11" borderId="0" xfId="20" applyFont="1" applyFill="1" applyAlignment="1">
      <alignment vertical="top"/>
    </xf>
    <xf numFmtId="0" fontId="47" fillId="11" borderId="0" xfId="21" applyFont="1" applyFill="1" applyAlignment="1">
      <alignment vertical="center"/>
    </xf>
    <xf numFmtId="0" fontId="38" fillId="11" borderId="0" xfId="21" applyFont="1" applyFill="1" applyAlignment="1">
      <alignment vertical="center"/>
    </xf>
    <xf numFmtId="0" fontId="11" fillId="0" borderId="0" xfId="24" applyFont="1" applyAlignment="1">
      <alignment vertical="top" wrapText="1" shrinkToFit="1"/>
    </xf>
    <xf numFmtId="0" fontId="11" fillId="0" borderId="0" xfId="24" applyFont="1" applyAlignment="1">
      <alignment horizontal="center" vertical="center" wrapText="1" shrinkToFit="1"/>
    </xf>
    <xf numFmtId="0" fontId="11" fillId="0" borderId="0" xfId="24" applyFont="1" applyAlignment="1">
      <alignment vertical="center" wrapText="1" shrinkToFit="1"/>
    </xf>
    <xf numFmtId="0" fontId="38" fillId="11" borderId="0" xfId="21" applyFont="1" applyFill="1" applyAlignment="1">
      <alignment horizontal="left" vertical="center" wrapText="1"/>
    </xf>
    <xf numFmtId="0" fontId="11" fillId="0" borderId="4" xfId="24" applyFont="1" applyBorder="1" applyAlignment="1">
      <alignment vertical="top" wrapText="1" shrinkToFit="1"/>
    </xf>
    <xf numFmtId="0" fontId="62" fillId="0" borderId="4" xfId="24" applyFont="1" applyBorder="1" applyAlignment="1">
      <alignment vertical="top" wrapText="1" shrinkToFit="1"/>
    </xf>
    <xf numFmtId="0" fontId="11" fillId="0" borderId="4" xfId="24" applyFont="1" applyBorder="1" applyAlignment="1">
      <alignment horizontal="center" vertical="center" wrapText="1" shrinkToFit="1"/>
    </xf>
    <xf numFmtId="0" fontId="11" fillId="0" borderId="44" xfId="24" applyFont="1" applyBorder="1" applyAlignment="1">
      <alignment vertical="center" wrapText="1" shrinkToFit="1"/>
    </xf>
    <xf numFmtId="0" fontId="11" fillId="0" borderId="4" xfId="24" applyFont="1" applyBorder="1" applyAlignment="1">
      <alignment horizontal="center" vertical="top" wrapText="1" shrinkToFit="1"/>
    </xf>
    <xf numFmtId="0" fontId="62" fillId="0" borderId="4" xfId="24" applyFont="1" applyBorder="1" applyAlignment="1">
      <alignment horizontal="center" vertical="top" wrapText="1" shrinkToFit="1"/>
    </xf>
    <xf numFmtId="0" fontId="38" fillId="11" borderId="5" xfId="21" applyFont="1" applyFill="1" applyBorder="1" applyAlignment="1">
      <alignment horizontal="center" vertical="center" shrinkToFit="1"/>
    </xf>
    <xf numFmtId="0" fontId="14" fillId="11" borderId="0" xfId="21" applyFont="1" applyFill="1" applyAlignment="1">
      <alignment horizontal="left" vertical="top" wrapText="1"/>
    </xf>
    <xf numFmtId="0" fontId="18" fillId="0" borderId="0" xfId="21" applyFont="1" applyAlignment="1">
      <alignment vertical="center"/>
    </xf>
    <xf numFmtId="0" fontId="47" fillId="0" borderId="0" xfId="21" applyFont="1" applyAlignment="1">
      <alignment vertical="center"/>
    </xf>
    <xf numFmtId="0" fontId="18" fillId="5" borderId="0" xfId="21" applyFont="1" applyFill="1" applyAlignment="1">
      <alignment vertical="center"/>
    </xf>
    <xf numFmtId="0" fontId="18" fillId="11" borderId="0" xfId="21" applyFont="1" applyFill="1" applyAlignment="1">
      <alignment vertical="center"/>
    </xf>
    <xf numFmtId="0" fontId="11" fillId="0" borderId="4" xfId="24" applyFont="1" applyBorder="1" applyAlignment="1">
      <alignment vertical="center" wrapText="1" shrinkToFit="1"/>
    </xf>
    <xf numFmtId="0" fontId="37" fillId="11" borderId="4" xfId="21" applyFont="1" applyFill="1" applyBorder="1" applyAlignment="1">
      <alignment vertical="center"/>
    </xf>
    <xf numFmtId="0" fontId="38" fillId="11" borderId="0" xfId="21" applyFont="1" applyFill="1" applyAlignment="1">
      <alignment horizontal="center" vertical="top" wrapText="1"/>
    </xf>
    <xf numFmtId="0" fontId="57" fillId="0" borderId="0" xfId="20" applyFont="1" applyAlignment="1">
      <alignment horizontal="left" vertical="center" wrapText="1"/>
    </xf>
    <xf numFmtId="0" fontId="36" fillId="0" borderId="0" xfId="21" applyAlignment="1">
      <alignment horizontal="left" vertical="center" wrapText="1"/>
    </xf>
    <xf numFmtId="0" fontId="43" fillId="0" borderId="0" xfId="22" applyFont="1">
      <alignment vertical="center"/>
    </xf>
    <xf numFmtId="0" fontId="44" fillId="0" borderId="0" xfId="22">
      <alignment vertical="center"/>
    </xf>
    <xf numFmtId="0" fontId="31" fillId="0" borderId="0" xfId="22" applyFont="1">
      <alignment vertical="center"/>
    </xf>
    <xf numFmtId="0" fontId="39" fillId="0" borderId="0" xfId="22" applyFont="1">
      <alignment vertical="center"/>
    </xf>
    <xf numFmtId="0" fontId="40" fillId="0" borderId="0" xfId="22" applyFont="1" applyAlignment="1">
      <alignment vertical="top" wrapText="1" shrinkToFit="1"/>
    </xf>
    <xf numFmtId="0" fontId="40" fillId="0" borderId="0" xfId="22" applyFont="1" applyAlignment="1">
      <alignment horizontal="center" vertical="center" wrapText="1"/>
    </xf>
    <xf numFmtId="0" fontId="38" fillId="0" borderId="0" xfId="22" applyFont="1" applyAlignment="1">
      <alignment horizontal="center" vertical="center" wrapText="1"/>
    </xf>
    <xf numFmtId="0" fontId="38" fillId="0" borderId="0" xfId="21" applyFont="1" applyAlignment="1">
      <alignment horizontal="center" vertical="center"/>
    </xf>
    <xf numFmtId="0" fontId="38" fillId="0" borderId="0" xfId="21" applyFont="1" applyAlignment="1">
      <alignment vertical="center"/>
    </xf>
    <xf numFmtId="0" fontId="42" fillId="0" borderId="0" xfId="22" applyFont="1" applyAlignment="1">
      <alignment horizontal="right" vertical="center"/>
    </xf>
    <xf numFmtId="0" fontId="42" fillId="0" borderId="0" xfId="22" applyFont="1" applyAlignment="1">
      <alignment horizontal="left" vertical="center"/>
    </xf>
    <xf numFmtId="0" fontId="40" fillId="0" borderId="0" xfId="22" applyFont="1" applyAlignment="1">
      <alignment horizontal="left" vertical="center"/>
    </xf>
    <xf numFmtId="0" fontId="42" fillId="0" borderId="0" xfId="22" applyFont="1">
      <alignment vertical="center"/>
    </xf>
    <xf numFmtId="0" fontId="6" fillId="5" borderId="0" xfId="21" applyFont="1" applyFill="1" applyAlignment="1">
      <alignment vertical="center"/>
    </xf>
    <xf numFmtId="0" fontId="26" fillId="0" borderId="0" xfId="21" applyFont="1" applyAlignment="1">
      <alignment vertical="center"/>
    </xf>
    <xf numFmtId="0" fontId="40" fillId="0" borderId="0" xfId="22" applyFont="1" applyAlignment="1">
      <alignment horizontal="center" vertical="center"/>
    </xf>
    <xf numFmtId="0" fontId="40" fillId="0" borderId="0" xfId="22" applyFont="1">
      <alignment vertical="center"/>
    </xf>
    <xf numFmtId="0" fontId="38" fillId="5" borderId="0" xfId="21" applyFont="1" applyFill="1" applyAlignment="1">
      <alignment vertical="center"/>
    </xf>
    <xf numFmtId="0" fontId="13" fillId="0" borderId="0" xfId="21" applyFont="1" applyAlignment="1">
      <alignment vertical="center"/>
    </xf>
    <xf numFmtId="0" fontId="36" fillId="5" borderId="0" xfId="21" applyFill="1" applyAlignment="1">
      <alignment vertical="center"/>
    </xf>
    <xf numFmtId="0" fontId="13" fillId="0" borderId="0" xfId="21" applyFont="1" applyAlignment="1">
      <alignment horizontal="right" vertical="center"/>
    </xf>
    <xf numFmtId="0" fontId="13" fillId="0" borderId="0" xfId="21" applyFont="1" applyAlignment="1">
      <alignment horizontal="left" vertical="center"/>
    </xf>
    <xf numFmtId="0" fontId="38" fillId="0" borderId="0" xfId="21" applyFont="1" applyAlignment="1">
      <alignment horizontal="left" vertical="center"/>
    </xf>
    <xf numFmtId="0" fontId="38" fillId="0" borderId="0" xfId="22" applyFont="1">
      <alignment vertical="center"/>
    </xf>
    <xf numFmtId="0" fontId="65" fillId="11" borderId="0" xfId="20" applyFont="1" applyFill="1" applyAlignment="1">
      <alignment horizontal="center" vertical="center"/>
    </xf>
    <xf numFmtId="0" fontId="0" fillId="0" borderId="4" xfId="0" applyBorder="1" applyAlignment="1">
      <alignment horizontal="center" vertical="center"/>
    </xf>
    <xf numFmtId="0" fontId="32" fillId="0" borderId="0" xfId="20" applyFont="1" applyAlignment="1">
      <alignment horizontal="center" vertical="center"/>
    </xf>
    <xf numFmtId="0" fontId="38" fillId="0" borderId="0" xfId="21" applyFont="1" applyAlignment="1">
      <alignment horizontal="center" vertical="center" shrinkToFit="1"/>
    </xf>
    <xf numFmtId="0" fontId="39" fillId="0" borderId="15" xfId="20" applyFont="1" applyBorder="1" applyAlignment="1">
      <alignment horizontal="left" vertical="center"/>
    </xf>
    <xf numFmtId="0" fontId="42" fillId="0" borderId="15" xfId="20" applyFont="1" applyBorder="1" applyAlignment="1">
      <alignment horizontal="left" vertical="center"/>
    </xf>
    <xf numFmtId="0" fontId="25" fillId="2" borderId="4" xfId="7" applyFont="1" applyFill="1" applyBorder="1" applyAlignment="1" applyProtection="1">
      <alignment horizontal="center" vertical="center" wrapText="1"/>
      <protection locked="0"/>
    </xf>
    <xf numFmtId="0" fontId="38" fillId="10" borderId="1" xfId="22" applyFont="1" applyFill="1" applyBorder="1" applyAlignment="1" applyProtection="1">
      <alignment horizontal="center" vertical="center"/>
      <protection locked="0"/>
    </xf>
    <xf numFmtId="0" fontId="38" fillId="0" borderId="103" xfId="22" quotePrefix="1" applyFont="1" applyBorder="1" applyAlignment="1">
      <alignment horizontal="center" vertical="center"/>
    </xf>
    <xf numFmtId="0" fontId="38" fillId="10" borderId="104" xfId="22" applyFont="1" applyFill="1" applyBorder="1" applyAlignment="1" applyProtection="1">
      <alignment horizontal="center" vertical="center"/>
      <protection locked="0"/>
    </xf>
    <xf numFmtId="0" fontId="38" fillId="0" borderId="103" xfId="22" quotePrefix="1" applyFont="1" applyBorder="1" applyAlignment="1">
      <alignment horizontal="center" vertical="center" wrapText="1"/>
    </xf>
    <xf numFmtId="0" fontId="38" fillId="0" borderId="4" xfId="21" applyFont="1" applyBorder="1" applyAlignment="1">
      <alignment horizontal="center" vertical="center" wrapText="1"/>
    </xf>
    <xf numFmtId="0" fontId="40" fillId="10" borderId="4" xfId="20" applyFont="1" applyFill="1" applyBorder="1" applyAlignment="1" applyProtection="1">
      <alignment horizontal="center" vertical="center"/>
      <protection locked="0"/>
    </xf>
    <xf numFmtId="0" fontId="37" fillId="11" borderId="8" xfId="21" applyFont="1" applyFill="1" applyBorder="1" applyAlignment="1">
      <alignment horizontal="center" vertical="center" wrapText="1"/>
    </xf>
    <xf numFmtId="0" fontId="40" fillId="0" borderId="4" xfId="22" applyFont="1" applyBorder="1" applyAlignment="1">
      <alignment horizontal="center" vertical="center" wrapText="1"/>
    </xf>
    <xf numFmtId="183" fontId="38" fillId="11" borderId="0" xfId="3" applyNumberFormat="1" applyFont="1" applyFill="1" applyBorder="1" applyAlignment="1" applyProtection="1">
      <alignment horizontal="center" vertical="center"/>
    </xf>
    <xf numFmtId="0" fontId="67" fillId="11" borderId="0" xfId="20" applyFont="1" applyFill="1" applyAlignment="1">
      <alignment horizontal="center" vertical="center"/>
    </xf>
    <xf numFmtId="0" fontId="33" fillId="0" borderId="14" xfId="20" applyFont="1" applyBorder="1" applyAlignment="1">
      <alignment horizontal="center" vertical="center"/>
    </xf>
    <xf numFmtId="0" fontId="33" fillId="0" borderId="15" xfId="20" applyFont="1" applyBorder="1" applyAlignment="1">
      <alignment horizontal="center" vertical="center"/>
    </xf>
    <xf numFmtId="0" fontId="38" fillId="10" borderId="6" xfId="22" applyFont="1" applyFill="1" applyBorder="1" applyAlignment="1" applyProtection="1">
      <alignment horizontal="center" vertical="center"/>
      <protection locked="0"/>
    </xf>
    <xf numFmtId="0" fontId="38" fillId="0" borderId="111" xfId="22" quotePrefix="1" applyFont="1" applyBorder="1" applyAlignment="1">
      <alignment horizontal="center" vertical="center"/>
    </xf>
    <xf numFmtId="0" fontId="38" fillId="10" borderId="112" xfId="22" applyFont="1" applyFill="1" applyBorder="1" applyAlignment="1" applyProtection="1">
      <alignment horizontal="center" vertical="center"/>
      <protection locked="0"/>
    </xf>
    <xf numFmtId="0" fontId="38" fillId="0" borderId="111" xfId="22" quotePrefix="1" applyFont="1" applyBorder="1" applyAlignment="1">
      <alignment horizontal="center" vertical="center" wrapText="1"/>
    </xf>
    <xf numFmtId="0" fontId="38" fillId="0" borderId="14" xfId="22" applyFont="1" applyBorder="1" applyAlignment="1">
      <alignment horizontal="left" vertical="center" wrapText="1"/>
    </xf>
    <xf numFmtId="0" fontId="40" fillId="13" borderId="104" xfId="20" applyFont="1" applyFill="1" applyBorder="1" applyAlignment="1" applyProtection="1">
      <alignment horizontal="center" vertical="center"/>
      <protection locked="0"/>
    </xf>
    <xf numFmtId="0" fontId="40" fillId="13" borderId="4" xfId="20" applyFont="1" applyFill="1" applyBorder="1" applyAlignment="1" applyProtection="1">
      <alignment horizontal="center" vertical="center"/>
      <protection locked="0"/>
    </xf>
    <xf numFmtId="0" fontId="14" fillId="0" borderId="4" xfId="23" applyFont="1" applyBorder="1" applyAlignment="1">
      <alignment horizontal="center" vertical="center"/>
    </xf>
    <xf numFmtId="0" fontId="13" fillId="0" borderId="4" xfId="23" applyFont="1" applyBorder="1" applyAlignment="1">
      <alignment horizontal="center" vertical="center" shrinkToFit="1"/>
    </xf>
    <xf numFmtId="0" fontId="38" fillId="13" borderId="4" xfId="21" applyFont="1" applyFill="1" applyBorder="1" applyAlignment="1" applyProtection="1">
      <alignment horizontal="center" vertical="center" wrapText="1"/>
      <protection locked="0"/>
    </xf>
    <xf numFmtId="0" fontId="40" fillId="14" borderId="4" xfId="20" applyFont="1" applyFill="1" applyBorder="1" applyAlignment="1" applyProtection="1">
      <alignment horizontal="center" vertical="center"/>
      <protection locked="0"/>
    </xf>
    <xf numFmtId="0" fontId="15" fillId="0" borderId="0" xfId="21" applyFont="1" applyAlignment="1">
      <alignment horizontal="right" vertical="top"/>
    </xf>
    <xf numFmtId="0" fontId="55" fillId="11" borderId="4" xfId="21" applyFont="1" applyFill="1" applyBorder="1" applyAlignment="1">
      <alignment vertical="center" wrapText="1"/>
    </xf>
    <xf numFmtId="0" fontId="36" fillId="11" borderId="6" xfId="21" applyFill="1" applyBorder="1" applyAlignment="1">
      <alignment vertical="center"/>
    </xf>
    <xf numFmtId="0" fontId="36" fillId="11" borderId="15" xfId="21" applyFill="1" applyBorder="1" applyAlignment="1">
      <alignment vertical="center"/>
    </xf>
    <xf numFmtId="0" fontId="16" fillId="11" borderId="0" xfId="21" applyFont="1" applyFill="1" applyAlignment="1">
      <alignment horizontal="right" vertical="top"/>
    </xf>
    <xf numFmtId="0" fontId="16" fillId="11" borderId="9" xfId="21" applyFont="1" applyFill="1" applyBorder="1" applyAlignment="1">
      <alignment horizontal="center" vertical="center"/>
    </xf>
    <xf numFmtId="0" fontId="16" fillId="11" borderId="0" xfId="21" applyFont="1" applyFill="1" applyAlignment="1">
      <alignment horizontal="center" vertical="center" shrinkToFit="1"/>
    </xf>
    <xf numFmtId="0" fontId="16" fillId="11" borderId="0" xfId="21" applyFont="1" applyFill="1" applyAlignment="1">
      <alignment vertical="center"/>
    </xf>
    <xf numFmtId="0" fontId="16" fillId="11" borderId="0" xfId="21" applyFont="1" applyFill="1" applyAlignment="1">
      <alignment horizontal="right" vertical="center" shrinkToFit="1"/>
    </xf>
    <xf numFmtId="0" fontId="16" fillId="0" borderId="0" xfId="21" applyFont="1" applyAlignment="1">
      <alignment horizontal="right" vertical="center" shrinkToFit="1"/>
    </xf>
    <xf numFmtId="0" fontId="16" fillId="0" borderId="0" xfId="21" applyFont="1" applyAlignment="1">
      <alignment horizontal="center" vertical="center"/>
    </xf>
    <xf numFmtId="0" fontId="16" fillId="0" borderId="0" xfId="21" applyFont="1" applyAlignment="1">
      <alignment horizontal="center" vertical="center" shrinkToFit="1"/>
    </xf>
    <xf numFmtId="38" fontId="0" fillId="11" borderId="0" xfId="26" applyFont="1" applyFill="1" applyBorder="1" applyAlignment="1" applyProtection="1">
      <alignment vertical="center"/>
    </xf>
    <xf numFmtId="38" fontId="0" fillId="11" borderId="0" xfId="26" applyFont="1" applyFill="1" applyAlignment="1" applyProtection="1">
      <alignment vertical="center"/>
    </xf>
    <xf numFmtId="0" fontId="16" fillId="11" borderId="9" xfId="21" applyFont="1" applyFill="1" applyBorder="1" applyAlignment="1">
      <alignment horizontal="right" vertical="top"/>
    </xf>
    <xf numFmtId="186" fontId="36" fillId="11" borderId="0" xfId="21" applyNumberFormat="1" applyFill="1" applyAlignment="1">
      <alignment vertical="center"/>
    </xf>
    <xf numFmtId="0" fontId="40" fillId="11" borderId="0" xfId="20" applyFont="1" applyFill="1" applyAlignment="1">
      <alignment horizontal="left" vertical="center" wrapText="1"/>
    </xf>
    <xf numFmtId="0" fontId="59" fillId="11" borderId="0" xfId="20" applyFont="1" applyFill="1" applyAlignment="1">
      <alignment horizontal="left" vertical="top" wrapText="1"/>
    </xf>
    <xf numFmtId="38" fontId="38" fillId="11" borderId="0" xfId="3" applyFont="1" applyFill="1" applyBorder="1" applyAlignment="1" applyProtection="1">
      <alignment vertical="center"/>
    </xf>
    <xf numFmtId="0" fontId="18" fillId="0" borderId="4" xfId="23" applyFont="1" applyBorder="1">
      <alignment vertical="center"/>
    </xf>
    <xf numFmtId="0" fontId="11" fillId="0" borderId="4" xfId="23" applyFont="1" applyBorder="1" applyAlignment="1">
      <alignment horizontal="center" vertical="center"/>
    </xf>
    <xf numFmtId="0" fontId="11" fillId="0" borderId="4" xfId="23" applyFont="1" applyBorder="1">
      <alignment vertical="center"/>
    </xf>
    <xf numFmtId="0" fontId="61" fillId="0" borderId="4" xfId="23" applyFont="1" applyBorder="1">
      <alignment vertical="center"/>
    </xf>
    <xf numFmtId="0" fontId="11" fillId="0" borderId="4" xfId="23" applyFont="1" applyBorder="1" applyAlignment="1">
      <alignment horizontal="left" vertical="center"/>
    </xf>
    <xf numFmtId="38" fontId="38" fillId="11" borderId="15" xfId="3" applyFont="1" applyFill="1" applyBorder="1" applyAlignment="1" applyProtection="1">
      <alignment vertical="center"/>
    </xf>
    <xf numFmtId="0" fontId="11" fillId="0" borderId="0" xfId="23" applyFont="1" applyAlignment="1">
      <alignment horizontal="center" vertical="center"/>
    </xf>
    <xf numFmtId="0" fontId="18" fillId="0" borderId="0" xfId="23" applyFont="1" applyAlignment="1">
      <alignment horizontal="center" vertical="center" wrapText="1"/>
    </xf>
    <xf numFmtId="0" fontId="11" fillId="0" borderId="0" xfId="23" applyFont="1" applyAlignment="1">
      <alignment horizontal="left" vertical="center"/>
    </xf>
    <xf numFmtId="0" fontId="68" fillId="0" borderId="0" xfId="20" applyFont="1">
      <alignment vertical="center"/>
    </xf>
    <xf numFmtId="0" fontId="40" fillId="0" borderId="4" xfId="20" applyFont="1" applyBorder="1" applyAlignment="1" applyProtection="1">
      <alignment horizontal="center" vertical="center"/>
      <protection locked="0"/>
    </xf>
    <xf numFmtId="0" fontId="40" fillId="0" borderId="4" xfId="20" applyFont="1" applyBorder="1" applyAlignment="1">
      <alignment horizontal="center" vertical="center"/>
    </xf>
    <xf numFmtId="0" fontId="69" fillId="11" borderId="0" xfId="20" applyFont="1" applyFill="1">
      <alignment vertical="center"/>
    </xf>
    <xf numFmtId="0" fontId="17" fillId="11" borderId="0" xfId="20" applyFont="1" applyFill="1">
      <alignment vertical="center"/>
    </xf>
    <xf numFmtId="0" fontId="17" fillId="11" borderId="0" xfId="20" applyFont="1" applyFill="1" applyAlignment="1">
      <alignment horizontal="center" vertical="center"/>
    </xf>
    <xf numFmtId="0" fontId="69" fillId="11" borderId="0" xfId="20" applyFont="1" applyFill="1" applyAlignment="1">
      <alignment horizontal="right" vertical="center"/>
    </xf>
    <xf numFmtId="0" fontId="69" fillId="11" borderId="0" xfId="20" applyFont="1" applyFill="1" applyAlignment="1">
      <alignment horizontal="distributed" vertical="center"/>
    </xf>
    <xf numFmtId="0" fontId="69" fillId="11" borderId="0" xfId="20" applyFont="1" applyFill="1" applyAlignment="1">
      <alignment horizontal="left" vertical="top" wrapText="1"/>
    </xf>
    <xf numFmtId="0" fontId="69" fillId="11" borderId="0" xfId="20" applyFont="1" applyFill="1" applyAlignment="1">
      <alignment horizontal="left" vertical="center"/>
    </xf>
    <xf numFmtId="0" fontId="69" fillId="11" borderId="0" xfId="20" applyFont="1" applyFill="1" applyAlignment="1">
      <alignment horizontal="center" vertical="center"/>
    </xf>
    <xf numFmtId="0" fontId="71" fillId="11" borderId="0" xfId="20" applyFont="1" applyFill="1" applyAlignment="1">
      <alignment vertical="center" wrapText="1"/>
    </xf>
    <xf numFmtId="0" fontId="2" fillId="0" borderId="0" xfId="28" applyAlignment="1">
      <alignment horizontal="center" vertical="center"/>
    </xf>
    <xf numFmtId="0" fontId="2" fillId="0" borderId="0" xfId="28">
      <alignment vertical="center"/>
    </xf>
    <xf numFmtId="0" fontId="2" fillId="3" borderId="0" xfId="28" applyFill="1" applyAlignment="1">
      <alignment horizontal="center" vertical="center"/>
    </xf>
    <xf numFmtId="0" fontId="2" fillId="3" borderId="0" xfId="28" applyFill="1">
      <alignment vertical="center"/>
    </xf>
    <xf numFmtId="0" fontId="38" fillId="0" borderId="0" xfId="21" applyFont="1" applyAlignment="1">
      <alignment horizontal="center" vertical="center" wrapText="1"/>
    </xf>
    <xf numFmtId="38" fontId="38" fillId="15" borderId="13" xfId="3" applyFont="1" applyFill="1" applyBorder="1" applyAlignment="1" applyProtection="1">
      <alignment vertical="center"/>
    </xf>
    <xf numFmtId="38" fontId="11" fillId="16" borderId="10" xfId="3" applyFont="1" applyFill="1" applyBorder="1" applyAlignment="1" applyProtection="1">
      <alignment vertical="center" wrapText="1"/>
      <protection locked="0"/>
    </xf>
    <xf numFmtId="38" fontId="11" fillId="16" borderId="74" xfId="3" applyFont="1" applyFill="1" applyBorder="1" applyAlignment="1" applyProtection="1">
      <alignment vertical="center" wrapText="1"/>
      <protection locked="0"/>
    </xf>
    <xf numFmtId="38" fontId="11" fillId="16" borderId="5" xfId="18" applyFont="1" applyFill="1" applyBorder="1" applyAlignment="1" applyProtection="1">
      <alignment horizontal="center" vertical="center" wrapText="1"/>
      <protection locked="0"/>
    </xf>
    <xf numFmtId="38" fontId="11" fillId="16" borderId="78" xfId="18" applyFont="1" applyFill="1" applyBorder="1" applyAlignment="1" applyProtection="1">
      <alignment horizontal="center" vertical="center" wrapText="1"/>
      <protection locked="0"/>
    </xf>
    <xf numFmtId="38" fontId="59" fillId="11" borderId="0" xfId="3" applyFont="1" applyFill="1" applyBorder="1" applyAlignment="1" applyProtection="1">
      <alignment vertical="center"/>
    </xf>
    <xf numFmtId="0" fontId="40" fillId="13" borderId="10" xfId="20" applyFont="1" applyFill="1" applyBorder="1" applyAlignment="1" applyProtection="1">
      <alignment horizontal="center" vertical="center"/>
      <protection locked="0"/>
    </xf>
    <xf numFmtId="0" fontId="73" fillId="0" borderId="0" xfId="23" applyFont="1">
      <alignment vertical="center"/>
    </xf>
    <xf numFmtId="0" fontId="74" fillId="11" borderId="0" xfId="21" applyFont="1" applyFill="1" applyAlignment="1">
      <alignment vertical="center"/>
    </xf>
    <xf numFmtId="0" fontId="72" fillId="11" borderId="0" xfId="20" applyFont="1" applyFill="1">
      <alignment vertical="center"/>
    </xf>
    <xf numFmtId="0" fontId="1" fillId="3" borderId="0" xfId="28" applyFont="1" applyFill="1" applyAlignment="1">
      <alignment horizontal="center" vertical="center"/>
    </xf>
    <xf numFmtId="0" fontId="11" fillId="0" borderId="10" xfId="7" applyFont="1" applyBorder="1" applyAlignment="1" applyProtection="1">
      <alignment vertical="center" shrinkToFit="1"/>
      <protection locked="0"/>
    </xf>
    <xf numFmtId="178" fontId="11" fillId="0" borderId="20" xfId="1" applyNumberFormat="1" applyFont="1" applyFill="1" applyBorder="1" applyAlignment="1" applyProtection="1">
      <alignment vertical="center" wrapText="1" shrinkToFit="1"/>
      <protection locked="0"/>
    </xf>
    <xf numFmtId="178" fontId="11" fillId="0" borderId="74" xfId="1" applyNumberFormat="1" applyFont="1" applyFill="1" applyBorder="1" applyAlignment="1" applyProtection="1">
      <alignment vertical="center" shrinkToFit="1"/>
      <protection locked="0"/>
    </xf>
    <xf numFmtId="186" fontId="36" fillId="11" borderId="0" xfId="21" quotePrefix="1" applyNumberFormat="1" applyFill="1" applyAlignment="1">
      <alignment vertical="center" wrapText="1"/>
    </xf>
    <xf numFmtId="185" fontId="8" fillId="12" borderId="0" xfId="21" applyNumberFormat="1" applyFont="1" applyFill="1" applyAlignment="1">
      <alignment vertical="center"/>
    </xf>
    <xf numFmtId="38" fontId="38" fillId="0" borderId="13" xfId="3" applyFont="1" applyFill="1" applyBorder="1" applyAlignment="1" applyProtection="1">
      <alignment vertical="center"/>
    </xf>
    <xf numFmtId="0" fontId="40" fillId="11" borderId="3" xfId="20" applyFont="1" applyFill="1" applyBorder="1">
      <alignment vertical="center"/>
    </xf>
    <xf numFmtId="0" fontId="38" fillId="0" borderId="102" xfId="22" applyFont="1" applyBorder="1" applyAlignment="1" applyProtection="1">
      <alignment horizontal="center" vertical="center"/>
      <protection locked="0"/>
    </xf>
    <xf numFmtId="0" fontId="55" fillId="0" borderId="0" xfId="28" applyFont="1" applyAlignment="1">
      <alignment horizontal="center" vertical="center"/>
    </xf>
    <xf numFmtId="0" fontId="11" fillId="0" borderId="4" xfId="7" applyFont="1" applyBorder="1" applyAlignment="1" applyProtection="1">
      <alignment horizontal="center" vertical="center" wrapText="1"/>
      <protection locked="0"/>
    </xf>
    <xf numFmtId="0" fontId="40" fillId="13" borderId="84" xfId="20" applyFont="1" applyFill="1" applyBorder="1" applyAlignment="1" applyProtection="1">
      <alignment horizontal="center" vertical="center"/>
      <protection locked="0"/>
    </xf>
    <xf numFmtId="0" fontId="40" fillId="10" borderId="84" xfId="20" applyFont="1" applyFill="1" applyBorder="1" applyAlignment="1" applyProtection="1">
      <alignment horizontal="center" vertical="center"/>
      <protection locked="0"/>
    </xf>
    <xf numFmtId="0" fontId="11" fillId="13" borderId="4" xfId="7" applyFont="1" applyFill="1" applyBorder="1" applyAlignment="1" applyProtection="1">
      <alignment horizontal="center" vertical="center"/>
      <protection locked="0"/>
    </xf>
    <xf numFmtId="0" fontId="39" fillId="11" borderId="0" xfId="20" applyFont="1" applyFill="1" applyAlignment="1">
      <alignment horizontal="center" vertical="center"/>
    </xf>
    <xf numFmtId="0" fontId="25" fillId="2" borderId="6" xfId="7" applyFont="1" applyFill="1" applyBorder="1" applyAlignment="1" applyProtection="1">
      <alignment horizontal="center" vertical="center" wrapText="1"/>
      <protection locked="0"/>
    </xf>
    <xf numFmtId="0" fontId="11" fillId="0" borderId="6" xfId="7" applyFont="1" applyBorder="1" applyAlignment="1" applyProtection="1">
      <alignment horizontal="center" vertical="center"/>
      <protection locked="0"/>
    </xf>
    <xf numFmtId="0" fontId="25" fillId="2" borderId="7" xfId="7" applyFont="1" applyFill="1" applyBorder="1" applyAlignment="1" applyProtection="1">
      <alignment horizontal="center" vertical="center" wrapText="1"/>
      <protection locked="0"/>
    </xf>
    <xf numFmtId="0" fontId="11" fillId="0" borderId="7" xfId="7" quotePrefix="1" applyFont="1" applyBorder="1" applyProtection="1">
      <alignment vertical="center"/>
      <protection locked="0"/>
    </xf>
    <xf numFmtId="0" fontId="11" fillId="0" borderId="7" xfId="7" applyFont="1" applyBorder="1" applyProtection="1">
      <alignment vertical="center"/>
      <protection locked="0"/>
    </xf>
    <xf numFmtId="0" fontId="11" fillId="17" borderId="4" xfId="7" quotePrefix="1" applyFont="1" applyFill="1" applyBorder="1" applyAlignment="1" applyProtection="1">
      <alignment horizontal="center" vertical="center"/>
      <protection locked="0"/>
    </xf>
    <xf numFmtId="38" fontId="38" fillId="0" borderId="15" xfId="3" applyFont="1" applyFill="1" applyBorder="1" applyAlignment="1" applyProtection="1">
      <alignment vertical="center"/>
    </xf>
    <xf numFmtId="38" fontId="38" fillId="0" borderId="5" xfId="3" applyFont="1" applyFill="1" applyBorder="1" applyAlignment="1" applyProtection="1">
      <alignment vertical="center"/>
    </xf>
    <xf numFmtId="0" fontId="37" fillId="11" borderId="1" xfId="21" applyFont="1" applyFill="1" applyBorder="1" applyAlignment="1">
      <alignment vertical="center"/>
    </xf>
    <xf numFmtId="0" fontId="37" fillId="11" borderId="13" xfId="21" applyFont="1" applyFill="1" applyBorder="1" applyAlignment="1">
      <alignment vertical="center"/>
    </xf>
    <xf numFmtId="38" fontId="38" fillId="0" borderId="13" xfId="3" applyFont="1" applyFill="1" applyBorder="1" applyAlignment="1" applyProtection="1">
      <alignment vertical="center" wrapText="1"/>
    </xf>
    <xf numFmtId="0" fontId="55" fillId="11" borderId="12" xfId="21" applyFont="1" applyFill="1" applyBorder="1" applyAlignment="1">
      <alignment vertical="center" wrapText="1"/>
    </xf>
    <xf numFmtId="0" fontId="54" fillId="11" borderId="4" xfId="21" applyFont="1" applyFill="1" applyBorder="1" applyAlignment="1">
      <alignment vertical="center" wrapText="1"/>
    </xf>
    <xf numFmtId="0" fontId="54" fillId="0" borderId="4" xfId="21" applyFont="1" applyBorder="1" applyAlignment="1">
      <alignment vertical="center"/>
    </xf>
    <xf numFmtId="0" fontId="55" fillId="0" borderId="4" xfId="21" applyFont="1" applyBorder="1" applyAlignment="1">
      <alignment vertical="center"/>
    </xf>
    <xf numFmtId="0" fontId="15" fillId="11" borderId="4" xfId="21" applyFont="1" applyFill="1" applyBorder="1" applyAlignment="1">
      <alignment horizontal="center" vertical="center" wrapText="1" shrinkToFit="1"/>
    </xf>
    <xf numFmtId="0" fontId="21" fillId="11" borderId="4" xfId="21" applyFont="1" applyFill="1" applyBorder="1" applyAlignment="1">
      <alignment vertical="center" wrapText="1"/>
    </xf>
    <xf numFmtId="0" fontId="6" fillId="0" borderId="12" xfId="7" applyBorder="1" applyAlignment="1" applyProtection="1">
      <alignment horizontal="center" vertical="center" textRotation="255" wrapText="1"/>
      <protection locked="0"/>
    </xf>
    <xf numFmtId="0" fontId="6" fillId="0" borderId="10" xfId="7" applyBorder="1" applyAlignment="1" applyProtection="1">
      <alignment horizontal="center" vertical="center" textRotation="255" wrapText="1"/>
      <protection locked="0"/>
    </xf>
    <xf numFmtId="0" fontId="11" fillId="0" borderId="6" xfId="7" applyFont="1" applyBorder="1" applyAlignment="1" applyProtection="1">
      <alignment horizontal="center" vertical="top" wrapText="1"/>
      <protection locked="0"/>
    </xf>
    <xf numFmtId="0" fontId="11" fillId="0" borderId="67" xfId="9" applyFont="1" applyBorder="1" applyAlignment="1" applyProtection="1">
      <alignment horizontal="center" vertical="center" wrapText="1"/>
      <protection locked="0"/>
    </xf>
    <xf numFmtId="0" fontId="11" fillId="0" borderId="11" xfId="9" applyFont="1" applyBorder="1" applyAlignment="1" applyProtection="1">
      <alignment horizontal="center" vertical="center" wrapText="1"/>
      <protection locked="0"/>
    </xf>
    <xf numFmtId="0" fontId="11" fillId="0" borderId="55" xfId="9" applyFont="1" applyBorder="1" applyAlignment="1" applyProtection="1">
      <alignment horizontal="center" vertical="center" wrapText="1"/>
      <protection locked="0"/>
    </xf>
    <xf numFmtId="0" fontId="11" fillId="0" borderId="21" xfId="9" applyFont="1" applyBorder="1" applyAlignment="1" applyProtection="1">
      <alignment horizontal="center" vertical="center" wrapText="1"/>
      <protection locked="0"/>
    </xf>
    <xf numFmtId="0" fontId="11" fillId="0" borderId="20" xfId="9" applyFont="1" applyBorder="1" applyAlignment="1" applyProtection="1">
      <alignment horizontal="center" vertical="center" wrapText="1"/>
      <protection locked="0"/>
    </xf>
    <xf numFmtId="0" fontId="11" fillId="0" borderId="37" xfId="7" applyFont="1" applyBorder="1" applyAlignment="1" applyProtection="1">
      <alignment horizontal="center" vertical="center" wrapText="1"/>
      <protection locked="0"/>
    </xf>
    <xf numFmtId="0" fontId="11" fillId="0" borderId="14" xfId="7" applyFont="1" applyBorder="1" applyAlignment="1" applyProtection="1">
      <alignment horizontal="center" vertical="center" wrapText="1"/>
      <protection locked="0"/>
    </xf>
    <xf numFmtId="0" fontId="11" fillId="0" borderId="2" xfId="7" applyFont="1" applyBorder="1" applyAlignment="1" applyProtection="1">
      <alignment horizontal="center" vertical="center" wrapText="1"/>
      <protection locked="0"/>
    </xf>
    <xf numFmtId="0" fontId="11" fillId="0" borderId="56" xfId="7" applyFont="1" applyBorder="1" applyAlignment="1" applyProtection="1">
      <alignment horizontal="center" vertical="center" wrapText="1"/>
      <protection locked="0"/>
    </xf>
    <xf numFmtId="38" fontId="11" fillId="0" borderId="12" xfId="18" applyFont="1" applyBorder="1" applyAlignment="1" applyProtection="1">
      <alignment horizontal="center" vertical="center" wrapText="1"/>
      <protection locked="0"/>
    </xf>
    <xf numFmtId="38" fontId="11" fillId="0" borderId="10" xfId="18" applyFont="1" applyBorder="1" applyAlignment="1" applyProtection="1">
      <alignment horizontal="center" vertical="center" wrapText="1"/>
      <protection locked="0"/>
    </xf>
    <xf numFmtId="0" fontId="11" fillId="0" borderId="18" xfId="9" applyFont="1" applyBorder="1" applyAlignment="1" applyProtection="1">
      <alignment horizontal="center" vertical="center" textRotation="255" wrapText="1"/>
      <protection locked="0"/>
    </xf>
    <xf numFmtId="0" fontId="11" fillId="0" borderId="19" xfId="9" applyFont="1" applyBorder="1" applyAlignment="1" applyProtection="1">
      <alignment horizontal="center" vertical="center" textRotation="255" wrapText="1"/>
      <protection locked="0"/>
    </xf>
    <xf numFmtId="0" fontId="11" fillId="0" borderId="12" xfId="9" applyFont="1" applyBorder="1" applyAlignment="1" applyProtection="1">
      <alignment horizontal="center" vertical="top" wrapText="1"/>
      <protection locked="0"/>
    </xf>
    <xf numFmtId="0" fontId="11" fillId="0" borderId="10" xfId="9" applyFont="1" applyBorder="1" applyAlignment="1" applyProtection="1">
      <alignment horizontal="center" vertical="top" wrapText="1"/>
      <protection locked="0"/>
    </xf>
    <xf numFmtId="0" fontId="11" fillId="0" borderId="4" xfId="7" applyFont="1" applyBorder="1" applyAlignment="1" applyProtection="1">
      <alignment horizontal="center" vertical="top" wrapText="1"/>
      <protection locked="0"/>
    </xf>
    <xf numFmtId="0" fontId="11" fillId="0" borderId="12" xfId="7" applyFont="1" applyBorder="1" applyAlignment="1" applyProtection="1">
      <alignment horizontal="center" vertical="top" wrapText="1"/>
      <protection locked="0"/>
    </xf>
    <xf numFmtId="0" fontId="11" fillId="0" borderId="10" xfId="7" applyFont="1" applyBorder="1" applyAlignment="1" applyProtection="1">
      <alignment horizontal="center" vertical="top" wrapText="1"/>
      <protection locked="0"/>
    </xf>
    <xf numFmtId="0" fontId="11" fillId="0" borderId="23" xfId="9" applyFont="1" applyBorder="1" applyAlignment="1" applyProtection="1">
      <alignment horizontal="center" vertical="center" textRotation="255" wrapText="1"/>
      <protection locked="0"/>
    </xf>
    <xf numFmtId="0" fontId="11" fillId="0" borderId="27" xfId="9" applyFont="1" applyBorder="1" applyAlignment="1" applyProtection="1">
      <alignment horizontal="center" vertical="center" textRotation="255" wrapText="1"/>
      <protection locked="0"/>
    </xf>
    <xf numFmtId="9" fontId="11" fillId="0" borderId="37" xfId="19" applyFont="1" applyFill="1" applyBorder="1" applyAlignment="1" applyProtection="1">
      <alignment horizontal="center" vertical="center" wrapText="1"/>
      <protection locked="0"/>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7" applyFont="1" applyBorder="1" applyAlignment="1" applyProtection="1">
      <alignment horizontal="center" vertical="center" wrapText="1"/>
      <protection locked="0"/>
    </xf>
    <xf numFmtId="0" fontId="11" fillId="0" borderId="33" xfId="0" applyFont="1" applyBorder="1" applyAlignment="1">
      <alignment horizontal="center" vertical="center" wrapText="1"/>
    </xf>
    <xf numFmtId="9" fontId="11" fillId="0" borderId="53" xfId="19" applyFont="1" applyFill="1" applyBorder="1" applyAlignment="1" applyProtection="1">
      <alignment horizontal="center" vertical="top" wrapText="1"/>
      <protection locked="0"/>
    </xf>
    <xf numFmtId="0" fontId="11" fillId="0" borderId="23" xfId="0" applyFont="1" applyBorder="1" applyAlignment="1">
      <alignment horizontal="center" vertical="top" wrapText="1"/>
    </xf>
    <xf numFmtId="0" fontId="11" fillId="0" borderId="27" xfId="0" applyFont="1" applyBorder="1" applyAlignment="1">
      <alignment horizontal="center" vertical="top" wrapText="1"/>
    </xf>
    <xf numFmtId="0" fontId="11" fillId="0" borderId="0" xfId="7" applyFont="1" applyAlignment="1" applyProtection="1">
      <alignment horizontal="center" vertical="center"/>
      <protection locked="0"/>
    </xf>
    <xf numFmtId="38" fontId="11" fillId="0" borderId="4" xfId="18" applyFont="1" applyBorder="1" applyAlignment="1" applyProtection="1">
      <alignment horizontal="center" vertical="center" wrapText="1"/>
      <protection locked="0"/>
    </xf>
    <xf numFmtId="0" fontId="11" fillId="0" borderId="64" xfId="7" applyFont="1" applyBorder="1" applyAlignment="1" applyProtection="1">
      <alignment horizontal="center" vertical="center" wrapText="1"/>
      <protection locked="0"/>
    </xf>
    <xf numFmtId="0" fontId="11" fillId="0" borderId="65" xfId="7" applyFont="1" applyBorder="1" applyAlignment="1" applyProtection="1">
      <alignment horizontal="center" vertical="center" wrapText="1"/>
      <protection locked="0"/>
    </xf>
    <xf numFmtId="0" fontId="11" fillId="0" borderId="66" xfId="7" applyFont="1" applyBorder="1" applyAlignment="1" applyProtection="1">
      <alignment horizontal="center" vertical="center" wrapText="1"/>
      <protection locked="0"/>
    </xf>
    <xf numFmtId="0" fontId="11" fillId="0" borderId="35" xfId="7" applyFont="1" applyBorder="1" applyAlignment="1" applyProtection="1">
      <alignment horizontal="center" vertical="center" wrapText="1"/>
      <protection locked="0"/>
    </xf>
    <xf numFmtId="0" fontId="11" fillId="0" borderId="9" xfId="7" applyFont="1" applyBorder="1" applyAlignment="1" applyProtection="1">
      <alignment horizontal="center" vertical="center" wrapText="1"/>
      <protection locked="0"/>
    </xf>
    <xf numFmtId="0" fontId="11" fillId="0" borderId="30" xfId="7" applyFont="1" applyBorder="1" applyAlignment="1" applyProtection="1">
      <alignment horizontal="center" vertical="center" wrapText="1"/>
      <protection locked="0"/>
    </xf>
    <xf numFmtId="0" fontId="11" fillId="0" borderId="53" xfId="7" applyFont="1" applyBorder="1" applyAlignment="1" applyProtection="1">
      <alignment horizontal="center" vertical="center" textRotation="255" shrinkToFit="1"/>
      <protection locked="0"/>
    </xf>
    <xf numFmtId="0" fontId="11" fillId="0" borderId="23" xfId="7" applyFont="1" applyBorder="1" applyAlignment="1" applyProtection="1">
      <alignment horizontal="center" vertical="center" textRotation="255" shrinkToFit="1"/>
      <protection locked="0"/>
    </xf>
    <xf numFmtId="0" fontId="11" fillId="0" borderId="27" xfId="7" applyFont="1" applyBorder="1" applyAlignment="1" applyProtection="1">
      <alignment horizontal="center" vertical="center" textRotation="255" shrinkToFit="1"/>
      <protection locked="0"/>
    </xf>
    <xf numFmtId="0" fontId="11" fillId="0" borderId="12" xfId="7" applyFont="1" applyBorder="1" applyAlignment="1" applyProtection="1">
      <alignment horizontal="center" vertical="center" wrapText="1"/>
      <protection locked="0"/>
    </xf>
    <xf numFmtId="0" fontId="11" fillId="0" borderId="3" xfId="9" applyFont="1" applyBorder="1" applyAlignment="1" applyProtection="1">
      <alignment horizontal="center" vertical="center" wrapText="1"/>
      <protection locked="0"/>
    </xf>
    <xf numFmtId="0" fontId="11" fillId="0" borderId="10" xfId="9" applyFont="1" applyBorder="1" applyAlignment="1" applyProtection="1">
      <alignment horizontal="center" vertical="center" wrapText="1"/>
      <protection locked="0"/>
    </xf>
    <xf numFmtId="0" fontId="11" fillId="0" borderId="1" xfId="7" applyFont="1" applyBorder="1" applyAlignment="1" applyProtection="1">
      <alignment horizontal="center" vertical="center" wrapText="1" shrinkToFit="1"/>
      <protection locked="0"/>
    </xf>
    <xf numFmtId="0" fontId="11" fillId="0" borderId="11" xfId="7" applyFont="1" applyBorder="1" applyAlignment="1" applyProtection="1">
      <alignment horizontal="center" vertical="center" wrapText="1" shrinkToFit="1"/>
      <protection locked="0"/>
    </xf>
    <xf numFmtId="0" fontId="11" fillId="0" borderId="13" xfId="9" applyFont="1" applyBorder="1" applyAlignment="1" applyProtection="1">
      <alignment horizontal="center" vertical="center" wrapText="1"/>
      <protection locked="0"/>
    </xf>
    <xf numFmtId="0" fontId="11" fillId="0" borderId="17" xfId="9" applyFont="1" applyBorder="1" applyAlignment="1" applyProtection="1">
      <alignment horizontal="center" vertical="center" wrapText="1"/>
      <protection locked="0"/>
    </xf>
    <xf numFmtId="0" fontId="11" fillId="0" borderId="0" xfId="9" applyFont="1" applyAlignment="1" applyProtection="1">
      <alignment horizontal="center" vertical="center" wrapText="1"/>
      <protection locked="0"/>
    </xf>
    <xf numFmtId="0" fontId="11" fillId="0" borderId="8" xfId="9" applyFont="1" applyBorder="1" applyAlignment="1" applyProtection="1">
      <alignment horizontal="center" vertical="center" wrapText="1"/>
      <protection locked="0"/>
    </xf>
    <xf numFmtId="0" fontId="11" fillId="0" borderId="16" xfId="9" applyFont="1" applyBorder="1" applyAlignment="1" applyProtection="1">
      <alignment horizontal="center" vertical="center" wrapText="1"/>
      <protection locked="0"/>
    </xf>
    <xf numFmtId="0" fontId="11" fillId="0" borderId="9" xfId="9" applyFont="1" applyBorder="1" applyAlignment="1" applyProtection="1">
      <alignment horizontal="center" vertical="center" wrapText="1"/>
      <protection locked="0"/>
    </xf>
    <xf numFmtId="0" fontId="11" fillId="0" borderId="5" xfId="9" applyFont="1" applyBorder="1" applyAlignment="1" applyProtection="1">
      <alignment horizontal="center" vertical="center" wrapText="1"/>
      <protection locked="0"/>
    </xf>
    <xf numFmtId="0" fontId="11" fillId="0" borderId="0" xfId="7" applyFont="1" applyAlignment="1" applyProtection="1">
      <alignment horizontal="center" vertical="center" wrapText="1" shrinkToFit="1"/>
      <protection locked="0"/>
    </xf>
    <xf numFmtId="0" fontId="11" fillId="0" borderId="9" xfId="7" applyFont="1" applyBorder="1" applyAlignment="1" applyProtection="1">
      <alignment horizontal="center" vertical="center" wrapText="1" shrinkToFit="1"/>
      <protection locked="0"/>
    </xf>
    <xf numFmtId="0" fontId="11" fillId="0" borderId="47" xfId="7" applyFont="1" applyBorder="1" applyAlignment="1" applyProtection="1">
      <alignment horizontal="center" vertical="center" wrapText="1"/>
      <protection locked="0"/>
    </xf>
    <xf numFmtId="0" fontId="11" fillId="0" borderId="62" xfId="7" applyFont="1" applyBorder="1" applyAlignment="1" applyProtection="1">
      <alignment horizontal="center" vertical="center" wrapText="1"/>
      <protection locked="0"/>
    </xf>
    <xf numFmtId="0" fontId="11" fillId="0" borderId="62"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5" xfId="9" applyFont="1" applyBorder="1" applyAlignment="1" applyProtection="1">
      <alignment horizontal="center" vertical="center" wrapText="1"/>
      <protection locked="0"/>
    </xf>
    <xf numFmtId="0" fontId="11" fillId="0" borderId="66" xfId="9" applyFont="1" applyBorder="1" applyAlignment="1" applyProtection="1">
      <alignment horizontal="center" vertical="center" wrapText="1"/>
      <protection locked="0"/>
    </xf>
    <xf numFmtId="0" fontId="11" fillId="0" borderId="30" xfId="9" applyFont="1" applyBorder="1" applyAlignment="1" applyProtection="1">
      <alignment horizontal="center" vertical="center" wrapText="1"/>
      <protection locked="0"/>
    </xf>
    <xf numFmtId="0" fontId="11" fillId="0" borderId="68" xfId="7" applyFont="1" applyBorder="1" applyAlignment="1" applyProtection="1">
      <alignment horizontal="center" vertical="center" wrapText="1"/>
      <protection locked="0"/>
    </xf>
    <xf numFmtId="0" fontId="11" fillId="0" borderId="22" xfId="7" applyFont="1" applyBorder="1" applyAlignment="1" applyProtection="1">
      <alignment horizontal="center" vertical="center" wrapText="1"/>
      <protection locked="0"/>
    </xf>
    <xf numFmtId="0" fontId="11" fillId="0" borderId="29" xfId="7" applyFont="1" applyBorder="1" applyAlignment="1" applyProtection="1">
      <alignment horizontal="center" vertical="center" wrapText="1"/>
      <protection locked="0"/>
    </xf>
    <xf numFmtId="0" fontId="11" fillId="0" borderId="51" xfId="9" applyFont="1" applyBorder="1" applyAlignment="1" applyProtection="1">
      <alignment horizontal="center" vertical="center" wrapText="1"/>
      <protection locked="0"/>
    </xf>
    <xf numFmtId="0" fontId="11" fillId="0" borderId="51" xfId="7" applyFont="1" applyBorder="1" applyAlignment="1" applyProtection="1">
      <alignment horizontal="center" vertical="center" wrapText="1"/>
      <protection locked="0"/>
    </xf>
    <xf numFmtId="0" fontId="11" fillId="0" borderId="11" xfId="0" applyFont="1" applyBorder="1" applyAlignment="1">
      <alignment horizontal="center" vertical="center" wrapText="1"/>
    </xf>
    <xf numFmtId="0" fontId="11" fillId="0" borderId="69" xfId="9" applyFont="1" applyBorder="1" applyAlignment="1" applyProtection="1">
      <alignment horizontal="center" vertical="center" wrapText="1"/>
      <protection locked="0"/>
    </xf>
    <xf numFmtId="0" fontId="11" fillId="0" borderId="0" xfId="0" applyFont="1" applyAlignment="1">
      <alignment horizontal="center" vertical="center" wrapText="1"/>
    </xf>
    <xf numFmtId="0" fontId="11" fillId="0" borderId="35" xfId="9" applyFont="1" applyBorder="1" applyAlignment="1" applyProtection="1">
      <alignment horizontal="center" vertical="center" wrapText="1"/>
      <protection locked="0"/>
    </xf>
    <xf numFmtId="0" fontId="11" fillId="0" borderId="9" xfId="0" applyFont="1" applyBorder="1" applyAlignment="1">
      <alignment horizontal="center" vertical="center" wrapText="1"/>
    </xf>
    <xf numFmtId="0" fontId="11" fillId="0" borderId="12" xfId="7" applyFont="1" applyBorder="1" applyAlignment="1">
      <alignment horizontal="left" vertical="center" wrapText="1"/>
    </xf>
    <xf numFmtId="0" fontId="11" fillId="0" borderId="3" xfId="7" applyFont="1" applyBorder="1" applyAlignment="1">
      <alignment horizontal="left" vertical="center" wrapText="1"/>
    </xf>
    <xf numFmtId="0" fontId="11" fillId="0" borderId="10" xfId="7" applyFont="1" applyBorder="1" applyAlignment="1">
      <alignment horizontal="left" vertical="center" wrapText="1"/>
    </xf>
    <xf numFmtId="0" fontId="11" fillId="0" borderId="10" xfId="7" applyFont="1" applyBorder="1" applyAlignment="1" applyProtection="1">
      <alignment horizontal="center" vertical="center" wrapText="1"/>
      <protection locked="0"/>
    </xf>
    <xf numFmtId="0" fontId="11" fillId="0" borderId="3" xfId="0" applyFont="1" applyBorder="1" applyAlignment="1">
      <alignment horizontal="center" vertical="top" wrapText="1"/>
    </xf>
    <xf numFmtId="0" fontId="11" fillId="0" borderId="10" xfId="0" applyFont="1" applyBorder="1" applyAlignment="1">
      <alignment horizontal="center" vertical="top" wrapText="1"/>
    </xf>
    <xf numFmtId="0" fontId="11" fillId="0" borderId="46" xfId="7" applyFont="1" applyBorder="1" applyAlignment="1" applyProtection="1">
      <alignment horizontal="center" vertical="top" wrapText="1"/>
      <protection locked="0"/>
    </xf>
    <xf numFmtId="0" fontId="11" fillId="0" borderId="45" xfId="0" applyFont="1" applyBorder="1" applyAlignment="1">
      <alignment horizontal="center" vertical="top" wrapText="1"/>
    </xf>
    <xf numFmtId="0" fontId="11" fillId="0" borderId="28" xfId="0" applyFont="1" applyBorder="1" applyAlignment="1">
      <alignment horizontal="center" vertical="top" wrapText="1"/>
    </xf>
    <xf numFmtId="0" fontId="11" fillId="0" borderId="57" xfId="0" applyFont="1" applyBorder="1" applyAlignment="1">
      <alignment horizontal="center" vertical="center"/>
    </xf>
    <xf numFmtId="0" fontId="11" fillId="0" borderId="23" xfId="0" applyFont="1" applyBorder="1" applyAlignment="1">
      <alignment horizontal="center" vertical="center"/>
    </xf>
    <xf numFmtId="0" fontId="11" fillId="0" borderId="27" xfId="0" applyFont="1" applyBorder="1" applyAlignment="1">
      <alignment horizontal="center" vertical="center"/>
    </xf>
    <xf numFmtId="0" fontId="11" fillId="0" borderId="48" xfId="7" applyFont="1" applyBorder="1" applyAlignment="1" applyProtection="1">
      <alignment horizontal="center" vertical="center" wrapText="1"/>
      <protection locked="0"/>
    </xf>
    <xf numFmtId="0" fontId="11" fillId="0" borderId="4" xfId="7" applyFont="1" applyBorder="1" applyAlignment="1" applyProtection="1">
      <alignment horizontal="center" vertical="center" wrapText="1"/>
      <protection locked="0"/>
    </xf>
    <xf numFmtId="0" fontId="11" fillId="0" borderId="59" xfId="7" applyFont="1" applyBorder="1" applyAlignment="1" applyProtection="1">
      <alignment horizontal="center" vertical="center" wrapText="1"/>
      <protection locked="0"/>
    </xf>
    <xf numFmtId="0" fontId="11" fillId="0" borderId="17" xfId="7" applyFont="1" applyBorder="1" applyAlignment="1" applyProtection="1">
      <alignment horizontal="center" vertical="center" wrapText="1"/>
      <protection locked="0"/>
    </xf>
    <xf numFmtId="0" fontId="11" fillId="0" borderId="54" xfId="7" applyFont="1" applyBorder="1" applyAlignment="1" applyProtection="1">
      <alignment horizontal="center" vertical="center" wrapText="1"/>
      <protection locked="0"/>
    </xf>
    <xf numFmtId="0" fontId="11" fillId="0" borderId="16" xfId="7" applyFont="1" applyBorder="1" applyAlignment="1" applyProtection="1">
      <alignment horizontal="center" vertical="center" wrapText="1"/>
      <protection locked="0"/>
    </xf>
    <xf numFmtId="0" fontId="11" fillId="0" borderId="12" xfId="7" applyFont="1" applyBorder="1" applyAlignment="1" applyProtection="1">
      <alignment horizontal="center" vertical="center" textRotation="255" wrapText="1"/>
      <protection locked="0"/>
    </xf>
    <xf numFmtId="0" fontId="11" fillId="0" borderId="10" xfId="7" applyFont="1" applyBorder="1" applyAlignment="1" applyProtection="1">
      <alignment horizontal="center" vertical="center" textRotation="255" wrapText="1"/>
      <protection locked="0"/>
    </xf>
    <xf numFmtId="0" fontId="11" fillId="0" borderId="46" xfId="7" applyFont="1" applyBorder="1" applyAlignment="1" applyProtection="1">
      <alignment horizontal="center" vertical="center" wrapText="1"/>
      <protection locked="0"/>
    </xf>
    <xf numFmtId="0" fontId="11" fillId="0" borderId="28" xfId="7" applyFont="1" applyBorder="1" applyAlignment="1" applyProtection="1">
      <alignment horizontal="center" vertical="center" wrapText="1"/>
      <protection locked="0"/>
    </xf>
    <xf numFmtId="0" fontId="11" fillId="0" borderId="69" xfId="7" applyFont="1" applyBorder="1" applyAlignment="1" applyProtection="1">
      <alignment horizontal="center" vertical="center" wrapText="1"/>
      <protection locked="0"/>
    </xf>
    <xf numFmtId="0" fontId="11" fillId="0" borderId="0" xfId="7" applyFont="1" applyAlignment="1" applyProtection="1">
      <alignment horizontal="center" vertical="center" wrapText="1"/>
      <protection locked="0"/>
    </xf>
    <xf numFmtId="0" fontId="11" fillId="0" borderId="12" xfId="7" applyFont="1" applyBorder="1" applyAlignment="1" applyProtection="1">
      <alignment horizontal="center" vertical="center" shrinkToFit="1"/>
      <protection locked="0"/>
    </xf>
    <xf numFmtId="0" fontId="11" fillId="0" borderId="10" xfId="7" applyFont="1" applyBorder="1" applyAlignment="1" applyProtection="1">
      <alignment horizontal="center" vertical="center" shrinkToFit="1"/>
      <protection locked="0"/>
    </xf>
    <xf numFmtId="0" fontId="11" fillId="0" borderId="15" xfId="7" applyFont="1" applyBorder="1" applyAlignment="1" applyProtection="1">
      <alignment horizontal="center" vertical="center" wrapText="1"/>
      <protection locked="0"/>
    </xf>
    <xf numFmtId="0" fontId="11" fillId="0" borderId="53" xfId="7" applyFont="1" applyBorder="1" applyAlignment="1" applyProtection="1">
      <alignment horizontal="center" vertical="center" textRotation="255" wrapText="1"/>
      <protection locked="0"/>
    </xf>
    <xf numFmtId="0" fontId="11" fillId="0" borderId="27" xfId="7" applyFont="1" applyBorder="1" applyAlignment="1" applyProtection="1">
      <alignment horizontal="center" vertical="center" textRotation="255" wrapText="1"/>
      <protection locked="0"/>
    </xf>
    <xf numFmtId="0" fontId="11" fillId="0" borderId="12" xfId="7" applyFont="1" applyBorder="1" applyAlignment="1" applyProtection="1">
      <alignment horizontal="center" vertical="center" wrapText="1" shrinkToFit="1"/>
      <protection locked="0"/>
    </xf>
    <xf numFmtId="0" fontId="11" fillId="0" borderId="10" xfId="7" applyFont="1" applyBorder="1" applyAlignment="1" applyProtection="1">
      <alignment horizontal="center" vertical="center" wrapText="1" shrinkToFit="1"/>
      <protection locked="0"/>
    </xf>
    <xf numFmtId="0" fontId="11" fillId="0" borderId="6" xfId="7" applyFont="1" applyBorder="1" applyAlignment="1" applyProtection="1">
      <alignment horizontal="center" vertical="center" wrapText="1" shrinkToFit="1"/>
      <protection locked="0"/>
    </xf>
    <xf numFmtId="0" fontId="11" fillId="0" borderId="14" xfId="7" applyFont="1" applyBorder="1" applyAlignment="1" applyProtection="1">
      <alignment horizontal="center" vertical="center" wrapText="1" shrinkToFit="1"/>
      <protection locked="0"/>
    </xf>
    <xf numFmtId="0" fontId="11" fillId="4" borderId="58" xfId="7" applyFont="1" applyFill="1" applyBorder="1" applyAlignment="1" applyProtection="1">
      <alignment horizontal="center" vertical="center" wrapText="1"/>
      <protection locked="0"/>
    </xf>
    <xf numFmtId="0" fontId="11" fillId="4" borderId="3" xfId="7" applyFont="1" applyFill="1" applyBorder="1" applyAlignment="1" applyProtection="1">
      <alignment horizontal="center" vertical="center" wrapText="1"/>
      <protection locked="0"/>
    </xf>
    <xf numFmtId="0" fontId="11" fillId="4" borderId="10" xfId="7" applyFont="1" applyFill="1" applyBorder="1" applyAlignment="1" applyProtection="1">
      <alignment horizontal="center" vertical="center" wrapText="1"/>
      <protection locked="0"/>
    </xf>
    <xf numFmtId="0" fontId="11" fillId="4" borderId="6" xfId="7" applyFont="1" applyFill="1" applyBorder="1" applyAlignment="1" applyProtection="1">
      <alignment horizontal="center" vertical="center" wrapText="1"/>
      <protection locked="0"/>
    </xf>
    <xf numFmtId="0" fontId="11" fillId="4" borderId="14" xfId="7" applyFont="1" applyFill="1" applyBorder="1" applyAlignment="1" applyProtection="1">
      <alignment horizontal="center" vertical="center" wrapText="1"/>
      <protection locked="0"/>
    </xf>
    <xf numFmtId="0" fontId="11" fillId="4" borderId="33" xfId="7" applyFont="1" applyFill="1" applyBorder="1" applyAlignment="1" applyProtection="1">
      <alignment horizontal="center" vertical="center" wrapText="1"/>
      <protection locked="0"/>
    </xf>
    <xf numFmtId="38" fontId="11" fillId="0" borderId="66" xfId="18" applyFont="1" applyBorder="1" applyAlignment="1" applyProtection="1">
      <alignment horizontal="center" vertical="center" wrapText="1"/>
      <protection locked="0"/>
    </xf>
    <xf numFmtId="38" fontId="11" fillId="0" borderId="54" xfId="18" applyFont="1" applyBorder="1" applyAlignment="1">
      <alignment horizontal="center" vertical="center" wrapText="1"/>
    </xf>
    <xf numFmtId="0" fontId="11" fillId="0" borderId="47" xfId="9" applyFont="1" applyBorder="1" applyAlignment="1" applyProtection="1">
      <alignment horizontal="center" vertical="center" wrapText="1"/>
      <protection locked="0"/>
    </xf>
    <xf numFmtId="0" fontId="11" fillId="0" borderId="62" xfId="9" applyFont="1" applyBorder="1" applyAlignment="1" applyProtection="1">
      <alignment horizontal="center" vertical="center" wrapText="1"/>
      <protection locked="0"/>
    </xf>
    <xf numFmtId="0" fontId="11" fillId="0" borderId="63" xfId="9" applyFont="1" applyBorder="1" applyAlignment="1" applyProtection="1">
      <alignment horizontal="center" vertical="center" wrapText="1"/>
      <protection locked="0"/>
    </xf>
    <xf numFmtId="0" fontId="11" fillId="0" borderId="3" xfId="7" applyFont="1" applyBorder="1" applyAlignment="1" applyProtection="1">
      <alignment horizontal="center" wrapText="1"/>
      <protection locked="0"/>
    </xf>
    <xf numFmtId="0" fontId="11" fillId="0" borderId="45" xfId="7" applyFont="1" applyBorder="1" applyAlignment="1" applyProtection="1">
      <alignment horizontal="center" vertical="top" wrapText="1"/>
      <protection locked="0"/>
    </xf>
    <xf numFmtId="0" fontId="11" fillId="0" borderId="28" xfId="7" applyFont="1" applyBorder="1" applyAlignment="1" applyProtection="1">
      <alignment horizontal="center" vertical="top" wrapText="1"/>
      <protection locked="0"/>
    </xf>
    <xf numFmtId="0" fontId="11" fillId="0" borderId="3" xfId="7" applyFont="1" applyBorder="1" applyAlignment="1" applyProtection="1">
      <alignment horizontal="center" vertical="center" wrapText="1"/>
      <protection locked="0"/>
    </xf>
    <xf numFmtId="0" fontId="11" fillId="0" borderId="49" xfId="7" applyFont="1" applyBorder="1" applyAlignment="1" applyProtection="1">
      <alignment horizontal="center" vertical="center" wrapText="1"/>
      <protection locked="0"/>
    </xf>
    <xf numFmtId="0" fontId="11" fillId="0" borderId="89" xfId="7" applyFont="1" applyBorder="1" applyAlignment="1" applyProtection="1">
      <alignment horizontal="center" vertical="center" wrapText="1"/>
      <protection locked="0"/>
    </xf>
    <xf numFmtId="0" fontId="11" fillId="0" borderId="61" xfId="7" applyFont="1" applyBorder="1" applyAlignment="1" applyProtection="1">
      <alignment horizontal="left" vertical="center" wrapText="1"/>
      <protection locked="0"/>
    </xf>
    <xf numFmtId="0" fontId="11" fillId="0" borderId="22" xfId="7" applyFont="1" applyBorder="1" applyAlignment="1" applyProtection="1">
      <alignment horizontal="left" vertical="center" wrapText="1"/>
      <protection locked="0"/>
    </xf>
    <xf numFmtId="0" fontId="11" fillId="0" borderId="29" xfId="7" applyFont="1" applyBorder="1" applyAlignment="1" applyProtection="1">
      <alignment horizontal="left" vertical="center" wrapText="1"/>
      <protection locked="0"/>
    </xf>
    <xf numFmtId="0" fontId="11" fillId="0" borderId="12" xfId="9" applyFont="1" applyBorder="1" applyAlignment="1" applyProtection="1">
      <alignment horizontal="left" vertical="center" wrapText="1"/>
      <protection locked="0"/>
    </xf>
    <xf numFmtId="0" fontId="11" fillId="0" borderId="10" xfId="9" applyFont="1" applyBorder="1" applyAlignment="1" applyProtection="1">
      <alignment horizontal="left" vertical="center" wrapText="1"/>
      <protection locked="0"/>
    </xf>
    <xf numFmtId="0" fontId="11" fillId="0" borderId="64" xfId="9" applyFont="1" applyBorder="1" applyAlignment="1" applyProtection="1">
      <alignment horizontal="center" vertical="center" wrapText="1"/>
      <protection locked="0"/>
    </xf>
    <xf numFmtId="0" fontId="11" fillId="0" borderId="69" xfId="7" applyFont="1" applyBorder="1" applyAlignment="1" applyProtection="1">
      <alignment horizontal="center" vertical="top" wrapText="1"/>
      <protection locked="0"/>
    </xf>
    <xf numFmtId="0" fontId="11" fillId="0" borderId="35" xfId="7" applyFont="1" applyBorder="1" applyAlignment="1" applyProtection="1">
      <alignment horizontal="center" vertical="top" wrapText="1"/>
      <protection locked="0"/>
    </xf>
    <xf numFmtId="0" fontId="11" fillId="4" borderId="17" xfId="7" applyFont="1" applyFill="1" applyBorder="1" applyAlignment="1" applyProtection="1">
      <alignment horizontal="center" vertical="top" textRotation="255" wrapText="1"/>
      <protection locked="0"/>
    </xf>
    <xf numFmtId="0" fontId="11" fillId="4" borderId="16" xfId="7" applyFont="1" applyFill="1" applyBorder="1" applyAlignment="1" applyProtection="1">
      <alignment horizontal="center" vertical="top" textRotation="255" wrapText="1"/>
      <protection locked="0"/>
    </xf>
    <xf numFmtId="0" fontId="11" fillId="0" borderId="13" xfId="7" applyFont="1" applyBorder="1" applyAlignment="1" applyProtection="1">
      <alignment horizontal="center" vertical="center" wrapText="1"/>
      <protection locked="0"/>
    </xf>
    <xf numFmtId="0" fontId="11" fillId="0" borderId="5" xfId="7" applyFont="1" applyBorder="1" applyAlignment="1" applyProtection="1">
      <alignment horizontal="center" vertical="center" wrapText="1"/>
      <protection locked="0"/>
    </xf>
    <xf numFmtId="0" fontId="11" fillId="0" borderId="1" xfId="7" applyFont="1" applyBorder="1" applyAlignment="1" applyProtection="1">
      <alignment horizontal="center" vertical="center" wrapText="1"/>
      <protection locked="0"/>
    </xf>
    <xf numFmtId="0" fontId="11" fillId="0" borderId="11" xfId="7" applyFont="1" applyBorder="1" applyAlignment="1" applyProtection="1">
      <alignment horizontal="center" vertical="center" wrapText="1"/>
      <protection locked="0"/>
    </xf>
    <xf numFmtId="0" fontId="11" fillId="0" borderId="52" xfId="7" applyFont="1" applyBorder="1" applyAlignment="1" applyProtection="1">
      <alignment horizontal="center" vertical="center" wrapText="1"/>
      <protection locked="0"/>
    </xf>
    <xf numFmtId="0" fontId="11" fillId="0" borderId="8" xfId="7" applyFont="1" applyBorder="1" applyAlignment="1" applyProtection="1">
      <alignment horizontal="center" wrapText="1"/>
      <protection locked="0"/>
    </xf>
    <xf numFmtId="0" fontId="11" fillId="0" borderId="12" xfId="7" applyFont="1" applyBorder="1" applyAlignment="1" applyProtection="1">
      <alignment horizontal="center" wrapText="1"/>
      <protection locked="0"/>
    </xf>
    <xf numFmtId="0" fontId="11" fillId="0" borderId="17" xfId="7" applyFont="1" applyBorder="1" applyAlignment="1" applyProtection="1">
      <alignment horizontal="center" vertical="top" wrapText="1"/>
      <protection locked="0"/>
    </xf>
    <xf numFmtId="0" fontId="11" fillId="0" borderId="16" xfId="7" applyFont="1" applyBorder="1" applyAlignment="1" applyProtection="1">
      <alignment horizontal="center" vertical="top" wrapText="1"/>
      <protection locked="0"/>
    </xf>
    <xf numFmtId="0" fontId="11" fillId="0" borderId="33" xfId="7" applyFont="1" applyBorder="1" applyAlignment="1" applyProtection="1">
      <alignment horizontal="center" vertical="center" wrapText="1"/>
      <protection locked="0"/>
    </xf>
    <xf numFmtId="0" fontId="11" fillId="0" borderId="53" xfId="7" applyFont="1" applyBorder="1" applyAlignment="1" applyProtection="1">
      <alignment horizontal="left" vertical="top" wrapText="1"/>
      <protection locked="0"/>
    </xf>
    <xf numFmtId="0" fontId="11" fillId="0" borderId="23" xfId="7" applyFont="1" applyBorder="1" applyAlignment="1" applyProtection="1">
      <alignment horizontal="left" vertical="top" wrapText="1"/>
      <protection locked="0"/>
    </xf>
    <xf numFmtId="0" fontId="11" fillId="0" borderId="27" xfId="7" applyFont="1" applyBorder="1" applyAlignment="1" applyProtection="1">
      <alignment horizontal="left" vertical="top" wrapText="1"/>
      <protection locked="0"/>
    </xf>
    <xf numFmtId="0" fontId="11" fillId="0" borderId="3" xfId="7" applyFont="1" applyBorder="1" applyAlignment="1" applyProtection="1">
      <alignment horizontal="center" vertical="top" wrapText="1"/>
      <protection locked="0"/>
    </xf>
    <xf numFmtId="9" fontId="11" fillId="0" borderId="12" xfId="19" applyFont="1" applyFill="1" applyBorder="1" applyAlignment="1" applyProtection="1">
      <alignment horizontal="center" vertical="top" wrapText="1"/>
      <protection locked="0"/>
    </xf>
    <xf numFmtId="9" fontId="11" fillId="0" borderId="3" xfId="19" applyFont="1" applyFill="1" applyBorder="1" applyAlignment="1" applyProtection="1">
      <alignment horizontal="center" vertical="top" wrapText="1"/>
      <protection locked="0"/>
    </xf>
    <xf numFmtId="9" fontId="11" fillId="0" borderId="10" xfId="19" applyFont="1" applyFill="1" applyBorder="1" applyAlignment="1" applyProtection="1">
      <alignment horizontal="center" vertical="top" wrapText="1"/>
      <protection locked="0"/>
    </xf>
    <xf numFmtId="0" fontId="6" fillId="0" borderId="6" xfId="7" applyBorder="1" applyAlignment="1" applyProtection="1">
      <alignment horizontal="center" vertical="center" textRotation="255"/>
      <protection locked="0"/>
    </xf>
    <xf numFmtId="9" fontId="11" fillId="4" borderId="12" xfId="19" applyFont="1" applyFill="1" applyBorder="1" applyAlignment="1" applyProtection="1">
      <alignment horizontal="center" vertical="top" wrapText="1"/>
      <protection locked="0"/>
    </xf>
    <xf numFmtId="9" fontId="11" fillId="4" borderId="3" xfId="19" applyFont="1" applyFill="1" applyBorder="1" applyAlignment="1" applyProtection="1">
      <alignment horizontal="center" vertical="top" wrapText="1"/>
      <protection locked="0"/>
    </xf>
    <xf numFmtId="9" fontId="11" fillId="4" borderId="10" xfId="19" applyFont="1" applyFill="1" applyBorder="1" applyAlignment="1" applyProtection="1">
      <alignment horizontal="center" vertical="top" wrapText="1"/>
      <protection locked="0"/>
    </xf>
    <xf numFmtId="0" fontId="11" fillId="0" borderId="1" xfId="9" applyFont="1" applyBorder="1" applyAlignment="1" applyProtection="1">
      <alignment horizontal="center" vertical="center" wrapText="1"/>
      <protection locked="0"/>
    </xf>
    <xf numFmtId="0" fontId="11" fillId="0" borderId="52" xfId="9" applyFont="1" applyBorder="1" applyAlignment="1" applyProtection="1">
      <alignment horizontal="center" vertical="center" wrapText="1"/>
      <protection locked="0"/>
    </xf>
    <xf numFmtId="0" fontId="11" fillId="0" borderId="54" xfId="9" applyFont="1" applyBorder="1" applyAlignment="1" applyProtection="1">
      <alignment horizontal="center" vertical="center" wrapText="1"/>
      <protection locked="0"/>
    </xf>
    <xf numFmtId="0" fontId="11" fillId="0" borderId="23" xfId="7" applyFont="1" applyBorder="1" applyAlignment="1" applyProtection="1">
      <alignment horizontal="center" vertical="center" textRotation="255" wrapText="1"/>
      <protection locked="0"/>
    </xf>
    <xf numFmtId="0" fontId="11" fillId="0" borderId="1" xfId="7" applyFont="1" applyBorder="1" applyAlignment="1" applyProtection="1">
      <alignment horizontal="center" vertical="center" textRotation="255" wrapText="1"/>
      <protection locked="0"/>
    </xf>
    <xf numFmtId="0" fontId="11" fillId="0" borderId="16" xfId="7" applyFont="1" applyBorder="1" applyAlignment="1" applyProtection="1">
      <alignment horizontal="center" vertical="center" textRotation="255" wrapText="1"/>
      <protection locked="0"/>
    </xf>
    <xf numFmtId="0" fontId="11" fillId="0" borderId="3" xfId="7" applyFont="1" applyBorder="1" applyAlignment="1" applyProtection="1">
      <alignment horizontal="left" vertical="top" wrapText="1"/>
      <protection locked="0"/>
    </xf>
    <xf numFmtId="0" fontId="11" fillId="0" borderId="17" xfId="7" applyFont="1" applyBorder="1" applyAlignment="1" applyProtection="1">
      <alignment horizontal="center" wrapText="1"/>
      <protection locked="0"/>
    </xf>
    <xf numFmtId="0" fontId="11" fillId="0" borderId="45" xfId="7" applyFont="1" applyBorder="1" applyAlignment="1" applyProtection="1">
      <alignment horizontal="center" vertical="top" textRotation="255" wrapText="1"/>
      <protection locked="0"/>
    </xf>
    <xf numFmtId="0" fontId="11" fillId="0" borderId="28" xfId="7" applyFont="1" applyBorder="1" applyAlignment="1" applyProtection="1">
      <alignment horizontal="center" vertical="top" textRotation="255" wrapText="1"/>
      <protection locked="0"/>
    </xf>
    <xf numFmtId="0" fontId="11" fillId="0" borderId="1" xfId="7" applyFont="1" applyBorder="1" applyAlignment="1" applyProtection="1">
      <alignment horizontal="center" vertical="top" wrapText="1"/>
      <protection locked="0"/>
    </xf>
    <xf numFmtId="0" fontId="11" fillId="0" borderId="17" xfId="0" applyFont="1" applyBorder="1" applyAlignment="1">
      <alignment horizontal="center" vertical="top" wrapText="1"/>
    </xf>
    <xf numFmtId="0" fontId="11" fillId="0" borderId="16" xfId="0" applyFont="1" applyBorder="1" applyAlignment="1">
      <alignment horizontal="center" vertical="top" wrapText="1"/>
    </xf>
    <xf numFmtId="0" fontId="11" fillId="0" borderId="53" xfId="7" applyFont="1" applyBorder="1" applyAlignment="1" applyProtection="1">
      <alignment horizontal="center" vertical="top" textRotation="255" wrapText="1"/>
      <protection locked="0"/>
    </xf>
    <xf numFmtId="0" fontId="11" fillId="0" borderId="23" xfId="7" applyFont="1" applyBorder="1" applyAlignment="1" applyProtection="1">
      <alignment horizontal="center" vertical="top" textRotation="255" wrapText="1"/>
      <protection locked="0"/>
    </xf>
    <xf numFmtId="0" fontId="11" fillId="0" borderId="27" xfId="7" applyFont="1" applyBorder="1" applyAlignment="1" applyProtection="1">
      <alignment horizontal="center" vertical="top" textRotation="255" wrapText="1"/>
      <protection locked="0"/>
    </xf>
    <xf numFmtId="0" fontId="11" fillId="0" borderId="0" xfId="7" applyFont="1" applyAlignment="1" applyProtection="1">
      <alignment horizontal="center" vertical="top" wrapText="1"/>
      <protection locked="0"/>
    </xf>
    <xf numFmtId="0" fontId="11" fillId="0" borderId="9" xfId="7" applyFont="1" applyBorder="1" applyAlignment="1" applyProtection="1">
      <alignment horizontal="center" vertical="top" wrapText="1"/>
      <protection locked="0"/>
    </xf>
    <xf numFmtId="0" fontId="11" fillId="4" borderId="3" xfId="7" applyFont="1" applyFill="1" applyBorder="1" applyAlignment="1" applyProtection="1">
      <alignment horizontal="center" vertical="top" textRotation="255" wrapText="1"/>
      <protection locked="0"/>
    </xf>
    <xf numFmtId="0" fontId="11" fillId="4" borderId="10" xfId="7" applyFont="1" applyFill="1" applyBorder="1" applyAlignment="1" applyProtection="1">
      <alignment horizontal="center" vertical="top" textRotation="255" wrapText="1"/>
      <protection locked="0"/>
    </xf>
    <xf numFmtId="0" fontId="11" fillId="4" borderId="3" xfId="7" applyFont="1" applyFill="1" applyBorder="1" applyAlignment="1">
      <alignment horizontal="center" vertical="center" wrapText="1"/>
    </xf>
    <xf numFmtId="0" fontId="11" fillId="4" borderId="10" xfId="7" applyFont="1" applyFill="1" applyBorder="1" applyAlignment="1">
      <alignment horizontal="center" vertical="center" wrapText="1"/>
    </xf>
    <xf numFmtId="0" fontId="6" fillId="0" borderId="4" xfId="7" applyBorder="1" applyAlignment="1" applyProtection="1">
      <alignment horizontal="center" vertical="center" textRotation="255" wrapText="1"/>
      <protection locked="0"/>
    </xf>
    <xf numFmtId="0" fontId="6" fillId="0" borderId="4" xfId="7" applyBorder="1" applyAlignment="1" applyProtection="1">
      <alignment horizontal="center" vertical="center"/>
      <protection locked="0"/>
    </xf>
    <xf numFmtId="0" fontId="11" fillId="0" borderId="8" xfId="7" applyFont="1" applyBorder="1" applyAlignment="1" applyProtection="1">
      <alignment horizontal="center" vertical="center" wrapText="1"/>
      <protection locked="0"/>
    </xf>
    <xf numFmtId="0" fontId="6" fillId="0" borderId="0" xfId="7" applyAlignment="1" applyProtection="1">
      <alignment horizontal="center" vertical="center" textRotation="255" wrapText="1"/>
      <protection locked="0"/>
    </xf>
    <xf numFmtId="0" fontId="11" fillId="0" borderId="13" xfId="7" applyFont="1" applyBorder="1" applyAlignment="1" applyProtection="1">
      <alignment horizontal="center" vertical="top" wrapText="1"/>
      <protection locked="0"/>
    </xf>
    <xf numFmtId="0" fontId="11" fillId="0" borderId="8" xfId="7" applyFont="1" applyBorder="1" applyAlignment="1" applyProtection="1">
      <alignment horizontal="center" vertical="top" wrapText="1"/>
      <protection locked="0"/>
    </xf>
    <xf numFmtId="0" fontId="11" fillId="0" borderId="5" xfId="7" applyFont="1" applyBorder="1" applyAlignment="1" applyProtection="1">
      <alignment horizontal="center" vertical="top" wrapText="1"/>
      <protection locked="0"/>
    </xf>
    <xf numFmtId="0" fontId="11" fillId="0" borderId="60" xfId="7" applyFont="1" applyBorder="1" applyAlignment="1" applyProtection="1">
      <alignment horizontal="center" vertical="center" wrapText="1"/>
      <protection locked="0"/>
    </xf>
    <xf numFmtId="0" fontId="11" fillId="0" borderId="45" xfId="7" applyFont="1" applyBorder="1" applyAlignment="1" applyProtection="1">
      <alignment horizontal="center" vertical="center" wrapText="1"/>
      <protection locked="0"/>
    </xf>
    <xf numFmtId="0" fontId="30" fillId="13" borderId="0" xfId="20" applyFont="1" applyFill="1">
      <alignment vertical="center"/>
    </xf>
    <xf numFmtId="0" fontId="30" fillId="10" borderId="0" xfId="20" applyFont="1" applyFill="1">
      <alignment vertical="center"/>
    </xf>
    <xf numFmtId="0" fontId="30" fillId="14" borderId="0" xfId="20" applyFont="1" applyFill="1" applyAlignment="1">
      <alignment horizontal="left" vertical="center"/>
    </xf>
    <xf numFmtId="0" fontId="34" fillId="0" borderId="84" xfId="20" applyFont="1" applyBorder="1" applyAlignment="1">
      <alignment horizontal="center" vertical="center"/>
    </xf>
    <xf numFmtId="0" fontId="34" fillId="0" borderId="102" xfId="20" applyFont="1" applyBorder="1" applyAlignment="1">
      <alignment horizontal="center" vertical="center"/>
    </xf>
    <xf numFmtId="187" fontId="34" fillId="0" borderId="102" xfId="20" applyNumberFormat="1" applyFont="1" applyBorder="1" applyAlignment="1" applyProtection="1">
      <alignment horizontal="center" vertical="center"/>
      <protection locked="0"/>
    </xf>
    <xf numFmtId="187" fontId="34" fillId="0" borderId="110" xfId="20" applyNumberFormat="1" applyFont="1" applyBorder="1" applyAlignment="1" applyProtection="1">
      <alignment horizontal="center" vertical="center"/>
      <protection locked="0"/>
    </xf>
    <xf numFmtId="0" fontId="31" fillId="0" borderId="102" xfId="20" applyFont="1" applyBorder="1">
      <alignment vertical="center"/>
    </xf>
    <xf numFmtId="0" fontId="31" fillId="0" borderId="110" xfId="20" applyFont="1" applyBorder="1">
      <alignment vertical="center"/>
    </xf>
    <xf numFmtId="0" fontId="33" fillId="11" borderId="4" xfId="20" applyFont="1" applyFill="1" applyBorder="1" applyAlignment="1">
      <alignment horizontal="center" vertical="center" wrapText="1"/>
    </xf>
    <xf numFmtId="0" fontId="33" fillId="11" borderId="6" xfId="20" applyFont="1" applyFill="1" applyBorder="1" applyAlignment="1">
      <alignment horizontal="center" vertical="center" wrapText="1"/>
    </xf>
    <xf numFmtId="0" fontId="40" fillId="0" borderId="14" xfId="20" applyFont="1" applyBorder="1" applyAlignment="1" applyProtection="1">
      <alignment horizontal="center" vertical="center" wrapText="1"/>
      <protection locked="0"/>
    </xf>
    <xf numFmtId="0" fontId="40" fillId="0" borderId="15" xfId="20" applyFont="1" applyBorder="1" applyAlignment="1" applyProtection="1">
      <alignment horizontal="center" vertical="center" wrapText="1"/>
      <protection locked="0"/>
    </xf>
    <xf numFmtId="0" fontId="40" fillId="11" borderId="16" xfId="20" applyFont="1" applyFill="1" applyBorder="1" applyAlignment="1">
      <alignment horizontal="center" vertical="center" wrapText="1" shrinkToFit="1"/>
    </xf>
    <xf numFmtId="0" fontId="40" fillId="11" borderId="9" xfId="20" applyFont="1" applyFill="1" applyBorder="1" applyAlignment="1">
      <alignment horizontal="center" vertical="center" wrapText="1" shrinkToFit="1"/>
    </xf>
    <xf numFmtId="0" fontId="40" fillId="11" borderId="100" xfId="20" applyFont="1" applyFill="1" applyBorder="1" applyAlignment="1">
      <alignment horizontal="center" vertical="center" wrapText="1" shrinkToFit="1"/>
    </xf>
    <xf numFmtId="0" fontId="33" fillId="13" borderId="99" xfId="20" applyFont="1" applyFill="1" applyBorder="1" applyAlignment="1" applyProtection="1">
      <alignment horizontal="left" vertical="center" wrapText="1" shrinkToFit="1"/>
      <protection locked="0"/>
    </xf>
    <xf numFmtId="0" fontId="33" fillId="13" borderId="9" xfId="20" applyFont="1" applyFill="1" applyBorder="1" applyAlignment="1" applyProtection="1">
      <alignment horizontal="left" vertical="center" wrapText="1" shrinkToFit="1"/>
      <protection locked="0"/>
    </xf>
    <xf numFmtId="0" fontId="33" fillId="13" borderId="5" xfId="20" applyFont="1" applyFill="1" applyBorder="1" applyAlignment="1" applyProtection="1">
      <alignment horizontal="left" vertical="center" wrapText="1" shrinkToFit="1"/>
      <protection locked="0"/>
    </xf>
    <xf numFmtId="0" fontId="33" fillId="11" borderId="16" xfId="20" applyFont="1" applyFill="1" applyBorder="1" applyAlignment="1">
      <alignment horizontal="center" vertical="center" wrapText="1"/>
    </xf>
    <xf numFmtId="0" fontId="33" fillId="11" borderId="9" xfId="20" applyFont="1" applyFill="1" applyBorder="1" applyAlignment="1">
      <alignment horizontal="center" vertical="center" wrapText="1"/>
    </xf>
    <xf numFmtId="0" fontId="33" fillId="11" borderId="100" xfId="20" applyFont="1" applyFill="1" applyBorder="1" applyAlignment="1">
      <alignment horizontal="center" vertical="center" wrapText="1"/>
    </xf>
    <xf numFmtId="0" fontId="33" fillId="14" borderId="99" xfId="20" applyFont="1" applyFill="1" applyBorder="1" applyAlignment="1" applyProtection="1">
      <alignment horizontal="left" vertical="center" wrapText="1" shrinkToFit="1"/>
      <protection locked="0"/>
    </xf>
    <xf numFmtId="0" fontId="33" fillId="14" borderId="9" xfId="20" applyFont="1" applyFill="1" applyBorder="1" applyAlignment="1" applyProtection="1">
      <alignment horizontal="left" vertical="center" wrapText="1" shrinkToFit="1"/>
      <protection locked="0"/>
    </xf>
    <xf numFmtId="0" fontId="33" fillId="14" borderId="5" xfId="20" applyFont="1" applyFill="1" applyBorder="1" applyAlignment="1" applyProtection="1">
      <alignment horizontal="left" vertical="center" wrapText="1" shrinkToFit="1"/>
      <protection locked="0"/>
    </xf>
    <xf numFmtId="0" fontId="33" fillId="11" borderId="4" xfId="20" applyFont="1" applyFill="1" applyBorder="1" applyAlignment="1">
      <alignment horizontal="center" vertical="center"/>
    </xf>
    <xf numFmtId="0" fontId="33" fillId="11" borderId="6" xfId="20" applyFont="1" applyFill="1" applyBorder="1" applyAlignment="1">
      <alignment horizontal="center" vertical="center"/>
    </xf>
    <xf numFmtId="0" fontId="40" fillId="0" borderId="110" xfId="20" applyFont="1" applyBorder="1" applyAlignment="1" applyProtection="1">
      <alignment horizontal="center" vertical="center" wrapText="1"/>
      <protection locked="0"/>
    </xf>
    <xf numFmtId="0" fontId="40" fillId="0" borderId="4" xfId="20" applyFont="1" applyBorder="1" applyAlignment="1" applyProtection="1">
      <alignment horizontal="center" vertical="center" wrapText="1"/>
      <protection locked="0"/>
    </xf>
    <xf numFmtId="0" fontId="40" fillId="11" borderId="1" xfId="20" applyFont="1" applyFill="1" applyBorder="1" applyAlignment="1">
      <alignment horizontal="center" wrapText="1"/>
    </xf>
    <xf numFmtId="0" fontId="40" fillId="11" borderId="11" xfId="20" applyFont="1" applyFill="1" applyBorder="1" applyAlignment="1">
      <alignment horizontal="center" wrapText="1"/>
    </xf>
    <xf numFmtId="0" fontId="40" fillId="11" borderId="98" xfId="20" applyFont="1" applyFill="1" applyBorder="1" applyAlignment="1">
      <alignment horizontal="center" wrapText="1"/>
    </xf>
    <xf numFmtId="0" fontId="40" fillId="13" borderId="97" xfId="20" applyFont="1" applyFill="1" applyBorder="1" applyAlignment="1" applyProtection="1">
      <alignment horizontal="left"/>
      <protection locked="0"/>
    </xf>
    <xf numFmtId="0" fontId="40" fillId="13" borderId="11" xfId="20" applyFont="1" applyFill="1" applyBorder="1" applyAlignment="1" applyProtection="1">
      <alignment horizontal="left"/>
      <protection locked="0"/>
    </xf>
    <xf numFmtId="0" fontId="40" fillId="13" borderId="13" xfId="20" applyFont="1" applyFill="1" applyBorder="1" applyAlignment="1" applyProtection="1">
      <alignment horizontal="left"/>
      <protection locked="0"/>
    </xf>
    <xf numFmtId="0" fontId="40" fillId="14" borderId="97" xfId="20" applyFont="1" applyFill="1" applyBorder="1" applyAlignment="1" applyProtection="1">
      <alignment horizontal="left"/>
      <protection locked="0"/>
    </xf>
    <xf numFmtId="0" fontId="40" fillId="14" borderId="11" xfId="20" applyFont="1" applyFill="1" applyBorder="1" applyAlignment="1" applyProtection="1">
      <alignment horizontal="left"/>
      <protection locked="0"/>
    </xf>
    <xf numFmtId="0" fontId="40" fillId="14" borderId="13" xfId="20" applyFont="1" applyFill="1" applyBorder="1" applyAlignment="1" applyProtection="1">
      <alignment horizontal="left"/>
      <protection locked="0"/>
    </xf>
    <xf numFmtId="0" fontId="33" fillId="11" borderId="84" xfId="20" applyFont="1" applyFill="1" applyBorder="1" applyAlignment="1">
      <alignment horizontal="center" vertical="center" wrapText="1"/>
    </xf>
    <xf numFmtId="0" fontId="33" fillId="11" borderId="102" xfId="20" applyFont="1" applyFill="1" applyBorder="1" applyAlignment="1">
      <alignment horizontal="center" vertical="center"/>
    </xf>
    <xf numFmtId="0" fontId="33" fillId="13" borderId="102" xfId="20" applyFont="1" applyFill="1" applyBorder="1" applyAlignment="1" applyProtection="1">
      <alignment horizontal="center" vertical="center" wrapText="1"/>
      <protection locked="0"/>
    </xf>
    <xf numFmtId="0" fontId="33" fillId="13" borderId="110" xfId="20" applyFont="1" applyFill="1" applyBorder="1" applyAlignment="1" applyProtection="1">
      <alignment horizontal="center" vertical="center" wrapText="1"/>
      <protection locked="0"/>
    </xf>
    <xf numFmtId="0" fontId="33" fillId="11" borderId="14" xfId="20" applyFont="1" applyFill="1" applyBorder="1" applyAlignment="1">
      <alignment horizontal="center" vertical="center" wrapText="1"/>
    </xf>
    <xf numFmtId="0" fontId="33" fillId="11" borderId="109" xfId="20" applyFont="1" applyFill="1" applyBorder="1" applyAlignment="1">
      <alignment horizontal="center" vertical="center" wrapText="1"/>
    </xf>
    <xf numFmtId="0" fontId="33" fillId="14" borderId="14" xfId="20" applyFont="1" applyFill="1" applyBorder="1" applyAlignment="1" applyProtection="1">
      <alignment horizontal="center" vertical="center"/>
      <protection locked="0"/>
    </xf>
    <xf numFmtId="0" fontId="33" fillId="11" borderId="95" xfId="20" applyFont="1" applyFill="1" applyBorder="1" applyAlignment="1">
      <alignment horizontal="center" vertical="center"/>
    </xf>
    <xf numFmtId="0" fontId="33" fillId="11" borderId="96" xfId="20" applyFont="1" applyFill="1" applyBorder="1" applyAlignment="1">
      <alignment horizontal="center" vertical="center"/>
    </xf>
    <xf numFmtId="0" fontId="33" fillId="13" borderId="96" xfId="20" applyFont="1" applyFill="1" applyBorder="1" applyAlignment="1" applyProtection="1">
      <alignment horizontal="center" vertical="center"/>
      <protection locked="0"/>
    </xf>
    <xf numFmtId="0" fontId="33" fillId="13" borderId="101" xfId="20" applyFont="1" applyFill="1" applyBorder="1" applyAlignment="1" applyProtection="1">
      <alignment horizontal="center" vertical="center"/>
      <protection locked="0"/>
    </xf>
    <xf numFmtId="0" fontId="33" fillId="11" borderId="84" xfId="20" applyFont="1" applyFill="1" applyBorder="1" applyAlignment="1">
      <alignment horizontal="center" vertical="center"/>
    </xf>
    <xf numFmtId="0" fontId="33" fillId="0" borderId="96" xfId="20" applyFont="1" applyBorder="1" applyAlignment="1">
      <alignment horizontal="right" vertical="center"/>
    </xf>
    <xf numFmtId="0" fontId="33" fillId="0" borderId="97" xfId="20" applyFont="1" applyBorder="1" applyAlignment="1">
      <alignment horizontal="right" vertical="center"/>
    </xf>
    <xf numFmtId="0" fontId="33" fillId="13" borderId="11" xfId="20" applyFont="1" applyFill="1" applyBorder="1" applyAlignment="1" applyProtection="1">
      <alignment horizontal="left" vertical="center"/>
      <protection locked="0"/>
    </xf>
    <xf numFmtId="0" fontId="33" fillId="13" borderId="13" xfId="20" applyFont="1" applyFill="1" applyBorder="1" applyAlignment="1" applyProtection="1">
      <alignment horizontal="left" vertical="center"/>
      <protection locked="0"/>
    </xf>
    <xf numFmtId="0" fontId="33" fillId="11" borderId="102" xfId="20" applyFont="1" applyFill="1" applyBorder="1" applyAlignment="1">
      <alignment horizontal="center" vertical="center" wrapText="1"/>
    </xf>
    <xf numFmtId="0" fontId="33" fillId="13" borderId="102" xfId="20" applyFont="1" applyFill="1" applyBorder="1" applyAlignment="1" applyProtection="1">
      <alignment horizontal="center" vertical="center"/>
      <protection locked="0"/>
    </xf>
    <xf numFmtId="0" fontId="33" fillId="13" borderId="110" xfId="20" applyFont="1" applyFill="1" applyBorder="1" applyAlignment="1" applyProtection="1">
      <alignment horizontal="center" vertical="center"/>
      <protection locked="0"/>
    </xf>
    <xf numFmtId="0" fontId="33" fillId="13" borderId="102" xfId="20" applyFont="1" applyFill="1" applyBorder="1" applyAlignment="1" applyProtection="1">
      <alignment horizontal="left" vertical="center" indent="1"/>
      <protection locked="0"/>
    </xf>
    <xf numFmtId="0" fontId="33" fillId="13" borderId="110" xfId="20" applyFont="1" applyFill="1" applyBorder="1" applyAlignment="1" applyProtection="1">
      <alignment horizontal="left" vertical="center" indent="1"/>
      <protection locked="0"/>
    </xf>
    <xf numFmtId="0" fontId="38" fillId="0" borderId="11" xfId="22" applyFont="1" applyBorder="1" applyAlignment="1">
      <alignment horizontal="center" vertical="center"/>
    </xf>
    <xf numFmtId="0" fontId="45" fillId="0" borderId="11" xfId="22" applyFont="1" applyBorder="1" applyAlignment="1">
      <alignment horizontal="center" vertical="center"/>
    </xf>
    <xf numFmtId="0" fontId="38" fillId="0" borderId="11" xfId="22" applyFont="1" applyBorder="1" applyAlignment="1">
      <alignment horizontal="left" vertical="center" wrapText="1"/>
    </xf>
    <xf numFmtId="0" fontId="38" fillId="0" borderId="13" xfId="22" applyFont="1" applyBorder="1" applyAlignment="1">
      <alignment horizontal="left" vertical="center" wrapText="1"/>
    </xf>
    <xf numFmtId="0" fontId="53" fillId="0" borderId="14" xfId="22" applyFont="1" applyBorder="1" applyAlignment="1">
      <alignment horizontal="center" vertical="center" wrapText="1" shrinkToFit="1"/>
    </xf>
    <xf numFmtId="0" fontId="78" fillId="0" borderId="14" xfId="22" applyFont="1" applyBorder="1" applyAlignment="1">
      <alignment horizontal="center" vertical="center" shrinkToFit="1"/>
    </xf>
    <xf numFmtId="0" fontId="38" fillId="0" borderId="14" xfId="22" applyFont="1" applyBorder="1" applyAlignment="1">
      <alignment horizontal="left" vertical="center" wrapText="1"/>
    </xf>
    <xf numFmtId="0" fontId="38" fillId="0" borderId="15" xfId="22" applyFont="1" applyBorder="1" applyAlignment="1">
      <alignment horizontal="left" vertical="center" wrapText="1"/>
    </xf>
    <xf numFmtId="0" fontId="38" fillId="0" borderId="4" xfId="22" applyFont="1" applyBorder="1" applyAlignment="1">
      <alignment horizontal="left" vertical="center" wrapText="1"/>
    </xf>
    <xf numFmtId="0" fontId="40" fillId="0" borderId="0" xfId="20" applyFont="1" applyAlignment="1">
      <alignment horizontal="center" vertical="center"/>
    </xf>
    <xf numFmtId="0" fontId="13" fillId="0" borderId="6" xfId="21" quotePrefix="1" applyFont="1" applyBorder="1" applyAlignment="1">
      <alignment horizontal="center" vertical="center" wrapText="1"/>
    </xf>
    <xf numFmtId="0" fontId="13" fillId="0" borderId="15" xfId="21" quotePrefix="1" applyFont="1" applyBorder="1" applyAlignment="1">
      <alignment horizontal="center" vertical="center" wrapText="1"/>
    </xf>
    <xf numFmtId="0" fontId="13" fillId="0" borderId="4" xfId="21" quotePrefix="1" applyFont="1" applyBorder="1" applyAlignment="1">
      <alignment horizontal="center" vertical="center" wrapText="1"/>
    </xf>
    <xf numFmtId="0" fontId="13" fillId="0" borderId="14" xfId="21" quotePrefix="1" applyFont="1" applyBorder="1" applyAlignment="1">
      <alignment horizontal="center" vertical="center" wrapText="1"/>
    </xf>
    <xf numFmtId="0" fontId="49" fillId="0" borderId="0" xfId="20" quotePrefix="1" applyFont="1" applyAlignment="1">
      <alignment horizontal="right" vertical="center"/>
    </xf>
    <xf numFmtId="0" fontId="49" fillId="0" borderId="0" xfId="20" applyFont="1" applyAlignment="1">
      <alignment horizontal="right" vertical="center"/>
    </xf>
    <xf numFmtId="0" fontId="13" fillId="13" borderId="6" xfId="21" quotePrefix="1" applyFont="1" applyFill="1" applyBorder="1" applyAlignment="1" applyProtection="1">
      <alignment horizontal="center" vertical="center" wrapText="1"/>
      <protection locked="0"/>
    </xf>
    <xf numFmtId="0" fontId="13" fillId="13" borderId="15" xfId="21" quotePrefix="1" applyFont="1" applyFill="1" applyBorder="1" applyAlignment="1" applyProtection="1">
      <alignment horizontal="center" vertical="center" wrapText="1"/>
      <protection locked="0"/>
    </xf>
    <xf numFmtId="0" fontId="13" fillId="0" borderId="4" xfId="21" quotePrefix="1" applyFont="1" applyBorder="1" applyAlignment="1">
      <alignment horizontal="left" vertical="center" wrapText="1"/>
    </xf>
    <xf numFmtId="0" fontId="13" fillId="13" borderId="14" xfId="21" quotePrefix="1" applyFont="1" applyFill="1" applyBorder="1" applyAlignment="1" applyProtection="1">
      <alignment horizontal="center" vertical="center" wrapText="1"/>
      <protection locked="0"/>
    </xf>
    <xf numFmtId="0" fontId="40" fillId="11" borderId="111" xfId="20" applyFont="1" applyFill="1" applyBorder="1" applyAlignment="1">
      <alignment vertical="center" wrapText="1" shrinkToFit="1"/>
    </xf>
    <xf numFmtId="0" fontId="40" fillId="11" borderId="14" xfId="20" applyFont="1" applyFill="1" applyBorder="1" applyAlignment="1">
      <alignment vertical="center" wrapText="1" shrinkToFit="1"/>
    </xf>
    <xf numFmtId="0" fontId="40" fillId="11" borderId="15" xfId="20" applyFont="1" applyFill="1" applyBorder="1" applyAlignment="1">
      <alignment vertical="center" wrapText="1" shrinkToFit="1"/>
    </xf>
    <xf numFmtId="0" fontId="40" fillId="11" borderId="11" xfId="20" applyFont="1" applyFill="1" applyBorder="1" applyAlignment="1">
      <alignment horizontal="center" vertical="center" wrapText="1"/>
    </xf>
    <xf numFmtId="0" fontId="40" fillId="11" borderId="0" xfId="20" applyFont="1" applyFill="1" applyAlignment="1">
      <alignment horizontal="center" vertical="center" wrapText="1"/>
    </xf>
    <xf numFmtId="0" fontId="40" fillId="11" borderId="102" xfId="20" applyFont="1" applyFill="1" applyBorder="1" applyAlignment="1">
      <alignment vertical="center" shrinkToFit="1"/>
    </xf>
    <xf numFmtId="0" fontId="40" fillId="11" borderId="110" xfId="20" applyFont="1" applyFill="1" applyBorder="1" applyAlignment="1">
      <alignment vertical="center" shrinkToFit="1"/>
    </xf>
    <xf numFmtId="0" fontId="40" fillId="11" borderId="102" xfId="20" applyFont="1" applyFill="1" applyBorder="1">
      <alignment vertical="center"/>
    </xf>
    <xf numFmtId="0" fontId="40" fillId="11" borderId="110" xfId="20" applyFont="1" applyFill="1" applyBorder="1">
      <alignment vertical="center"/>
    </xf>
    <xf numFmtId="0" fontId="13" fillId="14" borderId="6" xfId="21" quotePrefix="1" applyFont="1" applyFill="1" applyBorder="1" applyAlignment="1" applyProtection="1">
      <alignment horizontal="center" vertical="center" wrapText="1"/>
      <protection locked="0"/>
    </xf>
    <xf numFmtId="0" fontId="13" fillId="14" borderId="15" xfId="21" quotePrefix="1" applyFont="1" applyFill="1" applyBorder="1" applyAlignment="1" applyProtection="1">
      <alignment horizontal="center" vertical="center" wrapText="1"/>
      <protection locked="0"/>
    </xf>
    <xf numFmtId="0" fontId="38" fillId="0" borderId="4" xfId="21" applyFont="1" applyBorder="1" applyAlignment="1">
      <alignment horizontal="center" vertical="center"/>
    </xf>
    <xf numFmtId="0" fontId="38" fillId="0" borderId="4" xfId="21" applyFont="1" applyBorder="1" applyAlignment="1">
      <alignment horizontal="center" vertical="center" shrinkToFit="1"/>
    </xf>
    <xf numFmtId="0" fontId="38" fillId="0" borderId="12" xfId="21" applyFont="1" applyBorder="1" applyAlignment="1">
      <alignment horizontal="center" vertical="center" shrinkToFit="1"/>
    </xf>
    <xf numFmtId="0" fontId="38" fillId="0" borderId="4" xfId="21" applyFont="1" applyBorder="1" applyAlignment="1">
      <alignment horizontal="center" vertical="center" wrapText="1"/>
    </xf>
    <xf numFmtId="0" fontId="38" fillId="13" borderId="4" xfId="21" applyFont="1" applyFill="1" applyBorder="1" applyAlignment="1" applyProtection="1">
      <alignment horizontal="center" vertical="center"/>
      <protection locked="0"/>
    </xf>
    <xf numFmtId="0" fontId="40" fillId="13" borderId="4" xfId="20" applyFont="1" applyFill="1" applyBorder="1" applyAlignment="1" applyProtection="1">
      <alignment horizontal="center" vertical="center" wrapText="1"/>
      <protection locked="0"/>
    </xf>
    <xf numFmtId="0" fontId="40" fillId="13" borderId="4" xfId="20" applyFont="1" applyFill="1" applyBorder="1" applyAlignment="1" applyProtection="1">
      <alignment horizontal="center" vertical="center"/>
      <protection locked="0"/>
    </xf>
    <xf numFmtId="0" fontId="40" fillId="14" borderId="4" xfId="20" applyFont="1" applyFill="1" applyBorder="1" applyAlignment="1" applyProtection="1">
      <alignment horizontal="center" vertical="center"/>
      <protection locked="0"/>
    </xf>
    <xf numFmtId="0" fontId="13" fillId="0" borderId="15" xfId="23" applyFont="1" applyBorder="1" applyAlignment="1">
      <alignment horizontal="center" vertical="center" shrinkToFit="1"/>
    </xf>
    <xf numFmtId="0" fontId="52" fillId="0" borderId="4" xfId="24" applyFont="1" applyBorder="1" applyAlignment="1">
      <alignment horizontal="center" vertical="center" shrinkToFit="1"/>
    </xf>
    <xf numFmtId="0" fontId="13" fillId="0" borderId="4" xfId="23" applyFont="1" applyBorder="1" applyAlignment="1">
      <alignment horizontal="center" vertical="center" shrinkToFit="1"/>
    </xf>
    <xf numFmtId="0" fontId="52" fillId="0" borderId="4" xfId="24" applyFont="1" applyBorder="1" applyAlignment="1">
      <alignment vertical="center" shrinkToFit="1"/>
    </xf>
    <xf numFmtId="0" fontId="76" fillId="0" borderId="4" xfId="21" applyFont="1" applyBorder="1" applyAlignment="1">
      <alignment horizontal="center" vertical="center" wrapText="1"/>
    </xf>
    <xf numFmtId="0" fontId="40" fillId="14" borderId="6" xfId="20" applyFont="1" applyFill="1" applyBorder="1" applyAlignment="1" applyProtection="1">
      <alignment horizontal="center" vertical="center"/>
      <protection locked="0"/>
    </xf>
    <xf numFmtId="0" fontId="40" fillId="14" borderId="14" xfId="20" applyFont="1" applyFill="1" applyBorder="1" applyAlignment="1" applyProtection="1">
      <alignment horizontal="center" vertical="center"/>
      <protection locked="0"/>
    </xf>
    <xf numFmtId="0" fontId="40" fillId="14" borderId="15" xfId="20" applyFont="1" applyFill="1" applyBorder="1" applyAlignment="1" applyProtection="1">
      <alignment horizontal="center" vertical="center"/>
      <protection locked="0"/>
    </xf>
    <xf numFmtId="38" fontId="40" fillId="14" borderId="4" xfId="18" applyFont="1" applyFill="1" applyBorder="1" applyAlignment="1" applyProtection="1">
      <alignment horizontal="center" vertical="center" shrinkToFit="1"/>
      <protection locked="0"/>
    </xf>
    <xf numFmtId="38" fontId="40" fillId="14" borderId="4" xfId="18" applyFont="1" applyFill="1" applyBorder="1" applyAlignment="1" applyProtection="1">
      <alignment horizontal="center" vertical="center"/>
      <protection locked="0"/>
    </xf>
    <xf numFmtId="0" fontId="38" fillId="0" borderId="0" xfId="21" applyFont="1" applyAlignment="1">
      <alignment horizontal="right" vertical="top"/>
    </xf>
    <xf numFmtId="0" fontId="38" fillId="0" borderId="11" xfId="21" applyFont="1" applyBorder="1" applyAlignment="1">
      <alignment horizontal="left" vertical="top" wrapText="1"/>
    </xf>
    <xf numFmtId="0" fontId="38" fillId="0" borderId="11" xfId="21" applyFont="1" applyBorder="1" applyAlignment="1" applyProtection="1">
      <alignment horizontal="left" vertical="top" wrapText="1"/>
      <protection locked="0"/>
    </xf>
    <xf numFmtId="0" fontId="40" fillId="11" borderId="4" xfId="20" applyFont="1" applyFill="1" applyBorder="1" applyAlignment="1">
      <alignment horizontal="center" vertical="center"/>
    </xf>
    <xf numFmtId="0" fontId="40" fillId="11" borderId="4" xfId="20" applyFont="1" applyFill="1" applyBorder="1" applyAlignment="1">
      <alignment horizontal="center" vertical="center" wrapText="1"/>
    </xf>
    <xf numFmtId="0" fontId="40" fillId="11" borderId="4" xfId="21" applyFont="1" applyFill="1" applyBorder="1" applyAlignment="1">
      <alignment horizontal="center" vertical="center" wrapText="1"/>
    </xf>
    <xf numFmtId="0" fontId="38" fillId="11" borderId="4" xfId="21" applyFont="1" applyFill="1" applyBorder="1" applyAlignment="1">
      <alignment horizontal="center" vertical="center" wrapText="1" shrinkToFit="1"/>
    </xf>
    <xf numFmtId="0" fontId="38" fillId="11" borderId="6" xfId="21" applyFont="1" applyFill="1" applyBorder="1" applyAlignment="1">
      <alignment horizontal="left" vertical="center" wrapText="1" shrinkToFit="1"/>
    </xf>
    <xf numFmtId="0" fontId="38" fillId="11" borderId="14" xfId="21" applyFont="1" applyFill="1" applyBorder="1" applyAlignment="1">
      <alignment horizontal="left" vertical="center" wrapText="1" shrinkToFit="1"/>
    </xf>
    <xf numFmtId="0" fontId="38" fillId="11" borderId="4" xfId="21" applyFont="1" applyFill="1" applyBorder="1" applyAlignment="1">
      <alignment horizontal="left" vertical="center" wrapText="1"/>
    </xf>
    <xf numFmtId="0" fontId="38" fillId="11" borderId="4" xfId="21" applyFont="1" applyFill="1" applyBorder="1" applyAlignment="1">
      <alignment horizontal="center" vertical="center" wrapText="1"/>
    </xf>
    <xf numFmtId="0" fontId="38" fillId="11" borderId="1" xfId="21" applyFont="1" applyFill="1" applyBorder="1" applyAlignment="1">
      <alignment horizontal="left" vertical="center" wrapText="1"/>
    </xf>
    <xf numFmtId="0" fontId="38" fillId="11" borderId="11" xfId="21" applyFont="1" applyFill="1" applyBorder="1" applyAlignment="1">
      <alignment horizontal="left" vertical="center" wrapText="1"/>
    </xf>
    <xf numFmtId="0" fontId="38" fillId="11" borderId="13" xfId="21" applyFont="1" applyFill="1" applyBorder="1" applyAlignment="1">
      <alignment horizontal="left" vertical="center" wrapText="1"/>
    </xf>
    <xf numFmtId="0" fontId="38" fillId="11" borderId="16" xfId="21" applyFont="1" applyFill="1" applyBorder="1" applyAlignment="1">
      <alignment horizontal="left" vertical="center" wrapText="1"/>
    </xf>
    <xf numFmtId="0" fontId="38" fillId="11" borderId="9" xfId="21" applyFont="1" applyFill="1" applyBorder="1" applyAlignment="1">
      <alignment horizontal="left" vertical="center" wrapText="1"/>
    </xf>
    <xf numFmtId="0" fontId="38" fillId="11" borderId="5" xfId="21" applyFont="1" applyFill="1" applyBorder="1" applyAlignment="1">
      <alignment horizontal="left" vertical="center" wrapText="1"/>
    </xf>
    <xf numFmtId="0" fontId="38" fillId="11" borderId="1" xfId="21" applyFont="1" applyFill="1" applyBorder="1" applyAlignment="1">
      <alignment horizontal="center" vertical="center" wrapText="1"/>
    </xf>
    <xf numFmtId="0" fontId="38" fillId="11" borderId="13" xfId="21" applyFont="1" applyFill="1" applyBorder="1" applyAlignment="1">
      <alignment horizontal="center" vertical="center" wrapText="1"/>
    </xf>
    <xf numFmtId="0" fontId="38" fillId="11" borderId="16" xfId="21" applyFont="1" applyFill="1" applyBorder="1" applyAlignment="1">
      <alignment horizontal="center" vertical="center" wrapText="1"/>
    </xf>
    <xf numFmtId="0" fontId="38" fillId="11" borderId="5" xfId="21" applyFont="1" applyFill="1" applyBorder="1" applyAlignment="1">
      <alignment horizontal="center" vertical="center" wrapText="1"/>
    </xf>
    <xf numFmtId="0" fontId="53" fillId="11" borderId="1" xfId="21" applyFont="1" applyFill="1" applyBorder="1" applyAlignment="1">
      <alignment horizontal="left" vertical="center" wrapText="1"/>
    </xf>
    <xf numFmtId="0" fontId="53" fillId="11" borderId="11" xfId="21" applyFont="1" applyFill="1" applyBorder="1" applyAlignment="1">
      <alignment horizontal="left" vertical="center" wrapText="1"/>
    </xf>
    <xf numFmtId="0" fontId="53" fillId="11" borderId="13" xfId="21" applyFont="1" applyFill="1" applyBorder="1" applyAlignment="1">
      <alignment horizontal="left" vertical="center" wrapText="1"/>
    </xf>
    <xf numFmtId="0" fontId="53" fillId="11" borderId="16" xfId="21" applyFont="1" applyFill="1" applyBorder="1" applyAlignment="1">
      <alignment horizontal="left" vertical="center" wrapText="1"/>
    </xf>
    <xf numFmtId="0" fontId="53" fillId="11" borderId="9" xfId="21" applyFont="1" applyFill="1" applyBorder="1" applyAlignment="1">
      <alignment horizontal="left" vertical="center" wrapText="1"/>
    </xf>
    <xf numFmtId="0" fontId="53" fillId="11" borderId="5" xfId="21" applyFont="1" applyFill="1" applyBorder="1" applyAlignment="1">
      <alignment horizontal="left" vertical="center" wrapText="1"/>
    </xf>
    <xf numFmtId="0" fontId="53" fillId="11" borderId="17" xfId="21" applyFont="1" applyFill="1" applyBorder="1" applyAlignment="1">
      <alignment horizontal="left" vertical="center" wrapText="1"/>
    </xf>
    <xf numFmtId="0" fontId="53" fillId="11" borderId="0" xfId="21" applyFont="1" applyFill="1" applyAlignment="1">
      <alignment horizontal="left" vertical="center" wrapText="1"/>
    </xf>
    <xf numFmtId="0" fontId="38" fillId="11" borderId="6" xfId="21" applyFont="1" applyFill="1" applyBorder="1" applyAlignment="1">
      <alignment horizontal="center" vertical="center" wrapText="1"/>
    </xf>
    <xf numFmtId="0" fontId="38" fillId="11" borderId="14" xfId="21" applyFont="1" applyFill="1" applyBorder="1" applyAlignment="1">
      <alignment horizontal="center" vertical="center" wrapText="1"/>
    </xf>
    <xf numFmtId="0" fontId="38" fillId="11" borderId="15" xfId="21" applyFont="1" applyFill="1" applyBorder="1" applyAlignment="1">
      <alignment horizontal="center" vertical="center" wrapText="1"/>
    </xf>
    <xf numFmtId="179" fontId="38" fillId="13" borderId="4" xfId="21" applyNumberFormat="1" applyFont="1" applyFill="1" applyBorder="1" applyAlignment="1" applyProtection="1">
      <alignment horizontal="center" vertical="center"/>
      <protection locked="0"/>
    </xf>
    <xf numFmtId="0" fontId="38" fillId="13" borderId="4" xfId="21" applyFont="1" applyFill="1" applyBorder="1" applyAlignment="1" applyProtection="1">
      <alignment horizontal="center" vertical="center" shrinkToFit="1"/>
      <protection locked="0"/>
    </xf>
    <xf numFmtId="49" fontId="53" fillId="14" borderId="4" xfId="21" applyNumberFormat="1" applyFont="1" applyFill="1" applyBorder="1" applyAlignment="1" applyProtection="1">
      <alignment horizontal="center" vertical="center" wrapText="1"/>
      <protection locked="0"/>
    </xf>
    <xf numFmtId="0" fontId="38" fillId="14" borderId="4" xfId="21" applyFont="1" applyFill="1" applyBorder="1" applyAlignment="1" applyProtection="1">
      <alignment horizontal="center" vertical="center" shrinkToFit="1"/>
      <protection locked="0"/>
    </xf>
    <xf numFmtId="0" fontId="38" fillId="0" borderId="4" xfId="21" applyFont="1" applyBorder="1" applyAlignment="1" applyProtection="1">
      <alignment horizontal="center" vertical="center" shrinkToFit="1"/>
      <protection locked="0"/>
    </xf>
    <xf numFmtId="9" fontId="40" fillId="0" borderId="6" xfId="25" applyFont="1" applyFill="1" applyBorder="1" applyAlignment="1" applyProtection="1">
      <alignment horizontal="center" vertical="center"/>
      <protection locked="0"/>
    </xf>
    <xf numFmtId="9" fontId="40" fillId="0" borderId="15" xfId="25" applyFont="1" applyFill="1" applyBorder="1" applyAlignment="1" applyProtection="1">
      <alignment horizontal="center" vertical="center"/>
      <protection locked="0"/>
    </xf>
    <xf numFmtId="49" fontId="38" fillId="14" borderId="6" xfId="21" applyNumberFormat="1" applyFont="1" applyFill="1" applyBorder="1" applyAlignment="1" applyProtection="1">
      <alignment horizontal="center" vertical="center"/>
      <protection locked="0"/>
    </xf>
    <xf numFmtId="49" fontId="38" fillId="14" borderId="14" xfId="21" applyNumberFormat="1" applyFont="1" applyFill="1" applyBorder="1" applyAlignment="1" applyProtection="1">
      <alignment horizontal="center" vertical="center"/>
      <protection locked="0"/>
    </xf>
    <xf numFmtId="49" fontId="38" fillId="14" borderId="15" xfId="21" applyNumberFormat="1" applyFont="1" applyFill="1" applyBorder="1" applyAlignment="1" applyProtection="1">
      <alignment horizontal="center" vertical="center"/>
      <protection locked="0"/>
    </xf>
    <xf numFmtId="0" fontId="38" fillId="13" borderId="14" xfId="21" applyFont="1" applyFill="1" applyBorder="1" applyAlignment="1" applyProtection="1">
      <alignment horizontal="center" vertical="center" shrinkToFit="1"/>
      <protection locked="0"/>
    </xf>
    <xf numFmtId="0" fontId="38" fillId="13" borderId="15" xfId="21" applyFont="1" applyFill="1" applyBorder="1" applyAlignment="1" applyProtection="1">
      <alignment horizontal="center" vertical="center" shrinkToFit="1"/>
      <protection locked="0"/>
    </xf>
    <xf numFmtId="49" fontId="38" fillId="14" borderId="4" xfId="21" applyNumberFormat="1" applyFont="1" applyFill="1" applyBorder="1" applyAlignment="1" applyProtection="1">
      <alignment horizontal="center" vertical="center"/>
      <protection locked="0"/>
    </xf>
    <xf numFmtId="0" fontId="38" fillId="11" borderId="0" xfId="21" applyFont="1" applyFill="1" applyAlignment="1">
      <alignment horizontal="right" vertical="top"/>
    </xf>
    <xf numFmtId="0" fontId="38" fillId="11" borderId="11" xfId="21" applyFont="1" applyFill="1" applyBorder="1" applyAlignment="1">
      <alignment horizontal="left" vertical="top" wrapText="1"/>
    </xf>
    <xf numFmtId="0" fontId="38" fillId="11" borderId="11" xfId="21" applyFont="1" applyFill="1" applyBorder="1" applyAlignment="1" applyProtection="1">
      <alignment horizontal="left" vertical="top" wrapText="1"/>
      <protection locked="0"/>
    </xf>
    <xf numFmtId="9" fontId="40" fillId="0" borderId="4" xfId="25" applyFont="1" applyFill="1" applyBorder="1" applyAlignment="1" applyProtection="1">
      <alignment horizontal="center" vertical="center"/>
      <protection locked="0"/>
    </xf>
    <xf numFmtId="0" fontId="40" fillId="11" borderId="6" xfId="20" applyFont="1" applyFill="1" applyBorder="1" applyAlignment="1">
      <alignment horizontal="left" vertical="center" wrapText="1"/>
    </xf>
    <xf numFmtId="0" fontId="40" fillId="11" borderId="14" xfId="20" applyFont="1" applyFill="1" applyBorder="1" applyAlignment="1">
      <alignment horizontal="left" vertical="center" wrapText="1"/>
    </xf>
    <xf numFmtId="0" fontId="40" fillId="11" borderId="15" xfId="20" applyFont="1" applyFill="1" applyBorder="1" applyAlignment="1">
      <alignment horizontal="left" vertical="center" wrapText="1"/>
    </xf>
    <xf numFmtId="0" fontId="40" fillId="11" borderId="1" xfId="20" applyFont="1" applyFill="1" applyBorder="1" applyAlignment="1">
      <alignment horizontal="center" vertical="center" wrapText="1"/>
    </xf>
    <xf numFmtId="0" fontId="40" fillId="11" borderId="16" xfId="20" applyFont="1" applyFill="1" applyBorder="1" applyAlignment="1">
      <alignment horizontal="center" vertical="center" wrapText="1"/>
    </xf>
    <xf numFmtId="0" fontId="40" fillId="11" borderId="9" xfId="20" applyFont="1" applyFill="1" applyBorder="1" applyAlignment="1">
      <alignment horizontal="center" vertical="center" wrapText="1"/>
    </xf>
    <xf numFmtId="0" fontId="40" fillId="0" borderId="1" xfId="20" applyFont="1" applyBorder="1" applyAlignment="1">
      <alignment horizontal="center" vertical="center" wrapText="1"/>
    </xf>
    <xf numFmtId="0" fontId="40" fillId="0" borderId="13" xfId="20" applyFont="1" applyBorder="1" applyAlignment="1">
      <alignment horizontal="center" vertical="center" wrapText="1"/>
    </xf>
    <xf numFmtId="0" fontId="40" fillId="0" borderId="16" xfId="20" applyFont="1" applyBorder="1" applyAlignment="1">
      <alignment horizontal="center" vertical="center" wrapText="1"/>
    </xf>
    <xf numFmtId="0" fontId="40" fillId="0" borderId="5" xfId="20" applyFont="1" applyBorder="1" applyAlignment="1">
      <alignment horizontal="center" vertical="center" wrapText="1"/>
    </xf>
    <xf numFmtId="0" fontId="40" fillId="11" borderId="1" xfId="21" applyFont="1" applyFill="1" applyBorder="1" applyAlignment="1">
      <alignment horizontal="center" vertical="center" wrapText="1"/>
    </xf>
    <xf numFmtId="0" fontId="40" fillId="11" borderId="11" xfId="21" applyFont="1" applyFill="1" applyBorder="1" applyAlignment="1">
      <alignment horizontal="center" vertical="center"/>
    </xf>
    <xf numFmtId="0" fontId="40" fillId="11" borderId="13" xfId="21" applyFont="1" applyFill="1" applyBorder="1" applyAlignment="1">
      <alignment horizontal="center" vertical="center"/>
    </xf>
    <xf numFmtId="0" fontId="40" fillId="11" borderId="17" xfId="21" applyFont="1" applyFill="1" applyBorder="1" applyAlignment="1">
      <alignment horizontal="center" vertical="center"/>
    </xf>
    <xf numFmtId="0" fontId="40" fillId="11" borderId="0" xfId="21" applyFont="1" applyFill="1" applyAlignment="1">
      <alignment horizontal="center" vertical="center"/>
    </xf>
    <xf numFmtId="0" fontId="40" fillId="11" borderId="8" xfId="21" applyFont="1" applyFill="1" applyBorder="1" applyAlignment="1">
      <alignment horizontal="center" vertical="center"/>
    </xf>
    <xf numFmtId="0" fontId="40" fillId="11" borderId="16" xfId="21" applyFont="1" applyFill="1" applyBorder="1" applyAlignment="1">
      <alignment horizontal="center" vertical="center"/>
    </xf>
    <xf numFmtId="0" fontId="40" fillId="11" borderId="9" xfId="21" applyFont="1" applyFill="1" applyBorder="1" applyAlignment="1">
      <alignment horizontal="center" vertical="center"/>
    </xf>
    <xf numFmtId="0" fontId="40" fillId="11" borderId="5" xfId="21" applyFont="1" applyFill="1" applyBorder="1" applyAlignment="1">
      <alignment horizontal="center" vertical="center"/>
    </xf>
    <xf numFmtId="0" fontId="38" fillId="11" borderId="6" xfId="21" applyFont="1" applyFill="1" applyBorder="1" applyAlignment="1">
      <alignment horizontal="center" vertical="center"/>
    </xf>
    <xf numFmtId="0" fontId="38" fillId="11" borderId="14" xfId="21" applyFont="1" applyFill="1" applyBorder="1" applyAlignment="1">
      <alignment horizontal="center" vertical="center"/>
    </xf>
    <xf numFmtId="0" fontId="38" fillId="11" borderId="15" xfId="21" applyFont="1" applyFill="1" applyBorder="1" applyAlignment="1">
      <alignment horizontal="center" vertical="center"/>
    </xf>
    <xf numFmtId="0" fontId="38" fillId="0" borderId="1" xfId="21" applyFont="1" applyBorder="1" applyAlignment="1">
      <alignment horizontal="center" vertical="center" wrapText="1"/>
    </xf>
    <xf numFmtId="0" fontId="38" fillId="0" borderId="11" xfId="21" applyFont="1" applyBorder="1" applyAlignment="1">
      <alignment horizontal="center" vertical="center" wrapText="1"/>
    </xf>
    <xf numFmtId="0" fontId="38" fillId="0" borderId="13" xfId="21" applyFont="1" applyBorder="1" applyAlignment="1">
      <alignment horizontal="center" vertical="center" wrapText="1"/>
    </xf>
    <xf numFmtId="0" fontId="38" fillId="0" borderId="17" xfId="21" applyFont="1" applyBorder="1" applyAlignment="1">
      <alignment horizontal="center" vertical="center" wrapText="1"/>
    </xf>
    <xf numFmtId="0" fontId="38" fillId="0" borderId="0" xfId="21" applyFont="1" applyAlignment="1">
      <alignment horizontal="center" vertical="center" wrapText="1"/>
    </xf>
    <xf numFmtId="0" fontId="38" fillId="0" borderId="8" xfId="21" applyFont="1" applyBorder="1" applyAlignment="1">
      <alignment horizontal="center" vertical="center" wrapText="1"/>
    </xf>
    <xf numFmtId="0" fontId="38" fillId="0" borderId="16" xfId="21" applyFont="1" applyBorder="1" applyAlignment="1">
      <alignment horizontal="center" vertical="center" wrapText="1"/>
    </xf>
    <xf numFmtId="0" fontId="38" fillId="0" borderId="9" xfId="21" applyFont="1" applyBorder="1" applyAlignment="1">
      <alignment horizontal="center" vertical="center" wrapText="1"/>
    </xf>
    <xf numFmtId="0" fontId="38" fillId="0" borderId="5" xfId="21" applyFont="1" applyBorder="1" applyAlignment="1">
      <alignment horizontal="center" vertical="center" wrapText="1"/>
    </xf>
    <xf numFmtId="0" fontId="40" fillId="11" borderId="6" xfId="20" applyFont="1" applyFill="1" applyBorder="1" applyAlignment="1">
      <alignment horizontal="center" vertical="center"/>
    </xf>
    <xf numFmtId="0" fontId="40" fillId="11" borderId="14" xfId="20" applyFont="1" applyFill="1" applyBorder="1" applyAlignment="1">
      <alignment horizontal="center" vertical="center"/>
    </xf>
    <xf numFmtId="0" fontId="40" fillId="11" borderId="15" xfId="20" applyFont="1" applyFill="1" applyBorder="1" applyAlignment="1">
      <alignment horizontal="center" vertical="center"/>
    </xf>
    <xf numFmtId="0" fontId="38" fillId="13" borderId="6" xfId="21" applyFont="1" applyFill="1" applyBorder="1" applyAlignment="1" applyProtection="1">
      <alignment horizontal="center" vertical="center"/>
      <protection locked="0"/>
    </xf>
    <xf numFmtId="0" fontId="38" fillId="13" borderId="14" xfId="21" applyFont="1" applyFill="1" applyBorder="1" applyAlignment="1" applyProtection="1">
      <alignment horizontal="center" vertical="center"/>
      <protection locked="0"/>
    </xf>
    <xf numFmtId="0" fontId="38" fillId="13" borderId="15" xfId="21" applyFont="1" applyFill="1" applyBorder="1" applyAlignment="1" applyProtection="1">
      <alignment horizontal="center" vertical="center"/>
      <protection locked="0"/>
    </xf>
    <xf numFmtId="0" fontId="38" fillId="13" borderId="6" xfId="21" applyFont="1" applyFill="1" applyBorder="1" applyAlignment="1" applyProtection="1">
      <alignment horizontal="left" vertical="center" wrapText="1"/>
      <protection locked="0"/>
    </xf>
    <xf numFmtId="0" fontId="38" fillId="13" borderId="14" xfId="21" applyFont="1" applyFill="1" applyBorder="1" applyAlignment="1" applyProtection="1">
      <alignment horizontal="left" vertical="center" wrapText="1"/>
      <protection locked="0"/>
    </xf>
    <xf numFmtId="0" fontId="38" fillId="13" borderId="15" xfId="21" applyFont="1" applyFill="1" applyBorder="1" applyAlignment="1" applyProtection="1">
      <alignment horizontal="left" vertical="center" wrapText="1"/>
      <protection locked="0"/>
    </xf>
    <xf numFmtId="0" fontId="38" fillId="14" borderId="6" xfId="21" applyFont="1" applyFill="1" applyBorder="1" applyAlignment="1" applyProtection="1">
      <alignment horizontal="left" vertical="center" wrapText="1" shrinkToFit="1"/>
      <protection locked="0"/>
    </xf>
    <xf numFmtId="0" fontId="38" fillId="14" borderId="14" xfId="21" applyFont="1" applyFill="1" applyBorder="1" applyAlignment="1" applyProtection="1">
      <alignment horizontal="left" vertical="center" wrapText="1" shrinkToFit="1"/>
      <protection locked="0"/>
    </xf>
    <xf numFmtId="0" fontId="38" fillId="14" borderId="15" xfId="21" applyFont="1" applyFill="1" applyBorder="1" applyAlignment="1" applyProtection="1">
      <alignment horizontal="left" vertical="center" wrapText="1" shrinkToFit="1"/>
      <protection locked="0"/>
    </xf>
    <xf numFmtId="0" fontId="40" fillId="14" borderId="6" xfId="20" applyFont="1" applyFill="1" applyBorder="1" applyAlignment="1" applyProtection="1">
      <alignment horizontal="left" vertical="center" wrapText="1"/>
      <protection locked="0"/>
    </xf>
    <xf numFmtId="0" fontId="40" fillId="14" borderId="14" xfId="20" applyFont="1" applyFill="1" applyBorder="1" applyAlignment="1" applyProtection="1">
      <alignment horizontal="left" vertical="center" wrapText="1"/>
      <protection locked="0"/>
    </xf>
    <xf numFmtId="0" fontId="40" fillId="14" borderId="15" xfId="20" applyFont="1" applyFill="1" applyBorder="1" applyAlignment="1" applyProtection="1">
      <alignment horizontal="left" vertical="center" wrapText="1"/>
      <protection locked="0"/>
    </xf>
    <xf numFmtId="0" fontId="57" fillId="14" borderId="6" xfId="20" applyFont="1" applyFill="1" applyBorder="1" applyAlignment="1" applyProtection="1">
      <alignment horizontal="center" vertical="center" wrapText="1"/>
      <protection locked="0"/>
    </xf>
    <xf numFmtId="0" fontId="57" fillId="14" borderId="15" xfId="20" applyFont="1" applyFill="1" applyBorder="1" applyAlignment="1" applyProtection="1">
      <alignment horizontal="center" vertical="center" wrapText="1"/>
      <protection locked="0"/>
    </xf>
    <xf numFmtId="0" fontId="40" fillId="14" borderId="6" xfId="20" applyFont="1" applyFill="1" applyBorder="1" applyAlignment="1" applyProtection="1">
      <alignment horizontal="center" vertical="center" wrapText="1"/>
      <protection locked="0"/>
    </xf>
    <xf numFmtId="0" fontId="40" fillId="14" borderId="15" xfId="20" applyFont="1" applyFill="1" applyBorder="1" applyAlignment="1" applyProtection="1">
      <alignment horizontal="center" vertical="center" wrapText="1"/>
      <protection locked="0"/>
    </xf>
    <xf numFmtId="0" fontId="40" fillId="11" borderId="6" xfId="20" applyFont="1" applyFill="1" applyBorder="1">
      <alignment vertical="center"/>
    </xf>
    <xf numFmtId="0" fontId="40" fillId="11" borderId="15" xfId="20" applyFont="1" applyFill="1" applyBorder="1">
      <alignment vertical="center"/>
    </xf>
    <xf numFmtId="0" fontId="40" fillId="11" borderId="14" xfId="20" applyFont="1" applyFill="1" applyBorder="1">
      <alignment vertical="center"/>
    </xf>
    <xf numFmtId="0" fontId="38" fillId="13" borderId="4" xfId="21" applyFont="1" applyFill="1" applyBorder="1" applyAlignment="1" applyProtection="1">
      <alignment horizontal="left" vertical="center" wrapText="1"/>
      <protection locked="0"/>
    </xf>
    <xf numFmtId="0" fontId="38" fillId="14" borderId="4" xfId="21" applyFont="1" applyFill="1" applyBorder="1" applyAlignment="1" applyProtection="1">
      <alignment horizontal="left" vertical="center" wrapText="1" shrinkToFit="1"/>
      <protection locked="0"/>
    </xf>
    <xf numFmtId="0" fontId="40" fillId="14" borderId="4" xfId="20" applyFont="1" applyFill="1" applyBorder="1" applyAlignment="1" applyProtection="1">
      <alignment horizontal="left" vertical="center" wrapText="1"/>
      <protection locked="0"/>
    </xf>
    <xf numFmtId="0" fontId="57" fillId="14" borderId="4" xfId="20" applyFont="1" applyFill="1" applyBorder="1" applyAlignment="1" applyProtection="1">
      <alignment horizontal="center" vertical="center" wrapText="1"/>
      <protection locked="0"/>
    </xf>
    <xf numFmtId="0" fontId="40" fillId="14" borderId="4" xfId="20" applyFont="1" applyFill="1" applyBorder="1" applyAlignment="1" applyProtection="1">
      <alignment horizontal="center" vertical="center" wrapText="1"/>
      <protection locked="0"/>
    </xf>
    <xf numFmtId="0" fontId="16" fillId="11" borderId="11" xfId="21" applyFont="1" applyFill="1" applyBorder="1" applyAlignment="1" applyProtection="1">
      <alignment horizontal="left" vertical="top" wrapText="1"/>
      <protection locked="0"/>
    </xf>
    <xf numFmtId="0" fontId="38" fillId="11" borderId="1" xfId="21" applyFont="1" applyFill="1" applyBorder="1" applyAlignment="1">
      <alignment horizontal="center" vertical="center"/>
    </xf>
    <xf numFmtId="0" fontId="38" fillId="11" borderId="13" xfId="21" applyFont="1" applyFill="1" applyBorder="1" applyAlignment="1">
      <alignment horizontal="center" vertical="center"/>
    </xf>
    <xf numFmtId="0" fontId="38" fillId="11" borderId="17" xfId="21" applyFont="1" applyFill="1" applyBorder="1" applyAlignment="1">
      <alignment horizontal="center" vertical="center"/>
    </xf>
    <xf numFmtId="0" fontId="38" fillId="11" borderId="8" xfId="21" applyFont="1" applyFill="1" applyBorder="1" applyAlignment="1">
      <alignment horizontal="center" vertical="center"/>
    </xf>
    <xf numFmtId="0" fontId="38" fillId="11" borderId="16" xfId="21" applyFont="1" applyFill="1" applyBorder="1" applyAlignment="1">
      <alignment horizontal="center" vertical="center"/>
    </xf>
    <xf numFmtId="0" fontId="38" fillId="11" borderId="5" xfId="21" applyFont="1" applyFill="1" applyBorder="1" applyAlignment="1">
      <alignment horizontal="center" vertical="center"/>
    </xf>
    <xf numFmtId="0" fontId="38" fillId="11" borderId="4" xfId="21" applyFont="1" applyFill="1" applyBorder="1" applyAlignment="1">
      <alignment horizontal="center" vertical="center"/>
    </xf>
    <xf numFmtId="0" fontId="38" fillId="11" borderId="4" xfId="21" applyFont="1" applyFill="1" applyBorder="1" applyAlignment="1">
      <alignment horizontal="left" vertical="center" wrapText="1" shrinkToFit="1"/>
    </xf>
    <xf numFmtId="0" fontId="53" fillId="11" borderId="1" xfId="21" applyFont="1" applyFill="1" applyBorder="1" applyAlignment="1">
      <alignment horizontal="center" vertical="center" wrapText="1" shrinkToFit="1"/>
    </xf>
    <xf numFmtId="0" fontId="53" fillId="11" borderId="11" xfId="21" applyFont="1" applyFill="1" applyBorder="1" applyAlignment="1">
      <alignment horizontal="center" vertical="center" wrapText="1" shrinkToFit="1"/>
    </xf>
    <xf numFmtId="0" fontId="53" fillId="11" borderId="13" xfId="21" applyFont="1" applyFill="1" applyBorder="1" applyAlignment="1">
      <alignment horizontal="center" vertical="center" wrapText="1" shrinkToFit="1"/>
    </xf>
    <xf numFmtId="0" fontId="38" fillId="11" borderId="1" xfId="21" applyFont="1" applyFill="1" applyBorder="1" applyAlignment="1">
      <alignment horizontal="center" vertical="center" wrapText="1" shrinkToFit="1"/>
    </xf>
    <xf numFmtId="0" fontId="38" fillId="11" borderId="11" xfId="21" applyFont="1" applyFill="1" applyBorder="1" applyAlignment="1">
      <alignment horizontal="center" vertical="center" wrapText="1" shrinkToFit="1"/>
    </xf>
    <xf numFmtId="0" fontId="38" fillId="11" borderId="13" xfId="21" applyFont="1" applyFill="1" applyBorder="1" applyAlignment="1">
      <alignment horizontal="center" vertical="center" wrapText="1" shrinkToFit="1"/>
    </xf>
    <xf numFmtId="0" fontId="38" fillId="11" borderId="12" xfId="21" applyFont="1" applyFill="1" applyBorder="1" applyAlignment="1">
      <alignment horizontal="center" vertical="center"/>
    </xf>
    <xf numFmtId="0" fontId="38" fillId="11" borderId="12" xfId="21" applyFont="1" applyFill="1" applyBorder="1" applyAlignment="1">
      <alignment horizontal="center" vertical="center" wrapText="1" shrinkToFit="1"/>
    </xf>
    <xf numFmtId="0" fontId="38" fillId="11" borderId="10" xfId="21" applyFont="1" applyFill="1" applyBorder="1" applyAlignment="1">
      <alignment horizontal="center" vertical="center"/>
    </xf>
    <xf numFmtId="0" fontId="38" fillId="11" borderId="16" xfId="21" applyFont="1" applyFill="1" applyBorder="1" applyAlignment="1">
      <alignment horizontal="center" vertical="center" wrapText="1" shrinkToFit="1"/>
    </xf>
    <xf numFmtId="0" fontId="38" fillId="11" borderId="9" xfId="21" applyFont="1" applyFill="1" applyBorder="1" applyAlignment="1">
      <alignment horizontal="center" vertical="center" wrapText="1" shrinkToFit="1"/>
    </xf>
    <xf numFmtId="0" fontId="38" fillId="11" borderId="5" xfId="21" applyFont="1" applyFill="1" applyBorder="1" applyAlignment="1">
      <alignment horizontal="center" vertical="center" wrapText="1" shrinkToFit="1"/>
    </xf>
    <xf numFmtId="0" fontId="38" fillId="11" borderId="9" xfId="21" applyFont="1" applyFill="1" applyBorder="1" applyAlignment="1">
      <alignment horizontal="center" vertical="center"/>
    </xf>
    <xf numFmtId="0" fontId="38" fillId="11" borderId="1" xfId="21" applyFont="1" applyFill="1" applyBorder="1" applyAlignment="1">
      <alignment horizontal="center" wrapText="1"/>
    </xf>
    <xf numFmtId="0" fontId="38" fillId="11" borderId="11" xfId="21" applyFont="1" applyFill="1" applyBorder="1" applyAlignment="1">
      <alignment horizontal="center" wrapText="1"/>
    </xf>
    <xf numFmtId="0" fontId="38" fillId="11" borderId="13" xfId="21" applyFont="1" applyFill="1" applyBorder="1" applyAlignment="1">
      <alignment horizontal="center" wrapText="1"/>
    </xf>
    <xf numFmtId="0" fontId="38" fillId="11" borderId="17" xfId="21" applyFont="1" applyFill="1" applyBorder="1" applyAlignment="1">
      <alignment horizontal="center" wrapText="1"/>
    </xf>
    <xf numFmtId="0" fontId="38" fillId="11" borderId="0" xfId="21" applyFont="1" applyFill="1" applyBorder="1" applyAlignment="1">
      <alignment horizontal="center" wrapText="1"/>
    </xf>
    <xf numFmtId="0" fontId="38" fillId="11" borderId="8" xfId="21" applyFont="1" applyFill="1" applyBorder="1" applyAlignment="1">
      <alignment horizontal="center" wrapText="1"/>
    </xf>
    <xf numFmtId="0" fontId="38" fillId="11" borderId="9" xfId="21" applyFont="1" applyFill="1" applyBorder="1" applyAlignment="1">
      <alignment horizontal="center" vertical="center" wrapText="1"/>
    </xf>
    <xf numFmtId="0" fontId="38" fillId="11" borderId="12" xfId="21" applyFont="1" applyFill="1" applyBorder="1" applyAlignment="1">
      <alignment horizontal="center" vertical="center" wrapText="1"/>
    </xf>
    <xf numFmtId="0" fontId="38" fillId="11" borderId="8" xfId="21" applyFont="1" applyFill="1" applyBorder="1" applyAlignment="1">
      <alignment horizontal="center" vertical="center" wrapText="1"/>
    </xf>
    <xf numFmtId="0" fontId="38" fillId="11" borderId="3" xfId="21" applyFont="1" applyFill="1" applyBorder="1" applyAlignment="1">
      <alignment horizontal="center" vertical="center" wrapText="1"/>
    </xf>
    <xf numFmtId="0" fontId="38" fillId="11" borderId="6" xfId="21" applyFont="1" applyFill="1" applyBorder="1" applyAlignment="1">
      <alignment horizontal="center" vertical="center" wrapText="1" shrinkToFit="1"/>
    </xf>
    <xf numFmtId="0" fontId="38" fillId="11" borderId="14" xfId="21" applyFont="1" applyFill="1" applyBorder="1" applyAlignment="1">
      <alignment horizontal="center" vertical="center" wrapText="1" shrinkToFit="1"/>
    </xf>
    <xf numFmtId="0" fontId="38" fillId="11" borderId="15" xfId="21" applyFont="1" applyFill="1" applyBorder="1" applyAlignment="1">
      <alignment horizontal="center" vertical="center" wrapText="1" shrinkToFit="1"/>
    </xf>
    <xf numFmtId="38" fontId="0" fillId="11" borderId="0" xfId="26" applyFont="1" applyFill="1" applyBorder="1" applyAlignment="1" applyProtection="1">
      <alignment vertical="center"/>
    </xf>
    <xf numFmtId="185" fontId="38" fillId="14" borderId="4" xfId="21" applyNumberFormat="1" applyFont="1" applyFill="1" applyBorder="1" applyAlignment="1" applyProtection="1">
      <alignment vertical="center"/>
      <protection locked="0"/>
    </xf>
    <xf numFmtId="185" fontId="38" fillId="0" borderId="4" xfId="21" applyNumberFormat="1" applyFont="1" applyBorder="1" applyAlignment="1">
      <alignment vertical="center"/>
    </xf>
    <xf numFmtId="0" fontId="38" fillId="11" borderId="16" xfId="21" applyFont="1" applyFill="1" applyBorder="1" applyAlignment="1">
      <alignment horizontal="center" vertical="center" shrinkToFit="1"/>
    </xf>
    <xf numFmtId="0" fontId="38" fillId="11" borderId="9" xfId="21" applyFont="1" applyFill="1" applyBorder="1" applyAlignment="1">
      <alignment horizontal="center" vertical="center" shrinkToFit="1"/>
    </xf>
    <xf numFmtId="0" fontId="38" fillId="11" borderId="5" xfId="21" applyFont="1" applyFill="1" applyBorder="1" applyAlignment="1">
      <alignment horizontal="center" vertical="center" shrinkToFit="1"/>
    </xf>
    <xf numFmtId="0" fontId="38" fillId="11" borderId="17" xfId="21" applyFont="1" applyFill="1" applyBorder="1" applyAlignment="1">
      <alignment horizontal="center" vertical="center" wrapText="1" shrinkToFit="1"/>
    </xf>
    <xf numFmtId="0" fontId="38" fillId="11" borderId="0" xfId="21" applyFont="1" applyFill="1" applyBorder="1" applyAlignment="1">
      <alignment horizontal="center" vertical="center" wrapText="1" shrinkToFit="1"/>
    </xf>
    <xf numFmtId="0" fontId="38" fillId="11" borderId="8" xfId="21" applyFont="1" applyFill="1" applyBorder="1" applyAlignment="1">
      <alignment horizontal="center" vertical="center" wrapText="1" shrinkToFit="1"/>
    </xf>
    <xf numFmtId="0" fontId="53" fillId="11" borderId="16" xfId="21" applyFont="1" applyFill="1" applyBorder="1" applyAlignment="1">
      <alignment horizontal="center" vertical="center" wrapText="1" shrinkToFit="1"/>
    </xf>
    <xf numFmtId="0" fontId="53" fillId="11" borderId="9" xfId="21" applyFont="1" applyFill="1" applyBorder="1" applyAlignment="1">
      <alignment horizontal="center" vertical="center" shrinkToFit="1"/>
    </xf>
    <xf numFmtId="0" fontId="53" fillId="11" borderId="5" xfId="21" applyFont="1" applyFill="1" applyBorder="1" applyAlignment="1">
      <alignment horizontal="center" vertical="center" shrinkToFit="1"/>
    </xf>
    <xf numFmtId="185" fontId="38" fillId="13" borderId="4" xfId="21" applyNumberFormat="1" applyFont="1" applyFill="1" applyBorder="1" applyAlignment="1" applyProtection="1">
      <alignment vertical="center"/>
      <protection locked="0"/>
    </xf>
    <xf numFmtId="185" fontId="38" fillId="14" borderId="10" xfId="21" applyNumberFormat="1" applyFont="1" applyFill="1" applyBorder="1" applyAlignment="1" applyProtection="1">
      <alignment vertical="center"/>
      <protection locked="0"/>
    </xf>
    <xf numFmtId="185" fontId="38" fillId="0" borderId="74" xfId="21" applyNumberFormat="1" applyFont="1" applyBorder="1" applyAlignment="1">
      <alignment vertical="center"/>
    </xf>
    <xf numFmtId="185" fontId="38" fillId="14" borderId="74" xfId="21" applyNumberFormat="1" applyFont="1" applyFill="1" applyBorder="1" applyAlignment="1" applyProtection="1">
      <alignment vertical="center"/>
      <protection locked="0"/>
    </xf>
    <xf numFmtId="0" fontId="40" fillId="11" borderId="74" xfId="20" applyFont="1" applyFill="1" applyBorder="1" applyAlignment="1">
      <alignment horizontal="center" vertical="center"/>
    </xf>
    <xf numFmtId="185" fontId="38" fillId="13" borderId="74" xfId="21" applyNumberFormat="1" applyFont="1" applyFill="1" applyBorder="1" applyAlignment="1" applyProtection="1">
      <alignment vertical="center"/>
      <protection locked="0"/>
    </xf>
    <xf numFmtId="185" fontId="38" fillId="0" borderId="106" xfId="21" applyNumberFormat="1" applyFont="1" applyBorder="1" applyAlignment="1">
      <alignment vertical="center"/>
    </xf>
    <xf numFmtId="185" fontId="38" fillId="0" borderId="107" xfId="21" applyNumberFormat="1" applyFont="1" applyBorder="1" applyAlignment="1">
      <alignment vertical="center"/>
    </xf>
    <xf numFmtId="185" fontId="38" fillId="0" borderId="108" xfId="21" applyNumberFormat="1" applyFont="1" applyBorder="1" applyAlignment="1">
      <alignment vertical="center"/>
    </xf>
    <xf numFmtId="185" fontId="38" fillId="0" borderId="10" xfId="21" applyNumberFormat="1" applyFont="1" applyBorder="1" applyAlignment="1" applyProtection="1">
      <alignment vertical="center"/>
      <protection locked="0"/>
    </xf>
    <xf numFmtId="0" fontId="38" fillId="11" borderId="105" xfId="21" applyFont="1" applyFill="1" applyBorder="1" applyAlignment="1">
      <alignment horizontal="center" vertical="center"/>
    </xf>
    <xf numFmtId="185" fontId="38" fillId="0" borderId="106" xfId="21" applyNumberFormat="1" applyFont="1" applyBorder="1" applyAlignment="1">
      <alignment vertical="center" shrinkToFit="1"/>
    </xf>
    <xf numFmtId="185" fontId="38" fillId="0" borderId="107" xfId="21" applyNumberFormat="1" applyFont="1" applyBorder="1" applyAlignment="1">
      <alignment vertical="center" shrinkToFit="1"/>
    </xf>
    <xf numFmtId="185" fontId="38" fillId="0" borderId="108" xfId="21" applyNumberFormat="1" applyFont="1" applyBorder="1" applyAlignment="1">
      <alignment vertical="center" shrinkToFit="1"/>
    </xf>
    <xf numFmtId="0" fontId="40" fillId="11" borderId="11" xfId="20" applyFont="1" applyFill="1" applyBorder="1" applyAlignment="1">
      <alignment horizontal="center" vertical="top"/>
    </xf>
    <xf numFmtId="0" fontId="38" fillId="11" borderId="11" xfId="20" applyFont="1" applyFill="1" applyBorder="1" applyAlignment="1">
      <alignment horizontal="left" vertical="top" wrapText="1"/>
    </xf>
    <xf numFmtId="0" fontId="38" fillId="11" borderId="0" xfId="20" applyFont="1" applyFill="1" applyAlignment="1">
      <alignment horizontal="left" vertical="top" wrapText="1"/>
    </xf>
    <xf numFmtId="0" fontId="38" fillId="11" borderId="11" xfId="21" applyFont="1" applyFill="1" applyBorder="1" applyAlignment="1">
      <alignment horizontal="center" vertical="center" wrapText="1"/>
    </xf>
    <xf numFmtId="0" fontId="38" fillId="11" borderId="6" xfId="21" applyFont="1" applyFill="1" applyBorder="1" applyAlignment="1">
      <alignment horizontal="left" vertical="center" wrapText="1"/>
    </xf>
    <xf numFmtId="0" fontId="38" fillId="11" borderId="14" xfId="21" applyFont="1" applyFill="1" applyBorder="1" applyAlignment="1">
      <alignment horizontal="left" vertical="center" wrapText="1"/>
    </xf>
    <xf numFmtId="0" fontId="38" fillId="11" borderId="15" xfId="21" applyFont="1" applyFill="1" applyBorder="1" applyAlignment="1">
      <alignment horizontal="left" vertical="center" wrapText="1"/>
    </xf>
    <xf numFmtId="38" fontId="38" fillId="0" borderId="6" xfId="3" applyFont="1" applyFill="1" applyBorder="1" applyAlignment="1" applyProtection="1">
      <alignment vertical="center"/>
    </xf>
    <xf numFmtId="38" fontId="38" fillId="0" borderId="14" xfId="3" applyFont="1" applyFill="1" applyBorder="1" applyAlignment="1" applyProtection="1">
      <alignment vertical="center"/>
    </xf>
    <xf numFmtId="0" fontId="38" fillId="0" borderId="6" xfId="21" applyFont="1" applyBorder="1" applyAlignment="1">
      <alignment horizontal="center" vertical="center"/>
    </xf>
    <xf numFmtId="0" fontId="38" fillId="0" borderId="14" xfId="21" applyFont="1" applyBorder="1" applyAlignment="1">
      <alignment horizontal="center" vertical="center"/>
    </xf>
    <xf numFmtId="0" fontId="38" fillId="0" borderId="15" xfId="21" applyFont="1" applyBorder="1" applyAlignment="1">
      <alignment horizontal="center" vertical="center"/>
    </xf>
    <xf numFmtId="38" fontId="38" fillId="14" borderId="6" xfId="3" applyFont="1" applyFill="1" applyBorder="1" applyAlignment="1" applyProtection="1">
      <alignment vertical="center"/>
      <protection locked="0"/>
    </xf>
    <xf numFmtId="38" fontId="38" fillId="14" borderId="14" xfId="3" applyFont="1" applyFill="1" applyBorder="1" applyAlignment="1" applyProtection="1">
      <alignment vertical="center"/>
      <protection locked="0"/>
    </xf>
    <xf numFmtId="9" fontId="38" fillId="0" borderId="6" xfId="25" applyFont="1" applyFill="1" applyBorder="1" applyAlignment="1" applyProtection="1">
      <alignment horizontal="center" vertical="center"/>
    </xf>
    <xf numFmtId="9" fontId="38" fillId="0" borderId="15" xfId="25" applyFont="1" applyFill="1" applyBorder="1" applyAlignment="1" applyProtection="1">
      <alignment horizontal="center" vertical="center"/>
    </xf>
    <xf numFmtId="0" fontId="38" fillId="0" borderId="6" xfId="21" applyFont="1" applyBorder="1" applyAlignment="1">
      <alignment horizontal="center" vertical="center" wrapText="1"/>
    </xf>
    <xf numFmtId="0" fontId="38" fillId="0" borderId="14" xfId="21" applyFont="1" applyBorder="1" applyAlignment="1">
      <alignment horizontal="center" vertical="center" wrapText="1"/>
    </xf>
    <xf numFmtId="0" fontId="38" fillId="0" borderId="15" xfId="21" applyFont="1" applyBorder="1" applyAlignment="1">
      <alignment horizontal="center" vertical="center" wrapText="1"/>
    </xf>
    <xf numFmtId="0" fontId="11" fillId="0" borderId="4" xfId="23" applyFont="1" applyBorder="1" applyAlignment="1">
      <alignment horizontal="center" vertical="center"/>
    </xf>
    <xf numFmtId="0" fontId="18" fillId="0" borderId="4" xfId="23" applyFont="1" applyBorder="1" applyAlignment="1">
      <alignment horizontal="center" vertical="center" wrapText="1"/>
    </xf>
    <xf numFmtId="38" fontId="38" fillId="10" borderId="1" xfId="3" applyFont="1" applyFill="1" applyBorder="1" applyAlignment="1" applyProtection="1">
      <alignment vertical="center"/>
      <protection locked="0"/>
    </xf>
    <xf numFmtId="38" fontId="38" fillId="10" borderId="11" xfId="3" applyFont="1" applyFill="1" applyBorder="1" applyAlignment="1" applyProtection="1">
      <alignment vertical="center"/>
      <protection locked="0"/>
    </xf>
    <xf numFmtId="0" fontId="38" fillId="10" borderId="1" xfId="21" applyFont="1" applyFill="1" applyBorder="1" applyAlignment="1" applyProtection="1">
      <alignment horizontal="center" vertical="center"/>
      <protection locked="0"/>
    </xf>
    <xf numFmtId="0" fontId="38" fillId="10" borderId="11" xfId="21" applyFont="1" applyFill="1" applyBorder="1" applyAlignment="1" applyProtection="1">
      <alignment horizontal="center" vertical="center"/>
      <protection locked="0"/>
    </xf>
    <xf numFmtId="0" fontId="38" fillId="10" borderId="13" xfId="21" applyFont="1" applyFill="1" applyBorder="1" applyAlignment="1" applyProtection="1">
      <alignment horizontal="center" vertical="center"/>
      <protection locked="0"/>
    </xf>
    <xf numFmtId="9" fontId="38" fillId="11" borderId="1" xfId="25" applyFont="1" applyFill="1" applyBorder="1" applyAlignment="1" applyProtection="1">
      <alignment horizontal="center" vertical="center"/>
    </xf>
    <xf numFmtId="9" fontId="38" fillId="11" borderId="13" xfId="25" applyFont="1" applyFill="1" applyBorder="1" applyAlignment="1" applyProtection="1">
      <alignment horizontal="center" vertical="center"/>
    </xf>
    <xf numFmtId="0" fontId="37" fillId="11" borderId="8" xfId="21" applyFont="1" applyFill="1" applyBorder="1" applyAlignment="1">
      <alignment horizontal="center" vertical="center" wrapText="1"/>
    </xf>
    <xf numFmtId="0" fontId="38" fillId="11" borderId="6" xfId="21" applyFont="1" applyFill="1" applyBorder="1" applyAlignment="1">
      <alignment vertical="center" wrapText="1"/>
    </xf>
    <xf numFmtId="0" fontId="38" fillId="11" borderId="14" xfId="21" applyFont="1" applyFill="1" applyBorder="1" applyAlignment="1">
      <alignment vertical="center" wrapText="1"/>
    </xf>
    <xf numFmtId="0" fontId="38" fillId="11" borderId="15" xfId="21" applyFont="1" applyFill="1" applyBorder="1" applyAlignment="1">
      <alignment vertical="center" wrapText="1"/>
    </xf>
    <xf numFmtId="38" fontId="38" fillId="10" borderId="6" xfId="3" applyFont="1" applyFill="1" applyBorder="1" applyAlignment="1" applyProtection="1">
      <alignment vertical="center"/>
      <protection locked="0"/>
    </xf>
    <xf numFmtId="38" fontId="38" fillId="10" borderId="14" xfId="3" applyFont="1" applyFill="1" applyBorder="1" applyAlignment="1" applyProtection="1">
      <alignment vertical="center"/>
      <protection locked="0"/>
    </xf>
    <xf numFmtId="0" fontId="38" fillId="10" borderId="6" xfId="21" applyFont="1" applyFill="1" applyBorder="1" applyAlignment="1" applyProtection="1">
      <alignment horizontal="center" vertical="center" wrapText="1"/>
      <protection locked="0"/>
    </xf>
    <xf numFmtId="0" fontId="38" fillId="10" borderId="14" xfId="21" applyFont="1" applyFill="1" applyBorder="1" applyAlignment="1" applyProtection="1">
      <alignment horizontal="center" vertical="center" wrapText="1"/>
      <protection locked="0"/>
    </xf>
    <xf numFmtId="0" fontId="38" fillId="10" borderId="15" xfId="21" applyFont="1" applyFill="1" applyBorder="1" applyAlignment="1" applyProtection="1">
      <alignment horizontal="center" vertical="center" wrapText="1"/>
      <protection locked="0"/>
    </xf>
    <xf numFmtId="38" fontId="38" fillId="10" borderId="16" xfId="3" applyFont="1" applyFill="1" applyBorder="1" applyAlignment="1" applyProtection="1">
      <alignment vertical="center"/>
      <protection locked="0"/>
    </xf>
    <xf numFmtId="38" fontId="38" fillId="10" borderId="9" xfId="3" applyFont="1" applyFill="1" applyBorder="1" applyAlignment="1" applyProtection="1">
      <alignment vertical="center"/>
      <protection locked="0"/>
    </xf>
    <xf numFmtId="0" fontId="37" fillId="10" borderId="4" xfId="21" applyFont="1" applyFill="1" applyBorder="1" applyAlignment="1" applyProtection="1">
      <alignment vertical="center"/>
      <protection locked="0"/>
    </xf>
    <xf numFmtId="0" fontId="38" fillId="11" borderId="11" xfId="21" applyFont="1" applyFill="1" applyBorder="1" applyAlignment="1">
      <alignment horizontal="center" vertical="top" wrapText="1"/>
    </xf>
    <xf numFmtId="0" fontId="14" fillId="11" borderId="11" xfId="21" applyFont="1" applyFill="1" applyBorder="1" applyAlignment="1">
      <alignment horizontal="left" vertical="top" wrapText="1"/>
    </xf>
    <xf numFmtId="0" fontId="37" fillId="11" borderId="4" xfId="21" applyFont="1" applyFill="1" applyBorder="1" applyAlignment="1">
      <alignment horizontal="center" vertical="center" wrapText="1"/>
    </xf>
    <xf numFmtId="0" fontId="37" fillId="11" borderId="4" xfId="21" applyFont="1" applyFill="1" applyBorder="1" applyAlignment="1">
      <alignment horizontal="center" vertical="center"/>
    </xf>
    <xf numFmtId="0" fontId="38" fillId="10" borderId="1" xfId="21" applyFont="1" applyFill="1" applyBorder="1" applyAlignment="1" applyProtection="1">
      <alignment horizontal="left" vertical="center" wrapText="1"/>
      <protection locked="0"/>
    </xf>
    <xf numFmtId="0" fontId="38" fillId="10" borderId="11" xfId="21" applyFont="1" applyFill="1" applyBorder="1" applyAlignment="1" applyProtection="1">
      <alignment horizontal="left" vertical="center" wrapText="1"/>
      <protection locked="0"/>
    </xf>
    <xf numFmtId="0" fontId="38" fillId="10" borderId="13" xfId="21" applyFont="1" applyFill="1" applyBorder="1" applyAlignment="1" applyProtection="1">
      <alignment horizontal="left" vertical="center" wrapText="1"/>
      <protection locked="0"/>
    </xf>
    <xf numFmtId="0" fontId="38" fillId="11" borderId="16" xfId="21" applyFont="1" applyFill="1" applyBorder="1" applyAlignment="1">
      <alignment horizontal="left" vertical="center"/>
    </xf>
    <xf numFmtId="0" fontId="38" fillId="11" borderId="9" xfId="21" applyFont="1" applyFill="1" applyBorder="1" applyAlignment="1">
      <alignment horizontal="left" vertical="center"/>
    </xf>
    <xf numFmtId="0" fontId="38" fillId="10" borderId="9" xfId="21" applyFont="1" applyFill="1" applyBorder="1" applyAlignment="1" applyProtection="1">
      <alignment horizontal="left" vertical="center" wrapText="1" shrinkToFit="1"/>
      <protection locked="0"/>
    </xf>
    <xf numFmtId="0" fontId="38" fillId="10" borderId="16" xfId="21" applyFont="1" applyFill="1" applyBorder="1" applyAlignment="1" applyProtection="1">
      <alignment horizontal="center" vertical="center"/>
      <protection locked="0"/>
    </xf>
    <xf numFmtId="0" fontId="38" fillId="10" borderId="9" xfId="21" applyFont="1" applyFill="1" applyBorder="1" applyAlignment="1" applyProtection="1">
      <alignment horizontal="center" vertical="center"/>
      <protection locked="0"/>
    </xf>
    <xf numFmtId="0" fontId="38" fillId="10" borderId="5" xfId="21" applyFont="1" applyFill="1" applyBorder="1" applyAlignment="1" applyProtection="1">
      <alignment horizontal="center" vertical="center"/>
      <protection locked="0"/>
    </xf>
    <xf numFmtId="0" fontId="62" fillId="0" borderId="4" xfId="24" applyFont="1" applyBorder="1" applyAlignment="1">
      <alignment horizontal="center" vertical="top" wrapText="1" shrinkToFit="1"/>
    </xf>
    <xf numFmtId="0" fontId="11" fillId="0" borderId="4" xfId="24" applyFont="1" applyBorder="1" applyAlignment="1">
      <alignment horizontal="center" vertical="top" wrapText="1" shrinkToFit="1"/>
    </xf>
    <xf numFmtId="0" fontId="13" fillId="0" borderId="4" xfId="24" applyFont="1" applyBorder="1" applyAlignment="1">
      <alignment vertical="top" wrapText="1" shrinkToFit="1"/>
    </xf>
    <xf numFmtId="0" fontId="63" fillId="0" borderId="4" xfId="24" applyFont="1" applyBorder="1" applyAlignment="1">
      <alignment vertical="top" wrapText="1" shrinkToFit="1"/>
    </xf>
    <xf numFmtId="0" fontId="64" fillId="0" borderId="4" xfId="24" applyFont="1" applyBorder="1" applyAlignment="1">
      <alignment vertical="top" wrapText="1" shrinkToFit="1"/>
    </xf>
    <xf numFmtId="0" fontId="11" fillId="0" borderId="12" xfId="24" applyFont="1" applyBorder="1" applyAlignment="1">
      <alignment horizontal="center" vertical="top" wrapText="1" shrinkToFit="1"/>
    </xf>
    <xf numFmtId="0" fontId="11" fillId="0" borderId="10" xfId="24" applyFont="1" applyBorder="1" applyAlignment="1">
      <alignment horizontal="center" vertical="top" wrapText="1" shrinkToFit="1"/>
    </xf>
    <xf numFmtId="0" fontId="11" fillId="0" borderId="4" xfId="24" applyFont="1" applyBorder="1" applyAlignment="1">
      <alignment horizontal="center" vertical="center" wrapText="1" shrinkToFit="1"/>
    </xf>
    <xf numFmtId="0" fontId="62" fillId="0" borderId="4" xfId="24" applyFont="1" applyBorder="1" applyAlignment="1">
      <alignment vertical="top" wrapText="1" shrinkToFit="1"/>
    </xf>
    <xf numFmtId="0" fontId="11" fillId="0" borderId="4" xfId="24" applyFont="1" applyBorder="1" applyAlignment="1">
      <alignment vertical="top" wrapText="1" shrinkToFit="1"/>
    </xf>
    <xf numFmtId="0" fontId="38" fillId="10" borderId="16" xfId="21" applyFont="1" applyFill="1" applyBorder="1" applyAlignment="1" applyProtection="1">
      <alignment horizontal="left" vertical="center" wrapText="1"/>
      <protection locked="0"/>
    </xf>
    <xf numFmtId="0" fontId="38" fillId="10" borderId="9" xfId="21" applyFont="1" applyFill="1" applyBorder="1" applyAlignment="1" applyProtection="1">
      <alignment horizontal="left" vertical="center" wrapText="1"/>
      <protection locked="0"/>
    </xf>
    <xf numFmtId="0" fontId="38" fillId="10" borderId="5" xfId="21" applyFont="1" applyFill="1" applyBorder="1" applyAlignment="1" applyProtection="1">
      <alignment horizontal="left" vertical="center" wrapText="1"/>
      <protection locked="0"/>
    </xf>
    <xf numFmtId="38" fontId="38" fillId="13" borderId="6" xfId="3" applyFont="1" applyFill="1" applyBorder="1" applyAlignment="1" applyProtection="1">
      <alignment vertical="center"/>
      <protection locked="0"/>
    </xf>
    <xf numFmtId="38" fontId="38" fillId="13" borderId="14" xfId="3" applyFont="1" applyFill="1" applyBorder="1" applyAlignment="1" applyProtection="1">
      <alignment vertical="center"/>
      <protection locked="0"/>
    </xf>
    <xf numFmtId="9" fontId="38" fillId="11" borderId="6" xfId="25" applyFont="1" applyFill="1" applyBorder="1" applyAlignment="1" applyProtection="1">
      <alignment horizontal="center" vertical="center"/>
    </xf>
    <xf numFmtId="9" fontId="38" fillId="11" borderId="15" xfId="25" applyFont="1" applyFill="1" applyBorder="1" applyAlignment="1" applyProtection="1">
      <alignment horizontal="center" vertical="center"/>
    </xf>
    <xf numFmtId="0" fontId="11" fillId="0" borderId="6" xfId="23" applyFont="1" applyBorder="1" applyAlignment="1">
      <alignment horizontal="center" vertical="center"/>
    </xf>
    <xf numFmtId="0" fontId="11" fillId="0" borderId="14" xfId="23" applyFont="1" applyBorder="1" applyAlignment="1">
      <alignment horizontal="center" vertical="center"/>
    </xf>
    <xf numFmtId="0" fontId="11" fillId="0" borderId="15" xfId="23" applyFont="1" applyBorder="1" applyAlignment="1">
      <alignment horizontal="center" vertical="center"/>
    </xf>
    <xf numFmtId="0" fontId="38" fillId="0" borderId="4" xfId="22" applyFont="1" applyBorder="1" applyAlignment="1" applyProtection="1">
      <alignment horizontal="center" vertical="center" wrapText="1"/>
      <protection locked="0"/>
    </xf>
    <xf numFmtId="0" fontId="40" fillId="0" borderId="1" xfId="22" applyFont="1" applyBorder="1" applyAlignment="1">
      <alignment horizontal="left" vertical="center" wrapText="1"/>
    </xf>
    <xf numFmtId="0" fontId="40" fillId="0" borderId="11" xfId="22" applyFont="1" applyBorder="1" applyAlignment="1">
      <alignment horizontal="left" vertical="center" wrapText="1"/>
    </xf>
    <xf numFmtId="0" fontId="40" fillId="0" borderId="13" xfId="22" applyFont="1" applyBorder="1" applyAlignment="1">
      <alignment horizontal="left" vertical="center" wrapText="1"/>
    </xf>
    <xf numFmtId="0" fontId="40" fillId="0" borderId="17" xfId="22" applyFont="1" applyBorder="1" applyAlignment="1">
      <alignment horizontal="left" vertical="center" wrapText="1"/>
    </xf>
    <xf numFmtId="0" fontId="40" fillId="0" borderId="0" xfId="22" applyFont="1" applyAlignment="1">
      <alignment horizontal="left" vertical="center" wrapText="1"/>
    </xf>
    <xf numFmtId="0" fontId="40" fillId="0" borderId="9" xfId="22" applyFont="1" applyBorder="1" applyAlignment="1">
      <alignment horizontal="left" vertical="center" wrapText="1"/>
    </xf>
    <xf numFmtId="0" fontId="40" fillId="0" borderId="5" xfId="22" applyFont="1" applyBorder="1" applyAlignment="1">
      <alignment horizontal="left" vertical="center" wrapText="1"/>
    </xf>
    <xf numFmtId="0" fontId="40" fillId="0" borderId="4" xfId="22" applyFont="1" applyBorder="1" applyAlignment="1">
      <alignment horizontal="center" vertical="center" wrapText="1"/>
    </xf>
    <xf numFmtId="0" fontId="38" fillId="13" borderId="1" xfId="21" applyFont="1" applyFill="1" applyBorder="1" applyAlignment="1" applyProtection="1">
      <alignment horizontal="center" vertical="center"/>
      <protection locked="0"/>
    </xf>
    <xf numFmtId="0" fontId="38" fillId="13" borderId="11" xfId="21" applyFont="1" applyFill="1" applyBorder="1" applyAlignment="1" applyProtection="1">
      <alignment horizontal="center" vertical="center"/>
      <protection locked="0"/>
    </xf>
    <xf numFmtId="0" fontId="38" fillId="13" borderId="13" xfId="21" applyFont="1" applyFill="1" applyBorder="1" applyAlignment="1" applyProtection="1">
      <alignment horizontal="center" vertical="center"/>
      <protection locked="0"/>
    </xf>
    <xf numFmtId="0" fontId="57" fillId="0" borderId="4" xfId="20" applyFont="1" applyBorder="1" applyAlignment="1">
      <alignment vertical="center" wrapText="1"/>
    </xf>
    <xf numFmtId="0" fontId="57" fillId="0" borderId="4" xfId="20" applyFont="1" applyBorder="1" applyAlignment="1">
      <alignment horizontal="left" vertical="center" wrapText="1"/>
    </xf>
    <xf numFmtId="0" fontId="36" fillId="0" borderId="4" xfId="21" applyBorder="1" applyAlignment="1">
      <alignment horizontal="left" vertical="center" wrapText="1"/>
    </xf>
    <xf numFmtId="0" fontId="38" fillId="10" borderId="1" xfId="21" applyFont="1" applyFill="1" applyBorder="1" applyAlignment="1" applyProtection="1">
      <alignment vertical="center" wrapText="1"/>
      <protection locked="0"/>
    </xf>
    <xf numFmtId="0" fontId="38" fillId="10" borderId="11" xfId="21" applyFont="1" applyFill="1" applyBorder="1" applyAlignment="1" applyProtection="1">
      <alignment vertical="center" wrapText="1"/>
      <protection locked="0"/>
    </xf>
    <xf numFmtId="0" fontId="38" fillId="10" borderId="13" xfId="21" applyFont="1" applyFill="1" applyBorder="1" applyAlignment="1" applyProtection="1">
      <alignment vertical="center" wrapText="1"/>
      <protection locked="0"/>
    </xf>
    <xf numFmtId="38" fontId="38" fillId="13" borderId="1" xfId="3" applyFont="1" applyFill="1" applyBorder="1" applyAlignment="1" applyProtection="1">
      <alignment vertical="center"/>
      <protection locked="0"/>
    </xf>
    <xf numFmtId="38" fontId="38" fillId="13" borderId="11" xfId="3" applyFont="1" applyFill="1" applyBorder="1" applyAlignment="1" applyProtection="1">
      <alignment vertical="center"/>
      <protection locked="0"/>
    </xf>
    <xf numFmtId="0" fontId="38" fillId="13" borderId="1" xfId="21" applyFont="1" applyFill="1" applyBorder="1" applyAlignment="1" applyProtection="1">
      <alignment horizontal="left" vertical="center" wrapText="1"/>
      <protection locked="0"/>
    </xf>
    <xf numFmtId="0" fontId="38" fillId="13" borderId="11" xfId="21" applyFont="1" applyFill="1" applyBorder="1" applyAlignment="1" applyProtection="1">
      <alignment horizontal="left" vertical="center" wrapText="1"/>
      <protection locked="0"/>
    </xf>
    <xf numFmtId="0" fontId="38" fillId="13" borderId="13" xfId="21" applyFont="1" applyFill="1" applyBorder="1" applyAlignment="1" applyProtection="1">
      <alignment horizontal="left" vertical="center" wrapText="1"/>
      <protection locked="0"/>
    </xf>
    <xf numFmtId="0" fontId="38" fillId="0" borderId="4" xfId="22" applyFont="1" applyBorder="1" applyAlignment="1" applyProtection="1">
      <alignment horizontal="center" vertical="center"/>
      <protection locked="0"/>
    </xf>
    <xf numFmtId="0" fontId="40" fillId="0" borderId="0" xfId="22" applyFont="1" applyAlignment="1">
      <alignment horizontal="center" vertical="center"/>
    </xf>
    <xf numFmtId="0" fontId="40" fillId="0" borderId="4" xfId="22" applyFont="1" applyBorder="1" applyAlignment="1">
      <alignment horizontal="center" vertical="center"/>
    </xf>
    <xf numFmtId="0" fontId="39" fillId="0" borderId="10" xfId="22" applyFont="1" applyBorder="1" applyAlignment="1">
      <alignment horizontal="center" vertical="center" wrapText="1"/>
    </xf>
    <xf numFmtId="0" fontId="39" fillId="0" borderId="4" xfId="22" applyFont="1" applyBorder="1" applyAlignment="1">
      <alignment horizontal="center" vertical="center" wrapText="1"/>
    </xf>
    <xf numFmtId="0" fontId="38" fillId="0" borderId="0" xfId="21" applyFont="1" applyAlignment="1">
      <alignment horizontal="center" vertical="center"/>
    </xf>
    <xf numFmtId="0" fontId="40" fillId="0" borderId="1" xfId="22" applyFont="1" applyBorder="1" applyAlignment="1">
      <alignment horizontal="center" vertical="center"/>
    </xf>
    <xf numFmtId="0" fontId="40" fillId="0" borderId="11" xfId="22" applyFont="1" applyBorder="1" applyAlignment="1">
      <alignment horizontal="center" vertical="center"/>
    </xf>
    <xf numFmtId="0" fontId="40" fillId="0" borderId="13" xfId="22" applyFont="1" applyBorder="1" applyAlignment="1">
      <alignment horizontal="center" vertical="center"/>
    </xf>
    <xf numFmtId="0" fontId="40" fillId="0" borderId="16" xfId="22" applyFont="1" applyBorder="1" applyAlignment="1">
      <alignment horizontal="center" vertical="center"/>
    </xf>
    <xf numFmtId="0" fontId="40" fillId="0" borderId="9" xfId="22" applyFont="1" applyBorder="1" applyAlignment="1">
      <alignment horizontal="center" vertical="center"/>
    </xf>
    <xf numFmtId="0" fontId="40" fillId="0" borderId="5" xfId="22" applyFont="1" applyBorder="1" applyAlignment="1">
      <alignment horizontal="center" vertical="center"/>
    </xf>
    <xf numFmtId="0" fontId="69" fillId="0" borderId="4" xfId="22" applyFont="1" applyBorder="1" applyAlignment="1" applyProtection="1">
      <alignment horizontal="center" vertical="center"/>
      <protection locked="0"/>
    </xf>
    <xf numFmtId="0" fontId="69" fillId="11" borderId="0" xfId="20" applyFont="1" applyFill="1" applyAlignment="1">
      <alignment horizontal="center" vertical="center"/>
    </xf>
    <xf numFmtId="0" fontId="69" fillId="11" borderId="0" xfId="20" applyFont="1" applyFill="1" applyAlignment="1">
      <alignment horizontal="left" vertical="center"/>
    </xf>
    <xf numFmtId="0" fontId="70" fillId="11" borderId="0" xfId="20" applyFont="1" applyFill="1" applyAlignment="1">
      <alignment horizontal="center" vertical="center"/>
    </xf>
    <xf numFmtId="0" fontId="69" fillId="11" borderId="0" xfId="20" applyFont="1" applyFill="1" applyAlignment="1">
      <alignment horizontal="distributed" vertical="center"/>
    </xf>
    <xf numFmtId="0" fontId="69" fillId="11" borderId="0" xfId="20" applyFont="1" applyFill="1" applyAlignment="1">
      <alignment horizontal="left" vertical="top" wrapText="1"/>
    </xf>
    <xf numFmtId="0" fontId="69" fillId="11" borderId="0" xfId="20" applyFont="1" applyFill="1" applyAlignment="1">
      <alignment horizontal="left" vertical="center" shrinkToFit="1"/>
    </xf>
    <xf numFmtId="0" fontId="69" fillId="11" borderId="4" xfId="20" applyFont="1" applyFill="1" applyBorder="1" applyAlignment="1">
      <alignment horizontal="center" vertical="center"/>
    </xf>
    <xf numFmtId="0" fontId="69" fillId="11" borderId="6" xfId="20" applyFont="1" applyFill="1" applyBorder="1" applyAlignment="1">
      <alignment horizontal="center" vertical="center"/>
    </xf>
    <xf numFmtId="0" fontId="69" fillId="11" borderId="14" xfId="20" applyFont="1" applyFill="1" applyBorder="1" applyAlignment="1">
      <alignment horizontal="center" vertical="center"/>
    </xf>
    <xf numFmtId="0" fontId="69" fillId="11" borderId="15" xfId="20" applyFont="1" applyFill="1" applyBorder="1" applyAlignment="1">
      <alignment horizontal="center" vertical="center"/>
    </xf>
    <xf numFmtId="0" fontId="69" fillId="11" borderId="0" xfId="20" applyFont="1" applyFill="1" applyAlignment="1">
      <alignment vertical="center" shrinkToFit="1"/>
    </xf>
    <xf numFmtId="58" fontId="69" fillId="11" borderId="9" xfId="20" quotePrefix="1" applyNumberFormat="1" applyFont="1" applyFill="1" applyBorder="1" applyAlignment="1">
      <alignment horizontal="left" vertical="center" indent="1"/>
    </xf>
    <xf numFmtId="58" fontId="69" fillId="11" borderId="9" xfId="20" applyNumberFormat="1" applyFont="1" applyFill="1" applyBorder="1" applyAlignment="1">
      <alignment horizontal="left" vertical="center" indent="1"/>
    </xf>
    <xf numFmtId="0" fontId="69" fillId="11" borderId="9" xfId="20" applyFont="1" applyFill="1" applyBorder="1" applyAlignment="1">
      <alignment horizontal="left" vertical="center" indent="1"/>
    </xf>
    <xf numFmtId="0" fontId="69" fillId="0" borderId="4" xfId="20" applyFont="1" applyBorder="1" applyAlignment="1">
      <alignment horizontal="center" vertical="center"/>
    </xf>
    <xf numFmtId="0" fontId="69" fillId="11" borderId="6" xfId="20" applyFont="1" applyFill="1" applyBorder="1" applyAlignment="1">
      <alignment vertical="center" wrapText="1"/>
    </xf>
    <xf numFmtId="0" fontId="69" fillId="11" borderId="14" xfId="20" applyFont="1" applyFill="1" applyBorder="1" applyAlignment="1">
      <alignment vertical="center" wrapText="1"/>
    </xf>
    <xf numFmtId="0" fontId="69" fillId="11" borderId="15" xfId="20" applyFont="1" applyFill="1" applyBorder="1" applyAlignment="1">
      <alignment vertical="center" wrapText="1"/>
    </xf>
    <xf numFmtId="0" fontId="69" fillId="11" borderId="4" xfId="20" applyFont="1" applyFill="1" applyBorder="1" applyAlignment="1">
      <alignment vertical="center" wrapText="1"/>
    </xf>
    <xf numFmtId="0" fontId="69" fillId="11" borderId="6" xfId="20" applyFont="1" applyFill="1" applyBorder="1">
      <alignment vertical="center"/>
    </xf>
    <xf numFmtId="0" fontId="69" fillId="11" borderId="14" xfId="20" applyFont="1" applyFill="1" applyBorder="1">
      <alignment vertical="center"/>
    </xf>
    <xf numFmtId="0" fontId="69" fillId="11" borderId="15" xfId="20" applyFont="1" applyFill="1" applyBorder="1">
      <alignment vertical="center"/>
    </xf>
    <xf numFmtId="0" fontId="69" fillId="11" borderId="0" xfId="20" applyFont="1" applyFill="1" applyAlignment="1">
      <alignment vertical="top" wrapText="1"/>
    </xf>
    <xf numFmtId="0" fontId="69" fillId="0" borderId="9" xfId="20" applyFont="1" applyBorder="1" applyAlignment="1">
      <alignment horizontal="left" vertical="center"/>
    </xf>
    <xf numFmtId="0" fontId="69" fillId="11" borderId="0" xfId="20" applyFont="1" applyFill="1">
      <alignment vertical="center"/>
    </xf>
    <xf numFmtId="0" fontId="69" fillId="0" borderId="9" xfId="20" applyFont="1" applyBorder="1">
      <alignment vertical="center"/>
    </xf>
    <xf numFmtId="38" fontId="27" fillId="0" borderId="48" xfId="18" applyFont="1" applyBorder="1" applyAlignment="1">
      <alignment horizontal="center" vertical="center"/>
    </xf>
    <xf numFmtId="38" fontId="27" fillId="0" borderId="4" xfId="18" applyFont="1" applyBorder="1" applyAlignment="1">
      <alignment horizontal="center" vertical="center"/>
    </xf>
    <xf numFmtId="38" fontId="27" fillId="0" borderId="86" xfId="18" applyFont="1" applyBorder="1" applyAlignment="1">
      <alignment horizontal="center" vertical="center"/>
    </xf>
    <xf numFmtId="38" fontId="27" fillId="0" borderId="48" xfId="18" applyFont="1" applyBorder="1" applyAlignment="1">
      <alignment horizontal="center" vertical="center" wrapText="1"/>
    </xf>
    <xf numFmtId="38" fontId="27" fillId="0" borderId="4" xfId="18" applyFont="1" applyBorder="1" applyAlignment="1">
      <alignment horizontal="center" vertical="center" wrapText="1"/>
    </xf>
    <xf numFmtId="38" fontId="27" fillId="0" borderId="86" xfId="18" applyFont="1" applyBorder="1" applyAlignment="1">
      <alignment horizontal="center" vertical="center" wrapText="1"/>
    </xf>
    <xf numFmtId="38" fontId="27" fillId="0" borderId="87" xfId="18" applyFont="1" applyBorder="1" applyAlignment="1">
      <alignment horizontal="center" vertical="center"/>
    </xf>
    <xf numFmtId="38" fontId="27" fillId="0" borderId="31" xfId="18" applyFont="1" applyBorder="1" applyAlignment="1">
      <alignment horizontal="center" vertical="center"/>
    </xf>
    <xf numFmtId="38" fontId="27" fillId="0" borderId="85" xfId="18" applyFont="1" applyBorder="1" applyAlignment="1">
      <alignment horizontal="center" vertical="center"/>
    </xf>
    <xf numFmtId="38" fontId="29" fillId="3" borderId="69" xfId="18" applyFont="1" applyFill="1" applyBorder="1" applyAlignment="1" applyProtection="1">
      <alignment horizontal="center" vertical="center" wrapText="1"/>
      <protection locked="0"/>
    </xf>
    <xf numFmtId="38" fontId="29" fillId="3" borderId="0" xfId="18" applyFont="1" applyFill="1" applyBorder="1" applyAlignment="1" applyProtection="1">
      <alignment horizontal="center" vertical="center" wrapText="1"/>
      <protection locked="0"/>
    </xf>
    <xf numFmtId="38" fontId="29" fillId="3" borderId="54" xfId="18" applyFont="1" applyFill="1" applyBorder="1" applyAlignment="1" applyProtection="1">
      <alignment horizontal="center" vertical="center" wrapText="1"/>
      <protection locked="0"/>
    </xf>
    <xf numFmtId="38" fontId="29" fillId="3" borderId="35" xfId="18" applyFont="1" applyFill="1" applyBorder="1" applyAlignment="1" applyProtection="1">
      <alignment horizontal="center" vertical="center" wrapText="1"/>
      <protection locked="0"/>
    </xf>
    <xf numFmtId="38" fontId="29" fillId="3" borderId="9" xfId="18" applyFont="1" applyFill="1" applyBorder="1" applyAlignment="1" applyProtection="1">
      <alignment horizontal="center" vertical="center" wrapText="1"/>
      <protection locked="0"/>
    </xf>
    <xf numFmtId="38" fontId="29" fillId="3" borderId="30" xfId="18" applyFont="1" applyFill="1" applyBorder="1" applyAlignment="1" applyProtection="1">
      <alignment horizontal="center" vertical="center" wrapText="1"/>
      <protection locked="0"/>
    </xf>
    <xf numFmtId="38" fontId="27" fillId="0" borderId="3" xfId="18" applyFont="1" applyFill="1" applyBorder="1" applyAlignment="1">
      <alignment horizontal="center" vertical="center" textRotation="255" wrapText="1"/>
    </xf>
    <xf numFmtId="38" fontId="27" fillId="0" borderId="25" xfId="18" applyFont="1" applyFill="1" applyBorder="1" applyAlignment="1">
      <alignment horizontal="center" vertical="center" textRotation="255" wrapText="1"/>
    </xf>
    <xf numFmtId="38" fontId="27" fillId="3" borderId="17" xfId="18" applyFont="1" applyFill="1" applyBorder="1" applyAlignment="1">
      <alignment horizontal="center" vertical="center" textRotation="255"/>
    </xf>
    <xf numFmtId="38" fontId="27" fillId="3" borderId="39" xfId="18" applyFont="1" applyFill="1" applyBorder="1" applyAlignment="1">
      <alignment horizontal="center" vertical="center" textRotation="255"/>
    </xf>
    <xf numFmtId="38" fontId="29" fillId="0" borderId="23" xfId="18" applyFont="1" applyBorder="1" applyAlignment="1" applyProtection="1">
      <alignment horizontal="center" vertical="center" wrapText="1"/>
      <protection locked="0"/>
    </xf>
    <xf numFmtId="38" fontId="29" fillId="0" borderId="24" xfId="18" applyFont="1" applyBorder="1" applyAlignment="1" applyProtection="1">
      <alignment horizontal="center" vertical="center" wrapText="1"/>
      <protection locked="0"/>
    </xf>
    <xf numFmtId="38" fontId="27" fillId="0" borderId="6" xfId="18" applyFont="1" applyFill="1" applyBorder="1" applyAlignment="1">
      <alignment horizontal="center" vertical="center" wrapText="1"/>
    </xf>
    <xf numFmtId="38" fontId="27" fillId="0" borderId="15" xfId="18" applyFont="1" applyFill="1" applyBorder="1" applyAlignment="1">
      <alignment horizontal="center" vertical="center" wrapText="1"/>
    </xf>
    <xf numFmtId="38" fontId="29" fillId="0" borderId="12" xfId="7" applyNumberFormat="1" applyFont="1" applyBorder="1" applyAlignment="1" applyProtection="1">
      <alignment horizontal="center" vertical="center" wrapText="1"/>
      <protection locked="0"/>
    </xf>
    <xf numFmtId="38" fontId="29" fillId="0" borderId="3" xfId="7" applyNumberFormat="1" applyFont="1" applyBorder="1" applyAlignment="1" applyProtection="1">
      <alignment horizontal="center" vertical="center" wrapText="1"/>
      <protection locked="0"/>
    </xf>
    <xf numFmtId="38" fontId="29" fillId="0" borderId="25" xfId="7" applyNumberFormat="1" applyFont="1" applyBorder="1" applyAlignment="1" applyProtection="1">
      <alignment horizontal="center" vertical="center" wrapText="1"/>
      <protection locked="0"/>
    </xf>
    <xf numFmtId="38" fontId="29" fillId="0" borderId="32" xfId="18" applyFont="1" applyBorder="1" applyAlignment="1" applyProtection="1">
      <alignment horizontal="center" vertical="center" wrapText="1"/>
      <protection locked="0"/>
    </xf>
    <xf numFmtId="38" fontId="29" fillId="0" borderId="88" xfId="18" applyFont="1" applyBorder="1" applyAlignment="1" applyProtection="1">
      <alignment horizontal="center" vertical="center" wrapText="1"/>
      <protection locked="0"/>
    </xf>
    <xf numFmtId="38" fontId="29" fillId="0" borderId="12" xfId="18" applyFont="1" applyBorder="1" applyAlignment="1" applyProtection="1">
      <alignment horizontal="center" vertical="center" wrapText="1"/>
      <protection locked="0"/>
    </xf>
    <xf numFmtId="38" fontId="29" fillId="0" borderId="3" xfId="18" applyFont="1" applyBorder="1" applyAlignment="1" applyProtection="1">
      <alignment horizontal="center" vertical="center" wrapText="1"/>
      <protection locked="0"/>
    </xf>
    <xf numFmtId="38" fontId="29" fillId="0" borderId="25" xfId="18" applyFont="1" applyBorder="1" applyAlignment="1" applyProtection="1">
      <alignment horizontal="center" vertical="center" wrapText="1"/>
      <protection locked="0"/>
    </xf>
    <xf numFmtId="38" fontId="27" fillId="0" borderId="3" xfId="18" applyFont="1" applyBorder="1" applyAlignment="1">
      <alignment horizontal="center" vertical="center" wrapText="1"/>
    </xf>
    <xf numFmtId="38" fontId="27" fillId="0" borderId="25" xfId="18" applyFont="1" applyBorder="1" applyAlignment="1">
      <alignment horizontal="center" vertical="center" wrapText="1"/>
    </xf>
    <xf numFmtId="38" fontId="27" fillId="3" borderId="8" xfId="18" applyFont="1" applyFill="1" applyBorder="1" applyAlignment="1">
      <alignment horizontal="center" vertical="center" textRotation="255"/>
    </xf>
    <xf numFmtId="38" fontId="27" fillId="3" borderId="42" xfId="18" applyFont="1" applyFill="1" applyBorder="1" applyAlignment="1">
      <alignment horizontal="center" vertical="center" textRotation="255"/>
    </xf>
    <xf numFmtId="38" fontId="29" fillId="0" borderId="45" xfId="7" applyNumberFormat="1" applyFont="1" applyBorder="1" applyAlignment="1" applyProtection="1">
      <alignment horizontal="center" vertical="center" textRotation="255" wrapText="1"/>
      <protection locked="0"/>
    </xf>
    <xf numFmtId="38" fontId="29" fillId="0" borderId="38" xfId="7" applyNumberFormat="1" applyFont="1" applyBorder="1" applyAlignment="1" applyProtection="1">
      <alignment horizontal="center" vertical="center" textRotation="255" wrapText="1"/>
      <protection locked="0"/>
    </xf>
    <xf numFmtId="38" fontId="27" fillId="3" borderId="3" xfId="18" applyFont="1" applyFill="1" applyBorder="1" applyAlignment="1">
      <alignment horizontal="center" vertical="center" textRotation="255" wrapText="1"/>
    </xf>
    <xf numFmtId="38" fontId="27" fillId="3" borderId="25" xfId="18" applyFont="1" applyFill="1" applyBorder="1" applyAlignment="1">
      <alignment horizontal="center" vertical="center" textRotation="255" wrapText="1"/>
    </xf>
    <xf numFmtId="38" fontId="27" fillId="0" borderId="0" xfId="18" applyFont="1" applyFill="1" applyBorder="1" applyAlignment="1">
      <alignment horizontal="center" vertical="center" wrapText="1"/>
    </xf>
    <xf numFmtId="38" fontId="27" fillId="7" borderId="65" xfId="18" applyFont="1" applyFill="1" applyBorder="1" applyAlignment="1">
      <alignment horizontal="center" vertical="center" wrapText="1"/>
    </xf>
    <xf numFmtId="38" fontId="29" fillId="5" borderId="65" xfId="18" applyFont="1" applyFill="1" applyBorder="1" applyAlignment="1" applyProtection="1">
      <alignment horizontal="center" vertical="center" wrapText="1"/>
      <protection locked="0"/>
    </xf>
    <xf numFmtId="38" fontId="29" fillId="5" borderId="66" xfId="18" applyFont="1" applyFill="1" applyBorder="1" applyAlignment="1" applyProtection="1">
      <alignment horizontal="center" vertical="center" wrapText="1"/>
      <protection locked="0"/>
    </xf>
    <xf numFmtId="38" fontId="29" fillId="5" borderId="9" xfId="18" applyFont="1" applyFill="1" applyBorder="1" applyAlignment="1" applyProtection="1">
      <alignment horizontal="center" vertical="center" wrapText="1"/>
      <protection locked="0"/>
    </xf>
    <xf numFmtId="38" fontId="29" fillId="5" borderId="30" xfId="18" applyFont="1" applyFill="1" applyBorder="1" applyAlignment="1" applyProtection="1">
      <alignment horizontal="center" vertical="center" wrapText="1"/>
      <protection locked="0"/>
    </xf>
    <xf numFmtId="38" fontId="27" fillId="5" borderId="87" xfId="18" applyFont="1" applyFill="1" applyBorder="1" applyAlignment="1">
      <alignment horizontal="center" vertical="center" wrapText="1"/>
    </xf>
    <xf numFmtId="38" fontId="27" fillId="5" borderId="48" xfId="18" applyFont="1" applyFill="1" applyBorder="1" applyAlignment="1">
      <alignment horizontal="center" vertical="center" wrapText="1"/>
    </xf>
    <xf numFmtId="38" fontId="27" fillId="5" borderId="50" xfId="18" applyFont="1" applyFill="1" applyBorder="1" applyAlignment="1">
      <alignment horizontal="center" vertical="center" wrapText="1"/>
    </xf>
    <xf numFmtId="38" fontId="27" fillId="5" borderId="31" xfId="18" applyFont="1" applyFill="1" applyBorder="1" applyAlignment="1">
      <alignment horizontal="center" vertical="center" wrapText="1"/>
    </xf>
    <xf numFmtId="38" fontId="27" fillId="5" borderId="4" xfId="18" applyFont="1" applyFill="1" applyBorder="1" applyAlignment="1">
      <alignment horizontal="center" vertical="center" wrapText="1"/>
    </xf>
    <xf numFmtId="38" fontId="27" fillId="5" borderId="32" xfId="18" applyFont="1" applyFill="1" applyBorder="1" applyAlignment="1">
      <alignment horizontal="center" vertical="center" wrapText="1"/>
    </xf>
    <xf numFmtId="38" fontId="27" fillId="5" borderId="64" xfId="18" applyFont="1" applyFill="1" applyBorder="1" applyAlignment="1">
      <alignment horizontal="center" vertical="center" wrapText="1"/>
    </xf>
    <xf numFmtId="38" fontId="27" fillId="5" borderId="69" xfId="18" applyFont="1" applyFill="1" applyBorder="1" applyAlignment="1">
      <alignment horizontal="center" vertical="center" wrapText="1"/>
    </xf>
    <xf numFmtId="38" fontId="27" fillId="5" borderId="70" xfId="18" applyFont="1" applyFill="1" applyBorder="1" applyAlignment="1">
      <alignment horizontal="center" vertical="center" wrapText="1"/>
    </xf>
    <xf numFmtId="38" fontId="27" fillId="5" borderId="60" xfId="18" applyFont="1" applyFill="1" applyBorder="1" applyAlignment="1">
      <alignment horizontal="center" vertical="center" textRotation="255" wrapText="1"/>
    </xf>
    <xf numFmtId="38" fontId="27" fillId="5" borderId="45" xfId="18" applyFont="1" applyFill="1" applyBorder="1" applyAlignment="1">
      <alignment horizontal="center" vertical="center" textRotation="255" wrapText="1"/>
    </xf>
    <xf numFmtId="38" fontId="27" fillId="5" borderId="38" xfId="18" applyFont="1" applyFill="1" applyBorder="1" applyAlignment="1">
      <alignment horizontal="center" vertical="center" textRotation="255" wrapText="1"/>
    </xf>
    <xf numFmtId="38" fontId="27" fillId="0" borderId="13" xfId="18" applyFont="1" applyBorder="1" applyAlignment="1">
      <alignment horizontal="center" vertical="top" wrapText="1"/>
    </xf>
    <xf numFmtId="38" fontId="27" fillId="0" borderId="8" xfId="18" applyFont="1" applyBorder="1" applyAlignment="1">
      <alignment horizontal="center" vertical="top" wrapText="1"/>
    </xf>
    <xf numFmtId="38" fontId="27" fillId="0" borderId="42" xfId="18" applyFont="1" applyBorder="1" applyAlignment="1">
      <alignment horizontal="center" vertical="top" wrapText="1"/>
    </xf>
    <xf numFmtId="38" fontId="29" fillId="0" borderId="31" xfId="18" applyFont="1" applyBorder="1" applyAlignment="1" applyProtection="1">
      <alignment horizontal="center" vertical="top" wrapText="1"/>
      <protection locked="0"/>
    </xf>
    <xf numFmtId="38" fontId="29" fillId="0" borderId="85" xfId="18" applyFont="1" applyBorder="1" applyAlignment="1" applyProtection="1">
      <alignment horizontal="center" vertical="top" wrapText="1"/>
      <protection locked="0"/>
    </xf>
    <xf numFmtId="38" fontId="29" fillId="0" borderId="4" xfId="18" applyFont="1" applyBorder="1" applyAlignment="1" applyProtection="1">
      <alignment horizontal="center" vertical="top" wrapText="1"/>
      <protection locked="0"/>
    </xf>
    <xf numFmtId="38" fontId="29" fillId="0" borderId="86" xfId="18" applyFont="1" applyBorder="1" applyAlignment="1" applyProtection="1">
      <alignment horizontal="center" vertical="top" wrapText="1"/>
      <protection locked="0"/>
    </xf>
    <xf numFmtId="38" fontId="29" fillId="0" borderId="4" xfId="18" applyFont="1" applyBorder="1" applyAlignment="1" applyProtection="1">
      <alignment horizontal="center" vertical="center" wrapText="1"/>
      <protection locked="0"/>
    </xf>
    <xf numFmtId="38" fontId="29" fillId="0" borderId="86" xfId="18" applyFont="1" applyBorder="1" applyAlignment="1" applyProtection="1">
      <alignment horizontal="center" vertical="center" wrapText="1"/>
      <protection locked="0"/>
    </xf>
    <xf numFmtId="38" fontId="27" fillId="0" borderId="50" xfId="18" applyFont="1" applyBorder="1" applyAlignment="1">
      <alignment horizontal="center" vertical="center" wrapText="1"/>
    </xf>
    <xf numFmtId="38" fontId="27" fillId="0" borderId="32" xfId="18" applyFont="1" applyBorder="1" applyAlignment="1">
      <alignment horizontal="center" vertical="center" wrapText="1"/>
    </xf>
    <xf numFmtId="38" fontId="27" fillId="0" borderId="88" xfId="18" applyFont="1" applyBorder="1" applyAlignment="1">
      <alignment horizontal="center" vertical="center" wrapText="1"/>
    </xf>
    <xf numFmtId="38" fontId="27" fillId="0" borderId="48" xfId="18" applyFont="1" applyBorder="1" applyAlignment="1">
      <alignment horizontal="center" vertical="center" textRotation="255" wrapText="1"/>
    </xf>
    <xf numFmtId="38" fontId="27" fillId="0" borderId="4" xfId="18" applyFont="1" applyBorder="1" applyAlignment="1">
      <alignment horizontal="center" vertical="center" textRotation="255" wrapText="1"/>
    </xf>
    <xf numFmtId="38" fontId="27" fillId="0" borderId="86" xfId="18" applyFont="1" applyBorder="1" applyAlignment="1">
      <alignment horizontal="center" vertical="center" textRotation="255" wrapText="1"/>
    </xf>
    <xf numFmtId="38" fontId="27" fillId="6" borderId="60" xfId="18" applyFont="1" applyFill="1" applyBorder="1" applyAlignment="1">
      <alignment horizontal="center" vertical="center" textRotation="255"/>
    </xf>
    <xf numFmtId="38" fontId="27" fillId="6" borderId="45" xfId="18" applyFont="1" applyFill="1" applyBorder="1" applyAlignment="1">
      <alignment horizontal="center" vertical="center" textRotation="255"/>
    </xf>
    <xf numFmtId="38" fontId="27" fillId="6" borderId="38" xfId="18" applyFont="1" applyFill="1" applyBorder="1" applyAlignment="1">
      <alignment horizontal="center" vertical="center" textRotation="255"/>
    </xf>
    <xf numFmtId="38" fontId="27" fillId="0" borderId="3" xfId="18" applyFont="1" applyFill="1" applyBorder="1" applyAlignment="1">
      <alignment horizontal="center" vertical="center" textRotation="255"/>
    </xf>
    <xf numFmtId="38" fontId="27" fillId="0" borderId="25" xfId="18" applyFont="1" applyFill="1" applyBorder="1" applyAlignment="1">
      <alignment horizontal="center" vertical="center" textRotation="255"/>
    </xf>
    <xf numFmtId="38" fontId="27" fillId="8" borderId="90" xfId="18" applyFont="1" applyFill="1" applyBorder="1" applyAlignment="1">
      <alignment horizontal="center" vertical="center" wrapText="1"/>
    </xf>
    <xf numFmtId="38" fontId="27" fillId="8" borderId="92" xfId="18" applyFont="1" applyFill="1" applyBorder="1" applyAlignment="1">
      <alignment horizontal="center" vertical="center"/>
    </xf>
    <xf numFmtId="38" fontId="27" fillId="0" borderId="23" xfId="18" applyFont="1" applyFill="1" applyBorder="1" applyAlignment="1">
      <alignment horizontal="center" vertical="center" textRotation="255"/>
    </xf>
    <xf numFmtId="38" fontId="27" fillId="0" borderId="24" xfId="18" applyFont="1" applyFill="1" applyBorder="1" applyAlignment="1">
      <alignment horizontal="center" vertical="center" textRotation="255"/>
    </xf>
    <xf numFmtId="38" fontId="27" fillId="3" borderId="69" xfId="18" applyFont="1" applyFill="1" applyBorder="1" applyAlignment="1">
      <alignment horizontal="center" vertical="center" wrapText="1"/>
    </xf>
    <xf numFmtId="38" fontId="27" fillId="3" borderId="0" xfId="18" applyFont="1" applyFill="1" applyBorder="1" applyAlignment="1">
      <alignment horizontal="center" vertical="center"/>
    </xf>
    <xf numFmtId="38" fontId="27" fillId="3" borderId="54" xfId="18" applyFont="1" applyFill="1" applyBorder="1" applyAlignment="1">
      <alignment horizontal="center" vertical="center"/>
    </xf>
    <xf numFmtId="38" fontId="27" fillId="3" borderId="35" xfId="18" applyFont="1" applyFill="1" applyBorder="1" applyAlignment="1">
      <alignment horizontal="center" vertical="center"/>
    </xf>
    <xf numFmtId="38" fontId="27" fillId="3" borderId="9" xfId="18" applyFont="1" applyFill="1" applyBorder="1" applyAlignment="1">
      <alignment horizontal="center" vertical="center"/>
    </xf>
    <xf numFmtId="38" fontId="27" fillId="3" borderId="30" xfId="18" applyFont="1" applyFill="1" applyBorder="1" applyAlignment="1">
      <alignment horizontal="center" vertical="center"/>
    </xf>
    <xf numFmtId="38" fontId="27" fillId="9" borderId="90" xfId="18" applyFont="1" applyFill="1" applyBorder="1" applyAlignment="1">
      <alignment horizontal="center" vertical="center" wrapText="1"/>
    </xf>
    <xf numFmtId="38" fontId="27" fillId="9" borderId="92" xfId="18" applyFont="1" applyFill="1" applyBorder="1" applyAlignment="1">
      <alignment horizontal="center" vertical="center"/>
    </xf>
    <xf numFmtId="38" fontId="27" fillId="9" borderId="91" xfId="18" applyFont="1" applyFill="1" applyBorder="1" applyAlignment="1">
      <alignment horizontal="center" vertical="center"/>
    </xf>
    <xf numFmtId="38" fontId="27" fillId="6" borderId="27" xfId="18" applyFont="1" applyFill="1" applyBorder="1" applyAlignment="1">
      <alignment horizontal="center" vertical="center" wrapText="1"/>
    </xf>
    <xf numFmtId="38" fontId="27" fillId="6" borderId="10" xfId="18" applyFont="1" applyFill="1" applyBorder="1" applyAlignment="1">
      <alignment horizontal="center" vertical="center" wrapText="1"/>
    </xf>
    <xf numFmtId="38" fontId="27" fillId="6" borderId="16" xfId="18" applyFont="1" applyFill="1" applyBorder="1" applyAlignment="1">
      <alignment horizontal="center" vertical="center" wrapText="1"/>
    </xf>
    <xf numFmtId="38" fontId="27" fillId="6" borderId="31" xfId="18" applyFont="1" applyFill="1" applyBorder="1" applyAlignment="1">
      <alignment horizontal="center" vertical="center" wrapText="1"/>
    </xf>
    <xf numFmtId="38" fontId="27" fillId="6" borderId="4" xfId="18" applyFont="1" applyFill="1" applyBorder="1" applyAlignment="1">
      <alignment horizontal="center" vertical="center" wrapText="1"/>
    </xf>
    <xf numFmtId="38" fontId="27" fillId="6" borderId="6" xfId="18" applyFont="1" applyFill="1" applyBorder="1" applyAlignment="1">
      <alignment horizontal="center" vertical="center" wrapText="1"/>
    </xf>
    <xf numFmtId="38" fontId="29" fillId="0" borderId="46" xfId="18" applyFont="1" applyBorder="1" applyAlignment="1" applyProtection="1">
      <alignment horizontal="center" vertical="center" wrapText="1"/>
      <protection locked="0"/>
    </xf>
    <xf numFmtId="38" fontId="29" fillId="0" borderId="45" xfId="18" applyFont="1" applyBorder="1" applyAlignment="1" applyProtection="1">
      <alignment horizontal="center" vertical="center" wrapText="1"/>
      <protection locked="0"/>
    </xf>
    <xf numFmtId="38" fontId="29" fillId="0" borderId="38" xfId="18" applyFont="1" applyBorder="1" applyAlignment="1" applyProtection="1">
      <alignment horizontal="center" vertical="center" wrapText="1"/>
      <protection locked="0"/>
    </xf>
    <xf numFmtId="38" fontId="29" fillId="0" borderId="31" xfId="18" applyFont="1" applyBorder="1" applyAlignment="1" applyProtection="1">
      <alignment horizontal="center" vertical="center" wrapText="1"/>
      <protection locked="0"/>
    </xf>
    <xf numFmtId="38" fontId="29" fillId="0" borderId="85" xfId="18" applyFont="1" applyBorder="1" applyAlignment="1" applyProtection="1">
      <alignment horizontal="center" vertical="center" wrapText="1"/>
      <protection locked="0"/>
    </xf>
    <xf numFmtId="38" fontId="27" fillId="6" borderId="57" xfId="18" applyFont="1" applyFill="1" applyBorder="1" applyAlignment="1">
      <alignment horizontal="center" vertical="center" textRotation="255"/>
    </xf>
    <xf numFmtId="38" fontId="27" fillId="6" borderId="23" xfId="18" applyFont="1" applyFill="1" applyBorder="1" applyAlignment="1">
      <alignment horizontal="center" vertical="center" textRotation="255"/>
    </xf>
    <xf numFmtId="38" fontId="27" fillId="6" borderId="24" xfId="18" applyFont="1" applyFill="1" applyBorder="1" applyAlignment="1">
      <alignment horizontal="center" vertical="center" textRotation="255"/>
    </xf>
    <xf numFmtId="38" fontId="27" fillId="0" borderId="3" xfId="18" applyFont="1" applyFill="1" applyBorder="1" applyAlignment="1">
      <alignment horizontal="center" vertical="center"/>
    </xf>
    <xf numFmtId="38" fontId="27" fillId="0" borderId="25" xfId="18" applyFont="1" applyFill="1" applyBorder="1" applyAlignment="1">
      <alignment horizontal="center" vertical="center"/>
    </xf>
    <xf numFmtId="38" fontId="27" fillId="0" borderId="12" xfId="18" applyFont="1" applyFill="1" applyBorder="1" applyAlignment="1">
      <alignment horizontal="center" vertical="center" wrapText="1"/>
    </xf>
    <xf numFmtId="38" fontId="27" fillId="0" borderId="3" xfId="18" applyFont="1" applyFill="1" applyBorder="1" applyAlignment="1">
      <alignment horizontal="center" vertical="center" wrapText="1"/>
    </xf>
    <xf numFmtId="38" fontId="27" fillId="0" borderId="25" xfId="18" applyFont="1" applyFill="1" applyBorder="1" applyAlignment="1">
      <alignment horizontal="center" vertical="center" wrapText="1"/>
    </xf>
    <xf numFmtId="38" fontId="29" fillId="0" borderId="6" xfId="18" applyFont="1" applyBorder="1" applyAlignment="1" applyProtection="1">
      <alignment horizontal="center" vertical="center" wrapText="1"/>
      <protection locked="0"/>
    </xf>
    <xf numFmtId="38" fontId="29" fillId="0" borderId="94" xfId="18" applyFont="1" applyBorder="1" applyAlignment="1" applyProtection="1">
      <alignment horizontal="center" vertical="center" wrapText="1"/>
      <protection locked="0"/>
    </xf>
    <xf numFmtId="0" fontId="14" fillId="0" borderId="6" xfId="7" applyFont="1" applyBorder="1" applyProtection="1">
      <alignment vertical="center"/>
      <protection locked="0"/>
    </xf>
    <xf numFmtId="0" fontId="14" fillId="0" borderId="14" xfId="7" applyFont="1" applyBorder="1" applyProtection="1">
      <alignment vertical="center"/>
      <protection locked="0"/>
    </xf>
    <xf numFmtId="0" fontId="14" fillId="0" borderId="15" xfId="7" applyFont="1" applyBorder="1" applyProtection="1">
      <alignment vertical="center"/>
      <protection locked="0"/>
    </xf>
    <xf numFmtId="0" fontId="14" fillId="0" borderId="4" xfId="0" applyFont="1" applyBorder="1" applyAlignment="1">
      <alignment horizontal="center" vertical="center" wrapText="1"/>
    </xf>
    <xf numFmtId="0" fontId="14" fillId="0" borderId="4" xfId="7" applyFont="1" applyBorder="1" applyAlignment="1" applyProtection="1">
      <alignment horizontal="center" vertical="center"/>
      <protection locked="0"/>
    </xf>
    <xf numFmtId="0" fontId="14" fillId="0" borderId="4" xfId="7" applyFont="1" applyBorder="1" applyAlignment="1">
      <alignment horizontal="center" vertical="center"/>
    </xf>
    <xf numFmtId="0" fontId="14" fillId="0" borderId="4" xfId="0" applyFont="1" applyBorder="1" applyAlignment="1">
      <alignment horizontal="left" vertical="center" wrapText="1"/>
    </xf>
    <xf numFmtId="0" fontId="14" fillId="0" borderId="4" xfId="7" applyFont="1" applyBorder="1" applyAlignment="1" applyProtection="1">
      <alignment horizontal="left" vertical="center"/>
      <protection locked="0"/>
    </xf>
    <xf numFmtId="0" fontId="14" fillId="0" borderId="6" xfId="7" applyFont="1" applyBorder="1" applyAlignment="1" applyProtection="1">
      <alignment horizontal="center" vertical="center" wrapText="1"/>
      <protection locked="0"/>
    </xf>
    <xf numFmtId="0" fontId="14" fillId="0" borderId="14" xfId="7" applyFont="1" applyBorder="1" applyAlignment="1" applyProtection="1">
      <alignment horizontal="center" vertical="center" wrapText="1"/>
      <protection locked="0"/>
    </xf>
    <xf numFmtId="0" fontId="14" fillId="0" borderId="12" xfId="7" applyFont="1" applyBorder="1" applyAlignment="1">
      <alignment horizontal="center" vertical="center"/>
    </xf>
    <xf numFmtId="0" fontId="14" fillId="0" borderId="3" xfId="7" applyFont="1" applyBorder="1" applyAlignment="1">
      <alignment horizontal="center" vertical="center"/>
    </xf>
    <xf numFmtId="0" fontId="14" fillId="0" borderId="10" xfId="7" applyFont="1" applyBorder="1" applyAlignment="1">
      <alignment horizontal="center" vertical="center"/>
    </xf>
    <xf numFmtId="0" fontId="14" fillId="0" borderId="1" xfId="0" applyFont="1" applyBorder="1" applyAlignment="1">
      <alignment horizontal="left" vertical="center" wrapText="1"/>
    </xf>
    <xf numFmtId="0" fontId="14" fillId="0" borderId="11" xfId="0" applyFont="1" applyBorder="1" applyAlignment="1">
      <alignment horizontal="left" vertical="center" wrapText="1"/>
    </xf>
    <xf numFmtId="0" fontId="14" fillId="0" borderId="13" xfId="0" applyFont="1" applyBorder="1" applyAlignment="1">
      <alignment horizontal="left" vertical="center" wrapText="1"/>
    </xf>
    <xf numFmtId="0" fontId="14" fillId="0" borderId="17" xfId="0" applyFont="1" applyBorder="1" applyAlignment="1">
      <alignment horizontal="left" vertical="center" wrapText="1"/>
    </xf>
    <xf numFmtId="0" fontId="14" fillId="0" borderId="0" xfId="0" applyFont="1" applyAlignment="1">
      <alignment horizontal="left" vertical="center" wrapText="1"/>
    </xf>
    <xf numFmtId="0" fontId="14" fillId="0" borderId="8" xfId="0" applyFont="1" applyBorder="1" applyAlignment="1">
      <alignment horizontal="left" vertical="center" wrapText="1"/>
    </xf>
    <xf numFmtId="0" fontId="14" fillId="0" borderId="16" xfId="0" applyFont="1" applyBorder="1" applyAlignment="1">
      <alignment horizontal="left" vertical="center" wrapText="1"/>
    </xf>
    <xf numFmtId="0" fontId="14" fillId="0" borderId="9"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7" applyFont="1" applyBorder="1" applyAlignment="1" applyProtection="1">
      <alignment horizontal="left" vertical="center" wrapText="1"/>
      <protection locked="0"/>
    </xf>
    <xf numFmtId="0" fontId="14" fillId="0" borderId="14" xfId="7" applyFont="1" applyBorder="1" applyAlignment="1" applyProtection="1">
      <alignment horizontal="left" vertical="center" wrapText="1"/>
      <protection locked="0"/>
    </xf>
    <xf numFmtId="0" fontId="14" fillId="0" borderId="15" xfId="7" applyFont="1" applyBorder="1" applyAlignment="1" applyProtection="1">
      <alignment horizontal="left" vertical="center" wrapText="1"/>
      <protection locked="0"/>
    </xf>
    <xf numFmtId="0" fontId="14" fillId="0" borderId="12" xfId="7" applyFont="1" applyBorder="1" applyAlignment="1" applyProtection="1">
      <alignment horizontal="center" vertical="center" textRotation="255" wrapText="1"/>
      <protection locked="0"/>
    </xf>
    <xf numFmtId="0" fontId="0" fillId="0" borderId="3" xfId="0" applyBorder="1" applyAlignment="1">
      <alignment vertical="center" wrapText="1"/>
    </xf>
    <xf numFmtId="0" fontId="0" fillId="0" borderId="10" xfId="0" applyBorder="1" applyAlignment="1">
      <alignment vertical="center" wrapText="1"/>
    </xf>
    <xf numFmtId="0" fontId="0" fillId="0" borderId="3" xfId="0" applyBorder="1" applyAlignment="1">
      <alignment horizontal="center" vertical="center" textRotation="255" wrapText="1"/>
    </xf>
    <xf numFmtId="0" fontId="0" fillId="0" borderId="10" xfId="0" applyBorder="1" applyAlignment="1">
      <alignment horizontal="center" vertical="center" textRotation="255" wrapText="1"/>
    </xf>
    <xf numFmtId="0" fontId="14" fillId="0" borderId="12" xfId="7" applyFont="1" applyBorder="1" applyAlignment="1">
      <alignment horizontal="center" vertical="center" wrapText="1"/>
    </xf>
    <xf numFmtId="0" fontId="14" fillId="0" borderId="3" xfId="7" applyFont="1" applyBorder="1" applyAlignment="1">
      <alignment horizontal="center" vertical="center" wrapText="1"/>
    </xf>
    <xf numFmtId="0" fontId="14" fillId="0" borderId="10" xfId="7"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14" fillId="0" borderId="4" xfId="7" applyFont="1" applyBorder="1" applyAlignment="1">
      <alignment horizontal="center" vertical="center" wrapText="1"/>
    </xf>
    <xf numFmtId="0" fontId="14" fillId="0" borderId="4" xfId="7" applyFont="1" applyBorder="1" applyAlignment="1">
      <alignment horizontal="left" vertical="center"/>
    </xf>
    <xf numFmtId="0" fontId="11" fillId="0" borderId="12" xfId="7" applyFont="1" applyBorder="1" applyAlignment="1" applyProtection="1">
      <alignment horizontal="center" vertical="center"/>
      <protection locked="0"/>
    </xf>
    <xf numFmtId="0" fontId="11" fillId="0" borderId="3" xfId="7" applyFont="1" applyBorder="1" applyAlignment="1" applyProtection="1">
      <alignment horizontal="center" vertical="center"/>
      <protection locked="0"/>
    </xf>
    <xf numFmtId="0" fontId="11" fillId="0" borderId="10" xfId="7" applyFont="1" applyBorder="1" applyAlignment="1" applyProtection="1">
      <alignment horizontal="center" vertical="center"/>
      <protection locked="0"/>
    </xf>
    <xf numFmtId="0" fontId="11" fillId="0" borderId="4" xfId="7" applyFont="1" applyBorder="1" applyAlignment="1" applyProtection="1">
      <alignment horizontal="center" vertical="center"/>
      <protection locked="0"/>
    </xf>
    <xf numFmtId="0" fontId="18" fillId="0" borderId="4" xfId="7" applyFont="1" applyBorder="1" applyAlignment="1" applyProtection="1">
      <alignment horizontal="center" vertical="center" wrapText="1"/>
      <protection locked="0"/>
    </xf>
  </cellXfs>
  <cellStyles count="29">
    <cellStyle name="パーセント" xfId="19" builtinId="5"/>
    <cellStyle name="パーセント 2" xfId="1" xr:uid="{00000000-0005-0000-0000-000001000000}"/>
    <cellStyle name="パーセント 2 2" xfId="2" xr:uid="{00000000-0005-0000-0000-000002000000}"/>
    <cellStyle name="パーセント 3" xfId="17" xr:uid="{00000000-0005-0000-0000-000003000000}"/>
    <cellStyle name="パーセント 4" xfId="25" xr:uid="{00000000-0005-0000-0000-000004000000}"/>
    <cellStyle name="桁区切り" xfId="18" builtinId="6"/>
    <cellStyle name="桁区切り 2" xfId="3" xr:uid="{00000000-0005-0000-0000-000006000000}"/>
    <cellStyle name="桁区切り 3" xfId="4" xr:uid="{00000000-0005-0000-0000-000007000000}"/>
    <cellStyle name="桁区切り 4" xfId="26" xr:uid="{00000000-0005-0000-0000-000008000000}"/>
    <cellStyle name="標準" xfId="0" builtinId="0"/>
    <cellStyle name="標準 10" xfId="5" xr:uid="{00000000-0005-0000-0000-00000A000000}"/>
    <cellStyle name="標準 11" xfId="6" xr:uid="{00000000-0005-0000-0000-00000B000000}"/>
    <cellStyle name="標準 12" xfId="21" xr:uid="{00000000-0005-0000-0000-00000C000000}"/>
    <cellStyle name="標準 2" xfId="7" xr:uid="{00000000-0005-0000-0000-00000D000000}"/>
    <cellStyle name="標準 2 2" xfId="20" xr:uid="{00000000-0005-0000-0000-00000E000000}"/>
    <cellStyle name="標準 2 2 2" xfId="23" xr:uid="{00000000-0005-0000-0000-00000F000000}"/>
    <cellStyle name="標準 3" xfId="8" xr:uid="{00000000-0005-0000-0000-000010000000}"/>
    <cellStyle name="標準 3 2" xfId="9" xr:uid="{00000000-0005-0000-0000-000011000000}"/>
    <cellStyle name="標準 3 2 2" xfId="24" xr:uid="{00000000-0005-0000-0000-000012000000}"/>
    <cellStyle name="標準 4" xfId="10" xr:uid="{00000000-0005-0000-0000-000013000000}"/>
    <cellStyle name="標準 5" xfId="11" xr:uid="{00000000-0005-0000-0000-000014000000}"/>
    <cellStyle name="標準 5 2" xfId="27" xr:uid="{00000000-0005-0000-0000-000015000000}"/>
    <cellStyle name="標準 5 2 2" xfId="28" xr:uid="{00000000-0005-0000-0000-000016000000}"/>
    <cellStyle name="標準 6" xfId="12" xr:uid="{00000000-0005-0000-0000-000017000000}"/>
    <cellStyle name="標準 7" xfId="13" xr:uid="{00000000-0005-0000-0000-000018000000}"/>
    <cellStyle name="標準 7 2" xfId="22" xr:uid="{00000000-0005-0000-0000-000019000000}"/>
    <cellStyle name="標準 8" xfId="14" xr:uid="{00000000-0005-0000-0000-00001A000000}"/>
    <cellStyle name="標準 9" xfId="15" xr:uid="{00000000-0005-0000-0000-00001B000000}"/>
    <cellStyle name="未定義" xfId="16" xr:uid="{00000000-0005-0000-0000-00001C000000}"/>
  </cellStyles>
  <dxfs count="3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5"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CCFFFF"/>
      <color rgb="FFE0C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66675</xdr:colOff>
      <xdr:row>147</xdr:row>
      <xdr:rowOff>0</xdr:rowOff>
    </xdr:from>
    <xdr:to>
      <xdr:col>12</xdr:col>
      <xdr:colOff>149225</xdr:colOff>
      <xdr:row>147</xdr:row>
      <xdr:rowOff>148914</xdr:rowOff>
    </xdr:to>
    <xdr:sp macro="" textlink="">
      <xdr:nvSpPr>
        <xdr:cNvPr id="2" name="Text Box 5">
          <a:extLst>
            <a:ext uri="{FF2B5EF4-FFF2-40B4-BE49-F238E27FC236}">
              <a16:creationId xmlns:a16="http://schemas.microsoft.com/office/drawing/2014/main" id="{21194075-79DF-4500-8B6C-48C820F75A4E}"/>
            </a:ext>
          </a:extLst>
        </xdr:cNvPr>
        <xdr:cNvSpPr txBox="1">
          <a:spLocks noChangeArrowheads="1"/>
        </xdr:cNvSpPr>
      </xdr:nvSpPr>
      <xdr:spPr bwMode="auto">
        <a:xfrm>
          <a:off x="2505075" y="33937575"/>
          <a:ext cx="73025" cy="145739"/>
        </a:xfrm>
        <a:prstGeom prst="rect">
          <a:avLst/>
        </a:prstGeom>
        <a:noFill/>
        <a:ln w="9525">
          <a:noFill/>
          <a:miter lim="800000"/>
          <a:headEnd/>
          <a:tailEnd/>
        </a:ln>
      </xdr:spPr>
    </xdr:sp>
    <xdr:clientData/>
  </xdr:twoCellAnchor>
  <xdr:twoCellAnchor editAs="oneCell">
    <xdr:from>
      <xdr:col>20</xdr:col>
      <xdr:colOff>66675</xdr:colOff>
      <xdr:row>0</xdr:row>
      <xdr:rowOff>0</xdr:rowOff>
    </xdr:from>
    <xdr:to>
      <xdr:col>20</xdr:col>
      <xdr:colOff>149225</xdr:colOff>
      <xdr:row>0</xdr:row>
      <xdr:rowOff>149038</xdr:rowOff>
    </xdr:to>
    <xdr:sp macro="" textlink="">
      <xdr:nvSpPr>
        <xdr:cNvPr id="3" name="Text Box 5">
          <a:extLst>
            <a:ext uri="{FF2B5EF4-FFF2-40B4-BE49-F238E27FC236}">
              <a16:creationId xmlns:a16="http://schemas.microsoft.com/office/drawing/2014/main" id="{DA33AC0E-0B4C-4EAA-9BCF-6FFBDC102C55}"/>
            </a:ext>
          </a:extLst>
        </xdr:cNvPr>
        <xdr:cNvSpPr txBox="1">
          <a:spLocks noChangeArrowheads="1"/>
        </xdr:cNvSpPr>
      </xdr:nvSpPr>
      <xdr:spPr bwMode="auto">
        <a:xfrm>
          <a:off x="4105275" y="0"/>
          <a:ext cx="73025" cy="145863"/>
        </a:xfrm>
        <a:prstGeom prst="rect">
          <a:avLst/>
        </a:prstGeom>
        <a:noFill/>
        <a:ln w="9525">
          <a:noFill/>
          <a:miter lim="800000"/>
          <a:headEnd/>
          <a:tailEnd/>
        </a:ln>
      </xdr:spPr>
    </xdr:sp>
    <xdr:clientData/>
  </xdr:twoCellAnchor>
  <xdr:twoCellAnchor editAs="oneCell">
    <xdr:from>
      <xdr:col>12</xdr:col>
      <xdr:colOff>66675</xdr:colOff>
      <xdr:row>147</xdr:row>
      <xdr:rowOff>0</xdr:rowOff>
    </xdr:from>
    <xdr:to>
      <xdr:col>12</xdr:col>
      <xdr:colOff>149225</xdr:colOff>
      <xdr:row>147</xdr:row>
      <xdr:rowOff>149224</xdr:rowOff>
    </xdr:to>
    <xdr:sp macro="" textlink="">
      <xdr:nvSpPr>
        <xdr:cNvPr id="4" name="Text Box 5">
          <a:extLst>
            <a:ext uri="{FF2B5EF4-FFF2-40B4-BE49-F238E27FC236}">
              <a16:creationId xmlns:a16="http://schemas.microsoft.com/office/drawing/2014/main" id="{1705C158-F4BD-4416-B032-F743D416B877}"/>
            </a:ext>
          </a:extLst>
        </xdr:cNvPr>
        <xdr:cNvSpPr txBox="1">
          <a:spLocks noChangeArrowheads="1"/>
        </xdr:cNvSpPr>
      </xdr:nvSpPr>
      <xdr:spPr bwMode="auto">
        <a:xfrm>
          <a:off x="2505075" y="33937575"/>
          <a:ext cx="73025" cy="142874"/>
        </a:xfrm>
        <a:prstGeom prst="rect">
          <a:avLst/>
        </a:prstGeom>
        <a:noFill/>
        <a:ln w="9525">
          <a:noFill/>
          <a:miter lim="800000"/>
          <a:headEnd/>
          <a:tailEnd/>
        </a:ln>
      </xdr:spPr>
    </xdr:sp>
    <xdr:clientData/>
  </xdr:twoCellAnchor>
  <xdr:twoCellAnchor editAs="oneCell">
    <xdr:from>
      <xdr:col>12</xdr:col>
      <xdr:colOff>66675</xdr:colOff>
      <xdr:row>147</xdr:row>
      <xdr:rowOff>0</xdr:rowOff>
    </xdr:from>
    <xdr:to>
      <xdr:col>12</xdr:col>
      <xdr:colOff>149225</xdr:colOff>
      <xdr:row>147</xdr:row>
      <xdr:rowOff>149224</xdr:rowOff>
    </xdr:to>
    <xdr:sp macro="" textlink="">
      <xdr:nvSpPr>
        <xdr:cNvPr id="5" name="Text Box 5">
          <a:extLst>
            <a:ext uri="{FF2B5EF4-FFF2-40B4-BE49-F238E27FC236}">
              <a16:creationId xmlns:a16="http://schemas.microsoft.com/office/drawing/2014/main" id="{625D1917-B737-4D1F-A325-7714F233B8C6}"/>
            </a:ext>
          </a:extLst>
        </xdr:cNvPr>
        <xdr:cNvSpPr txBox="1">
          <a:spLocks noChangeArrowheads="1"/>
        </xdr:cNvSpPr>
      </xdr:nvSpPr>
      <xdr:spPr bwMode="auto">
        <a:xfrm>
          <a:off x="2505075" y="33937575"/>
          <a:ext cx="73025" cy="142874"/>
        </a:xfrm>
        <a:prstGeom prst="rect">
          <a:avLst/>
        </a:prstGeom>
        <a:noFill/>
        <a:ln w="9525">
          <a:noFill/>
          <a:miter lim="800000"/>
          <a:headEnd/>
          <a:tailEnd/>
        </a:ln>
      </xdr:spPr>
    </xdr:sp>
    <xdr:clientData/>
  </xdr:twoCellAnchor>
  <xdr:twoCellAnchor editAs="oneCell">
    <xdr:from>
      <xdr:col>12</xdr:col>
      <xdr:colOff>66675</xdr:colOff>
      <xdr:row>147</xdr:row>
      <xdr:rowOff>0</xdr:rowOff>
    </xdr:from>
    <xdr:to>
      <xdr:col>12</xdr:col>
      <xdr:colOff>149225</xdr:colOff>
      <xdr:row>147</xdr:row>
      <xdr:rowOff>148167</xdr:rowOff>
    </xdr:to>
    <xdr:sp macro="" textlink="">
      <xdr:nvSpPr>
        <xdr:cNvPr id="6" name="Text Box 5">
          <a:extLst>
            <a:ext uri="{FF2B5EF4-FFF2-40B4-BE49-F238E27FC236}">
              <a16:creationId xmlns:a16="http://schemas.microsoft.com/office/drawing/2014/main" id="{D5F6C17C-34BC-4746-9EFB-C51B14F08DD7}"/>
            </a:ext>
          </a:extLst>
        </xdr:cNvPr>
        <xdr:cNvSpPr txBox="1">
          <a:spLocks noChangeArrowheads="1"/>
        </xdr:cNvSpPr>
      </xdr:nvSpPr>
      <xdr:spPr bwMode="auto">
        <a:xfrm>
          <a:off x="2505075" y="33937575"/>
          <a:ext cx="73025" cy="144992"/>
        </a:xfrm>
        <a:prstGeom prst="rect">
          <a:avLst/>
        </a:prstGeom>
        <a:noFill/>
        <a:ln w="9525">
          <a:noFill/>
          <a:miter lim="800000"/>
          <a:headEnd/>
          <a:tailEnd/>
        </a:ln>
      </xdr:spPr>
    </xdr:sp>
    <xdr:clientData/>
  </xdr:twoCellAnchor>
  <xdr:twoCellAnchor>
    <xdr:from>
      <xdr:col>41</xdr:col>
      <xdr:colOff>9525</xdr:colOff>
      <xdr:row>53</xdr:row>
      <xdr:rowOff>0</xdr:rowOff>
    </xdr:from>
    <xdr:to>
      <xdr:col>44</xdr:col>
      <xdr:colOff>0</xdr:colOff>
      <xdr:row>55</xdr:row>
      <xdr:rowOff>2117</xdr:rowOff>
    </xdr:to>
    <xdr:cxnSp macro="">
      <xdr:nvCxnSpPr>
        <xdr:cNvPr id="7" name="直線コネクタ 6">
          <a:extLst>
            <a:ext uri="{FF2B5EF4-FFF2-40B4-BE49-F238E27FC236}">
              <a16:creationId xmlns:a16="http://schemas.microsoft.com/office/drawing/2014/main" id="{920A0305-6A5C-4592-8FA0-873907BB6012}"/>
            </a:ext>
          </a:extLst>
        </xdr:cNvPr>
        <xdr:cNvCxnSpPr/>
      </xdr:nvCxnSpPr>
      <xdr:spPr>
        <a:xfrm>
          <a:off x="8734425" y="13477875"/>
          <a:ext cx="3076575" cy="6879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123</xdr:row>
      <xdr:rowOff>28575</xdr:rowOff>
    </xdr:from>
    <xdr:to>
      <xdr:col>7</xdr:col>
      <xdr:colOff>114300</xdr:colOff>
      <xdr:row>124</xdr:row>
      <xdr:rowOff>114300</xdr:rowOff>
    </xdr:to>
    <xdr:sp macro="" textlink="">
      <xdr:nvSpPr>
        <xdr:cNvPr id="8" name="下矢印 7">
          <a:extLst>
            <a:ext uri="{FF2B5EF4-FFF2-40B4-BE49-F238E27FC236}">
              <a16:creationId xmlns:a16="http://schemas.microsoft.com/office/drawing/2014/main" id="{7289CDCA-BE01-4F30-A6D1-7F3383833786}"/>
            </a:ext>
          </a:extLst>
        </xdr:cNvPr>
        <xdr:cNvSpPr/>
      </xdr:nvSpPr>
      <xdr:spPr>
        <a:xfrm>
          <a:off x="809625" y="3027045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122</xdr:row>
      <xdr:rowOff>133350</xdr:rowOff>
    </xdr:from>
    <xdr:to>
      <xdr:col>22</xdr:col>
      <xdr:colOff>0</xdr:colOff>
      <xdr:row>124</xdr:row>
      <xdr:rowOff>66675</xdr:rowOff>
    </xdr:to>
    <xdr:sp macro="" textlink="">
      <xdr:nvSpPr>
        <xdr:cNvPr id="9" name="下矢印 8">
          <a:extLst>
            <a:ext uri="{FF2B5EF4-FFF2-40B4-BE49-F238E27FC236}">
              <a16:creationId xmlns:a16="http://schemas.microsoft.com/office/drawing/2014/main" id="{98DB0724-4924-4E8D-9038-16A579180B6C}"/>
            </a:ext>
          </a:extLst>
        </xdr:cNvPr>
        <xdr:cNvSpPr/>
      </xdr:nvSpPr>
      <xdr:spPr>
        <a:xfrm rot="20337668">
          <a:off x="3695700" y="302228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128</xdr:row>
      <xdr:rowOff>47625</xdr:rowOff>
    </xdr:from>
    <xdr:to>
      <xdr:col>7</xdr:col>
      <xdr:colOff>104775</xdr:colOff>
      <xdr:row>129</xdr:row>
      <xdr:rowOff>133350</xdr:rowOff>
    </xdr:to>
    <xdr:sp macro="" textlink="">
      <xdr:nvSpPr>
        <xdr:cNvPr id="10" name="下矢印 9">
          <a:extLst>
            <a:ext uri="{FF2B5EF4-FFF2-40B4-BE49-F238E27FC236}">
              <a16:creationId xmlns:a16="http://schemas.microsoft.com/office/drawing/2014/main" id="{06A9D86A-D410-4F9B-8C95-6E67AA5A1CEF}"/>
            </a:ext>
          </a:extLst>
        </xdr:cNvPr>
        <xdr:cNvSpPr/>
      </xdr:nvSpPr>
      <xdr:spPr>
        <a:xfrm>
          <a:off x="800100" y="3126105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126763</xdr:colOff>
      <xdr:row>126</xdr:row>
      <xdr:rowOff>90065</xdr:rowOff>
    </xdr:from>
    <xdr:to>
      <xdr:col>39</xdr:col>
      <xdr:colOff>39283</xdr:colOff>
      <xdr:row>143</xdr:row>
      <xdr:rowOff>53007</xdr:rowOff>
    </xdr:to>
    <xdr:sp macro="" textlink="">
      <xdr:nvSpPr>
        <xdr:cNvPr id="11" name="左カーブ矢印 10">
          <a:extLst>
            <a:ext uri="{FF2B5EF4-FFF2-40B4-BE49-F238E27FC236}">
              <a16:creationId xmlns:a16="http://schemas.microsoft.com/office/drawing/2014/main" id="{7D8B18BF-23C3-48E1-AD72-A3216AE907A0}"/>
            </a:ext>
          </a:extLst>
        </xdr:cNvPr>
        <xdr:cNvSpPr/>
      </xdr:nvSpPr>
      <xdr:spPr>
        <a:xfrm rot="20953852">
          <a:off x="7365763" y="30808190"/>
          <a:ext cx="512595" cy="2401342"/>
        </a:xfrm>
        <a:prstGeom prst="curved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66675</xdr:colOff>
      <xdr:row>206</xdr:row>
      <xdr:rowOff>0</xdr:rowOff>
    </xdr:from>
    <xdr:to>
      <xdr:col>28</xdr:col>
      <xdr:colOff>29729</xdr:colOff>
      <xdr:row>207</xdr:row>
      <xdr:rowOff>13069</xdr:rowOff>
    </xdr:to>
    <xdr:sp macro="" textlink="">
      <xdr:nvSpPr>
        <xdr:cNvPr id="2" name="Text Box 5">
          <a:extLst>
            <a:ext uri="{FF2B5EF4-FFF2-40B4-BE49-F238E27FC236}">
              <a16:creationId xmlns:a16="http://schemas.microsoft.com/office/drawing/2014/main" id="{D32F19DB-2E10-4D51-BDF7-3F76D02EFD7A}"/>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3" name="Text Box 5">
          <a:extLst>
            <a:ext uri="{FF2B5EF4-FFF2-40B4-BE49-F238E27FC236}">
              <a16:creationId xmlns:a16="http://schemas.microsoft.com/office/drawing/2014/main" id="{6A4A462F-8702-4898-9841-1B7B834564D3}"/>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4" name="Text Box 5">
          <a:extLst>
            <a:ext uri="{FF2B5EF4-FFF2-40B4-BE49-F238E27FC236}">
              <a16:creationId xmlns:a16="http://schemas.microsoft.com/office/drawing/2014/main" id="{17222716-2B09-4754-ADDD-9EC5E5F3EE99}"/>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5" name="Text Box 5">
          <a:extLst>
            <a:ext uri="{FF2B5EF4-FFF2-40B4-BE49-F238E27FC236}">
              <a16:creationId xmlns:a16="http://schemas.microsoft.com/office/drawing/2014/main" id="{F165A142-746C-4AB3-BBF8-E8BC428B2A7F}"/>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27</xdr:col>
      <xdr:colOff>66675</xdr:colOff>
      <xdr:row>206</xdr:row>
      <xdr:rowOff>0</xdr:rowOff>
    </xdr:from>
    <xdr:ext cx="76200" cy="209550"/>
    <xdr:sp macro="" textlink="">
      <xdr:nvSpPr>
        <xdr:cNvPr id="6" name="Text Box 5">
          <a:extLst>
            <a:ext uri="{FF2B5EF4-FFF2-40B4-BE49-F238E27FC236}">
              <a16:creationId xmlns:a16="http://schemas.microsoft.com/office/drawing/2014/main" id="{0C4B2808-2364-4E4F-8C76-077B54BDC2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7" name="Text Box 5">
          <a:extLst>
            <a:ext uri="{FF2B5EF4-FFF2-40B4-BE49-F238E27FC236}">
              <a16:creationId xmlns:a16="http://schemas.microsoft.com/office/drawing/2014/main" id="{05B84828-D759-4A8B-BB39-77E6167DED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8" name="Text Box 5">
          <a:extLst>
            <a:ext uri="{FF2B5EF4-FFF2-40B4-BE49-F238E27FC236}">
              <a16:creationId xmlns:a16="http://schemas.microsoft.com/office/drawing/2014/main" id="{7799CB02-6DC6-437D-9163-F54EF6F9E9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9" name="Text Box 5">
          <a:extLst>
            <a:ext uri="{FF2B5EF4-FFF2-40B4-BE49-F238E27FC236}">
              <a16:creationId xmlns:a16="http://schemas.microsoft.com/office/drawing/2014/main" id="{623DA60A-6A89-4D08-A434-66FD85475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0" name="Text Box 5">
          <a:extLst>
            <a:ext uri="{FF2B5EF4-FFF2-40B4-BE49-F238E27FC236}">
              <a16:creationId xmlns:a16="http://schemas.microsoft.com/office/drawing/2014/main" id="{EA553827-731C-4F98-999E-D4ABE6D543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1" name="Text Box 5">
          <a:extLst>
            <a:ext uri="{FF2B5EF4-FFF2-40B4-BE49-F238E27FC236}">
              <a16:creationId xmlns:a16="http://schemas.microsoft.com/office/drawing/2014/main" id="{09BC49C5-43EA-44F3-B0A3-6D323174BE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2" name="Text Box 5">
          <a:extLst>
            <a:ext uri="{FF2B5EF4-FFF2-40B4-BE49-F238E27FC236}">
              <a16:creationId xmlns:a16="http://schemas.microsoft.com/office/drawing/2014/main" id="{E3F1712F-347F-467D-86CF-F0B50E4FD0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3" name="Text Box 5">
          <a:extLst>
            <a:ext uri="{FF2B5EF4-FFF2-40B4-BE49-F238E27FC236}">
              <a16:creationId xmlns:a16="http://schemas.microsoft.com/office/drawing/2014/main" id="{0E838040-4048-479D-A992-5CF5E31D4D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4" name="Text Box 5">
          <a:extLst>
            <a:ext uri="{FF2B5EF4-FFF2-40B4-BE49-F238E27FC236}">
              <a16:creationId xmlns:a16="http://schemas.microsoft.com/office/drawing/2014/main" id="{DFA75DE7-F417-4321-890B-90662B94B6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5" name="Text Box 5">
          <a:extLst>
            <a:ext uri="{FF2B5EF4-FFF2-40B4-BE49-F238E27FC236}">
              <a16:creationId xmlns:a16="http://schemas.microsoft.com/office/drawing/2014/main" id="{D1E5614A-097D-4D11-ACC4-C53D29236D7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6" name="Text Box 5">
          <a:extLst>
            <a:ext uri="{FF2B5EF4-FFF2-40B4-BE49-F238E27FC236}">
              <a16:creationId xmlns:a16="http://schemas.microsoft.com/office/drawing/2014/main" id="{3BB230D2-ED25-41BD-AD07-FEE810DA75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7" name="Text Box 5">
          <a:extLst>
            <a:ext uri="{FF2B5EF4-FFF2-40B4-BE49-F238E27FC236}">
              <a16:creationId xmlns:a16="http://schemas.microsoft.com/office/drawing/2014/main" id="{B1487ADF-E452-4114-B5E5-370D9576A5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8" name="Text Box 5">
          <a:extLst>
            <a:ext uri="{FF2B5EF4-FFF2-40B4-BE49-F238E27FC236}">
              <a16:creationId xmlns:a16="http://schemas.microsoft.com/office/drawing/2014/main" id="{FA600758-0696-4C18-B1D4-89541B5F5E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 name="Text Box 5">
          <a:extLst>
            <a:ext uri="{FF2B5EF4-FFF2-40B4-BE49-F238E27FC236}">
              <a16:creationId xmlns:a16="http://schemas.microsoft.com/office/drawing/2014/main" id="{ECDF5C3A-F316-433E-9B8E-3781AA8493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0" name="Text Box 5">
          <a:extLst>
            <a:ext uri="{FF2B5EF4-FFF2-40B4-BE49-F238E27FC236}">
              <a16:creationId xmlns:a16="http://schemas.microsoft.com/office/drawing/2014/main" id="{2B514E86-EC07-4114-9448-78CD268D04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 name="Text Box 5">
          <a:extLst>
            <a:ext uri="{FF2B5EF4-FFF2-40B4-BE49-F238E27FC236}">
              <a16:creationId xmlns:a16="http://schemas.microsoft.com/office/drawing/2014/main" id="{0E946E4C-D38E-41E3-94D0-9A7F4E3A92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2" name="Text Box 5">
          <a:extLst>
            <a:ext uri="{FF2B5EF4-FFF2-40B4-BE49-F238E27FC236}">
              <a16:creationId xmlns:a16="http://schemas.microsoft.com/office/drawing/2014/main" id="{7D9C9778-64DA-4C9F-A7DF-FDD8A5327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 name="Text Box 5">
          <a:extLst>
            <a:ext uri="{FF2B5EF4-FFF2-40B4-BE49-F238E27FC236}">
              <a16:creationId xmlns:a16="http://schemas.microsoft.com/office/drawing/2014/main" id="{0D0F10B6-47A7-479C-A24F-04C5687D57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 name="Text Box 5">
          <a:extLst>
            <a:ext uri="{FF2B5EF4-FFF2-40B4-BE49-F238E27FC236}">
              <a16:creationId xmlns:a16="http://schemas.microsoft.com/office/drawing/2014/main" id="{9CC7D1BE-9128-401C-B10F-14919392C3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 name="Text Box 5">
          <a:extLst>
            <a:ext uri="{FF2B5EF4-FFF2-40B4-BE49-F238E27FC236}">
              <a16:creationId xmlns:a16="http://schemas.microsoft.com/office/drawing/2014/main" id="{8F3E7993-5DAA-4264-A900-C734B1F93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6" name="Text Box 5">
          <a:extLst>
            <a:ext uri="{FF2B5EF4-FFF2-40B4-BE49-F238E27FC236}">
              <a16:creationId xmlns:a16="http://schemas.microsoft.com/office/drawing/2014/main" id="{A732649C-FDBA-4049-9736-9882192058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 name="Text Box 5">
          <a:extLst>
            <a:ext uri="{FF2B5EF4-FFF2-40B4-BE49-F238E27FC236}">
              <a16:creationId xmlns:a16="http://schemas.microsoft.com/office/drawing/2014/main" id="{D6873173-0932-412E-9CE3-A50E0002F4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 name="Text Box 5">
          <a:extLst>
            <a:ext uri="{FF2B5EF4-FFF2-40B4-BE49-F238E27FC236}">
              <a16:creationId xmlns:a16="http://schemas.microsoft.com/office/drawing/2014/main" id="{A93F648F-9E4C-4879-A646-5263DD04D7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9" name="Text Box 5">
          <a:extLst>
            <a:ext uri="{FF2B5EF4-FFF2-40B4-BE49-F238E27FC236}">
              <a16:creationId xmlns:a16="http://schemas.microsoft.com/office/drawing/2014/main" id="{582E0672-FF81-47FB-8D4C-AE96BA6C08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 name="Text Box 5">
          <a:extLst>
            <a:ext uri="{FF2B5EF4-FFF2-40B4-BE49-F238E27FC236}">
              <a16:creationId xmlns:a16="http://schemas.microsoft.com/office/drawing/2014/main" id="{D2DC965B-3125-419A-9DD2-196223B40B5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 name="Text Box 5">
          <a:extLst>
            <a:ext uri="{FF2B5EF4-FFF2-40B4-BE49-F238E27FC236}">
              <a16:creationId xmlns:a16="http://schemas.microsoft.com/office/drawing/2014/main" id="{12B32481-19F2-42F8-B092-444FE51DDE3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2" name="Text Box 5">
          <a:extLst>
            <a:ext uri="{FF2B5EF4-FFF2-40B4-BE49-F238E27FC236}">
              <a16:creationId xmlns:a16="http://schemas.microsoft.com/office/drawing/2014/main" id="{8962F257-D1D5-4835-8FE2-80AB6F3F772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 name="Text Box 5">
          <a:extLst>
            <a:ext uri="{FF2B5EF4-FFF2-40B4-BE49-F238E27FC236}">
              <a16:creationId xmlns:a16="http://schemas.microsoft.com/office/drawing/2014/main" id="{4E4C2318-5A63-402C-9CB7-F48D231143C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 name="Text Box 5">
          <a:extLst>
            <a:ext uri="{FF2B5EF4-FFF2-40B4-BE49-F238E27FC236}">
              <a16:creationId xmlns:a16="http://schemas.microsoft.com/office/drawing/2014/main" id="{3DBDB8B9-C0A5-4DDA-9CF1-1226A18BE69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5" name="Text Box 5">
          <a:extLst>
            <a:ext uri="{FF2B5EF4-FFF2-40B4-BE49-F238E27FC236}">
              <a16:creationId xmlns:a16="http://schemas.microsoft.com/office/drawing/2014/main" id="{24DAC4C2-11A4-4A24-8A53-6AFA75BFE4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 name="Text Box 5">
          <a:extLst>
            <a:ext uri="{FF2B5EF4-FFF2-40B4-BE49-F238E27FC236}">
              <a16:creationId xmlns:a16="http://schemas.microsoft.com/office/drawing/2014/main" id="{A6E4EB17-9068-4862-9E5E-4EC01CB1E2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 name="Text Box 5">
          <a:extLst>
            <a:ext uri="{FF2B5EF4-FFF2-40B4-BE49-F238E27FC236}">
              <a16:creationId xmlns:a16="http://schemas.microsoft.com/office/drawing/2014/main" id="{A998D66A-37A7-4B95-8151-1D20F75B40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 name="Text Box 5">
          <a:extLst>
            <a:ext uri="{FF2B5EF4-FFF2-40B4-BE49-F238E27FC236}">
              <a16:creationId xmlns:a16="http://schemas.microsoft.com/office/drawing/2014/main" id="{A1B2E942-69E3-4858-82ED-6D365B2984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9" name="Text Box 5">
          <a:extLst>
            <a:ext uri="{FF2B5EF4-FFF2-40B4-BE49-F238E27FC236}">
              <a16:creationId xmlns:a16="http://schemas.microsoft.com/office/drawing/2014/main" id="{877CF7AE-EF2D-44C1-B990-BBB70E4356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 name="Text Box 5">
          <a:extLst>
            <a:ext uri="{FF2B5EF4-FFF2-40B4-BE49-F238E27FC236}">
              <a16:creationId xmlns:a16="http://schemas.microsoft.com/office/drawing/2014/main" id="{C6C56536-3AFE-4F91-A70D-BD3B1F1B6D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 name="Text Box 5">
          <a:extLst>
            <a:ext uri="{FF2B5EF4-FFF2-40B4-BE49-F238E27FC236}">
              <a16:creationId xmlns:a16="http://schemas.microsoft.com/office/drawing/2014/main" id="{46B58622-5FD3-4118-B7FD-9167D5E385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2" name="Text Box 5">
          <a:extLst>
            <a:ext uri="{FF2B5EF4-FFF2-40B4-BE49-F238E27FC236}">
              <a16:creationId xmlns:a16="http://schemas.microsoft.com/office/drawing/2014/main" id="{E20A674A-1B56-4294-8E04-BDB280D661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 name="Text Box 5">
          <a:extLst>
            <a:ext uri="{FF2B5EF4-FFF2-40B4-BE49-F238E27FC236}">
              <a16:creationId xmlns:a16="http://schemas.microsoft.com/office/drawing/2014/main" id="{07D20A39-AEE9-44AA-BA00-7A05271EB8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 name="Text Box 5">
          <a:extLst>
            <a:ext uri="{FF2B5EF4-FFF2-40B4-BE49-F238E27FC236}">
              <a16:creationId xmlns:a16="http://schemas.microsoft.com/office/drawing/2014/main" id="{3ED1FC3E-F9AC-4D3F-928B-FE973477F6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 name="Text Box 5">
          <a:extLst>
            <a:ext uri="{FF2B5EF4-FFF2-40B4-BE49-F238E27FC236}">
              <a16:creationId xmlns:a16="http://schemas.microsoft.com/office/drawing/2014/main" id="{500542E3-8A0B-4997-AB62-3BE24F665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6" name="Text Box 5">
          <a:extLst>
            <a:ext uri="{FF2B5EF4-FFF2-40B4-BE49-F238E27FC236}">
              <a16:creationId xmlns:a16="http://schemas.microsoft.com/office/drawing/2014/main" id="{329ACB99-2C9B-4648-8CE7-79921BCD0C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 name="Text Box 5">
          <a:extLst>
            <a:ext uri="{FF2B5EF4-FFF2-40B4-BE49-F238E27FC236}">
              <a16:creationId xmlns:a16="http://schemas.microsoft.com/office/drawing/2014/main" id="{7DC1BE0E-E7DC-456D-B2CB-B671BF9579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 name="Text Box 5">
          <a:extLst>
            <a:ext uri="{FF2B5EF4-FFF2-40B4-BE49-F238E27FC236}">
              <a16:creationId xmlns:a16="http://schemas.microsoft.com/office/drawing/2014/main" id="{F7C391F6-C902-4BDF-A943-DBC7ED8AF5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59</xdr:col>
      <xdr:colOff>0</xdr:colOff>
      <xdr:row>2</xdr:row>
      <xdr:rowOff>0</xdr:rowOff>
    </xdr:from>
    <xdr:ext cx="76200" cy="195943"/>
    <xdr:sp macro="" textlink="">
      <xdr:nvSpPr>
        <xdr:cNvPr id="49" name="Text Box 5">
          <a:extLst>
            <a:ext uri="{FF2B5EF4-FFF2-40B4-BE49-F238E27FC236}">
              <a16:creationId xmlns:a16="http://schemas.microsoft.com/office/drawing/2014/main" id="{556F2B1F-7F2F-46E7-9401-6614A40E593C}"/>
            </a:ext>
          </a:extLst>
        </xdr:cNvPr>
        <xdr:cNvSpPr txBox="1">
          <a:spLocks noChangeArrowheads="1"/>
        </xdr:cNvSpPr>
      </xdr:nvSpPr>
      <xdr:spPr bwMode="auto">
        <a:xfrm>
          <a:off x="7553325" y="266700"/>
          <a:ext cx="76200" cy="19594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 name="Text Box 5">
          <a:extLst>
            <a:ext uri="{FF2B5EF4-FFF2-40B4-BE49-F238E27FC236}">
              <a16:creationId xmlns:a16="http://schemas.microsoft.com/office/drawing/2014/main" id="{2DBF00BE-E84C-4BCD-8E8C-5040DB99D5CA}"/>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1" name="Text Box 5">
          <a:extLst>
            <a:ext uri="{FF2B5EF4-FFF2-40B4-BE49-F238E27FC236}">
              <a16:creationId xmlns:a16="http://schemas.microsoft.com/office/drawing/2014/main" id="{38376BE2-2326-4A94-A61B-14A935D5BA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2" name="Text Box 5">
          <a:extLst>
            <a:ext uri="{FF2B5EF4-FFF2-40B4-BE49-F238E27FC236}">
              <a16:creationId xmlns:a16="http://schemas.microsoft.com/office/drawing/2014/main" id="{75A2548C-DF60-47BD-B753-6C334E4586E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3" name="Text Box 5">
          <a:extLst>
            <a:ext uri="{FF2B5EF4-FFF2-40B4-BE49-F238E27FC236}">
              <a16:creationId xmlns:a16="http://schemas.microsoft.com/office/drawing/2014/main" id="{07037D26-C06C-4CD6-B087-ECD648F9DCC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 name="Text Box 5">
          <a:extLst>
            <a:ext uri="{FF2B5EF4-FFF2-40B4-BE49-F238E27FC236}">
              <a16:creationId xmlns:a16="http://schemas.microsoft.com/office/drawing/2014/main" id="{FD506608-401F-4096-8AD7-6A66F3544D3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 name="Text Box 5">
          <a:extLst>
            <a:ext uri="{FF2B5EF4-FFF2-40B4-BE49-F238E27FC236}">
              <a16:creationId xmlns:a16="http://schemas.microsoft.com/office/drawing/2014/main" id="{CCED0EAA-E06C-4211-A566-6BC0534B37C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6" name="Text Box 5">
          <a:extLst>
            <a:ext uri="{FF2B5EF4-FFF2-40B4-BE49-F238E27FC236}">
              <a16:creationId xmlns:a16="http://schemas.microsoft.com/office/drawing/2014/main" id="{C5340AD0-8061-4F6A-BA27-65FDF4EFD1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7" name="Text Box 5">
          <a:extLst>
            <a:ext uri="{FF2B5EF4-FFF2-40B4-BE49-F238E27FC236}">
              <a16:creationId xmlns:a16="http://schemas.microsoft.com/office/drawing/2014/main" id="{13F657C8-4A13-4157-844C-4E04E969305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8" name="Text Box 5">
          <a:extLst>
            <a:ext uri="{FF2B5EF4-FFF2-40B4-BE49-F238E27FC236}">
              <a16:creationId xmlns:a16="http://schemas.microsoft.com/office/drawing/2014/main" id="{9EEF9A1A-9756-4B78-AB46-2735F97477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9" name="Text Box 5">
          <a:extLst>
            <a:ext uri="{FF2B5EF4-FFF2-40B4-BE49-F238E27FC236}">
              <a16:creationId xmlns:a16="http://schemas.microsoft.com/office/drawing/2014/main" id="{DD390879-63C0-4477-962F-D9947A83B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0" name="Text Box 5">
          <a:extLst>
            <a:ext uri="{FF2B5EF4-FFF2-40B4-BE49-F238E27FC236}">
              <a16:creationId xmlns:a16="http://schemas.microsoft.com/office/drawing/2014/main" id="{614A4722-B1F8-4408-8F4F-B84C3F4828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1" name="Text Box 5">
          <a:extLst>
            <a:ext uri="{FF2B5EF4-FFF2-40B4-BE49-F238E27FC236}">
              <a16:creationId xmlns:a16="http://schemas.microsoft.com/office/drawing/2014/main" id="{DF99EF35-50D1-4274-ACB5-90A2477E39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2" name="Text Box 5">
          <a:extLst>
            <a:ext uri="{FF2B5EF4-FFF2-40B4-BE49-F238E27FC236}">
              <a16:creationId xmlns:a16="http://schemas.microsoft.com/office/drawing/2014/main" id="{B705E038-288A-4AA3-93C9-963B2D074E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3" name="Text Box 5">
          <a:extLst>
            <a:ext uri="{FF2B5EF4-FFF2-40B4-BE49-F238E27FC236}">
              <a16:creationId xmlns:a16="http://schemas.microsoft.com/office/drawing/2014/main" id="{B230F0C6-AE30-4FBC-9DF7-5BBD6D430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4" name="Text Box 5">
          <a:extLst>
            <a:ext uri="{FF2B5EF4-FFF2-40B4-BE49-F238E27FC236}">
              <a16:creationId xmlns:a16="http://schemas.microsoft.com/office/drawing/2014/main" id="{DC3022F2-A2C3-44AC-9ED3-EA615F56F81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5" name="Text Box 5">
          <a:extLst>
            <a:ext uri="{FF2B5EF4-FFF2-40B4-BE49-F238E27FC236}">
              <a16:creationId xmlns:a16="http://schemas.microsoft.com/office/drawing/2014/main" id="{F58E9518-6BA1-46B6-A7AB-0AFDD67019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6" name="Text Box 5">
          <a:extLst>
            <a:ext uri="{FF2B5EF4-FFF2-40B4-BE49-F238E27FC236}">
              <a16:creationId xmlns:a16="http://schemas.microsoft.com/office/drawing/2014/main" id="{C04CE211-F655-48E2-8C6A-1C6C7C846B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7" name="Text Box 5">
          <a:extLst>
            <a:ext uri="{FF2B5EF4-FFF2-40B4-BE49-F238E27FC236}">
              <a16:creationId xmlns:a16="http://schemas.microsoft.com/office/drawing/2014/main" id="{E9683F71-3000-4E39-947F-6523150C1BF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8" name="Text Box 5">
          <a:extLst>
            <a:ext uri="{FF2B5EF4-FFF2-40B4-BE49-F238E27FC236}">
              <a16:creationId xmlns:a16="http://schemas.microsoft.com/office/drawing/2014/main" id="{9A220E3B-0A55-48B1-94E2-EC7B46E509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9" name="Text Box 5">
          <a:extLst>
            <a:ext uri="{FF2B5EF4-FFF2-40B4-BE49-F238E27FC236}">
              <a16:creationId xmlns:a16="http://schemas.microsoft.com/office/drawing/2014/main" id="{899E4BD3-AE4B-4EB7-B452-CE7AC6E6A9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0" name="Text Box 5">
          <a:extLst>
            <a:ext uri="{FF2B5EF4-FFF2-40B4-BE49-F238E27FC236}">
              <a16:creationId xmlns:a16="http://schemas.microsoft.com/office/drawing/2014/main" id="{C3036600-9057-404D-8261-12A03D2761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1" name="Text Box 5">
          <a:extLst>
            <a:ext uri="{FF2B5EF4-FFF2-40B4-BE49-F238E27FC236}">
              <a16:creationId xmlns:a16="http://schemas.microsoft.com/office/drawing/2014/main" id="{0BD321E1-B03B-4548-BBDC-A22D73E90A0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2" name="Text Box 5">
          <a:extLst>
            <a:ext uri="{FF2B5EF4-FFF2-40B4-BE49-F238E27FC236}">
              <a16:creationId xmlns:a16="http://schemas.microsoft.com/office/drawing/2014/main" id="{F81AEFD1-9CA1-45C5-9981-2F7637A2BD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3" name="Text Box 5">
          <a:extLst>
            <a:ext uri="{FF2B5EF4-FFF2-40B4-BE49-F238E27FC236}">
              <a16:creationId xmlns:a16="http://schemas.microsoft.com/office/drawing/2014/main" id="{5C3E25E6-4C66-4256-BFDB-0A84F5D5B0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4" name="Text Box 5">
          <a:extLst>
            <a:ext uri="{FF2B5EF4-FFF2-40B4-BE49-F238E27FC236}">
              <a16:creationId xmlns:a16="http://schemas.microsoft.com/office/drawing/2014/main" id="{69915AAD-1F46-4AE7-971B-5ADEFFD0A5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5" name="Text Box 5">
          <a:extLst>
            <a:ext uri="{FF2B5EF4-FFF2-40B4-BE49-F238E27FC236}">
              <a16:creationId xmlns:a16="http://schemas.microsoft.com/office/drawing/2014/main" id="{88B7DC06-5058-4789-8B5D-54DCAD6E94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6" name="Text Box 5">
          <a:extLst>
            <a:ext uri="{FF2B5EF4-FFF2-40B4-BE49-F238E27FC236}">
              <a16:creationId xmlns:a16="http://schemas.microsoft.com/office/drawing/2014/main" id="{ED324357-7765-49B3-B673-5E166BF0D86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7" name="Text Box 5">
          <a:extLst>
            <a:ext uri="{FF2B5EF4-FFF2-40B4-BE49-F238E27FC236}">
              <a16:creationId xmlns:a16="http://schemas.microsoft.com/office/drawing/2014/main" id="{168D6CC7-3504-4218-820F-4D8E1B9E3D0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8" name="Text Box 5">
          <a:extLst>
            <a:ext uri="{FF2B5EF4-FFF2-40B4-BE49-F238E27FC236}">
              <a16:creationId xmlns:a16="http://schemas.microsoft.com/office/drawing/2014/main" id="{DF4C8D4D-CE41-4EEA-A9DF-0EBC365F1B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9" name="Text Box 5">
          <a:extLst>
            <a:ext uri="{FF2B5EF4-FFF2-40B4-BE49-F238E27FC236}">
              <a16:creationId xmlns:a16="http://schemas.microsoft.com/office/drawing/2014/main" id="{E9E24353-BB2D-4D85-9496-BBB5E58695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0" name="Text Box 5">
          <a:extLst>
            <a:ext uri="{FF2B5EF4-FFF2-40B4-BE49-F238E27FC236}">
              <a16:creationId xmlns:a16="http://schemas.microsoft.com/office/drawing/2014/main" id="{B945DB08-0865-4857-91D0-D2047C27B8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1" name="Text Box 5">
          <a:extLst>
            <a:ext uri="{FF2B5EF4-FFF2-40B4-BE49-F238E27FC236}">
              <a16:creationId xmlns:a16="http://schemas.microsoft.com/office/drawing/2014/main" id="{759E11B1-DF75-4C98-9E44-AA863FB51A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2" name="Text Box 5">
          <a:extLst>
            <a:ext uri="{FF2B5EF4-FFF2-40B4-BE49-F238E27FC236}">
              <a16:creationId xmlns:a16="http://schemas.microsoft.com/office/drawing/2014/main" id="{1C057B0D-E27A-4E6C-989E-E602401902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3" name="Text Box 5">
          <a:extLst>
            <a:ext uri="{FF2B5EF4-FFF2-40B4-BE49-F238E27FC236}">
              <a16:creationId xmlns:a16="http://schemas.microsoft.com/office/drawing/2014/main" id="{A6904EB3-A4CB-43D0-BA6F-AB5783ECCA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4" name="Text Box 5">
          <a:extLst>
            <a:ext uri="{FF2B5EF4-FFF2-40B4-BE49-F238E27FC236}">
              <a16:creationId xmlns:a16="http://schemas.microsoft.com/office/drawing/2014/main" id="{EFE6CCCB-CAC4-4CEA-BDC5-5A839FC82B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5" name="Text Box 5">
          <a:extLst>
            <a:ext uri="{FF2B5EF4-FFF2-40B4-BE49-F238E27FC236}">
              <a16:creationId xmlns:a16="http://schemas.microsoft.com/office/drawing/2014/main" id="{752C9DB4-73D9-4E1E-9973-4A19CC2C98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6" name="Text Box 5">
          <a:extLst>
            <a:ext uri="{FF2B5EF4-FFF2-40B4-BE49-F238E27FC236}">
              <a16:creationId xmlns:a16="http://schemas.microsoft.com/office/drawing/2014/main" id="{D9A3E767-3DA5-404D-97F4-2B1C720722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7" name="Text Box 5">
          <a:extLst>
            <a:ext uri="{FF2B5EF4-FFF2-40B4-BE49-F238E27FC236}">
              <a16:creationId xmlns:a16="http://schemas.microsoft.com/office/drawing/2014/main" id="{EAF1B86E-3F56-4823-979E-A3947B75353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8" name="Text Box 5">
          <a:extLst>
            <a:ext uri="{FF2B5EF4-FFF2-40B4-BE49-F238E27FC236}">
              <a16:creationId xmlns:a16="http://schemas.microsoft.com/office/drawing/2014/main" id="{89410C0A-5CFB-4DE6-BA13-70BE1155B5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9" name="Text Box 5">
          <a:extLst>
            <a:ext uri="{FF2B5EF4-FFF2-40B4-BE49-F238E27FC236}">
              <a16:creationId xmlns:a16="http://schemas.microsoft.com/office/drawing/2014/main" id="{D3697D86-33D2-496F-B9F7-C96ACD98AEF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0" name="Text Box 5">
          <a:extLst>
            <a:ext uri="{FF2B5EF4-FFF2-40B4-BE49-F238E27FC236}">
              <a16:creationId xmlns:a16="http://schemas.microsoft.com/office/drawing/2014/main" id="{F7828DD2-0D54-43E8-BE62-207644A4F41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1" name="Text Box 5">
          <a:extLst>
            <a:ext uri="{FF2B5EF4-FFF2-40B4-BE49-F238E27FC236}">
              <a16:creationId xmlns:a16="http://schemas.microsoft.com/office/drawing/2014/main" id="{6C8A01F8-DDD3-464D-AB63-1625BD2658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2" name="Text Box 5">
          <a:extLst>
            <a:ext uri="{FF2B5EF4-FFF2-40B4-BE49-F238E27FC236}">
              <a16:creationId xmlns:a16="http://schemas.microsoft.com/office/drawing/2014/main" id="{CBBAE835-D3F3-433C-BA92-5CEEAADD7E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3" name="Text Box 5">
          <a:extLst>
            <a:ext uri="{FF2B5EF4-FFF2-40B4-BE49-F238E27FC236}">
              <a16:creationId xmlns:a16="http://schemas.microsoft.com/office/drawing/2014/main" id="{5986340B-B6EE-4C04-8ACD-B6231CCDE11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4" name="Text Box 5">
          <a:extLst>
            <a:ext uri="{FF2B5EF4-FFF2-40B4-BE49-F238E27FC236}">
              <a16:creationId xmlns:a16="http://schemas.microsoft.com/office/drawing/2014/main" id="{18E45FAC-7B68-430A-A2E1-A549166731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5" name="Text Box 5">
          <a:extLst>
            <a:ext uri="{FF2B5EF4-FFF2-40B4-BE49-F238E27FC236}">
              <a16:creationId xmlns:a16="http://schemas.microsoft.com/office/drawing/2014/main" id="{09987DD5-27EA-4B8B-9DFC-4E2FC84E814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6" name="Text Box 5">
          <a:extLst>
            <a:ext uri="{FF2B5EF4-FFF2-40B4-BE49-F238E27FC236}">
              <a16:creationId xmlns:a16="http://schemas.microsoft.com/office/drawing/2014/main" id="{3CB9EF8B-07FB-4C6F-AAC1-E65F1E91012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7" name="Text Box 5">
          <a:extLst>
            <a:ext uri="{FF2B5EF4-FFF2-40B4-BE49-F238E27FC236}">
              <a16:creationId xmlns:a16="http://schemas.microsoft.com/office/drawing/2014/main" id="{CC6018A3-4E1B-4271-9CCD-372222F7AC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98" name="Text Box 5">
          <a:extLst>
            <a:ext uri="{FF2B5EF4-FFF2-40B4-BE49-F238E27FC236}">
              <a16:creationId xmlns:a16="http://schemas.microsoft.com/office/drawing/2014/main" id="{C8E76200-4330-49EB-9A77-EC433A25586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99" name="Text Box 5">
          <a:extLst>
            <a:ext uri="{FF2B5EF4-FFF2-40B4-BE49-F238E27FC236}">
              <a16:creationId xmlns:a16="http://schemas.microsoft.com/office/drawing/2014/main" id="{B6F4EE1D-24CC-4224-B13A-CF683212F9B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0" name="Text Box 5">
          <a:extLst>
            <a:ext uri="{FF2B5EF4-FFF2-40B4-BE49-F238E27FC236}">
              <a16:creationId xmlns:a16="http://schemas.microsoft.com/office/drawing/2014/main" id="{F93B7DBA-C182-4601-A795-AAC600B3AF9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1" name="Text Box 5">
          <a:extLst>
            <a:ext uri="{FF2B5EF4-FFF2-40B4-BE49-F238E27FC236}">
              <a16:creationId xmlns:a16="http://schemas.microsoft.com/office/drawing/2014/main" id="{4EDBEB3E-D0A8-41DD-BD58-39B89E485874}"/>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2" name="Text Box 5">
          <a:extLst>
            <a:ext uri="{FF2B5EF4-FFF2-40B4-BE49-F238E27FC236}">
              <a16:creationId xmlns:a16="http://schemas.microsoft.com/office/drawing/2014/main" id="{7A4FD932-3E4C-49C8-97D5-B487548A55E6}"/>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3" name="Text Box 5">
          <a:extLst>
            <a:ext uri="{FF2B5EF4-FFF2-40B4-BE49-F238E27FC236}">
              <a16:creationId xmlns:a16="http://schemas.microsoft.com/office/drawing/2014/main" id="{496B3409-BBDE-4F49-9D10-C9C9650A4E27}"/>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4" name="Text Box 5">
          <a:extLst>
            <a:ext uri="{FF2B5EF4-FFF2-40B4-BE49-F238E27FC236}">
              <a16:creationId xmlns:a16="http://schemas.microsoft.com/office/drawing/2014/main" id="{4B32045D-589D-4735-8C06-BECD8FF9BD3A}"/>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5" name="Text Box 5">
          <a:extLst>
            <a:ext uri="{FF2B5EF4-FFF2-40B4-BE49-F238E27FC236}">
              <a16:creationId xmlns:a16="http://schemas.microsoft.com/office/drawing/2014/main" id="{4E894187-5FE4-4611-9666-955304D6EA1C}"/>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6" name="Text Box 5">
          <a:extLst>
            <a:ext uri="{FF2B5EF4-FFF2-40B4-BE49-F238E27FC236}">
              <a16:creationId xmlns:a16="http://schemas.microsoft.com/office/drawing/2014/main" id="{AEE81DC7-057A-4F8A-A4E5-CCD725E690EF}"/>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7" name="Text Box 5">
          <a:extLst>
            <a:ext uri="{FF2B5EF4-FFF2-40B4-BE49-F238E27FC236}">
              <a16:creationId xmlns:a16="http://schemas.microsoft.com/office/drawing/2014/main" id="{FC27F528-B910-42CB-9029-4AA8A493841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8" name="Text Box 5">
          <a:extLst>
            <a:ext uri="{FF2B5EF4-FFF2-40B4-BE49-F238E27FC236}">
              <a16:creationId xmlns:a16="http://schemas.microsoft.com/office/drawing/2014/main" id="{6A5EC468-C165-478B-978B-4CB2D5214A92}"/>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9" name="Text Box 5">
          <a:extLst>
            <a:ext uri="{FF2B5EF4-FFF2-40B4-BE49-F238E27FC236}">
              <a16:creationId xmlns:a16="http://schemas.microsoft.com/office/drawing/2014/main" id="{412CE360-0FCD-4CAC-9499-2F9334B8AB99}"/>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0" name="Text Box 5">
          <a:extLst>
            <a:ext uri="{FF2B5EF4-FFF2-40B4-BE49-F238E27FC236}">
              <a16:creationId xmlns:a16="http://schemas.microsoft.com/office/drawing/2014/main" id="{C252B8BF-17D9-4BA1-B85F-0E8CB2FF3BCD}"/>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1" name="Text Box 5">
          <a:extLst>
            <a:ext uri="{FF2B5EF4-FFF2-40B4-BE49-F238E27FC236}">
              <a16:creationId xmlns:a16="http://schemas.microsoft.com/office/drawing/2014/main" id="{9D8A0AC6-5340-4510-A9EA-DBAF8DFBD215}"/>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2" name="Text Box 5">
          <a:extLst>
            <a:ext uri="{FF2B5EF4-FFF2-40B4-BE49-F238E27FC236}">
              <a16:creationId xmlns:a16="http://schemas.microsoft.com/office/drawing/2014/main" id="{68CF26BF-290B-461B-A148-F17D25348887}"/>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3" name="Text Box 5">
          <a:extLst>
            <a:ext uri="{FF2B5EF4-FFF2-40B4-BE49-F238E27FC236}">
              <a16:creationId xmlns:a16="http://schemas.microsoft.com/office/drawing/2014/main" id="{DD23E7BE-F89D-4DD7-BD11-003CBC99B349}"/>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4" name="Text Box 5">
          <a:extLst>
            <a:ext uri="{FF2B5EF4-FFF2-40B4-BE49-F238E27FC236}">
              <a16:creationId xmlns:a16="http://schemas.microsoft.com/office/drawing/2014/main" id="{8763CE04-303E-419F-971B-9DB930E0A82B}"/>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5" name="Text Box 5">
          <a:extLst>
            <a:ext uri="{FF2B5EF4-FFF2-40B4-BE49-F238E27FC236}">
              <a16:creationId xmlns:a16="http://schemas.microsoft.com/office/drawing/2014/main" id="{39980355-375E-43B5-AB3F-DD3624E88B7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6" name="Text Box 5">
          <a:extLst>
            <a:ext uri="{FF2B5EF4-FFF2-40B4-BE49-F238E27FC236}">
              <a16:creationId xmlns:a16="http://schemas.microsoft.com/office/drawing/2014/main" id="{814A2000-9CEE-4A41-A866-BD5152670A0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7" name="Text Box 5">
          <a:extLst>
            <a:ext uri="{FF2B5EF4-FFF2-40B4-BE49-F238E27FC236}">
              <a16:creationId xmlns:a16="http://schemas.microsoft.com/office/drawing/2014/main" id="{5FC26A09-A63E-4EF8-AA29-3BFC6FC3E6E3}"/>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18" name="Text Box 5">
          <a:extLst>
            <a:ext uri="{FF2B5EF4-FFF2-40B4-BE49-F238E27FC236}">
              <a16:creationId xmlns:a16="http://schemas.microsoft.com/office/drawing/2014/main" id="{C99F60BA-F872-480C-A3DB-BC8828A77BF9}"/>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19" name="Text Box 5">
          <a:extLst>
            <a:ext uri="{FF2B5EF4-FFF2-40B4-BE49-F238E27FC236}">
              <a16:creationId xmlns:a16="http://schemas.microsoft.com/office/drawing/2014/main" id="{8DAD17CA-9BFE-4519-8F81-67F7FA57BFC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20" name="Text Box 5">
          <a:extLst>
            <a:ext uri="{FF2B5EF4-FFF2-40B4-BE49-F238E27FC236}">
              <a16:creationId xmlns:a16="http://schemas.microsoft.com/office/drawing/2014/main" id="{AB8E7820-F96B-4626-ACE3-65023ACB0F6F}"/>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21" name="Text Box 5">
          <a:extLst>
            <a:ext uri="{FF2B5EF4-FFF2-40B4-BE49-F238E27FC236}">
              <a16:creationId xmlns:a16="http://schemas.microsoft.com/office/drawing/2014/main" id="{FE29066D-3E85-4D00-90DC-5226D0548713}"/>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2" name="Text Box 5">
          <a:extLst>
            <a:ext uri="{FF2B5EF4-FFF2-40B4-BE49-F238E27FC236}">
              <a16:creationId xmlns:a16="http://schemas.microsoft.com/office/drawing/2014/main" id="{36A39068-2722-4C0D-BF47-60C1351788A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3" name="Text Box 5">
          <a:extLst>
            <a:ext uri="{FF2B5EF4-FFF2-40B4-BE49-F238E27FC236}">
              <a16:creationId xmlns:a16="http://schemas.microsoft.com/office/drawing/2014/main" id="{89EE2AAF-798B-4646-9DE4-CAC1B237B3BC}"/>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4" name="Text Box 5">
          <a:extLst>
            <a:ext uri="{FF2B5EF4-FFF2-40B4-BE49-F238E27FC236}">
              <a16:creationId xmlns:a16="http://schemas.microsoft.com/office/drawing/2014/main" id="{CD7B9E5B-DAFE-4174-8872-403987D73AA3}"/>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5" name="Text Box 5">
          <a:extLst>
            <a:ext uri="{FF2B5EF4-FFF2-40B4-BE49-F238E27FC236}">
              <a16:creationId xmlns:a16="http://schemas.microsoft.com/office/drawing/2014/main" id="{0ED7191D-7285-4D72-AF4A-D9A9D8BA807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6" name="Text Box 5">
          <a:extLst>
            <a:ext uri="{FF2B5EF4-FFF2-40B4-BE49-F238E27FC236}">
              <a16:creationId xmlns:a16="http://schemas.microsoft.com/office/drawing/2014/main" id="{2728848B-A0B0-46D1-BE5A-64CAE5416C2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7" name="Text Box 5">
          <a:extLst>
            <a:ext uri="{FF2B5EF4-FFF2-40B4-BE49-F238E27FC236}">
              <a16:creationId xmlns:a16="http://schemas.microsoft.com/office/drawing/2014/main" id="{E7DE52A9-441B-48C0-9D3A-74826343EB2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8" name="Text Box 5">
          <a:extLst>
            <a:ext uri="{FF2B5EF4-FFF2-40B4-BE49-F238E27FC236}">
              <a16:creationId xmlns:a16="http://schemas.microsoft.com/office/drawing/2014/main" id="{A9EDEF06-B658-437F-95DE-C3E01654A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9" name="Text Box 5">
          <a:extLst>
            <a:ext uri="{FF2B5EF4-FFF2-40B4-BE49-F238E27FC236}">
              <a16:creationId xmlns:a16="http://schemas.microsoft.com/office/drawing/2014/main" id="{030DCDD8-AE0C-4588-9E52-7692F44B2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0" name="Text Box 5">
          <a:extLst>
            <a:ext uri="{FF2B5EF4-FFF2-40B4-BE49-F238E27FC236}">
              <a16:creationId xmlns:a16="http://schemas.microsoft.com/office/drawing/2014/main" id="{C12004D3-38D2-428A-AFDB-D0814F364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1" name="Text Box 5">
          <a:extLst>
            <a:ext uri="{FF2B5EF4-FFF2-40B4-BE49-F238E27FC236}">
              <a16:creationId xmlns:a16="http://schemas.microsoft.com/office/drawing/2014/main" id="{C2ACA4CD-0483-4B76-B3EF-7CF665A77B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2" name="Text Box 5">
          <a:extLst>
            <a:ext uri="{FF2B5EF4-FFF2-40B4-BE49-F238E27FC236}">
              <a16:creationId xmlns:a16="http://schemas.microsoft.com/office/drawing/2014/main" id="{618A3879-8D8B-4257-B57D-D259330FE49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3" name="Text Box 5">
          <a:extLst>
            <a:ext uri="{FF2B5EF4-FFF2-40B4-BE49-F238E27FC236}">
              <a16:creationId xmlns:a16="http://schemas.microsoft.com/office/drawing/2014/main" id="{49745989-FD8A-47AE-AFD8-08B0E4957C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4" name="Text Box 5">
          <a:extLst>
            <a:ext uri="{FF2B5EF4-FFF2-40B4-BE49-F238E27FC236}">
              <a16:creationId xmlns:a16="http://schemas.microsoft.com/office/drawing/2014/main" id="{C0403E42-EBF2-4740-A6D9-956F0E1C676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5" name="Text Box 5">
          <a:extLst>
            <a:ext uri="{FF2B5EF4-FFF2-40B4-BE49-F238E27FC236}">
              <a16:creationId xmlns:a16="http://schemas.microsoft.com/office/drawing/2014/main" id="{300C573C-785E-43AF-A47E-17A5EAFD25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6" name="Text Box 5">
          <a:extLst>
            <a:ext uri="{FF2B5EF4-FFF2-40B4-BE49-F238E27FC236}">
              <a16:creationId xmlns:a16="http://schemas.microsoft.com/office/drawing/2014/main" id="{07BB2ABE-A47E-4E23-AD6F-047932526D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7" name="Text Box 5">
          <a:extLst>
            <a:ext uri="{FF2B5EF4-FFF2-40B4-BE49-F238E27FC236}">
              <a16:creationId xmlns:a16="http://schemas.microsoft.com/office/drawing/2014/main" id="{B79EFA84-D1AD-44F4-8364-C19C3B999DA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8" name="Text Box 5">
          <a:extLst>
            <a:ext uri="{FF2B5EF4-FFF2-40B4-BE49-F238E27FC236}">
              <a16:creationId xmlns:a16="http://schemas.microsoft.com/office/drawing/2014/main" id="{5956D3AE-FA25-44EB-9CD5-76D14F561D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9" name="Text Box 5">
          <a:extLst>
            <a:ext uri="{FF2B5EF4-FFF2-40B4-BE49-F238E27FC236}">
              <a16:creationId xmlns:a16="http://schemas.microsoft.com/office/drawing/2014/main" id="{7D4838B3-0B4F-49C8-9678-1AB5546511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0" name="Text Box 5">
          <a:extLst>
            <a:ext uri="{FF2B5EF4-FFF2-40B4-BE49-F238E27FC236}">
              <a16:creationId xmlns:a16="http://schemas.microsoft.com/office/drawing/2014/main" id="{F787E731-BE5A-4CDE-B649-4004CE58786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1" name="Text Box 5">
          <a:extLst>
            <a:ext uri="{FF2B5EF4-FFF2-40B4-BE49-F238E27FC236}">
              <a16:creationId xmlns:a16="http://schemas.microsoft.com/office/drawing/2014/main" id="{638AF063-0FBB-4C47-96BA-2608967F942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2" name="Text Box 5">
          <a:extLst>
            <a:ext uri="{FF2B5EF4-FFF2-40B4-BE49-F238E27FC236}">
              <a16:creationId xmlns:a16="http://schemas.microsoft.com/office/drawing/2014/main" id="{DD386B47-4A96-451E-95F9-24D1161A202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3" name="Text Box 5">
          <a:extLst>
            <a:ext uri="{FF2B5EF4-FFF2-40B4-BE49-F238E27FC236}">
              <a16:creationId xmlns:a16="http://schemas.microsoft.com/office/drawing/2014/main" id="{25F4B4E2-ADDA-4582-947D-A27AD4DD2D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4" name="Text Box 5">
          <a:extLst>
            <a:ext uri="{FF2B5EF4-FFF2-40B4-BE49-F238E27FC236}">
              <a16:creationId xmlns:a16="http://schemas.microsoft.com/office/drawing/2014/main" id="{CAF15237-B4A3-46A7-8E65-14F11522151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5" name="Text Box 5">
          <a:extLst>
            <a:ext uri="{FF2B5EF4-FFF2-40B4-BE49-F238E27FC236}">
              <a16:creationId xmlns:a16="http://schemas.microsoft.com/office/drawing/2014/main" id="{0B5FE6E2-B057-4C5E-9916-8E060ECF0F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6" name="Text Box 5">
          <a:extLst>
            <a:ext uri="{FF2B5EF4-FFF2-40B4-BE49-F238E27FC236}">
              <a16:creationId xmlns:a16="http://schemas.microsoft.com/office/drawing/2014/main" id="{9A638DFC-2C68-403D-8457-70EBB555E8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7" name="Text Box 5">
          <a:extLst>
            <a:ext uri="{FF2B5EF4-FFF2-40B4-BE49-F238E27FC236}">
              <a16:creationId xmlns:a16="http://schemas.microsoft.com/office/drawing/2014/main" id="{5708AF30-DA55-48C8-AAC8-6D59BDB70A0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8" name="Text Box 5">
          <a:extLst>
            <a:ext uri="{FF2B5EF4-FFF2-40B4-BE49-F238E27FC236}">
              <a16:creationId xmlns:a16="http://schemas.microsoft.com/office/drawing/2014/main" id="{166367BB-0C4A-494D-A476-BEB7D99997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9" name="Text Box 5">
          <a:extLst>
            <a:ext uri="{FF2B5EF4-FFF2-40B4-BE49-F238E27FC236}">
              <a16:creationId xmlns:a16="http://schemas.microsoft.com/office/drawing/2014/main" id="{EE3E7C25-889B-44E8-AFA7-F4209261F4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0" name="Text Box 5">
          <a:extLst>
            <a:ext uri="{FF2B5EF4-FFF2-40B4-BE49-F238E27FC236}">
              <a16:creationId xmlns:a16="http://schemas.microsoft.com/office/drawing/2014/main" id="{BD4AAFE2-40A3-4046-BEFD-BC52AA30480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1" name="Text Box 5">
          <a:extLst>
            <a:ext uri="{FF2B5EF4-FFF2-40B4-BE49-F238E27FC236}">
              <a16:creationId xmlns:a16="http://schemas.microsoft.com/office/drawing/2014/main" id="{5F6B55D8-CC6B-46B7-A4C3-50E9741680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2" name="Text Box 5">
          <a:extLst>
            <a:ext uri="{FF2B5EF4-FFF2-40B4-BE49-F238E27FC236}">
              <a16:creationId xmlns:a16="http://schemas.microsoft.com/office/drawing/2014/main" id="{5C42942F-273C-4A15-8FC1-F22E7565A1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3" name="Text Box 5">
          <a:extLst>
            <a:ext uri="{FF2B5EF4-FFF2-40B4-BE49-F238E27FC236}">
              <a16:creationId xmlns:a16="http://schemas.microsoft.com/office/drawing/2014/main" id="{0B201CD6-BD05-41AF-8DB5-25B6868886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4" name="Text Box 5">
          <a:extLst>
            <a:ext uri="{FF2B5EF4-FFF2-40B4-BE49-F238E27FC236}">
              <a16:creationId xmlns:a16="http://schemas.microsoft.com/office/drawing/2014/main" id="{D2ACF4FF-6F86-4983-B442-A17911EF47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5" name="Text Box 5">
          <a:extLst>
            <a:ext uri="{FF2B5EF4-FFF2-40B4-BE49-F238E27FC236}">
              <a16:creationId xmlns:a16="http://schemas.microsoft.com/office/drawing/2014/main" id="{EBA3A858-EA94-4CC4-92C5-2238547FB36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6" name="Text Box 5">
          <a:extLst>
            <a:ext uri="{FF2B5EF4-FFF2-40B4-BE49-F238E27FC236}">
              <a16:creationId xmlns:a16="http://schemas.microsoft.com/office/drawing/2014/main" id="{049DE33D-AFE5-45B3-BDAA-170F730C10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7" name="Text Box 5">
          <a:extLst>
            <a:ext uri="{FF2B5EF4-FFF2-40B4-BE49-F238E27FC236}">
              <a16:creationId xmlns:a16="http://schemas.microsoft.com/office/drawing/2014/main" id="{795A24F9-3742-4BCC-9577-83323C660A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8" name="Text Box 5">
          <a:extLst>
            <a:ext uri="{FF2B5EF4-FFF2-40B4-BE49-F238E27FC236}">
              <a16:creationId xmlns:a16="http://schemas.microsoft.com/office/drawing/2014/main" id="{DD6A268F-AF68-4B15-860B-9C9A7F121A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9" name="Text Box 5">
          <a:extLst>
            <a:ext uri="{FF2B5EF4-FFF2-40B4-BE49-F238E27FC236}">
              <a16:creationId xmlns:a16="http://schemas.microsoft.com/office/drawing/2014/main" id="{237F0044-F970-42FA-AC30-A33B75D85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0" name="Text Box 5">
          <a:extLst>
            <a:ext uri="{FF2B5EF4-FFF2-40B4-BE49-F238E27FC236}">
              <a16:creationId xmlns:a16="http://schemas.microsoft.com/office/drawing/2014/main" id="{D1CE7D37-8FAC-43A8-86BD-74B11A81C9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1" name="Text Box 5">
          <a:extLst>
            <a:ext uri="{FF2B5EF4-FFF2-40B4-BE49-F238E27FC236}">
              <a16:creationId xmlns:a16="http://schemas.microsoft.com/office/drawing/2014/main" id="{27B23CC8-F992-4C96-8968-C8DB904E3D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2" name="Text Box 5">
          <a:extLst>
            <a:ext uri="{FF2B5EF4-FFF2-40B4-BE49-F238E27FC236}">
              <a16:creationId xmlns:a16="http://schemas.microsoft.com/office/drawing/2014/main" id="{A1901892-2651-4F10-92DF-8F5A586D09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3" name="Text Box 5">
          <a:extLst>
            <a:ext uri="{FF2B5EF4-FFF2-40B4-BE49-F238E27FC236}">
              <a16:creationId xmlns:a16="http://schemas.microsoft.com/office/drawing/2014/main" id="{D26BA98B-C6E2-4774-B7D4-3954CE988E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4" name="Text Box 5">
          <a:extLst>
            <a:ext uri="{FF2B5EF4-FFF2-40B4-BE49-F238E27FC236}">
              <a16:creationId xmlns:a16="http://schemas.microsoft.com/office/drawing/2014/main" id="{43AC8373-7B6B-4231-9DEB-BCB3E9372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5" name="Text Box 5">
          <a:extLst>
            <a:ext uri="{FF2B5EF4-FFF2-40B4-BE49-F238E27FC236}">
              <a16:creationId xmlns:a16="http://schemas.microsoft.com/office/drawing/2014/main" id="{3ED364AB-07FE-47F0-BBD4-5B29974390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6" name="Text Box 5">
          <a:extLst>
            <a:ext uri="{FF2B5EF4-FFF2-40B4-BE49-F238E27FC236}">
              <a16:creationId xmlns:a16="http://schemas.microsoft.com/office/drawing/2014/main" id="{B5B2BBF8-2EEA-4C43-93F9-EC6E1DEA988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7" name="Text Box 5">
          <a:extLst>
            <a:ext uri="{FF2B5EF4-FFF2-40B4-BE49-F238E27FC236}">
              <a16:creationId xmlns:a16="http://schemas.microsoft.com/office/drawing/2014/main" id="{2946D6D7-737D-4E75-BCFB-2E74C69A7BD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8" name="Text Box 5">
          <a:extLst>
            <a:ext uri="{FF2B5EF4-FFF2-40B4-BE49-F238E27FC236}">
              <a16:creationId xmlns:a16="http://schemas.microsoft.com/office/drawing/2014/main" id="{38976376-0A24-4F4C-BDBE-D80DA5A7782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9" name="Text Box 5">
          <a:extLst>
            <a:ext uri="{FF2B5EF4-FFF2-40B4-BE49-F238E27FC236}">
              <a16:creationId xmlns:a16="http://schemas.microsoft.com/office/drawing/2014/main" id="{28F3FF7B-60B6-4113-B932-A5DBD7C2DE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0" name="Text Box 5">
          <a:extLst>
            <a:ext uri="{FF2B5EF4-FFF2-40B4-BE49-F238E27FC236}">
              <a16:creationId xmlns:a16="http://schemas.microsoft.com/office/drawing/2014/main" id="{DDD9B39D-61C1-4E37-8D66-5F036DC3C5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1" name="Text Box 5">
          <a:extLst>
            <a:ext uri="{FF2B5EF4-FFF2-40B4-BE49-F238E27FC236}">
              <a16:creationId xmlns:a16="http://schemas.microsoft.com/office/drawing/2014/main" id="{6B280ECB-04F7-4735-AFD8-D90A5AAE31B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2" name="Text Box 5">
          <a:extLst>
            <a:ext uri="{FF2B5EF4-FFF2-40B4-BE49-F238E27FC236}">
              <a16:creationId xmlns:a16="http://schemas.microsoft.com/office/drawing/2014/main" id="{171397EC-2950-4B6B-9258-7033424479B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3" name="Text Box 5">
          <a:extLst>
            <a:ext uri="{FF2B5EF4-FFF2-40B4-BE49-F238E27FC236}">
              <a16:creationId xmlns:a16="http://schemas.microsoft.com/office/drawing/2014/main" id="{1CB19620-DEF4-4903-8727-1EE6EB1F5A2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4" name="Text Box 5">
          <a:extLst>
            <a:ext uri="{FF2B5EF4-FFF2-40B4-BE49-F238E27FC236}">
              <a16:creationId xmlns:a16="http://schemas.microsoft.com/office/drawing/2014/main" id="{EF24D848-BB7F-4232-B937-FFAFDEACE4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5" name="Text Box 5">
          <a:extLst>
            <a:ext uri="{FF2B5EF4-FFF2-40B4-BE49-F238E27FC236}">
              <a16:creationId xmlns:a16="http://schemas.microsoft.com/office/drawing/2014/main" id="{F71D9737-6721-4F8B-9E9B-D12A4337A3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6" name="Text Box 5">
          <a:extLst>
            <a:ext uri="{FF2B5EF4-FFF2-40B4-BE49-F238E27FC236}">
              <a16:creationId xmlns:a16="http://schemas.microsoft.com/office/drawing/2014/main" id="{7B8B16B1-BEEC-439A-9B9B-3A1C7275FB7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7" name="Text Box 5">
          <a:extLst>
            <a:ext uri="{FF2B5EF4-FFF2-40B4-BE49-F238E27FC236}">
              <a16:creationId xmlns:a16="http://schemas.microsoft.com/office/drawing/2014/main" id="{72DAE82C-8434-4A98-9406-C722E85F30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8" name="Text Box 5">
          <a:extLst>
            <a:ext uri="{FF2B5EF4-FFF2-40B4-BE49-F238E27FC236}">
              <a16:creationId xmlns:a16="http://schemas.microsoft.com/office/drawing/2014/main" id="{3D15D219-004E-4CBA-BCA2-E7CF6FEEE95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9" name="Text Box 5">
          <a:extLst>
            <a:ext uri="{FF2B5EF4-FFF2-40B4-BE49-F238E27FC236}">
              <a16:creationId xmlns:a16="http://schemas.microsoft.com/office/drawing/2014/main" id="{631B96AD-29AC-4F1C-A141-9C5AD38030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0" name="Text Box 5">
          <a:extLst>
            <a:ext uri="{FF2B5EF4-FFF2-40B4-BE49-F238E27FC236}">
              <a16:creationId xmlns:a16="http://schemas.microsoft.com/office/drawing/2014/main" id="{8934F979-61EA-4D4D-B145-E7205935D3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1" name="Text Box 5">
          <a:extLst>
            <a:ext uri="{FF2B5EF4-FFF2-40B4-BE49-F238E27FC236}">
              <a16:creationId xmlns:a16="http://schemas.microsoft.com/office/drawing/2014/main" id="{362B6DA9-A32A-4CB2-9070-3EDBC30AB3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2" name="Text Box 5">
          <a:extLst>
            <a:ext uri="{FF2B5EF4-FFF2-40B4-BE49-F238E27FC236}">
              <a16:creationId xmlns:a16="http://schemas.microsoft.com/office/drawing/2014/main" id="{DD7CA067-CD72-4111-B252-934C02BCC45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3" name="Text Box 5">
          <a:extLst>
            <a:ext uri="{FF2B5EF4-FFF2-40B4-BE49-F238E27FC236}">
              <a16:creationId xmlns:a16="http://schemas.microsoft.com/office/drawing/2014/main" id="{EBD7EEDD-0C75-41E3-A15F-7383315C45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4" name="Text Box 5">
          <a:extLst>
            <a:ext uri="{FF2B5EF4-FFF2-40B4-BE49-F238E27FC236}">
              <a16:creationId xmlns:a16="http://schemas.microsoft.com/office/drawing/2014/main" id="{69571435-0AA7-4093-8984-706E258DFF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5" name="Text Box 5">
          <a:extLst>
            <a:ext uri="{FF2B5EF4-FFF2-40B4-BE49-F238E27FC236}">
              <a16:creationId xmlns:a16="http://schemas.microsoft.com/office/drawing/2014/main" id="{E1B0C85F-1CEB-42F4-82C9-F4DCCF28E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6" name="Text Box 5">
          <a:extLst>
            <a:ext uri="{FF2B5EF4-FFF2-40B4-BE49-F238E27FC236}">
              <a16:creationId xmlns:a16="http://schemas.microsoft.com/office/drawing/2014/main" id="{7461A6D8-522B-412A-91A2-AD437B7331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7" name="Text Box 5">
          <a:extLst>
            <a:ext uri="{FF2B5EF4-FFF2-40B4-BE49-F238E27FC236}">
              <a16:creationId xmlns:a16="http://schemas.microsoft.com/office/drawing/2014/main" id="{C367D93C-0401-46F5-ADCF-86F1652AE2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8" name="Text Box 5">
          <a:extLst>
            <a:ext uri="{FF2B5EF4-FFF2-40B4-BE49-F238E27FC236}">
              <a16:creationId xmlns:a16="http://schemas.microsoft.com/office/drawing/2014/main" id="{284C304D-11BA-4F82-ABFE-B6ECF5DFF7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9" name="Text Box 5">
          <a:extLst>
            <a:ext uri="{FF2B5EF4-FFF2-40B4-BE49-F238E27FC236}">
              <a16:creationId xmlns:a16="http://schemas.microsoft.com/office/drawing/2014/main" id="{CB966DED-C3EF-4FD0-A8B2-4CDDE5FFED0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0" name="Text Box 5">
          <a:extLst>
            <a:ext uri="{FF2B5EF4-FFF2-40B4-BE49-F238E27FC236}">
              <a16:creationId xmlns:a16="http://schemas.microsoft.com/office/drawing/2014/main" id="{125AA3E7-C8EA-4023-A8ED-C91A4101A9E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1" name="Text Box 5">
          <a:extLst>
            <a:ext uri="{FF2B5EF4-FFF2-40B4-BE49-F238E27FC236}">
              <a16:creationId xmlns:a16="http://schemas.microsoft.com/office/drawing/2014/main" id="{F3E94DDE-34C6-43D3-A1C6-AABF46F47D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2" name="Text Box 5">
          <a:extLst>
            <a:ext uri="{FF2B5EF4-FFF2-40B4-BE49-F238E27FC236}">
              <a16:creationId xmlns:a16="http://schemas.microsoft.com/office/drawing/2014/main" id="{B9B5BD53-8E54-4FC1-BFBA-3FECC04DDDD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3" name="Text Box 5">
          <a:extLst>
            <a:ext uri="{FF2B5EF4-FFF2-40B4-BE49-F238E27FC236}">
              <a16:creationId xmlns:a16="http://schemas.microsoft.com/office/drawing/2014/main" id="{7336173B-C698-481E-8597-C95A5BF351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4" name="Text Box 5">
          <a:extLst>
            <a:ext uri="{FF2B5EF4-FFF2-40B4-BE49-F238E27FC236}">
              <a16:creationId xmlns:a16="http://schemas.microsoft.com/office/drawing/2014/main" id="{36B58A46-159A-4D63-B1B5-D9472227584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5" name="Text Box 5">
          <a:extLst>
            <a:ext uri="{FF2B5EF4-FFF2-40B4-BE49-F238E27FC236}">
              <a16:creationId xmlns:a16="http://schemas.microsoft.com/office/drawing/2014/main" id="{53AD7614-363F-4F6F-8327-08503BFEA2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6" name="Text Box 5">
          <a:extLst>
            <a:ext uri="{FF2B5EF4-FFF2-40B4-BE49-F238E27FC236}">
              <a16:creationId xmlns:a16="http://schemas.microsoft.com/office/drawing/2014/main" id="{0DF8D59E-34B1-4AAF-BA28-54DFC39332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7" name="Text Box 5">
          <a:extLst>
            <a:ext uri="{FF2B5EF4-FFF2-40B4-BE49-F238E27FC236}">
              <a16:creationId xmlns:a16="http://schemas.microsoft.com/office/drawing/2014/main" id="{3FB816E7-303B-40A4-9FF8-0AC45240E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8" name="Text Box 5">
          <a:extLst>
            <a:ext uri="{FF2B5EF4-FFF2-40B4-BE49-F238E27FC236}">
              <a16:creationId xmlns:a16="http://schemas.microsoft.com/office/drawing/2014/main" id="{E79D31D8-73AD-467A-AAE9-274E6E7DE4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9" name="Text Box 5">
          <a:extLst>
            <a:ext uri="{FF2B5EF4-FFF2-40B4-BE49-F238E27FC236}">
              <a16:creationId xmlns:a16="http://schemas.microsoft.com/office/drawing/2014/main" id="{EB0F2F5D-B955-4DCE-8AC6-002FE9774A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0" name="Text Box 5">
          <a:extLst>
            <a:ext uri="{FF2B5EF4-FFF2-40B4-BE49-F238E27FC236}">
              <a16:creationId xmlns:a16="http://schemas.microsoft.com/office/drawing/2014/main" id="{E9CA67E1-6D97-4415-8269-F212D89A35A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1" name="Text Box 5">
          <a:extLst>
            <a:ext uri="{FF2B5EF4-FFF2-40B4-BE49-F238E27FC236}">
              <a16:creationId xmlns:a16="http://schemas.microsoft.com/office/drawing/2014/main" id="{8BDF9892-8E58-4FF2-A8E4-A9F2F723007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2" name="Text Box 5">
          <a:extLst>
            <a:ext uri="{FF2B5EF4-FFF2-40B4-BE49-F238E27FC236}">
              <a16:creationId xmlns:a16="http://schemas.microsoft.com/office/drawing/2014/main" id="{24971946-E832-46CF-B838-43F9AD054E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3" name="Text Box 5">
          <a:extLst>
            <a:ext uri="{FF2B5EF4-FFF2-40B4-BE49-F238E27FC236}">
              <a16:creationId xmlns:a16="http://schemas.microsoft.com/office/drawing/2014/main" id="{E107D73E-663A-4C14-A786-3EFD4707F0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4" name="Text Box 5">
          <a:extLst>
            <a:ext uri="{FF2B5EF4-FFF2-40B4-BE49-F238E27FC236}">
              <a16:creationId xmlns:a16="http://schemas.microsoft.com/office/drawing/2014/main" id="{E0FFEE87-4924-402D-99F9-21F6FB2BC93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5" name="Text Box 5">
          <a:extLst>
            <a:ext uri="{FF2B5EF4-FFF2-40B4-BE49-F238E27FC236}">
              <a16:creationId xmlns:a16="http://schemas.microsoft.com/office/drawing/2014/main" id="{7F96AA39-FE6B-4DDA-98F6-2666ED4366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6" name="Text Box 5">
          <a:extLst>
            <a:ext uri="{FF2B5EF4-FFF2-40B4-BE49-F238E27FC236}">
              <a16:creationId xmlns:a16="http://schemas.microsoft.com/office/drawing/2014/main" id="{29E815F6-FBF8-432B-AEC4-E628C757FCB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7" name="Text Box 5">
          <a:extLst>
            <a:ext uri="{FF2B5EF4-FFF2-40B4-BE49-F238E27FC236}">
              <a16:creationId xmlns:a16="http://schemas.microsoft.com/office/drawing/2014/main" id="{897A7F6A-85DD-4120-9AC6-C097CFA2EC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8" name="Text Box 5">
          <a:extLst>
            <a:ext uri="{FF2B5EF4-FFF2-40B4-BE49-F238E27FC236}">
              <a16:creationId xmlns:a16="http://schemas.microsoft.com/office/drawing/2014/main" id="{FD3E17AA-8D2D-42EA-9CBF-6017B484C35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9" name="Text Box 5">
          <a:extLst>
            <a:ext uri="{FF2B5EF4-FFF2-40B4-BE49-F238E27FC236}">
              <a16:creationId xmlns:a16="http://schemas.microsoft.com/office/drawing/2014/main" id="{24787C4F-042A-421D-873E-C576175481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0" name="Text Box 5">
          <a:extLst>
            <a:ext uri="{FF2B5EF4-FFF2-40B4-BE49-F238E27FC236}">
              <a16:creationId xmlns:a16="http://schemas.microsoft.com/office/drawing/2014/main" id="{DF9573C2-4708-480F-99EC-A31DA9D2B8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1" name="Text Box 5">
          <a:extLst>
            <a:ext uri="{FF2B5EF4-FFF2-40B4-BE49-F238E27FC236}">
              <a16:creationId xmlns:a16="http://schemas.microsoft.com/office/drawing/2014/main" id="{D5C2FC57-CCD8-480D-9BB6-D477390176C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2" name="Text Box 5">
          <a:extLst>
            <a:ext uri="{FF2B5EF4-FFF2-40B4-BE49-F238E27FC236}">
              <a16:creationId xmlns:a16="http://schemas.microsoft.com/office/drawing/2014/main" id="{E2389FF3-3BE7-4480-B9C1-3E02BF43B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3" name="Text Box 5">
          <a:extLst>
            <a:ext uri="{FF2B5EF4-FFF2-40B4-BE49-F238E27FC236}">
              <a16:creationId xmlns:a16="http://schemas.microsoft.com/office/drawing/2014/main" id="{0047D545-954E-4B99-8D55-9DBDB944505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4" name="Text Box 5">
          <a:extLst>
            <a:ext uri="{FF2B5EF4-FFF2-40B4-BE49-F238E27FC236}">
              <a16:creationId xmlns:a16="http://schemas.microsoft.com/office/drawing/2014/main" id="{B78CA697-B37D-4089-8136-7DB15DD5B2C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5" name="Text Box 5">
          <a:extLst>
            <a:ext uri="{FF2B5EF4-FFF2-40B4-BE49-F238E27FC236}">
              <a16:creationId xmlns:a16="http://schemas.microsoft.com/office/drawing/2014/main" id="{68F0E5C8-CE4F-4AA2-8C24-71DDE3D64D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6" name="Text Box 5">
          <a:extLst>
            <a:ext uri="{FF2B5EF4-FFF2-40B4-BE49-F238E27FC236}">
              <a16:creationId xmlns:a16="http://schemas.microsoft.com/office/drawing/2014/main" id="{064173B9-B823-4966-9E9F-2519B7572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7" name="Text Box 5">
          <a:extLst>
            <a:ext uri="{FF2B5EF4-FFF2-40B4-BE49-F238E27FC236}">
              <a16:creationId xmlns:a16="http://schemas.microsoft.com/office/drawing/2014/main" id="{CF8B1577-4FB6-4D7B-A558-8E033B138D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18" name="Text Box 5">
          <a:extLst>
            <a:ext uri="{FF2B5EF4-FFF2-40B4-BE49-F238E27FC236}">
              <a16:creationId xmlns:a16="http://schemas.microsoft.com/office/drawing/2014/main" id="{06ED0B3B-18AF-4DCD-AEE7-777D394403E8}"/>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19" name="Text Box 5">
          <a:extLst>
            <a:ext uri="{FF2B5EF4-FFF2-40B4-BE49-F238E27FC236}">
              <a16:creationId xmlns:a16="http://schemas.microsoft.com/office/drawing/2014/main" id="{F423813A-C0C9-41D7-A02C-4D35C54A62C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20" name="Text Box 5">
          <a:extLst>
            <a:ext uri="{FF2B5EF4-FFF2-40B4-BE49-F238E27FC236}">
              <a16:creationId xmlns:a16="http://schemas.microsoft.com/office/drawing/2014/main" id="{941019BA-2AEB-4736-A953-4B0420026F2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21" name="Text Box 5">
          <a:extLst>
            <a:ext uri="{FF2B5EF4-FFF2-40B4-BE49-F238E27FC236}">
              <a16:creationId xmlns:a16="http://schemas.microsoft.com/office/drawing/2014/main" id="{A58B07B7-9371-4447-88CB-49F75ACA0CB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2" name="Text Box 5">
          <a:extLst>
            <a:ext uri="{FF2B5EF4-FFF2-40B4-BE49-F238E27FC236}">
              <a16:creationId xmlns:a16="http://schemas.microsoft.com/office/drawing/2014/main" id="{5F0AB794-8FD9-484B-8C10-30DA1B28623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3" name="Text Box 5">
          <a:extLst>
            <a:ext uri="{FF2B5EF4-FFF2-40B4-BE49-F238E27FC236}">
              <a16:creationId xmlns:a16="http://schemas.microsoft.com/office/drawing/2014/main" id="{32224088-A2BD-4304-8341-BBBAA2C2044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4" name="Text Box 5">
          <a:extLst>
            <a:ext uri="{FF2B5EF4-FFF2-40B4-BE49-F238E27FC236}">
              <a16:creationId xmlns:a16="http://schemas.microsoft.com/office/drawing/2014/main" id="{9BD24A0B-E37C-4244-8B8C-FFA578BECD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5" name="Text Box 5">
          <a:extLst>
            <a:ext uri="{FF2B5EF4-FFF2-40B4-BE49-F238E27FC236}">
              <a16:creationId xmlns:a16="http://schemas.microsoft.com/office/drawing/2014/main" id="{31B6B078-A699-4A51-9D8D-C975651EB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6" name="Text Box 5">
          <a:extLst>
            <a:ext uri="{FF2B5EF4-FFF2-40B4-BE49-F238E27FC236}">
              <a16:creationId xmlns:a16="http://schemas.microsoft.com/office/drawing/2014/main" id="{D2B67C52-7B89-4766-9FF0-062DA05AC2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7" name="Text Box 5">
          <a:extLst>
            <a:ext uri="{FF2B5EF4-FFF2-40B4-BE49-F238E27FC236}">
              <a16:creationId xmlns:a16="http://schemas.microsoft.com/office/drawing/2014/main" id="{5D7F6D4F-FBB5-4069-BE8F-2187ED4109D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8" name="Text Box 5">
          <a:extLst>
            <a:ext uri="{FF2B5EF4-FFF2-40B4-BE49-F238E27FC236}">
              <a16:creationId xmlns:a16="http://schemas.microsoft.com/office/drawing/2014/main" id="{5B7DFDF0-F05B-435D-99DB-46E27145EE8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9" name="Text Box 5">
          <a:extLst>
            <a:ext uri="{FF2B5EF4-FFF2-40B4-BE49-F238E27FC236}">
              <a16:creationId xmlns:a16="http://schemas.microsoft.com/office/drawing/2014/main" id="{072E5B4B-F474-4EAA-A967-8772D8E1B5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0" name="Text Box 5">
          <a:extLst>
            <a:ext uri="{FF2B5EF4-FFF2-40B4-BE49-F238E27FC236}">
              <a16:creationId xmlns:a16="http://schemas.microsoft.com/office/drawing/2014/main" id="{BF1C72D6-F058-4A5E-B4DE-E2E402D644A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1" name="Text Box 5">
          <a:extLst>
            <a:ext uri="{FF2B5EF4-FFF2-40B4-BE49-F238E27FC236}">
              <a16:creationId xmlns:a16="http://schemas.microsoft.com/office/drawing/2014/main" id="{20427690-E658-4919-9ACF-83DB60C98E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2" name="Text Box 5">
          <a:extLst>
            <a:ext uri="{FF2B5EF4-FFF2-40B4-BE49-F238E27FC236}">
              <a16:creationId xmlns:a16="http://schemas.microsoft.com/office/drawing/2014/main" id="{FE11216A-25E9-4C82-A738-B2A332424C0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3" name="Text Box 5">
          <a:extLst>
            <a:ext uri="{FF2B5EF4-FFF2-40B4-BE49-F238E27FC236}">
              <a16:creationId xmlns:a16="http://schemas.microsoft.com/office/drawing/2014/main" id="{CA48073A-DF48-4E73-B2E1-182D50F8E3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4" name="Text Box 5">
          <a:extLst>
            <a:ext uri="{FF2B5EF4-FFF2-40B4-BE49-F238E27FC236}">
              <a16:creationId xmlns:a16="http://schemas.microsoft.com/office/drawing/2014/main" id="{6B9A2FB5-7BB2-4F84-A690-AF4217F85B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5" name="Text Box 5">
          <a:extLst>
            <a:ext uri="{FF2B5EF4-FFF2-40B4-BE49-F238E27FC236}">
              <a16:creationId xmlns:a16="http://schemas.microsoft.com/office/drawing/2014/main" id="{A27CC409-3FFD-4825-A897-E01BB19A1E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6" name="Text Box 5">
          <a:extLst>
            <a:ext uri="{FF2B5EF4-FFF2-40B4-BE49-F238E27FC236}">
              <a16:creationId xmlns:a16="http://schemas.microsoft.com/office/drawing/2014/main" id="{1E166FAA-CB22-475A-AD2D-70B4206C72B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7" name="Text Box 5">
          <a:extLst>
            <a:ext uri="{FF2B5EF4-FFF2-40B4-BE49-F238E27FC236}">
              <a16:creationId xmlns:a16="http://schemas.microsoft.com/office/drawing/2014/main" id="{901F27E6-24FF-4C1B-93F9-0B44200392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8" name="Text Box 5">
          <a:extLst>
            <a:ext uri="{FF2B5EF4-FFF2-40B4-BE49-F238E27FC236}">
              <a16:creationId xmlns:a16="http://schemas.microsoft.com/office/drawing/2014/main" id="{71281568-D2B7-4CCB-8986-882ACCE901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9" name="Text Box 5">
          <a:extLst>
            <a:ext uri="{FF2B5EF4-FFF2-40B4-BE49-F238E27FC236}">
              <a16:creationId xmlns:a16="http://schemas.microsoft.com/office/drawing/2014/main" id="{AF0C134E-AC0B-4C82-9BBC-428ECC6D864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0" name="Text Box 5">
          <a:extLst>
            <a:ext uri="{FF2B5EF4-FFF2-40B4-BE49-F238E27FC236}">
              <a16:creationId xmlns:a16="http://schemas.microsoft.com/office/drawing/2014/main" id="{A5F62EA0-09E2-4D98-8E62-2BA3250C59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1" name="Text Box 5">
          <a:extLst>
            <a:ext uri="{FF2B5EF4-FFF2-40B4-BE49-F238E27FC236}">
              <a16:creationId xmlns:a16="http://schemas.microsoft.com/office/drawing/2014/main" id="{7377EBF2-01E9-4EE9-A103-5BF2CC8DC9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2" name="Text Box 5">
          <a:extLst>
            <a:ext uri="{FF2B5EF4-FFF2-40B4-BE49-F238E27FC236}">
              <a16:creationId xmlns:a16="http://schemas.microsoft.com/office/drawing/2014/main" id="{E213FFDB-8D3D-438D-A331-E154D99B97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3" name="Text Box 5">
          <a:extLst>
            <a:ext uri="{FF2B5EF4-FFF2-40B4-BE49-F238E27FC236}">
              <a16:creationId xmlns:a16="http://schemas.microsoft.com/office/drawing/2014/main" id="{96ED4AE0-17F8-48D2-959F-DE4B1DD6102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4" name="Text Box 5">
          <a:extLst>
            <a:ext uri="{FF2B5EF4-FFF2-40B4-BE49-F238E27FC236}">
              <a16:creationId xmlns:a16="http://schemas.microsoft.com/office/drawing/2014/main" id="{B1735FD0-038A-4010-B74C-0EA461E6D5E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5" name="Text Box 5">
          <a:extLst>
            <a:ext uri="{FF2B5EF4-FFF2-40B4-BE49-F238E27FC236}">
              <a16:creationId xmlns:a16="http://schemas.microsoft.com/office/drawing/2014/main" id="{007C5591-4990-4371-AEDE-50477FCF4F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6" name="Text Box 5">
          <a:extLst>
            <a:ext uri="{FF2B5EF4-FFF2-40B4-BE49-F238E27FC236}">
              <a16:creationId xmlns:a16="http://schemas.microsoft.com/office/drawing/2014/main" id="{6F6D8348-7A83-4FC3-A056-23D726E98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7" name="Text Box 5">
          <a:extLst>
            <a:ext uri="{FF2B5EF4-FFF2-40B4-BE49-F238E27FC236}">
              <a16:creationId xmlns:a16="http://schemas.microsoft.com/office/drawing/2014/main" id="{C72ACC27-077F-460D-B5A0-9526F40F6F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8" name="Text Box 5">
          <a:extLst>
            <a:ext uri="{FF2B5EF4-FFF2-40B4-BE49-F238E27FC236}">
              <a16:creationId xmlns:a16="http://schemas.microsoft.com/office/drawing/2014/main" id="{4345A491-09B2-45C3-B906-7418B13D83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9" name="Text Box 5">
          <a:extLst>
            <a:ext uri="{FF2B5EF4-FFF2-40B4-BE49-F238E27FC236}">
              <a16:creationId xmlns:a16="http://schemas.microsoft.com/office/drawing/2014/main" id="{3153E8AF-7360-45CD-A2FF-51F942326D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0" name="Text Box 5">
          <a:extLst>
            <a:ext uri="{FF2B5EF4-FFF2-40B4-BE49-F238E27FC236}">
              <a16:creationId xmlns:a16="http://schemas.microsoft.com/office/drawing/2014/main" id="{E1D0A4CF-8354-43BE-B765-26C26B6614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1" name="Text Box 5">
          <a:extLst>
            <a:ext uri="{FF2B5EF4-FFF2-40B4-BE49-F238E27FC236}">
              <a16:creationId xmlns:a16="http://schemas.microsoft.com/office/drawing/2014/main" id="{43AF3B3E-4857-4AC9-8111-83644E7652C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2" name="Text Box 5">
          <a:extLst>
            <a:ext uri="{FF2B5EF4-FFF2-40B4-BE49-F238E27FC236}">
              <a16:creationId xmlns:a16="http://schemas.microsoft.com/office/drawing/2014/main" id="{01C6B0AF-85B5-4038-9E2C-B6AD385D25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3" name="Text Box 5">
          <a:extLst>
            <a:ext uri="{FF2B5EF4-FFF2-40B4-BE49-F238E27FC236}">
              <a16:creationId xmlns:a16="http://schemas.microsoft.com/office/drawing/2014/main" id="{B9976E14-6D55-4594-BDF2-DC2AE671CC8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4" name="Text Box 5">
          <a:extLst>
            <a:ext uri="{FF2B5EF4-FFF2-40B4-BE49-F238E27FC236}">
              <a16:creationId xmlns:a16="http://schemas.microsoft.com/office/drawing/2014/main" id="{9929682C-2C6C-4795-AB4A-F5B1E5691A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5" name="Text Box 5">
          <a:extLst>
            <a:ext uri="{FF2B5EF4-FFF2-40B4-BE49-F238E27FC236}">
              <a16:creationId xmlns:a16="http://schemas.microsoft.com/office/drawing/2014/main" id="{311D018A-12B4-4607-B8C4-EC2F779214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6" name="Text Box 5">
          <a:extLst>
            <a:ext uri="{FF2B5EF4-FFF2-40B4-BE49-F238E27FC236}">
              <a16:creationId xmlns:a16="http://schemas.microsoft.com/office/drawing/2014/main" id="{19449D15-EE31-44D4-9F9D-8977576B9B7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7" name="Text Box 5">
          <a:extLst>
            <a:ext uri="{FF2B5EF4-FFF2-40B4-BE49-F238E27FC236}">
              <a16:creationId xmlns:a16="http://schemas.microsoft.com/office/drawing/2014/main" id="{F34E0C36-8AD6-40EE-9187-AD0DB35705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8" name="Text Box 5">
          <a:extLst>
            <a:ext uri="{FF2B5EF4-FFF2-40B4-BE49-F238E27FC236}">
              <a16:creationId xmlns:a16="http://schemas.microsoft.com/office/drawing/2014/main" id="{99D7BC02-5773-4A56-9FB5-5FEBADFCCB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9" name="Text Box 5">
          <a:extLst>
            <a:ext uri="{FF2B5EF4-FFF2-40B4-BE49-F238E27FC236}">
              <a16:creationId xmlns:a16="http://schemas.microsoft.com/office/drawing/2014/main" id="{0E7C1A78-BCE5-4002-A20D-BB74DA863C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0" name="Text Box 5">
          <a:extLst>
            <a:ext uri="{FF2B5EF4-FFF2-40B4-BE49-F238E27FC236}">
              <a16:creationId xmlns:a16="http://schemas.microsoft.com/office/drawing/2014/main" id="{C87B3E7E-3DBC-475E-8B3F-861DC0968D1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1" name="Text Box 5">
          <a:extLst>
            <a:ext uri="{FF2B5EF4-FFF2-40B4-BE49-F238E27FC236}">
              <a16:creationId xmlns:a16="http://schemas.microsoft.com/office/drawing/2014/main" id="{03E5566C-9649-496C-B2C7-203A19C1107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2" name="Text Box 5">
          <a:extLst>
            <a:ext uri="{FF2B5EF4-FFF2-40B4-BE49-F238E27FC236}">
              <a16:creationId xmlns:a16="http://schemas.microsoft.com/office/drawing/2014/main" id="{ABC54062-2547-450B-A07F-B20F6F84C0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3" name="Text Box 5">
          <a:extLst>
            <a:ext uri="{FF2B5EF4-FFF2-40B4-BE49-F238E27FC236}">
              <a16:creationId xmlns:a16="http://schemas.microsoft.com/office/drawing/2014/main" id="{CDEDEABE-DFC6-489F-B6D2-2BE68156F77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4" name="Text Box 5">
          <a:extLst>
            <a:ext uri="{FF2B5EF4-FFF2-40B4-BE49-F238E27FC236}">
              <a16:creationId xmlns:a16="http://schemas.microsoft.com/office/drawing/2014/main" id="{A645F2B2-0FC0-4AB1-B445-3599BF2303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5" name="Text Box 5">
          <a:extLst>
            <a:ext uri="{FF2B5EF4-FFF2-40B4-BE49-F238E27FC236}">
              <a16:creationId xmlns:a16="http://schemas.microsoft.com/office/drawing/2014/main" id="{531CBCF6-5FCE-4F60-862C-A216685511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6" name="Text Box 5">
          <a:extLst>
            <a:ext uri="{FF2B5EF4-FFF2-40B4-BE49-F238E27FC236}">
              <a16:creationId xmlns:a16="http://schemas.microsoft.com/office/drawing/2014/main" id="{8E8A8B49-715A-42CF-9428-F540E682994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7" name="Text Box 5">
          <a:extLst>
            <a:ext uri="{FF2B5EF4-FFF2-40B4-BE49-F238E27FC236}">
              <a16:creationId xmlns:a16="http://schemas.microsoft.com/office/drawing/2014/main" id="{E3076E01-60F2-4EF5-87AA-94256A2FCE9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8" name="Text Box 5">
          <a:extLst>
            <a:ext uri="{FF2B5EF4-FFF2-40B4-BE49-F238E27FC236}">
              <a16:creationId xmlns:a16="http://schemas.microsoft.com/office/drawing/2014/main" id="{F341AC25-893F-401C-96A1-C7E77606BB01}"/>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9" name="Text Box 5">
          <a:extLst>
            <a:ext uri="{FF2B5EF4-FFF2-40B4-BE49-F238E27FC236}">
              <a16:creationId xmlns:a16="http://schemas.microsoft.com/office/drawing/2014/main" id="{E02075E2-218F-4F65-A13C-D734F1E29A5D}"/>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0" name="Text Box 5">
          <a:extLst>
            <a:ext uri="{FF2B5EF4-FFF2-40B4-BE49-F238E27FC236}">
              <a16:creationId xmlns:a16="http://schemas.microsoft.com/office/drawing/2014/main" id="{4029DCAB-3022-46DD-8E31-6928981F70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1" name="Text Box 5">
          <a:extLst>
            <a:ext uri="{FF2B5EF4-FFF2-40B4-BE49-F238E27FC236}">
              <a16:creationId xmlns:a16="http://schemas.microsoft.com/office/drawing/2014/main" id="{DE74F853-71DF-4644-8ED3-ADC80697B6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2" name="Text Box 5">
          <a:extLst>
            <a:ext uri="{FF2B5EF4-FFF2-40B4-BE49-F238E27FC236}">
              <a16:creationId xmlns:a16="http://schemas.microsoft.com/office/drawing/2014/main" id="{835F1445-F1C0-4D81-B726-D2E6222620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3" name="Text Box 5">
          <a:extLst>
            <a:ext uri="{FF2B5EF4-FFF2-40B4-BE49-F238E27FC236}">
              <a16:creationId xmlns:a16="http://schemas.microsoft.com/office/drawing/2014/main" id="{0DEE5EB1-8185-4383-9C99-F5C500B63D1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4" name="Text Box 5">
          <a:extLst>
            <a:ext uri="{FF2B5EF4-FFF2-40B4-BE49-F238E27FC236}">
              <a16:creationId xmlns:a16="http://schemas.microsoft.com/office/drawing/2014/main" id="{2E4FB976-10F4-4030-9BDB-BC64D840C5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5" name="Text Box 5">
          <a:extLst>
            <a:ext uri="{FF2B5EF4-FFF2-40B4-BE49-F238E27FC236}">
              <a16:creationId xmlns:a16="http://schemas.microsoft.com/office/drawing/2014/main" id="{BB255D40-0DA5-4C8D-95EB-0C57F8F94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6" name="Text Box 5">
          <a:extLst>
            <a:ext uri="{FF2B5EF4-FFF2-40B4-BE49-F238E27FC236}">
              <a16:creationId xmlns:a16="http://schemas.microsoft.com/office/drawing/2014/main" id="{D334EAE3-F4C5-4FC6-B76E-1CB347D42B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7" name="Text Box 5">
          <a:extLst>
            <a:ext uri="{FF2B5EF4-FFF2-40B4-BE49-F238E27FC236}">
              <a16:creationId xmlns:a16="http://schemas.microsoft.com/office/drawing/2014/main" id="{F7EE9995-E192-42FE-9952-D4A8B34D03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8" name="Text Box 5">
          <a:extLst>
            <a:ext uri="{FF2B5EF4-FFF2-40B4-BE49-F238E27FC236}">
              <a16:creationId xmlns:a16="http://schemas.microsoft.com/office/drawing/2014/main" id="{0B9A13BA-506B-4494-B8FC-DED6DBF0000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9" name="Text Box 5">
          <a:extLst>
            <a:ext uri="{FF2B5EF4-FFF2-40B4-BE49-F238E27FC236}">
              <a16:creationId xmlns:a16="http://schemas.microsoft.com/office/drawing/2014/main" id="{DE04C844-AD3E-40FE-A4D0-140E39F3F4C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0" name="Text Box 5">
          <a:extLst>
            <a:ext uri="{FF2B5EF4-FFF2-40B4-BE49-F238E27FC236}">
              <a16:creationId xmlns:a16="http://schemas.microsoft.com/office/drawing/2014/main" id="{7A0245BD-E2AF-4AB3-A9EA-D0D32EF27D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1" name="Text Box 5">
          <a:extLst>
            <a:ext uri="{FF2B5EF4-FFF2-40B4-BE49-F238E27FC236}">
              <a16:creationId xmlns:a16="http://schemas.microsoft.com/office/drawing/2014/main" id="{52BF6FA9-142F-47BD-B6B5-DA90CBDECD9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2" name="Text Box 5">
          <a:extLst>
            <a:ext uri="{FF2B5EF4-FFF2-40B4-BE49-F238E27FC236}">
              <a16:creationId xmlns:a16="http://schemas.microsoft.com/office/drawing/2014/main" id="{8C1DBC76-6C19-4579-B84A-A0FC94453FC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3" name="Text Box 5">
          <a:extLst>
            <a:ext uri="{FF2B5EF4-FFF2-40B4-BE49-F238E27FC236}">
              <a16:creationId xmlns:a16="http://schemas.microsoft.com/office/drawing/2014/main" id="{1941BED6-C2B9-482E-9D38-7BDF164BEA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4" name="Text Box 5">
          <a:extLst>
            <a:ext uri="{FF2B5EF4-FFF2-40B4-BE49-F238E27FC236}">
              <a16:creationId xmlns:a16="http://schemas.microsoft.com/office/drawing/2014/main" id="{D774940C-6158-4F50-8909-BEEFDC90431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5" name="Text Box 5">
          <a:extLst>
            <a:ext uri="{FF2B5EF4-FFF2-40B4-BE49-F238E27FC236}">
              <a16:creationId xmlns:a16="http://schemas.microsoft.com/office/drawing/2014/main" id="{81F1FC28-FA58-4EEB-8EB0-6FA592E0AC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6" name="Text Box 5">
          <a:extLst>
            <a:ext uri="{FF2B5EF4-FFF2-40B4-BE49-F238E27FC236}">
              <a16:creationId xmlns:a16="http://schemas.microsoft.com/office/drawing/2014/main" id="{B212A673-8807-4FB0-9E38-E03A0140E14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7" name="Text Box 5">
          <a:extLst>
            <a:ext uri="{FF2B5EF4-FFF2-40B4-BE49-F238E27FC236}">
              <a16:creationId xmlns:a16="http://schemas.microsoft.com/office/drawing/2014/main" id="{9D502C99-7A47-49F5-8B7F-7904FF5C90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8" name="Text Box 5">
          <a:extLst>
            <a:ext uri="{FF2B5EF4-FFF2-40B4-BE49-F238E27FC236}">
              <a16:creationId xmlns:a16="http://schemas.microsoft.com/office/drawing/2014/main" id="{A8F55F43-3857-4FA3-B8F3-33B5C0E3E6D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9" name="Text Box 5">
          <a:extLst>
            <a:ext uri="{FF2B5EF4-FFF2-40B4-BE49-F238E27FC236}">
              <a16:creationId xmlns:a16="http://schemas.microsoft.com/office/drawing/2014/main" id="{6C247D65-1101-4163-95E0-51E4AD7690A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0" name="Text Box 5">
          <a:extLst>
            <a:ext uri="{FF2B5EF4-FFF2-40B4-BE49-F238E27FC236}">
              <a16:creationId xmlns:a16="http://schemas.microsoft.com/office/drawing/2014/main" id="{2A051754-D01C-4A71-BCAC-C269463C9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1" name="Text Box 5">
          <a:extLst>
            <a:ext uri="{FF2B5EF4-FFF2-40B4-BE49-F238E27FC236}">
              <a16:creationId xmlns:a16="http://schemas.microsoft.com/office/drawing/2014/main" id="{A1E7A167-407B-4DB3-A18B-F7D8CFBD06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2" name="Text Box 5">
          <a:extLst>
            <a:ext uri="{FF2B5EF4-FFF2-40B4-BE49-F238E27FC236}">
              <a16:creationId xmlns:a16="http://schemas.microsoft.com/office/drawing/2014/main" id="{345B4564-0BC7-4C1D-86D8-EA546F9ACA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3" name="Text Box 5">
          <a:extLst>
            <a:ext uri="{FF2B5EF4-FFF2-40B4-BE49-F238E27FC236}">
              <a16:creationId xmlns:a16="http://schemas.microsoft.com/office/drawing/2014/main" id="{58E42A7C-7C12-4836-9F6C-8665D24A22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4" name="Text Box 5">
          <a:extLst>
            <a:ext uri="{FF2B5EF4-FFF2-40B4-BE49-F238E27FC236}">
              <a16:creationId xmlns:a16="http://schemas.microsoft.com/office/drawing/2014/main" id="{6E1430CF-7280-4424-B141-3B2B3F65E5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5" name="Text Box 5">
          <a:extLst>
            <a:ext uri="{FF2B5EF4-FFF2-40B4-BE49-F238E27FC236}">
              <a16:creationId xmlns:a16="http://schemas.microsoft.com/office/drawing/2014/main" id="{28373A94-A764-4F20-A6CC-2E5FA62CF9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6" name="Text Box 5">
          <a:extLst>
            <a:ext uri="{FF2B5EF4-FFF2-40B4-BE49-F238E27FC236}">
              <a16:creationId xmlns:a16="http://schemas.microsoft.com/office/drawing/2014/main" id="{C14B7022-8362-4514-8E0E-E4871C5811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7" name="Text Box 5">
          <a:extLst>
            <a:ext uri="{FF2B5EF4-FFF2-40B4-BE49-F238E27FC236}">
              <a16:creationId xmlns:a16="http://schemas.microsoft.com/office/drawing/2014/main" id="{A3A333FE-E787-4339-862A-843A9EA7878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8" name="Text Box 5">
          <a:extLst>
            <a:ext uri="{FF2B5EF4-FFF2-40B4-BE49-F238E27FC236}">
              <a16:creationId xmlns:a16="http://schemas.microsoft.com/office/drawing/2014/main" id="{CDA6BA33-C273-4170-908C-C356F3F129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9" name="Text Box 5">
          <a:extLst>
            <a:ext uri="{FF2B5EF4-FFF2-40B4-BE49-F238E27FC236}">
              <a16:creationId xmlns:a16="http://schemas.microsoft.com/office/drawing/2014/main" id="{EA0359F4-D979-47DF-8185-E7F911BEC7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0" name="Text Box 5">
          <a:extLst>
            <a:ext uri="{FF2B5EF4-FFF2-40B4-BE49-F238E27FC236}">
              <a16:creationId xmlns:a16="http://schemas.microsoft.com/office/drawing/2014/main" id="{512DFCF1-23F3-4044-BECB-5511DC50699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1" name="Text Box 5">
          <a:extLst>
            <a:ext uri="{FF2B5EF4-FFF2-40B4-BE49-F238E27FC236}">
              <a16:creationId xmlns:a16="http://schemas.microsoft.com/office/drawing/2014/main" id="{1B998E01-C9A4-4107-9167-A7CFA29E0C4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2" name="Text Box 5">
          <a:extLst>
            <a:ext uri="{FF2B5EF4-FFF2-40B4-BE49-F238E27FC236}">
              <a16:creationId xmlns:a16="http://schemas.microsoft.com/office/drawing/2014/main" id="{541A1938-58B2-40C1-A880-08AF4DFCF1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3" name="Text Box 5">
          <a:extLst>
            <a:ext uri="{FF2B5EF4-FFF2-40B4-BE49-F238E27FC236}">
              <a16:creationId xmlns:a16="http://schemas.microsoft.com/office/drawing/2014/main" id="{8B192F77-FA05-4F0B-ADA0-61B8CBE4815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4" name="Text Box 5">
          <a:extLst>
            <a:ext uri="{FF2B5EF4-FFF2-40B4-BE49-F238E27FC236}">
              <a16:creationId xmlns:a16="http://schemas.microsoft.com/office/drawing/2014/main" id="{6717D90A-A97B-4FB0-AFFC-3C9851475FB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5" name="Text Box 5">
          <a:extLst>
            <a:ext uri="{FF2B5EF4-FFF2-40B4-BE49-F238E27FC236}">
              <a16:creationId xmlns:a16="http://schemas.microsoft.com/office/drawing/2014/main" id="{8208DE68-9469-4FA2-8866-73467E623F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6" name="Text Box 5">
          <a:extLst>
            <a:ext uri="{FF2B5EF4-FFF2-40B4-BE49-F238E27FC236}">
              <a16:creationId xmlns:a16="http://schemas.microsoft.com/office/drawing/2014/main" id="{9C7EAD1A-92D4-42B1-B8C4-32181F83F5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7" name="Text Box 5">
          <a:extLst>
            <a:ext uri="{FF2B5EF4-FFF2-40B4-BE49-F238E27FC236}">
              <a16:creationId xmlns:a16="http://schemas.microsoft.com/office/drawing/2014/main" id="{3BC723B0-9141-49C8-BA9F-19F844D45B8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8" name="Text Box 5">
          <a:extLst>
            <a:ext uri="{FF2B5EF4-FFF2-40B4-BE49-F238E27FC236}">
              <a16:creationId xmlns:a16="http://schemas.microsoft.com/office/drawing/2014/main" id="{D7C53C3A-392A-4B0D-A163-77C9EBA30FD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9" name="Text Box 5">
          <a:extLst>
            <a:ext uri="{FF2B5EF4-FFF2-40B4-BE49-F238E27FC236}">
              <a16:creationId xmlns:a16="http://schemas.microsoft.com/office/drawing/2014/main" id="{320E4EE5-FDBC-49CC-B249-A7B0D5261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0" name="Text Box 5">
          <a:extLst>
            <a:ext uri="{FF2B5EF4-FFF2-40B4-BE49-F238E27FC236}">
              <a16:creationId xmlns:a16="http://schemas.microsoft.com/office/drawing/2014/main" id="{21867FC6-1B3C-4B23-A392-943936A794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1" name="Text Box 5">
          <a:extLst>
            <a:ext uri="{FF2B5EF4-FFF2-40B4-BE49-F238E27FC236}">
              <a16:creationId xmlns:a16="http://schemas.microsoft.com/office/drawing/2014/main" id="{AA096226-CC21-48E9-B849-B96BD3F964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2" name="Text Box 5">
          <a:extLst>
            <a:ext uri="{FF2B5EF4-FFF2-40B4-BE49-F238E27FC236}">
              <a16:creationId xmlns:a16="http://schemas.microsoft.com/office/drawing/2014/main" id="{79D424CF-875F-4A48-B9BC-B18B53287C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3" name="Text Box 5">
          <a:extLst>
            <a:ext uri="{FF2B5EF4-FFF2-40B4-BE49-F238E27FC236}">
              <a16:creationId xmlns:a16="http://schemas.microsoft.com/office/drawing/2014/main" id="{B7B4F0BA-A773-4BC5-BDCF-AFB0085C60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4" name="Text Box 5">
          <a:extLst>
            <a:ext uri="{FF2B5EF4-FFF2-40B4-BE49-F238E27FC236}">
              <a16:creationId xmlns:a16="http://schemas.microsoft.com/office/drawing/2014/main" id="{F62A66BA-8CE2-4B64-813C-2DF3C11AA3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5" name="Text Box 5">
          <a:extLst>
            <a:ext uri="{FF2B5EF4-FFF2-40B4-BE49-F238E27FC236}">
              <a16:creationId xmlns:a16="http://schemas.microsoft.com/office/drawing/2014/main" id="{F06273CD-DCAB-4C68-AB6D-B90C29810292}"/>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6" name="Text Box 5">
          <a:extLst>
            <a:ext uri="{FF2B5EF4-FFF2-40B4-BE49-F238E27FC236}">
              <a16:creationId xmlns:a16="http://schemas.microsoft.com/office/drawing/2014/main" id="{BA77BD0F-229F-4993-8D91-EF3D466B938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7" name="Text Box 5">
          <a:extLst>
            <a:ext uri="{FF2B5EF4-FFF2-40B4-BE49-F238E27FC236}">
              <a16:creationId xmlns:a16="http://schemas.microsoft.com/office/drawing/2014/main" id="{873DD85A-39AE-4A4F-BB72-45B6B2D6CE7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8" name="Text Box 5">
          <a:extLst>
            <a:ext uri="{FF2B5EF4-FFF2-40B4-BE49-F238E27FC236}">
              <a16:creationId xmlns:a16="http://schemas.microsoft.com/office/drawing/2014/main" id="{D94C5C50-2731-4FBE-B352-CB95820F6A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9" name="Text Box 5">
          <a:extLst>
            <a:ext uri="{FF2B5EF4-FFF2-40B4-BE49-F238E27FC236}">
              <a16:creationId xmlns:a16="http://schemas.microsoft.com/office/drawing/2014/main" id="{77A00ABC-E1D7-4BB1-B38C-0AF11C576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0" name="Text Box 5">
          <a:extLst>
            <a:ext uri="{FF2B5EF4-FFF2-40B4-BE49-F238E27FC236}">
              <a16:creationId xmlns:a16="http://schemas.microsoft.com/office/drawing/2014/main" id="{38413D6A-F945-43AE-9854-2A8E167403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1" name="Text Box 5">
          <a:extLst>
            <a:ext uri="{FF2B5EF4-FFF2-40B4-BE49-F238E27FC236}">
              <a16:creationId xmlns:a16="http://schemas.microsoft.com/office/drawing/2014/main" id="{609FAA7E-FDD1-44F2-95EE-0547D8F2DDF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2" name="Text Box 5">
          <a:extLst>
            <a:ext uri="{FF2B5EF4-FFF2-40B4-BE49-F238E27FC236}">
              <a16:creationId xmlns:a16="http://schemas.microsoft.com/office/drawing/2014/main" id="{A6CED11E-7C6E-4B28-939D-3DD9ECE68FD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3" name="Text Box 5">
          <a:extLst>
            <a:ext uri="{FF2B5EF4-FFF2-40B4-BE49-F238E27FC236}">
              <a16:creationId xmlns:a16="http://schemas.microsoft.com/office/drawing/2014/main" id="{B31CD039-B71B-4B13-8211-200C963363B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4" name="Text Box 5">
          <a:extLst>
            <a:ext uri="{FF2B5EF4-FFF2-40B4-BE49-F238E27FC236}">
              <a16:creationId xmlns:a16="http://schemas.microsoft.com/office/drawing/2014/main" id="{71DAE90F-7F10-45A6-92FB-D86F4F65A7D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5" name="Text Box 5">
          <a:extLst>
            <a:ext uri="{FF2B5EF4-FFF2-40B4-BE49-F238E27FC236}">
              <a16:creationId xmlns:a16="http://schemas.microsoft.com/office/drawing/2014/main" id="{1A1ABE6F-99F1-446E-8CD9-DB7492CB0B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6" name="Text Box 5">
          <a:extLst>
            <a:ext uri="{FF2B5EF4-FFF2-40B4-BE49-F238E27FC236}">
              <a16:creationId xmlns:a16="http://schemas.microsoft.com/office/drawing/2014/main" id="{37658ABE-31D5-4288-847E-890713DC747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7" name="Text Box 5">
          <a:extLst>
            <a:ext uri="{FF2B5EF4-FFF2-40B4-BE49-F238E27FC236}">
              <a16:creationId xmlns:a16="http://schemas.microsoft.com/office/drawing/2014/main" id="{B4637512-B34D-43C7-8F42-545F52A6511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8" name="Text Box 5">
          <a:extLst>
            <a:ext uri="{FF2B5EF4-FFF2-40B4-BE49-F238E27FC236}">
              <a16:creationId xmlns:a16="http://schemas.microsoft.com/office/drawing/2014/main" id="{498E741B-BEE1-434C-B926-DEC33FB434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9" name="Text Box 5">
          <a:extLst>
            <a:ext uri="{FF2B5EF4-FFF2-40B4-BE49-F238E27FC236}">
              <a16:creationId xmlns:a16="http://schemas.microsoft.com/office/drawing/2014/main" id="{D2664F45-A688-4413-BD8B-489CA11EB5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0" name="Text Box 5">
          <a:extLst>
            <a:ext uri="{FF2B5EF4-FFF2-40B4-BE49-F238E27FC236}">
              <a16:creationId xmlns:a16="http://schemas.microsoft.com/office/drawing/2014/main" id="{E0C4F61F-F361-4E9C-8DEF-6ED3B9F5CE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1" name="Text Box 5">
          <a:extLst>
            <a:ext uri="{FF2B5EF4-FFF2-40B4-BE49-F238E27FC236}">
              <a16:creationId xmlns:a16="http://schemas.microsoft.com/office/drawing/2014/main" id="{AFD25C27-5D26-4EBB-96FA-F909A0F8258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2" name="Text Box 5">
          <a:extLst>
            <a:ext uri="{FF2B5EF4-FFF2-40B4-BE49-F238E27FC236}">
              <a16:creationId xmlns:a16="http://schemas.microsoft.com/office/drawing/2014/main" id="{AEF671AC-A38D-4C78-AD82-E1AFBD7F89B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3" name="Text Box 5">
          <a:extLst>
            <a:ext uri="{FF2B5EF4-FFF2-40B4-BE49-F238E27FC236}">
              <a16:creationId xmlns:a16="http://schemas.microsoft.com/office/drawing/2014/main" id="{B46B970D-7A10-40D0-80E9-FBAC3042233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4" name="Text Box 5">
          <a:extLst>
            <a:ext uri="{FF2B5EF4-FFF2-40B4-BE49-F238E27FC236}">
              <a16:creationId xmlns:a16="http://schemas.microsoft.com/office/drawing/2014/main" id="{B139DB2D-F9DD-4AEA-9972-B481B421D3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5" name="Text Box 5">
          <a:extLst>
            <a:ext uri="{FF2B5EF4-FFF2-40B4-BE49-F238E27FC236}">
              <a16:creationId xmlns:a16="http://schemas.microsoft.com/office/drawing/2014/main" id="{D904C2C3-DA77-4402-8B48-8F8C2105A1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6" name="Text Box 5">
          <a:extLst>
            <a:ext uri="{FF2B5EF4-FFF2-40B4-BE49-F238E27FC236}">
              <a16:creationId xmlns:a16="http://schemas.microsoft.com/office/drawing/2014/main" id="{E7A7E410-CE75-4D13-82C6-B0445F5C9F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7" name="Text Box 5">
          <a:extLst>
            <a:ext uri="{FF2B5EF4-FFF2-40B4-BE49-F238E27FC236}">
              <a16:creationId xmlns:a16="http://schemas.microsoft.com/office/drawing/2014/main" id="{4AA4B545-D3E0-4CE0-B25F-5D8800BEF8E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8" name="Text Box 5">
          <a:extLst>
            <a:ext uri="{FF2B5EF4-FFF2-40B4-BE49-F238E27FC236}">
              <a16:creationId xmlns:a16="http://schemas.microsoft.com/office/drawing/2014/main" id="{62EF2767-5BFF-4A25-B4D4-DBD2A417C2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9" name="Text Box 5">
          <a:extLst>
            <a:ext uri="{FF2B5EF4-FFF2-40B4-BE49-F238E27FC236}">
              <a16:creationId xmlns:a16="http://schemas.microsoft.com/office/drawing/2014/main" id="{DB34E474-76E5-4614-9AF7-3597B150040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0" name="Text Box 5">
          <a:extLst>
            <a:ext uri="{FF2B5EF4-FFF2-40B4-BE49-F238E27FC236}">
              <a16:creationId xmlns:a16="http://schemas.microsoft.com/office/drawing/2014/main" id="{2E96583D-CDBE-46B8-A75B-586DEE9245F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1" name="Text Box 5">
          <a:extLst>
            <a:ext uri="{FF2B5EF4-FFF2-40B4-BE49-F238E27FC236}">
              <a16:creationId xmlns:a16="http://schemas.microsoft.com/office/drawing/2014/main" id="{6789ABE0-F83D-4175-840C-B2298004843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2" name="Text Box 5">
          <a:extLst>
            <a:ext uri="{FF2B5EF4-FFF2-40B4-BE49-F238E27FC236}">
              <a16:creationId xmlns:a16="http://schemas.microsoft.com/office/drawing/2014/main" id="{60035E28-B1F2-472C-8A21-A10CB0037B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3" name="Text Box 5">
          <a:extLst>
            <a:ext uri="{FF2B5EF4-FFF2-40B4-BE49-F238E27FC236}">
              <a16:creationId xmlns:a16="http://schemas.microsoft.com/office/drawing/2014/main" id="{69EFFABC-50C5-42C7-95EA-89DCCA8377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4" name="Text Box 5">
          <a:extLst>
            <a:ext uri="{FF2B5EF4-FFF2-40B4-BE49-F238E27FC236}">
              <a16:creationId xmlns:a16="http://schemas.microsoft.com/office/drawing/2014/main" id="{09B8323C-7BCB-4491-88EF-C7A18C20CC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5" name="Text Box 5">
          <a:extLst>
            <a:ext uri="{FF2B5EF4-FFF2-40B4-BE49-F238E27FC236}">
              <a16:creationId xmlns:a16="http://schemas.microsoft.com/office/drawing/2014/main" id="{7E87E848-3584-483D-BEDE-8744830421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6" name="Text Box 5">
          <a:extLst>
            <a:ext uri="{FF2B5EF4-FFF2-40B4-BE49-F238E27FC236}">
              <a16:creationId xmlns:a16="http://schemas.microsoft.com/office/drawing/2014/main" id="{D243E93D-0ACD-40AD-A6A5-3FEAB6F1DCC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7" name="Text Box 5">
          <a:extLst>
            <a:ext uri="{FF2B5EF4-FFF2-40B4-BE49-F238E27FC236}">
              <a16:creationId xmlns:a16="http://schemas.microsoft.com/office/drawing/2014/main" id="{A8B875CA-6DFE-426A-BBBB-A49F433DBA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8" name="Text Box 5">
          <a:extLst>
            <a:ext uri="{FF2B5EF4-FFF2-40B4-BE49-F238E27FC236}">
              <a16:creationId xmlns:a16="http://schemas.microsoft.com/office/drawing/2014/main" id="{7A840A16-A4AB-4C5F-9CCD-54C0BEEC63C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9" name="Text Box 5">
          <a:extLst>
            <a:ext uri="{FF2B5EF4-FFF2-40B4-BE49-F238E27FC236}">
              <a16:creationId xmlns:a16="http://schemas.microsoft.com/office/drawing/2014/main" id="{772B2FD0-F522-45A6-A9DD-5621BFDA1E3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0" name="Text Box 5">
          <a:extLst>
            <a:ext uri="{FF2B5EF4-FFF2-40B4-BE49-F238E27FC236}">
              <a16:creationId xmlns:a16="http://schemas.microsoft.com/office/drawing/2014/main" id="{17D12413-FBB9-48D8-9D1D-0F716624E1D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1" name="Text Box 5">
          <a:extLst>
            <a:ext uri="{FF2B5EF4-FFF2-40B4-BE49-F238E27FC236}">
              <a16:creationId xmlns:a16="http://schemas.microsoft.com/office/drawing/2014/main" id="{87B985A5-1C91-41CC-81F2-BB336C6B32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2" name="Text Box 5">
          <a:extLst>
            <a:ext uri="{FF2B5EF4-FFF2-40B4-BE49-F238E27FC236}">
              <a16:creationId xmlns:a16="http://schemas.microsoft.com/office/drawing/2014/main" id="{345D56E9-3DFF-41EB-833F-1C5EADFA3F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3" name="Text Box 5">
          <a:extLst>
            <a:ext uri="{FF2B5EF4-FFF2-40B4-BE49-F238E27FC236}">
              <a16:creationId xmlns:a16="http://schemas.microsoft.com/office/drawing/2014/main" id="{764CD39E-0B11-4479-B98B-031EE2C156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4" name="Text Box 5">
          <a:extLst>
            <a:ext uri="{FF2B5EF4-FFF2-40B4-BE49-F238E27FC236}">
              <a16:creationId xmlns:a16="http://schemas.microsoft.com/office/drawing/2014/main" id="{FC40C685-C25D-4BC7-9E36-27489DE0ECB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5" name="Text Box 5">
          <a:extLst>
            <a:ext uri="{FF2B5EF4-FFF2-40B4-BE49-F238E27FC236}">
              <a16:creationId xmlns:a16="http://schemas.microsoft.com/office/drawing/2014/main" id="{B44ADAA2-4715-4EE3-8BB2-341DFE6115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6" name="Text Box 5">
          <a:extLst>
            <a:ext uri="{FF2B5EF4-FFF2-40B4-BE49-F238E27FC236}">
              <a16:creationId xmlns:a16="http://schemas.microsoft.com/office/drawing/2014/main" id="{A44E000E-8A39-444A-BAF2-E6A999E167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7" name="Text Box 5">
          <a:extLst>
            <a:ext uri="{FF2B5EF4-FFF2-40B4-BE49-F238E27FC236}">
              <a16:creationId xmlns:a16="http://schemas.microsoft.com/office/drawing/2014/main" id="{ADDA2C27-6A46-49C5-A0CF-5C70765989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8" name="Text Box 5">
          <a:extLst>
            <a:ext uri="{FF2B5EF4-FFF2-40B4-BE49-F238E27FC236}">
              <a16:creationId xmlns:a16="http://schemas.microsoft.com/office/drawing/2014/main" id="{68AB8515-DE04-48B0-BD52-0C9463D309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9" name="Text Box 5">
          <a:extLst>
            <a:ext uri="{FF2B5EF4-FFF2-40B4-BE49-F238E27FC236}">
              <a16:creationId xmlns:a16="http://schemas.microsoft.com/office/drawing/2014/main" id="{B2D160B0-3468-4495-90C7-9088F0DCEB8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0" name="Text Box 5">
          <a:extLst>
            <a:ext uri="{FF2B5EF4-FFF2-40B4-BE49-F238E27FC236}">
              <a16:creationId xmlns:a16="http://schemas.microsoft.com/office/drawing/2014/main" id="{DF1EF4B3-F596-485E-80CC-701C621761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1" name="Text Box 5">
          <a:extLst>
            <a:ext uri="{FF2B5EF4-FFF2-40B4-BE49-F238E27FC236}">
              <a16:creationId xmlns:a16="http://schemas.microsoft.com/office/drawing/2014/main" id="{FC19877C-F933-42E3-8319-95B36EAAD13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2" name="Text Box 5">
          <a:extLst>
            <a:ext uri="{FF2B5EF4-FFF2-40B4-BE49-F238E27FC236}">
              <a16:creationId xmlns:a16="http://schemas.microsoft.com/office/drawing/2014/main" id="{BEFB43F9-C951-482D-A1A3-C686616D5AE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3" name="Text Box 5">
          <a:extLst>
            <a:ext uri="{FF2B5EF4-FFF2-40B4-BE49-F238E27FC236}">
              <a16:creationId xmlns:a16="http://schemas.microsoft.com/office/drawing/2014/main" id="{7A68CCAB-CC8F-4ABB-A770-25BCA33E8A6B}"/>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4" name="Text Box 5">
          <a:extLst>
            <a:ext uri="{FF2B5EF4-FFF2-40B4-BE49-F238E27FC236}">
              <a16:creationId xmlns:a16="http://schemas.microsoft.com/office/drawing/2014/main" id="{02E970E3-17BF-4FFC-9EFB-0B2E6D7F1D59}"/>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5" name="Text Box 5">
          <a:extLst>
            <a:ext uri="{FF2B5EF4-FFF2-40B4-BE49-F238E27FC236}">
              <a16:creationId xmlns:a16="http://schemas.microsoft.com/office/drawing/2014/main" id="{0F19A17C-E6F0-4F16-91DC-B7B7D4B13D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6" name="Text Box 5">
          <a:extLst>
            <a:ext uri="{FF2B5EF4-FFF2-40B4-BE49-F238E27FC236}">
              <a16:creationId xmlns:a16="http://schemas.microsoft.com/office/drawing/2014/main" id="{71CBFA16-72D4-42AE-B6CB-AF52010896C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7" name="Text Box 5">
          <a:extLst>
            <a:ext uri="{FF2B5EF4-FFF2-40B4-BE49-F238E27FC236}">
              <a16:creationId xmlns:a16="http://schemas.microsoft.com/office/drawing/2014/main" id="{9309698E-96A3-4638-A7C2-B9E454F848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8" name="Text Box 5">
          <a:extLst>
            <a:ext uri="{FF2B5EF4-FFF2-40B4-BE49-F238E27FC236}">
              <a16:creationId xmlns:a16="http://schemas.microsoft.com/office/drawing/2014/main" id="{0CF0D78D-9FFD-40F0-B546-7D694DC8320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9" name="Text Box 5">
          <a:extLst>
            <a:ext uri="{FF2B5EF4-FFF2-40B4-BE49-F238E27FC236}">
              <a16:creationId xmlns:a16="http://schemas.microsoft.com/office/drawing/2014/main" id="{D159F060-45CC-46B7-8FC1-729DC82673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0" name="Text Box 5">
          <a:extLst>
            <a:ext uri="{FF2B5EF4-FFF2-40B4-BE49-F238E27FC236}">
              <a16:creationId xmlns:a16="http://schemas.microsoft.com/office/drawing/2014/main" id="{CE35552F-DEFF-4EBB-BE71-5B8047FABE2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1" name="Text Box 5">
          <a:extLst>
            <a:ext uri="{FF2B5EF4-FFF2-40B4-BE49-F238E27FC236}">
              <a16:creationId xmlns:a16="http://schemas.microsoft.com/office/drawing/2014/main" id="{9D2974E9-133F-4A85-8C98-53521DC664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2" name="Text Box 5">
          <a:extLst>
            <a:ext uri="{FF2B5EF4-FFF2-40B4-BE49-F238E27FC236}">
              <a16:creationId xmlns:a16="http://schemas.microsoft.com/office/drawing/2014/main" id="{2956A8FD-755D-4467-9C23-9F6D8321BCF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3" name="Text Box 5">
          <a:extLst>
            <a:ext uri="{FF2B5EF4-FFF2-40B4-BE49-F238E27FC236}">
              <a16:creationId xmlns:a16="http://schemas.microsoft.com/office/drawing/2014/main" id="{1B3BA03B-A015-4808-83C2-81B2513BB2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4" name="Text Box 5">
          <a:extLst>
            <a:ext uri="{FF2B5EF4-FFF2-40B4-BE49-F238E27FC236}">
              <a16:creationId xmlns:a16="http://schemas.microsoft.com/office/drawing/2014/main" id="{54E948BB-D7A4-4922-991E-F89EDD9F4DF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5" name="Text Box 5">
          <a:extLst>
            <a:ext uri="{FF2B5EF4-FFF2-40B4-BE49-F238E27FC236}">
              <a16:creationId xmlns:a16="http://schemas.microsoft.com/office/drawing/2014/main" id="{5B635D94-3159-4765-8496-51E481958A1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6" name="Text Box 5">
          <a:extLst>
            <a:ext uri="{FF2B5EF4-FFF2-40B4-BE49-F238E27FC236}">
              <a16:creationId xmlns:a16="http://schemas.microsoft.com/office/drawing/2014/main" id="{D96DFEBB-A250-42B5-B140-6DA5552FC71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7" name="Text Box 5">
          <a:extLst>
            <a:ext uri="{FF2B5EF4-FFF2-40B4-BE49-F238E27FC236}">
              <a16:creationId xmlns:a16="http://schemas.microsoft.com/office/drawing/2014/main" id="{B97E4757-6307-4BAE-860C-E69346612E5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8" name="Text Box 5">
          <a:extLst>
            <a:ext uri="{FF2B5EF4-FFF2-40B4-BE49-F238E27FC236}">
              <a16:creationId xmlns:a16="http://schemas.microsoft.com/office/drawing/2014/main" id="{4F4C4CF6-D0FB-4CDB-92B9-B00D480392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9" name="Text Box 5">
          <a:extLst>
            <a:ext uri="{FF2B5EF4-FFF2-40B4-BE49-F238E27FC236}">
              <a16:creationId xmlns:a16="http://schemas.microsoft.com/office/drawing/2014/main" id="{D1F4A3F0-A654-42B6-ABFD-E78B5AFB9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0" name="Text Box 5">
          <a:extLst>
            <a:ext uri="{FF2B5EF4-FFF2-40B4-BE49-F238E27FC236}">
              <a16:creationId xmlns:a16="http://schemas.microsoft.com/office/drawing/2014/main" id="{FB7DCC44-6DF2-4D77-B2F3-D933F1C7C57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1" name="Text Box 5">
          <a:extLst>
            <a:ext uri="{FF2B5EF4-FFF2-40B4-BE49-F238E27FC236}">
              <a16:creationId xmlns:a16="http://schemas.microsoft.com/office/drawing/2014/main" id="{2D708987-53A4-4E16-9C67-5B668941A8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2" name="Text Box 5">
          <a:extLst>
            <a:ext uri="{FF2B5EF4-FFF2-40B4-BE49-F238E27FC236}">
              <a16:creationId xmlns:a16="http://schemas.microsoft.com/office/drawing/2014/main" id="{2C61BBF8-47CD-471D-84B1-D8106A36C1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3" name="Text Box 5">
          <a:extLst>
            <a:ext uri="{FF2B5EF4-FFF2-40B4-BE49-F238E27FC236}">
              <a16:creationId xmlns:a16="http://schemas.microsoft.com/office/drawing/2014/main" id="{E913B11D-70C8-4763-823B-274B719CE59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4" name="Text Box 5">
          <a:extLst>
            <a:ext uri="{FF2B5EF4-FFF2-40B4-BE49-F238E27FC236}">
              <a16:creationId xmlns:a16="http://schemas.microsoft.com/office/drawing/2014/main" id="{4EDDB285-6E76-4BAA-BDCB-C2A2A3AC492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5" name="Text Box 5">
          <a:extLst>
            <a:ext uri="{FF2B5EF4-FFF2-40B4-BE49-F238E27FC236}">
              <a16:creationId xmlns:a16="http://schemas.microsoft.com/office/drawing/2014/main" id="{E91CD193-330B-43A5-9BD3-A135FB532E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6" name="Text Box 5">
          <a:extLst>
            <a:ext uri="{FF2B5EF4-FFF2-40B4-BE49-F238E27FC236}">
              <a16:creationId xmlns:a16="http://schemas.microsoft.com/office/drawing/2014/main" id="{6725DFF5-1784-408E-9B0E-D17F4F6233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7" name="Text Box 5">
          <a:extLst>
            <a:ext uri="{FF2B5EF4-FFF2-40B4-BE49-F238E27FC236}">
              <a16:creationId xmlns:a16="http://schemas.microsoft.com/office/drawing/2014/main" id="{FCCD9EF9-C334-457A-A613-79F82FE04E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8" name="Text Box 5">
          <a:extLst>
            <a:ext uri="{FF2B5EF4-FFF2-40B4-BE49-F238E27FC236}">
              <a16:creationId xmlns:a16="http://schemas.microsoft.com/office/drawing/2014/main" id="{C5E379A3-05F5-4D36-A1D1-336AAC33F36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9" name="Text Box 5">
          <a:extLst>
            <a:ext uri="{FF2B5EF4-FFF2-40B4-BE49-F238E27FC236}">
              <a16:creationId xmlns:a16="http://schemas.microsoft.com/office/drawing/2014/main" id="{0118403C-80C3-471D-A76F-4DD67A6380F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0" name="Text Box 5">
          <a:extLst>
            <a:ext uri="{FF2B5EF4-FFF2-40B4-BE49-F238E27FC236}">
              <a16:creationId xmlns:a16="http://schemas.microsoft.com/office/drawing/2014/main" id="{1BBFD5E4-08F9-4C18-ADE4-EF51C79094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1" name="Text Box 5">
          <a:extLst>
            <a:ext uri="{FF2B5EF4-FFF2-40B4-BE49-F238E27FC236}">
              <a16:creationId xmlns:a16="http://schemas.microsoft.com/office/drawing/2014/main" id="{61D286AA-9909-4FD0-86EE-45356F19FFA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2" name="Text Box 5">
          <a:extLst>
            <a:ext uri="{FF2B5EF4-FFF2-40B4-BE49-F238E27FC236}">
              <a16:creationId xmlns:a16="http://schemas.microsoft.com/office/drawing/2014/main" id="{9B4BC7BC-8F7A-4825-9BDC-B5CD58CA4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3" name="Text Box 5">
          <a:extLst>
            <a:ext uri="{FF2B5EF4-FFF2-40B4-BE49-F238E27FC236}">
              <a16:creationId xmlns:a16="http://schemas.microsoft.com/office/drawing/2014/main" id="{E55B65FD-4086-4100-A201-AE3815C35E5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4" name="Text Box 5">
          <a:extLst>
            <a:ext uri="{FF2B5EF4-FFF2-40B4-BE49-F238E27FC236}">
              <a16:creationId xmlns:a16="http://schemas.microsoft.com/office/drawing/2014/main" id="{B2F9B01A-A0D4-4C82-84BA-AFE977761F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5" name="Text Box 5">
          <a:extLst>
            <a:ext uri="{FF2B5EF4-FFF2-40B4-BE49-F238E27FC236}">
              <a16:creationId xmlns:a16="http://schemas.microsoft.com/office/drawing/2014/main" id="{FF69DF51-F553-4294-8C5B-50322E5AE08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6" name="Text Box 5">
          <a:extLst>
            <a:ext uri="{FF2B5EF4-FFF2-40B4-BE49-F238E27FC236}">
              <a16:creationId xmlns:a16="http://schemas.microsoft.com/office/drawing/2014/main" id="{2AF2F2C8-B9D0-448B-8FD3-6046957E48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7" name="Text Box 5">
          <a:extLst>
            <a:ext uri="{FF2B5EF4-FFF2-40B4-BE49-F238E27FC236}">
              <a16:creationId xmlns:a16="http://schemas.microsoft.com/office/drawing/2014/main" id="{CA341C99-C959-4D7E-959D-8F56820D86C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8" name="Text Box 5">
          <a:extLst>
            <a:ext uri="{FF2B5EF4-FFF2-40B4-BE49-F238E27FC236}">
              <a16:creationId xmlns:a16="http://schemas.microsoft.com/office/drawing/2014/main" id="{50F25ACB-766C-49CB-8EC2-8D99DED451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9" name="Text Box 5">
          <a:extLst>
            <a:ext uri="{FF2B5EF4-FFF2-40B4-BE49-F238E27FC236}">
              <a16:creationId xmlns:a16="http://schemas.microsoft.com/office/drawing/2014/main" id="{A77E2DCC-A382-4675-85C8-3B459FF3A88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0" name="Text Box 5">
          <a:extLst>
            <a:ext uri="{FF2B5EF4-FFF2-40B4-BE49-F238E27FC236}">
              <a16:creationId xmlns:a16="http://schemas.microsoft.com/office/drawing/2014/main" id="{8B01E306-189C-4D8D-81C2-EDA5C54EBB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1" name="Text Box 5">
          <a:extLst>
            <a:ext uri="{FF2B5EF4-FFF2-40B4-BE49-F238E27FC236}">
              <a16:creationId xmlns:a16="http://schemas.microsoft.com/office/drawing/2014/main" id="{C00390CB-1BC6-4710-AE05-2F7B4A1C208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2" name="Text Box 5">
          <a:extLst>
            <a:ext uri="{FF2B5EF4-FFF2-40B4-BE49-F238E27FC236}">
              <a16:creationId xmlns:a16="http://schemas.microsoft.com/office/drawing/2014/main" id="{99A58357-B2D2-481B-83FC-69726E8807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3" name="Text Box 5">
          <a:extLst>
            <a:ext uri="{FF2B5EF4-FFF2-40B4-BE49-F238E27FC236}">
              <a16:creationId xmlns:a16="http://schemas.microsoft.com/office/drawing/2014/main" id="{3AB286E1-65B3-4BE0-B981-901E0D96D11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4" name="Text Box 5">
          <a:extLst>
            <a:ext uri="{FF2B5EF4-FFF2-40B4-BE49-F238E27FC236}">
              <a16:creationId xmlns:a16="http://schemas.microsoft.com/office/drawing/2014/main" id="{03B65DB8-7281-4522-8188-C0495D8AF7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5" name="Text Box 5">
          <a:extLst>
            <a:ext uri="{FF2B5EF4-FFF2-40B4-BE49-F238E27FC236}">
              <a16:creationId xmlns:a16="http://schemas.microsoft.com/office/drawing/2014/main" id="{8BCBD210-DA33-4D35-BB35-D2ADCB04B20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6" name="Text Box 5">
          <a:extLst>
            <a:ext uri="{FF2B5EF4-FFF2-40B4-BE49-F238E27FC236}">
              <a16:creationId xmlns:a16="http://schemas.microsoft.com/office/drawing/2014/main" id="{353115E1-831C-48D4-830E-FCD551F6A2D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7" name="Text Box 5">
          <a:extLst>
            <a:ext uri="{FF2B5EF4-FFF2-40B4-BE49-F238E27FC236}">
              <a16:creationId xmlns:a16="http://schemas.microsoft.com/office/drawing/2014/main" id="{0AC4B134-7C49-4D3C-BF9C-FB262989A9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8" name="Text Box 5">
          <a:extLst>
            <a:ext uri="{FF2B5EF4-FFF2-40B4-BE49-F238E27FC236}">
              <a16:creationId xmlns:a16="http://schemas.microsoft.com/office/drawing/2014/main" id="{75A445F9-ABF1-4A46-B076-0FA54C88DE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9" name="Text Box 5">
          <a:extLst>
            <a:ext uri="{FF2B5EF4-FFF2-40B4-BE49-F238E27FC236}">
              <a16:creationId xmlns:a16="http://schemas.microsoft.com/office/drawing/2014/main" id="{9C66CCF5-10D6-4E6C-B8A4-1EC25EC75CC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0" name="Text Box 5">
          <a:extLst>
            <a:ext uri="{FF2B5EF4-FFF2-40B4-BE49-F238E27FC236}">
              <a16:creationId xmlns:a16="http://schemas.microsoft.com/office/drawing/2014/main" id="{783ADB4F-11EC-43D8-BB69-0E8CFD463A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1" name="Text Box 5">
          <a:extLst>
            <a:ext uri="{FF2B5EF4-FFF2-40B4-BE49-F238E27FC236}">
              <a16:creationId xmlns:a16="http://schemas.microsoft.com/office/drawing/2014/main" id="{CC7EADD5-A18B-4F68-9079-0E2722821B75}"/>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2" name="Text Box 5">
          <a:extLst>
            <a:ext uri="{FF2B5EF4-FFF2-40B4-BE49-F238E27FC236}">
              <a16:creationId xmlns:a16="http://schemas.microsoft.com/office/drawing/2014/main" id="{C5C12477-C774-4102-994A-D6391DD83DB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3" name="Text Box 5">
          <a:extLst>
            <a:ext uri="{FF2B5EF4-FFF2-40B4-BE49-F238E27FC236}">
              <a16:creationId xmlns:a16="http://schemas.microsoft.com/office/drawing/2014/main" id="{E978BA4E-E4F8-452B-8080-B073D3FD95E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4" name="Text Box 5">
          <a:extLst>
            <a:ext uri="{FF2B5EF4-FFF2-40B4-BE49-F238E27FC236}">
              <a16:creationId xmlns:a16="http://schemas.microsoft.com/office/drawing/2014/main" id="{37C395D4-E528-41D2-88B5-627023B63B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5" name="Text Box 5">
          <a:extLst>
            <a:ext uri="{FF2B5EF4-FFF2-40B4-BE49-F238E27FC236}">
              <a16:creationId xmlns:a16="http://schemas.microsoft.com/office/drawing/2014/main" id="{12CECDBF-836A-44E5-B4A1-2DE42D1A45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6" name="Text Box 5">
          <a:extLst>
            <a:ext uri="{FF2B5EF4-FFF2-40B4-BE49-F238E27FC236}">
              <a16:creationId xmlns:a16="http://schemas.microsoft.com/office/drawing/2014/main" id="{8E4B63A2-2B83-4394-B461-1AC70692AB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7" name="Text Box 5">
          <a:extLst>
            <a:ext uri="{FF2B5EF4-FFF2-40B4-BE49-F238E27FC236}">
              <a16:creationId xmlns:a16="http://schemas.microsoft.com/office/drawing/2014/main" id="{8C8FCFEA-38D5-4C0C-8437-A81996E7BD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8" name="Text Box 5">
          <a:extLst>
            <a:ext uri="{FF2B5EF4-FFF2-40B4-BE49-F238E27FC236}">
              <a16:creationId xmlns:a16="http://schemas.microsoft.com/office/drawing/2014/main" id="{D6222691-4A1E-4645-A393-FF4216464D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9" name="Text Box 5">
          <a:extLst>
            <a:ext uri="{FF2B5EF4-FFF2-40B4-BE49-F238E27FC236}">
              <a16:creationId xmlns:a16="http://schemas.microsoft.com/office/drawing/2014/main" id="{D9C2A82F-5B39-473B-93F8-AB20EA65B07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0" name="Text Box 5">
          <a:extLst>
            <a:ext uri="{FF2B5EF4-FFF2-40B4-BE49-F238E27FC236}">
              <a16:creationId xmlns:a16="http://schemas.microsoft.com/office/drawing/2014/main" id="{04523079-053D-4FA3-A36F-38EA2C5A75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1" name="Text Box 5">
          <a:extLst>
            <a:ext uri="{FF2B5EF4-FFF2-40B4-BE49-F238E27FC236}">
              <a16:creationId xmlns:a16="http://schemas.microsoft.com/office/drawing/2014/main" id="{5BF26706-1CC4-44EC-A57A-4652DD116D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2" name="Text Box 5">
          <a:extLst>
            <a:ext uri="{FF2B5EF4-FFF2-40B4-BE49-F238E27FC236}">
              <a16:creationId xmlns:a16="http://schemas.microsoft.com/office/drawing/2014/main" id="{D5C204E1-CCF9-4F50-80C1-73BB226E63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3" name="Text Box 5">
          <a:extLst>
            <a:ext uri="{FF2B5EF4-FFF2-40B4-BE49-F238E27FC236}">
              <a16:creationId xmlns:a16="http://schemas.microsoft.com/office/drawing/2014/main" id="{A7F5D835-C646-4C9B-920E-8E5A3FBDAAB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4" name="Text Box 5">
          <a:extLst>
            <a:ext uri="{FF2B5EF4-FFF2-40B4-BE49-F238E27FC236}">
              <a16:creationId xmlns:a16="http://schemas.microsoft.com/office/drawing/2014/main" id="{9179F4B7-ACEB-4165-A548-10B4D9EFA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5" name="Text Box 5">
          <a:extLst>
            <a:ext uri="{FF2B5EF4-FFF2-40B4-BE49-F238E27FC236}">
              <a16:creationId xmlns:a16="http://schemas.microsoft.com/office/drawing/2014/main" id="{031A30BA-CB8C-472F-9282-A5652E497FE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6" name="Text Box 5">
          <a:extLst>
            <a:ext uri="{FF2B5EF4-FFF2-40B4-BE49-F238E27FC236}">
              <a16:creationId xmlns:a16="http://schemas.microsoft.com/office/drawing/2014/main" id="{694E5034-5A18-46B9-9982-214902E5227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7" name="Text Box 5">
          <a:extLst>
            <a:ext uri="{FF2B5EF4-FFF2-40B4-BE49-F238E27FC236}">
              <a16:creationId xmlns:a16="http://schemas.microsoft.com/office/drawing/2014/main" id="{14B28578-DF72-4118-A9F8-F42772A86B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8" name="Text Box 5">
          <a:extLst>
            <a:ext uri="{FF2B5EF4-FFF2-40B4-BE49-F238E27FC236}">
              <a16:creationId xmlns:a16="http://schemas.microsoft.com/office/drawing/2014/main" id="{33CFF04B-596A-4175-BF66-C9048010BE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9" name="Text Box 5">
          <a:extLst>
            <a:ext uri="{FF2B5EF4-FFF2-40B4-BE49-F238E27FC236}">
              <a16:creationId xmlns:a16="http://schemas.microsoft.com/office/drawing/2014/main" id="{64CAEB62-4098-4AE7-81E5-5A17ADE141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0" name="Text Box 5">
          <a:extLst>
            <a:ext uri="{FF2B5EF4-FFF2-40B4-BE49-F238E27FC236}">
              <a16:creationId xmlns:a16="http://schemas.microsoft.com/office/drawing/2014/main" id="{A472912B-A122-42D2-9479-E307E2B744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1" name="Text Box 5">
          <a:extLst>
            <a:ext uri="{FF2B5EF4-FFF2-40B4-BE49-F238E27FC236}">
              <a16:creationId xmlns:a16="http://schemas.microsoft.com/office/drawing/2014/main" id="{3D075B77-C273-4FA7-9F41-AB43197054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2" name="Text Box 5">
          <a:extLst>
            <a:ext uri="{FF2B5EF4-FFF2-40B4-BE49-F238E27FC236}">
              <a16:creationId xmlns:a16="http://schemas.microsoft.com/office/drawing/2014/main" id="{EFBE9525-1931-4565-8E8B-053A8A9668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3" name="Text Box 5">
          <a:extLst>
            <a:ext uri="{FF2B5EF4-FFF2-40B4-BE49-F238E27FC236}">
              <a16:creationId xmlns:a16="http://schemas.microsoft.com/office/drawing/2014/main" id="{7532B1BE-7547-461E-B929-722BC88EB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4" name="Text Box 5">
          <a:extLst>
            <a:ext uri="{FF2B5EF4-FFF2-40B4-BE49-F238E27FC236}">
              <a16:creationId xmlns:a16="http://schemas.microsoft.com/office/drawing/2014/main" id="{96244B3B-F509-476B-9ECB-BD8D7D7C75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5" name="Text Box 5">
          <a:extLst>
            <a:ext uri="{FF2B5EF4-FFF2-40B4-BE49-F238E27FC236}">
              <a16:creationId xmlns:a16="http://schemas.microsoft.com/office/drawing/2014/main" id="{E88A0B12-9C21-46E2-A17E-6CFF4524B67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6" name="Text Box 5">
          <a:extLst>
            <a:ext uri="{FF2B5EF4-FFF2-40B4-BE49-F238E27FC236}">
              <a16:creationId xmlns:a16="http://schemas.microsoft.com/office/drawing/2014/main" id="{A2B5B6E5-E0EB-4455-8147-16A11EAF43B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7" name="Text Box 5">
          <a:extLst>
            <a:ext uri="{FF2B5EF4-FFF2-40B4-BE49-F238E27FC236}">
              <a16:creationId xmlns:a16="http://schemas.microsoft.com/office/drawing/2014/main" id="{5139A355-990F-4E06-9DB7-06C38B9484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8" name="Text Box 5">
          <a:extLst>
            <a:ext uri="{FF2B5EF4-FFF2-40B4-BE49-F238E27FC236}">
              <a16:creationId xmlns:a16="http://schemas.microsoft.com/office/drawing/2014/main" id="{CDAE0740-1B14-4862-9DCF-0D1BFEF710F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9" name="Text Box 5">
          <a:extLst>
            <a:ext uri="{FF2B5EF4-FFF2-40B4-BE49-F238E27FC236}">
              <a16:creationId xmlns:a16="http://schemas.microsoft.com/office/drawing/2014/main" id="{DAE70C06-373B-490A-81FE-72FE3E12EF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0" name="Text Box 5">
          <a:extLst>
            <a:ext uri="{FF2B5EF4-FFF2-40B4-BE49-F238E27FC236}">
              <a16:creationId xmlns:a16="http://schemas.microsoft.com/office/drawing/2014/main" id="{CC8D0A5E-F104-4A51-B232-050EEA8F08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1" name="Text Box 5">
          <a:extLst>
            <a:ext uri="{FF2B5EF4-FFF2-40B4-BE49-F238E27FC236}">
              <a16:creationId xmlns:a16="http://schemas.microsoft.com/office/drawing/2014/main" id="{86562AE8-91A3-41D2-B281-B014F94BC0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2" name="Text Box 5">
          <a:extLst>
            <a:ext uri="{FF2B5EF4-FFF2-40B4-BE49-F238E27FC236}">
              <a16:creationId xmlns:a16="http://schemas.microsoft.com/office/drawing/2014/main" id="{3211536E-B40A-4EF6-A73D-B7E9A464DC2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3" name="Text Box 5">
          <a:extLst>
            <a:ext uri="{FF2B5EF4-FFF2-40B4-BE49-F238E27FC236}">
              <a16:creationId xmlns:a16="http://schemas.microsoft.com/office/drawing/2014/main" id="{83BD80D4-229E-4BE7-BA00-D8C63EAAD1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4" name="Text Box 5">
          <a:extLst>
            <a:ext uri="{FF2B5EF4-FFF2-40B4-BE49-F238E27FC236}">
              <a16:creationId xmlns:a16="http://schemas.microsoft.com/office/drawing/2014/main" id="{F54F2406-659B-440B-A066-61EFB8CB3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5" name="Text Box 5">
          <a:extLst>
            <a:ext uri="{FF2B5EF4-FFF2-40B4-BE49-F238E27FC236}">
              <a16:creationId xmlns:a16="http://schemas.microsoft.com/office/drawing/2014/main" id="{1931BC95-057E-418C-9BC4-9210FF25C5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6" name="Text Box 5">
          <a:extLst>
            <a:ext uri="{FF2B5EF4-FFF2-40B4-BE49-F238E27FC236}">
              <a16:creationId xmlns:a16="http://schemas.microsoft.com/office/drawing/2014/main" id="{2DF9F7A1-ED7B-4185-A6EB-E827BC3FE2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7" name="Text Box 5">
          <a:extLst>
            <a:ext uri="{FF2B5EF4-FFF2-40B4-BE49-F238E27FC236}">
              <a16:creationId xmlns:a16="http://schemas.microsoft.com/office/drawing/2014/main" id="{A11AB637-E2AE-4C59-8DF4-B2DE5D40AB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8" name="Text Box 5">
          <a:extLst>
            <a:ext uri="{FF2B5EF4-FFF2-40B4-BE49-F238E27FC236}">
              <a16:creationId xmlns:a16="http://schemas.microsoft.com/office/drawing/2014/main" id="{44489351-86C2-443C-B8C8-217F86FD5F0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9" name="Text Box 5">
          <a:extLst>
            <a:ext uri="{FF2B5EF4-FFF2-40B4-BE49-F238E27FC236}">
              <a16:creationId xmlns:a16="http://schemas.microsoft.com/office/drawing/2014/main" id="{66605FFC-C65D-4ACC-9A04-9A708612CC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0" name="Text Box 5">
          <a:extLst>
            <a:ext uri="{FF2B5EF4-FFF2-40B4-BE49-F238E27FC236}">
              <a16:creationId xmlns:a16="http://schemas.microsoft.com/office/drawing/2014/main" id="{80B92834-7AC4-4383-B1A8-6A8BEFEF641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1" name="Text Box 5">
          <a:extLst>
            <a:ext uri="{FF2B5EF4-FFF2-40B4-BE49-F238E27FC236}">
              <a16:creationId xmlns:a16="http://schemas.microsoft.com/office/drawing/2014/main" id="{8E90006F-1376-435F-B76E-B3392CB86A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2" name="Text Box 5">
          <a:extLst>
            <a:ext uri="{FF2B5EF4-FFF2-40B4-BE49-F238E27FC236}">
              <a16:creationId xmlns:a16="http://schemas.microsoft.com/office/drawing/2014/main" id="{72A9377E-6681-4304-8CF2-70F493064CA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3" name="Text Box 5">
          <a:extLst>
            <a:ext uri="{FF2B5EF4-FFF2-40B4-BE49-F238E27FC236}">
              <a16:creationId xmlns:a16="http://schemas.microsoft.com/office/drawing/2014/main" id="{078BB4F4-908E-412E-B30D-ADB1681A111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4" name="Text Box 5">
          <a:extLst>
            <a:ext uri="{FF2B5EF4-FFF2-40B4-BE49-F238E27FC236}">
              <a16:creationId xmlns:a16="http://schemas.microsoft.com/office/drawing/2014/main" id="{ED21B59F-5E2F-492A-BDCF-B3FAF1615EA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5" name="Text Box 5">
          <a:extLst>
            <a:ext uri="{FF2B5EF4-FFF2-40B4-BE49-F238E27FC236}">
              <a16:creationId xmlns:a16="http://schemas.microsoft.com/office/drawing/2014/main" id="{84C71FDA-6CD7-4E64-BFC8-96FE669264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6" name="Text Box 5">
          <a:extLst>
            <a:ext uri="{FF2B5EF4-FFF2-40B4-BE49-F238E27FC236}">
              <a16:creationId xmlns:a16="http://schemas.microsoft.com/office/drawing/2014/main" id="{8D595593-D88F-4F72-98D0-AA05F90C364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7" name="Text Box 5">
          <a:extLst>
            <a:ext uri="{FF2B5EF4-FFF2-40B4-BE49-F238E27FC236}">
              <a16:creationId xmlns:a16="http://schemas.microsoft.com/office/drawing/2014/main" id="{CDBDEE9D-A182-4F9E-8674-5CF71E76D23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58" name="Text Box 5">
          <a:extLst>
            <a:ext uri="{FF2B5EF4-FFF2-40B4-BE49-F238E27FC236}">
              <a16:creationId xmlns:a16="http://schemas.microsoft.com/office/drawing/2014/main" id="{55B1FB06-4571-4EB4-A41C-AE0E93BF29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59" name="Text Box 5">
          <a:extLst>
            <a:ext uri="{FF2B5EF4-FFF2-40B4-BE49-F238E27FC236}">
              <a16:creationId xmlns:a16="http://schemas.microsoft.com/office/drawing/2014/main" id="{EE7E742E-5BE6-4093-8166-E7B0F0D707C3}"/>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60" name="Text Box 5">
          <a:extLst>
            <a:ext uri="{FF2B5EF4-FFF2-40B4-BE49-F238E27FC236}">
              <a16:creationId xmlns:a16="http://schemas.microsoft.com/office/drawing/2014/main" id="{B5BF5E53-16CE-496D-8CD0-745358A7FB6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61" name="Text Box 5">
          <a:extLst>
            <a:ext uri="{FF2B5EF4-FFF2-40B4-BE49-F238E27FC236}">
              <a16:creationId xmlns:a16="http://schemas.microsoft.com/office/drawing/2014/main" id="{B4765852-F779-4877-BA81-C99AA74794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2" name="Text Box 5">
          <a:extLst>
            <a:ext uri="{FF2B5EF4-FFF2-40B4-BE49-F238E27FC236}">
              <a16:creationId xmlns:a16="http://schemas.microsoft.com/office/drawing/2014/main" id="{B4C00DD5-A085-48D7-8969-97AAF625D29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3" name="Text Box 5">
          <a:extLst>
            <a:ext uri="{FF2B5EF4-FFF2-40B4-BE49-F238E27FC236}">
              <a16:creationId xmlns:a16="http://schemas.microsoft.com/office/drawing/2014/main" id="{F90C2BE3-3ADE-40FA-A03D-DDC1B961E98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4" name="Text Box 5">
          <a:extLst>
            <a:ext uri="{FF2B5EF4-FFF2-40B4-BE49-F238E27FC236}">
              <a16:creationId xmlns:a16="http://schemas.microsoft.com/office/drawing/2014/main" id="{BC9E5094-D4E0-4C5D-B977-22BC69A23A4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5" name="Text Box 5">
          <a:extLst>
            <a:ext uri="{FF2B5EF4-FFF2-40B4-BE49-F238E27FC236}">
              <a16:creationId xmlns:a16="http://schemas.microsoft.com/office/drawing/2014/main" id="{350E13AD-EA78-4D35-8613-5F96DB9DCFA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6" name="Text Box 5">
          <a:extLst>
            <a:ext uri="{FF2B5EF4-FFF2-40B4-BE49-F238E27FC236}">
              <a16:creationId xmlns:a16="http://schemas.microsoft.com/office/drawing/2014/main" id="{CD643985-E756-4924-962A-42AF98A401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7" name="Text Box 5">
          <a:extLst>
            <a:ext uri="{FF2B5EF4-FFF2-40B4-BE49-F238E27FC236}">
              <a16:creationId xmlns:a16="http://schemas.microsoft.com/office/drawing/2014/main" id="{2CD02730-5970-4649-B782-5689F985B40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8" name="Text Box 5">
          <a:extLst>
            <a:ext uri="{FF2B5EF4-FFF2-40B4-BE49-F238E27FC236}">
              <a16:creationId xmlns:a16="http://schemas.microsoft.com/office/drawing/2014/main" id="{AAA1F027-C54E-4993-94DC-3E2AB04019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9" name="Text Box 5">
          <a:extLst>
            <a:ext uri="{FF2B5EF4-FFF2-40B4-BE49-F238E27FC236}">
              <a16:creationId xmlns:a16="http://schemas.microsoft.com/office/drawing/2014/main" id="{0471CD96-33A6-4694-A863-BE4E3F758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0" name="Text Box 5">
          <a:extLst>
            <a:ext uri="{FF2B5EF4-FFF2-40B4-BE49-F238E27FC236}">
              <a16:creationId xmlns:a16="http://schemas.microsoft.com/office/drawing/2014/main" id="{9D678EFA-6359-4109-9CB6-8557B897063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1" name="Text Box 5">
          <a:extLst>
            <a:ext uri="{FF2B5EF4-FFF2-40B4-BE49-F238E27FC236}">
              <a16:creationId xmlns:a16="http://schemas.microsoft.com/office/drawing/2014/main" id="{A9CFE5A3-7B2C-43EC-A729-C4516EEB30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2" name="Text Box 5">
          <a:extLst>
            <a:ext uri="{FF2B5EF4-FFF2-40B4-BE49-F238E27FC236}">
              <a16:creationId xmlns:a16="http://schemas.microsoft.com/office/drawing/2014/main" id="{6F95DE39-5552-4831-BA5E-D8C4C98CCB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3" name="Text Box 5">
          <a:extLst>
            <a:ext uri="{FF2B5EF4-FFF2-40B4-BE49-F238E27FC236}">
              <a16:creationId xmlns:a16="http://schemas.microsoft.com/office/drawing/2014/main" id="{FA92EFB9-B414-44E9-8DB8-2DE428F43F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4" name="Text Box 5">
          <a:extLst>
            <a:ext uri="{FF2B5EF4-FFF2-40B4-BE49-F238E27FC236}">
              <a16:creationId xmlns:a16="http://schemas.microsoft.com/office/drawing/2014/main" id="{7C0439B2-362C-4F9A-92D2-3AD7A0C3A3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5" name="Text Box 5">
          <a:extLst>
            <a:ext uri="{FF2B5EF4-FFF2-40B4-BE49-F238E27FC236}">
              <a16:creationId xmlns:a16="http://schemas.microsoft.com/office/drawing/2014/main" id="{FFBEAA57-D045-48EC-A24D-ADB2AA6488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6" name="Text Box 5">
          <a:extLst>
            <a:ext uri="{FF2B5EF4-FFF2-40B4-BE49-F238E27FC236}">
              <a16:creationId xmlns:a16="http://schemas.microsoft.com/office/drawing/2014/main" id="{57CE0E07-541D-4AF0-8DEF-E280DF9AEB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7" name="Text Box 5">
          <a:extLst>
            <a:ext uri="{FF2B5EF4-FFF2-40B4-BE49-F238E27FC236}">
              <a16:creationId xmlns:a16="http://schemas.microsoft.com/office/drawing/2014/main" id="{082AA177-E439-45A8-B7F8-CA0488B8AF9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8" name="Text Box 5">
          <a:extLst>
            <a:ext uri="{FF2B5EF4-FFF2-40B4-BE49-F238E27FC236}">
              <a16:creationId xmlns:a16="http://schemas.microsoft.com/office/drawing/2014/main" id="{CA158A73-D6AA-4360-883E-5C8681AAF1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9" name="Text Box 5">
          <a:extLst>
            <a:ext uri="{FF2B5EF4-FFF2-40B4-BE49-F238E27FC236}">
              <a16:creationId xmlns:a16="http://schemas.microsoft.com/office/drawing/2014/main" id="{3207C240-FD2D-421A-BF2D-578941D62BB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0" name="Text Box 5">
          <a:extLst>
            <a:ext uri="{FF2B5EF4-FFF2-40B4-BE49-F238E27FC236}">
              <a16:creationId xmlns:a16="http://schemas.microsoft.com/office/drawing/2014/main" id="{059AEDBC-EC68-4BA0-BFCD-DDE37042EA0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1" name="Text Box 5">
          <a:extLst>
            <a:ext uri="{FF2B5EF4-FFF2-40B4-BE49-F238E27FC236}">
              <a16:creationId xmlns:a16="http://schemas.microsoft.com/office/drawing/2014/main" id="{1DE234E8-262A-4A42-9ACA-96A8ED1534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2" name="Text Box 5">
          <a:extLst>
            <a:ext uri="{FF2B5EF4-FFF2-40B4-BE49-F238E27FC236}">
              <a16:creationId xmlns:a16="http://schemas.microsoft.com/office/drawing/2014/main" id="{589831A3-0661-4A02-91D9-89AFFE7B00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3" name="Text Box 5">
          <a:extLst>
            <a:ext uri="{FF2B5EF4-FFF2-40B4-BE49-F238E27FC236}">
              <a16:creationId xmlns:a16="http://schemas.microsoft.com/office/drawing/2014/main" id="{D09D2A11-CFF4-4389-9CA7-E33960F17A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4" name="Text Box 5">
          <a:extLst>
            <a:ext uri="{FF2B5EF4-FFF2-40B4-BE49-F238E27FC236}">
              <a16:creationId xmlns:a16="http://schemas.microsoft.com/office/drawing/2014/main" id="{827E792B-6B08-4FF3-B013-262A9A53DB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5" name="Text Box 5">
          <a:extLst>
            <a:ext uri="{FF2B5EF4-FFF2-40B4-BE49-F238E27FC236}">
              <a16:creationId xmlns:a16="http://schemas.microsoft.com/office/drawing/2014/main" id="{B3BA6464-9E3E-41A2-875C-AF8D02D1871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6" name="Text Box 5">
          <a:extLst>
            <a:ext uri="{FF2B5EF4-FFF2-40B4-BE49-F238E27FC236}">
              <a16:creationId xmlns:a16="http://schemas.microsoft.com/office/drawing/2014/main" id="{92FEE799-CB52-43C8-AAED-33220A78FFD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7" name="Text Box 5">
          <a:extLst>
            <a:ext uri="{FF2B5EF4-FFF2-40B4-BE49-F238E27FC236}">
              <a16:creationId xmlns:a16="http://schemas.microsoft.com/office/drawing/2014/main" id="{827114E4-A2C1-43E8-AD14-4DB869118C6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8" name="Text Box 5">
          <a:extLst>
            <a:ext uri="{FF2B5EF4-FFF2-40B4-BE49-F238E27FC236}">
              <a16:creationId xmlns:a16="http://schemas.microsoft.com/office/drawing/2014/main" id="{D1F73FDE-C740-47C7-BBD2-053D5BDAC4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9" name="Text Box 5">
          <a:extLst>
            <a:ext uri="{FF2B5EF4-FFF2-40B4-BE49-F238E27FC236}">
              <a16:creationId xmlns:a16="http://schemas.microsoft.com/office/drawing/2014/main" id="{046793F9-3401-4557-A971-2228ECCD49C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0" name="Text Box 5">
          <a:extLst>
            <a:ext uri="{FF2B5EF4-FFF2-40B4-BE49-F238E27FC236}">
              <a16:creationId xmlns:a16="http://schemas.microsoft.com/office/drawing/2014/main" id="{970CEA37-07D7-4D15-88B8-3D7F501E64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1" name="Text Box 5">
          <a:extLst>
            <a:ext uri="{FF2B5EF4-FFF2-40B4-BE49-F238E27FC236}">
              <a16:creationId xmlns:a16="http://schemas.microsoft.com/office/drawing/2014/main" id="{FFA183D6-63AA-4D98-8110-BC4E46F80D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2" name="Text Box 5">
          <a:extLst>
            <a:ext uri="{FF2B5EF4-FFF2-40B4-BE49-F238E27FC236}">
              <a16:creationId xmlns:a16="http://schemas.microsoft.com/office/drawing/2014/main" id="{0FE16150-262B-4690-A26A-FF24D28620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3" name="Text Box 5">
          <a:extLst>
            <a:ext uri="{FF2B5EF4-FFF2-40B4-BE49-F238E27FC236}">
              <a16:creationId xmlns:a16="http://schemas.microsoft.com/office/drawing/2014/main" id="{4A28A571-4719-4D81-9D30-2733A60BD6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4" name="Text Box 5">
          <a:extLst>
            <a:ext uri="{FF2B5EF4-FFF2-40B4-BE49-F238E27FC236}">
              <a16:creationId xmlns:a16="http://schemas.microsoft.com/office/drawing/2014/main" id="{6EBE9278-57F3-4794-A4F3-15B9D7C595D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5" name="Text Box 5">
          <a:extLst>
            <a:ext uri="{FF2B5EF4-FFF2-40B4-BE49-F238E27FC236}">
              <a16:creationId xmlns:a16="http://schemas.microsoft.com/office/drawing/2014/main" id="{54562A11-481D-4BCB-922A-D704D11217F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6" name="Text Box 5">
          <a:extLst>
            <a:ext uri="{FF2B5EF4-FFF2-40B4-BE49-F238E27FC236}">
              <a16:creationId xmlns:a16="http://schemas.microsoft.com/office/drawing/2014/main" id="{E1CCEF7D-45D8-48D7-95A1-98CFC4C798A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7" name="Text Box 5">
          <a:extLst>
            <a:ext uri="{FF2B5EF4-FFF2-40B4-BE49-F238E27FC236}">
              <a16:creationId xmlns:a16="http://schemas.microsoft.com/office/drawing/2014/main" id="{AA2DFE57-5745-4788-A8FE-87ECE48172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8" name="Text Box 5">
          <a:extLst>
            <a:ext uri="{FF2B5EF4-FFF2-40B4-BE49-F238E27FC236}">
              <a16:creationId xmlns:a16="http://schemas.microsoft.com/office/drawing/2014/main" id="{3FC51961-9F92-476A-ADC8-4EA5BA6079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9" name="Text Box 5">
          <a:extLst>
            <a:ext uri="{FF2B5EF4-FFF2-40B4-BE49-F238E27FC236}">
              <a16:creationId xmlns:a16="http://schemas.microsoft.com/office/drawing/2014/main" id="{8068F8AE-2B06-47F1-AB8C-69E9FB2C689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0" name="Text Box 5">
          <a:extLst>
            <a:ext uri="{FF2B5EF4-FFF2-40B4-BE49-F238E27FC236}">
              <a16:creationId xmlns:a16="http://schemas.microsoft.com/office/drawing/2014/main" id="{02BE28D5-F087-437D-991F-F91A1B649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1" name="Text Box 5">
          <a:extLst>
            <a:ext uri="{FF2B5EF4-FFF2-40B4-BE49-F238E27FC236}">
              <a16:creationId xmlns:a16="http://schemas.microsoft.com/office/drawing/2014/main" id="{8B4E6CC6-DBDB-47C7-81D6-C912A4848FB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2" name="Text Box 5">
          <a:extLst>
            <a:ext uri="{FF2B5EF4-FFF2-40B4-BE49-F238E27FC236}">
              <a16:creationId xmlns:a16="http://schemas.microsoft.com/office/drawing/2014/main" id="{0CDC2130-1700-411C-AB38-B07A08C7F3B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3" name="Text Box 5">
          <a:extLst>
            <a:ext uri="{FF2B5EF4-FFF2-40B4-BE49-F238E27FC236}">
              <a16:creationId xmlns:a16="http://schemas.microsoft.com/office/drawing/2014/main" id="{C468ABF0-2E8D-4EBD-AFA8-C4D1402759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4" name="Text Box 5">
          <a:extLst>
            <a:ext uri="{FF2B5EF4-FFF2-40B4-BE49-F238E27FC236}">
              <a16:creationId xmlns:a16="http://schemas.microsoft.com/office/drawing/2014/main" id="{8F2CA0F4-568D-4BB8-8A54-19E798688D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5" name="Text Box 5">
          <a:extLst>
            <a:ext uri="{FF2B5EF4-FFF2-40B4-BE49-F238E27FC236}">
              <a16:creationId xmlns:a16="http://schemas.microsoft.com/office/drawing/2014/main" id="{D379087C-1D2C-434E-9C52-1406CAC220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6" name="Text Box 5">
          <a:extLst>
            <a:ext uri="{FF2B5EF4-FFF2-40B4-BE49-F238E27FC236}">
              <a16:creationId xmlns:a16="http://schemas.microsoft.com/office/drawing/2014/main" id="{57E2AEDD-4E2E-4DD7-9FAA-3991508DDB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7" name="Text Box 5">
          <a:extLst>
            <a:ext uri="{FF2B5EF4-FFF2-40B4-BE49-F238E27FC236}">
              <a16:creationId xmlns:a16="http://schemas.microsoft.com/office/drawing/2014/main" id="{50BBD016-3C9E-4748-9E9E-43D52069B5B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8" name="Text Box 5">
          <a:extLst>
            <a:ext uri="{FF2B5EF4-FFF2-40B4-BE49-F238E27FC236}">
              <a16:creationId xmlns:a16="http://schemas.microsoft.com/office/drawing/2014/main" id="{DD43E395-4B87-4E8F-BD0E-B01E7FBDD655}"/>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9" name="Text Box 5">
          <a:extLst>
            <a:ext uri="{FF2B5EF4-FFF2-40B4-BE49-F238E27FC236}">
              <a16:creationId xmlns:a16="http://schemas.microsoft.com/office/drawing/2014/main" id="{D24C5D76-7E03-4480-854D-539EC014EA0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0" name="Text Box 5">
          <a:extLst>
            <a:ext uri="{FF2B5EF4-FFF2-40B4-BE49-F238E27FC236}">
              <a16:creationId xmlns:a16="http://schemas.microsoft.com/office/drawing/2014/main" id="{F71BB0C8-568B-4928-801E-9CA2A5D65A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1" name="Text Box 5">
          <a:extLst>
            <a:ext uri="{FF2B5EF4-FFF2-40B4-BE49-F238E27FC236}">
              <a16:creationId xmlns:a16="http://schemas.microsoft.com/office/drawing/2014/main" id="{E3402260-7009-43E7-98D1-F9EEA9DED1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2" name="Text Box 5">
          <a:extLst>
            <a:ext uri="{FF2B5EF4-FFF2-40B4-BE49-F238E27FC236}">
              <a16:creationId xmlns:a16="http://schemas.microsoft.com/office/drawing/2014/main" id="{11EEF1D9-0B80-4DBB-AE85-027D8EE329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3" name="Text Box 5">
          <a:extLst>
            <a:ext uri="{FF2B5EF4-FFF2-40B4-BE49-F238E27FC236}">
              <a16:creationId xmlns:a16="http://schemas.microsoft.com/office/drawing/2014/main" id="{F50518B8-0678-450B-B80E-2DAB4B769A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4" name="Text Box 5">
          <a:extLst>
            <a:ext uri="{FF2B5EF4-FFF2-40B4-BE49-F238E27FC236}">
              <a16:creationId xmlns:a16="http://schemas.microsoft.com/office/drawing/2014/main" id="{702572D7-9EC4-4F7A-B7E7-91142D21F1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5" name="Text Box 5">
          <a:extLst>
            <a:ext uri="{FF2B5EF4-FFF2-40B4-BE49-F238E27FC236}">
              <a16:creationId xmlns:a16="http://schemas.microsoft.com/office/drawing/2014/main" id="{AEEA15FD-3894-49A4-899F-AC2273A73E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6" name="Text Box 5">
          <a:extLst>
            <a:ext uri="{FF2B5EF4-FFF2-40B4-BE49-F238E27FC236}">
              <a16:creationId xmlns:a16="http://schemas.microsoft.com/office/drawing/2014/main" id="{5C964E8A-A79B-4CF0-89C6-0941F8B73F6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7" name="Text Box 5">
          <a:extLst>
            <a:ext uri="{FF2B5EF4-FFF2-40B4-BE49-F238E27FC236}">
              <a16:creationId xmlns:a16="http://schemas.microsoft.com/office/drawing/2014/main" id="{DD003BF6-C446-4C1E-9A77-42BE8FE497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8" name="Text Box 5">
          <a:extLst>
            <a:ext uri="{FF2B5EF4-FFF2-40B4-BE49-F238E27FC236}">
              <a16:creationId xmlns:a16="http://schemas.microsoft.com/office/drawing/2014/main" id="{993FE0BB-AC22-4D02-BB8C-80411EDC43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9" name="Text Box 5">
          <a:extLst>
            <a:ext uri="{FF2B5EF4-FFF2-40B4-BE49-F238E27FC236}">
              <a16:creationId xmlns:a16="http://schemas.microsoft.com/office/drawing/2014/main" id="{54D21FD6-CD56-4003-986D-56AAAAAAF4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0" name="Text Box 5">
          <a:extLst>
            <a:ext uri="{FF2B5EF4-FFF2-40B4-BE49-F238E27FC236}">
              <a16:creationId xmlns:a16="http://schemas.microsoft.com/office/drawing/2014/main" id="{F9C0E71B-1FC8-4175-8343-91A38C154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1" name="Text Box 5">
          <a:extLst>
            <a:ext uri="{FF2B5EF4-FFF2-40B4-BE49-F238E27FC236}">
              <a16:creationId xmlns:a16="http://schemas.microsoft.com/office/drawing/2014/main" id="{CBE6A441-E472-4818-BF24-71DBA9EE046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2" name="Text Box 5">
          <a:extLst>
            <a:ext uri="{FF2B5EF4-FFF2-40B4-BE49-F238E27FC236}">
              <a16:creationId xmlns:a16="http://schemas.microsoft.com/office/drawing/2014/main" id="{3D4EE9B0-A10F-4BDC-B8C9-571232A3B91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3" name="Text Box 5">
          <a:extLst>
            <a:ext uri="{FF2B5EF4-FFF2-40B4-BE49-F238E27FC236}">
              <a16:creationId xmlns:a16="http://schemas.microsoft.com/office/drawing/2014/main" id="{C12CF9D9-6467-49F5-9611-1BF8E1EBB1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4" name="Text Box 5">
          <a:extLst>
            <a:ext uri="{FF2B5EF4-FFF2-40B4-BE49-F238E27FC236}">
              <a16:creationId xmlns:a16="http://schemas.microsoft.com/office/drawing/2014/main" id="{507264C8-0C4D-4330-94D2-FBE29E9D8A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5" name="Text Box 5">
          <a:extLst>
            <a:ext uri="{FF2B5EF4-FFF2-40B4-BE49-F238E27FC236}">
              <a16:creationId xmlns:a16="http://schemas.microsoft.com/office/drawing/2014/main" id="{30856BE4-6268-46A4-8A1D-19C2B349659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6" name="Text Box 5">
          <a:extLst>
            <a:ext uri="{FF2B5EF4-FFF2-40B4-BE49-F238E27FC236}">
              <a16:creationId xmlns:a16="http://schemas.microsoft.com/office/drawing/2014/main" id="{C64CB2BC-B044-4289-AE10-ECE3420CF16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7" name="Text Box 5">
          <a:extLst>
            <a:ext uri="{FF2B5EF4-FFF2-40B4-BE49-F238E27FC236}">
              <a16:creationId xmlns:a16="http://schemas.microsoft.com/office/drawing/2014/main" id="{83C9935E-B6DC-4FFA-AF0D-FC1BC626A0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8" name="Text Box 5">
          <a:extLst>
            <a:ext uri="{FF2B5EF4-FFF2-40B4-BE49-F238E27FC236}">
              <a16:creationId xmlns:a16="http://schemas.microsoft.com/office/drawing/2014/main" id="{C675C017-DE3F-48CB-9348-86764A361F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9" name="Text Box 5">
          <a:extLst>
            <a:ext uri="{FF2B5EF4-FFF2-40B4-BE49-F238E27FC236}">
              <a16:creationId xmlns:a16="http://schemas.microsoft.com/office/drawing/2014/main" id="{3795748B-3683-4B76-B46A-07AA8AF7C7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0" name="Text Box 5">
          <a:extLst>
            <a:ext uri="{FF2B5EF4-FFF2-40B4-BE49-F238E27FC236}">
              <a16:creationId xmlns:a16="http://schemas.microsoft.com/office/drawing/2014/main" id="{3929B40F-35DC-45E9-98F1-32C3480B80C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1" name="Text Box 5">
          <a:extLst>
            <a:ext uri="{FF2B5EF4-FFF2-40B4-BE49-F238E27FC236}">
              <a16:creationId xmlns:a16="http://schemas.microsoft.com/office/drawing/2014/main" id="{453000C8-CBE0-4C07-AE54-72A5EB305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2" name="Text Box 5">
          <a:extLst>
            <a:ext uri="{FF2B5EF4-FFF2-40B4-BE49-F238E27FC236}">
              <a16:creationId xmlns:a16="http://schemas.microsoft.com/office/drawing/2014/main" id="{BDD88CE0-1D95-433B-A29B-4E8C8AB543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3" name="Text Box 5">
          <a:extLst>
            <a:ext uri="{FF2B5EF4-FFF2-40B4-BE49-F238E27FC236}">
              <a16:creationId xmlns:a16="http://schemas.microsoft.com/office/drawing/2014/main" id="{9CDE3F71-2A84-4F0B-B7F2-9AFB433E95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4" name="Text Box 5">
          <a:extLst>
            <a:ext uri="{FF2B5EF4-FFF2-40B4-BE49-F238E27FC236}">
              <a16:creationId xmlns:a16="http://schemas.microsoft.com/office/drawing/2014/main" id="{FFAA2587-C876-4EDF-B794-B7241A6434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5" name="Text Box 5">
          <a:extLst>
            <a:ext uri="{FF2B5EF4-FFF2-40B4-BE49-F238E27FC236}">
              <a16:creationId xmlns:a16="http://schemas.microsoft.com/office/drawing/2014/main" id="{2B444334-10ED-409E-9725-474A1F08A8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6" name="Text Box 5">
          <a:extLst>
            <a:ext uri="{FF2B5EF4-FFF2-40B4-BE49-F238E27FC236}">
              <a16:creationId xmlns:a16="http://schemas.microsoft.com/office/drawing/2014/main" id="{EEA4FA11-E6BE-4CC9-923D-E7E034F81EC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7" name="Text Box 5">
          <a:extLst>
            <a:ext uri="{FF2B5EF4-FFF2-40B4-BE49-F238E27FC236}">
              <a16:creationId xmlns:a16="http://schemas.microsoft.com/office/drawing/2014/main" id="{7CDF760F-BD07-4F3E-8C2E-A3877B5FC5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8" name="Text Box 5">
          <a:extLst>
            <a:ext uri="{FF2B5EF4-FFF2-40B4-BE49-F238E27FC236}">
              <a16:creationId xmlns:a16="http://schemas.microsoft.com/office/drawing/2014/main" id="{5CD1818D-2777-4C67-8848-A24D448337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9" name="Text Box 5">
          <a:extLst>
            <a:ext uri="{FF2B5EF4-FFF2-40B4-BE49-F238E27FC236}">
              <a16:creationId xmlns:a16="http://schemas.microsoft.com/office/drawing/2014/main" id="{9BD3A835-8CB2-4B54-B09C-AA88FB3DF6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0" name="Text Box 5">
          <a:extLst>
            <a:ext uri="{FF2B5EF4-FFF2-40B4-BE49-F238E27FC236}">
              <a16:creationId xmlns:a16="http://schemas.microsoft.com/office/drawing/2014/main" id="{D57AF386-224F-49A2-ABD0-5691A78EA8A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1" name="Text Box 5">
          <a:extLst>
            <a:ext uri="{FF2B5EF4-FFF2-40B4-BE49-F238E27FC236}">
              <a16:creationId xmlns:a16="http://schemas.microsoft.com/office/drawing/2014/main" id="{382FD027-F634-4A1E-969C-E65FE98D73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2" name="Text Box 5">
          <a:extLst>
            <a:ext uri="{FF2B5EF4-FFF2-40B4-BE49-F238E27FC236}">
              <a16:creationId xmlns:a16="http://schemas.microsoft.com/office/drawing/2014/main" id="{150FD7BE-909E-4BBD-9917-BB90D9E237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3" name="Text Box 5">
          <a:extLst>
            <a:ext uri="{FF2B5EF4-FFF2-40B4-BE49-F238E27FC236}">
              <a16:creationId xmlns:a16="http://schemas.microsoft.com/office/drawing/2014/main" id="{D119119D-09F8-478C-8085-FFBCF042BA6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4" name="Text Box 5">
          <a:extLst>
            <a:ext uri="{FF2B5EF4-FFF2-40B4-BE49-F238E27FC236}">
              <a16:creationId xmlns:a16="http://schemas.microsoft.com/office/drawing/2014/main" id="{6274C40E-64FD-40B5-9A82-726A67518BF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5" name="Text Box 5">
          <a:extLst>
            <a:ext uri="{FF2B5EF4-FFF2-40B4-BE49-F238E27FC236}">
              <a16:creationId xmlns:a16="http://schemas.microsoft.com/office/drawing/2014/main" id="{2B38F558-CB13-47F3-B832-6FB33C53FA4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6" name="Text Box 5">
          <a:extLst>
            <a:ext uri="{FF2B5EF4-FFF2-40B4-BE49-F238E27FC236}">
              <a16:creationId xmlns:a16="http://schemas.microsoft.com/office/drawing/2014/main" id="{1F62357A-32D1-4CB0-A326-0283919CB69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7" name="Text Box 5">
          <a:extLst>
            <a:ext uri="{FF2B5EF4-FFF2-40B4-BE49-F238E27FC236}">
              <a16:creationId xmlns:a16="http://schemas.microsoft.com/office/drawing/2014/main" id="{995E6BC7-6BD1-4EE3-BBA5-613E3CF609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8" name="Text Box 5">
          <a:extLst>
            <a:ext uri="{FF2B5EF4-FFF2-40B4-BE49-F238E27FC236}">
              <a16:creationId xmlns:a16="http://schemas.microsoft.com/office/drawing/2014/main" id="{0F3A4E18-9479-4560-A64A-A55EA81900B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9" name="Text Box 5">
          <a:extLst>
            <a:ext uri="{FF2B5EF4-FFF2-40B4-BE49-F238E27FC236}">
              <a16:creationId xmlns:a16="http://schemas.microsoft.com/office/drawing/2014/main" id="{E991255A-55DE-4DD9-A3A0-EDA09726062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0" name="Text Box 5">
          <a:extLst>
            <a:ext uri="{FF2B5EF4-FFF2-40B4-BE49-F238E27FC236}">
              <a16:creationId xmlns:a16="http://schemas.microsoft.com/office/drawing/2014/main" id="{C4266FCF-C855-4489-8995-46E5557363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1" name="Text Box 5">
          <a:extLst>
            <a:ext uri="{FF2B5EF4-FFF2-40B4-BE49-F238E27FC236}">
              <a16:creationId xmlns:a16="http://schemas.microsoft.com/office/drawing/2014/main" id="{59CC9122-81FD-46C1-B5A2-4C76FD938E8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2" name="Text Box 5">
          <a:extLst>
            <a:ext uri="{FF2B5EF4-FFF2-40B4-BE49-F238E27FC236}">
              <a16:creationId xmlns:a16="http://schemas.microsoft.com/office/drawing/2014/main" id="{2AC480F7-5DE3-468A-AD59-1EF8F5B59B9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3" name="Text Box 5">
          <a:extLst>
            <a:ext uri="{FF2B5EF4-FFF2-40B4-BE49-F238E27FC236}">
              <a16:creationId xmlns:a16="http://schemas.microsoft.com/office/drawing/2014/main" id="{3A1D1979-88F5-4F0E-99BF-1A885966DDA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4" name="Text Box 5">
          <a:extLst>
            <a:ext uri="{FF2B5EF4-FFF2-40B4-BE49-F238E27FC236}">
              <a16:creationId xmlns:a16="http://schemas.microsoft.com/office/drawing/2014/main" id="{F7F30A62-722A-4048-8381-0DB7A934C08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5" name="Text Box 5">
          <a:extLst>
            <a:ext uri="{FF2B5EF4-FFF2-40B4-BE49-F238E27FC236}">
              <a16:creationId xmlns:a16="http://schemas.microsoft.com/office/drawing/2014/main" id="{309003F4-0180-444D-A33E-4ABB0CE45A5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6" name="Text Box 5">
          <a:extLst>
            <a:ext uri="{FF2B5EF4-FFF2-40B4-BE49-F238E27FC236}">
              <a16:creationId xmlns:a16="http://schemas.microsoft.com/office/drawing/2014/main" id="{4A5565D7-54C3-46FA-8486-B12DDC60AC6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7" name="Text Box 5">
          <a:extLst>
            <a:ext uri="{FF2B5EF4-FFF2-40B4-BE49-F238E27FC236}">
              <a16:creationId xmlns:a16="http://schemas.microsoft.com/office/drawing/2014/main" id="{0AC08D98-A794-40DE-AB5C-056C75DFD72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58" name="Text Box 5">
          <a:extLst>
            <a:ext uri="{FF2B5EF4-FFF2-40B4-BE49-F238E27FC236}">
              <a16:creationId xmlns:a16="http://schemas.microsoft.com/office/drawing/2014/main" id="{A55C3255-7DAD-4EA8-801E-66634A8058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59" name="Text Box 5">
          <a:extLst>
            <a:ext uri="{FF2B5EF4-FFF2-40B4-BE49-F238E27FC236}">
              <a16:creationId xmlns:a16="http://schemas.microsoft.com/office/drawing/2014/main" id="{21FB5DFE-56D3-43F7-A97F-16EF997F4A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0" name="Text Box 5">
          <a:extLst>
            <a:ext uri="{FF2B5EF4-FFF2-40B4-BE49-F238E27FC236}">
              <a16:creationId xmlns:a16="http://schemas.microsoft.com/office/drawing/2014/main" id="{51E2BA47-6DCC-49D6-AB1B-2292C80EB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1" name="Text Box 5">
          <a:extLst>
            <a:ext uri="{FF2B5EF4-FFF2-40B4-BE49-F238E27FC236}">
              <a16:creationId xmlns:a16="http://schemas.microsoft.com/office/drawing/2014/main" id="{FDCDB3D0-D505-45EF-944D-26A565856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2" name="Text Box 5">
          <a:extLst>
            <a:ext uri="{FF2B5EF4-FFF2-40B4-BE49-F238E27FC236}">
              <a16:creationId xmlns:a16="http://schemas.microsoft.com/office/drawing/2014/main" id="{75366148-ECA9-494B-8E2D-38A5A30BAF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3" name="Text Box 5">
          <a:extLst>
            <a:ext uri="{FF2B5EF4-FFF2-40B4-BE49-F238E27FC236}">
              <a16:creationId xmlns:a16="http://schemas.microsoft.com/office/drawing/2014/main" id="{019D690C-C30C-4B73-87F9-A97D14E7F6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4" name="Text Box 5">
          <a:extLst>
            <a:ext uri="{FF2B5EF4-FFF2-40B4-BE49-F238E27FC236}">
              <a16:creationId xmlns:a16="http://schemas.microsoft.com/office/drawing/2014/main" id="{D80FCF34-4658-42DE-980C-0C810812BF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5" name="Text Box 5">
          <a:extLst>
            <a:ext uri="{FF2B5EF4-FFF2-40B4-BE49-F238E27FC236}">
              <a16:creationId xmlns:a16="http://schemas.microsoft.com/office/drawing/2014/main" id="{EC3B6A9A-72DA-4AB9-8985-B2AB1E532A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6" name="Text Box 5">
          <a:extLst>
            <a:ext uri="{FF2B5EF4-FFF2-40B4-BE49-F238E27FC236}">
              <a16:creationId xmlns:a16="http://schemas.microsoft.com/office/drawing/2014/main" id="{8F938AF2-C36F-42BD-B8B3-CB75769983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7" name="Text Box 5">
          <a:extLst>
            <a:ext uri="{FF2B5EF4-FFF2-40B4-BE49-F238E27FC236}">
              <a16:creationId xmlns:a16="http://schemas.microsoft.com/office/drawing/2014/main" id="{A88398B2-F2AF-4932-A1BB-2A7C1054E8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8" name="Text Box 5">
          <a:extLst>
            <a:ext uri="{FF2B5EF4-FFF2-40B4-BE49-F238E27FC236}">
              <a16:creationId xmlns:a16="http://schemas.microsoft.com/office/drawing/2014/main" id="{FD3E9069-05DD-4226-AB71-3C2E4F9D97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9" name="Text Box 5">
          <a:extLst>
            <a:ext uri="{FF2B5EF4-FFF2-40B4-BE49-F238E27FC236}">
              <a16:creationId xmlns:a16="http://schemas.microsoft.com/office/drawing/2014/main" id="{31B4D279-4DCC-4EE9-A617-BE2FDAF59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0" name="Text Box 5">
          <a:extLst>
            <a:ext uri="{FF2B5EF4-FFF2-40B4-BE49-F238E27FC236}">
              <a16:creationId xmlns:a16="http://schemas.microsoft.com/office/drawing/2014/main" id="{256BD0FE-FC5F-4D86-A33B-184F4AEE19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1" name="Text Box 5">
          <a:extLst>
            <a:ext uri="{FF2B5EF4-FFF2-40B4-BE49-F238E27FC236}">
              <a16:creationId xmlns:a16="http://schemas.microsoft.com/office/drawing/2014/main" id="{6C812E3C-5C04-465F-B9C2-BAE715803B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2" name="Text Box 5">
          <a:extLst>
            <a:ext uri="{FF2B5EF4-FFF2-40B4-BE49-F238E27FC236}">
              <a16:creationId xmlns:a16="http://schemas.microsoft.com/office/drawing/2014/main" id="{DA7B4C3F-6545-4CBE-9F54-8763CDEAF0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3" name="Text Box 5">
          <a:extLst>
            <a:ext uri="{FF2B5EF4-FFF2-40B4-BE49-F238E27FC236}">
              <a16:creationId xmlns:a16="http://schemas.microsoft.com/office/drawing/2014/main" id="{A6F79721-F38D-47BF-9595-A5F85B25DB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4" name="Text Box 5">
          <a:extLst>
            <a:ext uri="{FF2B5EF4-FFF2-40B4-BE49-F238E27FC236}">
              <a16:creationId xmlns:a16="http://schemas.microsoft.com/office/drawing/2014/main" id="{665B94DF-22EA-4A40-B46A-65D402BC2B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5" name="Text Box 5">
          <a:extLst>
            <a:ext uri="{FF2B5EF4-FFF2-40B4-BE49-F238E27FC236}">
              <a16:creationId xmlns:a16="http://schemas.microsoft.com/office/drawing/2014/main" id="{7406A22F-1BB1-4F47-BB93-F91F241505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6" name="Text Box 5">
          <a:extLst>
            <a:ext uri="{FF2B5EF4-FFF2-40B4-BE49-F238E27FC236}">
              <a16:creationId xmlns:a16="http://schemas.microsoft.com/office/drawing/2014/main" id="{AEDD24B6-B7DA-4E3E-8ABD-40AC581B51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7" name="Text Box 5">
          <a:extLst>
            <a:ext uri="{FF2B5EF4-FFF2-40B4-BE49-F238E27FC236}">
              <a16:creationId xmlns:a16="http://schemas.microsoft.com/office/drawing/2014/main" id="{46C1B469-F849-455B-8385-99C633C2CD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8" name="Text Box 5">
          <a:extLst>
            <a:ext uri="{FF2B5EF4-FFF2-40B4-BE49-F238E27FC236}">
              <a16:creationId xmlns:a16="http://schemas.microsoft.com/office/drawing/2014/main" id="{DC7B12D5-AD7A-4CA8-8945-7626DFB375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9" name="Text Box 5">
          <a:extLst>
            <a:ext uri="{FF2B5EF4-FFF2-40B4-BE49-F238E27FC236}">
              <a16:creationId xmlns:a16="http://schemas.microsoft.com/office/drawing/2014/main" id="{E34DF000-D1FA-4957-8D25-1A1043030D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0" name="Text Box 5">
          <a:extLst>
            <a:ext uri="{FF2B5EF4-FFF2-40B4-BE49-F238E27FC236}">
              <a16:creationId xmlns:a16="http://schemas.microsoft.com/office/drawing/2014/main" id="{87769C41-957D-4BB3-BB75-DF0D8D644D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1" name="Text Box 5">
          <a:extLst>
            <a:ext uri="{FF2B5EF4-FFF2-40B4-BE49-F238E27FC236}">
              <a16:creationId xmlns:a16="http://schemas.microsoft.com/office/drawing/2014/main" id="{830F3705-9A50-460F-B393-BD2F494E2F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2" name="Text Box 5">
          <a:extLst>
            <a:ext uri="{FF2B5EF4-FFF2-40B4-BE49-F238E27FC236}">
              <a16:creationId xmlns:a16="http://schemas.microsoft.com/office/drawing/2014/main" id="{305E42FA-128D-4A7C-A703-C216DBD745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3" name="Text Box 5">
          <a:extLst>
            <a:ext uri="{FF2B5EF4-FFF2-40B4-BE49-F238E27FC236}">
              <a16:creationId xmlns:a16="http://schemas.microsoft.com/office/drawing/2014/main" id="{9C8E56A0-8B87-4BBE-A006-9150525F06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4" name="Text Box 5">
          <a:extLst>
            <a:ext uri="{FF2B5EF4-FFF2-40B4-BE49-F238E27FC236}">
              <a16:creationId xmlns:a16="http://schemas.microsoft.com/office/drawing/2014/main" id="{22C413DE-A4F8-4043-98CC-2E811F4413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5" name="Text Box 5">
          <a:extLst>
            <a:ext uri="{FF2B5EF4-FFF2-40B4-BE49-F238E27FC236}">
              <a16:creationId xmlns:a16="http://schemas.microsoft.com/office/drawing/2014/main" id="{4937DB04-2B92-42F5-A5C8-33EC1C58E1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6" name="Text Box 5">
          <a:extLst>
            <a:ext uri="{FF2B5EF4-FFF2-40B4-BE49-F238E27FC236}">
              <a16:creationId xmlns:a16="http://schemas.microsoft.com/office/drawing/2014/main" id="{3B069BA7-37EC-48C8-A607-01A8F44AF5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7" name="Text Box 5">
          <a:extLst>
            <a:ext uri="{FF2B5EF4-FFF2-40B4-BE49-F238E27FC236}">
              <a16:creationId xmlns:a16="http://schemas.microsoft.com/office/drawing/2014/main" id="{6BB5DC3F-BA33-4418-B308-AC996051BD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8" name="Text Box 5">
          <a:extLst>
            <a:ext uri="{FF2B5EF4-FFF2-40B4-BE49-F238E27FC236}">
              <a16:creationId xmlns:a16="http://schemas.microsoft.com/office/drawing/2014/main" id="{1B69778D-80AC-468C-A625-86C8CE1C7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9" name="Text Box 5">
          <a:extLst>
            <a:ext uri="{FF2B5EF4-FFF2-40B4-BE49-F238E27FC236}">
              <a16:creationId xmlns:a16="http://schemas.microsoft.com/office/drawing/2014/main" id="{52601A1A-EF3E-49ED-A579-DEA8D12CD8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0" name="Text Box 5">
          <a:extLst>
            <a:ext uri="{FF2B5EF4-FFF2-40B4-BE49-F238E27FC236}">
              <a16:creationId xmlns:a16="http://schemas.microsoft.com/office/drawing/2014/main" id="{831B40EA-36B5-4312-8BBA-8CD0403BD5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1" name="Text Box 5">
          <a:extLst>
            <a:ext uri="{FF2B5EF4-FFF2-40B4-BE49-F238E27FC236}">
              <a16:creationId xmlns:a16="http://schemas.microsoft.com/office/drawing/2014/main" id="{EE81E8E4-6716-4319-97E6-D413D21714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2" name="Text Box 5">
          <a:extLst>
            <a:ext uri="{FF2B5EF4-FFF2-40B4-BE49-F238E27FC236}">
              <a16:creationId xmlns:a16="http://schemas.microsoft.com/office/drawing/2014/main" id="{BD5097B0-4111-4893-BDA0-E34C70F35C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3" name="Text Box 5">
          <a:extLst>
            <a:ext uri="{FF2B5EF4-FFF2-40B4-BE49-F238E27FC236}">
              <a16:creationId xmlns:a16="http://schemas.microsoft.com/office/drawing/2014/main" id="{A24D9BB2-B92A-4E6B-8A5F-5021D017B4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4" name="Text Box 5">
          <a:extLst>
            <a:ext uri="{FF2B5EF4-FFF2-40B4-BE49-F238E27FC236}">
              <a16:creationId xmlns:a16="http://schemas.microsoft.com/office/drawing/2014/main" id="{9385AFE7-69C7-48DE-AC91-D185B42DC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5" name="Text Box 5">
          <a:extLst>
            <a:ext uri="{FF2B5EF4-FFF2-40B4-BE49-F238E27FC236}">
              <a16:creationId xmlns:a16="http://schemas.microsoft.com/office/drawing/2014/main" id="{E2CB032A-37DA-41C3-81C8-3E4A46F9F4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6" name="Text Box 5">
          <a:extLst>
            <a:ext uri="{FF2B5EF4-FFF2-40B4-BE49-F238E27FC236}">
              <a16:creationId xmlns:a16="http://schemas.microsoft.com/office/drawing/2014/main" id="{081039D3-A576-48F2-8DD5-8BFBA24A86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7" name="Text Box 5">
          <a:extLst>
            <a:ext uri="{FF2B5EF4-FFF2-40B4-BE49-F238E27FC236}">
              <a16:creationId xmlns:a16="http://schemas.microsoft.com/office/drawing/2014/main" id="{10153D82-7B27-4F93-ACDB-E343DCB4F3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8" name="Text Box 5">
          <a:extLst>
            <a:ext uri="{FF2B5EF4-FFF2-40B4-BE49-F238E27FC236}">
              <a16:creationId xmlns:a16="http://schemas.microsoft.com/office/drawing/2014/main" id="{837B0AE0-1C2D-47BD-B211-6426AA8EA0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9" name="Text Box 5">
          <a:extLst>
            <a:ext uri="{FF2B5EF4-FFF2-40B4-BE49-F238E27FC236}">
              <a16:creationId xmlns:a16="http://schemas.microsoft.com/office/drawing/2014/main" id="{AE338734-2138-48BD-90E0-BC329DFE87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0" name="Text Box 5">
          <a:extLst>
            <a:ext uri="{FF2B5EF4-FFF2-40B4-BE49-F238E27FC236}">
              <a16:creationId xmlns:a16="http://schemas.microsoft.com/office/drawing/2014/main" id="{617D814D-82E4-4EC5-B711-0325B73AC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1" name="Text Box 5">
          <a:extLst>
            <a:ext uri="{FF2B5EF4-FFF2-40B4-BE49-F238E27FC236}">
              <a16:creationId xmlns:a16="http://schemas.microsoft.com/office/drawing/2014/main" id="{D42A2F2E-7B8F-4A81-A675-3412518D6F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2" name="Text Box 5">
          <a:extLst>
            <a:ext uri="{FF2B5EF4-FFF2-40B4-BE49-F238E27FC236}">
              <a16:creationId xmlns:a16="http://schemas.microsoft.com/office/drawing/2014/main" id="{39BCF089-76E1-4723-9B2F-5455465539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3" name="Text Box 5">
          <a:extLst>
            <a:ext uri="{FF2B5EF4-FFF2-40B4-BE49-F238E27FC236}">
              <a16:creationId xmlns:a16="http://schemas.microsoft.com/office/drawing/2014/main" id="{A435FA07-1A5F-425C-AF68-15D91DC0CAF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4" name="Text Box 5">
          <a:extLst>
            <a:ext uri="{FF2B5EF4-FFF2-40B4-BE49-F238E27FC236}">
              <a16:creationId xmlns:a16="http://schemas.microsoft.com/office/drawing/2014/main" id="{15EC60A6-DF66-4A2F-A858-5297CDF65A4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5" name="Text Box 5">
          <a:extLst>
            <a:ext uri="{FF2B5EF4-FFF2-40B4-BE49-F238E27FC236}">
              <a16:creationId xmlns:a16="http://schemas.microsoft.com/office/drawing/2014/main" id="{73184AEC-36BE-444E-99E1-C7076A5B080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6" name="Text Box 5">
          <a:extLst>
            <a:ext uri="{FF2B5EF4-FFF2-40B4-BE49-F238E27FC236}">
              <a16:creationId xmlns:a16="http://schemas.microsoft.com/office/drawing/2014/main" id="{2206F5CE-04F8-47FC-A8A1-E0CD701116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7" name="Text Box 5">
          <a:extLst>
            <a:ext uri="{FF2B5EF4-FFF2-40B4-BE49-F238E27FC236}">
              <a16:creationId xmlns:a16="http://schemas.microsoft.com/office/drawing/2014/main" id="{E7FD0ADF-06F0-4801-ACF5-B95D3E837F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8" name="Text Box 5">
          <a:extLst>
            <a:ext uri="{FF2B5EF4-FFF2-40B4-BE49-F238E27FC236}">
              <a16:creationId xmlns:a16="http://schemas.microsoft.com/office/drawing/2014/main" id="{ACB7F35D-15CB-46BD-9A72-3A5449B0C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9" name="Text Box 5">
          <a:extLst>
            <a:ext uri="{FF2B5EF4-FFF2-40B4-BE49-F238E27FC236}">
              <a16:creationId xmlns:a16="http://schemas.microsoft.com/office/drawing/2014/main" id="{9948E6A0-31F4-499D-875B-EC050B8DC3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0" name="Text Box 5">
          <a:extLst>
            <a:ext uri="{FF2B5EF4-FFF2-40B4-BE49-F238E27FC236}">
              <a16:creationId xmlns:a16="http://schemas.microsoft.com/office/drawing/2014/main" id="{004474CB-180D-4556-99A3-E014917357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1" name="Text Box 5">
          <a:extLst>
            <a:ext uri="{FF2B5EF4-FFF2-40B4-BE49-F238E27FC236}">
              <a16:creationId xmlns:a16="http://schemas.microsoft.com/office/drawing/2014/main" id="{C9498AF2-7C6E-4408-89A5-1D77A34C0E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2" name="Text Box 5">
          <a:extLst>
            <a:ext uri="{FF2B5EF4-FFF2-40B4-BE49-F238E27FC236}">
              <a16:creationId xmlns:a16="http://schemas.microsoft.com/office/drawing/2014/main" id="{734D805D-E255-462B-9C8E-19CC4D296F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3" name="Text Box 5">
          <a:extLst>
            <a:ext uri="{FF2B5EF4-FFF2-40B4-BE49-F238E27FC236}">
              <a16:creationId xmlns:a16="http://schemas.microsoft.com/office/drawing/2014/main" id="{57F4B74C-D390-4410-88AE-9DA34A6DAE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4" name="Text Box 5">
          <a:extLst>
            <a:ext uri="{FF2B5EF4-FFF2-40B4-BE49-F238E27FC236}">
              <a16:creationId xmlns:a16="http://schemas.microsoft.com/office/drawing/2014/main" id="{C4D56607-ACD2-4FDF-BC90-B8776A3033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5" name="Text Box 5">
          <a:extLst>
            <a:ext uri="{FF2B5EF4-FFF2-40B4-BE49-F238E27FC236}">
              <a16:creationId xmlns:a16="http://schemas.microsoft.com/office/drawing/2014/main" id="{7ADBE878-4165-4CF5-9AA5-C02DA7C5B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6" name="Text Box 5">
          <a:extLst>
            <a:ext uri="{FF2B5EF4-FFF2-40B4-BE49-F238E27FC236}">
              <a16:creationId xmlns:a16="http://schemas.microsoft.com/office/drawing/2014/main" id="{B89D5F01-8B7A-4951-AA91-4E3DF41FA3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7" name="Text Box 5">
          <a:extLst>
            <a:ext uri="{FF2B5EF4-FFF2-40B4-BE49-F238E27FC236}">
              <a16:creationId xmlns:a16="http://schemas.microsoft.com/office/drawing/2014/main" id="{CA97DFA0-F12F-4D4B-ACBA-CB7D72926E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8" name="Text Box 5">
          <a:extLst>
            <a:ext uri="{FF2B5EF4-FFF2-40B4-BE49-F238E27FC236}">
              <a16:creationId xmlns:a16="http://schemas.microsoft.com/office/drawing/2014/main" id="{895AE4CD-622A-4F96-80D0-3A71C84C45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9" name="Text Box 5">
          <a:extLst>
            <a:ext uri="{FF2B5EF4-FFF2-40B4-BE49-F238E27FC236}">
              <a16:creationId xmlns:a16="http://schemas.microsoft.com/office/drawing/2014/main" id="{135175EC-E1A2-42AA-AFC0-488AD5250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0" name="Text Box 5">
          <a:extLst>
            <a:ext uri="{FF2B5EF4-FFF2-40B4-BE49-F238E27FC236}">
              <a16:creationId xmlns:a16="http://schemas.microsoft.com/office/drawing/2014/main" id="{122BEC57-6CC6-4059-8155-B532521558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1" name="Text Box 5">
          <a:extLst>
            <a:ext uri="{FF2B5EF4-FFF2-40B4-BE49-F238E27FC236}">
              <a16:creationId xmlns:a16="http://schemas.microsoft.com/office/drawing/2014/main" id="{A0392A08-9B36-4070-A729-ACC1F8A0F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2" name="Text Box 5">
          <a:extLst>
            <a:ext uri="{FF2B5EF4-FFF2-40B4-BE49-F238E27FC236}">
              <a16:creationId xmlns:a16="http://schemas.microsoft.com/office/drawing/2014/main" id="{17547F4D-147E-4C75-B3F1-5B9C5AB4A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3" name="Text Box 5">
          <a:extLst>
            <a:ext uri="{FF2B5EF4-FFF2-40B4-BE49-F238E27FC236}">
              <a16:creationId xmlns:a16="http://schemas.microsoft.com/office/drawing/2014/main" id="{753F5676-4780-4EF6-A285-8B9CEDB4AB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4" name="Text Box 5">
          <a:extLst>
            <a:ext uri="{FF2B5EF4-FFF2-40B4-BE49-F238E27FC236}">
              <a16:creationId xmlns:a16="http://schemas.microsoft.com/office/drawing/2014/main" id="{271C23A7-2BC4-45B2-8524-991EB839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5" name="Text Box 5">
          <a:extLst>
            <a:ext uri="{FF2B5EF4-FFF2-40B4-BE49-F238E27FC236}">
              <a16:creationId xmlns:a16="http://schemas.microsoft.com/office/drawing/2014/main" id="{C655F24E-B5CF-4613-A78F-B1AE9DCBD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6" name="Text Box 5">
          <a:extLst>
            <a:ext uri="{FF2B5EF4-FFF2-40B4-BE49-F238E27FC236}">
              <a16:creationId xmlns:a16="http://schemas.microsoft.com/office/drawing/2014/main" id="{1ADB157D-89D8-478A-A198-893863EFE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7" name="Text Box 5">
          <a:extLst>
            <a:ext uri="{FF2B5EF4-FFF2-40B4-BE49-F238E27FC236}">
              <a16:creationId xmlns:a16="http://schemas.microsoft.com/office/drawing/2014/main" id="{DE0F9C6E-2C06-41AE-BA31-198F210DBC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8" name="Text Box 5">
          <a:extLst>
            <a:ext uri="{FF2B5EF4-FFF2-40B4-BE49-F238E27FC236}">
              <a16:creationId xmlns:a16="http://schemas.microsoft.com/office/drawing/2014/main" id="{657A945A-3318-4B6D-8FA0-3942D862DD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9" name="Text Box 5">
          <a:extLst>
            <a:ext uri="{FF2B5EF4-FFF2-40B4-BE49-F238E27FC236}">
              <a16:creationId xmlns:a16="http://schemas.microsoft.com/office/drawing/2014/main" id="{3DB741AA-D896-46B6-ACA9-D8290A9B6A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0" name="Text Box 5">
          <a:extLst>
            <a:ext uri="{FF2B5EF4-FFF2-40B4-BE49-F238E27FC236}">
              <a16:creationId xmlns:a16="http://schemas.microsoft.com/office/drawing/2014/main" id="{EAF7043C-1607-4F5E-B014-FD22C58851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1" name="Text Box 5">
          <a:extLst>
            <a:ext uri="{FF2B5EF4-FFF2-40B4-BE49-F238E27FC236}">
              <a16:creationId xmlns:a16="http://schemas.microsoft.com/office/drawing/2014/main" id="{A00F90F9-FF16-4268-89A0-63BE9B8DC0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2" name="Text Box 5">
          <a:extLst>
            <a:ext uri="{FF2B5EF4-FFF2-40B4-BE49-F238E27FC236}">
              <a16:creationId xmlns:a16="http://schemas.microsoft.com/office/drawing/2014/main" id="{3E94E9E4-9E8F-44EB-A9AB-81182885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3" name="Text Box 5">
          <a:extLst>
            <a:ext uri="{FF2B5EF4-FFF2-40B4-BE49-F238E27FC236}">
              <a16:creationId xmlns:a16="http://schemas.microsoft.com/office/drawing/2014/main" id="{E65BEA4F-F98C-4CFB-95E9-B7CB1DEC30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4" name="Text Box 5">
          <a:extLst>
            <a:ext uri="{FF2B5EF4-FFF2-40B4-BE49-F238E27FC236}">
              <a16:creationId xmlns:a16="http://schemas.microsoft.com/office/drawing/2014/main" id="{4105A3ED-F758-4CF5-9292-3DE38F5832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5" name="Text Box 5">
          <a:extLst>
            <a:ext uri="{FF2B5EF4-FFF2-40B4-BE49-F238E27FC236}">
              <a16:creationId xmlns:a16="http://schemas.microsoft.com/office/drawing/2014/main" id="{E55024DE-98D7-4132-AEFA-8D0502FDE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6" name="Text Box 5">
          <a:extLst>
            <a:ext uri="{FF2B5EF4-FFF2-40B4-BE49-F238E27FC236}">
              <a16:creationId xmlns:a16="http://schemas.microsoft.com/office/drawing/2014/main" id="{E6E16C35-36C4-482C-BAE7-B784DA0735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7" name="Text Box 5">
          <a:extLst>
            <a:ext uri="{FF2B5EF4-FFF2-40B4-BE49-F238E27FC236}">
              <a16:creationId xmlns:a16="http://schemas.microsoft.com/office/drawing/2014/main" id="{BFB5F942-EB15-42DD-8B8D-B55E7D7BB1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8" name="Text Box 5">
          <a:extLst>
            <a:ext uri="{FF2B5EF4-FFF2-40B4-BE49-F238E27FC236}">
              <a16:creationId xmlns:a16="http://schemas.microsoft.com/office/drawing/2014/main" id="{64ACF674-507C-4B56-8A63-3DEA59D1FC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9" name="Text Box 5">
          <a:extLst>
            <a:ext uri="{FF2B5EF4-FFF2-40B4-BE49-F238E27FC236}">
              <a16:creationId xmlns:a16="http://schemas.microsoft.com/office/drawing/2014/main" id="{934DA3D7-3ACA-4211-9AE5-AB7BE489A4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0" name="Text Box 5">
          <a:extLst>
            <a:ext uri="{FF2B5EF4-FFF2-40B4-BE49-F238E27FC236}">
              <a16:creationId xmlns:a16="http://schemas.microsoft.com/office/drawing/2014/main" id="{C19C7FD6-928B-4AB0-9867-A0BB1D0C4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1" name="Text Box 5">
          <a:extLst>
            <a:ext uri="{FF2B5EF4-FFF2-40B4-BE49-F238E27FC236}">
              <a16:creationId xmlns:a16="http://schemas.microsoft.com/office/drawing/2014/main" id="{F92A15B9-0FB7-4317-A072-30196E9AA2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2" name="Text Box 5">
          <a:extLst>
            <a:ext uri="{FF2B5EF4-FFF2-40B4-BE49-F238E27FC236}">
              <a16:creationId xmlns:a16="http://schemas.microsoft.com/office/drawing/2014/main" id="{4292BE80-E5C6-478B-9BBE-A2E2B0954C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3" name="Text Box 5">
          <a:extLst>
            <a:ext uri="{FF2B5EF4-FFF2-40B4-BE49-F238E27FC236}">
              <a16:creationId xmlns:a16="http://schemas.microsoft.com/office/drawing/2014/main" id="{65BC1C52-5BBF-4934-A085-17C564BEB1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4" name="Text Box 5">
          <a:extLst>
            <a:ext uri="{FF2B5EF4-FFF2-40B4-BE49-F238E27FC236}">
              <a16:creationId xmlns:a16="http://schemas.microsoft.com/office/drawing/2014/main" id="{0FB11E42-47A5-449E-9EC1-6BD7C5EF4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5" name="Text Box 5">
          <a:extLst>
            <a:ext uri="{FF2B5EF4-FFF2-40B4-BE49-F238E27FC236}">
              <a16:creationId xmlns:a16="http://schemas.microsoft.com/office/drawing/2014/main" id="{4F206018-260A-44D7-AC2B-74BE0BBD0F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6" name="Text Box 5">
          <a:extLst>
            <a:ext uri="{FF2B5EF4-FFF2-40B4-BE49-F238E27FC236}">
              <a16:creationId xmlns:a16="http://schemas.microsoft.com/office/drawing/2014/main" id="{93606238-8B09-49D0-AC9C-E013DFCE8B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7" name="Text Box 5">
          <a:extLst>
            <a:ext uri="{FF2B5EF4-FFF2-40B4-BE49-F238E27FC236}">
              <a16:creationId xmlns:a16="http://schemas.microsoft.com/office/drawing/2014/main" id="{76401BA2-E4DC-4D24-BF96-59462BE687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8" name="Text Box 5">
          <a:extLst>
            <a:ext uri="{FF2B5EF4-FFF2-40B4-BE49-F238E27FC236}">
              <a16:creationId xmlns:a16="http://schemas.microsoft.com/office/drawing/2014/main" id="{77D43029-9BCF-4434-9A55-C5FB52045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9" name="Text Box 5">
          <a:extLst>
            <a:ext uri="{FF2B5EF4-FFF2-40B4-BE49-F238E27FC236}">
              <a16:creationId xmlns:a16="http://schemas.microsoft.com/office/drawing/2014/main" id="{C66914C1-597F-4330-9D56-674983A08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0" name="Text Box 5">
          <a:extLst>
            <a:ext uri="{FF2B5EF4-FFF2-40B4-BE49-F238E27FC236}">
              <a16:creationId xmlns:a16="http://schemas.microsoft.com/office/drawing/2014/main" id="{0AE5CDC2-3755-4EBD-87BD-3F8684F67A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1" name="Text Box 5">
          <a:extLst>
            <a:ext uri="{FF2B5EF4-FFF2-40B4-BE49-F238E27FC236}">
              <a16:creationId xmlns:a16="http://schemas.microsoft.com/office/drawing/2014/main" id="{F1DCFBB0-E3B8-4C0C-9C9D-E5A80B0878D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2" name="Text Box 5">
          <a:extLst>
            <a:ext uri="{FF2B5EF4-FFF2-40B4-BE49-F238E27FC236}">
              <a16:creationId xmlns:a16="http://schemas.microsoft.com/office/drawing/2014/main" id="{B57C3258-FBC8-4508-81DB-A65CEDEEF8C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3" name="Text Box 5">
          <a:extLst>
            <a:ext uri="{FF2B5EF4-FFF2-40B4-BE49-F238E27FC236}">
              <a16:creationId xmlns:a16="http://schemas.microsoft.com/office/drawing/2014/main" id="{DBD745B3-A670-4DAE-BE16-35553FCEE8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4" name="Text Box 5">
          <a:extLst>
            <a:ext uri="{FF2B5EF4-FFF2-40B4-BE49-F238E27FC236}">
              <a16:creationId xmlns:a16="http://schemas.microsoft.com/office/drawing/2014/main" id="{24321960-211D-41CA-83A9-55D29C0BF7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5" name="Text Box 5">
          <a:extLst>
            <a:ext uri="{FF2B5EF4-FFF2-40B4-BE49-F238E27FC236}">
              <a16:creationId xmlns:a16="http://schemas.microsoft.com/office/drawing/2014/main" id="{385F66CF-02F1-4B0F-A4A6-CC7C7AFC57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6" name="Text Box 5">
          <a:extLst>
            <a:ext uri="{FF2B5EF4-FFF2-40B4-BE49-F238E27FC236}">
              <a16:creationId xmlns:a16="http://schemas.microsoft.com/office/drawing/2014/main" id="{E36339B3-78E3-489D-8ABA-B81B27F3F2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7" name="Text Box 5">
          <a:extLst>
            <a:ext uri="{FF2B5EF4-FFF2-40B4-BE49-F238E27FC236}">
              <a16:creationId xmlns:a16="http://schemas.microsoft.com/office/drawing/2014/main" id="{A7030CF9-B553-4BCF-B7D0-497FD602FB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8" name="Text Box 5">
          <a:extLst>
            <a:ext uri="{FF2B5EF4-FFF2-40B4-BE49-F238E27FC236}">
              <a16:creationId xmlns:a16="http://schemas.microsoft.com/office/drawing/2014/main" id="{3D11ADC8-EFC5-42BD-B164-2770FECBD0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9" name="Text Box 5">
          <a:extLst>
            <a:ext uri="{FF2B5EF4-FFF2-40B4-BE49-F238E27FC236}">
              <a16:creationId xmlns:a16="http://schemas.microsoft.com/office/drawing/2014/main" id="{3FEC3E46-157F-456E-ACF3-1187F7BEB2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0" name="Text Box 5">
          <a:extLst>
            <a:ext uri="{FF2B5EF4-FFF2-40B4-BE49-F238E27FC236}">
              <a16:creationId xmlns:a16="http://schemas.microsoft.com/office/drawing/2014/main" id="{37898AB5-FA83-4CA2-94A3-7FCEEEDA24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1" name="Text Box 5">
          <a:extLst>
            <a:ext uri="{FF2B5EF4-FFF2-40B4-BE49-F238E27FC236}">
              <a16:creationId xmlns:a16="http://schemas.microsoft.com/office/drawing/2014/main" id="{0DDA00D3-45C8-4ECF-9553-1BB22433F5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2" name="Text Box 5">
          <a:extLst>
            <a:ext uri="{FF2B5EF4-FFF2-40B4-BE49-F238E27FC236}">
              <a16:creationId xmlns:a16="http://schemas.microsoft.com/office/drawing/2014/main" id="{65CC4477-CABD-4095-A4A0-BD351107F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3" name="Text Box 5">
          <a:extLst>
            <a:ext uri="{FF2B5EF4-FFF2-40B4-BE49-F238E27FC236}">
              <a16:creationId xmlns:a16="http://schemas.microsoft.com/office/drawing/2014/main" id="{370D5B0B-9452-4A2F-93FF-5D63B87B68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4" name="Text Box 5">
          <a:extLst>
            <a:ext uri="{FF2B5EF4-FFF2-40B4-BE49-F238E27FC236}">
              <a16:creationId xmlns:a16="http://schemas.microsoft.com/office/drawing/2014/main" id="{8696CC4B-B34E-495E-9791-B151CC26C4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5" name="Text Box 5">
          <a:extLst>
            <a:ext uri="{FF2B5EF4-FFF2-40B4-BE49-F238E27FC236}">
              <a16:creationId xmlns:a16="http://schemas.microsoft.com/office/drawing/2014/main" id="{AB5FF76F-9B36-4BB7-950B-9A0D09FEAF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6" name="Text Box 5">
          <a:extLst>
            <a:ext uri="{FF2B5EF4-FFF2-40B4-BE49-F238E27FC236}">
              <a16:creationId xmlns:a16="http://schemas.microsoft.com/office/drawing/2014/main" id="{80FBBC7D-C739-479A-8419-9A5938708F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7" name="Text Box 5">
          <a:extLst>
            <a:ext uri="{FF2B5EF4-FFF2-40B4-BE49-F238E27FC236}">
              <a16:creationId xmlns:a16="http://schemas.microsoft.com/office/drawing/2014/main" id="{68CCAC57-BDB0-4F87-A4B6-0FA12EE525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8" name="Text Box 5">
          <a:extLst>
            <a:ext uri="{FF2B5EF4-FFF2-40B4-BE49-F238E27FC236}">
              <a16:creationId xmlns:a16="http://schemas.microsoft.com/office/drawing/2014/main" id="{3603CE1B-1693-465E-ADFB-AEDD3A1F3D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9" name="Text Box 5">
          <a:extLst>
            <a:ext uri="{FF2B5EF4-FFF2-40B4-BE49-F238E27FC236}">
              <a16:creationId xmlns:a16="http://schemas.microsoft.com/office/drawing/2014/main" id="{1DE3D8DA-8BD6-445C-83AB-E693652F56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0" name="Text Box 5">
          <a:extLst>
            <a:ext uri="{FF2B5EF4-FFF2-40B4-BE49-F238E27FC236}">
              <a16:creationId xmlns:a16="http://schemas.microsoft.com/office/drawing/2014/main" id="{014107D4-C5E2-4CF7-9B6F-DBD06E645F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1" name="Text Box 5">
          <a:extLst>
            <a:ext uri="{FF2B5EF4-FFF2-40B4-BE49-F238E27FC236}">
              <a16:creationId xmlns:a16="http://schemas.microsoft.com/office/drawing/2014/main" id="{1299AFE3-2C34-4A9A-8FAA-91EF7C748F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2" name="Text Box 5">
          <a:extLst>
            <a:ext uri="{FF2B5EF4-FFF2-40B4-BE49-F238E27FC236}">
              <a16:creationId xmlns:a16="http://schemas.microsoft.com/office/drawing/2014/main" id="{8576A596-7D14-4859-9183-8B59ECFEA8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3" name="Text Box 5">
          <a:extLst>
            <a:ext uri="{FF2B5EF4-FFF2-40B4-BE49-F238E27FC236}">
              <a16:creationId xmlns:a16="http://schemas.microsoft.com/office/drawing/2014/main" id="{DE5C6EEE-DBA8-4F3C-995E-B44A08011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4" name="Text Box 5">
          <a:extLst>
            <a:ext uri="{FF2B5EF4-FFF2-40B4-BE49-F238E27FC236}">
              <a16:creationId xmlns:a16="http://schemas.microsoft.com/office/drawing/2014/main" id="{E900A87C-D751-43C2-BD5E-19D5C07DA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5" name="Text Box 5">
          <a:extLst>
            <a:ext uri="{FF2B5EF4-FFF2-40B4-BE49-F238E27FC236}">
              <a16:creationId xmlns:a16="http://schemas.microsoft.com/office/drawing/2014/main" id="{AF0F7D2D-557A-4290-81BE-44EC222C7D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6" name="Text Box 5">
          <a:extLst>
            <a:ext uri="{FF2B5EF4-FFF2-40B4-BE49-F238E27FC236}">
              <a16:creationId xmlns:a16="http://schemas.microsoft.com/office/drawing/2014/main" id="{C3BF197F-98AD-42F9-8645-96D706002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7" name="Text Box 5">
          <a:extLst>
            <a:ext uri="{FF2B5EF4-FFF2-40B4-BE49-F238E27FC236}">
              <a16:creationId xmlns:a16="http://schemas.microsoft.com/office/drawing/2014/main" id="{879AB486-E6CA-4A75-96DF-C022DB75B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8" name="Text Box 5">
          <a:extLst>
            <a:ext uri="{FF2B5EF4-FFF2-40B4-BE49-F238E27FC236}">
              <a16:creationId xmlns:a16="http://schemas.microsoft.com/office/drawing/2014/main" id="{44786C6F-9B3A-4C9A-BB5C-7D4C86513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9" name="Text Box 5">
          <a:extLst>
            <a:ext uri="{FF2B5EF4-FFF2-40B4-BE49-F238E27FC236}">
              <a16:creationId xmlns:a16="http://schemas.microsoft.com/office/drawing/2014/main" id="{3225107B-28BA-4496-90C7-F95C37E9B2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0" name="Text Box 5">
          <a:extLst>
            <a:ext uri="{FF2B5EF4-FFF2-40B4-BE49-F238E27FC236}">
              <a16:creationId xmlns:a16="http://schemas.microsoft.com/office/drawing/2014/main" id="{EA57BDBB-B9C4-4BE9-9909-124E6CF131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1" name="Text Box 5">
          <a:extLst>
            <a:ext uri="{FF2B5EF4-FFF2-40B4-BE49-F238E27FC236}">
              <a16:creationId xmlns:a16="http://schemas.microsoft.com/office/drawing/2014/main" id="{FB5EF37A-9C1C-4806-BEF5-7A77FEC9E7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2" name="Text Box 5">
          <a:extLst>
            <a:ext uri="{FF2B5EF4-FFF2-40B4-BE49-F238E27FC236}">
              <a16:creationId xmlns:a16="http://schemas.microsoft.com/office/drawing/2014/main" id="{66A3EE08-2D8B-42DF-9C7D-9FB9AA7513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3" name="Text Box 5">
          <a:extLst>
            <a:ext uri="{FF2B5EF4-FFF2-40B4-BE49-F238E27FC236}">
              <a16:creationId xmlns:a16="http://schemas.microsoft.com/office/drawing/2014/main" id="{E6380116-A0BE-4422-B6F0-3B4C2C2626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4" name="Text Box 5">
          <a:extLst>
            <a:ext uri="{FF2B5EF4-FFF2-40B4-BE49-F238E27FC236}">
              <a16:creationId xmlns:a16="http://schemas.microsoft.com/office/drawing/2014/main" id="{EA9C1D66-1109-4A02-B822-090D06CB7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5" name="Text Box 5">
          <a:extLst>
            <a:ext uri="{FF2B5EF4-FFF2-40B4-BE49-F238E27FC236}">
              <a16:creationId xmlns:a16="http://schemas.microsoft.com/office/drawing/2014/main" id="{127FB9A8-2F7B-400A-BB11-32909619FE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6" name="Text Box 5">
          <a:extLst>
            <a:ext uri="{FF2B5EF4-FFF2-40B4-BE49-F238E27FC236}">
              <a16:creationId xmlns:a16="http://schemas.microsoft.com/office/drawing/2014/main" id="{8DA0A9A0-22B1-41A5-B47A-601E2413D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7" name="Text Box 5">
          <a:extLst>
            <a:ext uri="{FF2B5EF4-FFF2-40B4-BE49-F238E27FC236}">
              <a16:creationId xmlns:a16="http://schemas.microsoft.com/office/drawing/2014/main" id="{921FF6F4-E7E4-4E8E-BE4A-C9E7456243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8" name="Text Box 5">
          <a:extLst>
            <a:ext uri="{FF2B5EF4-FFF2-40B4-BE49-F238E27FC236}">
              <a16:creationId xmlns:a16="http://schemas.microsoft.com/office/drawing/2014/main" id="{2AB0DB83-7E67-43C5-9762-A472EA149B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9" name="Text Box 5">
          <a:extLst>
            <a:ext uri="{FF2B5EF4-FFF2-40B4-BE49-F238E27FC236}">
              <a16:creationId xmlns:a16="http://schemas.microsoft.com/office/drawing/2014/main" id="{1B394BF9-43AD-4F33-AFFC-61EC72153D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0" name="Text Box 5">
          <a:extLst>
            <a:ext uri="{FF2B5EF4-FFF2-40B4-BE49-F238E27FC236}">
              <a16:creationId xmlns:a16="http://schemas.microsoft.com/office/drawing/2014/main" id="{65A6F098-F9A4-4041-84C1-3C72CFD7D4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1" name="Text Box 5">
          <a:extLst>
            <a:ext uri="{FF2B5EF4-FFF2-40B4-BE49-F238E27FC236}">
              <a16:creationId xmlns:a16="http://schemas.microsoft.com/office/drawing/2014/main" id="{B528D78F-5C97-4AB6-BD9A-5161DE0AE2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2" name="Text Box 5">
          <a:extLst>
            <a:ext uri="{FF2B5EF4-FFF2-40B4-BE49-F238E27FC236}">
              <a16:creationId xmlns:a16="http://schemas.microsoft.com/office/drawing/2014/main" id="{DBD4A510-C442-4E4C-83E0-9ECDB1F819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3" name="Text Box 5">
          <a:extLst>
            <a:ext uri="{FF2B5EF4-FFF2-40B4-BE49-F238E27FC236}">
              <a16:creationId xmlns:a16="http://schemas.microsoft.com/office/drawing/2014/main" id="{835ABDE8-124E-4DBB-84E0-1483CACAB9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4" name="Text Box 5">
          <a:extLst>
            <a:ext uri="{FF2B5EF4-FFF2-40B4-BE49-F238E27FC236}">
              <a16:creationId xmlns:a16="http://schemas.microsoft.com/office/drawing/2014/main" id="{FE69B2FD-9A0F-4ABC-A40B-9EBEFB64BA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5" name="Text Box 5">
          <a:extLst>
            <a:ext uri="{FF2B5EF4-FFF2-40B4-BE49-F238E27FC236}">
              <a16:creationId xmlns:a16="http://schemas.microsoft.com/office/drawing/2014/main" id="{7136899E-DCF0-435D-B3BD-D8C9D6E074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6" name="Text Box 5">
          <a:extLst>
            <a:ext uri="{FF2B5EF4-FFF2-40B4-BE49-F238E27FC236}">
              <a16:creationId xmlns:a16="http://schemas.microsoft.com/office/drawing/2014/main" id="{551185B1-C67A-4057-A8C7-BBBCC54502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7" name="Text Box 5">
          <a:extLst>
            <a:ext uri="{FF2B5EF4-FFF2-40B4-BE49-F238E27FC236}">
              <a16:creationId xmlns:a16="http://schemas.microsoft.com/office/drawing/2014/main" id="{8064AA80-65D0-419F-B90B-E297278A2A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98" name="Text Box 5">
          <a:extLst>
            <a:ext uri="{FF2B5EF4-FFF2-40B4-BE49-F238E27FC236}">
              <a16:creationId xmlns:a16="http://schemas.microsoft.com/office/drawing/2014/main" id="{34FE2EDA-519D-41AB-AE99-F8698F6B62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99" name="Text Box 5">
          <a:extLst>
            <a:ext uri="{FF2B5EF4-FFF2-40B4-BE49-F238E27FC236}">
              <a16:creationId xmlns:a16="http://schemas.microsoft.com/office/drawing/2014/main" id="{593D9DEC-6F01-43D5-A402-48C644C65F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00" name="Text Box 5">
          <a:extLst>
            <a:ext uri="{FF2B5EF4-FFF2-40B4-BE49-F238E27FC236}">
              <a16:creationId xmlns:a16="http://schemas.microsoft.com/office/drawing/2014/main" id="{5D8D8DC4-04A5-4FBE-BAD0-0D4B846B153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01" name="Text Box 5">
          <a:extLst>
            <a:ext uri="{FF2B5EF4-FFF2-40B4-BE49-F238E27FC236}">
              <a16:creationId xmlns:a16="http://schemas.microsoft.com/office/drawing/2014/main" id="{C2537F0E-9E2B-4598-87A4-3BB07FA832A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2" name="Text Box 5">
          <a:extLst>
            <a:ext uri="{FF2B5EF4-FFF2-40B4-BE49-F238E27FC236}">
              <a16:creationId xmlns:a16="http://schemas.microsoft.com/office/drawing/2014/main" id="{F69B55D2-5C1C-435E-B57A-16CE2B21E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3" name="Text Box 5">
          <a:extLst>
            <a:ext uri="{FF2B5EF4-FFF2-40B4-BE49-F238E27FC236}">
              <a16:creationId xmlns:a16="http://schemas.microsoft.com/office/drawing/2014/main" id="{BBB557F4-A957-4B0B-B69E-597199053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4" name="Text Box 5">
          <a:extLst>
            <a:ext uri="{FF2B5EF4-FFF2-40B4-BE49-F238E27FC236}">
              <a16:creationId xmlns:a16="http://schemas.microsoft.com/office/drawing/2014/main" id="{7034644B-F2AB-42D0-991F-D26A4A4A9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5" name="Text Box 5">
          <a:extLst>
            <a:ext uri="{FF2B5EF4-FFF2-40B4-BE49-F238E27FC236}">
              <a16:creationId xmlns:a16="http://schemas.microsoft.com/office/drawing/2014/main" id="{44A50E1D-0C16-487B-96A7-684F00F6F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6" name="Text Box 5">
          <a:extLst>
            <a:ext uri="{FF2B5EF4-FFF2-40B4-BE49-F238E27FC236}">
              <a16:creationId xmlns:a16="http://schemas.microsoft.com/office/drawing/2014/main" id="{23050160-BCE9-4C7A-8368-029C7302D4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7" name="Text Box 5">
          <a:extLst>
            <a:ext uri="{FF2B5EF4-FFF2-40B4-BE49-F238E27FC236}">
              <a16:creationId xmlns:a16="http://schemas.microsoft.com/office/drawing/2014/main" id="{37F36335-B861-406F-9EDA-7110BC1AE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8" name="Text Box 5">
          <a:extLst>
            <a:ext uri="{FF2B5EF4-FFF2-40B4-BE49-F238E27FC236}">
              <a16:creationId xmlns:a16="http://schemas.microsoft.com/office/drawing/2014/main" id="{FDCABFC4-E34D-4133-BADF-8A5E1CC0E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9" name="Text Box 5">
          <a:extLst>
            <a:ext uri="{FF2B5EF4-FFF2-40B4-BE49-F238E27FC236}">
              <a16:creationId xmlns:a16="http://schemas.microsoft.com/office/drawing/2014/main" id="{8B8028B1-5150-444B-A16B-877A6B719E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0" name="Text Box 5">
          <a:extLst>
            <a:ext uri="{FF2B5EF4-FFF2-40B4-BE49-F238E27FC236}">
              <a16:creationId xmlns:a16="http://schemas.microsoft.com/office/drawing/2014/main" id="{6D1C726B-05FC-4E77-9750-D3489371FA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1" name="Text Box 5">
          <a:extLst>
            <a:ext uri="{FF2B5EF4-FFF2-40B4-BE49-F238E27FC236}">
              <a16:creationId xmlns:a16="http://schemas.microsoft.com/office/drawing/2014/main" id="{1A6F2D76-9A87-4611-9916-B58D1137FF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2" name="Text Box 5">
          <a:extLst>
            <a:ext uri="{FF2B5EF4-FFF2-40B4-BE49-F238E27FC236}">
              <a16:creationId xmlns:a16="http://schemas.microsoft.com/office/drawing/2014/main" id="{B7D4D6C1-BCE2-457B-AA00-E2B4ECF6AE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3" name="Text Box 5">
          <a:extLst>
            <a:ext uri="{FF2B5EF4-FFF2-40B4-BE49-F238E27FC236}">
              <a16:creationId xmlns:a16="http://schemas.microsoft.com/office/drawing/2014/main" id="{CB07AC07-BC2F-4901-8784-8683133834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4" name="Text Box 5">
          <a:extLst>
            <a:ext uri="{FF2B5EF4-FFF2-40B4-BE49-F238E27FC236}">
              <a16:creationId xmlns:a16="http://schemas.microsoft.com/office/drawing/2014/main" id="{F5FC6663-3B95-432F-BA6F-6C0974D3F9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5" name="Text Box 5">
          <a:extLst>
            <a:ext uri="{FF2B5EF4-FFF2-40B4-BE49-F238E27FC236}">
              <a16:creationId xmlns:a16="http://schemas.microsoft.com/office/drawing/2014/main" id="{E7976711-A813-4032-B186-8BE4D28572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6" name="Text Box 5">
          <a:extLst>
            <a:ext uri="{FF2B5EF4-FFF2-40B4-BE49-F238E27FC236}">
              <a16:creationId xmlns:a16="http://schemas.microsoft.com/office/drawing/2014/main" id="{AE7B6970-26F3-401D-8F82-1A09D597F6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7" name="Text Box 5">
          <a:extLst>
            <a:ext uri="{FF2B5EF4-FFF2-40B4-BE49-F238E27FC236}">
              <a16:creationId xmlns:a16="http://schemas.microsoft.com/office/drawing/2014/main" id="{0E6B5875-9928-49DA-BCF8-2E881BA11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8" name="Text Box 5">
          <a:extLst>
            <a:ext uri="{FF2B5EF4-FFF2-40B4-BE49-F238E27FC236}">
              <a16:creationId xmlns:a16="http://schemas.microsoft.com/office/drawing/2014/main" id="{25F2D030-ACAF-49E2-BA2C-52B40AD5D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9" name="Text Box 5">
          <a:extLst>
            <a:ext uri="{FF2B5EF4-FFF2-40B4-BE49-F238E27FC236}">
              <a16:creationId xmlns:a16="http://schemas.microsoft.com/office/drawing/2014/main" id="{57968B12-4D13-474A-A959-D6C0D5C3DC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0" name="Text Box 5">
          <a:extLst>
            <a:ext uri="{FF2B5EF4-FFF2-40B4-BE49-F238E27FC236}">
              <a16:creationId xmlns:a16="http://schemas.microsoft.com/office/drawing/2014/main" id="{7ED0E436-B6F9-4414-9B25-D257DAE66A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1" name="Text Box 5">
          <a:extLst>
            <a:ext uri="{FF2B5EF4-FFF2-40B4-BE49-F238E27FC236}">
              <a16:creationId xmlns:a16="http://schemas.microsoft.com/office/drawing/2014/main" id="{9083584E-703B-4C07-A3F6-4970F30809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2" name="Text Box 5">
          <a:extLst>
            <a:ext uri="{FF2B5EF4-FFF2-40B4-BE49-F238E27FC236}">
              <a16:creationId xmlns:a16="http://schemas.microsoft.com/office/drawing/2014/main" id="{BE38086D-4531-4C35-9EAA-E2A27C6187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3" name="Text Box 5">
          <a:extLst>
            <a:ext uri="{FF2B5EF4-FFF2-40B4-BE49-F238E27FC236}">
              <a16:creationId xmlns:a16="http://schemas.microsoft.com/office/drawing/2014/main" id="{8D8BC46B-7AD3-4C7C-B926-754CB62D89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4" name="Text Box 5">
          <a:extLst>
            <a:ext uri="{FF2B5EF4-FFF2-40B4-BE49-F238E27FC236}">
              <a16:creationId xmlns:a16="http://schemas.microsoft.com/office/drawing/2014/main" id="{6FF3AD38-74F4-43C5-AC7C-93B6E512445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5" name="Text Box 5">
          <a:extLst>
            <a:ext uri="{FF2B5EF4-FFF2-40B4-BE49-F238E27FC236}">
              <a16:creationId xmlns:a16="http://schemas.microsoft.com/office/drawing/2014/main" id="{197AE8F2-49F4-4B6D-A439-3E5B0D785C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6" name="Text Box 5">
          <a:extLst>
            <a:ext uri="{FF2B5EF4-FFF2-40B4-BE49-F238E27FC236}">
              <a16:creationId xmlns:a16="http://schemas.microsoft.com/office/drawing/2014/main" id="{4AC4715E-1D8D-48F7-A7FC-C440B60C9D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7" name="Text Box 5">
          <a:extLst>
            <a:ext uri="{FF2B5EF4-FFF2-40B4-BE49-F238E27FC236}">
              <a16:creationId xmlns:a16="http://schemas.microsoft.com/office/drawing/2014/main" id="{122C653C-69C6-4DCC-9425-8A6D02519C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8" name="Text Box 5">
          <a:extLst>
            <a:ext uri="{FF2B5EF4-FFF2-40B4-BE49-F238E27FC236}">
              <a16:creationId xmlns:a16="http://schemas.microsoft.com/office/drawing/2014/main" id="{E9EDB015-463F-4AA8-87CC-33AF1BD2B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9" name="Text Box 5">
          <a:extLst>
            <a:ext uri="{FF2B5EF4-FFF2-40B4-BE49-F238E27FC236}">
              <a16:creationId xmlns:a16="http://schemas.microsoft.com/office/drawing/2014/main" id="{67D7F37D-A670-42AC-BAA0-BB5B38DFC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0" name="Text Box 5">
          <a:extLst>
            <a:ext uri="{FF2B5EF4-FFF2-40B4-BE49-F238E27FC236}">
              <a16:creationId xmlns:a16="http://schemas.microsoft.com/office/drawing/2014/main" id="{8A9D9A53-F626-45D2-B3CE-09EF916F3B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1" name="Text Box 5">
          <a:extLst>
            <a:ext uri="{FF2B5EF4-FFF2-40B4-BE49-F238E27FC236}">
              <a16:creationId xmlns:a16="http://schemas.microsoft.com/office/drawing/2014/main" id="{1413661A-FB23-4531-8F9B-1D8F53E7C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2" name="Text Box 5">
          <a:extLst>
            <a:ext uri="{FF2B5EF4-FFF2-40B4-BE49-F238E27FC236}">
              <a16:creationId xmlns:a16="http://schemas.microsoft.com/office/drawing/2014/main" id="{61CD68D0-BF0B-49D5-A364-EC5D52DA35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3" name="Text Box 5">
          <a:extLst>
            <a:ext uri="{FF2B5EF4-FFF2-40B4-BE49-F238E27FC236}">
              <a16:creationId xmlns:a16="http://schemas.microsoft.com/office/drawing/2014/main" id="{D0CD332D-B722-4754-A06C-8BAB6C1FB34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4" name="Text Box 5">
          <a:extLst>
            <a:ext uri="{FF2B5EF4-FFF2-40B4-BE49-F238E27FC236}">
              <a16:creationId xmlns:a16="http://schemas.microsoft.com/office/drawing/2014/main" id="{A116BCFA-9334-478B-B4F1-A1C0E641B5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5" name="Text Box 5">
          <a:extLst>
            <a:ext uri="{FF2B5EF4-FFF2-40B4-BE49-F238E27FC236}">
              <a16:creationId xmlns:a16="http://schemas.microsoft.com/office/drawing/2014/main" id="{1A7948E8-84EB-4DC6-8F21-88676BF510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6" name="Text Box 5">
          <a:extLst>
            <a:ext uri="{FF2B5EF4-FFF2-40B4-BE49-F238E27FC236}">
              <a16:creationId xmlns:a16="http://schemas.microsoft.com/office/drawing/2014/main" id="{CFAE965F-A7EB-4477-9B98-6EB4D81288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7" name="Text Box 5">
          <a:extLst>
            <a:ext uri="{FF2B5EF4-FFF2-40B4-BE49-F238E27FC236}">
              <a16:creationId xmlns:a16="http://schemas.microsoft.com/office/drawing/2014/main" id="{BB7B629A-BBFF-4ED3-A8FF-C5FEEFB40D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8" name="Text Box 5">
          <a:extLst>
            <a:ext uri="{FF2B5EF4-FFF2-40B4-BE49-F238E27FC236}">
              <a16:creationId xmlns:a16="http://schemas.microsoft.com/office/drawing/2014/main" id="{F0D5DF5E-556A-49F1-8C59-3805D8C4C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9" name="Text Box 5">
          <a:extLst>
            <a:ext uri="{FF2B5EF4-FFF2-40B4-BE49-F238E27FC236}">
              <a16:creationId xmlns:a16="http://schemas.microsoft.com/office/drawing/2014/main" id="{32E980FD-0EA4-4E2A-BB12-71F54A9B7E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0" name="Text Box 5">
          <a:extLst>
            <a:ext uri="{FF2B5EF4-FFF2-40B4-BE49-F238E27FC236}">
              <a16:creationId xmlns:a16="http://schemas.microsoft.com/office/drawing/2014/main" id="{51F88484-154A-43C1-8C8E-09B9A772E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1" name="Text Box 5">
          <a:extLst>
            <a:ext uri="{FF2B5EF4-FFF2-40B4-BE49-F238E27FC236}">
              <a16:creationId xmlns:a16="http://schemas.microsoft.com/office/drawing/2014/main" id="{68383C3E-9B7B-40F6-8D23-51B150CA0E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2" name="Text Box 5">
          <a:extLst>
            <a:ext uri="{FF2B5EF4-FFF2-40B4-BE49-F238E27FC236}">
              <a16:creationId xmlns:a16="http://schemas.microsoft.com/office/drawing/2014/main" id="{18F4CFDB-670A-4F70-B5A2-2261859783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3" name="Text Box 5">
          <a:extLst>
            <a:ext uri="{FF2B5EF4-FFF2-40B4-BE49-F238E27FC236}">
              <a16:creationId xmlns:a16="http://schemas.microsoft.com/office/drawing/2014/main" id="{17331EBD-0739-40FA-A2BD-DA5580C155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4" name="Text Box 5">
          <a:extLst>
            <a:ext uri="{FF2B5EF4-FFF2-40B4-BE49-F238E27FC236}">
              <a16:creationId xmlns:a16="http://schemas.microsoft.com/office/drawing/2014/main" id="{B6E3467F-CB50-4B6A-8048-EB5EBB33C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5" name="Text Box 5">
          <a:extLst>
            <a:ext uri="{FF2B5EF4-FFF2-40B4-BE49-F238E27FC236}">
              <a16:creationId xmlns:a16="http://schemas.microsoft.com/office/drawing/2014/main" id="{0F0DFF2B-CB68-4A8D-B1A6-27DADFADC0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6" name="Text Box 5">
          <a:extLst>
            <a:ext uri="{FF2B5EF4-FFF2-40B4-BE49-F238E27FC236}">
              <a16:creationId xmlns:a16="http://schemas.microsoft.com/office/drawing/2014/main" id="{C051471E-ECD7-4C19-827A-761CBA5D4F5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7" name="Text Box 5">
          <a:extLst>
            <a:ext uri="{FF2B5EF4-FFF2-40B4-BE49-F238E27FC236}">
              <a16:creationId xmlns:a16="http://schemas.microsoft.com/office/drawing/2014/main" id="{D36C859B-8D3D-41B2-9ACB-EAA38D98668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8" name="Text Box 5">
          <a:extLst>
            <a:ext uri="{FF2B5EF4-FFF2-40B4-BE49-F238E27FC236}">
              <a16:creationId xmlns:a16="http://schemas.microsoft.com/office/drawing/2014/main" id="{012A656F-1C16-4DBF-B7E3-E0E1A152CD9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9" name="Text Box 5">
          <a:extLst>
            <a:ext uri="{FF2B5EF4-FFF2-40B4-BE49-F238E27FC236}">
              <a16:creationId xmlns:a16="http://schemas.microsoft.com/office/drawing/2014/main" id="{A421D551-56BC-4EE6-931F-67386D91021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0" name="Text Box 5">
          <a:extLst>
            <a:ext uri="{FF2B5EF4-FFF2-40B4-BE49-F238E27FC236}">
              <a16:creationId xmlns:a16="http://schemas.microsoft.com/office/drawing/2014/main" id="{66ED42F7-B8F4-4E1A-A5AC-61D665F37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1" name="Text Box 5">
          <a:extLst>
            <a:ext uri="{FF2B5EF4-FFF2-40B4-BE49-F238E27FC236}">
              <a16:creationId xmlns:a16="http://schemas.microsoft.com/office/drawing/2014/main" id="{8A3D34F0-CF08-46B2-A166-E81F1CAD53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2" name="Text Box 5">
          <a:extLst>
            <a:ext uri="{FF2B5EF4-FFF2-40B4-BE49-F238E27FC236}">
              <a16:creationId xmlns:a16="http://schemas.microsoft.com/office/drawing/2014/main" id="{AE31E8C0-04A3-4A51-8568-197D95FE26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3" name="Text Box 5">
          <a:extLst>
            <a:ext uri="{FF2B5EF4-FFF2-40B4-BE49-F238E27FC236}">
              <a16:creationId xmlns:a16="http://schemas.microsoft.com/office/drawing/2014/main" id="{442214D7-FD97-4111-A7DB-553B2C0E07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4" name="Text Box 5">
          <a:extLst>
            <a:ext uri="{FF2B5EF4-FFF2-40B4-BE49-F238E27FC236}">
              <a16:creationId xmlns:a16="http://schemas.microsoft.com/office/drawing/2014/main" id="{69B5FBCC-C9C2-4CE2-8BE1-41DACFA3D3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5" name="Text Box 5">
          <a:extLst>
            <a:ext uri="{FF2B5EF4-FFF2-40B4-BE49-F238E27FC236}">
              <a16:creationId xmlns:a16="http://schemas.microsoft.com/office/drawing/2014/main" id="{BF348D5E-2106-4FED-ADF8-1B598B740C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6" name="Text Box 5">
          <a:extLst>
            <a:ext uri="{FF2B5EF4-FFF2-40B4-BE49-F238E27FC236}">
              <a16:creationId xmlns:a16="http://schemas.microsoft.com/office/drawing/2014/main" id="{95DAC5A9-301A-48A2-B7E3-339C580708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7" name="Text Box 5">
          <a:extLst>
            <a:ext uri="{FF2B5EF4-FFF2-40B4-BE49-F238E27FC236}">
              <a16:creationId xmlns:a16="http://schemas.microsoft.com/office/drawing/2014/main" id="{3FF5D161-F07A-447C-ABCD-3EC8B907B7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8" name="Text Box 5">
          <a:extLst>
            <a:ext uri="{FF2B5EF4-FFF2-40B4-BE49-F238E27FC236}">
              <a16:creationId xmlns:a16="http://schemas.microsoft.com/office/drawing/2014/main" id="{B9430622-BC99-4676-ACC3-155F559B71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9" name="Text Box 5">
          <a:extLst>
            <a:ext uri="{FF2B5EF4-FFF2-40B4-BE49-F238E27FC236}">
              <a16:creationId xmlns:a16="http://schemas.microsoft.com/office/drawing/2014/main" id="{E40F5E26-8B7F-453A-9A81-66963EE05C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0" name="Text Box 5">
          <a:extLst>
            <a:ext uri="{FF2B5EF4-FFF2-40B4-BE49-F238E27FC236}">
              <a16:creationId xmlns:a16="http://schemas.microsoft.com/office/drawing/2014/main" id="{A90AF9D8-B59B-4854-BCAB-CF247F5BFE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1" name="Text Box 5">
          <a:extLst>
            <a:ext uri="{FF2B5EF4-FFF2-40B4-BE49-F238E27FC236}">
              <a16:creationId xmlns:a16="http://schemas.microsoft.com/office/drawing/2014/main" id="{DEFD193C-E867-4E9C-AF36-3CCE4D36A0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2" name="Text Box 5">
          <a:extLst>
            <a:ext uri="{FF2B5EF4-FFF2-40B4-BE49-F238E27FC236}">
              <a16:creationId xmlns:a16="http://schemas.microsoft.com/office/drawing/2014/main" id="{D1ADC6F1-BA08-4FB9-8068-5DC12D09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3" name="Text Box 5">
          <a:extLst>
            <a:ext uri="{FF2B5EF4-FFF2-40B4-BE49-F238E27FC236}">
              <a16:creationId xmlns:a16="http://schemas.microsoft.com/office/drawing/2014/main" id="{59EA217C-CAF1-4088-8A2C-5B29DFABFD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4" name="Text Box 5">
          <a:extLst>
            <a:ext uri="{FF2B5EF4-FFF2-40B4-BE49-F238E27FC236}">
              <a16:creationId xmlns:a16="http://schemas.microsoft.com/office/drawing/2014/main" id="{83CF4ED4-2E9D-4FC1-BE45-C4B2254985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5" name="Text Box 5">
          <a:extLst>
            <a:ext uri="{FF2B5EF4-FFF2-40B4-BE49-F238E27FC236}">
              <a16:creationId xmlns:a16="http://schemas.microsoft.com/office/drawing/2014/main" id="{E09EC3D8-59C9-43E2-9DAA-73C494206C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6" name="Text Box 5">
          <a:extLst>
            <a:ext uri="{FF2B5EF4-FFF2-40B4-BE49-F238E27FC236}">
              <a16:creationId xmlns:a16="http://schemas.microsoft.com/office/drawing/2014/main" id="{AB77334A-DF5B-4246-9C4B-F565908DC3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7" name="Text Box 5">
          <a:extLst>
            <a:ext uri="{FF2B5EF4-FFF2-40B4-BE49-F238E27FC236}">
              <a16:creationId xmlns:a16="http://schemas.microsoft.com/office/drawing/2014/main" id="{808E7346-C698-49DD-A471-BCE13698EF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8" name="Text Box 5">
          <a:extLst>
            <a:ext uri="{FF2B5EF4-FFF2-40B4-BE49-F238E27FC236}">
              <a16:creationId xmlns:a16="http://schemas.microsoft.com/office/drawing/2014/main" id="{5640D329-B596-4544-863E-AA67758F18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9" name="Text Box 5">
          <a:extLst>
            <a:ext uri="{FF2B5EF4-FFF2-40B4-BE49-F238E27FC236}">
              <a16:creationId xmlns:a16="http://schemas.microsoft.com/office/drawing/2014/main" id="{B9431AD5-EEDD-4A94-A610-E37B733202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0" name="Text Box 5">
          <a:extLst>
            <a:ext uri="{FF2B5EF4-FFF2-40B4-BE49-F238E27FC236}">
              <a16:creationId xmlns:a16="http://schemas.microsoft.com/office/drawing/2014/main" id="{7CAB4112-44CE-49FB-9DF5-175EA420D8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1" name="Text Box 5">
          <a:extLst>
            <a:ext uri="{FF2B5EF4-FFF2-40B4-BE49-F238E27FC236}">
              <a16:creationId xmlns:a16="http://schemas.microsoft.com/office/drawing/2014/main" id="{5A740AC1-9B96-4F17-923A-EC80D7D427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2" name="Text Box 5">
          <a:extLst>
            <a:ext uri="{FF2B5EF4-FFF2-40B4-BE49-F238E27FC236}">
              <a16:creationId xmlns:a16="http://schemas.microsoft.com/office/drawing/2014/main" id="{1B911E45-7F70-4D53-9D6F-EB0518624E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3" name="Text Box 5">
          <a:extLst>
            <a:ext uri="{FF2B5EF4-FFF2-40B4-BE49-F238E27FC236}">
              <a16:creationId xmlns:a16="http://schemas.microsoft.com/office/drawing/2014/main" id="{BF7C3EE3-8D37-4183-81DF-0188450BD4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4" name="Text Box 5">
          <a:extLst>
            <a:ext uri="{FF2B5EF4-FFF2-40B4-BE49-F238E27FC236}">
              <a16:creationId xmlns:a16="http://schemas.microsoft.com/office/drawing/2014/main" id="{843D5003-B1D5-408E-94FB-B5A192DC2D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5" name="Text Box 5">
          <a:extLst>
            <a:ext uri="{FF2B5EF4-FFF2-40B4-BE49-F238E27FC236}">
              <a16:creationId xmlns:a16="http://schemas.microsoft.com/office/drawing/2014/main" id="{47499605-FFB8-48BA-9624-3525E086B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6" name="Text Box 5">
          <a:extLst>
            <a:ext uri="{FF2B5EF4-FFF2-40B4-BE49-F238E27FC236}">
              <a16:creationId xmlns:a16="http://schemas.microsoft.com/office/drawing/2014/main" id="{87511B1A-952B-4996-BEE9-9103919865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7" name="Text Box 5">
          <a:extLst>
            <a:ext uri="{FF2B5EF4-FFF2-40B4-BE49-F238E27FC236}">
              <a16:creationId xmlns:a16="http://schemas.microsoft.com/office/drawing/2014/main" id="{74441F85-19E2-473D-B123-DA3D677D39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8" name="Text Box 5">
          <a:extLst>
            <a:ext uri="{FF2B5EF4-FFF2-40B4-BE49-F238E27FC236}">
              <a16:creationId xmlns:a16="http://schemas.microsoft.com/office/drawing/2014/main" id="{50CA2076-3B33-4C54-8F9A-8993B2FC5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9" name="Text Box 5">
          <a:extLst>
            <a:ext uri="{FF2B5EF4-FFF2-40B4-BE49-F238E27FC236}">
              <a16:creationId xmlns:a16="http://schemas.microsoft.com/office/drawing/2014/main" id="{CC7115FE-11AB-4C85-911A-F7696CF15F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0" name="Text Box 5">
          <a:extLst>
            <a:ext uri="{FF2B5EF4-FFF2-40B4-BE49-F238E27FC236}">
              <a16:creationId xmlns:a16="http://schemas.microsoft.com/office/drawing/2014/main" id="{7E264BE6-764C-46D9-873E-1C4AC9741E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1" name="Text Box 5">
          <a:extLst>
            <a:ext uri="{FF2B5EF4-FFF2-40B4-BE49-F238E27FC236}">
              <a16:creationId xmlns:a16="http://schemas.microsoft.com/office/drawing/2014/main" id="{9114795F-5781-4D52-AA82-866FBE9CF7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2" name="Text Box 5">
          <a:extLst>
            <a:ext uri="{FF2B5EF4-FFF2-40B4-BE49-F238E27FC236}">
              <a16:creationId xmlns:a16="http://schemas.microsoft.com/office/drawing/2014/main" id="{1B4FCAF6-2659-410E-9579-D96488E4A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3" name="Text Box 5">
          <a:extLst>
            <a:ext uri="{FF2B5EF4-FFF2-40B4-BE49-F238E27FC236}">
              <a16:creationId xmlns:a16="http://schemas.microsoft.com/office/drawing/2014/main" id="{22CDF13F-156C-41EA-93E7-2CE487DEC2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4" name="Text Box 5">
          <a:extLst>
            <a:ext uri="{FF2B5EF4-FFF2-40B4-BE49-F238E27FC236}">
              <a16:creationId xmlns:a16="http://schemas.microsoft.com/office/drawing/2014/main" id="{80F5C2C9-8A19-40CA-8768-B0C40011B9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5" name="Text Box 5">
          <a:extLst>
            <a:ext uri="{FF2B5EF4-FFF2-40B4-BE49-F238E27FC236}">
              <a16:creationId xmlns:a16="http://schemas.microsoft.com/office/drawing/2014/main" id="{17A4C021-C47B-484C-8EEE-91062DE77B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6" name="Text Box 5">
          <a:extLst>
            <a:ext uri="{FF2B5EF4-FFF2-40B4-BE49-F238E27FC236}">
              <a16:creationId xmlns:a16="http://schemas.microsoft.com/office/drawing/2014/main" id="{44EE8BDA-9239-4697-A5F7-F3F3ECCECF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7" name="Text Box 5">
          <a:extLst>
            <a:ext uri="{FF2B5EF4-FFF2-40B4-BE49-F238E27FC236}">
              <a16:creationId xmlns:a16="http://schemas.microsoft.com/office/drawing/2014/main" id="{EC3716F4-5C54-4110-B9D6-D319B95E71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8" name="Text Box 5">
          <a:extLst>
            <a:ext uri="{FF2B5EF4-FFF2-40B4-BE49-F238E27FC236}">
              <a16:creationId xmlns:a16="http://schemas.microsoft.com/office/drawing/2014/main" id="{4740E25A-61CA-4FBF-9A97-AE2543D943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9" name="Text Box 5">
          <a:extLst>
            <a:ext uri="{FF2B5EF4-FFF2-40B4-BE49-F238E27FC236}">
              <a16:creationId xmlns:a16="http://schemas.microsoft.com/office/drawing/2014/main" id="{F4C6EED6-8599-419D-9863-349B1A8D9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0" name="Text Box 5">
          <a:extLst>
            <a:ext uri="{FF2B5EF4-FFF2-40B4-BE49-F238E27FC236}">
              <a16:creationId xmlns:a16="http://schemas.microsoft.com/office/drawing/2014/main" id="{7AF4FF1B-8ED2-4697-B548-5AEB6A2A5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1" name="Text Box 5">
          <a:extLst>
            <a:ext uri="{FF2B5EF4-FFF2-40B4-BE49-F238E27FC236}">
              <a16:creationId xmlns:a16="http://schemas.microsoft.com/office/drawing/2014/main" id="{AF5E4385-6062-4BF8-81C3-101AC7CDD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2" name="Text Box 5">
          <a:extLst>
            <a:ext uri="{FF2B5EF4-FFF2-40B4-BE49-F238E27FC236}">
              <a16:creationId xmlns:a16="http://schemas.microsoft.com/office/drawing/2014/main" id="{CDDC67B3-3D12-4B61-823B-65A9E8879C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3" name="Text Box 5">
          <a:extLst>
            <a:ext uri="{FF2B5EF4-FFF2-40B4-BE49-F238E27FC236}">
              <a16:creationId xmlns:a16="http://schemas.microsoft.com/office/drawing/2014/main" id="{F9282A51-BCC2-433F-B657-392071126B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4" name="Text Box 5">
          <a:extLst>
            <a:ext uri="{FF2B5EF4-FFF2-40B4-BE49-F238E27FC236}">
              <a16:creationId xmlns:a16="http://schemas.microsoft.com/office/drawing/2014/main" id="{85C7E0A1-C893-4763-BBA4-08DF8169944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5" name="Text Box 5">
          <a:extLst>
            <a:ext uri="{FF2B5EF4-FFF2-40B4-BE49-F238E27FC236}">
              <a16:creationId xmlns:a16="http://schemas.microsoft.com/office/drawing/2014/main" id="{B425DF44-9B07-494E-ACA9-5DABCACD907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6" name="Text Box 5">
          <a:extLst>
            <a:ext uri="{FF2B5EF4-FFF2-40B4-BE49-F238E27FC236}">
              <a16:creationId xmlns:a16="http://schemas.microsoft.com/office/drawing/2014/main" id="{48BE6B47-EF6B-475B-803C-DF735503075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7" name="Text Box 5">
          <a:extLst>
            <a:ext uri="{FF2B5EF4-FFF2-40B4-BE49-F238E27FC236}">
              <a16:creationId xmlns:a16="http://schemas.microsoft.com/office/drawing/2014/main" id="{AAD7377C-836A-421C-968B-95A0E24041B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8" name="Text Box 5">
          <a:extLst>
            <a:ext uri="{FF2B5EF4-FFF2-40B4-BE49-F238E27FC236}">
              <a16:creationId xmlns:a16="http://schemas.microsoft.com/office/drawing/2014/main" id="{2844783A-4CCE-4957-9F07-A87EC17B8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9" name="Text Box 5">
          <a:extLst>
            <a:ext uri="{FF2B5EF4-FFF2-40B4-BE49-F238E27FC236}">
              <a16:creationId xmlns:a16="http://schemas.microsoft.com/office/drawing/2014/main" id="{9EF1C060-46C0-4874-804C-A36828262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0" name="Text Box 5">
          <a:extLst>
            <a:ext uri="{FF2B5EF4-FFF2-40B4-BE49-F238E27FC236}">
              <a16:creationId xmlns:a16="http://schemas.microsoft.com/office/drawing/2014/main" id="{D3B77AEB-E130-406C-925A-93B701EBED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1" name="Text Box 5">
          <a:extLst>
            <a:ext uri="{FF2B5EF4-FFF2-40B4-BE49-F238E27FC236}">
              <a16:creationId xmlns:a16="http://schemas.microsoft.com/office/drawing/2014/main" id="{B2090B8F-0039-465A-A432-E2414727D1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2" name="Text Box 5">
          <a:extLst>
            <a:ext uri="{FF2B5EF4-FFF2-40B4-BE49-F238E27FC236}">
              <a16:creationId xmlns:a16="http://schemas.microsoft.com/office/drawing/2014/main" id="{5787C3B0-D0F4-4A15-90A8-3425F4D816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3" name="Text Box 5">
          <a:extLst>
            <a:ext uri="{FF2B5EF4-FFF2-40B4-BE49-F238E27FC236}">
              <a16:creationId xmlns:a16="http://schemas.microsoft.com/office/drawing/2014/main" id="{33927BBD-D68C-4895-9894-341FD888CE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4" name="Text Box 5">
          <a:extLst>
            <a:ext uri="{FF2B5EF4-FFF2-40B4-BE49-F238E27FC236}">
              <a16:creationId xmlns:a16="http://schemas.microsoft.com/office/drawing/2014/main" id="{3A067FF8-8F34-4BD4-9464-64CE9F3B7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5" name="Text Box 5">
          <a:extLst>
            <a:ext uri="{FF2B5EF4-FFF2-40B4-BE49-F238E27FC236}">
              <a16:creationId xmlns:a16="http://schemas.microsoft.com/office/drawing/2014/main" id="{800F1F45-6D97-4AA9-805C-D4206AF386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6" name="Text Box 5">
          <a:extLst>
            <a:ext uri="{FF2B5EF4-FFF2-40B4-BE49-F238E27FC236}">
              <a16:creationId xmlns:a16="http://schemas.microsoft.com/office/drawing/2014/main" id="{81AE882E-5C36-4772-BDFD-3DAFD9665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7" name="Text Box 5">
          <a:extLst>
            <a:ext uri="{FF2B5EF4-FFF2-40B4-BE49-F238E27FC236}">
              <a16:creationId xmlns:a16="http://schemas.microsoft.com/office/drawing/2014/main" id="{2E16E3A4-5C87-4193-84A9-3590B6887F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8" name="Text Box 5">
          <a:extLst>
            <a:ext uri="{FF2B5EF4-FFF2-40B4-BE49-F238E27FC236}">
              <a16:creationId xmlns:a16="http://schemas.microsoft.com/office/drawing/2014/main" id="{C68BC3A4-2EC6-45DB-B2A4-42A18F200E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9" name="Text Box 5">
          <a:extLst>
            <a:ext uri="{FF2B5EF4-FFF2-40B4-BE49-F238E27FC236}">
              <a16:creationId xmlns:a16="http://schemas.microsoft.com/office/drawing/2014/main" id="{2DA3BBE6-463D-4DBF-8661-3881AC01D4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0" name="Text Box 5">
          <a:extLst>
            <a:ext uri="{FF2B5EF4-FFF2-40B4-BE49-F238E27FC236}">
              <a16:creationId xmlns:a16="http://schemas.microsoft.com/office/drawing/2014/main" id="{0DEBF1C2-DFD9-4C89-9D3C-DB56EC57C8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1" name="Text Box 5">
          <a:extLst>
            <a:ext uri="{FF2B5EF4-FFF2-40B4-BE49-F238E27FC236}">
              <a16:creationId xmlns:a16="http://schemas.microsoft.com/office/drawing/2014/main" id="{0D5865FD-818A-40CE-9398-3BA4292D69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2" name="Text Box 5">
          <a:extLst>
            <a:ext uri="{FF2B5EF4-FFF2-40B4-BE49-F238E27FC236}">
              <a16:creationId xmlns:a16="http://schemas.microsoft.com/office/drawing/2014/main" id="{3D76EADD-5427-4FBA-BEC1-3701675DE2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3" name="Text Box 5">
          <a:extLst>
            <a:ext uri="{FF2B5EF4-FFF2-40B4-BE49-F238E27FC236}">
              <a16:creationId xmlns:a16="http://schemas.microsoft.com/office/drawing/2014/main" id="{5EDCE568-36C8-44D5-85E1-EA2DCCD272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4" name="Text Box 5">
          <a:extLst>
            <a:ext uri="{FF2B5EF4-FFF2-40B4-BE49-F238E27FC236}">
              <a16:creationId xmlns:a16="http://schemas.microsoft.com/office/drawing/2014/main" id="{CA8E899A-512F-4134-BB82-8D0D15D78C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5" name="Text Box 5">
          <a:extLst>
            <a:ext uri="{FF2B5EF4-FFF2-40B4-BE49-F238E27FC236}">
              <a16:creationId xmlns:a16="http://schemas.microsoft.com/office/drawing/2014/main" id="{78B3284C-94D3-45E8-BBA9-5B9C1CD2CD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6" name="Text Box 5">
          <a:extLst>
            <a:ext uri="{FF2B5EF4-FFF2-40B4-BE49-F238E27FC236}">
              <a16:creationId xmlns:a16="http://schemas.microsoft.com/office/drawing/2014/main" id="{BE3E4B5B-5963-4369-8D24-91D0D46583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7" name="Text Box 5">
          <a:extLst>
            <a:ext uri="{FF2B5EF4-FFF2-40B4-BE49-F238E27FC236}">
              <a16:creationId xmlns:a16="http://schemas.microsoft.com/office/drawing/2014/main" id="{C055ACB4-E8C1-4911-ACC0-43DFAF1AAD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8" name="Text Box 5">
          <a:extLst>
            <a:ext uri="{FF2B5EF4-FFF2-40B4-BE49-F238E27FC236}">
              <a16:creationId xmlns:a16="http://schemas.microsoft.com/office/drawing/2014/main" id="{C7249CA3-8086-454D-927B-763DD0508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9" name="Text Box 5">
          <a:extLst>
            <a:ext uri="{FF2B5EF4-FFF2-40B4-BE49-F238E27FC236}">
              <a16:creationId xmlns:a16="http://schemas.microsoft.com/office/drawing/2014/main" id="{5129B6D0-1F4C-4433-AA22-D4FE03CA7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0" name="Text Box 5">
          <a:extLst>
            <a:ext uri="{FF2B5EF4-FFF2-40B4-BE49-F238E27FC236}">
              <a16:creationId xmlns:a16="http://schemas.microsoft.com/office/drawing/2014/main" id="{B71035B0-065E-4EF7-81B0-F822A96B13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1" name="Text Box 5">
          <a:extLst>
            <a:ext uri="{FF2B5EF4-FFF2-40B4-BE49-F238E27FC236}">
              <a16:creationId xmlns:a16="http://schemas.microsoft.com/office/drawing/2014/main" id="{C5D0602A-B043-4181-846D-71B7800765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2" name="Text Box 5">
          <a:extLst>
            <a:ext uri="{FF2B5EF4-FFF2-40B4-BE49-F238E27FC236}">
              <a16:creationId xmlns:a16="http://schemas.microsoft.com/office/drawing/2014/main" id="{8EA63972-035C-4272-A8AF-4E57641F1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3" name="Text Box 5">
          <a:extLst>
            <a:ext uri="{FF2B5EF4-FFF2-40B4-BE49-F238E27FC236}">
              <a16:creationId xmlns:a16="http://schemas.microsoft.com/office/drawing/2014/main" id="{419E6B25-CF1B-4417-96A5-2BFB682A83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4" name="Text Box 5">
          <a:extLst>
            <a:ext uri="{FF2B5EF4-FFF2-40B4-BE49-F238E27FC236}">
              <a16:creationId xmlns:a16="http://schemas.microsoft.com/office/drawing/2014/main" id="{A10E2F4B-56A4-4F71-A3F6-08D00B8459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5" name="Text Box 5">
          <a:extLst>
            <a:ext uri="{FF2B5EF4-FFF2-40B4-BE49-F238E27FC236}">
              <a16:creationId xmlns:a16="http://schemas.microsoft.com/office/drawing/2014/main" id="{DAA3E36B-AAB2-464E-84BB-AEED28495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6" name="Text Box 5">
          <a:extLst>
            <a:ext uri="{FF2B5EF4-FFF2-40B4-BE49-F238E27FC236}">
              <a16:creationId xmlns:a16="http://schemas.microsoft.com/office/drawing/2014/main" id="{9DBE4664-0409-47FB-8903-B5DA1B42D9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7" name="Text Box 5">
          <a:extLst>
            <a:ext uri="{FF2B5EF4-FFF2-40B4-BE49-F238E27FC236}">
              <a16:creationId xmlns:a16="http://schemas.microsoft.com/office/drawing/2014/main" id="{7A2A62B6-6000-4D11-8C46-5C861C9204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8" name="Text Box 5">
          <a:extLst>
            <a:ext uri="{FF2B5EF4-FFF2-40B4-BE49-F238E27FC236}">
              <a16:creationId xmlns:a16="http://schemas.microsoft.com/office/drawing/2014/main" id="{83642AB1-8F14-4B0A-956C-C559C19800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9" name="Text Box 5">
          <a:extLst>
            <a:ext uri="{FF2B5EF4-FFF2-40B4-BE49-F238E27FC236}">
              <a16:creationId xmlns:a16="http://schemas.microsoft.com/office/drawing/2014/main" id="{C73C5DA9-CBDC-45C7-ADF8-B56BCCB8D4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0" name="Text Box 5">
          <a:extLst>
            <a:ext uri="{FF2B5EF4-FFF2-40B4-BE49-F238E27FC236}">
              <a16:creationId xmlns:a16="http://schemas.microsoft.com/office/drawing/2014/main" id="{B1D13F48-9027-49DB-8338-01B15850A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1" name="Text Box 5">
          <a:extLst>
            <a:ext uri="{FF2B5EF4-FFF2-40B4-BE49-F238E27FC236}">
              <a16:creationId xmlns:a16="http://schemas.microsoft.com/office/drawing/2014/main" id="{098D40E7-7A8F-423F-9A01-CE8AE06BA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2" name="Text Box 5">
          <a:extLst>
            <a:ext uri="{FF2B5EF4-FFF2-40B4-BE49-F238E27FC236}">
              <a16:creationId xmlns:a16="http://schemas.microsoft.com/office/drawing/2014/main" id="{4E4EF79E-C0EE-4DCB-8148-56D02CEE3B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3" name="Text Box 5">
          <a:extLst>
            <a:ext uri="{FF2B5EF4-FFF2-40B4-BE49-F238E27FC236}">
              <a16:creationId xmlns:a16="http://schemas.microsoft.com/office/drawing/2014/main" id="{78FFAE61-42F6-4535-B798-963949D44A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4" name="Text Box 5">
          <a:extLst>
            <a:ext uri="{FF2B5EF4-FFF2-40B4-BE49-F238E27FC236}">
              <a16:creationId xmlns:a16="http://schemas.microsoft.com/office/drawing/2014/main" id="{4B48BFEC-021E-46F3-9A11-D98C83AEE8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5" name="Text Box 5">
          <a:extLst>
            <a:ext uri="{FF2B5EF4-FFF2-40B4-BE49-F238E27FC236}">
              <a16:creationId xmlns:a16="http://schemas.microsoft.com/office/drawing/2014/main" id="{37154555-6E35-4020-9F1B-D5DB9843D9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6" name="Text Box 5">
          <a:extLst>
            <a:ext uri="{FF2B5EF4-FFF2-40B4-BE49-F238E27FC236}">
              <a16:creationId xmlns:a16="http://schemas.microsoft.com/office/drawing/2014/main" id="{FDF8B3CE-2228-45EE-BE54-AC864FD26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7" name="Text Box 5">
          <a:extLst>
            <a:ext uri="{FF2B5EF4-FFF2-40B4-BE49-F238E27FC236}">
              <a16:creationId xmlns:a16="http://schemas.microsoft.com/office/drawing/2014/main" id="{11A0E5DD-B52A-4D62-A649-0ED559635A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8" name="Text Box 5">
          <a:extLst>
            <a:ext uri="{FF2B5EF4-FFF2-40B4-BE49-F238E27FC236}">
              <a16:creationId xmlns:a16="http://schemas.microsoft.com/office/drawing/2014/main" id="{ADC91F87-37FA-4D5E-86E9-07E5C40CD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9" name="Text Box 5">
          <a:extLst>
            <a:ext uri="{FF2B5EF4-FFF2-40B4-BE49-F238E27FC236}">
              <a16:creationId xmlns:a16="http://schemas.microsoft.com/office/drawing/2014/main" id="{C81CB376-677E-44B2-9E14-1A973696F2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0" name="Text Box 5">
          <a:extLst>
            <a:ext uri="{FF2B5EF4-FFF2-40B4-BE49-F238E27FC236}">
              <a16:creationId xmlns:a16="http://schemas.microsoft.com/office/drawing/2014/main" id="{4257C726-C35E-45D0-8D3A-C637343673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1" name="Text Box 5">
          <a:extLst>
            <a:ext uri="{FF2B5EF4-FFF2-40B4-BE49-F238E27FC236}">
              <a16:creationId xmlns:a16="http://schemas.microsoft.com/office/drawing/2014/main" id="{2B0CC912-2320-4897-9435-A3469305A9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2" name="Text Box 5">
          <a:extLst>
            <a:ext uri="{FF2B5EF4-FFF2-40B4-BE49-F238E27FC236}">
              <a16:creationId xmlns:a16="http://schemas.microsoft.com/office/drawing/2014/main" id="{2C0AF9C0-2BCD-47F8-807F-95E8F2A8AE7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3" name="Text Box 5">
          <a:extLst>
            <a:ext uri="{FF2B5EF4-FFF2-40B4-BE49-F238E27FC236}">
              <a16:creationId xmlns:a16="http://schemas.microsoft.com/office/drawing/2014/main" id="{4137C7A2-114F-43A4-934F-B8DD5F3E5B0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4" name="Text Box 5">
          <a:extLst>
            <a:ext uri="{FF2B5EF4-FFF2-40B4-BE49-F238E27FC236}">
              <a16:creationId xmlns:a16="http://schemas.microsoft.com/office/drawing/2014/main" id="{E44DEE9C-9A82-4EC6-98FC-58A05994D1B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5" name="Text Box 5">
          <a:extLst>
            <a:ext uri="{FF2B5EF4-FFF2-40B4-BE49-F238E27FC236}">
              <a16:creationId xmlns:a16="http://schemas.microsoft.com/office/drawing/2014/main" id="{B11D636D-55A1-46C9-A0FE-F2FD7B61951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6" name="Text Box 5">
          <a:extLst>
            <a:ext uri="{FF2B5EF4-FFF2-40B4-BE49-F238E27FC236}">
              <a16:creationId xmlns:a16="http://schemas.microsoft.com/office/drawing/2014/main" id="{AFFF0BA1-64DF-40DC-9BA2-E97E672A78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7" name="Text Box 5">
          <a:extLst>
            <a:ext uri="{FF2B5EF4-FFF2-40B4-BE49-F238E27FC236}">
              <a16:creationId xmlns:a16="http://schemas.microsoft.com/office/drawing/2014/main" id="{81EA6579-5051-46E3-B630-339152C093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8" name="Text Box 5">
          <a:extLst>
            <a:ext uri="{FF2B5EF4-FFF2-40B4-BE49-F238E27FC236}">
              <a16:creationId xmlns:a16="http://schemas.microsoft.com/office/drawing/2014/main" id="{E2B666C3-0A9E-447E-8A34-5FFF97DE4C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9" name="Text Box 5">
          <a:extLst>
            <a:ext uri="{FF2B5EF4-FFF2-40B4-BE49-F238E27FC236}">
              <a16:creationId xmlns:a16="http://schemas.microsoft.com/office/drawing/2014/main" id="{83287121-B25D-48F1-B9A1-2DFE75211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0" name="Text Box 5">
          <a:extLst>
            <a:ext uri="{FF2B5EF4-FFF2-40B4-BE49-F238E27FC236}">
              <a16:creationId xmlns:a16="http://schemas.microsoft.com/office/drawing/2014/main" id="{EAF08B26-9465-4C91-B82E-430B2256E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1" name="Text Box 5">
          <a:extLst>
            <a:ext uri="{FF2B5EF4-FFF2-40B4-BE49-F238E27FC236}">
              <a16:creationId xmlns:a16="http://schemas.microsoft.com/office/drawing/2014/main" id="{7611C27D-C634-4BAE-B659-3309119604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2" name="Text Box 5">
          <a:extLst>
            <a:ext uri="{FF2B5EF4-FFF2-40B4-BE49-F238E27FC236}">
              <a16:creationId xmlns:a16="http://schemas.microsoft.com/office/drawing/2014/main" id="{B5EF5CCF-62B0-4288-9C1B-DDEB46B671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3" name="Text Box 5">
          <a:extLst>
            <a:ext uri="{FF2B5EF4-FFF2-40B4-BE49-F238E27FC236}">
              <a16:creationId xmlns:a16="http://schemas.microsoft.com/office/drawing/2014/main" id="{8BC9334B-7224-495F-8CAF-591206A946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4" name="Text Box 5">
          <a:extLst>
            <a:ext uri="{FF2B5EF4-FFF2-40B4-BE49-F238E27FC236}">
              <a16:creationId xmlns:a16="http://schemas.microsoft.com/office/drawing/2014/main" id="{C0B90E03-D221-4D62-8F3A-7A7343A8AB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5" name="Text Box 5">
          <a:extLst>
            <a:ext uri="{FF2B5EF4-FFF2-40B4-BE49-F238E27FC236}">
              <a16:creationId xmlns:a16="http://schemas.microsoft.com/office/drawing/2014/main" id="{33D8D492-DE36-43AB-BF06-64C46D159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6" name="Text Box 5">
          <a:extLst>
            <a:ext uri="{FF2B5EF4-FFF2-40B4-BE49-F238E27FC236}">
              <a16:creationId xmlns:a16="http://schemas.microsoft.com/office/drawing/2014/main" id="{FEE6089E-F23F-4909-896A-417309D20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7" name="Text Box 5">
          <a:extLst>
            <a:ext uri="{FF2B5EF4-FFF2-40B4-BE49-F238E27FC236}">
              <a16:creationId xmlns:a16="http://schemas.microsoft.com/office/drawing/2014/main" id="{2EF7CC69-338F-4B24-B2B3-CB2C5D0187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8" name="Text Box 5">
          <a:extLst>
            <a:ext uri="{FF2B5EF4-FFF2-40B4-BE49-F238E27FC236}">
              <a16:creationId xmlns:a16="http://schemas.microsoft.com/office/drawing/2014/main" id="{CA381B82-6C59-4AF4-8C9C-1665B0C689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9" name="Text Box 5">
          <a:extLst>
            <a:ext uri="{FF2B5EF4-FFF2-40B4-BE49-F238E27FC236}">
              <a16:creationId xmlns:a16="http://schemas.microsoft.com/office/drawing/2014/main" id="{0DBFE761-1EDB-43BF-A74B-C5E2008024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0" name="Text Box 5">
          <a:extLst>
            <a:ext uri="{FF2B5EF4-FFF2-40B4-BE49-F238E27FC236}">
              <a16:creationId xmlns:a16="http://schemas.microsoft.com/office/drawing/2014/main" id="{073D8C8B-EA89-4BDA-A199-1C8F248CBF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1" name="Text Box 5">
          <a:extLst>
            <a:ext uri="{FF2B5EF4-FFF2-40B4-BE49-F238E27FC236}">
              <a16:creationId xmlns:a16="http://schemas.microsoft.com/office/drawing/2014/main" id="{CFAA8630-85A8-41A4-AD3E-C947C4859E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2" name="Text Box 5">
          <a:extLst>
            <a:ext uri="{FF2B5EF4-FFF2-40B4-BE49-F238E27FC236}">
              <a16:creationId xmlns:a16="http://schemas.microsoft.com/office/drawing/2014/main" id="{BDA9BDD0-A3CC-44A2-86B6-880B96036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3" name="Text Box 5">
          <a:extLst>
            <a:ext uri="{FF2B5EF4-FFF2-40B4-BE49-F238E27FC236}">
              <a16:creationId xmlns:a16="http://schemas.microsoft.com/office/drawing/2014/main" id="{5BF33070-2115-4C2A-83E8-E3051E7D46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4" name="Text Box 5">
          <a:extLst>
            <a:ext uri="{FF2B5EF4-FFF2-40B4-BE49-F238E27FC236}">
              <a16:creationId xmlns:a16="http://schemas.microsoft.com/office/drawing/2014/main" id="{639190FD-B347-4F16-903A-CE65DAAA87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5" name="Text Box 5">
          <a:extLst>
            <a:ext uri="{FF2B5EF4-FFF2-40B4-BE49-F238E27FC236}">
              <a16:creationId xmlns:a16="http://schemas.microsoft.com/office/drawing/2014/main" id="{AA571336-B9BC-438D-8F6F-FF1859B6DD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6" name="Text Box 5">
          <a:extLst>
            <a:ext uri="{FF2B5EF4-FFF2-40B4-BE49-F238E27FC236}">
              <a16:creationId xmlns:a16="http://schemas.microsoft.com/office/drawing/2014/main" id="{272D554F-235C-488C-BED5-A8B53A6524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7" name="Text Box 5">
          <a:extLst>
            <a:ext uri="{FF2B5EF4-FFF2-40B4-BE49-F238E27FC236}">
              <a16:creationId xmlns:a16="http://schemas.microsoft.com/office/drawing/2014/main" id="{A7549710-37F5-4998-B3B4-662503E595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8" name="Text Box 5">
          <a:extLst>
            <a:ext uri="{FF2B5EF4-FFF2-40B4-BE49-F238E27FC236}">
              <a16:creationId xmlns:a16="http://schemas.microsoft.com/office/drawing/2014/main" id="{1759EEC9-7EF5-4D7F-A13A-1398026023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9" name="Text Box 5">
          <a:extLst>
            <a:ext uri="{FF2B5EF4-FFF2-40B4-BE49-F238E27FC236}">
              <a16:creationId xmlns:a16="http://schemas.microsoft.com/office/drawing/2014/main" id="{CE93E090-5BEA-47D2-BDA3-971BB51781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0" name="Text Box 5">
          <a:extLst>
            <a:ext uri="{FF2B5EF4-FFF2-40B4-BE49-F238E27FC236}">
              <a16:creationId xmlns:a16="http://schemas.microsoft.com/office/drawing/2014/main" id="{69482E48-9323-46E7-ABE7-698CF8446E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1" name="Text Box 5">
          <a:extLst>
            <a:ext uri="{FF2B5EF4-FFF2-40B4-BE49-F238E27FC236}">
              <a16:creationId xmlns:a16="http://schemas.microsoft.com/office/drawing/2014/main" id="{040270DF-35C3-4B05-9016-4F73F519A5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2" name="Text Box 5">
          <a:extLst>
            <a:ext uri="{FF2B5EF4-FFF2-40B4-BE49-F238E27FC236}">
              <a16:creationId xmlns:a16="http://schemas.microsoft.com/office/drawing/2014/main" id="{E3C71F53-56A7-41F3-9F3E-1EBE2B3574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3" name="Text Box 5">
          <a:extLst>
            <a:ext uri="{FF2B5EF4-FFF2-40B4-BE49-F238E27FC236}">
              <a16:creationId xmlns:a16="http://schemas.microsoft.com/office/drawing/2014/main" id="{FB25FB7F-FB0E-4C03-B634-16D5CE67E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4" name="Text Box 5">
          <a:extLst>
            <a:ext uri="{FF2B5EF4-FFF2-40B4-BE49-F238E27FC236}">
              <a16:creationId xmlns:a16="http://schemas.microsoft.com/office/drawing/2014/main" id="{57479AE4-4BF7-49CF-86F8-6FA385867F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5" name="Text Box 5">
          <a:extLst>
            <a:ext uri="{FF2B5EF4-FFF2-40B4-BE49-F238E27FC236}">
              <a16:creationId xmlns:a16="http://schemas.microsoft.com/office/drawing/2014/main" id="{9D60A873-1316-40FB-9D45-741D6A6A49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6" name="Text Box 5">
          <a:extLst>
            <a:ext uri="{FF2B5EF4-FFF2-40B4-BE49-F238E27FC236}">
              <a16:creationId xmlns:a16="http://schemas.microsoft.com/office/drawing/2014/main" id="{1FAE1719-B561-4F27-98CA-F9D5094B67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7" name="Text Box 5">
          <a:extLst>
            <a:ext uri="{FF2B5EF4-FFF2-40B4-BE49-F238E27FC236}">
              <a16:creationId xmlns:a16="http://schemas.microsoft.com/office/drawing/2014/main" id="{585A92E8-7B8F-4FCD-A9C9-EA5A0913A2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8" name="Text Box 5">
          <a:extLst>
            <a:ext uri="{FF2B5EF4-FFF2-40B4-BE49-F238E27FC236}">
              <a16:creationId xmlns:a16="http://schemas.microsoft.com/office/drawing/2014/main" id="{F4EA37DC-D6D0-4E54-A213-86BF7BD902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9" name="Text Box 5">
          <a:extLst>
            <a:ext uri="{FF2B5EF4-FFF2-40B4-BE49-F238E27FC236}">
              <a16:creationId xmlns:a16="http://schemas.microsoft.com/office/drawing/2014/main" id="{0E196629-F476-4F42-AB23-1E4045B77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0" name="Text Box 5">
          <a:extLst>
            <a:ext uri="{FF2B5EF4-FFF2-40B4-BE49-F238E27FC236}">
              <a16:creationId xmlns:a16="http://schemas.microsoft.com/office/drawing/2014/main" id="{5E308F90-9601-43E2-B3F0-AC82F89513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1" name="Text Box 5">
          <a:extLst>
            <a:ext uri="{FF2B5EF4-FFF2-40B4-BE49-F238E27FC236}">
              <a16:creationId xmlns:a16="http://schemas.microsoft.com/office/drawing/2014/main" id="{C6315842-F887-4DCE-964F-0F597F025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2" name="Text Box 5">
          <a:extLst>
            <a:ext uri="{FF2B5EF4-FFF2-40B4-BE49-F238E27FC236}">
              <a16:creationId xmlns:a16="http://schemas.microsoft.com/office/drawing/2014/main" id="{11AE0830-3B58-47E2-A1F7-C051D4020B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3" name="Text Box 5">
          <a:extLst>
            <a:ext uri="{FF2B5EF4-FFF2-40B4-BE49-F238E27FC236}">
              <a16:creationId xmlns:a16="http://schemas.microsoft.com/office/drawing/2014/main" id="{D1DB2B79-7ED2-469A-9B47-0D86A6F64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4" name="Text Box 5">
          <a:extLst>
            <a:ext uri="{FF2B5EF4-FFF2-40B4-BE49-F238E27FC236}">
              <a16:creationId xmlns:a16="http://schemas.microsoft.com/office/drawing/2014/main" id="{330571BF-255C-462A-A7FA-60AA0E6CFB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5" name="Text Box 5">
          <a:extLst>
            <a:ext uri="{FF2B5EF4-FFF2-40B4-BE49-F238E27FC236}">
              <a16:creationId xmlns:a16="http://schemas.microsoft.com/office/drawing/2014/main" id="{D1A6FD4A-EC21-455F-BB99-0F23FCAE6B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6" name="Text Box 5">
          <a:extLst>
            <a:ext uri="{FF2B5EF4-FFF2-40B4-BE49-F238E27FC236}">
              <a16:creationId xmlns:a16="http://schemas.microsoft.com/office/drawing/2014/main" id="{06A0FA37-EACA-4F3A-929E-198A51D60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7" name="Text Box 5">
          <a:extLst>
            <a:ext uri="{FF2B5EF4-FFF2-40B4-BE49-F238E27FC236}">
              <a16:creationId xmlns:a16="http://schemas.microsoft.com/office/drawing/2014/main" id="{6FD432F6-3272-4C26-80DA-D17B647FC9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8" name="Text Box 5">
          <a:extLst>
            <a:ext uri="{FF2B5EF4-FFF2-40B4-BE49-F238E27FC236}">
              <a16:creationId xmlns:a16="http://schemas.microsoft.com/office/drawing/2014/main" id="{FA177699-2263-4F72-934D-795395AFD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9" name="Text Box 5">
          <a:extLst>
            <a:ext uri="{FF2B5EF4-FFF2-40B4-BE49-F238E27FC236}">
              <a16:creationId xmlns:a16="http://schemas.microsoft.com/office/drawing/2014/main" id="{DC334397-16EC-43B3-B686-F45187B630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0" name="Text Box 5">
          <a:extLst>
            <a:ext uri="{FF2B5EF4-FFF2-40B4-BE49-F238E27FC236}">
              <a16:creationId xmlns:a16="http://schemas.microsoft.com/office/drawing/2014/main" id="{9C216E0D-59FF-476A-AEB4-62C78B1F41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1" name="Text Box 5">
          <a:extLst>
            <a:ext uri="{FF2B5EF4-FFF2-40B4-BE49-F238E27FC236}">
              <a16:creationId xmlns:a16="http://schemas.microsoft.com/office/drawing/2014/main" id="{232CD719-E42C-41A0-8F37-729C690747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2" name="Text Box 5">
          <a:extLst>
            <a:ext uri="{FF2B5EF4-FFF2-40B4-BE49-F238E27FC236}">
              <a16:creationId xmlns:a16="http://schemas.microsoft.com/office/drawing/2014/main" id="{06CD861D-EF21-48EF-BE7B-CE9324C6BAB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3" name="Text Box 5">
          <a:extLst>
            <a:ext uri="{FF2B5EF4-FFF2-40B4-BE49-F238E27FC236}">
              <a16:creationId xmlns:a16="http://schemas.microsoft.com/office/drawing/2014/main" id="{19B401F4-B0FB-4DA5-BB96-293B8D5A74A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4" name="Text Box 5">
          <a:extLst>
            <a:ext uri="{FF2B5EF4-FFF2-40B4-BE49-F238E27FC236}">
              <a16:creationId xmlns:a16="http://schemas.microsoft.com/office/drawing/2014/main" id="{12C24171-9AC2-4E19-85C1-3D13D94D4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5" name="Text Box 5">
          <a:extLst>
            <a:ext uri="{FF2B5EF4-FFF2-40B4-BE49-F238E27FC236}">
              <a16:creationId xmlns:a16="http://schemas.microsoft.com/office/drawing/2014/main" id="{6CE02CD4-CFCF-4CBF-B1D5-C60A9719F7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6" name="Text Box 5">
          <a:extLst>
            <a:ext uri="{FF2B5EF4-FFF2-40B4-BE49-F238E27FC236}">
              <a16:creationId xmlns:a16="http://schemas.microsoft.com/office/drawing/2014/main" id="{8A6AB362-40AB-43D6-8669-32E6128EC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7" name="Text Box 5">
          <a:extLst>
            <a:ext uri="{FF2B5EF4-FFF2-40B4-BE49-F238E27FC236}">
              <a16:creationId xmlns:a16="http://schemas.microsoft.com/office/drawing/2014/main" id="{0959302E-8103-48CC-9997-7A4550EF1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8" name="Text Box 5">
          <a:extLst>
            <a:ext uri="{FF2B5EF4-FFF2-40B4-BE49-F238E27FC236}">
              <a16:creationId xmlns:a16="http://schemas.microsoft.com/office/drawing/2014/main" id="{1F7C97DA-E59A-44EB-A76E-C3AF2F0084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9" name="Text Box 5">
          <a:extLst>
            <a:ext uri="{FF2B5EF4-FFF2-40B4-BE49-F238E27FC236}">
              <a16:creationId xmlns:a16="http://schemas.microsoft.com/office/drawing/2014/main" id="{2258124D-ED6F-46C2-BA49-4C2BCF50D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0" name="Text Box 5">
          <a:extLst>
            <a:ext uri="{FF2B5EF4-FFF2-40B4-BE49-F238E27FC236}">
              <a16:creationId xmlns:a16="http://schemas.microsoft.com/office/drawing/2014/main" id="{F9D7ABC2-5235-405B-ADFA-6D7FD7340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1" name="Text Box 5">
          <a:extLst>
            <a:ext uri="{FF2B5EF4-FFF2-40B4-BE49-F238E27FC236}">
              <a16:creationId xmlns:a16="http://schemas.microsoft.com/office/drawing/2014/main" id="{5F40EEF1-D184-4D1B-AC41-E0A193401F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2" name="Text Box 5">
          <a:extLst>
            <a:ext uri="{FF2B5EF4-FFF2-40B4-BE49-F238E27FC236}">
              <a16:creationId xmlns:a16="http://schemas.microsoft.com/office/drawing/2014/main" id="{7895CD70-A8A0-4D62-8652-2AB6BFCC83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3" name="Text Box 5">
          <a:extLst>
            <a:ext uri="{FF2B5EF4-FFF2-40B4-BE49-F238E27FC236}">
              <a16:creationId xmlns:a16="http://schemas.microsoft.com/office/drawing/2014/main" id="{F098D2C3-B231-4429-8667-514D5D3EC8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4" name="Text Box 5">
          <a:extLst>
            <a:ext uri="{FF2B5EF4-FFF2-40B4-BE49-F238E27FC236}">
              <a16:creationId xmlns:a16="http://schemas.microsoft.com/office/drawing/2014/main" id="{00EA95E6-5FE2-4735-A3E2-5EE63F71F0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5" name="Text Box 5">
          <a:extLst>
            <a:ext uri="{FF2B5EF4-FFF2-40B4-BE49-F238E27FC236}">
              <a16:creationId xmlns:a16="http://schemas.microsoft.com/office/drawing/2014/main" id="{61118245-9A20-4700-BBF2-F4644A6884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6" name="Text Box 5">
          <a:extLst>
            <a:ext uri="{FF2B5EF4-FFF2-40B4-BE49-F238E27FC236}">
              <a16:creationId xmlns:a16="http://schemas.microsoft.com/office/drawing/2014/main" id="{26729A54-E3B2-4EF1-9178-562A2EFFEA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7" name="Text Box 5">
          <a:extLst>
            <a:ext uri="{FF2B5EF4-FFF2-40B4-BE49-F238E27FC236}">
              <a16:creationId xmlns:a16="http://schemas.microsoft.com/office/drawing/2014/main" id="{239A7AFC-8D77-4514-8901-007EACF5C2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8" name="Text Box 5">
          <a:extLst>
            <a:ext uri="{FF2B5EF4-FFF2-40B4-BE49-F238E27FC236}">
              <a16:creationId xmlns:a16="http://schemas.microsoft.com/office/drawing/2014/main" id="{EEAA90A8-7FE7-41A8-B7EF-4C82A451E1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9" name="Text Box 5">
          <a:extLst>
            <a:ext uri="{FF2B5EF4-FFF2-40B4-BE49-F238E27FC236}">
              <a16:creationId xmlns:a16="http://schemas.microsoft.com/office/drawing/2014/main" id="{771E3CB9-6CB4-4350-B597-A0F4C01BB8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0" name="Text Box 5">
          <a:extLst>
            <a:ext uri="{FF2B5EF4-FFF2-40B4-BE49-F238E27FC236}">
              <a16:creationId xmlns:a16="http://schemas.microsoft.com/office/drawing/2014/main" id="{BFD60C90-44D0-4A28-9E39-27BC8767D3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1" name="Text Box 5">
          <a:extLst>
            <a:ext uri="{FF2B5EF4-FFF2-40B4-BE49-F238E27FC236}">
              <a16:creationId xmlns:a16="http://schemas.microsoft.com/office/drawing/2014/main" id="{7F4E6CEF-4A0B-47C1-9663-79A5B932D0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2" name="Text Box 5">
          <a:extLst>
            <a:ext uri="{FF2B5EF4-FFF2-40B4-BE49-F238E27FC236}">
              <a16:creationId xmlns:a16="http://schemas.microsoft.com/office/drawing/2014/main" id="{061FA84C-2690-425B-99E4-1D537291F8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3" name="Text Box 5">
          <a:extLst>
            <a:ext uri="{FF2B5EF4-FFF2-40B4-BE49-F238E27FC236}">
              <a16:creationId xmlns:a16="http://schemas.microsoft.com/office/drawing/2014/main" id="{B1131888-E144-460A-93E2-724B4D75A4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4" name="Text Box 5">
          <a:extLst>
            <a:ext uri="{FF2B5EF4-FFF2-40B4-BE49-F238E27FC236}">
              <a16:creationId xmlns:a16="http://schemas.microsoft.com/office/drawing/2014/main" id="{BA9305AF-2818-4511-A430-606E2F1F3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5" name="Text Box 5">
          <a:extLst>
            <a:ext uri="{FF2B5EF4-FFF2-40B4-BE49-F238E27FC236}">
              <a16:creationId xmlns:a16="http://schemas.microsoft.com/office/drawing/2014/main" id="{C7E413D8-1D4C-46D2-99C9-594B2E7ED0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6" name="Text Box 5">
          <a:extLst>
            <a:ext uri="{FF2B5EF4-FFF2-40B4-BE49-F238E27FC236}">
              <a16:creationId xmlns:a16="http://schemas.microsoft.com/office/drawing/2014/main" id="{D235DD7A-BA55-4BB0-B4E6-6F9C168F08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7" name="Text Box 5">
          <a:extLst>
            <a:ext uri="{FF2B5EF4-FFF2-40B4-BE49-F238E27FC236}">
              <a16:creationId xmlns:a16="http://schemas.microsoft.com/office/drawing/2014/main" id="{712911B3-E017-427B-AB0A-632148D82C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8" name="Text Box 5">
          <a:extLst>
            <a:ext uri="{FF2B5EF4-FFF2-40B4-BE49-F238E27FC236}">
              <a16:creationId xmlns:a16="http://schemas.microsoft.com/office/drawing/2014/main" id="{9B4102C1-829A-4000-9E17-FA682F5F76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9" name="Text Box 5">
          <a:extLst>
            <a:ext uri="{FF2B5EF4-FFF2-40B4-BE49-F238E27FC236}">
              <a16:creationId xmlns:a16="http://schemas.microsoft.com/office/drawing/2014/main" id="{98558923-4989-411F-A40A-587D2196B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0" name="Text Box 5">
          <a:extLst>
            <a:ext uri="{FF2B5EF4-FFF2-40B4-BE49-F238E27FC236}">
              <a16:creationId xmlns:a16="http://schemas.microsoft.com/office/drawing/2014/main" id="{E2B1A6DB-DAED-4311-9311-05DCAF4A0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1" name="Text Box 5">
          <a:extLst>
            <a:ext uri="{FF2B5EF4-FFF2-40B4-BE49-F238E27FC236}">
              <a16:creationId xmlns:a16="http://schemas.microsoft.com/office/drawing/2014/main" id="{D8C72375-1200-4D1A-9353-2BF6EAEF82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2" name="Text Box 5">
          <a:extLst>
            <a:ext uri="{FF2B5EF4-FFF2-40B4-BE49-F238E27FC236}">
              <a16:creationId xmlns:a16="http://schemas.microsoft.com/office/drawing/2014/main" id="{B8A814E2-05A5-44D2-BAE2-0C1CDF9917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3" name="Text Box 5">
          <a:extLst>
            <a:ext uri="{FF2B5EF4-FFF2-40B4-BE49-F238E27FC236}">
              <a16:creationId xmlns:a16="http://schemas.microsoft.com/office/drawing/2014/main" id="{CE95B9EA-D39E-4FE5-A960-6417F0F9A0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4" name="Text Box 5">
          <a:extLst>
            <a:ext uri="{FF2B5EF4-FFF2-40B4-BE49-F238E27FC236}">
              <a16:creationId xmlns:a16="http://schemas.microsoft.com/office/drawing/2014/main" id="{1B673223-3EEB-47E7-B8EA-4078F67256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5" name="Text Box 5">
          <a:extLst>
            <a:ext uri="{FF2B5EF4-FFF2-40B4-BE49-F238E27FC236}">
              <a16:creationId xmlns:a16="http://schemas.microsoft.com/office/drawing/2014/main" id="{7F423523-E84F-4C6A-8E77-6F6D83117A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6" name="Text Box 5">
          <a:extLst>
            <a:ext uri="{FF2B5EF4-FFF2-40B4-BE49-F238E27FC236}">
              <a16:creationId xmlns:a16="http://schemas.microsoft.com/office/drawing/2014/main" id="{81460A1F-0191-47D0-8D7E-217BB15EEF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7" name="Text Box 5">
          <a:extLst>
            <a:ext uri="{FF2B5EF4-FFF2-40B4-BE49-F238E27FC236}">
              <a16:creationId xmlns:a16="http://schemas.microsoft.com/office/drawing/2014/main" id="{9643E6AE-41EE-42D0-97C0-19115E5C36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8" name="Text Box 5">
          <a:extLst>
            <a:ext uri="{FF2B5EF4-FFF2-40B4-BE49-F238E27FC236}">
              <a16:creationId xmlns:a16="http://schemas.microsoft.com/office/drawing/2014/main" id="{92EFF9C8-0BD8-495A-B8F6-9406A98A3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9" name="Text Box 5">
          <a:extLst>
            <a:ext uri="{FF2B5EF4-FFF2-40B4-BE49-F238E27FC236}">
              <a16:creationId xmlns:a16="http://schemas.microsoft.com/office/drawing/2014/main" id="{50FD2A11-2F2F-491A-A85B-7C53AD5B8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0" name="Text Box 5">
          <a:extLst>
            <a:ext uri="{FF2B5EF4-FFF2-40B4-BE49-F238E27FC236}">
              <a16:creationId xmlns:a16="http://schemas.microsoft.com/office/drawing/2014/main" id="{D0E9AE72-FA91-4CBC-AB81-03F61B997B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1" name="Text Box 5">
          <a:extLst>
            <a:ext uri="{FF2B5EF4-FFF2-40B4-BE49-F238E27FC236}">
              <a16:creationId xmlns:a16="http://schemas.microsoft.com/office/drawing/2014/main" id="{F91D1D0F-CDD1-48A6-A9EB-C39A849C4E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2" name="Text Box 5">
          <a:extLst>
            <a:ext uri="{FF2B5EF4-FFF2-40B4-BE49-F238E27FC236}">
              <a16:creationId xmlns:a16="http://schemas.microsoft.com/office/drawing/2014/main" id="{0AE6B838-600E-44B3-8993-32153F9796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3" name="Text Box 5">
          <a:extLst>
            <a:ext uri="{FF2B5EF4-FFF2-40B4-BE49-F238E27FC236}">
              <a16:creationId xmlns:a16="http://schemas.microsoft.com/office/drawing/2014/main" id="{41A404B1-9F61-40AC-AB49-A125EE621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4" name="Text Box 5">
          <a:extLst>
            <a:ext uri="{FF2B5EF4-FFF2-40B4-BE49-F238E27FC236}">
              <a16:creationId xmlns:a16="http://schemas.microsoft.com/office/drawing/2014/main" id="{83BA19A3-681C-495C-8628-F7E07D2540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5" name="Text Box 5">
          <a:extLst>
            <a:ext uri="{FF2B5EF4-FFF2-40B4-BE49-F238E27FC236}">
              <a16:creationId xmlns:a16="http://schemas.microsoft.com/office/drawing/2014/main" id="{300BD48F-4DCF-4D65-A65C-3C089931B4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6" name="Text Box 5">
          <a:extLst>
            <a:ext uri="{FF2B5EF4-FFF2-40B4-BE49-F238E27FC236}">
              <a16:creationId xmlns:a16="http://schemas.microsoft.com/office/drawing/2014/main" id="{8993B428-6147-4AF0-9E53-99A7846134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7" name="Text Box 5">
          <a:extLst>
            <a:ext uri="{FF2B5EF4-FFF2-40B4-BE49-F238E27FC236}">
              <a16:creationId xmlns:a16="http://schemas.microsoft.com/office/drawing/2014/main" id="{D7859424-ECF9-4EF5-A544-9E8C375A54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38" name="Text Box 5">
          <a:extLst>
            <a:ext uri="{FF2B5EF4-FFF2-40B4-BE49-F238E27FC236}">
              <a16:creationId xmlns:a16="http://schemas.microsoft.com/office/drawing/2014/main" id="{B51E5978-1214-4515-81DC-958EAB209DF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39" name="Text Box 5">
          <a:extLst>
            <a:ext uri="{FF2B5EF4-FFF2-40B4-BE49-F238E27FC236}">
              <a16:creationId xmlns:a16="http://schemas.microsoft.com/office/drawing/2014/main" id="{3ADB4BD8-C07E-408C-81D8-B2478F1F8E4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40" name="Text Box 5">
          <a:extLst>
            <a:ext uri="{FF2B5EF4-FFF2-40B4-BE49-F238E27FC236}">
              <a16:creationId xmlns:a16="http://schemas.microsoft.com/office/drawing/2014/main" id="{1BABE059-6047-41CA-BDFF-2C524414015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41" name="Text Box 5">
          <a:extLst>
            <a:ext uri="{FF2B5EF4-FFF2-40B4-BE49-F238E27FC236}">
              <a16:creationId xmlns:a16="http://schemas.microsoft.com/office/drawing/2014/main" id="{2CD5080B-1E26-4208-BA4A-E9C13DE2B12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2" name="Text Box 5">
          <a:extLst>
            <a:ext uri="{FF2B5EF4-FFF2-40B4-BE49-F238E27FC236}">
              <a16:creationId xmlns:a16="http://schemas.microsoft.com/office/drawing/2014/main" id="{67F87F8D-46B6-4F11-B846-6CEF98DDBA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3" name="Text Box 5">
          <a:extLst>
            <a:ext uri="{FF2B5EF4-FFF2-40B4-BE49-F238E27FC236}">
              <a16:creationId xmlns:a16="http://schemas.microsoft.com/office/drawing/2014/main" id="{C13649EB-F113-4420-9526-5C4C6F7B37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4" name="Text Box 5">
          <a:extLst>
            <a:ext uri="{FF2B5EF4-FFF2-40B4-BE49-F238E27FC236}">
              <a16:creationId xmlns:a16="http://schemas.microsoft.com/office/drawing/2014/main" id="{A67CC00E-0855-4324-A2B4-C7F48115E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5" name="Text Box 5">
          <a:extLst>
            <a:ext uri="{FF2B5EF4-FFF2-40B4-BE49-F238E27FC236}">
              <a16:creationId xmlns:a16="http://schemas.microsoft.com/office/drawing/2014/main" id="{810CB8D9-756D-469B-B6BF-A8F6675D3B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6" name="Text Box 5">
          <a:extLst>
            <a:ext uri="{FF2B5EF4-FFF2-40B4-BE49-F238E27FC236}">
              <a16:creationId xmlns:a16="http://schemas.microsoft.com/office/drawing/2014/main" id="{9D6CBB73-297A-4A13-BB44-70CBF963F0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7" name="Text Box 5">
          <a:extLst>
            <a:ext uri="{FF2B5EF4-FFF2-40B4-BE49-F238E27FC236}">
              <a16:creationId xmlns:a16="http://schemas.microsoft.com/office/drawing/2014/main" id="{EEFF7EC4-E56D-4DA9-8D55-B1C67A0CE7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8" name="Text Box 5">
          <a:extLst>
            <a:ext uri="{FF2B5EF4-FFF2-40B4-BE49-F238E27FC236}">
              <a16:creationId xmlns:a16="http://schemas.microsoft.com/office/drawing/2014/main" id="{C8C2DBDD-B5BA-4020-8E98-72B256BED3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9" name="Text Box 5">
          <a:extLst>
            <a:ext uri="{FF2B5EF4-FFF2-40B4-BE49-F238E27FC236}">
              <a16:creationId xmlns:a16="http://schemas.microsoft.com/office/drawing/2014/main" id="{F412BC66-3915-4AF8-8132-51915F0E8F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0" name="Text Box 5">
          <a:extLst>
            <a:ext uri="{FF2B5EF4-FFF2-40B4-BE49-F238E27FC236}">
              <a16:creationId xmlns:a16="http://schemas.microsoft.com/office/drawing/2014/main" id="{4963537E-1DCA-4C94-ACF2-B49AD50B94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1" name="Text Box 5">
          <a:extLst>
            <a:ext uri="{FF2B5EF4-FFF2-40B4-BE49-F238E27FC236}">
              <a16:creationId xmlns:a16="http://schemas.microsoft.com/office/drawing/2014/main" id="{3FD2B6B8-C2D4-43DF-AB33-A8648FA9D1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2" name="Text Box 5">
          <a:extLst>
            <a:ext uri="{FF2B5EF4-FFF2-40B4-BE49-F238E27FC236}">
              <a16:creationId xmlns:a16="http://schemas.microsoft.com/office/drawing/2014/main" id="{E54DCB95-026C-4427-84A4-46C8D51ADB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3" name="Text Box 5">
          <a:extLst>
            <a:ext uri="{FF2B5EF4-FFF2-40B4-BE49-F238E27FC236}">
              <a16:creationId xmlns:a16="http://schemas.microsoft.com/office/drawing/2014/main" id="{986CA407-E9E0-4498-8145-45AA625D70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4" name="Text Box 5">
          <a:extLst>
            <a:ext uri="{FF2B5EF4-FFF2-40B4-BE49-F238E27FC236}">
              <a16:creationId xmlns:a16="http://schemas.microsoft.com/office/drawing/2014/main" id="{E4E61D02-9124-4BDD-96F5-1555B0C873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5" name="Text Box 5">
          <a:extLst>
            <a:ext uri="{FF2B5EF4-FFF2-40B4-BE49-F238E27FC236}">
              <a16:creationId xmlns:a16="http://schemas.microsoft.com/office/drawing/2014/main" id="{8976C1A9-B41E-4A09-965E-8F98FEAF3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6" name="Text Box 5">
          <a:extLst>
            <a:ext uri="{FF2B5EF4-FFF2-40B4-BE49-F238E27FC236}">
              <a16:creationId xmlns:a16="http://schemas.microsoft.com/office/drawing/2014/main" id="{1BCDF9A2-E626-43B9-ADC3-D3784505E1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7" name="Text Box 5">
          <a:extLst>
            <a:ext uri="{FF2B5EF4-FFF2-40B4-BE49-F238E27FC236}">
              <a16:creationId xmlns:a16="http://schemas.microsoft.com/office/drawing/2014/main" id="{DD69302D-EEAF-4BDE-BF7E-00E8C75B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8" name="Text Box 5">
          <a:extLst>
            <a:ext uri="{FF2B5EF4-FFF2-40B4-BE49-F238E27FC236}">
              <a16:creationId xmlns:a16="http://schemas.microsoft.com/office/drawing/2014/main" id="{D0328A67-F11B-4D13-9D88-667559DD9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9" name="Text Box 5">
          <a:extLst>
            <a:ext uri="{FF2B5EF4-FFF2-40B4-BE49-F238E27FC236}">
              <a16:creationId xmlns:a16="http://schemas.microsoft.com/office/drawing/2014/main" id="{D5376FB7-21F3-4DE2-BDB1-51FB4226B3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0" name="Text Box 5">
          <a:extLst>
            <a:ext uri="{FF2B5EF4-FFF2-40B4-BE49-F238E27FC236}">
              <a16:creationId xmlns:a16="http://schemas.microsoft.com/office/drawing/2014/main" id="{F5E73F2E-5B93-4E52-A08A-85551823AD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1" name="Text Box 5">
          <a:extLst>
            <a:ext uri="{FF2B5EF4-FFF2-40B4-BE49-F238E27FC236}">
              <a16:creationId xmlns:a16="http://schemas.microsoft.com/office/drawing/2014/main" id="{4539F95F-14E7-46B2-B888-485DA23FF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2" name="Text Box 5">
          <a:extLst>
            <a:ext uri="{FF2B5EF4-FFF2-40B4-BE49-F238E27FC236}">
              <a16:creationId xmlns:a16="http://schemas.microsoft.com/office/drawing/2014/main" id="{2349979F-DE2E-4D4D-BE44-E169F157A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3" name="Text Box 5">
          <a:extLst>
            <a:ext uri="{FF2B5EF4-FFF2-40B4-BE49-F238E27FC236}">
              <a16:creationId xmlns:a16="http://schemas.microsoft.com/office/drawing/2014/main" id="{B1774F14-B971-476E-8B0F-5331A6D92CF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4" name="Text Box 5">
          <a:extLst>
            <a:ext uri="{FF2B5EF4-FFF2-40B4-BE49-F238E27FC236}">
              <a16:creationId xmlns:a16="http://schemas.microsoft.com/office/drawing/2014/main" id="{DF66DB54-75BF-401B-9435-2BB609D0C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5" name="Text Box 5">
          <a:extLst>
            <a:ext uri="{FF2B5EF4-FFF2-40B4-BE49-F238E27FC236}">
              <a16:creationId xmlns:a16="http://schemas.microsoft.com/office/drawing/2014/main" id="{2511EB43-4257-4E63-A014-4183D22A0B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6" name="Text Box 5">
          <a:extLst>
            <a:ext uri="{FF2B5EF4-FFF2-40B4-BE49-F238E27FC236}">
              <a16:creationId xmlns:a16="http://schemas.microsoft.com/office/drawing/2014/main" id="{9479CF2C-45DC-461F-BE29-61D0FAEA77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7" name="Text Box 5">
          <a:extLst>
            <a:ext uri="{FF2B5EF4-FFF2-40B4-BE49-F238E27FC236}">
              <a16:creationId xmlns:a16="http://schemas.microsoft.com/office/drawing/2014/main" id="{A774E788-3C4F-4898-8788-1DEE68BAED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8" name="Text Box 5">
          <a:extLst>
            <a:ext uri="{FF2B5EF4-FFF2-40B4-BE49-F238E27FC236}">
              <a16:creationId xmlns:a16="http://schemas.microsoft.com/office/drawing/2014/main" id="{90F7EFDC-C027-496C-A21B-39C52E6BBB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9" name="Text Box 5">
          <a:extLst>
            <a:ext uri="{FF2B5EF4-FFF2-40B4-BE49-F238E27FC236}">
              <a16:creationId xmlns:a16="http://schemas.microsoft.com/office/drawing/2014/main" id="{0004F4C6-FE83-40B4-8D4A-760F6DFFEE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0" name="Text Box 5">
          <a:extLst>
            <a:ext uri="{FF2B5EF4-FFF2-40B4-BE49-F238E27FC236}">
              <a16:creationId xmlns:a16="http://schemas.microsoft.com/office/drawing/2014/main" id="{887B7B7A-CB51-492D-A4AF-15699BD0E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1" name="Text Box 5">
          <a:extLst>
            <a:ext uri="{FF2B5EF4-FFF2-40B4-BE49-F238E27FC236}">
              <a16:creationId xmlns:a16="http://schemas.microsoft.com/office/drawing/2014/main" id="{DB03C3A8-2DCD-4E01-B761-2C4AFFD9BC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2" name="Text Box 5">
          <a:extLst>
            <a:ext uri="{FF2B5EF4-FFF2-40B4-BE49-F238E27FC236}">
              <a16:creationId xmlns:a16="http://schemas.microsoft.com/office/drawing/2014/main" id="{ED7E52A7-541E-44A3-A30A-74F3CAAD4D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3" name="Text Box 5">
          <a:extLst>
            <a:ext uri="{FF2B5EF4-FFF2-40B4-BE49-F238E27FC236}">
              <a16:creationId xmlns:a16="http://schemas.microsoft.com/office/drawing/2014/main" id="{8ED0B6D9-4979-4B1D-94BE-E7FA801CA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4" name="Text Box 5">
          <a:extLst>
            <a:ext uri="{FF2B5EF4-FFF2-40B4-BE49-F238E27FC236}">
              <a16:creationId xmlns:a16="http://schemas.microsoft.com/office/drawing/2014/main" id="{F33EEC62-3081-41F5-9172-21E30FE46C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5" name="Text Box 5">
          <a:extLst>
            <a:ext uri="{FF2B5EF4-FFF2-40B4-BE49-F238E27FC236}">
              <a16:creationId xmlns:a16="http://schemas.microsoft.com/office/drawing/2014/main" id="{2E7AA93D-1C18-4732-A881-A48B588C80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6" name="Text Box 5">
          <a:extLst>
            <a:ext uri="{FF2B5EF4-FFF2-40B4-BE49-F238E27FC236}">
              <a16:creationId xmlns:a16="http://schemas.microsoft.com/office/drawing/2014/main" id="{0E4C269F-4C37-4C11-8F44-C341BB72DB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7" name="Text Box 5">
          <a:extLst>
            <a:ext uri="{FF2B5EF4-FFF2-40B4-BE49-F238E27FC236}">
              <a16:creationId xmlns:a16="http://schemas.microsoft.com/office/drawing/2014/main" id="{CABD8C8B-921B-4429-9CF1-56F1BEC6B9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8" name="Text Box 5">
          <a:extLst>
            <a:ext uri="{FF2B5EF4-FFF2-40B4-BE49-F238E27FC236}">
              <a16:creationId xmlns:a16="http://schemas.microsoft.com/office/drawing/2014/main" id="{3A586B35-6938-4359-B46C-E10085434A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9" name="Text Box 5">
          <a:extLst>
            <a:ext uri="{FF2B5EF4-FFF2-40B4-BE49-F238E27FC236}">
              <a16:creationId xmlns:a16="http://schemas.microsoft.com/office/drawing/2014/main" id="{F615763C-BDAD-421D-8367-B854F4280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0" name="Text Box 5">
          <a:extLst>
            <a:ext uri="{FF2B5EF4-FFF2-40B4-BE49-F238E27FC236}">
              <a16:creationId xmlns:a16="http://schemas.microsoft.com/office/drawing/2014/main" id="{516CFD68-472A-4A2C-9A53-4ED480584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1" name="Text Box 5">
          <a:extLst>
            <a:ext uri="{FF2B5EF4-FFF2-40B4-BE49-F238E27FC236}">
              <a16:creationId xmlns:a16="http://schemas.microsoft.com/office/drawing/2014/main" id="{8A75ACE7-F85F-4C2A-A286-8FA0B4F73F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2" name="Text Box 5">
          <a:extLst>
            <a:ext uri="{FF2B5EF4-FFF2-40B4-BE49-F238E27FC236}">
              <a16:creationId xmlns:a16="http://schemas.microsoft.com/office/drawing/2014/main" id="{77CF5CEB-5981-48B0-880C-495419C2CA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3" name="Text Box 5">
          <a:extLst>
            <a:ext uri="{FF2B5EF4-FFF2-40B4-BE49-F238E27FC236}">
              <a16:creationId xmlns:a16="http://schemas.microsoft.com/office/drawing/2014/main" id="{F7AE11C0-6A4B-4FE0-92F9-1D939A1804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4" name="Text Box 5">
          <a:extLst>
            <a:ext uri="{FF2B5EF4-FFF2-40B4-BE49-F238E27FC236}">
              <a16:creationId xmlns:a16="http://schemas.microsoft.com/office/drawing/2014/main" id="{4C4D8E25-2766-473C-944F-6C007C773B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5" name="Text Box 5">
          <a:extLst>
            <a:ext uri="{FF2B5EF4-FFF2-40B4-BE49-F238E27FC236}">
              <a16:creationId xmlns:a16="http://schemas.microsoft.com/office/drawing/2014/main" id="{EF8E5564-974B-4441-97D8-AB451C2666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6" name="Text Box 5">
          <a:extLst>
            <a:ext uri="{FF2B5EF4-FFF2-40B4-BE49-F238E27FC236}">
              <a16:creationId xmlns:a16="http://schemas.microsoft.com/office/drawing/2014/main" id="{0218DEE7-D157-4621-B744-D9FC0F8834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7" name="Text Box 5">
          <a:extLst>
            <a:ext uri="{FF2B5EF4-FFF2-40B4-BE49-F238E27FC236}">
              <a16:creationId xmlns:a16="http://schemas.microsoft.com/office/drawing/2014/main" id="{1546C4A2-AF17-48DC-8AFE-AD1B6621CFB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8" name="Text Box 5">
          <a:extLst>
            <a:ext uri="{FF2B5EF4-FFF2-40B4-BE49-F238E27FC236}">
              <a16:creationId xmlns:a16="http://schemas.microsoft.com/office/drawing/2014/main" id="{F508A2AE-D7CA-474A-8792-72B4B187E53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9" name="Text Box 5">
          <a:extLst>
            <a:ext uri="{FF2B5EF4-FFF2-40B4-BE49-F238E27FC236}">
              <a16:creationId xmlns:a16="http://schemas.microsoft.com/office/drawing/2014/main" id="{12D4D510-F9CE-4D05-B866-318B9F05B17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0" name="Text Box 5">
          <a:extLst>
            <a:ext uri="{FF2B5EF4-FFF2-40B4-BE49-F238E27FC236}">
              <a16:creationId xmlns:a16="http://schemas.microsoft.com/office/drawing/2014/main" id="{7978FBC8-F064-421D-A70F-4F013B6064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1" name="Text Box 5">
          <a:extLst>
            <a:ext uri="{FF2B5EF4-FFF2-40B4-BE49-F238E27FC236}">
              <a16:creationId xmlns:a16="http://schemas.microsoft.com/office/drawing/2014/main" id="{AE128B26-45D3-453E-A205-CEA0C0C410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2" name="Text Box 5">
          <a:extLst>
            <a:ext uri="{FF2B5EF4-FFF2-40B4-BE49-F238E27FC236}">
              <a16:creationId xmlns:a16="http://schemas.microsoft.com/office/drawing/2014/main" id="{24500DCD-28B5-49DE-A2D2-D113C94237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3" name="Text Box 5">
          <a:extLst>
            <a:ext uri="{FF2B5EF4-FFF2-40B4-BE49-F238E27FC236}">
              <a16:creationId xmlns:a16="http://schemas.microsoft.com/office/drawing/2014/main" id="{B175171E-760D-48BF-AEBE-E35FCF11E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4" name="Text Box 5">
          <a:extLst>
            <a:ext uri="{FF2B5EF4-FFF2-40B4-BE49-F238E27FC236}">
              <a16:creationId xmlns:a16="http://schemas.microsoft.com/office/drawing/2014/main" id="{7712153B-99C7-4BFD-8743-5BFA8AF73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5" name="Text Box 5">
          <a:extLst>
            <a:ext uri="{FF2B5EF4-FFF2-40B4-BE49-F238E27FC236}">
              <a16:creationId xmlns:a16="http://schemas.microsoft.com/office/drawing/2014/main" id="{26582F38-BD92-42F2-89FB-11F037564F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6" name="Text Box 5">
          <a:extLst>
            <a:ext uri="{FF2B5EF4-FFF2-40B4-BE49-F238E27FC236}">
              <a16:creationId xmlns:a16="http://schemas.microsoft.com/office/drawing/2014/main" id="{FCAD4DEB-6C09-4391-884C-286C193509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7" name="Text Box 5">
          <a:extLst>
            <a:ext uri="{FF2B5EF4-FFF2-40B4-BE49-F238E27FC236}">
              <a16:creationId xmlns:a16="http://schemas.microsoft.com/office/drawing/2014/main" id="{D478BDD2-F68B-40C3-908F-79E3B9B16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8" name="Text Box 5">
          <a:extLst>
            <a:ext uri="{FF2B5EF4-FFF2-40B4-BE49-F238E27FC236}">
              <a16:creationId xmlns:a16="http://schemas.microsoft.com/office/drawing/2014/main" id="{D4EF1264-6566-4BF8-8F01-8CEDA93EC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9" name="Text Box 5">
          <a:extLst>
            <a:ext uri="{FF2B5EF4-FFF2-40B4-BE49-F238E27FC236}">
              <a16:creationId xmlns:a16="http://schemas.microsoft.com/office/drawing/2014/main" id="{7ACEC3EC-1841-4042-8B51-2A37181564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0" name="Text Box 5">
          <a:extLst>
            <a:ext uri="{FF2B5EF4-FFF2-40B4-BE49-F238E27FC236}">
              <a16:creationId xmlns:a16="http://schemas.microsoft.com/office/drawing/2014/main" id="{C2A0204A-4C9F-4F2E-97F7-8C78BDFE09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1" name="Text Box 5">
          <a:extLst>
            <a:ext uri="{FF2B5EF4-FFF2-40B4-BE49-F238E27FC236}">
              <a16:creationId xmlns:a16="http://schemas.microsoft.com/office/drawing/2014/main" id="{7EAEBFEA-0061-4B5B-90E8-DB5871BF31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2" name="Text Box 5">
          <a:extLst>
            <a:ext uri="{FF2B5EF4-FFF2-40B4-BE49-F238E27FC236}">
              <a16:creationId xmlns:a16="http://schemas.microsoft.com/office/drawing/2014/main" id="{419BDDDD-FD87-4878-9C2D-1AC9A581C6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3" name="Text Box 5">
          <a:extLst>
            <a:ext uri="{FF2B5EF4-FFF2-40B4-BE49-F238E27FC236}">
              <a16:creationId xmlns:a16="http://schemas.microsoft.com/office/drawing/2014/main" id="{77E4B183-D8FD-4068-A1BC-2B0686A482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4" name="Text Box 5">
          <a:extLst>
            <a:ext uri="{FF2B5EF4-FFF2-40B4-BE49-F238E27FC236}">
              <a16:creationId xmlns:a16="http://schemas.microsoft.com/office/drawing/2014/main" id="{B39193A4-97BD-4003-8172-04AB49DF5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5" name="Text Box 5">
          <a:extLst>
            <a:ext uri="{FF2B5EF4-FFF2-40B4-BE49-F238E27FC236}">
              <a16:creationId xmlns:a16="http://schemas.microsoft.com/office/drawing/2014/main" id="{ED9CF8A9-F253-4308-BF7F-FCD61FC5EF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6" name="Text Box 5">
          <a:extLst>
            <a:ext uri="{FF2B5EF4-FFF2-40B4-BE49-F238E27FC236}">
              <a16:creationId xmlns:a16="http://schemas.microsoft.com/office/drawing/2014/main" id="{D4E3751B-266E-4C1C-9749-64273CA642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7" name="Text Box 5">
          <a:extLst>
            <a:ext uri="{FF2B5EF4-FFF2-40B4-BE49-F238E27FC236}">
              <a16:creationId xmlns:a16="http://schemas.microsoft.com/office/drawing/2014/main" id="{66C86E94-9369-4620-A13E-365452711E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8" name="Text Box 5">
          <a:extLst>
            <a:ext uri="{FF2B5EF4-FFF2-40B4-BE49-F238E27FC236}">
              <a16:creationId xmlns:a16="http://schemas.microsoft.com/office/drawing/2014/main" id="{CFEADF89-399E-465D-9194-95647A92E9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9" name="Text Box 5">
          <a:extLst>
            <a:ext uri="{FF2B5EF4-FFF2-40B4-BE49-F238E27FC236}">
              <a16:creationId xmlns:a16="http://schemas.microsoft.com/office/drawing/2014/main" id="{8573C6C8-7979-4B3F-819B-E6BB0B057E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0" name="Text Box 5">
          <a:extLst>
            <a:ext uri="{FF2B5EF4-FFF2-40B4-BE49-F238E27FC236}">
              <a16:creationId xmlns:a16="http://schemas.microsoft.com/office/drawing/2014/main" id="{D9CA9DC6-733B-4470-89D8-109B97BD29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1" name="Text Box 5">
          <a:extLst>
            <a:ext uri="{FF2B5EF4-FFF2-40B4-BE49-F238E27FC236}">
              <a16:creationId xmlns:a16="http://schemas.microsoft.com/office/drawing/2014/main" id="{014FA601-879F-450E-8148-78A73AFADB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2" name="Text Box 5">
          <a:extLst>
            <a:ext uri="{FF2B5EF4-FFF2-40B4-BE49-F238E27FC236}">
              <a16:creationId xmlns:a16="http://schemas.microsoft.com/office/drawing/2014/main" id="{7AF72455-13A6-40F2-9A5F-AD3BFF8B8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3" name="Text Box 5">
          <a:extLst>
            <a:ext uri="{FF2B5EF4-FFF2-40B4-BE49-F238E27FC236}">
              <a16:creationId xmlns:a16="http://schemas.microsoft.com/office/drawing/2014/main" id="{D9795167-CBF2-4CE0-AD1D-C45AFE7976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4" name="Text Box 5">
          <a:extLst>
            <a:ext uri="{FF2B5EF4-FFF2-40B4-BE49-F238E27FC236}">
              <a16:creationId xmlns:a16="http://schemas.microsoft.com/office/drawing/2014/main" id="{515F138B-13B7-4ADD-80E8-1006D8E2AD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5" name="Text Box 5">
          <a:extLst>
            <a:ext uri="{FF2B5EF4-FFF2-40B4-BE49-F238E27FC236}">
              <a16:creationId xmlns:a16="http://schemas.microsoft.com/office/drawing/2014/main" id="{F80A434D-1A5E-44F9-9564-77B47B123B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6" name="Text Box 5">
          <a:extLst>
            <a:ext uri="{FF2B5EF4-FFF2-40B4-BE49-F238E27FC236}">
              <a16:creationId xmlns:a16="http://schemas.microsoft.com/office/drawing/2014/main" id="{AE70A433-2467-4105-9048-879A6056A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7" name="Text Box 5">
          <a:extLst>
            <a:ext uri="{FF2B5EF4-FFF2-40B4-BE49-F238E27FC236}">
              <a16:creationId xmlns:a16="http://schemas.microsoft.com/office/drawing/2014/main" id="{43DB9457-1BA0-4BCE-AED8-52D4CE36D8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8" name="Text Box 5">
          <a:extLst>
            <a:ext uri="{FF2B5EF4-FFF2-40B4-BE49-F238E27FC236}">
              <a16:creationId xmlns:a16="http://schemas.microsoft.com/office/drawing/2014/main" id="{02570D7F-AB89-4437-A598-8EBBBD94C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9" name="Text Box 5">
          <a:extLst>
            <a:ext uri="{FF2B5EF4-FFF2-40B4-BE49-F238E27FC236}">
              <a16:creationId xmlns:a16="http://schemas.microsoft.com/office/drawing/2014/main" id="{52FBF1E4-65B7-43DF-A6A4-82904DC010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0" name="Text Box 5">
          <a:extLst>
            <a:ext uri="{FF2B5EF4-FFF2-40B4-BE49-F238E27FC236}">
              <a16:creationId xmlns:a16="http://schemas.microsoft.com/office/drawing/2014/main" id="{304AB007-1EE4-451F-AD93-401B098F2F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1" name="Text Box 5">
          <a:extLst>
            <a:ext uri="{FF2B5EF4-FFF2-40B4-BE49-F238E27FC236}">
              <a16:creationId xmlns:a16="http://schemas.microsoft.com/office/drawing/2014/main" id="{D0CF81F0-CC9E-47B5-91BA-60285B947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2" name="Text Box 5">
          <a:extLst>
            <a:ext uri="{FF2B5EF4-FFF2-40B4-BE49-F238E27FC236}">
              <a16:creationId xmlns:a16="http://schemas.microsoft.com/office/drawing/2014/main" id="{33FDC189-8737-4C87-9BD0-D15E81DD14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3" name="Text Box 5">
          <a:extLst>
            <a:ext uri="{FF2B5EF4-FFF2-40B4-BE49-F238E27FC236}">
              <a16:creationId xmlns:a16="http://schemas.microsoft.com/office/drawing/2014/main" id="{ECD7B895-E816-465E-B997-071683574E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4" name="Text Box 5">
          <a:extLst>
            <a:ext uri="{FF2B5EF4-FFF2-40B4-BE49-F238E27FC236}">
              <a16:creationId xmlns:a16="http://schemas.microsoft.com/office/drawing/2014/main" id="{901C8CF1-7BDD-4299-9209-19807C86EC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5" name="Text Box 5">
          <a:extLst>
            <a:ext uri="{FF2B5EF4-FFF2-40B4-BE49-F238E27FC236}">
              <a16:creationId xmlns:a16="http://schemas.microsoft.com/office/drawing/2014/main" id="{1F9199B5-C2DF-4AF9-B792-B98BFDF20E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6" name="Text Box 5">
          <a:extLst>
            <a:ext uri="{FF2B5EF4-FFF2-40B4-BE49-F238E27FC236}">
              <a16:creationId xmlns:a16="http://schemas.microsoft.com/office/drawing/2014/main" id="{A0409F8C-9CC2-4DC1-9BD6-DFFB2875C7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7" name="Text Box 5">
          <a:extLst>
            <a:ext uri="{FF2B5EF4-FFF2-40B4-BE49-F238E27FC236}">
              <a16:creationId xmlns:a16="http://schemas.microsoft.com/office/drawing/2014/main" id="{15E9535A-2221-4300-9759-643155ABE3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8" name="Text Box 5">
          <a:extLst>
            <a:ext uri="{FF2B5EF4-FFF2-40B4-BE49-F238E27FC236}">
              <a16:creationId xmlns:a16="http://schemas.microsoft.com/office/drawing/2014/main" id="{960B38A2-0F45-4D26-A427-39742CF6DE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9" name="Text Box 5">
          <a:extLst>
            <a:ext uri="{FF2B5EF4-FFF2-40B4-BE49-F238E27FC236}">
              <a16:creationId xmlns:a16="http://schemas.microsoft.com/office/drawing/2014/main" id="{491BB39D-09C8-403D-8FF2-7DBADB3AAA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0" name="Text Box 5">
          <a:extLst>
            <a:ext uri="{FF2B5EF4-FFF2-40B4-BE49-F238E27FC236}">
              <a16:creationId xmlns:a16="http://schemas.microsoft.com/office/drawing/2014/main" id="{E63EDF4C-EBE4-4C72-A35A-C6E7E2B6B6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1" name="Text Box 5">
          <a:extLst>
            <a:ext uri="{FF2B5EF4-FFF2-40B4-BE49-F238E27FC236}">
              <a16:creationId xmlns:a16="http://schemas.microsoft.com/office/drawing/2014/main" id="{91D1DA84-42F8-4CC4-95B8-73C71BF8C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2" name="Text Box 5">
          <a:extLst>
            <a:ext uri="{FF2B5EF4-FFF2-40B4-BE49-F238E27FC236}">
              <a16:creationId xmlns:a16="http://schemas.microsoft.com/office/drawing/2014/main" id="{6BB163DD-63B1-471B-93D3-7920A0C86C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3" name="Text Box 5">
          <a:extLst>
            <a:ext uri="{FF2B5EF4-FFF2-40B4-BE49-F238E27FC236}">
              <a16:creationId xmlns:a16="http://schemas.microsoft.com/office/drawing/2014/main" id="{BE2EE71E-5557-4843-A8BA-8F743B2CB6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4" name="Text Box 5">
          <a:extLst>
            <a:ext uri="{FF2B5EF4-FFF2-40B4-BE49-F238E27FC236}">
              <a16:creationId xmlns:a16="http://schemas.microsoft.com/office/drawing/2014/main" id="{D766659E-65A5-482C-896D-FFFFD3D0451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5" name="Text Box 5">
          <a:extLst>
            <a:ext uri="{FF2B5EF4-FFF2-40B4-BE49-F238E27FC236}">
              <a16:creationId xmlns:a16="http://schemas.microsoft.com/office/drawing/2014/main" id="{F872F121-88BB-4125-911C-CE223A480BD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6" name="Text Box 5">
          <a:extLst>
            <a:ext uri="{FF2B5EF4-FFF2-40B4-BE49-F238E27FC236}">
              <a16:creationId xmlns:a16="http://schemas.microsoft.com/office/drawing/2014/main" id="{88A68B5E-8192-40A1-855F-539E8A4C3FA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7" name="Text Box 5">
          <a:extLst>
            <a:ext uri="{FF2B5EF4-FFF2-40B4-BE49-F238E27FC236}">
              <a16:creationId xmlns:a16="http://schemas.microsoft.com/office/drawing/2014/main" id="{73A8D09B-3194-4904-AD44-935094C7CD1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8" name="Text Box 5">
          <a:extLst>
            <a:ext uri="{FF2B5EF4-FFF2-40B4-BE49-F238E27FC236}">
              <a16:creationId xmlns:a16="http://schemas.microsoft.com/office/drawing/2014/main" id="{EA7E2516-0B0A-4E75-A342-CEF540AB00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9" name="Text Box 5">
          <a:extLst>
            <a:ext uri="{FF2B5EF4-FFF2-40B4-BE49-F238E27FC236}">
              <a16:creationId xmlns:a16="http://schemas.microsoft.com/office/drawing/2014/main" id="{D7495B92-D350-47CF-91EC-DA4F756819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0" name="Text Box 5">
          <a:extLst>
            <a:ext uri="{FF2B5EF4-FFF2-40B4-BE49-F238E27FC236}">
              <a16:creationId xmlns:a16="http://schemas.microsoft.com/office/drawing/2014/main" id="{4C692956-093D-40DB-B0B7-F1C33D40B9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1" name="Text Box 5">
          <a:extLst>
            <a:ext uri="{FF2B5EF4-FFF2-40B4-BE49-F238E27FC236}">
              <a16:creationId xmlns:a16="http://schemas.microsoft.com/office/drawing/2014/main" id="{DBB46C6A-259D-4D08-9990-62B16A3910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2" name="Text Box 5">
          <a:extLst>
            <a:ext uri="{FF2B5EF4-FFF2-40B4-BE49-F238E27FC236}">
              <a16:creationId xmlns:a16="http://schemas.microsoft.com/office/drawing/2014/main" id="{6944264F-57DF-4A06-BD7F-944B66DD3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3" name="Text Box 5">
          <a:extLst>
            <a:ext uri="{FF2B5EF4-FFF2-40B4-BE49-F238E27FC236}">
              <a16:creationId xmlns:a16="http://schemas.microsoft.com/office/drawing/2014/main" id="{01900865-00BF-4E8B-A47D-F35F416493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4" name="Text Box 5">
          <a:extLst>
            <a:ext uri="{FF2B5EF4-FFF2-40B4-BE49-F238E27FC236}">
              <a16:creationId xmlns:a16="http://schemas.microsoft.com/office/drawing/2014/main" id="{BE23F8FA-C96B-43AE-A2DB-870D3CDD17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5" name="Text Box 5">
          <a:extLst>
            <a:ext uri="{FF2B5EF4-FFF2-40B4-BE49-F238E27FC236}">
              <a16:creationId xmlns:a16="http://schemas.microsoft.com/office/drawing/2014/main" id="{28112A39-03D0-47FE-8EAE-04F05CA33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6" name="Text Box 5">
          <a:extLst>
            <a:ext uri="{FF2B5EF4-FFF2-40B4-BE49-F238E27FC236}">
              <a16:creationId xmlns:a16="http://schemas.microsoft.com/office/drawing/2014/main" id="{0F580912-F66C-4E4B-A878-0EF68E9FC3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7" name="Text Box 5">
          <a:extLst>
            <a:ext uri="{FF2B5EF4-FFF2-40B4-BE49-F238E27FC236}">
              <a16:creationId xmlns:a16="http://schemas.microsoft.com/office/drawing/2014/main" id="{42C2B86E-FC46-4E97-87CB-4CD83C051C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8" name="Text Box 5">
          <a:extLst>
            <a:ext uri="{FF2B5EF4-FFF2-40B4-BE49-F238E27FC236}">
              <a16:creationId xmlns:a16="http://schemas.microsoft.com/office/drawing/2014/main" id="{5FF0CDFF-F293-497F-A83C-930D612FC1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9" name="Text Box 5">
          <a:extLst>
            <a:ext uri="{FF2B5EF4-FFF2-40B4-BE49-F238E27FC236}">
              <a16:creationId xmlns:a16="http://schemas.microsoft.com/office/drawing/2014/main" id="{0045935F-A5E9-4DCD-8490-CFE5B32CEC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0" name="Text Box 5">
          <a:extLst>
            <a:ext uri="{FF2B5EF4-FFF2-40B4-BE49-F238E27FC236}">
              <a16:creationId xmlns:a16="http://schemas.microsoft.com/office/drawing/2014/main" id="{FA43BC7D-9A44-4E12-98BA-7AF3093A7F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1" name="Text Box 5">
          <a:extLst>
            <a:ext uri="{FF2B5EF4-FFF2-40B4-BE49-F238E27FC236}">
              <a16:creationId xmlns:a16="http://schemas.microsoft.com/office/drawing/2014/main" id="{77B7DF83-DFA5-4E6A-A2E1-02D583F898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2" name="Text Box 5">
          <a:extLst>
            <a:ext uri="{FF2B5EF4-FFF2-40B4-BE49-F238E27FC236}">
              <a16:creationId xmlns:a16="http://schemas.microsoft.com/office/drawing/2014/main" id="{589B425B-EC71-4EAC-8BBB-15F0D5BD1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3" name="Text Box 5">
          <a:extLst>
            <a:ext uri="{FF2B5EF4-FFF2-40B4-BE49-F238E27FC236}">
              <a16:creationId xmlns:a16="http://schemas.microsoft.com/office/drawing/2014/main" id="{D268D081-8EA5-4C3D-A01E-335FDCC3AC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4" name="Text Box 5">
          <a:extLst>
            <a:ext uri="{FF2B5EF4-FFF2-40B4-BE49-F238E27FC236}">
              <a16:creationId xmlns:a16="http://schemas.microsoft.com/office/drawing/2014/main" id="{50CF73BA-6A19-4784-9CDF-750311C8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5" name="Text Box 5">
          <a:extLst>
            <a:ext uri="{FF2B5EF4-FFF2-40B4-BE49-F238E27FC236}">
              <a16:creationId xmlns:a16="http://schemas.microsoft.com/office/drawing/2014/main" id="{9D6BBFF1-78B2-47A5-9A69-CF3856786B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6" name="Text Box 5">
          <a:extLst>
            <a:ext uri="{FF2B5EF4-FFF2-40B4-BE49-F238E27FC236}">
              <a16:creationId xmlns:a16="http://schemas.microsoft.com/office/drawing/2014/main" id="{F5DC3C54-398F-415E-B074-11AB77EEAA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7" name="Text Box 5">
          <a:extLst>
            <a:ext uri="{FF2B5EF4-FFF2-40B4-BE49-F238E27FC236}">
              <a16:creationId xmlns:a16="http://schemas.microsoft.com/office/drawing/2014/main" id="{A591424F-FC3F-48E9-8C3B-BE626EEF7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8" name="Text Box 5">
          <a:extLst>
            <a:ext uri="{FF2B5EF4-FFF2-40B4-BE49-F238E27FC236}">
              <a16:creationId xmlns:a16="http://schemas.microsoft.com/office/drawing/2014/main" id="{F427978E-9AB6-4AC0-8851-577734D343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9" name="Text Box 5">
          <a:extLst>
            <a:ext uri="{FF2B5EF4-FFF2-40B4-BE49-F238E27FC236}">
              <a16:creationId xmlns:a16="http://schemas.microsoft.com/office/drawing/2014/main" id="{408A8A8A-2EAC-47A7-968C-A748AC6D69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0" name="Text Box 5">
          <a:extLst>
            <a:ext uri="{FF2B5EF4-FFF2-40B4-BE49-F238E27FC236}">
              <a16:creationId xmlns:a16="http://schemas.microsoft.com/office/drawing/2014/main" id="{31549FB3-229D-41DE-B598-61EA273FED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1" name="Text Box 5">
          <a:extLst>
            <a:ext uri="{FF2B5EF4-FFF2-40B4-BE49-F238E27FC236}">
              <a16:creationId xmlns:a16="http://schemas.microsoft.com/office/drawing/2014/main" id="{0E1499BE-ACDF-43B1-A0E2-BEE07B93B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2" name="Text Box 5">
          <a:extLst>
            <a:ext uri="{FF2B5EF4-FFF2-40B4-BE49-F238E27FC236}">
              <a16:creationId xmlns:a16="http://schemas.microsoft.com/office/drawing/2014/main" id="{F894DD67-705C-4FA8-972C-7F8072944B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3" name="Text Box 5">
          <a:extLst>
            <a:ext uri="{FF2B5EF4-FFF2-40B4-BE49-F238E27FC236}">
              <a16:creationId xmlns:a16="http://schemas.microsoft.com/office/drawing/2014/main" id="{DC6EE271-8C72-44B9-A813-D658308002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4" name="Text Box 5">
          <a:extLst>
            <a:ext uri="{FF2B5EF4-FFF2-40B4-BE49-F238E27FC236}">
              <a16:creationId xmlns:a16="http://schemas.microsoft.com/office/drawing/2014/main" id="{65D9D96D-F8C8-478C-88DC-8604102C8E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5" name="Text Box 5">
          <a:extLst>
            <a:ext uri="{FF2B5EF4-FFF2-40B4-BE49-F238E27FC236}">
              <a16:creationId xmlns:a16="http://schemas.microsoft.com/office/drawing/2014/main" id="{C35247FB-354A-4E79-9BB8-035AE368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6" name="Text Box 5">
          <a:extLst>
            <a:ext uri="{FF2B5EF4-FFF2-40B4-BE49-F238E27FC236}">
              <a16:creationId xmlns:a16="http://schemas.microsoft.com/office/drawing/2014/main" id="{5041724C-E588-42CE-831E-AF448A50EF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7" name="Text Box 5">
          <a:extLst>
            <a:ext uri="{FF2B5EF4-FFF2-40B4-BE49-F238E27FC236}">
              <a16:creationId xmlns:a16="http://schemas.microsoft.com/office/drawing/2014/main" id="{0EEC4025-40C8-4FBC-B570-2B91020C4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8" name="Text Box 5">
          <a:extLst>
            <a:ext uri="{FF2B5EF4-FFF2-40B4-BE49-F238E27FC236}">
              <a16:creationId xmlns:a16="http://schemas.microsoft.com/office/drawing/2014/main" id="{3EDE3B4F-B1C6-4AB9-9F45-0200725A8A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9" name="Text Box 5">
          <a:extLst>
            <a:ext uri="{FF2B5EF4-FFF2-40B4-BE49-F238E27FC236}">
              <a16:creationId xmlns:a16="http://schemas.microsoft.com/office/drawing/2014/main" id="{48047962-A5FB-4642-894B-09A3384B1E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0" name="Text Box 5">
          <a:extLst>
            <a:ext uri="{FF2B5EF4-FFF2-40B4-BE49-F238E27FC236}">
              <a16:creationId xmlns:a16="http://schemas.microsoft.com/office/drawing/2014/main" id="{B9323035-2E17-475E-B121-35AF8EBEA8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1" name="Text Box 5">
          <a:extLst>
            <a:ext uri="{FF2B5EF4-FFF2-40B4-BE49-F238E27FC236}">
              <a16:creationId xmlns:a16="http://schemas.microsoft.com/office/drawing/2014/main" id="{D8F256B4-2F88-47B8-B307-86D70B2C52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2" name="Text Box 5">
          <a:extLst>
            <a:ext uri="{FF2B5EF4-FFF2-40B4-BE49-F238E27FC236}">
              <a16:creationId xmlns:a16="http://schemas.microsoft.com/office/drawing/2014/main" id="{31424424-8142-4D2F-8E86-DEE0DE54A8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3" name="Text Box 5">
          <a:extLst>
            <a:ext uri="{FF2B5EF4-FFF2-40B4-BE49-F238E27FC236}">
              <a16:creationId xmlns:a16="http://schemas.microsoft.com/office/drawing/2014/main" id="{BBC895D4-5FDC-4239-82AA-8814D18D63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4" name="Text Box 5">
          <a:extLst>
            <a:ext uri="{FF2B5EF4-FFF2-40B4-BE49-F238E27FC236}">
              <a16:creationId xmlns:a16="http://schemas.microsoft.com/office/drawing/2014/main" id="{3E944DF9-E2DA-4F99-BE1D-7EF648C0F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5" name="Text Box 5">
          <a:extLst>
            <a:ext uri="{FF2B5EF4-FFF2-40B4-BE49-F238E27FC236}">
              <a16:creationId xmlns:a16="http://schemas.microsoft.com/office/drawing/2014/main" id="{84F39C6B-D9B0-4AA3-8251-094946AA18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6" name="Text Box 5">
          <a:extLst>
            <a:ext uri="{FF2B5EF4-FFF2-40B4-BE49-F238E27FC236}">
              <a16:creationId xmlns:a16="http://schemas.microsoft.com/office/drawing/2014/main" id="{E7896DB6-565A-45D0-8162-D045C20D5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7" name="Text Box 5">
          <a:extLst>
            <a:ext uri="{FF2B5EF4-FFF2-40B4-BE49-F238E27FC236}">
              <a16:creationId xmlns:a16="http://schemas.microsoft.com/office/drawing/2014/main" id="{3585675B-7A21-4B29-8AA0-0192E33E2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8" name="Text Box 5">
          <a:extLst>
            <a:ext uri="{FF2B5EF4-FFF2-40B4-BE49-F238E27FC236}">
              <a16:creationId xmlns:a16="http://schemas.microsoft.com/office/drawing/2014/main" id="{EADDD4F5-7829-41A6-86E7-EBC5DBEA4A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9" name="Text Box 5">
          <a:extLst>
            <a:ext uri="{FF2B5EF4-FFF2-40B4-BE49-F238E27FC236}">
              <a16:creationId xmlns:a16="http://schemas.microsoft.com/office/drawing/2014/main" id="{4865CF2F-A76A-4540-AAF3-739CF4AE84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0" name="Text Box 5">
          <a:extLst>
            <a:ext uri="{FF2B5EF4-FFF2-40B4-BE49-F238E27FC236}">
              <a16:creationId xmlns:a16="http://schemas.microsoft.com/office/drawing/2014/main" id="{F386BF27-EA5F-49B0-9280-E60EE32BD3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1" name="Text Box 5">
          <a:extLst>
            <a:ext uri="{FF2B5EF4-FFF2-40B4-BE49-F238E27FC236}">
              <a16:creationId xmlns:a16="http://schemas.microsoft.com/office/drawing/2014/main" id="{5ED59F3D-BC20-456E-8542-30AE1299E6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2" name="Text Box 5">
          <a:extLst>
            <a:ext uri="{FF2B5EF4-FFF2-40B4-BE49-F238E27FC236}">
              <a16:creationId xmlns:a16="http://schemas.microsoft.com/office/drawing/2014/main" id="{59E0A03B-BD03-422E-8AA4-F2C7960767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3" name="Text Box 5">
          <a:extLst>
            <a:ext uri="{FF2B5EF4-FFF2-40B4-BE49-F238E27FC236}">
              <a16:creationId xmlns:a16="http://schemas.microsoft.com/office/drawing/2014/main" id="{CFBD02A2-884C-4237-BBC4-AE3E7CBA99B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4" name="Text Box 5">
          <a:extLst>
            <a:ext uri="{FF2B5EF4-FFF2-40B4-BE49-F238E27FC236}">
              <a16:creationId xmlns:a16="http://schemas.microsoft.com/office/drawing/2014/main" id="{D9411EFE-18AE-4117-A435-8B2E27F6ED1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5" name="Text Box 5">
          <a:extLst>
            <a:ext uri="{FF2B5EF4-FFF2-40B4-BE49-F238E27FC236}">
              <a16:creationId xmlns:a16="http://schemas.microsoft.com/office/drawing/2014/main" id="{BA2B8F06-1B91-43AA-A53B-BC6B24394C1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6" name="Text Box 5">
          <a:extLst>
            <a:ext uri="{FF2B5EF4-FFF2-40B4-BE49-F238E27FC236}">
              <a16:creationId xmlns:a16="http://schemas.microsoft.com/office/drawing/2014/main" id="{3ECAA14E-2E8A-4AC1-BFD3-E1DAD49795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7" name="Text Box 5">
          <a:extLst>
            <a:ext uri="{FF2B5EF4-FFF2-40B4-BE49-F238E27FC236}">
              <a16:creationId xmlns:a16="http://schemas.microsoft.com/office/drawing/2014/main" id="{AF15FDC0-67C3-47ED-821C-881709847B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8" name="Text Box 5">
          <a:extLst>
            <a:ext uri="{FF2B5EF4-FFF2-40B4-BE49-F238E27FC236}">
              <a16:creationId xmlns:a16="http://schemas.microsoft.com/office/drawing/2014/main" id="{DF25F071-F1DA-493B-8EA7-15F4E098B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9" name="Text Box 5">
          <a:extLst>
            <a:ext uri="{FF2B5EF4-FFF2-40B4-BE49-F238E27FC236}">
              <a16:creationId xmlns:a16="http://schemas.microsoft.com/office/drawing/2014/main" id="{3C3F6F0D-8BAF-4DF0-BB2E-3E5231BFE8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0" name="Text Box 5">
          <a:extLst>
            <a:ext uri="{FF2B5EF4-FFF2-40B4-BE49-F238E27FC236}">
              <a16:creationId xmlns:a16="http://schemas.microsoft.com/office/drawing/2014/main" id="{0E6EDD54-5823-4650-832C-979453BBC6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1" name="Text Box 5">
          <a:extLst>
            <a:ext uri="{FF2B5EF4-FFF2-40B4-BE49-F238E27FC236}">
              <a16:creationId xmlns:a16="http://schemas.microsoft.com/office/drawing/2014/main" id="{B8CE77C1-ED6F-4BA3-B7C2-A5C392231A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2" name="Text Box 5">
          <a:extLst>
            <a:ext uri="{FF2B5EF4-FFF2-40B4-BE49-F238E27FC236}">
              <a16:creationId xmlns:a16="http://schemas.microsoft.com/office/drawing/2014/main" id="{7DB379CB-F01F-42BE-B6A0-D4AA495E53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3" name="Text Box 5">
          <a:extLst>
            <a:ext uri="{FF2B5EF4-FFF2-40B4-BE49-F238E27FC236}">
              <a16:creationId xmlns:a16="http://schemas.microsoft.com/office/drawing/2014/main" id="{9C93AE55-7F66-4C25-89E1-C982BD1D1E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4" name="Text Box 5">
          <a:extLst>
            <a:ext uri="{FF2B5EF4-FFF2-40B4-BE49-F238E27FC236}">
              <a16:creationId xmlns:a16="http://schemas.microsoft.com/office/drawing/2014/main" id="{6A7A2543-87B6-4165-9504-E26411D7F9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5" name="Text Box 5">
          <a:extLst>
            <a:ext uri="{FF2B5EF4-FFF2-40B4-BE49-F238E27FC236}">
              <a16:creationId xmlns:a16="http://schemas.microsoft.com/office/drawing/2014/main" id="{D5896CDF-212E-4C5D-9E2D-F83B5F216E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6" name="Text Box 5">
          <a:extLst>
            <a:ext uri="{FF2B5EF4-FFF2-40B4-BE49-F238E27FC236}">
              <a16:creationId xmlns:a16="http://schemas.microsoft.com/office/drawing/2014/main" id="{375DD248-828B-4546-B5E4-8F8F38B0F2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7" name="Text Box 5">
          <a:extLst>
            <a:ext uri="{FF2B5EF4-FFF2-40B4-BE49-F238E27FC236}">
              <a16:creationId xmlns:a16="http://schemas.microsoft.com/office/drawing/2014/main" id="{0CB9E00B-2919-4874-B264-56EEC95020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8" name="Text Box 5">
          <a:extLst>
            <a:ext uri="{FF2B5EF4-FFF2-40B4-BE49-F238E27FC236}">
              <a16:creationId xmlns:a16="http://schemas.microsoft.com/office/drawing/2014/main" id="{EDD8F6F6-E2CB-464D-9B8C-516731E59D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9" name="Text Box 5">
          <a:extLst>
            <a:ext uri="{FF2B5EF4-FFF2-40B4-BE49-F238E27FC236}">
              <a16:creationId xmlns:a16="http://schemas.microsoft.com/office/drawing/2014/main" id="{5F3E2B9B-5840-4852-8427-1EC4A3E2C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0" name="Text Box 5">
          <a:extLst>
            <a:ext uri="{FF2B5EF4-FFF2-40B4-BE49-F238E27FC236}">
              <a16:creationId xmlns:a16="http://schemas.microsoft.com/office/drawing/2014/main" id="{16FB0A04-3CC8-4B27-9245-1439A918E1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1" name="Text Box 5">
          <a:extLst>
            <a:ext uri="{FF2B5EF4-FFF2-40B4-BE49-F238E27FC236}">
              <a16:creationId xmlns:a16="http://schemas.microsoft.com/office/drawing/2014/main" id="{7B1F633C-5404-47AD-A37C-FEE0237263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2" name="Text Box 5">
          <a:extLst>
            <a:ext uri="{FF2B5EF4-FFF2-40B4-BE49-F238E27FC236}">
              <a16:creationId xmlns:a16="http://schemas.microsoft.com/office/drawing/2014/main" id="{AE02DB2C-6557-4505-81EF-7BB7DE9B5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3" name="Text Box 5">
          <a:extLst>
            <a:ext uri="{FF2B5EF4-FFF2-40B4-BE49-F238E27FC236}">
              <a16:creationId xmlns:a16="http://schemas.microsoft.com/office/drawing/2014/main" id="{8FCF8F2B-5394-453F-B0C0-2C09FF95D6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4" name="Text Box 5">
          <a:extLst>
            <a:ext uri="{FF2B5EF4-FFF2-40B4-BE49-F238E27FC236}">
              <a16:creationId xmlns:a16="http://schemas.microsoft.com/office/drawing/2014/main" id="{A3BC6C79-329F-470A-BB05-1DA2B1509A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5" name="Text Box 5">
          <a:extLst>
            <a:ext uri="{FF2B5EF4-FFF2-40B4-BE49-F238E27FC236}">
              <a16:creationId xmlns:a16="http://schemas.microsoft.com/office/drawing/2014/main" id="{5D07401F-A720-4BEC-ADE0-B2ED3164AB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6" name="Text Box 5">
          <a:extLst>
            <a:ext uri="{FF2B5EF4-FFF2-40B4-BE49-F238E27FC236}">
              <a16:creationId xmlns:a16="http://schemas.microsoft.com/office/drawing/2014/main" id="{580736AD-0B12-4B32-AF17-DE20C44EFF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7" name="Text Box 5">
          <a:extLst>
            <a:ext uri="{FF2B5EF4-FFF2-40B4-BE49-F238E27FC236}">
              <a16:creationId xmlns:a16="http://schemas.microsoft.com/office/drawing/2014/main" id="{6AE98815-010A-4540-A7A0-A38BFA5BEF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8" name="Text Box 5">
          <a:extLst>
            <a:ext uri="{FF2B5EF4-FFF2-40B4-BE49-F238E27FC236}">
              <a16:creationId xmlns:a16="http://schemas.microsoft.com/office/drawing/2014/main" id="{179F5C67-5388-4490-B809-9AC8AF8E9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9" name="Text Box 5">
          <a:extLst>
            <a:ext uri="{FF2B5EF4-FFF2-40B4-BE49-F238E27FC236}">
              <a16:creationId xmlns:a16="http://schemas.microsoft.com/office/drawing/2014/main" id="{9B588060-ADA6-49D5-88FD-A2D5898F6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0" name="Text Box 5">
          <a:extLst>
            <a:ext uri="{FF2B5EF4-FFF2-40B4-BE49-F238E27FC236}">
              <a16:creationId xmlns:a16="http://schemas.microsoft.com/office/drawing/2014/main" id="{C75BB39C-41A4-44B9-957B-67A3AFF70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1" name="Text Box 5">
          <a:extLst>
            <a:ext uri="{FF2B5EF4-FFF2-40B4-BE49-F238E27FC236}">
              <a16:creationId xmlns:a16="http://schemas.microsoft.com/office/drawing/2014/main" id="{7B275668-B9A8-4A81-865F-3FDD97819B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2" name="Text Box 5">
          <a:extLst>
            <a:ext uri="{FF2B5EF4-FFF2-40B4-BE49-F238E27FC236}">
              <a16:creationId xmlns:a16="http://schemas.microsoft.com/office/drawing/2014/main" id="{54CDFD0C-F4CA-484B-B4FF-8F96D6427A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3" name="Text Box 5">
          <a:extLst>
            <a:ext uri="{FF2B5EF4-FFF2-40B4-BE49-F238E27FC236}">
              <a16:creationId xmlns:a16="http://schemas.microsoft.com/office/drawing/2014/main" id="{ECD16FFA-F773-4431-8724-D5678D1F39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4" name="Text Box 5">
          <a:extLst>
            <a:ext uri="{FF2B5EF4-FFF2-40B4-BE49-F238E27FC236}">
              <a16:creationId xmlns:a16="http://schemas.microsoft.com/office/drawing/2014/main" id="{28748B63-2B61-4055-88AA-BC10D0B44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5" name="Text Box 5">
          <a:extLst>
            <a:ext uri="{FF2B5EF4-FFF2-40B4-BE49-F238E27FC236}">
              <a16:creationId xmlns:a16="http://schemas.microsoft.com/office/drawing/2014/main" id="{3F10480A-135A-4110-9A5D-7EE8882B6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6" name="Text Box 5">
          <a:extLst>
            <a:ext uri="{FF2B5EF4-FFF2-40B4-BE49-F238E27FC236}">
              <a16:creationId xmlns:a16="http://schemas.microsoft.com/office/drawing/2014/main" id="{21B656C4-0A49-4C6B-8CF7-0A63AC1356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7" name="Text Box 5">
          <a:extLst>
            <a:ext uri="{FF2B5EF4-FFF2-40B4-BE49-F238E27FC236}">
              <a16:creationId xmlns:a16="http://schemas.microsoft.com/office/drawing/2014/main" id="{DFE35287-DCDC-46FC-8A8A-7419BB8BAF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8" name="Text Box 5">
          <a:extLst>
            <a:ext uri="{FF2B5EF4-FFF2-40B4-BE49-F238E27FC236}">
              <a16:creationId xmlns:a16="http://schemas.microsoft.com/office/drawing/2014/main" id="{D14B0343-25C3-4C0A-91EE-081A47A15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9" name="Text Box 5">
          <a:extLst>
            <a:ext uri="{FF2B5EF4-FFF2-40B4-BE49-F238E27FC236}">
              <a16:creationId xmlns:a16="http://schemas.microsoft.com/office/drawing/2014/main" id="{0D763679-8082-4751-8C61-D0E92F439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0" name="Text Box 5">
          <a:extLst>
            <a:ext uri="{FF2B5EF4-FFF2-40B4-BE49-F238E27FC236}">
              <a16:creationId xmlns:a16="http://schemas.microsoft.com/office/drawing/2014/main" id="{D8A26285-5703-4414-81CE-E14906A7D5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1" name="Text Box 5">
          <a:extLst>
            <a:ext uri="{FF2B5EF4-FFF2-40B4-BE49-F238E27FC236}">
              <a16:creationId xmlns:a16="http://schemas.microsoft.com/office/drawing/2014/main" id="{6AA626F6-0805-47C7-A492-7659581EB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2" name="Text Box 5">
          <a:extLst>
            <a:ext uri="{FF2B5EF4-FFF2-40B4-BE49-F238E27FC236}">
              <a16:creationId xmlns:a16="http://schemas.microsoft.com/office/drawing/2014/main" id="{F20BB1CF-972F-4FA8-BED6-67031FA861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3" name="Text Box 5">
          <a:extLst>
            <a:ext uri="{FF2B5EF4-FFF2-40B4-BE49-F238E27FC236}">
              <a16:creationId xmlns:a16="http://schemas.microsoft.com/office/drawing/2014/main" id="{97FFB2CF-C033-4017-A92C-838917BBD8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4" name="Text Box 5">
          <a:extLst>
            <a:ext uri="{FF2B5EF4-FFF2-40B4-BE49-F238E27FC236}">
              <a16:creationId xmlns:a16="http://schemas.microsoft.com/office/drawing/2014/main" id="{339718E6-1FBC-4A51-9C8C-60CFF01138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5" name="Text Box 5">
          <a:extLst>
            <a:ext uri="{FF2B5EF4-FFF2-40B4-BE49-F238E27FC236}">
              <a16:creationId xmlns:a16="http://schemas.microsoft.com/office/drawing/2014/main" id="{CE94F290-608F-47B9-81CB-210699535E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6" name="Text Box 5">
          <a:extLst>
            <a:ext uri="{FF2B5EF4-FFF2-40B4-BE49-F238E27FC236}">
              <a16:creationId xmlns:a16="http://schemas.microsoft.com/office/drawing/2014/main" id="{215AEA2F-2E02-4139-8C60-20AC67E47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7" name="Text Box 5">
          <a:extLst>
            <a:ext uri="{FF2B5EF4-FFF2-40B4-BE49-F238E27FC236}">
              <a16:creationId xmlns:a16="http://schemas.microsoft.com/office/drawing/2014/main" id="{4FA88699-749F-4C75-9237-645CE86717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8" name="Text Box 5">
          <a:extLst>
            <a:ext uri="{FF2B5EF4-FFF2-40B4-BE49-F238E27FC236}">
              <a16:creationId xmlns:a16="http://schemas.microsoft.com/office/drawing/2014/main" id="{64FF8AAF-1F54-4CAE-96E7-6E0159407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9" name="Text Box 5">
          <a:extLst>
            <a:ext uri="{FF2B5EF4-FFF2-40B4-BE49-F238E27FC236}">
              <a16:creationId xmlns:a16="http://schemas.microsoft.com/office/drawing/2014/main" id="{F10A799F-7B90-47CB-B1A4-F715E431EE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0" name="Text Box 5">
          <a:extLst>
            <a:ext uri="{FF2B5EF4-FFF2-40B4-BE49-F238E27FC236}">
              <a16:creationId xmlns:a16="http://schemas.microsoft.com/office/drawing/2014/main" id="{CDA6C57C-E378-4A18-AF2A-018C229CBD4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1" name="Text Box 5">
          <a:extLst>
            <a:ext uri="{FF2B5EF4-FFF2-40B4-BE49-F238E27FC236}">
              <a16:creationId xmlns:a16="http://schemas.microsoft.com/office/drawing/2014/main" id="{55528812-A8DB-4C73-95C0-C985BC4D7B1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2" name="Text Box 5">
          <a:extLst>
            <a:ext uri="{FF2B5EF4-FFF2-40B4-BE49-F238E27FC236}">
              <a16:creationId xmlns:a16="http://schemas.microsoft.com/office/drawing/2014/main" id="{AAB8F72E-C172-4D5A-9EC9-34D64827E18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3" name="Text Box 5">
          <a:extLst>
            <a:ext uri="{FF2B5EF4-FFF2-40B4-BE49-F238E27FC236}">
              <a16:creationId xmlns:a16="http://schemas.microsoft.com/office/drawing/2014/main" id="{FBC8C0DB-4707-48CF-8D33-9E50CB9939B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4" name="Text Box 5">
          <a:extLst>
            <a:ext uri="{FF2B5EF4-FFF2-40B4-BE49-F238E27FC236}">
              <a16:creationId xmlns:a16="http://schemas.microsoft.com/office/drawing/2014/main" id="{EA5E99D5-B59D-4A64-AB61-B757ED3C9F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5" name="Text Box 5">
          <a:extLst>
            <a:ext uri="{FF2B5EF4-FFF2-40B4-BE49-F238E27FC236}">
              <a16:creationId xmlns:a16="http://schemas.microsoft.com/office/drawing/2014/main" id="{A7718012-7406-432B-AFAA-FD1DDBE779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6" name="Text Box 5">
          <a:extLst>
            <a:ext uri="{FF2B5EF4-FFF2-40B4-BE49-F238E27FC236}">
              <a16:creationId xmlns:a16="http://schemas.microsoft.com/office/drawing/2014/main" id="{1FD3E7EC-B736-421B-9585-2FFDF86AE0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7" name="Text Box 5">
          <a:extLst>
            <a:ext uri="{FF2B5EF4-FFF2-40B4-BE49-F238E27FC236}">
              <a16:creationId xmlns:a16="http://schemas.microsoft.com/office/drawing/2014/main" id="{A180B414-8D22-44F6-9090-E78BAEDAE0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8" name="Text Box 5">
          <a:extLst>
            <a:ext uri="{FF2B5EF4-FFF2-40B4-BE49-F238E27FC236}">
              <a16:creationId xmlns:a16="http://schemas.microsoft.com/office/drawing/2014/main" id="{E6740B59-F0AE-410B-BBA3-448EECE840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9" name="Text Box 5">
          <a:extLst>
            <a:ext uri="{FF2B5EF4-FFF2-40B4-BE49-F238E27FC236}">
              <a16:creationId xmlns:a16="http://schemas.microsoft.com/office/drawing/2014/main" id="{5C48A97A-B5C9-4FDC-8046-D2CCEE269D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0" name="Text Box 5">
          <a:extLst>
            <a:ext uri="{FF2B5EF4-FFF2-40B4-BE49-F238E27FC236}">
              <a16:creationId xmlns:a16="http://schemas.microsoft.com/office/drawing/2014/main" id="{8FD6CB05-828F-4F96-B74E-61D50DB903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1" name="Text Box 5">
          <a:extLst>
            <a:ext uri="{FF2B5EF4-FFF2-40B4-BE49-F238E27FC236}">
              <a16:creationId xmlns:a16="http://schemas.microsoft.com/office/drawing/2014/main" id="{EC74267D-9790-495C-A120-E4E3221D6A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2" name="Text Box 5">
          <a:extLst>
            <a:ext uri="{FF2B5EF4-FFF2-40B4-BE49-F238E27FC236}">
              <a16:creationId xmlns:a16="http://schemas.microsoft.com/office/drawing/2014/main" id="{15F30815-83CA-4855-9FA8-265DEF7D2D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3" name="Text Box 5">
          <a:extLst>
            <a:ext uri="{FF2B5EF4-FFF2-40B4-BE49-F238E27FC236}">
              <a16:creationId xmlns:a16="http://schemas.microsoft.com/office/drawing/2014/main" id="{610E6FA4-FEF6-46EC-8BEB-278BB39104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4" name="Text Box 5">
          <a:extLst>
            <a:ext uri="{FF2B5EF4-FFF2-40B4-BE49-F238E27FC236}">
              <a16:creationId xmlns:a16="http://schemas.microsoft.com/office/drawing/2014/main" id="{0A92B3C9-D809-4AB5-B4CE-38069E73EC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5" name="Text Box 5">
          <a:extLst>
            <a:ext uri="{FF2B5EF4-FFF2-40B4-BE49-F238E27FC236}">
              <a16:creationId xmlns:a16="http://schemas.microsoft.com/office/drawing/2014/main" id="{44CF1FE8-F556-4C1E-A944-B3869A5A31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6" name="Text Box 5">
          <a:extLst>
            <a:ext uri="{FF2B5EF4-FFF2-40B4-BE49-F238E27FC236}">
              <a16:creationId xmlns:a16="http://schemas.microsoft.com/office/drawing/2014/main" id="{CB0565AF-193A-4D67-8F75-B2B075D2E9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7" name="Text Box 5">
          <a:extLst>
            <a:ext uri="{FF2B5EF4-FFF2-40B4-BE49-F238E27FC236}">
              <a16:creationId xmlns:a16="http://schemas.microsoft.com/office/drawing/2014/main" id="{1403BCDD-4100-44B1-B6E0-8BC4EB4E77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8" name="Text Box 5">
          <a:extLst>
            <a:ext uri="{FF2B5EF4-FFF2-40B4-BE49-F238E27FC236}">
              <a16:creationId xmlns:a16="http://schemas.microsoft.com/office/drawing/2014/main" id="{C7194F93-1E90-4E69-A3B9-4CAE62062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9" name="Text Box 5">
          <a:extLst>
            <a:ext uri="{FF2B5EF4-FFF2-40B4-BE49-F238E27FC236}">
              <a16:creationId xmlns:a16="http://schemas.microsoft.com/office/drawing/2014/main" id="{69B1F473-7D40-44C8-8A82-0AB4B74AB0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0" name="Text Box 5">
          <a:extLst>
            <a:ext uri="{FF2B5EF4-FFF2-40B4-BE49-F238E27FC236}">
              <a16:creationId xmlns:a16="http://schemas.microsoft.com/office/drawing/2014/main" id="{C255852A-CB14-41DA-906B-55E2D56EA9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1" name="Text Box 5">
          <a:extLst>
            <a:ext uri="{FF2B5EF4-FFF2-40B4-BE49-F238E27FC236}">
              <a16:creationId xmlns:a16="http://schemas.microsoft.com/office/drawing/2014/main" id="{08179E00-F946-4533-B537-AF9DBAA0C4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2" name="Text Box 5">
          <a:extLst>
            <a:ext uri="{FF2B5EF4-FFF2-40B4-BE49-F238E27FC236}">
              <a16:creationId xmlns:a16="http://schemas.microsoft.com/office/drawing/2014/main" id="{2C229A01-AE71-4CDE-98E5-17CD254A7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3" name="Text Box 5">
          <a:extLst>
            <a:ext uri="{FF2B5EF4-FFF2-40B4-BE49-F238E27FC236}">
              <a16:creationId xmlns:a16="http://schemas.microsoft.com/office/drawing/2014/main" id="{7079AC2B-DEAA-4A81-8137-6576FC3954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4" name="Text Box 5">
          <a:extLst>
            <a:ext uri="{FF2B5EF4-FFF2-40B4-BE49-F238E27FC236}">
              <a16:creationId xmlns:a16="http://schemas.microsoft.com/office/drawing/2014/main" id="{9DC5C1A8-5569-4CD8-BFE1-A1BB677332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5" name="Text Box 5">
          <a:extLst>
            <a:ext uri="{FF2B5EF4-FFF2-40B4-BE49-F238E27FC236}">
              <a16:creationId xmlns:a16="http://schemas.microsoft.com/office/drawing/2014/main" id="{34E0B6E1-D0E7-4C65-A64C-9062D26510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6" name="Text Box 5">
          <a:extLst>
            <a:ext uri="{FF2B5EF4-FFF2-40B4-BE49-F238E27FC236}">
              <a16:creationId xmlns:a16="http://schemas.microsoft.com/office/drawing/2014/main" id="{A6A1F736-8093-4703-91CA-7D9B556288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7" name="Text Box 5">
          <a:extLst>
            <a:ext uri="{FF2B5EF4-FFF2-40B4-BE49-F238E27FC236}">
              <a16:creationId xmlns:a16="http://schemas.microsoft.com/office/drawing/2014/main" id="{5A9882A5-B6A0-4297-8216-A8D9F94661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8" name="Text Box 5">
          <a:extLst>
            <a:ext uri="{FF2B5EF4-FFF2-40B4-BE49-F238E27FC236}">
              <a16:creationId xmlns:a16="http://schemas.microsoft.com/office/drawing/2014/main" id="{286D2662-7346-4674-8CE7-BEA3B8648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9" name="Text Box 5">
          <a:extLst>
            <a:ext uri="{FF2B5EF4-FFF2-40B4-BE49-F238E27FC236}">
              <a16:creationId xmlns:a16="http://schemas.microsoft.com/office/drawing/2014/main" id="{7828580E-0B62-4B80-9487-C12681A74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0" name="Text Box 5">
          <a:extLst>
            <a:ext uri="{FF2B5EF4-FFF2-40B4-BE49-F238E27FC236}">
              <a16:creationId xmlns:a16="http://schemas.microsoft.com/office/drawing/2014/main" id="{42F30B89-E4DF-4346-B0B8-2FF8F63D62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1" name="Text Box 5">
          <a:extLst>
            <a:ext uri="{FF2B5EF4-FFF2-40B4-BE49-F238E27FC236}">
              <a16:creationId xmlns:a16="http://schemas.microsoft.com/office/drawing/2014/main" id="{D480F651-FCB5-41A0-AAEB-5F1C8BEB62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2" name="Text Box 5">
          <a:extLst>
            <a:ext uri="{FF2B5EF4-FFF2-40B4-BE49-F238E27FC236}">
              <a16:creationId xmlns:a16="http://schemas.microsoft.com/office/drawing/2014/main" id="{CB4F4C57-E515-4FEE-B2AD-A975A481D2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3" name="Text Box 5">
          <a:extLst>
            <a:ext uri="{FF2B5EF4-FFF2-40B4-BE49-F238E27FC236}">
              <a16:creationId xmlns:a16="http://schemas.microsoft.com/office/drawing/2014/main" id="{C417AD50-B7A7-4575-811E-9A7A8B2E91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4" name="Text Box 5">
          <a:extLst>
            <a:ext uri="{FF2B5EF4-FFF2-40B4-BE49-F238E27FC236}">
              <a16:creationId xmlns:a16="http://schemas.microsoft.com/office/drawing/2014/main" id="{8E8151EA-B33B-41F0-B648-0ACD449A07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5" name="Text Box 5">
          <a:extLst>
            <a:ext uri="{FF2B5EF4-FFF2-40B4-BE49-F238E27FC236}">
              <a16:creationId xmlns:a16="http://schemas.microsoft.com/office/drawing/2014/main" id="{E932A861-D562-4543-B26A-EB2F72BF05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6" name="Text Box 5">
          <a:extLst>
            <a:ext uri="{FF2B5EF4-FFF2-40B4-BE49-F238E27FC236}">
              <a16:creationId xmlns:a16="http://schemas.microsoft.com/office/drawing/2014/main" id="{5136EE9C-AAA2-4A8D-99D1-DD6A24ED1E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7" name="Text Box 5">
          <a:extLst>
            <a:ext uri="{FF2B5EF4-FFF2-40B4-BE49-F238E27FC236}">
              <a16:creationId xmlns:a16="http://schemas.microsoft.com/office/drawing/2014/main" id="{4AE77117-395B-427F-A3DB-4F862EAD4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8" name="Text Box 5">
          <a:extLst>
            <a:ext uri="{FF2B5EF4-FFF2-40B4-BE49-F238E27FC236}">
              <a16:creationId xmlns:a16="http://schemas.microsoft.com/office/drawing/2014/main" id="{3086ED06-2AE7-4E85-A570-1B78C42C3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9" name="Text Box 5">
          <a:extLst>
            <a:ext uri="{FF2B5EF4-FFF2-40B4-BE49-F238E27FC236}">
              <a16:creationId xmlns:a16="http://schemas.microsoft.com/office/drawing/2014/main" id="{3AC3FCBB-3DCC-4F86-ACE2-3296BDA385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0" name="Text Box 5">
          <a:extLst>
            <a:ext uri="{FF2B5EF4-FFF2-40B4-BE49-F238E27FC236}">
              <a16:creationId xmlns:a16="http://schemas.microsoft.com/office/drawing/2014/main" id="{742FEC23-8E2E-4524-8E96-A13B93A175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1" name="Text Box 5">
          <a:extLst>
            <a:ext uri="{FF2B5EF4-FFF2-40B4-BE49-F238E27FC236}">
              <a16:creationId xmlns:a16="http://schemas.microsoft.com/office/drawing/2014/main" id="{A4D5FBD2-D79F-499F-A31F-EC1FD36A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2" name="Text Box 5">
          <a:extLst>
            <a:ext uri="{FF2B5EF4-FFF2-40B4-BE49-F238E27FC236}">
              <a16:creationId xmlns:a16="http://schemas.microsoft.com/office/drawing/2014/main" id="{635B1D75-CCE6-4A30-8799-CBBE873E68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3" name="Text Box 5">
          <a:extLst>
            <a:ext uri="{FF2B5EF4-FFF2-40B4-BE49-F238E27FC236}">
              <a16:creationId xmlns:a16="http://schemas.microsoft.com/office/drawing/2014/main" id="{35E9432C-F3C8-4F79-9FE1-4864D04A1A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4" name="Text Box 5">
          <a:extLst>
            <a:ext uri="{FF2B5EF4-FFF2-40B4-BE49-F238E27FC236}">
              <a16:creationId xmlns:a16="http://schemas.microsoft.com/office/drawing/2014/main" id="{7C0D1B2B-A53F-4794-97E0-7D83025FB8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5" name="Text Box 5">
          <a:extLst>
            <a:ext uri="{FF2B5EF4-FFF2-40B4-BE49-F238E27FC236}">
              <a16:creationId xmlns:a16="http://schemas.microsoft.com/office/drawing/2014/main" id="{32B644D9-A699-4C53-862F-0D6D9EDD1A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6" name="Text Box 5">
          <a:extLst>
            <a:ext uri="{FF2B5EF4-FFF2-40B4-BE49-F238E27FC236}">
              <a16:creationId xmlns:a16="http://schemas.microsoft.com/office/drawing/2014/main" id="{BE282AF2-3C9C-47D7-90DE-876313528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7" name="Text Box 5">
          <a:extLst>
            <a:ext uri="{FF2B5EF4-FFF2-40B4-BE49-F238E27FC236}">
              <a16:creationId xmlns:a16="http://schemas.microsoft.com/office/drawing/2014/main" id="{A07715F2-D7A9-4F10-BFDC-422373C7A7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78" name="Text Box 5">
          <a:extLst>
            <a:ext uri="{FF2B5EF4-FFF2-40B4-BE49-F238E27FC236}">
              <a16:creationId xmlns:a16="http://schemas.microsoft.com/office/drawing/2014/main" id="{81A8A12B-B20B-42F9-B1A2-1F385E10C6E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79" name="Text Box 5">
          <a:extLst>
            <a:ext uri="{FF2B5EF4-FFF2-40B4-BE49-F238E27FC236}">
              <a16:creationId xmlns:a16="http://schemas.microsoft.com/office/drawing/2014/main" id="{48BEE078-BD0E-4736-B3A6-467F9329A5C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80" name="Text Box 5">
          <a:extLst>
            <a:ext uri="{FF2B5EF4-FFF2-40B4-BE49-F238E27FC236}">
              <a16:creationId xmlns:a16="http://schemas.microsoft.com/office/drawing/2014/main" id="{8A47EB12-1F0A-491F-A93F-685156DE62A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81" name="Text Box 5">
          <a:extLst>
            <a:ext uri="{FF2B5EF4-FFF2-40B4-BE49-F238E27FC236}">
              <a16:creationId xmlns:a16="http://schemas.microsoft.com/office/drawing/2014/main" id="{EDF850CF-FEDC-4908-98DB-5EB9CA7FC4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2" name="Text Box 5">
          <a:extLst>
            <a:ext uri="{FF2B5EF4-FFF2-40B4-BE49-F238E27FC236}">
              <a16:creationId xmlns:a16="http://schemas.microsoft.com/office/drawing/2014/main" id="{4F8B0836-9054-437F-8B5C-C040461DA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3" name="Text Box 5">
          <a:extLst>
            <a:ext uri="{FF2B5EF4-FFF2-40B4-BE49-F238E27FC236}">
              <a16:creationId xmlns:a16="http://schemas.microsoft.com/office/drawing/2014/main" id="{82B5C634-4FBA-43AF-ADD1-7C30DEE4F7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4" name="Text Box 5">
          <a:extLst>
            <a:ext uri="{FF2B5EF4-FFF2-40B4-BE49-F238E27FC236}">
              <a16:creationId xmlns:a16="http://schemas.microsoft.com/office/drawing/2014/main" id="{6CF66A1C-A38E-4D73-98E9-47491ADE63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5" name="Text Box 5">
          <a:extLst>
            <a:ext uri="{FF2B5EF4-FFF2-40B4-BE49-F238E27FC236}">
              <a16:creationId xmlns:a16="http://schemas.microsoft.com/office/drawing/2014/main" id="{1753F625-DB9C-435B-AD71-697278CB45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6" name="Text Box 5">
          <a:extLst>
            <a:ext uri="{FF2B5EF4-FFF2-40B4-BE49-F238E27FC236}">
              <a16:creationId xmlns:a16="http://schemas.microsoft.com/office/drawing/2014/main" id="{A290A252-44E6-4194-BC2A-CC2937EB67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7" name="Text Box 5">
          <a:extLst>
            <a:ext uri="{FF2B5EF4-FFF2-40B4-BE49-F238E27FC236}">
              <a16:creationId xmlns:a16="http://schemas.microsoft.com/office/drawing/2014/main" id="{9BE37EA9-9EAE-428E-8015-79149302E9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8" name="Text Box 5">
          <a:extLst>
            <a:ext uri="{FF2B5EF4-FFF2-40B4-BE49-F238E27FC236}">
              <a16:creationId xmlns:a16="http://schemas.microsoft.com/office/drawing/2014/main" id="{DAE70097-15C3-4DDB-AD3D-32A0D20BB7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9" name="Text Box 5">
          <a:extLst>
            <a:ext uri="{FF2B5EF4-FFF2-40B4-BE49-F238E27FC236}">
              <a16:creationId xmlns:a16="http://schemas.microsoft.com/office/drawing/2014/main" id="{CE6C8186-6B6C-441D-9F9A-42A36F128A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0" name="Text Box 5">
          <a:extLst>
            <a:ext uri="{FF2B5EF4-FFF2-40B4-BE49-F238E27FC236}">
              <a16:creationId xmlns:a16="http://schemas.microsoft.com/office/drawing/2014/main" id="{3E1367FA-A42F-4DCA-8B54-7B91052047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1" name="Text Box 5">
          <a:extLst>
            <a:ext uri="{FF2B5EF4-FFF2-40B4-BE49-F238E27FC236}">
              <a16:creationId xmlns:a16="http://schemas.microsoft.com/office/drawing/2014/main" id="{88459B90-A3F3-449E-A499-DA2210A112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2" name="Text Box 5">
          <a:extLst>
            <a:ext uri="{FF2B5EF4-FFF2-40B4-BE49-F238E27FC236}">
              <a16:creationId xmlns:a16="http://schemas.microsoft.com/office/drawing/2014/main" id="{032BA2F0-6037-434A-A74C-FA42D48F83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3" name="Text Box 5">
          <a:extLst>
            <a:ext uri="{FF2B5EF4-FFF2-40B4-BE49-F238E27FC236}">
              <a16:creationId xmlns:a16="http://schemas.microsoft.com/office/drawing/2014/main" id="{583034A7-4734-4780-B94A-676BD0E8A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4" name="Text Box 5">
          <a:extLst>
            <a:ext uri="{FF2B5EF4-FFF2-40B4-BE49-F238E27FC236}">
              <a16:creationId xmlns:a16="http://schemas.microsoft.com/office/drawing/2014/main" id="{2608DA6B-CC96-457E-A572-7F89B474A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5" name="Text Box 5">
          <a:extLst>
            <a:ext uri="{FF2B5EF4-FFF2-40B4-BE49-F238E27FC236}">
              <a16:creationId xmlns:a16="http://schemas.microsoft.com/office/drawing/2014/main" id="{5C4A0091-2B19-4D03-ACD0-90D220DC5F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6" name="Text Box 5">
          <a:extLst>
            <a:ext uri="{FF2B5EF4-FFF2-40B4-BE49-F238E27FC236}">
              <a16:creationId xmlns:a16="http://schemas.microsoft.com/office/drawing/2014/main" id="{E29B5C84-4B0B-4A1A-9F89-3F25380197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7" name="Text Box 5">
          <a:extLst>
            <a:ext uri="{FF2B5EF4-FFF2-40B4-BE49-F238E27FC236}">
              <a16:creationId xmlns:a16="http://schemas.microsoft.com/office/drawing/2014/main" id="{09590D76-303B-4E9C-925A-A3CCD979EA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8" name="Text Box 5">
          <a:extLst>
            <a:ext uri="{FF2B5EF4-FFF2-40B4-BE49-F238E27FC236}">
              <a16:creationId xmlns:a16="http://schemas.microsoft.com/office/drawing/2014/main" id="{C0B2EAC4-404F-40D9-8783-01BC2A75CA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9" name="Text Box 5">
          <a:extLst>
            <a:ext uri="{FF2B5EF4-FFF2-40B4-BE49-F238E27FC236}">
              <a16:creationId xmlns:a16="http://schemas.microsoft.com/office/drawing/2014/main" id="{E162432A-F0D8-4E2C-B7AE-8F6AF188A9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0" name="Text Box 5">
          <a:extLst>
            <a:ext uri="{FF2B5EF4-FFF2-40B4-BE49-F238E27FC236}">
              <a16:creationId xmlns:a16="http://schemas.microsoft.com/office/drawing/2014/main" id="{82F921CD-429D-46B5-8197-D62028DC44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1" name="Text Box 5">
          <a:extLst>
            <a:ext uri="{FF2B5EF4-FFF2-40B4-BE49-F238E27FC236}">
              <a16:creationId xmlns:a16="http://schemas.microsoft.com/office/drawing/2014/main" id="{274B8D16-3DED-43D2-83C2-C0631F57CD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2" name="Text Box 5">
          <a:extLst>
            <a:ext uri="{FF2B5EF4-FFF2-40B4-BE49-F238E27FC236}">
              <a16:creationId xmlns:a16="http://schemas.microsoft.com/office/drawing/2014/main" id="{47587118-E515-4ED1-8C30-A4C9B5F1B1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3" name="Text Box 5">
          <a:extLst>
            <a:ext uri="{FF2B5EF4-FFF2-40B4-BE49-F238E27FC236}">
              <a16:creationId xmlns:a16="http://schemas.microsoft.com/office/drawing/2014/main" id="{1967F98E-8ABB-450D-969B-D016CDB00E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4" name="Text Box 5">
          <a:extLst>
            <a:ext uri="{FF2B5EF4-FFF2-40B4-BE49-F238E27FC236}">
              <a16:creationId xmlns:a16="http://schemas.microsoft.com/office/drawing/2014/main" id="{1A148D5A-C7B1-441A-ACB0-347F0FCCB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5" name="Text Box 5">
          <a:extLst>
            <a:ext uri="{FF2B5EF4-FFF2-40B4-BE49-F238E27FC236}">
              <a16:creationId xmlns:a16="http://schemas.microsoft.com/office/drawing/2014/main" id="{A9C02EB4-5AC4-417A-AFF5-A3F73B4454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6" name="Text Box 5">
          <a:extLst>
            <a:ext uri="{FF2B5EF4-FFF2-40B4-BE49-F238E27FC236}">
              <a16:creationId xmlns:a16="http://schemas.microsoft.com/office/drawing/2014/main" id="{81A57A7F-1EC6-4846-B7CD-87838C114B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7" name="Text Box 5">
          <a:extLst>
            <a:ext uri="{FF2B5EF4-FFF2-40B4-BE49-F238E27FC236}">
              <a16:creationId xmlns:a16="http://schemas.microsoft.com/office/drawing/2014/main" id="{EAD33F7E-AF6F-4D3E-9083-677073A3D5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8" name="Text Box 5">
          <a:extLst>
            <a:ext uri="{FF2B5EF4-FFF2-40B4-BE49-F238E27FC236}">
              <a16:creationId xmlns:a16="http://schemas.microsoft.com/office/drawing/2014/main" id="{83D97E98-9B82-40C6-8E09-6E31801B4A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9" name="Text Box 5">
          <a:extLst>
            <a:ext uri="{FF2B5EF4-FFF2-40B4-BE49-F238E27FC236}">
              <a16:creationId xmlns:a16="http://schemas.microsoft.com/office/drawing/2014/main" id="{FCB43E44-9B97-4E29-925F-F390F4C6F0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0" name="Text Box 5">
          <a:extLst>
            <a:ext uri="{FF2B5EF4-FFF2-40B4-BE49-F238E27FC236}">
              <a16:creationId xmlns:a16="http://schemas.microsoft.com/office/drawing/2014/main" id="{A4B335EB-BD02-4A98-968A-668857124D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1" name="Text Box 5">
          <a:extLst>
            <a:ext uri="{FF2B5EF4-FFF2-40B4-BE49-F238E27FC236}">
              <a16:creationId xmlns:a16="http://schemas.microsoft.com/office/drawing/2014/main" id="{EDAE540F-DA58-429E-998A-CB76E58671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2" name="Text Box 5">
          <a:extLst>
            <a:ext uri="{FF2B5EF4-FFF2-40B4-BE49-F238E27FC236}">
              <a16:creationId xmlns:a16="http://schemas.microsoft.com/office/drawing/2014/main" id="{44E53A02-41F3-4435-B394-2B3A75BDF1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3" name="Text Box 5">
          <a:extLst>
            <a:ext uri="{FF2B5EF4-FFF2-40B4-BE49-F238E27FC236}">
              <a16:creationId xmlns:a16="http://schemas.microsoft.com/office/drawing/2014/main" id="{843B11CB-C93C-4E9F-ACC3-07E7322FA3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4" name="Text Box 5">
          <a:extLst>
            <a:ext uri="{FF2B5EF4-FFF2-40B4-BE49-F238E27FC236}">
              <a16:creationId xmlns:a16="http://schemas.microsoft.com/office/drawing/2014/main" id="{583E5211-8EED-497B-981C-B1274A840A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5" name="Text Box 5">
          <a:extLst>
            <a:ext uri="{FF2B5EF4-FFF2-40B4-BE49-F238E27FC236}">
              <a16:creationId xmlns:a16="http://schemas.microsoft.com/office/drawing/2014/main" id="{9BFDBA81-0C21-4634-AC9A-7859BA3F26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6" name="Text Box 5">
          <a:extLst>
            <a:ext uri="{FF2B5EF4-FFF2-40B4-BE49-F238E27FC236}">
              <a16:creationId xmlns:a16="http://schemas.microsoft.com/office/drawing/2014/main" id="{D81F2B73-10D3-4686-A77F-0100C7FDCE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7" name="Text Box 5">
          <a:extLst>
            <a:ext uri="{FF2B5EF4-FFF2-40B4-BE49-F238E27FC236}">
              <a16:creationId xmlns:a16="http://schemas.microsoft.com/office/drawing/2014/main" id="{E5185C6D-984C-4924-99C7-732DF1094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8" name="Text Box 5">
          <a:extLst>
            <a:ext uri="{FF2B5EF4-FFF2-40B4-BE49-F238E27FC236}">
              <a16:creationId xmlns:a16="http://schemas.microsoft.com/office/drawing/2014/main" id="{5A54215C-D7C9-43B1-8BCA-9F072D04F4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9" name="Text Box 5">
          <a:extLst>
            <a:ext uri="{FF2B5EF4-FFF2-40B4-BE49-F238E27FC236}">
              <a16:creationId xmlns:a16="http://schemas.microsoft.com/office/drawing/2014/main" id="{90F3EA56-91AD-4E56-82FA-FE081333F0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0" name="Text Box 5">
          <a:extLst>
            <a:ext uri="{FF2B5EF4-FFF2-40B4-BE49-F238E27FC236}">
              <a16:creationId xmlns:a16="http://schemas.microsoft.com/office/drawing/2014/main" id="{E1FDC717-3053-4176-AF7B-456F7CC6A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1" name="Text Box 5">
          <a:extLst>
            <a:ext uri="{FF2B5EF4-FFF2-40B4-BE49-F238E27FC236}">
              <a16:creationId xmlns:a16="http://schemas.microsoft.com/office/drawing/2014/main" id="{49AB2472-A0BC-46B1-9A4C-1AA5EF313B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2" name="Text Box 5">
          <a:extLst>
            <a:ext uri="{FF2B5EF4-FFF2-40B4-BE49-F238E27FC236}">
              <a16:creationId xmlns:a16="http://schemas.microsoft.com/office/drawing/2014/main" id="{0712D587-FA50-422D-8CA2-A40ABB2992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3" name="Text Box 5">
          <a:extLst>
            <a:ext uri="{FF2B5EF4-FFF2-40B4-BE49-F238E27FC236}">
              <a16:creationId xmlns:a16="http://schemas.microsoft.com/office/drawing/2014/main" id="{89F5FC5D-AAC6-4721-A1E0-92AA95506B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4" name="Text Box 5">
          <a:extLst>
            <a:ext uri="{FF2B5EF4-FFF2-40B4-BE49-F238E27FC236}">
              <a16:creationId xmlns:a16="http://schemas.microsoft.com/office/drawing/2014/main" id="{FA909ABA-4DC9-4973-B4EC-6DC2635BE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5" name="Text Box 5">
          <a:extLst>
            <a:ext uri="{FF2B5EF4-FFF2-40B4-BE49-F238E27FC236}">
              <a16:creationId xmlns:a16="http://schemas.microsoft.com/office/drawing/2014/main" id="{FE1FC0A8-1162-45CE-8945-6E203A6AB2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6" name="Text Box 5">
          <a:extLst>
            <a:ext uri="{FF2B5EF4-FFF2-40B4-BE49-F238E27FC236}">
              <a16:creationId xmlns:a16="http://schemas.microsoft.com/office/drawing/2014/main" id="{65BE7E36-5FD8-430D-BA7C-65C4269B2C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7" name="Text Box 5">
          <a:extLst>
            <a:ext uri="{FF2B5EF4-FFF2-40B4-BE49-F238E27FC236}">
              <a16:creationId xmlns:a16="http://schemas.microsoft.com/office/drawing/2014/main" id="{F504066B-1451-4330-8AF4-72DF53DFBA0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8" name="Text Box 5">
          <a:extLst>
            <a:ext uri="{FF2B5EF4-FFF2-40B4-BE49-F238E27FC236}">
              <a16:creationId xmlns:a16="http://schemas.microsoft.com/office/drawing/2014/main" id="{55FF481D-F3B0-467E-885A-CA5B4F5C22C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9" name="Text Box 5">
          <a:extLst>
            <a:ext uri="{FF2B5EF4-FFF2-40B4-BE49-F238E27FC236}">
              <a16:creationId xmlns:a16="http://schemas.microsoft.com/office/drawing/2014/main" id="{DB6953F9-BEF9-4858-AFC5-55525CD645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0" name="Text Box 5">
          <a:extLst>
            <a:ext uri="{FF2B5EF4-FFF2-40B4-BE49-F238E27FC236}">
              <a16:creationId xmlns:a16="http://schemas.microsoft.com/office/drawing/2014/main" id="{99E1BE0B-F825-4D56-BAC6-8A441E385B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1" name="Text Box 5">
          <a:extLst>
            <a:ext uri="{FF2B5EF4-FFF2-40B4-BE49-F238E27FC236}">
              <a16:creationId xmlns:a16="http://schemas.microsoft.com/office/drawing/2014/main" id="{115203DF-9862-4FEA-A588-D2ECF76321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2" name="Text Box 5">
          <a:extLst>
            <a:ext uri="{FF2B5EF4-FFF2-40B4-BE49-F238E27FC236}">
              <a16:creationId xmlns:a16="http://schemas.microsoft.com/office/drawing/2014/main" id="{EDBA10D8-D219-4520-8D87-17C1B3F72B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3" name="Text Box 5">
          <a:extLst>
            <a:ext uri="{FF2B5EF4-FFF2-40B4-BE49-F238E27FC236}">
              <a16:creationId xmlns:a16="http://schemas.microsoft.com/office/drawing/2014/main" id="{9C33FFEB-71E1-435E-BDCE-E674E3A0C4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4" name="Text Box 5">
          <a:extLst>
            <a:ext uri="{FF2B5EF4-FFF2-40B4-BE49-F238E27FC236}">
              <a16:creationId xmlns:a16="http://schemas.microsoft.com/office/drawing/2014/main" id="{C9CC4A80-51F2-4351-ACB7-019CFD33A4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5" name="Text Box 5">
          <a:extLst>
            <a:ext uri="{FF2B5EF4-FFF2-40B4-BE49-F238E27FC236}">
              <a16:creationId xmlns:a16="http://schemas.microsoft.com/office/drawing/2014/main" id="{55F87ECF-DA2A-47B0-9384-01749C9498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6" name="Text Box 5">
          <a:extLst>
            <a:ext uri="{FF2B5EF4-FFF2-40B4-BE49-F238E27FC236}">
              <a16:creationId xmlns:a16="http://schemas.microsoft.com/office/drawing/2014/main" id="{985E92DB-0C08-41C1-A069-ED88B8DC52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7" name="Text Box 5">
          <a:extLst>
            <a:ext uri="{FF2B5EF4-FFF2-40B4-BE49-F238E27FC236}">
              <a16:creationId xmlns:a16="http://schemas.microsoft.com/office/drawing/2014/main" id="{05458EEA-47E6-4957-BF2A-68002B5BB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8" name="Text Box 5">
          <a:extLst>
            <a:ext uri="{FF2B5EF4-FFF2-40B4-BE49-F238E27FC236}">
              <a16:creationId xmlns:a16="http://schemas.microsoft.com/office/drawing/2014/main" id="{847BBDA2-3155-4A90-863F-CF2AA1B640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9" name="Text Box 5">
          <a:extLst>
            <a:ext uri="{FF2B5EF4-FFF2-40B4-BE49-F238E27FC236}">
              <a16:creationId xmlns:a16="http://schemas.microsoft.com/office/drawing/2014/main" id="{E5BB2C06-FB4F-4447-945F-61628A2DB3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0" name="Text Box 5">
          <a:extLst>
            <a:ext uri="{FF2B5EF4-FFF2-40B4-BE49-F238E27FC236}">
              <a16:creationId xmlns:a16="http://schemas.microsoft.com/office/drawing/2014/main" id="{FF9F57BE-4660-4297-99C4-588ED56C2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1" name="Text Box 5">
          <a:extLst>
            <a:ext uri="{FF2B5EF4-FFF2-40B4-BE49-F238E27FC236}">
              <a16:creationId xmlns:a16="http://schemas.microsoft.com/office/drawing/2014/main" id="{E03CBC11-5CA3-4BC9-88A0-5088658C06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2" name="Text Box 5">
          <a:extLst>
            <a:ext uri="{FF2B5EF4-FFF2-40B4-BE49-F238E27FC236}">
              <a16:creationId xmlns:a16="http://schemas.microsoft.com/office/drawing/2014/main" id="{74087E50-E71E-4C7B-A31E-6056938D73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3" name="Text Box 5">
          <a:extLst>
            <a:ext uri="{FF2B5EF4-FFF2-40B4-BE49-F238E27FC236}">
              <a16:creationId xmlns:a16="http://schemas.microsoft.com/office/drawing/2014/main" id="{17948279-EE49-4BA2-8E90-5120360BFC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4" name="Text Box 5">
          <a:extLst>
            <a:ext uri="{FF2B5EF4-FFF2-40B4-BE49-F238E27FC236}">
              <a16:creationId xmlns:a16="http://schemas.microsoft.com/office/drawing/2014/main" id="{4CB93D14-6FC9-4EED-BD41-8DB7EC9C68B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5" name="Text Box 5">
          <a:extLst>
            <a:ext uri="{FF2B5EF4-FFF2-40B4-BE49-F238E27FC236}">
              <a16:creationId xmlns:a16="http://schemas.microsoft.com/office/drawing/2014/main" id="{654F27CF-FFE6-4635-897D-F1E57568A5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6" name="Text Box 5">
          <a:extLst>
            <a:ext uri="{FF2B5EF4-FFF2-40B4-BE49-F238E27FC236}">
              <a16:creationId xmlns:a16="http://schemas.microsoft.com/office/drawing/2014/main" id="{4F5C314F-653E-4C69-9C79-FCB54196B6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7" name="Text Box 5">
          <a:extLst>
            <a:ext uri="{FF2B5EF4-FFF2-40B4-BE49-F238E27FC236}">
              <a16:creationId xmlns:a16="http://schemas.microsoft.com/office/drawing/2014/main" id="{439A2AED-4A90-421C-8254-0F37E5B7E9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8" name="Text Box 5">
          <a:extLst>
            <a:ext uri="{FF2B5EF4-FFF2-40B4-BE49-F238E27FC236}">
              <a16:creationId xmlns:a16="http://schemas.microsoft.com/office/drawing/2014/main" id="{59441E29-533C-493A-BC79-F320DF51D0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9" name="Text Box 5">
          <a:extLst>
            <a:ext uri="{FF2B5EF4-FFF2-40B4-BE49-F238E27FC236}">
              <a16:creationId xmlns:a16="http://schemas.microsoft.com/office/drawing/2014/main" id="{7B9EC334-1ACE-4A5E-A064-9ACF125A26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0" name="Text Box 5">
          <a:extLst>
            <a:ext uri="{FF2B5EF4-FFF2-40B4-BE49-F238E27FC236}">
              <a16:creationId xmlns:a16="http://schemas.microsoft.com/office/drawing/2014/main" id="{498C5747-F0E1-45A1-AC3F-0806C9F6B7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1" name="Text Box 5">
          <a:extLst>
            <a:ext uri="{FF2B5EF4-FFF2-40B4-BE49-F238E27FC236}">
              <a16:creationId xmlns:a16="http://schemas.microsoft.com/office/drawing/2014/main" id="{85ABCABA-72DC-4B49-8D18-4E53821885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2" name="Text Box 5">
          <a:extLst>
            <a:ext uri="{FF2B5EF4-FFF2-40B4-BE49-F238E27FC236}">
              <a16:creationId xmlns:a16="http://schemas.microsoft.com/office/drawing/2014/main" id="{27C94D65-866E-43AF-8F56-CE90EA62DB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3" name="Text Box 5">
          <a:extLst>
            <a:ext uri="{FF2B5EF4-FFF2-40B4-BE49-F238E27FC236}">
              <a16:creationId xmlns:a16="http://schemas.microsoft.com/office/drawing/2014/main" id="{7BD3C399-1CB1-4C0E-9087-E6F584941F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4" name="Text Box 5">
          <a:extLst>
            <a:ext uri="{FF2B5EF4-FFF2-40B4-BE49-F238E27FC236}">
              <a16:creationId xmlns:a16="http://schemas.microsoft.com/office/drawing/2014/main" id="{35300F59-1DC0-41A1-8646-E8CB905C20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5" name="Text Box 5">
          <a:extLst>
            <a:ext uri="{FF2B5EF4-FFF2-40B4-BE49-F238E27FC236}">
              <a16:creationId xmlns:a16="http://schemas.microsoft.com/office/drawing/2014/main" id="{BD870504-437A-4112-AE6C-A9532181F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6" name="Text Box 5">
          <a:extLst>
            <a:ext uri="{FF2B5EF4-FFF2-40B4-BE49-F238E27FC236}">
              <a16:creationId xmlns:a16="http://schemas.microsoft.com/office/drawing/2014/main" id="{C90B4611-8148-4686-8D17-73C0B84526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7" name="Text Box 5">
          <a:extLst>
            <a:ext uri="{FF2B5EF4-FFF2-40B4-BE49-F238E27FC236}">
              <a16:creationId xmlns:a16="http://schemas.microsoft.com/office/drawing/2014/main" id="{736D4865-15B0-4835-87ED-168E8D8AE9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8" name="Text Box 5">
          <a:extLst>
            <a:ext uri="{FF2B5EF4-FFF2-40B4-BE49-F238E27FC236}">
              <a16:creationId xmlns:a16="http://schemas.microsoft.com/office/drawing/2014/main" id="{57B668A9-EF0A-4BA1-8993-BEB13FD10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9" name="Text Box 5">
          <a:extLst>
            <a:ext uri="{FF2B5EF4-FFF2-40B4-BE49-F238E27FC236}">
              <a16:creationId xmlns:a16="http://schemas.microsoft.com/office/drawing/2014/main" id="{64DB5FBA-8DF8-4D38-95F2-974263E97A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0" name="Text Box 5">
          <a:extLst>
            <a:ext uri="{FF2B5EF4-FFF2-40B4-BE49-F238E27FC236}">
              <a16:creationId xmlns:a16="http://schemas.microsoft.com/office/drawing/2014/main" id="{87523367-D3D8-4417-8779-05CB9656C05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1" name="Text Box 5">
          <a:extLst>
            <a:ext uri="{FF2B5EF4-FFF2-40B4-BE49-F238E27FC236}">
              <a16:creationId xmlns:a16="http://schemas.microsoft.com/office/drawing/2014/main" id="{74C02D20-1F88-486B-9E3A-431CF9CD4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2" name="Text Box 5">
          <a:extLst>
            <a:ext uri="{FF2B5EF4-FFF2-40B4-BE49-F238E27FC236}">
              <a16:creationId xmlns:a16="http://schemas.microsoft.com/office/drawing/2014/main" id="{57F52512-3E5A-4DE9-A412-523F25BA5F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3" name="Text Box 5">
          <a:extLst>
            <a:ext uri="{FF2B5EF4-FFF2-40B4-BE49-F238E27FC236}">
              <a16:creationId xmlns:a16="http://schemas.microsoft.com/office/drawing/2014/main" id="{066CB70D-CF07-483E-93A4-6C7D60D20F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4" name="Text Box 5">
          <a:extLst>
            <a:ext uri="{FF2B5EF4-FFF2-40B4-BE49-F238E27FC236}">
              <a16:creationId xmlns:a16="http://schemas.microsoft.com/office/drawing/2014/main" id="{CFB51D3B-2FA9-4488-8B6A-C836A85AAC1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5" name="Text Box 5">
          <a:extLst>
            <a:ext uri="{FF2B5EF4-FFF2-40B4-BE49-F238E27FC236}">
              <a16:creationId xmlns:a16="http://schemas.microsoft.com/office/drawing/2014/main" id="{9CCA2729-4416-4671-92F8-857A996EB8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6" name="Text Box 5">
          <a:extLst>
            <a:ext uri="{FF2B5EF4-FFF2-40B4-BE49-F238E27FC236}">
              <a16:creationId xmlns:a16="http://schemas.microsoft.com/office/drawing/2014/main" id="{43A6E9E6-7489-4898-987C-782B76A5DF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7" name="Text Box 5">
          <a:extLst>
            <a:ext uri="{FF2B5EF4-FFF2-40B4-BE49-F238E27FC236}">
              <a16:creationId xmlns:a16="http://schemas.microsoft.com/office/drawing/2014/main" id="{EBABB5BA-4B7B-4EE6-A7F1-31AC99495D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8" name="Text Box 5">
          <a:extLst>
            <a:ext uri="{FF2B5EF4-FFF2-40B4-BE49-F238E27FC236}">
              <a16:creationId xmlns:a16="http://schemas.microsoft.com/office/drawing/2014/main" id="{C05E9343-494A-480C-BB13-1AA051F4B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9" name="Text Box 5">
          <a:extLst>
            <a:ext uri="{FF2B5EF4-FFF2-40B4-BE49-F238E27FC236}">
              <a16:creationId xmlns:a16="http://schemas.microsoft.com/office/drawing/2014/main" id="{C4596A24-F8EA-4AA7-B192-EC36ACFA80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0" name="Text Box 5">
          <a:extLst>
            <a:ext uri="{FF2B5EF4-FFF2-40B4-BE49-F238E27FC236}">
              <a16:creationId xmlns:a16="http://schemas.microsoft.com/office/drawing/2014/main" id="{C9D329C9-8AC5-4723-8595-EB50AB8665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1" name="Text Box 5">
          <a:extLst>
            <a:ext uri="{FF2B5EF4-FFF2-40B4-BE49-F238E27FC236}">
              <a16:creationId xmlns:a16="http://schemas.microsoft.com/office/drawing/2014/main" id="{55BE43E9-DADC-4B95-A1A1-6555BC612D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2" name="Text Box 5">
          <a:extLst>
            <a:ext uri="{FF2B5EF4-FFF2-40B4-BE49-F238E27FC236}">
              <a16:creationId xmlns:a16="http://schemas.microsoft.com/office/drawing/2014/main" id="{0AA6C9D4-E053-4F57-8AD7-F356047A8AE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3" name="Text Box 5">
          <a:extLst>
            <a:ext uri="{FF2B5EF4-FFF2-40B4-BE49-F238E27FC236}">
              <a16:creationId xmlns:a16="http://schemas.microsoft.com/office/drawing/2014/main" id="{74A45EF8-58DC-4D87-AD48-D0F857E9E7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4" name="Text Box 5">
          <a:extLst>
            <a:ext uri="{FF2B5EF4-FFF2-40B4-BE49-F238E27FC236}">
              <a16:creationId xmlns:a16="http://schemas.microsoft.com/office/drawing/2014/main" id="{FDDAD871-120F-44AB-B1EE-BD9B17C0DBD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5" name="Text Box 5">
          <a:extLst>
            <a:ext uri="{FF2B5EF4-FFF2-40B4-BE49-F238E27FC236}">
              <a16:creationId xmlns:a16="http://schemas.microsoft.com/office/drawing/2014/main" id="{FE50E9E7-EDD3-44CA-8C09-DD6814D24D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6" name="Text Box 5">
          <a:extLst>
            <a:ext uri="{FF2B5EF4-FFF2-40B4-BE49-F238E27FC236}">
              <a16:creationId xmlns:a16="http://schemas.microsoft.com/office/drawing/2014/main" id="{45992B7F-11E9-4F50-9809-FF5E4E83AF3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7" name="Text Box 5">
          <a:extLst>
            <a:ext uri="{FF2B5EF4-FFF2-40B4-BE49-F238E27FC236}">
              <a16:creationId xmlns:a16="http://schemas.microsoft.com/office/drawing/2014/main" id="{A991A836-04EF-40BF-A304-C6F6D066DC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8" name="Text Box 5">
          <a:extLst>
            <a:ext uri="{FF2B5EF4-FFF2-40B4-BE49-F238E27FC236}">
              <a16:creationId xmlns:a16="http://schemas.microsoft.com/office/drawing/2014/main" id="{B7A21FBF-6F8E-486D-9503-A208D223E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9" name="Text Box 5">
          <a:extLst>
            <a:ext uri="{FF2B5EF4-FFF2-40B4-BE49-F238E27FC236}">
              <a16:creationId xmlns:a16="http://schemas.microsoft.com/office/drawing/2014/main" id="{20CD69CE-D951-463D-A7FF-D077CFCBD4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0" name="Text Box 5">
          <a:extLst>
            <a:ext uri="{FF2B5EF4-FFF2-40B4-BE49-F238E27FC236}">
              <a16:creationId xmlns:a16="http://schemas.microsoft.com/office/drawing/2014/main" id="{AF406D8F-D202-443A-917F-05D678C4BB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1" name="Text Box 5">
          <a:extLst>
            <a:ext uri="{FF2B5EF4-FFF2-40B4-BE49-F238E27FC236}">
              <a16:creationId xmlns:a16="http://schemas.microsoft.com/office/drawing/2014/main" id="{644BBCFB-30BE-4D62-81D5-DF1E6CC6B3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2" name="Text Box 5">
          <a:extLst>
            <a:ext uri="{FF2B5EF4-FFF2-40B4-BE49-F238E27FC236}">
              <a16:creationId xmlns:a16="http://schemas.microsoft.com/office/drawing/2014/main" id="{6C38BD1D-1BE4-4158-8909-3937C8AD94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3" name="Text Box 5">
          <a:extLst>
            <a:ext uri="{FF2B5EF4-FFF2-40B4-BE49-F238E27FC236}">
              <a16:creationId xmlns:a16="http://schemas.microsoft.com/office/drawing/2014/main" id="{371DCAA7-70C5-4C9D-87A1-3594F385C0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4" name="Text Box 5">
          <a:extLst>
            <a:ext uri="{FF2B5EF4-FFF2-40B4-BE49-F238E27FC236}">
              <a16:creationId xmlns:a16="http://schemas.microsoft.com/office/drawing/2014/main" id="{311F229B-193C-4CD7-A128-4D8E745BF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5" name="Text Box 5">
          <a:extLst>
            <a:ext uri="{FF2B5EF4-FFF2-40B4-BE49-F238E27FC236}">
              <a16:creationId xmlns:a16="http://schemas.microsoft.com/office/drawing/2014/main" id="{9D14087E-C944-4D76-A72A-4BE280790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6" name="Text Box 5">
          <a:extLst>
            <a:ext uri="{FF2B5EF4-FFF2-40B4-BE49-F238E27FC236}">
              <a16:creationId xmlns:a16="http://schemas.microsoft.com/office/drawing/2014/main" id="{B7B25736-9EE8-462A-BAEC-9BE5B05073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7" name="Text Box 5">
          <a:extLst>
            <a:ext uri="{FF2B5EF4-FFF2-40B4-BE49-F238E27FC236}">
              <a16:creationId xmlns:a16="http://schemas.microsoft.com/office/drawing/2014/main" id="{BB1C2A6F-C26D-47C5-84E8-F5D0B46E7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8" name="Text Box 5">
          <a:extLst>
            <a:ext uri="{FF2B5EF4-FFF2-40B4-BE49-F238E27FC236}">
              <a16:creationId xmlns:a16="http://schemas.microsoft.com/office/drawing/2014/main" id="{8FB3078E-55E4-4114-9053-F5D8965665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9" name="Text Box 5">
          <a:extLst>
            <a:ext uri="{FF2B5EF4-FFF2-40B4-BE49-F238E27FC236}">
              <a16:creationId xmlns:a16="http://schemas.microsoft.com/office/drawing/2014/main" id="{EC9E7AB4-50E3-486D-A953-C4C619857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0" name="Text Box 5">
          <a:extLst>
            <a:ext uri="{FF2B5EF4-FFF2-40B4-BE49-F238E27FC236}">
              <a16:creationId xmlns:a16="http://schemas.microsoft.com/office/drawing/2014/main" id="{1AA06BDE-B424-40A5-9A80-442987D8CC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1" name="Text Box 5">
          <a:extLst>
            <a:ext uri="{FF2B5EF4-FFF2-40B4-BE49-F238E27FC236}">
              <a16:creationId xmlns:a16="http://schemas.microsoft.com/office/drawing/2014/main" id="{1CBE8F0A-54EE-448A-8E27-6D569D44CF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2" name="Text Box 5">
          <a:extLst>
            <a:ext uri="{FF2B5EF4-FFF2-40B4-BE49-F238E27FC236}">
              <a16:creationId xmlns:a16="http://schemas.microsoft.com/office/drawing/2014/main" id="{AB8F9B49-EF05-47B7-800A-72300D36C5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3" name="Text Box 5">
          <a:extLst>
            <a:ext uri="{FF2B5EF4-FFF2-40B4-BE49-F238E27FC236}">
              <a16:creationId xmlns:a16="http://schemas.microsoft.com/office/drawing/2014/main" id="{05EC90D2-5FD0-41AD-8814-9474BDDB25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4" name="Text Box 5">
          <a:extLst>
            <a:ext uri="{FF2B5EF4-FFF2-40B4-BE49-F238E27FC236}">
              <a16:creationId xmlns:a16="http://schemas.microsoft.com/office/drawing/2014/main" id="{3454FC4D-A75C-4AF6-9E55-B8EF659E64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5" name="Text Box 5">
          <a:extLst>
            <a:ext uri="{FF2B5EF4-FFF2-40B4-BE49-F238E27FC236}">
              <a16:creationId xmlns:a16="http://schemas.microsoft.com/office/drawing/2014/main" id="{285FDF98-A9BC-4BE6-9B16-A0DAE060E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6" name="Text Box 5">
          <a:extLst>
            <a:ext uri="{FF2B5EF4-FFF2-40B4-BE49-F238E27FC236}">
              <a16:creationId xmlns:a16="http://schemas.microsoft.com/office/drawing/2014/main" id="{C613D0F7-DAFA-40AC-BDB0-2D500DED4E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7" name="Text Box 5">
          <a:extLst>
            <a:ext uri="{FF2B5EF4-FFF2-40B4-BE49-F238E27FC236}">
              <a16:creationId xmlns:a16="http://schemas.microsoft.com/office/drawing/2014/main" id="{BB5A68F5-E10E-4707-85BB-BFC2D8464D2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8" name="Text Box 5">
          <a:extLst>
            <a:ext uri="{FF2B5EF4-FFF2-40B4-BE49-F238E27FC236}">
              <a16:creationId xmlns:a16="http://schemas.microsoft.com/office/drawing/2014/main" id="{66A6FCDF-2C6E-4A23-AD65-A9B206321F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9" name="Text Box 5">
          <a:extLst>
            <a:ext uri="{FF2B5EF4-FFF2-40B4-BE49-F238E27FC236}">
              <a16:creationId xmlns:a16="http://schemas.microsoft.com/office/drawing/2014/main" id="{5A72CFEF-7FF5-4029-BDB6-32538CBB1D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0" name="Text Box 5">
          <a:extLst>
            <a:ext uri="{FF2B5EF4-FFF2-40B4-BE49-F238E27FC236}">
              <a16:creationId xmlns:a16="http://schemas.microsoft.com/office/drawing/2014/main" id="{4E4ED4D7-07CE-4E65-BAC5-86433B01BC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1" name="Text Box 5">
          <a:extLst>
            <a:ext uri="{FF2B5EF4-FFF2-40B4-BE49-F238E27FC236}">
              <a16:creationId xmlns:a16="http://schemas.microsoft.com/office/drawing/2014/main" id="{CD6EA557-5E51-4859-A638-31376636E7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2" name="Text Box 5">
          <a:extLst>
            <a:ext uri="{FF2B5EF4-FFF2-40B4-BE49-F238E27FC236}">
              <a16:creationId xmlns:a16="http://schemas.microsoft.com/office/drawing/2014/main" id="{74E51788-73F1-48EC-B1B2-975B51C4B0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3" name="Text Box 5">
          <a:extLst>
            <a:ext uri="{FF2B5EF4-FFF2-40B4-BE49-F238E27FC236}">
              <a16:creationId xmlns:a16="http://schemas.microsoft.com/office/drawing/2014/main" id="{6CEEB5E5-FCA8-4377-B3B1-0E84E8D72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4" name="Text Box 5">
          <a:extLst>
            <a:ext uri="{FF2B5EF4-FFF2-40B4-BE49-F238E27FC236}">
              <a16:creationId xmlns:a16="http://schemas.microsoft.com/office/drawing/2014/main" id="{A7DD5DE7-352C-47F2-ACBE-DDF7301CCD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5" name="Text Box 5">
          <a:extLst>
            <a:ext uri="{FF2B5EF4-FFF2-40B4-BE49-F238E27FC236}">
              <a16:creationId xmlns:a16="http://schemas.microsoft.com/office/drawing/2014/main" id="{F83AE356-2E38-465A-9362-2E4FD07D97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6" name="Text Box 5">
          <a:extLst>
            <a:ext uri="{FF2B5EF4-FFF2-40B4-BE49-F238E27FC236}">
              <a16:creationId xmlns:a16="http://schemas.microsoft.com/office/drawing/2014/main" id="{443CCCAA-EEA0-4394-9ED5-2ADED74AC5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7" name="Text Box 5">
          <a:extLst>
            <a:ext uri="{FF2B5EF4-FFF2-40B4-BE49-F238E27FC236}">
              <a16:creationId xmlns:a16="http://schemas.microsoft.com/office/drawing/2014/main" id="{41A1AABA-FF73-4738-8460-5CA5CB6347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8" name="Text Box 5">
          <a:extLst>
            <a:ext uri="{FF2B5EF4-FFF2-40B4-BE49-F238E27FC236}">
              <a16:creationId xmlns:a16="http://schemas.microsoft.com/office/drawing/2014/main" id="{3C68725E-49A8-4CC2-BFAB-D82E57942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9" name="Text Box 5">
          <a:extLst>
            <a:ext uri="{FF2B5EF4-FFF2-40B4-BE49-F238E27FC236}">
              <a16:creationId xmlns:a16="http://schemas.microsoft.com/office/drawing/2014/main" id="{E59CFD4C-521B-47D9-BBF5-BE94F0C4C6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0" name="Text Box 5">
          <a:extLst>
            <a:ext uri="{FF2B5EF4-FFF2-40B4-BE49-F238E27FC236}">
              <a16:creationId xmlns:a16="http://schemas.microsoft.com/office/drawing/2014/main" id="{CD9779FF-6E64-4222-B96B-8EFC728ADC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1" name="Text Box 5">
          <a:extLst>
            <a:ext uri="{FF2B5EF4-FFF2-40B4-BE49-F238E27FC236}">
              <a16:creationId xmlns:a16="http://schemas.microsoft.com/office/drawing/2014/main" id="{1C49EF64-200F-42B7-B274-475BD3EF4B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2" name="Text Box 5">
          <a:extLst>
            <a:ext uri="{FF2B5EF4-FFF2-40B4-BE49-F238E27FC236}">
              <a16:creationId xmlns:a16="http://schemas.microsoft.com/office/drawing/2014/main" id="{56D964AC-DCFE-4F71-92C4-DD022A499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3" name="Text Box 5">
          <a:extLst>
            <a:ext uri="{FF2B5EF4-FFF2-40B4-BE49-F238E27FC236}">
              <a16:creationId xmlns:a16="http://schemas.microsoft.com/office/drawing/2014/main" id="{5EA0A99F-2048-4ECC-A3B4-892AA2D91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4" name="Text Box 5">
          <a:extLst>
            <a:ext uri="{FF2B5EF4-FFF2-40B4-BE49-F238E27FC236}">
              <a16:creationId xmlns:a16="http://schemas.microsoft.com/office/drawing/2014/main" id="{DC3FBF58-836A-4F5F-AF20-904497CEA1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5" name="Text Box 5">
          <a:extLst>
            <a:ext uri="{FF2B5EF4-FFF2-40B4-BE49-F238E27FC236}">
              <a16:creationId xmlns:a16="http://schemas.microsoft.com/office/drawing/2014/main" id="{33DD49CA-656D-4EBA-A127-01CF14AF15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6" name="Text Box 5">
          <a:extLst>
            <a:ext uri="{FF2B5EF4-FFF2-40B4-BE49-F238E27FC236}">
              <a16:creationId xmlns:a16="http://schemas.microsoft.com/office/drawing/2014/main" id="{7A82659B-623B-4E52-B59D-9B2650AE80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7" name="Text Box 5">
          <a:extLst>
            <a:ext uri="{FF2B5EF4-FFF2-40B4-BE49-F238E27FC236}">
              <a16:creationId xmlns:a16="http://schemas.microsoft.com/office/drawing/2014/main" id="{BA5A6EC9-D88A-4DFD-BEFE-D3BF9BBDE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8" name="Text Box 5">
          <a:extLst>
            <a:ext uri="{FF2B5EF4-FFF2-40B4-BE49-F238E27FC236}">
              <a16:creationId xmlns:a16="http://schemas.microsoft.com/office/drawing/2014/main" id="{22F55757-231B-4450-AB0C-AD72AFDEE6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9" name="Text Box 5">
          <a:extLst>
            <a:ext uri="{FF2B5EF4-FFF2-40B4-BE49-F238E27FC236}">
              <a16:creationId xmlns:a16="http://schemas.microsoft.com/office/drawing/2014/main" id="{3789BC6D-9D1E-41F7-B747-A86E0A0011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0" name="Text Box 5">
          <a:extLst>
            <a:ext uri="{FF2B5EF4-FFF2-40B4-BE49-F238E27FC236}">
              <a16:creationId xmlns:a16="http://schemas.microsoft.com/office/drawing/2014/main" id="{153722D6-9D36-4996-B615-8F963F08FB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1" name="Text Box 5">
          <a:extLst>
            <a:ext uri="{FF2B5EF4-FFF2-40B4-BE49-F238E27FC236}">
              <a16:creationId xmlns:a16="http://schemas.microsoft.com/office/drawing/2014/main" id="{ECB6F9AE-80D7-4A75-977D-D0D58A26BA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2" name="Text Box 5">
          <a:extLst>
            <a:ext uri="{FF2B5EF4-FFF2-40B4-BE49-F238E27FC236}">
              <a16:creationId xmlns:a16="http://schemas.microsoft.com/office/drawing/2014/main" id="{19EA363D-B1B3-4682-A81D-E4B1EFE2E3F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3" name="Text Box 5">
          <a:extLst>
            <a:ext uri="{FF2B5EF4-FFF2-40B4-BE49-F238E27FC236}">
              <a16:creationId xmlns:a16="http://schemas.microsoft.com/office/drawing/2014/main" id="{06DC2059-997F-41FC-80BE-C2D6B1E053E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4" name="Text Box 5">
          <a:extLst>
            <a:ext uri="{FF2B5EF4-FFF2-40B4-BE49-F238E27FC236}">
              <a16:creationId xmlns:a16="http://schemas.microsoft.com/office/drawing/2014/main" id="{0167617D-4A63-4A38-A059-CE2B1D6A76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5" name="Text Box 5">
          <a:extLst>
            <a:ext uri="{FF2B5EF4-FFF2-40B4-BE49-F238E27FC236}">
              <a16:creationId xmlns:a16="http://schemas.microsoft.com/office/drawing/2014/main" id="{675298F8-54F2-40DD-BF4F-ACDD0FE6504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6" name="Text Box 5">
          <a:extLst>
            <a:ext uri="{FF2B5EF4-FFF2-40B4-BE49-F238E27FC236}">
              <a16:creationId xmlns:a16="http://schemas.microsoft.com/office/drawing/2014/main" id="{4C9F3788-966E-4F46-AE47-CB42D5E213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7" name="Text Box 5">
          <a:extLst>
            <a:ext uri="{FF2B5EF4-FFF2-40B4-BE49-F238E27FC236}">
              <a16:creationId xmlns:a16="http://schemas.microsoft.com/office/drawing/2014/main" id="{1046958E-E2F4-4441-9311-E6F72C3E3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8" name="Text Box 5">
          <a:extLst>
            <a:ext uri="{FF2B5EF4-FFF2-40B4-BE49-F238E27FC236}">
              <a16:creationId xmlns:a16="http://schemas.microsoft.com/office/drawing/2014/main" id="{334F1E36-8A9A-4F77-9CCB-67632C31D7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9" name="Text Box 5">
          <a:extLst>
            <a:ext uri="{FF2B5EF4-FFF2-40B4-BE49-F238E27FC236}">
              <a16:creationId xmlns:a16="http://schemas.microsoft.com/office/drawing/2014/main" id="{6E809369-2691-4F36-8F33-966A729D30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0" name="Text Box 5">
          <a:extLst>
            <a:ext uri="{FF2B5EF4-FFF2-40B4-BE49-F238E27FC236}">
              <a16:creationId xmlns:a16="http://schemas.microsoft.com/office/drawing/2014/main" id="{C902E6C4-FE29-40D1-BE05-89DFCFFFD8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1" name="Text Box 5">
          <a:extLst>
            <a:ext uri="{FF2B5EF4-FFF2-40B4-BE49-F238E27FC236}">
              <a16:creationId xmlns:a16="http://schemas.microsoft.com/office/drawing/2014/main" id="{7F2148A3-34A5-49D3-8A18-87D0A2424A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2" name="Text Box 5">
          <a:extLst>
            <a:ext uri="{FF2B5EF4-FFF2-40B4-BE49-F238E27FC236}">
              <a16:creationId xmlns:a16="http://schemas.microsoft.com/office/drawing/2014/main" id="{E90642F6-2216-40C7-A203-F9F653C5D6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3" name="Text Box 5">
          <a:extLst>
            <a:ext uri="{FF2B5EF4-FFF2-40B4-BE49-F238E27FC236}">
              <a16:creationId xmlns:a16="http://schemas.microsoft.com/office/drawing/2014/main" id="{B670AAAD-BF6E-4351-BBA9-66DE2BC6BB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4" name="Text Box 5">
          <a:extLst>
            <a:ext uri="{FF2B5EF4-FFF2-40B4-BE49-F238E27FC236}">
              <a16:creationId xmlns:a16="http://schemas.microsoft.com/office/drawing/2014/main" id="{01AE571E-DDAC-403E-82B9-81277D7AF4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5" name="Text Box 5">
          <a:extLst>
            <a:ext uri="{FF2B5EF4-FFF2-40B4-BE49-F238E27FC236}">
              <a16:creationId xmlns:a16="http://schemas.microsoft.com/office/drawing/2014/main" id="{872B5B8A-6759-4C9E-B0C5-6FAE5EB04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6" name="Text Box 5">
          <a:extLst>
            <a:ext uri="{FF2B5EF4-FFF2-40B4-BE49-F238E27FC236}">
              <a16:creationId xmlns:a16="http://schemas.microsoft.com/office/drawing/2014/main" id="{6863AC51-2DD9-48A0-AD89-0A551FA914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7" name="Text Box 5">
          <a:extLst>
            <a:ext uri="{FF2B5EF4-FFF2-40B4-BE49-F238E27FC236}">
              <a16:creationId xmlns:a16="http://schemas.microsoft.com/office/drawing/2014/main" id="{D04A537B-BCE8-44FB-AC99-F6420F43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8" name="Text Box 5">
          <a:extLst>
            <a:ext uri="{FF2B5EF4-FFF2-40B4-BE49-F238E27FC236}">
              <a16:creationId xmlns:a16="http://schemas.microsoft.com/office/drawing/2014/main" id="{58CA6A52-EBF9-4692-8DDA-0278DB0426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9" name="Text Box 5">
          <a:extLst>
            <a:ext uri="{FF2B5EF4-FFF2-40B4-BE49-F238E27FC236}">
              <a16:creationId xmlns:a16="http://schemas.microsoft.com/office/drawing/2014/main" id="{D3DCF059-44D6-494B-9435-5AE64B829E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0" name="Text Box 5">
          <a:extLst>
            <a:ext uri="{FF2B5EF4-FFF2-40B4-BE49-F238E27FC236}">
              <a16:creationId xmlns:a16="http://schemas.microsoft.com/office/drawing/2014/main" id="{BBEFD5F5-B1A9-4BDD-A7FF-5BDFF1CDEB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1" name="Text Box 5">
          <a:extLst>
            <a:ext uri="{FF2B5EF4-FFF2-40B4-BE49-F238E27FC236}">
              <a16:creationId xmlns:a16="http://schemas.microsoft.com/office/drawing/2014/main" id="{96972B8C-4735-4E31-9871-A2A88FC201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2" name="Text Box 5">
          <a:extLst>
            <a:ext uri="{FF2B5EF4-FFF2-40B4-BE49-F238E27FC236}">
              <a16:creationId xmlns:a16="http://schemas.microsoft.com/office/drawing/2014/main" id="{B4BF39DA-8BB9-4B86-B8FF-FFD431D603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3" name="Text Box 5">
          <a:extLst>
            <a:ext uri="{FF2B5EF4-FFF2-40B4-BE49-F238E27FC236}">
              <a16:creationId xmlns:a16="http://schemas.microsoft.com/office/drawing/2014/main" id="{8DC5BAA0-F654-4AFA-BFA4-BCD881EC2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4" name="Text Box 5">
          <a:extLst>
            <a:ext uri="{FF2B5EF4-FFF2-40B4-BE49-F238E27FC236}">
              <a16:creationId xmlns:a16="http://schemas.microsoft.com/office/drawing/2014/main" id="{30700040-CCF3-4786-9B8E-D1293AD87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5" name="Text Box 5">
          <a:extLst>
            <a:ext uri="{FF2B5EF4-FFF2-40B4-BE49-F238E27FC236}">
              <a16:creationId xmlns:a16="http://schemas.microsoft.com/office/drawing/2014/main" id="{25A768A0-32B3-450E-9C57-D22B9A89F5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6" name="Text Box 5">
          <a:extLst>
            <a:ext uri="{FF2B5EF4-FFF2-40B4-BE49-F238E27FC236}">
              <a16:creationId xmlns:a16="http://schemas.microsoft.com/office/drawing/2014/main" id="{3D41C497-A150-4DD6-A0A4-443BF6DEE7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7" name="Text Box 5">
          <a:extLst>
            <a:ext uri="{FF2B5EF4-FFF2-40B4-BE49-F238E27FC236}">
              <a16:creationId xmlns:a16="http://schemas.microsoft.com/office/drawing/2014/main" id="{1E862C65-BB4E-4C31-9791-02E64C486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8" name="Text Box 5">
          <a:extLst>
            <a:ext uri="{FF2B5EF4-FFF2-40B4-BE49-F238E27FC236}">
              <a16:creationId xmlns:a16="http://schemas.microsoft.com/office/drawing/2014/main" id="{C0272BBC-7FFE-4429-8DDA-B8A6C2CDBA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9" name="Text Box 5">
          <a:extLst>
            <a:ext uri="{FF2B5EF4-FFF2-40B4-BE49-F238E27FC236}">
              <a16:creationId xmlns:a16="http://schemas.microsoft.com/office/drawing/2014/main" id="{9E57E248-7D2D-4831-A5F9-9D12159135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0" name="Text Box 5">
          <a:extLst>
            <a:ext uri="{FF2B5EF4-FFF2-40B4-BE49-F238E27FC236}">
              <a16:creationId xmlns:a16="http://schemas.microsoft.com/office/drawing/2014/main" id="{81DDF0A9-F380-4314-9B5D-9C52B05B82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1" name="Text Box 5">
          <a:extLst>
            <a:ext uri="{FF2B5EF4-FFF2-40B4-BE49-F238E27FC236}">
              <a16:creationId xmlns:a16="http://schemas.microsoft.com/office/drawing/2014/main" id="{DFDEF4BE-1512-4D5C-8BAC-36037454C2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2" name="Text Box 5">
          <a:extLst>
            <a:ext uri="{FF2B5EF4-FFF2-40B4-BE49-F238E27FC236}">
              <a16:creationId xmlns:a16="http://schemas.microsoft.com/office/drawing/2014/main" id="{361C69FA-0BF1-43C4-8E6E-9485E49279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3" name="Text Box 5">
          <a:extLst>
            <a:ext uri="{FF2B5EF4-FFF2-40B4-BE49-F238E27FC236}">
              <a16:creationId xmlns:a16="http://schemas.microsoft.com/office/drawing/2014/main" id="{008F7FFB-B7A8-4585-824A-0039BFAD2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4" name="Text Box 5">
          <a:extLst>
            <a:ext uri="{FF2B5EF4-FFF2-40B4-BE49-F238E27FC236}">
              <a16:creationId xmlns:a16="http://schemas.microsoft.com/office/drawing/2014/main" id="{DA39417A-0A42-4D82-9DFA-EC24DCC2DB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5" name="Text Box 5">
          <a:extLst>
            <a:ext uri="{FF2B5EF4-FFF2-40B4-BE49-F238E27FC236}">
              <a16:creationId xmlns:a16="http://schemas.microsoft.com/office/drawing/2014/main" id="{7902BC82-823F-443B-A92D-D814C8ADAF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6" name="Text Box 5">
          <a:extLst>
            <a:ext uri="{FF2B5EF4-FFF2-40B4-BE49-F238E27FC236}">
              <a16:creationId xmlns:a16="http://schemas.microsoft.com/office/drawing/2014/main" id="{519447F1-45E9-40E9-B174-94A6F67172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7" name="Text Box 5">
          <a:extLst>
            <a:ext uri="{FF2B5EF4-FFF2-40B4-BE49-F238E27FC236}">
              <a16:creationId xmlns:a16="http://schemas.microsoft.com/office/drawing/2014/main" id="{B563FB3F-A1FA-473B-939C-98F675315C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8" name="Text Box 5">
          <a:extLst>
            <a:ext uri="{FF2B5EF4-FFF2-40B4-BE49-F238E27FC236}">
              <a16:creationId xmlns:a16="http://schemas.microsoft.com/office/drawing/2014/main" id="{A9E87DCA-B5FD-4980-895D-774FB20625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9" name="Text Box 5">
          <a:extLst>
            <a:ext uri="{FF2B5EF4-FFF2-40B4-BE49-F238E27FC236}">
              <a16:creationId xmlns:a16="http://schemas.microsoft.com/office/drawing/2014/main" id="{57D744BD-19E8-415E-8993-3F3E9DD38F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0" name="Text Box 5">
          <a:extLst>
            <a:ext uri="{FF2B5EF4-FFF2-40B4-BE49-F238E27FC236}">
              <a16:creationId xmlns:a16="http://schemas.microsoft.com/office/drawing/2014/main" id="{91D77450-A673-4287-8062-ACD685233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1" name="Text Box 5">
          <a:extLst>
            <a:ext uri="{FF2B5EF4-FFF2-40B4-BE49-F238E27FC236}">
              <a16:creationId xmlns:a16="http://schemas.microsoft.com/office/drawing/2014/main" id="{88FDE1B4-6011-407C-BAF3-3A238FC6F8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2" name="Text Box 5">
          <a:extLst>
            <a:ext uri="{FF2B5EF4-FFF2-40B4-BE49-F238E27FC236}">
              <a16:creationId xmlns:a16="http://schemas.microsoft.com/office/drawing/2014/main" id="{C71E4D99-57D9-41F2-A702-DB5B3C6BF2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3" name="Text Box 5">
          <a:extLst>
            <a:ext uri="{FF2B5EF4-FFF2-40B4-BE49-F238E27FC236}">
              <a16:creationId xmlns:a16="http://schemas.microsoft.com/office/drawing/2014/main" id="{6BEE9705-C310-44F8-9B3E-B4982C7222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4" name="Text Box 5">
          <a:extLst>
            <a:ext uri="{FF2B5EF4-FFF2-40B4-BE49-F238E27FC236}">
              <a16:creationId xmlns:a16="http://schemas.microsoft.com/office/drawing/2014/main" id="{910D5BF5-F358-4F72-A86E-7329B6D6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5" name="Text Box 5">
          <a:extLst>
            <a:ext uri="{FF2B5EF4-FFF2-40B4-BE49-F238E27FC236}">
              <a16:creationId xmlns:a16="http://schemas.microsoft.com/office/drawing/2014/main" id="{DA47918F-E4FC-4878-9C4C-EF9E5628EB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6" name="Text Box 5">
          <a:extLst>
            <a:ext uri="{FF2B5EF4-FFF2-40B4-BE49-F238E27FC236}">
              <a16:creationId xmlns:a16="http://schemas.microsoft.com/office/drawing/2014/main" id="{D8202E5A-3466-40F2-BC5B-0ED39445C2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7" name="Text Box 5">
          <a:extLst>
            <a:ext uri="{FF2B5EF4-FFF2-40B4-BE49-F238E27FC236}">
              <a16:creationId xmlns:a16="http://schemas.microsoft.com/office/drawing/2014/main" id="{57A2F1C0-FFCE-47B5-AC6A-454786EF1B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8" name="Text Box 5">
          <a:extLst>
            <a:ext uri="{FF2B5EF4-FFF2-40B4-BE49-F238E27FC236}">
              <a16:creationId xmlns:a16="http://schemas.microsoft.com/office/drawing/2014/main" id="{C6E61327-49F9-4DAA-AEFF-CA459A181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9" name="Text Box 5">
          <a:extLst>
            <a:ext uri="{FF2B5EF4-FFF2-40B4-BE49-F238E27FC236}">
              <a16:creationId xmlns:a16="http://schemas.microsoft.com/office/drawing/2014/main" id="{6F932453-2D4E-469B-9613-A8879DB2E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0" name="Text Box 5">
          <a:extLst>
            <a:ext uri="{FF2B5EF4-FFF2-40B4-BE49-F238E27FC236}">
              <a16:creationId xmlns:a16="http://schemas.microsoft.com/office/drawing/2014/main" id="{7EFED7F1-C206-4690-BAE6-E8F0C0147A7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1" name="Text Box 5">
          <a:extLst>
            <a:ext uri="{FF2B5EF4-FFF2-40B4-BE49-F238E27FC236}">
              <a16:creationId xmlns:a16="http://schemas.microsoft.com/office/drawing/2014/main" id="{FDAE1A62-06BC-4A02-A7ED-BE58692261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2" name="Text Box 5">
          <a:extLst>
            <a:ext uri="{FF2B5EF4-FFF2-40B4-BE49-F238E27FC236}">
              <a16:creationId xmlns:a16="http://schemas.microsoft.com/office/drawing/2014/main" id="{AE940E20-6A6A-4659-91B6-CE5AA5D3D95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3" name="Text Box 5">
          <a:extLst>
            <a:ext uri="{FF2B5EF4-FFF2-40B4-BE49-F238E27FC236}">
              <a16:creationId xmlns:a16="http://schemas.microsoft.com/office/drawing/2014/main" id="{46804597-5EB8-4C41-9B20-7333DCB3847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4" name="Text Box 5">
          <a:extLst>
            <a:ext uri="{FF2B5EF4-FFF2-40B4-BE49-F238E27FC236}">
              <a16:creationId xmlns:a16="http://schemas.microsoft.com/office/drawing/2014/main" id="{D59060A1-F967-4579-A2C1-66FC3F754D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5" name="Text Box 5">
          <a:extLst>
            <a:ext uri="{FF2B5EF4-FFF2-40B4-BE49-F238E27FC236}">
              <a16:creationId xmlns:a16="http://schemas.microsoft.com/office/drawing/2014/main" id="{41792411-B7C3-478D-AF7B-2275505260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6" name="Text Box 5">
          <a:extLst>
            <a:ext uri="{FF2B5EF4-FFF2-40B4-BE49-F238E27FC236}">
              <a16:creationId xmlns:a16="http://schemas.microsoft.com/office/drawing/2014/main" id="{A1827603-4FA7-464D-B421-271C786D1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7" name="Text Box 5">
          <a:extLst>
            <a:ext uri="{FF2B5EF4-FFF2-40B4-BE49-F238E27FC236}">
              <a16:creationId xmlns:a16="http://schemas.microsoft.com/office/drawing/2014/main" id="{DDD82E2D-0186-40BA-80F4-F26BFB086B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8" name="Text Box 5">
          <a:extLst>
            <a:ext uri="{FF2B5EF4-FFF2-40B4-BE49-F238E27FC236}">
              <a16:creationId xmlns:a16="http://schemas.microsoft.com/office/drawing/2014/main" id="{E99C3FCE-AD2F-439A-BABB-139080D2A2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9" name="Text Box 5">
          <a:extLst>
            <a:ext uri="{FF2B5EF4-FFF2-40B4-BE49-F238E27FC236}">
              <a16:creationId xmlns:a16="http://schemas.microsoft.com/office/drawing/2014/main" id="{665A4E09-528A-4A6B-857F-4F61648662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0" name="Text Box 5">
          <a:extLst>
            <a:ext uri="{FF2B5EF4-FFF2-40B4-BE49-F238E27FC236}">
              <a16:creationId xmlns:a16="http://schemas.microsoft.com/office/drawing/2014/main" id="{CAD266D0-A896-4C30-96C7-63F0241779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1" name="Text Box 5">
          <a:extLst>
            <a:ext uri="{FF2B5EF4-FFF2-40B4-BE49-F238E27FC236}">
              <a16:creationId xmlns:a16="http://schemas.microsoft.com/office/drawing/2014/main" id="{C461D8A6-B247-495F-AEF1-DAB645A731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2" name="Text Box 5">
          <a:extLst>
            <a:ext uri="{FF2B5EF4-FFF2-40B4-BE49-F238E27FC236}">
              <a16:creationId xmlns:a16="http://schemas.microsoft.com/office/drawing/2014/main" id="{B167E40B-DD46-4C47-868A-8F0D0084E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3" name="Text Box 5">
          <a:extLst>
            <a:ext uri="{FF2B5EF4-FFF2-40B4-BE49-F238E27FC236}">
              <a16:creationId xmlns:a16="http://schemas.microsoft.com/office/drawing/2014/main" id="{1F2097CD-0930-41D2-895E-031801FE66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4" name="Text Box 5">
          <a:extLst>
            <a:ext uri="{FF2B5EF4-FFF2-40B4-BE49-F238E27FC236}">
              <a16:creationId xmlns:a16="http://schemas.microsoft.com/office/drawing/2014/main" id="{8322CD82-A092-44AD-9FDA-9DE1FDB411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5" name="Text Box 5">
          <a:extLst>
            <a:ext uri="{FF2B5EF4-FFF2-40B4-BE49-F238E27FC236}">
              <a16:creationId xmlns:a16="http://schemas.microsoft.com/office/drawing/2014/main" id="{EC65D303-BD06-4269-8BD8-0C497567E7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6" name="Text Box 5">
          <a:extLst>
            <a:ext uri="{FF2B5EF4-FFF2-40B4-BE49-F238E27FC236}">
              <a16:creationId xmlns:a16="http://schemas.microsoft.com/office/drawing/2014/main" id="{1864AF80-AE4A-4030-BA75-D549E77B40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7" name="Text Box 5">
          <a:extLst>
            <a:ext uri="{FF2B5EF4-FFF2-40B4-BE49-F238E27FC236}">
              <a16:creationId xmlns:a16="http://schemas.microsoft.com/office/drawing/2014/main" id="{F26219D5-3D4E-48AD-9A83-00FC192862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8" name="Text Box 5">
          <a:extLst>
            <a:ext uri="{FF2B5EF4-FFF2-40B4-BE49-F238E27FC236}">
              <a16:creationId xmlns:a16="http://schemas.microsoft.com/office/drawing/2014/main" id="{B298CBBB-F69A-4334-8269-8B92B780B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9" name="Text Box 5">
          <a:extLst>
            <a:ext uri="{FF2B5EF4-FFF2-40B4-BE49-F238E27FC236}">
              <a16:creationId xmlns:a16="http://schemas.microsoft.com/office/drawing/2014/main" id="{4BF1D9E4-F1F9-4E87-A315-EA6DF7EEC6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0" name="Text Box 5">
          <a:extLst>
            <a:ext uri="{FF2B5EF4-FFF2-40B4-BE49-F238E27FC236}">
              <a16:creationId xmlns:a16="http://schemas.microsoft.com/office/drawing/2014/main" id="{5AEDBFD9-A13F-4A9B-8BE0-112C6EEA75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1" name="Text Box 5">
          <a:extLst>
            <a:ext uri="{FF2B5EF4-FFF2-40B4-BE49-F238E27FC236}">
              <a16:creationId xmlns:a16="http://schemas.microsoft.com/office/drawing/2014/main" id="{03B5132F-988F-4367-8B7E-322EB04A16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2" name="Text Box 5">
          <a:extLst>
            <a:ext uri="{FF2B5EF4-FFF2-40B4-BE49-F238E27FC236}">
              <a16:creationId xmlns:a16="http://schemas.microsoft.com/office/drawing/2014/main" id="{C307076B-7B57-437B-AF3C-A234B3C8FD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3" name="Text Box 5">
          <a:extLst>
            <a:ext uri="{FF2B5EF4-FFF2-40B4-BE49-F238E27FC236}">
              <a16:creationId xmlns:a16="http://schemas.microsoft.com/office/drawing/2014/main" id="{7A0E2567-A3CE-44FD-AA2E-C299E2B7AE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4" name="Text Box 5">
          <a:extLst>
            <a:ext uri="{FF2B5EF4-FFF2-40B4-BE49-F238E27FC236}">
              <a16:creationId xmlns:a16="http://schemas.microsoft.com/office/drawing/2014/main" id="{B69A4EF3-511A-44AF-AF9C-EF9DCF0DB2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5" name="Text Box 5">
          <a:extLst>
            <a:ext uri="{FF2B5EF4-FFF2-40B4-BE49-F238E27FC236}">
              <a16:creationId xmlns:a16="http://schemas.microsoft.com/office/drawing/2014/main" id="{B13905A6-1C2B-491C-A0FA-460ACBEA8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6" name="Text Box 5">
          <a:extLst>
            <a:ext uri="{FF2B5EF4-FFF2-40B4-BE49-F238E27FC236}">
              <a16:creationId xmlns:a16="http://schemas.microsoft.com/office/drawing/2014/main" id="{1B8A9899-A1F4-4A78-8A4D-A4AD87735D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7" name="Text Box 5">
          <a:extLst>
            <a:ext uri="{FF2B5EF4-FFF2-40B4-BE49-F238E27FC236}">
              <a16:creationId xmlns:a16="http://schemas.microsoft.com/office/drawing/2014/main" id="{018C9270-16F1-4226-B5F4-91B60162B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8" name="Text Box 5">
          <a:extLst>
            <a:ext uri="{FF2B5EF4-FFF2-40B4-BE49-F238E27FC236}">
              <a16:creationId xmlns:a16="http://schemas.microsoft.com/office/drawing/2014/main" id="{864BC5A8-4050-401F-A938-0E77489AB2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9" name="Text Box 5">
          <a:extLst>
            <a:ext uri="{FF2B5EF4-FFF2-40B4-BE49-F238E27FC236}">
              <a16:creationId xmlns:a16="http://schemas.microsoft.com/office/drawing/2014/main" id="{EA938D6A-2BC9-4D5E-BA5E-DB35FF0CB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0" name="Text Box 5">
          <a:extLst>
            <a:ext uri="{FF2B5EF4-FFF2-40B4-BE49-F238E27FC236}">
              <a16:creationId xmlns:a16="http://schemas.microsoft.com/office/drawing/2014/main" id="{B3B3265B-00F1-4261-8199-A513F20CA3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1" name="Text Box 5">
          <a:extLst>
            <a:ext uri="{FF2B5EF4-FFF2-40B4-BE49-F238E27FC236}">
              <a16:creationId xmlns:a16="http://schemas.microsoft.com/office/drawing/2014/main" id="{737D63E6-5807-4258-90E0-C209693C3E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2" name="Text Box 5">
          <a:extLst>
            <a:ext uri="{FF2B5EF4-FFF2-40B4-BE49-F238E27FC236}">
              <a16:creationId xmlns:a16="http://schemas.microsoft.com/office/drawing/2014/main" id="{4F01B530-A5C3-4C8A-96A7-0AEE9196B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3" name="Text Box 5">
          <a:extLst>
            <a:ext uri="{FF2B5EF4-FFF2-40B4-BE49-F238E27FC236}">
              <a16:creationId xmlns:a16="http://schemas.microsoft.com/office/drawing/2014/main" id="{A1AC5CD7-384E-41CC-A971-97ADD33848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4" name="Text Box 5">
          <a:extLst>
            <a:ext uri="{FF2B5EF4-FFF2-40B4-BE49-F238E27FC236}">
              <a16:creationId xmlns:a16="http://schemas.microsoft.com/office/drawing/2014/main" id="{E14ABEE0-5F0E-4A86-998B-E4DD45942A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5" name="Text Box 5">
          <a:extLst>
            <a:ext uri="{FF2B5EF4-FFF2-40B4-BE49-F238E27FC236}">
              <a16:creationId xmlns:a16="http://schemas.microsoft.com/office/drawing/2014/main" id="{7E718F61-7EEA-47DD-96C6-9568C46B6B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6" name="Text Box 5">
          <a:extLst>
            <a:ext uri="{FF2B5EF4-FFF2-40B4-BE49-F238E27FC236}">
              <a16:creationId xmlns:a16="http://schemas.microsoft.com/office/drawing/2014/main" id="{748E892B-7F7E-4866-B573-5CC6114A1D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7" name="Text Box 5">
          <a:extLst>
            <a:ext uri="{FF2B5EF4-FFF2-40B4-BE49-F238E27FC236}">
              <a16:creationId xmlns:a16="http://schemas.microsoft.com/office/drawing/2014/main" id="{20E8769C-6983-4055-9C0B-73F2CFDE17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8" name="Text Box 5">
          <a:extLst>
            <a:ext uri="{FF2B5EF4-FFF2-40B4-BE49-F238E27FC236}">
              <a16:creationId xmlns:a16="http://schemas.microsoft.com/office/drawing/2014/main" id="{644CBCCB-43A4-400F-9E7D-4C0EDBBB3E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9" name="Text Box 5">
          <a:extLst>
            <a:ext uri="{FF2B5EF4-FFF2-40B4-BE49-F238E27FC236}">
              <a16:creationId xmlns:a16="http://schemas.microsoft.com/office/drawing/2014/main" id="{177CC4F7-7295-4BBF-8F4E-6BD8073E8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0" name="Text Box 5">
          <a:extLst>
            <a:ext uri="{FF2B5EF4-FFF2-40B4-BE49-F238E27FC236}">
              <a16:creationId xmlns:a16="http://schemas.microsoft.com/office/drawing/2014/main" id="{5E4B673C-3A57-484C-8B03-353BB93647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1" name="Text Box 5">
          <a:extLst>
            <a:ext uri="{FF2B5EF4-FFF2-40B4-BE49-F238E27FC236}">
              <a16:creationId xmlns:a16="http://schemas.microsoft.com/office/drawing/2014/main" id="{FBAA1166-60E5-4165-A609-0AC7CD1B87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2" name="Text Box 5">
          <a:extLst>
            <a:ext uri="{FF2B5EF4-FFF2-40B4-BE49-F238E27FC236}">
              <a16:creationId xmlns:a16="http://schemas.microsoft.com/office/drawing/2014/main" id="{F5FCD1EC-24B7-4050-8858-E04A11554A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3" name="Text Box 5">
          <a:extLst>
            <a:ext uri="{FF2B5EF4-FFF2-40B4-BE49-F238E27FC236}">
              <a16:creationId xmlns:a16="http://schemas.microsoft.com/office/drawing/2014/main" id="{219FE1D0-487C-4D8D-A2A6-F18C4BF6DC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4" name="Text Box 5">
          <a:extLst>
            <a:ext uri="{FF2B5EF4-FFF2-40B4-BE49-F238E27FC236}">
              <a16:creationId xmlns:a16="http://schemas.microsoft.com/office/drawing/2014/main" id="{E11D5D0E-3BFC-4841-8C67-2F6F85E4C4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5" name="Text Box 5">
          <a:extLst>
            <a:ext uri="{FF2B5EF4-FFF2-40B4-BE49-F238E27FC236}">
              <a16:creationId xmlns:a16="http://schemas.microsoft.com/office/drawing/2014/main" id="{F635DCF1-0B42-4847-9B0E-7BEE83B7EF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6" name="Text Box 5">
          <a:extLst>
            <a:ext uri="{FF2B5EF4-FFF2-40B4-BE49-F238E27FC236}">
              <a16:creationId xmlns:a16="http://schemas.microsoft.com/office/drawing/2014/main" id="{515CD653-D661-4060-AF45-A6811299F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7" name="Text Box 5">
          <a:extLst>
            <a:ext uri="{FF2B5EF4-FFF2-40B4-BE49-F238E27FC236}">
              <a16:creationId xmlns:a16="http://schemas.microsoft.com/office/drawing/2014/main" id="{C79B2EDD-B881-4033-8A48-2647F665B3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18" name="Text Box 5">
          <a:extLst>
            <a:ext uri="{FF2B5EF4-FFF2-40B4-BE49-F238E27FC236}">
              <a16:creationId xmlns:a16="http://schemas.microsoft.com/office/drawing/2014/main" id="{97FA2C37-1CB5-4725-81AF-E9B55E2CB1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19" name="Text Box 5">
          <a:extLst>
            <a:ext uri="{FF2B5EF4-FFF2-40B4-BE49-F238E27FC236}">
              <a16:creationId xmlns:a16="http://schemas.microsoft.com/office/drawing/2014/main" id="{7F8EA8DE-7D25-4334-9B69-23BA9A387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20" name="Text Box 5">
          <a:extLst>
            <a:ext uri="{FF2B5EF4-FFF2-40B4-BE49-F238E27FC236}">
              <a16:creationId xmlns:a16="http://schemas.microsoft.com/office/drawing/2014/main" id="{40105786-5DBA-45DC-BD31-569A44EFFB0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21" name="Text Box 5">
          <a:extLst>
            <a:ext uri="{FF2B5EF4-FFF2-40B4-BE49-F238E27FC236}">
              <a16:creationId xmlns:a16="http://schemas.microsoft.com/office/drawing/2014/main" id="{7F6AB148-7CB6-4B59-B3AC-BB22F1EA7FB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2" name="Text Box 5">
          <a:extLst>
            <a:ext uri="{FF2B5EF4-FFF2-40B4-BE49-F238E27FC236}">
              <a16:creationId xmlns:a16="http://schemas.microsoft.com/office/drawing/2014/main" id="{9BD00622-8F3B-443D-BCD9-5DCA52E32E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3" name="Text Box 5">
          <a:extLst>
            <a:ext uri="{FF2B5EF4-FFF2-40B4-BE49-F238E27FC236}">
              <a16:creationId xmlns:a16="http://schemas.microsoft.com/office/drawing/2014/main" id="{491C1ADB-2798-4EB4-9FC7-C8AD70B59C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4" name="Text Box 5">
          <a:extLst>
            <a:ext uri="{FF2B5EF4-FFF2-40B4-BE49-F238E27FC236}">
              <a16:creationId xmlns:a16="http://schemas.microsoft.com/office/drawing/2014/main" id="{233BE36F-95D6-4C86-B416-49854CBDEF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5" name="Text Box 5">
          <a:extLst>
            <a:ext uri="{FF2B5EF4-FFF2-40B4-BE49-F238E27FC236}">
              <a16:creationId xmlns:a16="http://schemas.microsoft.com/office/drawing/2014/main" id="{0CC9DFED-592E-412B-B526-0C0398BAB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6" name="Text Box 5">
          <a:extLst>
            <a:ext uri="{FF2B5EF4-FFF2-40B4-BE49-F238E27FC236}">
              <a16:creationId xmlns:a16="http://schemas.microsoft.com/office/drawing/2014/main" id="{AB3CD077-A757-4C80-AC43-028D0F96B2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7" name="Text Box 5">
          <a:extLst>
            <a:ext uri="{FF2B5EF4-FFF2-40B4-BE49-F238E27FC236}">
              <a16:creationId xmlns:a16="http://schemas.microsoft.com/office/drawing/2014/main" id="{836424BB-31C1-4434-B3CC-F7AB659EF1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8" name="Text Box 5">
          <a:extLst>
            <a:ext uri="{FF2B5EF4-FFF2-40B4-BE49-F238E27FC236}">
              <a16:creationId xmlns:a16="http://schemas.microsoft.com/office/drawing/2014/main" id="{36BE4D2E-B8CF-41C6-B20F-49A33AB1AF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9" name="Text Box 5">
          <a:extLst>
            <a:ext uri="{FF2B5EF4-FFF2-40B4-BE49-F238E27FC236}">
              <a16:creationId xmlns:a16="http://schemas.microsoft.com/office/drawing/2014/main" id="{0489553F-40E7-4B20-A00C-FCA280B48E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0" name="Text Box 5">
          <a:extLst>
            <a:ext uri="{FF2B5EF4-FFF2-40B4-BE49-F238E27FC236}">
              <a16:creationId xmlns:a16="http://schemas.microsoft.com/office/drawing/2014/main" id="{23576CA7-D4E2-47AA-89EB-29884526A2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1" name="Text Box 5">
          <a:extLst>
            <a:ext uri="{FF2B5EF4-FFF2-40B4-BE49-F238E27FC236}">
              <a16:creationId xmlns:a16="http://schemas.microsoft.com/office/drawing/2014/main" id="{170607C0-E5E6-43B4-9DF1-91D9EDE3E7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2" name="Text Box 5">
          <a:extLst>
            <a:ext uri="{FF2B5EF4-FFF2-40B4-BE49-F238E27FC236}">
              <a16:creationId xmlns:a16="http://schemas.microsoft.com/office/drawing/2014/main" id="{90A2AFD7-966B-42A2-8D79-A456312B72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3" name="Text Box 5">
          <a:extLst>
            <a:ext uri="{FF2B5EF4-FFF2-40B4-BE49-F238E27FC236}">
              <a16:creationId xmlns:a16="http://schemas.microsoft.com/office/drawing/2014/main" id="{69C9E1D5-5D23-48D2-AD91-ED60BB5328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4" name="Text Box 5">
          <a:extLst>
            <a:ext uri="{FF2B5EF4-FFF2-40B4-BE49-F238E27FC236}">
              <a16:creationId xmlns:a16="http://schemas.microsoft.com/office/drawing/2014/main" id="{8C4E65B3-1C7E-4B05-B348-C026B20E8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5" name="Text Box 5">
          <a:extLst>
            <a:ext uri="{FF2B5EF4-FFF2-40B4-BE49-F238E27FC236}">
              <a16:creationId xmlns:a16="http://schemas.microsoft.com/office/drawing/2014/main" id="{B53D1824-9854-45F0-96E7-3ABB0A42CB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6" name="Text Box 5">
          <a:extLst>
            <a:ext uri="{FF2B5EF4-FFF2-40B4-BE49-F238E27FC236}">
              <a16:creationId xmlns:a16="http://schemas.microsoft.com/office/drawing/2014/main" id="{650B11B5-A33A-4579-9D49-B61B57B8D9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7" name="Text Box 5">
          <a:extLst>
            <a:ext uri="{FF2B5EF4-FFF2-40B4-BE49-F238E27FC236}">
              <a16:creationId xmlns:a16="http://schemas.microsoft.com/office/drawing/2014/main" id="{091BCC23-1E5F-48D1-A695-6B58C1A271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8" name="Text Box 5">
          <a:extLst>
            <a:ext uri="{FF2B5EF4-FFF2-40B4-BE49-F238E27FC236}">
              <a16:creationId xmlns:a16="http://schemas.microsoft.com/office/drawing/2014/main" id="{6244ED34-4E98-4260-A15A-F8447F3C8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9" name="Text Box 5">
          <a:extLst>
            <a:ext uri="{FF2B5EF4-FFF2-40B4-BE49-F238E27FC236}">
              <a16:creationId xmlns:a16="http://schemas.microsoft.com/office/drawing/2014/main" id="{3E38DEDC-083C-4FDD-B8BE-42590F6BBA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0" name="Text Box 5">
          <a:extLst>
            <a:ext uri="{FF2B5EF4-FFF2-40B4-BE49-F238E27FC236}">
              <a16:creationId xmlns:a16="http://schemas.microsoft.com/office/drawing/2014/main" id="{7594EB77-CFB5-452C-98FC-F871BBDC23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1" name="Text Box 5">
          <a:extLst>
            <a:ext uri="{FF2B5EF4-FFF2-40B4-BE49-F238E27FC236}">
              <a16:creationId xmlns:a16="http://schemas.microsoft.com/office/drawing/2014/main" id="{EEB45360-57CC-4082-BBBB-BE43E4C14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2" name="Text Box 5">
          <a:extLst>
            <a:ext uri="{FF2B5EF4-FFF2-40B4-BE49-F238E27FC236}">
              <a16:creationId xmlns:a16="http://schemas.microsoft.com/office/drawing/2014/main" id="{DCFFB38C-5B65-411D-9CC9-02D053A01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3" name="Text Box 5">
          <a:extLst>
            <a:ext uri="{FF2B5EF4-FFF2-40B4-BE49-F238E27FC236}">
              <a16:creationId xmlns:a16="http://schemas.microsoft.com/office/drawing/2014/main" id="{F1E6E4F3-44CD-4E3F-8438-A12D0D836B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4" name="Text Box 5">
          <a:extLst>
            <a:ext uri="{FF2B5EF4-FFF2-40B4-BE49-F238E27FC236}">
              <a16:creationId xmlns:a16="http://schemas.microsoft.com/office/drawing/2014/main" id="{74C19EC4-52EC-4C27-A889-F6018CC4F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5" name="Text Box 5">
          <a:extLst>
            <a:ext uri="{FF2B5EF4-FFF2-40B4-BE49-F238E27FC236}">
              <a16:creationId xmlns:a16="http://schemas.microsoft.com/office/drawing/2014/main" id="{98EAFC76-629C-427F-AAE9-E2F5D54646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6" name="Text Box 5">
          <a:extLst>
            <a:ext uri="{FF2B5EF4-FFF2-40B4-BE49-F238E27FC236}">
              <a16:creationId xmlns:a16="http://schemas.microsoft.com/office/drawing/2014/main" id="{FF3BC919-D427-48E1-B34C-1FA408DA6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7" name="Text Box 5">
          <a:extLst>
            <a:ext uri="{FF2B5EF4-FFF2-40B4-BE49-F238E27FC236}">
              <a16:creationId xmlns:a16="http://schemas.microsoft.com/office/drawing/2014/main" id="{D39017B9-27C4-48F0-B826-CEB16BB33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8" name="Text Box 5">
          <a:extLst>
            <a:ext uri="{FF2B5EF4-FFF2-40B4-BE49-F238E27FC236}">
              <a16:creationId xmlns:a16="http://schemas.microsoft.com/office/drawing/2014/main" id="{3C1448D6-6608-4DC4-9669-64EAF4C54A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9" name="Text Box 5">
          <a:extLst>
            <a:ext uri="{FF2B5EF4-FFF2-40B4-BE49-F238E27FC236}">
              <a16:creationId xmlns:a16="http://schemas.microsoft.com/office/drawing/2014/main" id="{12FDE6AA-41FB-4211-9F23-6F70B98EF2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0" name="Text Box 5">
          <a:extLst>
            <a:ext uri="{FF2B5EF4-FFF2-40B4-BE49-F238E27FC236}">
              <a16:creationId xmlns:a16="http://schemas.microsoft.com/office/drawing/2014/main" id="{32A389CC-7094-45C6-B753-0817DBE51C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1" name="Text Box 5">
          <a:extLst>
            <a:ext uri="{FF2B5EF4-FFF2-40B4-BE49-F238E27FC236}">
              <a16:creationId xmlns:a16="http://schemas.microsoft.com/office/drawing/2014/main" id="{EFC46FC9-1AF1-4F73-850E-AF8DAE101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2" name="Text Box 5">
          <a:extLst>
            <a:ext uri="{FF2B5EF4-FFF2-40B4-BE49-F238E27FC236}">
              <a16:creationId xmlns:a16="http://schemas.microsoft.com/office/drawing/2014/main" id="{CD17F7BF-5A8A-42C1-8D45-1410F0EBD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3" name="Text Box 5">
          <a:extLst>
            <a:ext uri="{FF2B5EF4-FFF2-40B4-BE49-F238E27FC236}">
              <a16:creationId xmlns:a16="http://schemas.microsoft.com/office/drawing/2014/main" id="{47687966-A528-44EB-BCF0-EFDAAD82C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4" name="Text Box 5">
          <a:extLst>
            <a:ext uri="{FF2B5EF4-FFF2-40B4-BE49-F238E27FC236}">
              <a16:creationId xmlns:a16="http://schemas.microsoft.com/office/drawing/2014/main" id="{57159A3D-23E6-4541-B943-F81329558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5" name="Text Box 5">
          <a:extLst>
            <a:ext uri="{FF2B5EF4-FFF2-40B4-BE49-F238E27FC236}">
              <a16:creationId xmlns:a16="http://schemas.microsoft.com/office/drawing/2014/main" id="{261D8AD7-C376-430E-9026-8CDD5B457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6" name="Text Box 5">
          <a:extLst>
            <a:ext uri="{FF2B5EF4-FFF2-40B4-BE49-F238E27FC236}">
              <a16:creationId xmlns:a16="http://schemas.microsoft.com/office/drawing/2014/main" id="{14378722-ABF1-4245-B13B-E2E176B715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7" name="Text Box 5">
          <a:extLst>
            <a:ext uri="{FF2B5EF4-FFF2-40B4-BE49-F238E27FC236}">
              <a16:creationId xmlns:a16="http://schemas.microsoft.com/office/drawing/2014/main" id="{A9C7B14D-A278-47FB-8546-4EA5E08261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8" name="Text Box 5">
          <a:extLst>
            <a:ext uri="{FF2B5EF4-FFF2-40B4-BE49-F238E27FC236}">
              <a16:creationId xmlns:a16="http://schemas.microsoft.com/office/drawing/2014/main" id="{0BF3231D-0647-4948-B459-8FC8CF7475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9" name="Text Box 5">
          <a:extLst>
            <a:ext uri="{FF2B5EF4-FFF2-40B4-BE49-F238E27FC236}">
              <a16:creationId xmlns:a16="http://schemas.microsoft.com/office/drawing/2014/main" id="{513E83AC-6005-49E0-875E-4AC6B363B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0" name="Text Box 5">
          <a:extLst>
            <a:ext uri="{FF2B5EF4-FFF2-40B4-BE49-F238E27FC236}">
              <a16:creationId xmlns:a16="http://schemas.microsoft.com/office/drawing/2014/main" id="{D7739CB9-5946-4E37-B2FA-D969EEED4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1" name="Text Box 5">
          <a:extLst>
            <a:ext uri="{FF2B5EF4-FFF2-40B4-BE49-F238E27FC236}">
              <a16:creationId xmlns:a16="http://schemas.microsoft.com/office/drawing/2014/main" id="{BDCA5EFD-C575-47AD-97E3-C0106E2EEE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2" name="Text Box 5">
          <a:extLst>
            <a:ext uri="{FF2B5EF4-FFF2-40B4-BE49-F238E27FC236}">
              <a16:creationId xmlns:a16="http://schemas.microsoft.com/office/drawing/2014/main" id="{E23A1D93-905A-46C3-A5B7-D272C06D57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3" name="Text Box 5">
          <a:extLst>
            <a:ext uri="{FF2B5EF4-FFF2-40B4-BE49-F238E27FC236}">
              <a16:creationId xmlns:a16="http://schemas.microsoft.com/office/drawing/2014/main" id="{54B03BD8-BC0F-4101-83E2-A664609A9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4" name="Text Box 5">
          <a:extLst>
            <a:ext uri="{FF2B5EF4-FFF2-40B4-BE49-F238E27FC236}">
              <a16:creationId xmlns:a16="http://schemas.microsoft.com/office/drawing/2014/main" id="{3B423F66-8F32-43D3-9342-14445D610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5" name="Text Box 5">
          <a:extLst>
            <a:ext uri="{FF2B5EF4-FFF2-40B4-BE49-F238E27FC236}">
              <a16:creationId xmlns:a16="http://schemas.microsoft.com/office/drawing/2014/main" id="{C3BEEFED-5BD7-4C51-8BEF-73834A01B3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6" name="Text Box 5">
          <a:extLst>
            <a:ext uri="{FF2B5EF4-FFF2-40B4-BE49-F238E27FC236}">
              <a16:creationId xmlns:a16="http://schemas.microsoft.com/office/drawing/2014/main" id="{A66A488D-EF37-4CF5-82D4-3EA66E8406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7" name="Text Box 5">
          <a:extLst>
            <a:ext uri="{FF2B5EF4-FFF2-40B4-BE49-F238E27FC236}">
              <a16:creationId xmlns:a16="http://schemas.microsoft.com/office/drawing/2014/main" id="{6BADF761-0DF3-4B1E-B797-56E3EF0A9FF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8" name="Text Box 5">
          <a:extLst>
            <a:ext uri="{FF2B5EF4-FFF2-40B4-BE49-F238E27FC236}">
              <a16:creationId xmlns:a16="http://schemas.microsoft.com/office/drawing/2014/main" id="{D9D55591-ABEC-465C-A11B-6A4979C40A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9" name="Text Box 5">
          <a:extLst>
            <a:ext uri="{FF2B5EF4-FFF2-40B4-BE49-F238E27FC236}">
              <a16:creationId xmlns:a16="http://schemas.microsoft.com/office/drawing/2014/main" id="{7596A623-950B-44E1-9D26-CDFEEC79C93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0" name="Text Box 5">
          <a:extLst>
            <a:ext uri="{FF2B5EF4-FFF2-40B4-BE49-F238E27FC236}">
              <a16:creationId xmlns:a16="http://schemas.microsoft.com/office/drawing/2014/main" id="{0617EC3C-740A-4E51-8B63-9173BBEFCA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1" name="Text Box 5">
          <a:extLst>
            <a:ext uri="{FF2B5EF4-FFF2-40B4-BE49-F238E27FC236}">
              <a16:creationId xmlns:a16="http://schemas.microsoft.com/office/drawing/2014/main" id="{EBBE8D31-4849-4E72-AF97-252D1E6F43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2" name="Text Box 5">
          <a:extLst>
            <a:ext uri="{FF2B5EF4-FFF2-40B4-BE49-F238E27FC236}">
              <a16:creationId xmlns:a16="http://schemas.microsoft.com/office/drawing/2014/main" id="{64D1BB02-EF73-404B-B582-6E961DF3E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3" name="Text Box 5">
          <a:extLst>
            <a:ext uri="{FF2B5EF4-FFF2-40B4-BE49-F238E27FC236}">
              <a16:creationId xmlns:a16="http://schemas.microsoft.com/office/drawing/2014/main" id="{4F1CBDE1-98E3-4B98-8B29-D70864CF94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4" name="Text Box 5">
          <a:extLst>
            <a:ext uri="{FF2B5EF4-FFF2-40B4-BE49-F238E27FC236}">
              <a16:creationId xmlns:a16="http://schemas.microsoft.com/office/drawing/2014/main" id="{826054A8-8DD3-4307-9DCB-DF3E0CD6BF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5" name="Text Box 5">
          <a:extLst>
            <a:ext uri="{FF2B5EF4-FFF2-40B4-BE49-F238E27FC236}">
              <a16:creationId xmlns:a16="http://schemas.microsoft.com/office/drawing/2014/main" id="{E3B55CA1-B064-4F94-9AAE-606BF86159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6" name="Text Box 5">
          <a:extLst>
            <a:ext uri="{FF2B5EF4-FFF2-40B4-BE49-F238E27FC236}">
              <a16:creationId xmlns:a16="http://schemas.microsoft.com/office/drawing/2014/main" id="{833DAF57-F173-4506-9FB5-2FDD7565EA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7" name="Text Box 5">
          <a:extLst>
            <a:ext uri="{FF2B5EF4-FFF2-40B4-BE49-F238E27FC236}">
              <a16:creationId xmlns:a16="http://schemas.microsoft.com/office/drawing/2014/main" id="{DFCEEBE5-DE60-424B-9C65-5FF2A6FC4E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8" name="Text Box 5">
          <a:extLst>
            <a:ext uri="{FF2B5EF4-FFF2-40B4-BE49-F238E27FC236}">
              <a16:creationId xmlns:a16="http://schemas.microsoft.com/office/drawing/2014/main" id="{BE99F706-F159-4D1A-8675-EFBE92F9DC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9" name="Text Box 5">
          <a:extLst>
            <a:ext uri="{FF2B5EF4-FFF2-40B4-BE49-F238E27FC236}">
              <a16:creationId xmlns:a16="http://schemas.microsoft.com/office/drawing/2014/main" id="{3CE8CE8B-0FFD-4925-854D-BE91ABC738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0" name="Text Box 5">
          <a:extLst>
            <a:ext uri="{FF2B5EF4-FFF2-40B4-BE49-F238E27FC236}">
              <a16:creationId xmlns:a16="http://schemas.microsoft.com/office/drawing/2014/main" id="{C6CA68C5-B4AD-4ACA-8F62-75F28E6311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1" name="Text Box 5">
          <a:extLst>
            <a:ext uri="{FF2B5EF4-FFF2-40B4-BE49-F238E27FC236}">
              <a16:creationId xmlns:a16="http://schemas.microsoft.com/office/drawing/2014/main" id="{0D16100C-D106-4F42-90D7-47C148E326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2" name="Text Box 5">
          <a:extLst>
            <a:ext uri="{FF2B5EF4-FFF2-40B4-BE49-F238E27FC236}">
              <a16:creationId xmlns:a16="http://schemas.microsoft.com/office/drawing/2014/main" id="{844BCF33-9E41-4F4E-80E4-BD6E255477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3" name="Text Box 5">
          <a:extLst>
            <a:ext uri="{FF2B5EF4-FFF2-40B4-BE49-F238E27FC236}">
              <a16:creationId xmlns:a16="http://schemas.microsoft.com/office/drawing/2014/main" id="{2000FEDA-807E-417F-8FBD-555484C20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4" name="Text Box 5">
          <a:extLst>
            <a:ext uri="{FF2B5EF4-FFF2-40B4-BE49-F238E27FC236}">
              <a16:creationId xmlns:a16="http://schemas.microsoft.com/office/drawing/2014/main" id="{DFCCD71F-B007-49F6-A0CC-401F9E87CF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5" name="Text Box 5">
          <a:extLst>
            <a:ext uri="{FF2B5EF4-FFF2-40B4-BE49-F238E27FC236}">
              <a16:creationId xmlns:a16="http://schemas.microsoft.com/office/drawing/2014/main" id="{4C824EB0-2902-4583-9D2B-0AA1A937DF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6" name="Text Box 5">
          <a:extLst>
            <a:ext uri="{FF2B5EF4-FFF2-40B4-BE49-F238E27FC236}">
              <a16:creationId xmlns:a16="http://schemas.microsoft.com/office/drawing/2014/main" id="{8D65B4B3-49CF-4B55-9966-79AA5F906F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7" name="Text Box 5">
          <a:extLst>
            <a:ext uri="{FF2B5EF4-FFF2-40B4-BE49-F238E27FC236}">
              <a16:creationId xmlns:a16="http://schemas.microsoft.com/office/drawing/2014/main" id="{C3AA6616-85D2-47F9-8728-B16B03612B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8" name="Text Box 5">
          <a:extLst>
            <a:ext uri="{FF2B5EF4-FFF2-40B4-BE49-F238E27FC236}">
              <a16:creationId xmlns:a16="http://schemas.microsoft.com/office/drawing/2014/main" id="{C9205550-84EC-4374-9282-2101B838FC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9" name="Text Box 5">
          <a:extLst>
            <a:ext uri="{FF2B5EF4-FFF2-40B4-BE49-F238E27FC236}">
              <a16:creationId xmlns:a16="http://schemas.microsoft.com/office/drawing/2014/main" id="{E5083308-EF35-48A0-ACB9-B913A9A26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0" name="Text Box 5">
          <a:extLst>
            <a:ext uri="{FF2B5EF4-FFF2-40B4-BE49-F238E27FC236}">
              <a16:creationId xmlns:a16="http://schemas.microsoft.com/office/drawing/2014/main" id="{6916736B-E777-432D-B7EF-DA3C9F38CF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1" name="Text Box 5">
          <a:extLst>
            <a:ext uri="{FF2B5EF4-FFF2-40B4-BE49-F238E27FC236}">
              <a16:creationId xmlns:a16="http://schemas.microsoft.com/office/drawing/2014/main" id="{F2BB401D-FAE3-4CFB-87C4-A3F9155D32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2" name="Text Box 5">
          <a:extLst>
            <a:ext uri="{FF2B5EF4-FFF2-40B4-BE49-F238E27FC236}">
              <a16:creationId xmlns:a16="http://schemas.microsoft.com/office/drawing/2014/main" id="{E972AC9B-29F1-4137-A772-393CCB8302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3" name="Text Box 5">
          <a:extLst>
            <a:ext uri="{FF2B5EF4-FFF2-40B4-BE49-F238E27FC236}">
              <a16:creationId xmlns:a16="http://schemas.microsoft.com/office/drawing/2014/main" id="{61744F6C-87AC-49FC-AD68-D9D7D51BAA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4" name="Text Box 5">
          <a:extLst>
            <a:ext uri="{FF2B5EF4-FFF2-40B4-BE49-F238E27FC236}">
              <a16:creationId xmlns:a16="http://schemas.microsoft.com/office/drawing/2014/main" id="{07638ADD-9B77-4D1D-8C5E-484975EBC6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5" name="Text Box 5">
          <a:extLst>
            <a:ext uri="{FF2B5EF4-FFF2-40B4-BE49-F238E27FC236}">
              <a16:creationId xmlns:a16="http://schemas.microsoft.com/office/drawing/2014/main" id="{9AD56356-E397-4C3F-9239-5CEFE26E64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6" name="Text Box 5">
          <a:extLst>
            <a:ext uri="{FF2B5EF4-FFF2-40B4-BE49-F238E27FC236}">
              <a16:creationId xmlns:a16="http://schemas.microsoft.com/office/drawing/2014/main" id="{BB5374BA-BE6B-4E0B-8631-30E7664D20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7" name="Text Box 5">
          <a:extLst>
            <a:ext uri="{FF2B5EF4-FFF2-40B4-BE49-F238E27FC236}">
              <a16:creationId xmlns:a16="http://schemas.microsoft.com/office/drawing/2014/main" id="{4FD41ED5-F20E-4E71-97EF-9FFFE7D779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8" name="Text Box 5">
          <a:extLst>
            <a:ext uri="{FF2B5EF4-FFF2-40B4-BE49-F238E27FC236}">
              <a16:creationId xmlns:a16="http://schemas.microsoft.com/office/drawing/2014/main" id="{E885D62D-570A-4F93-9116-49BCB4CC35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9" name="Text Box 5">
          <a:extLst>
            <a:ext uri="{FF2B5EF4-FFF2-40B4-BE49-F238E27FC236}">
              <a16:creationId xmlns:a16="http://schemas.microsoft.com/office/drawing/2014/main" id="{8AAF8F17-2BB7-4D72-B9DD-102DB03895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0" name="Text Box 5">
          <a:extLst>
            <a:ext uri="{FF2B5EF4-FFF2-40B4-BE49-F238E27FC236}">
              <a16:creationId xmlns:a16="http://schemas.microsoft.com/office/drawing/2014/main" id="{D761B87C-C30C-400B-B49F-C3A04C1A43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1" name="Text Box 5">
          <a:extLst>
            <a:ext uri="{FF2B5EF4-FFF2-40B4-BE49-F238E27FC236}">
              <a16:creationId xmlns:a16="http://schemas.microsoft.com/office/drawing/2014/main" id="{2CDA86A9-E241-492C-9364-677D98DDA1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2" name="Text Box 5">
          <a:extLst>
            <a:ext uri="{FF2B5EF4-FFF2-40B4-BE49-F238E27FC236}">
              <a16:creationId xmlns:a16="http://schemas.microsoft.com/office/drawing/2014/main" id="{AA9558CD-D5BA-467B-AC67-4FE72115B1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3" name="Text Box 5">
          <a:extLst>
            <a:ext uri="{FF2B5EF4-FFF2-40B4-BE49-F238E27FC236}">
              <a16:creationId xmlns:a16="http://schemas.microsoft.com/office/drawing/2014/main" id="{5AB5DF9D-A9A6-46D2-B29D-04AD22009D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4" name="Text Box 5">
          <a:extLst>
            <a:ext uri="{FF2B5EF4-FFF2-40B4-BE49-F238E27FC236}">
              <a16:creationId xmlns:a16="http://schemas.microsoft.com/office/drawing/2014/main" id="{8B5510E9-392F-48A8-A8A6-ED46748F52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5" name="Text Box 5">
          <a:extLst>
            <a:ext uri="{FF2B5EF4-FFF2-40B4-BE49-F238E27FC236}">
              <a16:creationId xmlns:a16="http://schemas.microsoft.com/office/drawing/2014/main" id="{478373FF-34D2-4E8A-9A5D-B8B6E3F7D6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6" name="Text Box 5">
          <a:extLst>
            <a:ext uri="{FF2B5EF4-FFF2-40B4-BE49-F238E27FC236}">
              <a16:creationId xmlns:a16="http://schemas.microsoft.com/office/drawing/2014/main" id="{DE8ACCA3-F7F4-46B3-89BC-850FD40F77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7" name="Text Box 5">
          <a:extLst>
            <a:ext uri="{FF2B5EF4-FFF2-40B4-BE49-F238E27FC236}">
              <a16:creationId xmlns:a16="http://schemas.microsoft.com/office/drawing/2014/main" id="{3CDCFBD7-E449-4C2D-B018-AA4397E4EA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8" name="Text Box 5">
          <a:extLst>
            <a:ext uri="{FF2B5EF4-FFF2-40B4-BE49-F238E27FC236}">
              <a16:creationId xmlns:a16="http://schemas.microsoft.com/office/drawing/2014/main" id="{19A0C92D-C98E-4758-AB17-04456A18A8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9" name="Text Box 5">
          <a:extLst>
            <a:ext uri="{FF2B5EF4-FFF2-40B4-BE49-F238E27FC236}">
              <a16:creationId xmlns:a16="http://schemas.microsoft.com/office/drawing/2014/main" id="{61F8FBCD-30CF-411C-B7D6-F16620112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0" name="Text Box 5">
          <a:extLst>
            <a:ext uri="{FF2B5EF4-FFF2-40B4-BE49-F238E27FC236}">
              <a16:creationId xmlns:a16="http://schemas.microsoft.com/office/drawing/2014/main" id="{8CBF4F6E-EAD1-44B0-884D-2A60B95C59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1" name="Text Box 5">
          <a:extLst>
            <a:ext uri="{FF2B5EF4-FFF2-40B4-BE49-F238E27FC236}">
              <a16:creationId xmlns:a16="http://schemas.microsoft.com/office/drawing/2014/main" id="{C5163121-B384-42B7-8174-3DBCC2595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2" name="Text Box 5">
          <a:extLst>
            <a:ext uri="{FF2B5EF4-FFF2-40B4-BE49-F238E27FC236}">
              <a16:creationId xmlns:a16="http://schemas.microsoft.com/office/drawing/2014/main" id="{E5AF464C-5EE5-4D3D-A20E-9285E93526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3" name="Text Box 5">
          <a:extLst>
            <a:ext uri="{FF2B5EF4-FFF2-40B4-BE49-F238E27FC236}">
              <a16:creationId xmlns:a16="http://schemas.microsoft.com/office/drawing/2014/main" id="{B34BAFDB-0866-4838-BE9E-7D3B6CC88C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4" name="Text Box 5">
          <a:extLst>
            <a:ext uri="{FF2B5EF4-FFF2-40B4-BE49-F238E27FC236}">
              <a16:creationId xmlns:a16="http://schemas.microsoft.com/office/drawing/2014/main" id="{CC4D76D1-790C-461C-878D-A365C3B9B6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5" name="Text Box 5">
          <a:extLst>
            <a:ext uri="{FF2B5EF4-FFF2-40B4-BE49-F238E27FC236}">
              <a16:creationId xmlns:a16="http://schemas.microsoft.com/office/drawing/2014/main" id="{7E2E52ED-E36E-416F-82DC-01093DDEF8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6" name="Text Box 5">
          <a:extLst>
            <a:ext uri="{FF2B5EF4-FFF2-40B4-BE49-F238E27FC236}">
              <a16:creationId xmlns:a16="http://schemas.microsoft.com/office/drawing/2014/main" id="{447125E8-EF6C-45B9-B705-06171372E3D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7" name="Text Box 5">
          <a:extLst>
            <a:ext uri="{FF2B5EF4-FFF2-40B4-BE49-F238E27FC236}">
              <a16:creationId xmlns:a16="http://schemas.microsoft.com/office/drawing/2014/main" id="{EB70D1FD-6017-4FB8-8E47-8574908CEC5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8" name="Text Box 5">
          <a:extLst>
            <a:ext uri="{FF2B5EF4-FFF2-40B4-BE49-F238E27FC236}">
              <a16:creationId xmlns:a16="http://schemas.microsoft.com/office/drawing/2014/main" id="{FE7C12E2-E4BC-4743-97A8-9F4D07DFC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9" name="Text Box 5">
          <a:extLst>
            <a:ext uri="{FF2B5EF4-FFF2-40B4-BE49-F238E27FC236}">
              <a16:creationId xmlns:a16="http://schemas.microsoft.com/office/drawing/2014/main" id="{39C7695B-DC19-4430-85E1-BD4FF609BD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0" name="Text Box 5">
          <a:extLst>
            <a:ext uri="{FF2B5EF4-FFF2-40B4-BE49-F238E27FC236}">
              <a16:creationId xmlns:a16="http://schemas.microsoft.com/office/drawing/2014/main" id="{50B35211-F727-43AA-9AEB-BAC187EB71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1" name="Text Box 5">
          <a:extLst>
            <a:ext uri="{FF2B5EF4-FFF2-40B4-BE49-F238E27FC236}">
              <a16:creationId xmlns:a16="http://schemas.microsoft.com/office/drawing/2014/main" id="{350E4247-0335-4AA3-858D-B617BAD7C0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2" name="Text Box 5">
          <a:extLst>
            <a:ext uri="{FF2B5EF4-FFF2-40B4-BE49-F238E27FC236}">
              <a16:creationId xmlns:a16="http://schemas.microsoft.com/office/drawing/2014/main" id="{1087FE56-D662-47BA-BD23-BADC561A6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3" name="Text Box 5">
          <a:extLst>
            <a:ext uri="{FF2B5EF4-FFF2-40B4-BE49-F238E27FC236}">
              <a16:creationId xmlns:a16="http://schemas.microsoft.com/office/drawing/2014/main" id="{22480A3B-4496-43FD-817A-1FE80E698C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4" name="Text Box 5">
          <a:extLst>
            <a:ext uri="{FF2B5EF4-FFF2-40B4-BE49-F238E27FC236}">
              <a16:creationId xmlns:a16="http://schemas.microsoft.com/office/drawing/2014/main" id="{925004B0-460F-4165-8820-61A4DF141F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5" name="Text Box 5">
          <a:extLst>
            <a:ext uri="{FF2B5EF4-FFF2-40B4-BE49-F238E27FC236}">
              <a16:creationId xmlns:a16="http://schemas.microsoft.com/office/drawing/2014/main" id="{8BE2580E-F1BB-40AB-A05C-AE6E896CFD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6" name="Text Box 5">
          <a:extLst>
            <a:ext uri="{FF2B5EF4-FFF2-40B4-BE49-F238E27FC236}">
              <a16:creationId xmlns:a16="http://schemas.microsoft.com/office/drawing/2014/main" id="{7473AB6D-37D8-4520-93A6-010755E219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7" name="Text Box 5">
          <a:extLst>
            <a:ext uri="{FF2B5EF4-FFF2-40B4-BE49-F238E27FC236}">
              <a16:creationId xmlns:a16="http://schemas.microsoft.com/office/drawing/2014/main" id="{3F9CEA1D-799A-4BD7-9811-45944A68CE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8" name="Text Box 5">
          <a:extLst>
            <a:ext uri="{FF2B5EF4-FFF2-40B4-BE49-F238E27FC236}">
              <a16:creationId xmlns:a16="http://schemas.microsoft.com/office/drawing/2014/main" id="{08F8DDD2-AFBE-4CB3-9AC0-A12B424CA1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9" name="Text Box 5">
          <a:extLst>
            <a:ext uri="{FF2B5EF4-FFF2-40B4-BE49-F238E27FC236}">
              <a16:creationId xmlns:a16="http://schemas.microsoft.com/office/drawing/2014/main" id="{416C25E5-8013-4F32-8465-26A5BEDDD3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0" name="Text Box 5">
          <a:extLst>
            <a:ext uri="{FF2B5EF4-FFF2-40B4-BE49-F238E27FC236}">
              <a16:creationId xmlns:a16="http://schemas.microsoft.com/office/drawing/2014/main" id="{3D00E48A-BD86-4680-B683-266600F9A8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1" name="Text Box 5">
          <a:extLst>
            <a:ext uri="{FF2B5EF4-FFF2-40B4-BE49-F238E27FC236}">
              <a16:creationId xmlns:a16="http://schemas.microsoft.com/office/drawing/2014/main" id="{9234D7AC-001C-4736-9683-057EA0989C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2" name="Text Box 5">
          <a:extLst>
            <a:ext uri="{FF2B5EF4-FFF2-40B4-BE49-F238E27FC236}">
              <a16:creationId xmlns:a16="http://schemas.microsoft.com/office/drawing/2014/main" id="{752F853F-4E43-4BC9-9CCB-85E6C62B27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3" name="Text Box 5">
          <a:extLst>
            <a:ext uri="{FF2B5EF4-FFF2-40B4-BE49-F238E27FC236}">
              <a16:creationId xmlns:a16="http://schemas.microsoft.com/office/drawing/2014/main" id="{42A14B69-E714-4A40-96B4-DBA99E472A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4" name="Text Box 5">
          <a:extLst>
            <a:ext uri="{FF2B5EF4-FFF2-40B4-BE49-F238E27FC236}">
              <a16:creationId xmlns:a16="http://schemas.microsoft.com/office/drawing/2014/main" id="{8709C93D-C3E8-4CA7-B88E-4698620E96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5" name="Text Box 5">
          <a:extLst>
            <a:ext uri="{FF2B5EF4-FFF2-40B4-BE49-F238E27FC236}">
              <a16:creationId xmlns:a16="http://schemas.microsoft.com/office/drawing/2014/main" id="{C7F7249F-8B45-422A-9A7B-0372F2B5AD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6" name="Text Box 5">
          <a:extLst>
            <a:ext uri="{FF2B5EF4-FFF2-40B4-BE49-F238E27FC236}">
              <a16:creationId xmlns:a16="http://schemas.microsoft.com/office/drawing/2014/main" id="{9E14E023-8FFB-408A-8FE1-E7875CABA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7" name="Text Box 5">
          <a:extLst>
            <a:ext uri="{FF2B5EF4-FFF2-40B4-BE49-F238E27FC236}">
              <a16:creationId xmlns:a16="http://schemas.microsoft.com/office/drawing/2014/main" id="{0C865149-897F-4EBA-9191-B08D1003E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8" name="Text Box 5">
          <a:extLst>
            <a:ext uri="{FF2B5EF4-FFF2-40B4-BE49-F238E27FC236}">
              <a16:creationId xmlns:a16="http://schemas.microsoft.com/office/drawing/2014/main" id="{A58BBBE2-F69F-4A83-8B32-66ABF385E5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9" name="Text Box 5">
          <a:extLst>
            <a:ext uri="{FF2B5EF4-FFF2-40B4-BE49-F238E27FC236}">
              <a16:creationId xmlns:a16="http://schemas.microsoft.com/office/drawing/2014/main" id="{4685C4C9-1159-4891-B2BE-DB9ECED9F0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0" name="Text Box 5">
          <a:extLst>
            <a:ext uri="{FF2B5EF4-FFF2-40B4-BE49-F238E27FC236}">
              <a16:creationId xmlns:a16="http://schemas.microsoft.com/office/drawing/2014/main" id="{3623EBA4-3FD0-4D83-A16A-6ED4FEAF5C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1" name="Text Box 5">
          <a:extLst>
            <a:ext uri="{FF2B5EF4-FFF2-40B4-BE49-F238E27FC236}">
              <a16:creationId xmlns:a16="http://schemas.microsoft.com/office/drawing/2014/main" id="{6010F334-BA0F-499B-B8E6-A9E75B4974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2" name="Text Box 5">
          <a:extLst>
            <a:ext uri="{FF2B5EF4-FFF2-40B4-BE49-F238E27FC236}">
              <a16:creationId xmlns:a16="http://schemas.microsoft.com/office/drawing/2014/main" id="{8AE0509B-95F8-4D5D-98D1-2CB122B4FE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3" name="Text Box 5">
          <a:extLst>
            <a:ext uri="{FF2B5EF4-FFF2-40B4-BE49-F238E27FC236}">
              <a16:creationId xmlns:a16="http://schemas.microsoft.com/office/drawing/2014/main" id="{5C16999D-4012-48F4-A92D-EA1948988F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4" name="Text Box 5">
          <a:extLst>
            <a:ext uri="{FF2B5EF4-FFF2-40B4-BE49-F238E27FC236}">
              <a16:creationId xmlns:a16="http://schemas.microsoft.com/office/drawing/2014/main" id="{0CDF194A-E00E-45FE-996F-CC795B28EE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5" name="Text Box 5">
          <a:extLst>
            <a:ext uri="{FF2B5EF4-FFF2-40B4-BE49-F238E27FC236}">
              <a16:creationId xmlns:a16="http://schemas.microsoft.com/office/drawing/2014/main" id="{BCAC8A63-DB0E-4C04-9FCA-2169BECF38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6" name="Text Box 5">
          <a:extLst>
            <a:ext uri="{FF2B5EF4-FFF2-40B4-BE49-F238E27FC236}">
              <a16:creationId xmlns:a16="http://schemas.microsoft.com/office/drawing/2014/main" id="{D0CF8EF4-8F2B-487D-920A-B9B6D45DAB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7" name="Text Box 5">
          <a:extLst>
            <a:ext uri="{FF2B5EF4-FFF2-40B4-BE49-F238E27FC236}">
              <a16:creationId xmlns:a16="http://schemas.microsoft.com/office/drawing/2014/main" id="{5A1B7A00-0959-41D7-A1F9-7FFFB69BB2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8" name="Text Box 5">
          <a:extLst>
            <a:ext uri="{FF2B5EF4-FFF2-40B4-BE49-F238E27FC236}">
              <a16:creationId xmlns:a16="http://schemas.microsoft.com/office/drawing/2014/main" id="{9170A311-F695-4CFF-8D1E-54CD03B9C4D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9" name="Text Box 5">
          <a:extLst>
            <a:ext uri="{FF2B5EF4-FFF2-40B4-BE49-F238E27FC236}">
              <a16:creationId xmlns:a16="http://schemas.microsoft.com/office/drawing/2014/main" id="{17ABD192-3C5F-4E43-9E6E-E907960368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0" name="Text Box 5">
          <a:extLst>
            <a:ext uri="{FF2B5EF4-FFF2-40B4-BE49-F238E27FC236}">
              <a16:creationId xmlns:a16="http://schemas.microsoft.com/office/drawing/2014/main" id="{9926711B-EB47-485A-890C-C40BF4F5F8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1" name="Text Box 5">
          <a:extLst>
            <a:ext uri="{FF2B5EF4-FFF2-40B4-BE49-F238E27FC236}">
              <a16:creationId xmlns:a16="http://schemas.microsoft.com/office/drawing/2014/main" id="{A6DCD32A-8564-447A-9B4A-FC357F01B5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2" name="Text Box 5">
          <a:extLst>
            <a:ext uri="{FF2B5EF4-FFF2-40B4-BE49-F238E27FC236}">
              <a16:creationId xmlns:a16="http://schemas.microsoft.com/office/drawing/2014/main" id="{9A1D453E-B023-4E06-B5FB-F72B08E31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3" name="Text Box 5">
          <a:extLst>
            <a:ext uri="{FF2B5EF4-FFF2-40B4-BE49-F238E27FC236}">
              <a16:creationId xmlns:a16="http://schemas.microsoft.com/office/drawing/2014/main" id="{EF153B62-9E03-4A7D-8660-430311E46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4" name="Text Box 5">
          <a:extLst>
            <a:ext uri="{FF2B5EF4-FFF2-40B4-BE49-F238E27FC236}">
              <a16:creationId xmlns:a16="http://schemas.microsoft.com/office/drawing/2014/main" id="{1FD29DCC-58A9-429A-B0B0-3F62BAF82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5" name="Text Box 5">
          <a:extLst>
            <a:ext uri="{FF2B5EF4-FFF2-40B4-BE49-F238E27FC236}">
              <a16:creationId xmlns:a16="http://schemas.microsoft.com/office/drawing/2014/main" id="{88A5D800-A6D3-4AAB-9040-54CD057CE5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6" name="Text Box 5">
          <a:extLst>
            <a:ext uri="{FF2B5EF4-FFF2-40B4-BE49-F238E27FC236}">
              <a16:creationId xmlns:a16="http://schemas.microsoft.com/office/drawing/2014/main" id="{442515E5-440A-4B2C-9E1B-61DBA99F4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7" name="Text Box 5">
          <a:extLst>
            <a:ext uri="{FF2B5EF4-FFF2-40B4-BE49-F238E27FC236}">
              <a16:creationId xmlns:a16="http://schemas.microsoft.com/office/drawing/2014/main" id="{C54A27B6-0090-4933-BA3D-F003B901CF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8" name="Text Box 5">
          <a:extLst>
            <a:ext uri="{FF2B5EF4-FFF2-40B4-BE49-F238E27FC236}">
              <a16:creationId xmlns:a16="http://schemas.microsoft.com/office/drawing/2014/main" id="{BFFB33BC-13C0-4CEE-A01D-EE6A3EF038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9" name="Text Box 5">
          <a:extLst>
            <a:ext uri="{FF2B5EF4-FFF2-40B4-BE49-F238E27FC236}">
              <a16:creationId xmlns:a16="http://schemas.microsoft.com/office/drawing/2014/main" id="{6E538F1A-6E7E-4DFD-9A6F-6CE10AC00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0" name="Text Box 5">
          <a:extLst>
            <a:ext uri="{FF2B5EF4-FFF2-40B4-BE49-F238E27FC236}">
              <a16:creationId xmlns:a16="http://schemas.microsoft.com/office/drawing/2014/main" id="{BC5C28B0-1898-4B27-97A8-3DEAFC9189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1" name="Text Box 5">
          <a:extLst>
            <a:ext uri="{FF2B5EF4-FFF2-40B4-BE49-F238E27FC236}">
              <a16:creationId xmlns:a16="http://schemas.microsoft.com/office/drawing/2014/main" id="{D69513C3-65BC-4C78-8701-5A8DFD42D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2" name="Text Box 5">
          <a:extLst>
            <a:ext uri="{FF2B5EF4-FFF2-40B4-BE49-F238E27FC236}">
              <a16:creationId xmlns:a16="http://schemas.microsoft.com/office/drawing/2014/main" id="{4E6EC040-350D-4D73-8A8D-85E43A1759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3" name="Text Box 5">
          <a:extLst>
            <a:ext uri="{FF2B5EF4-FFF2-40B4-BE49-F238E27FC236}">
              <a16:creationId xmlns:a16="http://schemas.microsoft.com/office/drawing/2014/main" id="{1ED341BB-068B-4E1C-89DE-E2981106025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4" name="Text Box 5">
          <a:extLst>
            <a:ext uri="{FF2B5EF4-FFF2-40B4-BE49-F238E27FC236}">
              <a16:creationId xmlns:a16="http://schemas.microsoft.com/office/drawing/2014/main" id="{852E3A3E-1E2E-4ECC-BF9B-45B310C8E90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5" name="Text Box 5">
          <a:extLst>
            <a:ext uri="{FF2B5EF4-FFF2-40B4-BE49-F238E27FC236}">
              <a16:creationId xmlns:a16="http://schemas.microsoft.com/office/drawing/2014/main" id="{8516EED2-4D0D-453E-A0CA-A82E3BE245F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6" name="Text Box 5">
          <a:extLst>
            <a:ext uri="{FF2B5EF4-FFF2-40B4-BE49-F238E27FC236}">
              <a16:creationId xmlns:a16="http://schemas.microsoft.com/office/drawing/2014/main" id="{D1429C6E-CDE6-49D9-AB17-1ED1675D01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7" name="Text Box 5">
          <a:extLst>
            <a:ext uri="{FF2B5EF4-FFF2-40B4-BE49-F238E27FC236}">
              <a16:creationId xmlns:a16="http://schemas.microsoft.com/office/drawing/2014/main" id="{ED9E7AE2-274A-4691-85E6-BA8E95D97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8" name="Text Box 5">
          <a:extLst>
            <a:ext uri="{FF2B5EF4-FFF2-40B4-BE49-F238E27FC236}">
              <a16:creationId xmlns:a16="http://schemas.microsoft.com/office/drawing/2014/main" id="{93F99135-9B0E-4434-8E88-9A958210B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9" name="Text Box 5">
          <a:extLst>
            <a:ext uri="{FF2B5EF4-FFF2-40B4-BE49-F238E27FC236}">
              <a16:creationId xmlns:a16="http://schemas.microsoft.com/office/drawing/2014/main" id="{D7BF4598-CB11-4374-B719-A65F6F73DE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0" name="Text Box 5">
          <a:extLst>
            <a:ext uri="{FF2B5EF4-FFF2-40B4-BE49-F238E27FC236}">
              <a16:creationId xmlns:a16="http://schemas.microsoft.com/office/drawing/2014/main" id="{840203B3-05E5-4F70-A116-A6FC9CCEB7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1" name="Text Box 5">
          <a:extLst>
            <a:ext uri="{FF2B5EF4-FFF2-40B4-BE49-F238E27FC236}">
              <a16:creationId xmlns:a16="http://schemas.microsoft.com/office/drawing/2014/main" id="{BDF16D70-9747-4AA0-BE02-3E3FD99DA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2" name="Text Box 5">
          <a:extLst>
            <a:ext uri="{FF2B5EF4-FFF2-40B4-BE49-F238E27FC236}">
              <a16:creationId xmlns:a16="http://schemas.microsoft.com/office/drawing/2014/main" id="{D72D997F-00E6-43EE-8C91-A949C0CA2B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3" name="Text Box 5">
          <a:extLst>
            <a:ext uri="{FF2B5EF4-FFF2-40B4-BE49-F238E27FC236}">
              <a16:creationId xmlns:a16="http://schemas.microsoft.com/office/drawing/2014/main" id="{55CD420D-4FE7-4DFB-BFA7-B86F32559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4" name="Text Box 5">
          <a:extLst>
            <a:ext uri="{FF2B5EF4-FFF2-40B4-BE49-F238E27FC236}">
              <a16:creationId xmlns:a16="http://schemas.microsoft.com/office/drawing/2014/main" id="{8CCCCF00-941D-46F2-ABBD-03D123D9F4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5" name="Text Box 5">
          <a:extLst>
            <a:ext uri="{FF2B5EF4-FFF2-40B4-BE49-F238E27FC236}">
              <a16:creationId xmlns:a16="http://schemas.microsoft.com/office/drawing/2014/main" id="{E2620AB4-AB1C-4796-8A2F-76DA501A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6" name="Text Box 5">
          <a:extLst>
            <a:ext uri="{FF2B5EF4-FFF2-40B4-BE49-F238E27FC236}">
              <a16:creationId xmlns:a16="http://schemas.microsoft.com/office/drawing/2014/main" id="{B0CABB6B-046A-4D0F-A1C1-18395E7BC8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7" name="Text Box 5">
          <a:extLst>
            <a:ext uri="{FF2B5EF4-FFF2-40B4-BE49-F238E27FC236}">
              <a16:creationId xmlns:a16="http://schemas.microsoft.com/office/drawing/2014/main" id="{D4CB7494-F7A6-4268-86CB-3D105329B4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8" name="Text Box 5">
          <a:extLst>
            <a:ext uri="{FF2B5EF4-FFF2-40B4-BE49-F238E27FC236}">
              <a16:creationId xmlns:a16="http://schemas.microsoft.com/office/drawing/2014/main" id="{2D27A99D-605E-4ABE-A1F8-B941B97379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9" name="Text Box 5">
          <a:extLst>
            <a:ext uri="{FF2B5EF4-FFF2-40B4-BE49-F238E27FC236}">
              <a16:creationId xmlns:a16="http://schemas.microsoft.com/office/drawing/2014/main" id="{F27EF26E-6102-4237-96C0-32E9F87FE8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0" name="Text Box 5">
          <a:extLst>
            <a:ext uri="{FF2B5EF4-FFF2-40B4-BE49-F238E27FC236}">
              <a16:creationId xmlns:a16="http://schemas.microsoft.com/office/drawing/2014/main" id="{5F3EBD76-2CA5-40AF-80D5-B23B41D9EF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1" name="Text Box 5">
          <a:extLst>
            <a:ext uri="{FF2B5EF4-FFF2-40B4-BE49-F238E27FC236}">
              <a16:creationId xmlns:a16="http://schemas.microsoft.com/office/drawing/2014/main" id="{6E6EE0F6-6248-4B42-AFB8-F533AAC1EC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2" name="Text Box 5">
          <a:extLst>
            <a:ext uri="{FF2B5EF4-FFF2-40B4-BE49-F238E27FC236}">
              <a16:creationId xmlns:a16="http://schemas.microsoft.com/office/drawing/2014/main" id="{6673D85D-A99E-42B3-A2F5-E61F50E29B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3" name="Text Box 5">
          <a:extLst>
            <a:ext uri="{FF2B5EF4-FFF2-40B4-BE49-F238E27FC236}">
              <a16:creationId xmlns:a16="http://schemas.microsoft.com/office/drawing/2014/main" id="{BE4B333F-3408-4186-97FB-3962A3C60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4" name="Text Box 5">
          <a:extLst>
            <a:ext uri="{FF2B5EF4-FFF2-40B4-BE49-F238E27FC236}">
              <a16:creationId xmlns:a16="http://schemas.microsoft.com/office/drawing/2014/main" id="{CDA945CD-3E3F-4A38-B909-B7CDA0FAD9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5" name="Text Box 5">
          <a:extLst>
            <a:ext uri="{FF2B5EF4-FFF2-40B4-BE49-F238E27FC236}">
              <a16:creationId xmlns:a16="http://schemas.microsoft.com/office/drawing/2014/main" id="{6B253948-9451-41EE-9AA1-AE625AE913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6" name="Text Box 5">
          <a:extLst>
            <a:ext uri="{FF2B5EF4-FFF2-40B4-BE49-F238E27FC236}">
              <a16:creationId xmlns:a16="http://schemas.microsoft.com/office/drawing/2014/main" id="{42E83E0F-12A0-44E2-A051-CBC2DA269D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7" name="Text Box 5">
          <a:extLst>
            <a:ext uri="{FF2B5EF4-FFF2-40B4-BE49-F238E27FC236}">
              <a16:creationId xmlns:a16="http://schemas.microsoft.com/office/drawing/2014/main" id="{BEDCE3F3-0DE3-498E-90ED-C00D3BE3B5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8" name="Text Box 5">
          <a:extLst>
            <a:ext uri="{FF2B5EF4-FFF2-40B4-BE49-F238E27FC236}">
              <a16:creationId xmlns:a16="http://schemas.microsoft.com/office/drawing/2014/main" id="{CF4AE1BB-8452-4B44-8CF3-4D01962B9F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9" name="Text Box 5">
          <a:extLst>
            <a:ext uri="{FF2B5EF4-FFF2-40B4-BE49-F238E27FC236}">
              <a16:creationId xmlns:a16="http://schemas.microsoft.com/office/drawing/2014/main" id="{48E31C0C-28C9-4B41-969E-A5E60F5DCF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0" name="Text Box 5">
          <a:extLst>
            <a:ext uri="{FF2B5EF4-FFF2-40B4-BE49-F238E27FC236}">
              <a16:creationId xmlns:a16="http://schemas.microsoft.com/office/drawing/2014/main" id="{24E4AF3B-1DC0-4B85-A478-98B5D68178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1" name="Text Box 5">
          <a:extLst>
            <a:ext uri="{FF2B5EF4-FFF2-40B4-BE49-F238E27FC236}">
              <a16:creationId xmlns:a16="http://schemas.microsoft.com/office/drawing/2014/main" id="{A93470DE-2C31-4A4A-95B7-ED87FDD9A1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2" name="Text Box 5">
          <a:extLst>
            <a:ext uri="{FF2B5EF4-FFF2-40B4-BE49-F238E27FC236}">
              <a16:creationId xmlns:a16="http://schemas.microsoft.com/office/drawing/2014/main" id="{502ABA64-89A0-4509-8636-E0F80DE05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3" name="Text Box 5">
          <a:extLst>
            <a:ext uri="{FF2B5EF4-FFF2-40B4-BE49-F238E27FC236}">
              <a16:creationId xmlns:a16="http://schemas.microsoft.com/office/drawing/2014/main" id="{030B6E40-CF15-4005-8CFB-8253D5BC64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4" name="Text Box 5">
          <a:extLst>
            <a:ext uri="{FF2B5EF4-FFF2-40B4-BE49-F238E27FC236}">
              <a16:creationId xmlns:a16="http://schemas.microsoft.com/office/drawing/2014/main" id="{20B3ADA4-B1DD-47F6-9BD1-DE4BB533874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5" name="Text Box 5">
          <a:extLst>
            <a:ext uri="{FF2B5EF4-FFF2-40B4-BE49-F238E27FC236}">
              <a16:creationId xmlns:a16="http://schemas.microsoft.com/office/drawing/2014/main" id="{4DA8D594-FC96-4D12-BFCD-A1799F6D2F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6" name="Text Box 5">
          <a:extLst>
            <a:ext uri="{FF2B5EF4-FFF2-40B4-BE49-F238E27FC236}">
              <a16:creationId xmlns:a16="http://schemas.microsoft.com/office/drawing/2014/main" id="{7DBFA343-E9D2-4112-B5F0-9070A83848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7" name="Text Box 5">
          <a:extLst>
            <a:ext uri="{FF2B5EF4-FFF2-40B4-BE49-F238E27FC236}">
              <a16:creationId xmlns:a16="http://schemas.microsoft.com/office/drawing/2014/main" id="{0B2B5838-DE64-420D-83F7-E946AD944A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8" name="Text Box 5">
          <a:extLst>
            <a:ext uri="{FF2B5EF4-FFF2-40B4-BE49-F238E27FC236}">
              <a16:creationId xmlns:a16="http://schemas.microsoft.com/office/drawing/2014/main" id="{8501FF3D-DBBB-4F9F-9E8F-1BB301EBFD4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9" name="Text Box 5">
          <a:extLst>
            <a:ext uri="{FF2B5EF4-FFF2-40B4-BE49-F238E27FC236}">
              <a16:creationId xmlns:a16="http://schemas.microsoft.com/office/drawing/2014/main" id="{373CFB6B-2EEE-4CCE-87F2-EFF2D1787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0" name="Text Box 5">
          <a:extLst>
            <a:ext uri="{FF2B5EF4-FFF2-40B4-BE49-F238E27FC236}">
              <a16:creationId xmlns:a16="http://schemas.microsoft.com/office/drawing/2014/main" id="{32D5EE4E-220B-4E06-A846-1AF24B8DB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1" name="Text Box 5">
          <a:extLst>
            <a:ext uri="{FF2B5EF4-FFF2-40B4-BE49-F238E27FC236}">
              <a16:creationId xmlns:a16="http://schemas.microsoft.com/office/drawing/2014/main" id="{21AA80F5-2497-41FD-B0FF-46036097EA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2" name="Text Box 5">
          <a:extLst>
            <a:ext uri="{FF2B5EF4-FFF2-40B4-BE49-F238E27FC236}">
              <a16:creationId xmlns:a16="http://schemas.microsoft.com/office/drawing/2014/main" id="{98C85179-1074-406B-BC93-E9B990449F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3" name="Text Box 5">
          <a:extLst>
            <a:ext uri="{FF2B5EF4-FFF2-40B4-BE49-F238E27FC236}">
              <a16:creationId xmlns:a16="http://schemas.microsoft.com/office/drawing/2014/main" id="{63C58C55-260A-4B6B-9BBA-FE24C2C8B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4" name="Text Box 5">
          <a:extLst>
            <a:ext uri="{FF2B5EF4-FFF2-40B4-BE49-F238E27FC236}">
              <a16:creationId xmlns:a16="http://schemas.microsoft.com/office/drawing/2014/main" id="{AA512FF6-13E4-46A7-B5E0-48ADE6347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5" name="Text Box 5">
          <a:extLst>
            <a:ext uri="{FF2B5EF4-FFF2-40B4-BE49-F238E27FC236}">
              <a16:creationId xmlns:a16="http://schemas.microsoft.com/office/drawing/2014/main" id="{FC5B13DB-CB0F-48F2-9005-A76CEE65C6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6" name="Text Box 5">
          <a:extLst>
            <a:ext uri="{FF2B5EF4-FFF2-40B4-BE49-F238E27FC236}">
              <a16:creationId xmlns:a16="http://schemas.microsoft.com/office/drawing/2014/main" id="{A56FE2BC-B562-43F1-9685-4888759115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7" name="Text Box 5">
          <a:extLst>
            <a:ext uri="{FF2B5EF4-FFF2-40B4-BE49-F238E27FC236}">
              <a16:creationId xmlns:a16="http://schemas.microsoft.com/office/drawing/2014/main" id="{AF3E9633-9EA8-4004-927B-015362EE1A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8" name="Text Box 5">
          <a:extLst>
            <a:ext uri="{FF2B5EF4-FFF2-40B4-BE49-F238E27FC236}">
              <a16:creationId xmlns:a16="http://schemas.microsoft.com/office/drawing/2014/main" id="{19ADBECA-9A54-4B0E-A60C-08E2864F93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9" name="Text Box 5">
          <a:extLst>
            <a:ext uri="{FF2B5EF4-FFF2-40B4-BE49-F238E27FC236}">
              <a16:creationId xmlns:a16="http://schemas.microsoft.com/office/drawing/2014/main" id="{2464DF90-1FD0-4F8C-A73C-B14EED4011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0" name="Text Box 5">
          <a:extLst>
            <a:ext uri="{FF2B5EF4-FFF2-40B4-BE49-F238E27FC236}">
              <a16:creationId xmlns:a16="http://schemas.microsoft.com/office/drawing/2014/main" id="{4A323F36-7908-416D-805E-E676844230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1" name="Text Box 5">
          <a:extLst>
            <a:ext uri="{FF2B5EF4-FFF2-40B4-BE49-F238E27FC236}">
              <a16:creationId xmlns:a16="http://schemas.microsoft.com/office/drawing/2014/main" id="{8AF4CB63-6608-432E-8389-8B02D077BC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2" name="Text Box 5">
          <a:extLst>
            <a:ext uri="{FF2B5EF4-FFF2-40B4-BE49-F238E27FC236}">
              <a16:creationId xmlns:a16="http://schemas.microsoft.com/office/drawing/2014/main" id="{B66D5C69-1F07-4AF9-93F3-B014E326007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3" name="Text Box 5">
          <a:extLst>
            <a:ext uri="{FF2B5EF4-FFF2-40B4-BE49-F238E27FC236}">
              <a16:creationId xmlns:a16="http://schemas.microsoft.com/office/drawing/2014/main" id="{C91B5706-F02A-47B3-9F9C-8C16C542CF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4" name="Text Box 5">
          <a:extLst>
            <a:ext uri="{FF2B5EF4-FFF2-40B4-BE49-F238E27FC236}">
              <a16:creationId xmlns:a16="http://schemas.microsoft.com/office/drawing/2014/main" id="{73ACA676-5CB4-42C4-B876-881DB69AA8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5" name="Text Box 5">
          <a:extLst>
            <a:ext uri="{FF2B5EF4-FFF2-40B4-BE49-F238E27FC236}">
              <a16:creationId xmlns:a16="http://schemas.microsoft.com/office/drawing/2014/main" id="{FCE1D262-FF46-42C4-8395-EDE57F35F2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6" name="Text Box 5">
          <a:extLst>
            <a:ext uri="{FF2B5EF4-FFF2-40B4-BE49-F238E27FC236}">
              <a16:creationId xmlns:a16="http://schemas.microsoft.com/office/drawing/2014/main" id="{61F0A9C8-2C31-4869-93C9-24F30D0BCC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7" name="Text Box 5">
          <a:extLst>
            <a:ext uri="{FF2B5EF4-FFF2-40B4-BE49-F238E27FC236}">
              <a16:creationId xmlns:a16="http://schemas.microsoft.com/office/drawing/2014/main" id="{ECB390D2-D006-4E01-9130-6B7F412987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8" name="Text Box 5">
          <a:extLst>
            <a:ext uri="{FF2B5EF4-FFF2-40B4-BE49-F238E27FC236}">
              <a16:creationId xmlns:a16="http://schemas.microsoft.com/office/drawing/2014/main" id="{D452C222-9B48-4819-AE3E-E196B01C5F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9" name="Text Box 5">
          <a:extLst>
            <a:ext uri="{FF2B5EF4-FFF2-40B4-BE49-F238E27FC236}">
              <a16:creationId xmlns:a16="http://schemas.microsoft.com/office/drawing/2014/main" id="{C550EC23-C38F-4199-9E47-C13CB503D9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0" name="Text Box 5">
          <a:extLst>
            <a:ext uri="{FF2B5EF4-FFF2-40B4-BE49-F238E27FC236}">
              <a16:creationId xmlns:a16="http://schemas.microsoft.com/office/drawing/2014/main" id="{CEE07A75-6CF7-46C8-AE6B-7379605207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1" name="Text Box 5">
          <a:extLst>
            <a:ext uri="{FF2B5EF4-FFF2-40B4-BE49-F238E27FC236}">
              <a16:creationId xmlns:a16="http://schemas.microsoft.com/office/drawing/2014/main" id="{2853A3AE-4C63-4CE0-9532-B06C5F9D9C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2" name="Text Box 5">
          <a:extLst>
            <a:ext uri="{FF2B5EF4-FFF2-40B4-BE49-F238E27FC236}">
              <a16:creationId xmlns:a16="http://schemas.microsoft.com/office/drawing/2014/main" id="{7D14D754-0322-4B91-A439-AE31FDC46D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3" name="Text Box 5">
          <a:extLst>
            <a:ext uri="{FF2B5EF4-FFF2-40B4-BE49-F238E27FC236}">
              <a16:creationId xmlns:a16="http://schemas.microsoft.com/office/drawing/2014/main" id="{CB5B0DC6-556F-4FF0-82D8-C9DAA2CD39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4" name="Text Box 5">
          <a:extLst>
            <a:ext uri="{FF2B5EF4-FFF2-40B4-BE49-F238E27FC236}">
              <a16:creationId xmlns:a16="http://schemas.microsoft.com/office/drawing/2014/main" id="{D862FF9D-8643-4AE9-A1CC-F15721ABAE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5" name="Text Box 5">
          <a:extLst>
            <a:ext uri="{FF2B5EF4-FFF2-40B4-BE49-F238E27FC236}">
              <a16:creationId xmlns:a16="http://schemas.microsoft.com/office/drawing/2014/main" id="{586F3EBD-798F-4A5C-8E68-DF93E11CBD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6" name="Text Box 5">
          <a:extLst>
            <a:ext uri="{FF2B5EF4-FFF2-40B4-BE49-F238E27FC236}">
              <a16:creationId xmlns:a16="http://schemas.microsoft.com/office/drawing/2014/main" id="{F32237CF-405A-4FC6-86A1-27C65CEAB0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7" name="Text Box 5">
          <a:extLst>
            <a:ext uri="{FF2B5EF4-FFF2-40B4-BE49-F238E27FC236}">
              <a16:creationId xmlns:a16="http://schemas.microsoft.com/office/drawing/2014/main" id="{BBE90498-28B2-47C4-98EF-FC5A356A20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8" name="Text Box 5">
          <a:extLst>
            <a:ext uri="{FF2B5EF4-FFF2-40B4-BE49-F238E27FC236}">
              <a16:creationId xmlns:a16="http://schemas.microsoft.com/office/drawing/2014/main" id="{3709F170-1AB9-4DBE-87BC-A1554C3945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9" name="Text Box 5">
          <a:extLst>
            <a:ext uri="{FF2B5EF4-FFF2-40B4-BE49-F238E27FC236}">
              <a16:creationId xmlns:a16="http://schemas.microsoft.com/office/drawing/2014/main" id="{E1C143F6-208C-4AE8-A474-4393671346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0" name="Text Box 5">
          <a:extLst>
            <a:ext uri="{FF2B5EF4-FFF2-40B4-BE49-F238E27FC236}">
              <a16:creationId xmlns:a16="http://schemas.microsoft.com/office/drawing/2014/main" id="{05B13CB6-7AE7-45CD-8EC9-FCC708AB43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1" name="Text Box 5">
          <a:extLst>
            <a:ext uri="{FF2B5EF4-FFF2-40B4-BE49-F238E27FC236}">
              <a16:creationId xmlns:a16="http://schemas.microsoft.com/office/drawing/2014/main" id="{C048DBFF-2CDB-4E84-B337-7A759AEB4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2" name="Text Box 5">
          <a:extLst>
            <a:ext uri="{FF2B5EF4-FFF2-40B4-BE49-F238E27FC236}">
              <a16:creationId xmlns:a16="http://schemas.microsoft.com/office/drawing/2014/main" id="{1EEA2A2E-C2AC-45DF-975C-2F1F219A86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3" name="Text Box 5">
          <a:extLst>
            <a:ext uri="{FF2B5EF4-FFF2-40B4-BE49-F238E27FC236}">
              <a16:creationId xmlns:a16="http://schemas.microsoft.com/office/drawing/2014/main" id="{65D1BC4A-C6BA-483F-AC9F-6FF99C118A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4" name="Text Box 5">
          <a:extLst>
            <a:ext uri="{FF2B5EF4-FFF2-40B4-BE49-F238E27FC236}">
              <a16:creationId xmlns:a16="http://schemas.microsoft.com/office/drawing/2014/main" id="{DC9F5634-8DBA-47E9-9014-DE159A3619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5" name="Text Box 5">
          <a:extLst>
            <a:ext uri="{FF2B5EF4-FFF2-40B4-BE49-F238E27FC236}">
              <a16:creationId xmlns:a16="http://schemas.microsoft.com/office/drawing/2014/main" id="{997D7AF3-3788-418D-80A4-A5138EE64B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6" name="Text Box 5">
          <a:extLst>
            <a:ext uri="{FF2B5EF4-FFF2-40B4-BE49-F238E27FC236}">
              <a16:creationId xmlns:a16="http://schemas.microsoft.com/office/drawing/2014/main" id="{85452AC6-E62D-4D3A-8A19-24CAC38734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7" name="Text Box 5">
          <a:extLst>
            <a:ext uri="{FF2B5EF4-FFF2-40B4-BE49-F238E27FC236}">
              <a16:creationId xmlns:a16="http://schemas.microsoft.com/office/drawing/2014/main" id="{68A94892-49A7-4F6F-AF8A-483A3B4ED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8" name="Text Box 5">
          <a:extLst>
            <a:ext uri="{FF2B5EF4-FFF2-40B4-BE49-F238E27FC236}">
              <a16:creationId xmlns:a16="http://schemas.microsoft.com/office/drawing/2014/main" id="{7444136D-8CFE-47A3-8B73-BE63DAB6E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9" name="Text Box 5">
          <a:extLst>
            <a:ext uri="{FF2B5EF4-FFF2-40B4-BE49-F238E27FC236}">
              <a16:creationId xmlns:a16="http://schemas.microsoft.com/office/drawing/2014/main" id="{53A425B8-7E2B-4C4B-86AA-E7773B0DE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0" name="Text Box 5">
          <a:extLst>
            <a:ext uri="{FF2B5EF4-FFF2-40B4-BE49-F238E27FC236}">
              <a16:creationId xmlns:a16="http://schemas.microsoft.com/office/drawing/2014/main" id="{6FF96038-FFAC-4491-8027-C3AA5B6C1F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1" name="Text Box 5">
          <a:extLst>
            <a:ext uri="{FF2B5EF4-FFF2-40B4-BE49-F238E27FC236}">
              <a16:creationId xmlns:a16="http://schemas.microsoft.com/office/drawing/2014/main" id="{7AB1411A-BBA9-4715-86E2-55DA08821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2" name="Text Box 5">
          <a:extLst>
            <a:ext uri="{FF2B5EF4-FFF2-40B4-BE49-F238E27FC236}">
              <a16:creationId xmlns:a16="http://schemas.microsoft.com/office/drawing/2014/main" id="{5F43D67B-3272-4468-A6BB-59FEE4AC6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3" name="Text Box 5">
          <a:extLst>
            <a:ext uri="{FF2B5EF4-FFF2-40B4-BE49-F238E27FC236}">
              <a16:creationId xmlns:a16="http://schemas.microsoft.com/office/drawing/2014/main" id="{FA1D02A8-E515-4FA4-A6AD-B184BB0821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4" name="Text Box 5">
          <a:extLst>
            <a:ext uri="{FF2B5EF4-FFF2-40B4-BE49-F238E27FC236}">
              <a16:creationId xmlns:a16="http://schemas.microsoft.com/office/drawing/2014/main" id="{0B1464C9-919B-4F8C-8F5F-7270362AB6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5" name="Text Box 5">
          <a:extLst>
            <a:ext uri="{FF2B5EF4-FFF2-40B4-BE49-F238E27FC236}">
              <a16:creationId xmlns:a16="http://schemas.microsoft.com/office/drawing/2014/main" id="{2A2030F9-ADFE-4CF9-A2F4-1DBFBFF0D9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6" name="Text Box 5">
          <a:extLst>
            <a:ext uri="{FF2B5EF4-FFF2-40B4-BE49-F238E27FC236}">
              <a16:creationId xmlns:a16="http://schemas.microsoft.com/office/drawing/2014/main" id="{EF62914E-F191-411A-9DC5-C018AE6E5B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7" name="Text Box 5">
          <a:extLst>
            <a:ext uri="{FF2B5EF4-FFF2-40B4-BE49-F238E27FC236}">
              <a16:creationId xmlns:a16="http://schemas.microsoft.com/office/drawing/2014/main" id="{AE3564D1-E193-4D7A-875D-A30B713E979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8" name="Text Box 5">
          <a:extLst>
            <a:ext uri="{FF2B5EF4-FFF2-40B4-BE49-F238E27FC236}">
              <a16:creationId xmlns:a16="http://schemas.microsoft.com/office/drawing/2014/main" id="{5F0B71DA-2BD4-40B8-B7E3-6526D97618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9" name="Text Box 5">
          <a:extLst>
            <a:ext uri="{FF2B5EF4-FFF2-40B4-BE49-F238E27FC236}">
              <a16:creationId xmlns:a16="http://schemas.microsoft.com/office/drawing/2014/main" id="{A5676B5F-7D5C-467F-AE15-91113C2049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0" name="Text Box 5">
          <a:extLst>
            <a:ext uri="{FF2B5EF4-FFF2-40B4-BE49-F238E27FC236}">
              <a16:creationId xmlns:a16="http://schemas.microsoft.com/office/drawing/2014/main" id="{9A1E99B0-95CE-41A2-91B3-CE9950687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1" name="Text Box 5">
          <a:extLst>
            <a:ext uri="{FF2B5EF4-FFF2-40B4-BE49-F238E27FC236}">
              <a16:creationId xmlns:a16="http://schemas.microsoft.com/office/drawing/2014/main" id="{2782E13B-9CF3-4EAC-ABE6-489D590A66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2" name="Text Box 5">
          <a:extLst>
            <a:ext uri="{FF2B5EF4-FFF2-40B4-BE49-F238E27FC236}">
              <a16:creationId xmlns:a16="http://schemas.microsoft.com/office/drawing/2014/main" id="{3EE87033-A0ED-497A-8BF0-9DE038BE88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3" name="Text Box 5">
          <a:extLst>
            <a:ext uri="{FF2B5EF4-FFF2-40B4-BE49-F238E27FC236}">
              <a16:creationId xmlns:a16="http://schemas.microsoft.com/office/drawing/2014/main" id="{D2006CB8-13C4-4CDE-B596-D783703AB3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4" name="Text Box 5">
          <a:extLst>
            <a:ext uri="{FF2B5EF4-FFF2-40B4-BE49-F238E27FC236}">
              <a16:creationId xmlns:a16="http://schemas.microsoft.com/office/drawing/2014/main" id="{03B33B3C-6200-418A-88AC-CE5CFE0B5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5" name="Text Box 5">
          <a:extLst>
            <a:ext uri="{FF2B5EF4-FFF2-40B4-BE49-F238E27FC236}">
              <a16:creationId xmlns:a16="http://schemas.microsoft.com/office/drawing/2014/main" id="{F1CC6A86-6129-44E4-B600-6AF7E661D7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6" name="Text Box 5">
          <a:extLst>
            <a:ext uri="{FF2B5EF4-FFF2-40B4-BE49-F238E27FC236}">
              <a16:creationId xmlns:a16="http://schemas.microsoft.com/office/drawing/2014/main" id="{CF99CCDF-E148-4A0A-AC35-F5C2F51D8B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7" name="Text Box 5">
          <a:extLst>
            <a:ext uri="{FF2B5EF4-FFF2-40B4-BE49-F238E27FC236}">
              <a16:creationId xmlns:a16="http://schemas.microsoft.com/office/drawing/2014/main" id="{4E5AFF33-7B15-4E80-A627-3FA6DD4CDE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58" name="Text Box 5">
          <a:extLst>
            <a:ext uri="{FF2B5EF4-FFF2-40B4-BE49-F238E27FC236}">
              <a16:creationId xmlns:a16="http://schemas.microsoft.com/office/drawing/2014/main" id="{58490864-3CD1-47D0-B7B7-B68549228C5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59" name="Text Box 5">
          <a:extLst>
            <a:ext uri="{FF2B5EF4-FFF2-40B4-BE49-F238E27FC236}">
              <a16:creationId xmlns:a16="http://schemas.microsoft.com/office/drawing/2014/main" id="{0ECADDAD-E06B-4596-ABC1-B23C532767C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60" name="Text Box 5">
          <a:extLst>
            <a:ext uri="{FF2B5EF4-FFF2-40B4-BE49-F238E27FC236}">
              <a16:creationId xmlns:a16="http://schemas.microsoft.com/office/drawing/2014/main" id="{0B189C3D-917D-4E7D-AF0F-FCD96A35023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61" name="Text Box 5">
          <a:extLst>
            <a:ext uri="{FF2B5EF4-FFF2-40B4-BE49-F238E27FC236}">
              <a16:creationId xmlns:a16="http://schemas.microsoft.com/office/drawing/2014/main" id="{41F26EAB-7CDD-4EE7-971C-CDEB3E1F49C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2" name="Text Box 5">
          <a:extLst>
            <a:ext uri="{FF2B5EF4-FFF2-40B4-BE49-F238E27FC236}">
              <a16:creationId xmlns:a16="http://schemas.microsoft.com/office/drawing/2014/main" id="{E6E6E8D4-E508-40DF-9BA9-CDEBA9241A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3" name="Text Box 5">
          <a:extLst>
            <a:ext uri="{FF2B5EF4-FFF2-40B4-BE49-F238E27FC236}">
              <a16:creationId xmlns:a16="http://schemas.microsoft.com/office/drawing/2014/main" id="{89EE7715-311D-4BEE-8D08-53E30F74C0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4" name="Text Box 5">
          <a:extLst>
            <a:ext uri="{FF2B5EF4-FFF2-40B4-BE49-F238E27FC236}">
              <a16:creationId xmlns:a16="http://schemas.microsoft.com/office/drawing/2014/main" id="{E7C3CBBC-0763-4FA3-B64A-774D78F46A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5" name="Text Box 5">
          <a:extLst>
            <a:ext uri="{FF2B5EF4-FFF2-40B4-BE49-F238E27FC236}">
              <a16:creationId xmlns:a16="http://schemas.microsoft.com/office/drawing/2014/main" id="{DAD39938-009E-4BC6-BBF1-3D3D9ED47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6" name="Text Box 5">
          <a:extLst>
            <a:ext uri="{FF2B5EF4-FFF2-40B4-BE49-F238E27FC236}">
              <a16:creationId xmlns:a16="http://schemas.microsoft.com/office/drawing/2014/main" id="{4942AD99-408B-4702-8ABC-014D541640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7" name="Text Box 5">
          <a:extLst>
            <a:ext uri="{FF2B5EF4-FFF2-40B4-BE49-F238E27FC236}">
              <a16:creationId xmlns:a16="http://schemas.microsoft.com/office/drawing/2014/main" id="{67E3F53B-8352-49D3-8E72-3CD60A39C8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8" name="Text Box 5">
          <a:extLst>
            <a:ext uri="{FF2B5EF4-FFF2-40B4-BE49-F238E27FC236}">
              <a16:creationId xmlns:a16="http://schemas.microsoft.com/office/drawing/2014/main" id="{9F683E15-371E-4003-800F-53B3F72B7D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9" name="Text Box 5">
          <a:extLst>
            <a:ext uri="{FF2B5EF4-FFF2-40B4-BE49-F238E27FC236}">
              <a16:creationId xmlns:a16="http://schemas.microsoft.com/office/drawing/2014/main" id="{6698666B-8920-47B9-87BE-429580F855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0" name="Text Box 5">
          <a:extLst>
            <a:ext uri="{FF2B5EF4-FFF2-40B4-BE49-F238E27FC236}">
              <a16:creationId xmlns:a16="http://schemas.microsoft.com/office/drawing/2014/main" id="{8706803D-D411-40E2-9CF4-3E3BE9D7FE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1" name="Text Box 5">
          <a:extLst>
            <a:ext uri="{FF2B5EF4-FFF2-40B4-BE49-F238E27FC236}">
              <a16:creationId xmlns:a16="http://schemas.microsoft.com/office/drawing/2014/main" id="{E568B6A5-D112-456D-903B-7D09D0EE01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2" name="Text Box 5">
          <a:extLst>
            <a:ext uri="{FF2B5EF4-FFF2-40B4-BE49-F238E27FC236}">
              <a16:creationId xmlns:a16="http://schemas.microsoft.com/office/drawing/2014/main" id="{D8E7E1DE-B114-46FD-AD8B-5EA450AFAA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3" name="Text Box 5">
          <a:extLst>
            <a:ext uri="{FF2B5EF4-FFF2-40B4-BE49-F238E27FC236}">
              <a16:creationId xmlns:a16="http://schemas.microsoft.com/office/drawing/2014/main" id="{29CCAE9C-9AE1-4262-A07A-F5CCF6CF74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4" name="Text Box 5">
          <a:extLst>
            <a:ext uri="{FF2B5EF4-FFF2-40B4-BE49-F238E27FC236}">
              <a16:creationId xmlns:a16="http://schemas.microsoft.com/office/drawing/2014/main" id="{CB669973-1179-4A5B-B02A-74C9EC11EA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5" name="Text Box 5">
          <a:extLst>
            <a:ext uri="{FF2B5EF4-FFF2-40B4-BE49-F238E27FC236}">
              <a16:creationId xmlns:a16="http://schemas.microsoft.com/office/drawing/2014/main" id="{46C94642-60DB-4B8F-8F07-86557F693F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6" name="Text Box 5">
          <a:extLst>
            <a:ext uri="{FF2B5EF4-FFF2-40B4-BE49-F238E27FC236}">
              <a16:creationId xmlns:a16="http://schemas.microsoft.com/office/drawing/2014/main" id="{EE6F63E7-99A7-403C-AF4E-8534D03008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7" name="Text Box 5">
          <a:extLst>
            <a:ext uri="{FF2B5EF4-FFF2-40B4-BE49-F238E27FC236}">
              <a16:creationId xmlns:a16="http://schemas.microsoft.com/office/drawing/2014/main" id="{860B4675-53D3-4F44-A9D6-CF7E22240D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8" name="Text Box 5">
          <a:extLst>
            <a:ext uri="{FF2B5EF4-FFF2-40B4-BE49-F238E27FC236}">
              <a16:creationId xmlns:a16="http://schemas.microsoft.com/office/drawing/2014/main" id="{2AA09847-5A16-4274-BCF0-94574EAE7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9" name="Text Box 5">
          <a:extLst>
            <a:ext uri="{FF2B5EF4-FFF2-40B4-BE49-F238E27FC236}">
              <a16:creationId xmlns:a16="http://schemas.microsoft.com/office/drawing/2014/main" id="{59E85B78-1123-4307-8ED8-4DABB714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0" name="Text Box 5">
          <a:extLst>
            <a:ext uri="{FF2B5EF4-FFF2-40B4-BE49-F238E27FC236}">
              <a16:creationId xmlns:a16="http://schemas.microsoft.com/office/drawing/2014/main" id="{6822CE23-B1D1-4F1E-9A5A-C44D389AC9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1" name="Text Box 5">
          <a:extLst>
            <a:ext uri="{FF2B5EF4-FFF2-40B4-BE49-F238E27FC236}">
              <a16:creationId xmlns:a16="http://schemas.microsoft.com/office/drawing/2014/main" id="{CF93739B-8E95-4942-82B8-F69C4E84D3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2" name="Text Box 5">
          <a:extLst>
            <a:ext uri="{FF2B5EF4-FFF2-40B4-BE49-F238E27FC236}">
              <a16:creationId xmlns:a16="http://schemas.microsoft.com/office/drawing/2014/main" id="{46097BE1-D6A3-47AB-AF33-8F2F9A81AE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3" name="Text Box 5">
          <a:extLst>
            <a:ext uri="{FF2B5EF4-FFF2-40B4-BE49-F238E27FC236}">
              <a16:creationId xmlns:a16="http://schemas.microsoft.com/office/drawing/2014/main" id="{85F1738A-ECD6-4870-A922-3745EB7574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4" name="Text Box 5">
          <a:extLst>
            <a:ext uri="{FF2B5EF4-FFF2-40B4-BE49-F238E27FC236}">
              <a16:creationId xmlns:a16="http://schemas.microsoft.com/office/drawing/2014/main" id="{73B511C3-A98A-4705-921B-A63EC5E12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5" name="Text Box 5">
          <a:extLst>
            <a:ext uri="{FF2B5EF4-FFF2-40B4-BE49-F238E27FC236}">
              <a16:creationId xmlns:a16="http://schemas.microsoft.com/office/drawing/2014/main" id="{D9D92543-9110-45D4-BB96-C0871B0A82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6" name="Text Box 5">
          <a:extLst>
            <a:ext uri="{FF2B5EF4-FFF2-40B4-BE49-F238E27FC236}">
              <a16:creationId xmlns:a16="http://schemas.microsoft.com/office/drawing/2014/main" id="{F3BC66E0-17E8-41D1-AA17-3DBE7A3116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7" name="Text Box 5">
          <a:extLst>
            <a:ext uri="{FF2B5EF4-FFF2-40B4-BE49-F238E27FC236}">
              <a16:creationId xmlns:a16="http://schemas.microsoft.com/office/drawing/2014/main" id="{1F689A10-1928-4320-B98F-19642001FD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8" name="Text Box 5">
          <a:extLst>
            <a:ext uri="{FF2B5EF4-FFF2-40B4-BE49-F238E27FC236}">
              <a16:creationId xmlns:a16="http://schemas.microsoft.com/office/drawing/2014/main" id="{377AC4D8-AE17-48F1-860B-D97D7E2D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9" name="Text Box 5">
          <a:extLst>
            <a:ext uri="{FF2B5EF4-FFF2-40B4-BE49-F238E27FC236}">
              <a16:creationId xmlns:a16="http://schemas.microsoft.com/office/drawing/2014/main" id="{BFAAB0F3-A1E2-4742-AC04-B045AAF875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0" name="Text Box 5">
          <a:extLst>
            <a:ext uri="{FF2B5EF4-FFF2-40B4-BE49-F238E27FC236}">
              <a16:creationId xmlns:a16="http://schemas.microsoft.com/office/drawing/2014/main" id="{12B88ADD-11DF-4576-9983-499D4671F4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1" name="Text Box 5">
          <a:extLst>
            <a:ext uri="{FF2B5EF4-FFF2-40B4-BE49-F238E27FC236}">
              <a16:creationId xmlns:a16="http://schemas.microsoft.com/office/drawing/2014/main" id="{0A9664F0-83C7-4719-B37B-0611307F9F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2" name="Text Box 5">
          <a:extLst>
            <a:ext uri="{FF2B5EF4-FFF2-40B4-BE49-F238E27FC236}">
              <a16:creationId xmlns:a16="http://schemas.microsoft.com/office/drawing/2014/main" id="{F43D9EF3-96A1-4E6F-A75F-6EB68B251C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3" name="Text Box 5">
          <a:extLst>
            <a:ext uri="{FF2B5EF4-FFF2-40B4-BE49-F238E27FC236}">
              <a16:creationId xmlns:a16="http://schemas.microsoft.com/office/drawing/2014/main" id="{6F901145-9A4E-4772-9DF6-1D2BDF23AD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4" name="Text Box 5">
          <a:extLst>
            <a:ext uri="{FF2B5EF4-FFF2-40B4-BE49-F238E27FC236}">
              <a16:creationId xmlns:a16="http://schemas.microsoft.com/office/drawing/2014/main" id="{ADCFE34D-92AC-4F93-A285-0CA77C2B9F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5" name="Text Box 5">
          <a:extLst>
            <a:ext uri="{FF2B5EF4-FFF2-40B4-BE49-F238E27FC236}">
              <a16:creationId xmlns:a16="http://schemas.microsoft.com/office/drawing/2014/main" id="{9D798D7C-A8CA-418D-AF82-D44993B1F1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6" name="Text Box 5">
          <a:extLst>
            <a:ext uri="{FF2B5EF4-FFF2-40B4-BE49-F238E27FC236}">
              <a16:creationId xmlns:a16="http://schemas.microsoft.com/office/drawing/2014/main" id="{1DA48A87-1CDE-4692-874E-DA7E969F9D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7" name="Text Box 5">
          <a:extLst>
            <a:ext uri="{FF2B5EF4-FFF2-40B4-BE49-F238E27FC236}">
              <a16:creationId xmlns:a16="http://schemas.microsoft.com/office/drawing/2014/main" id="{1B86129B-DD0F-4A8C-A341-F9450C5A7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8" name="Text Box 5">
          <a:extLst>
            <a:ext uri="{FF2B5EF4-FFF2-40B4-BE49-F238E27FC236}">
              <a16:creationId xmlns:a16="http://schemas.microsoft.com/office/drawing/2014/main" id="{9D999598-F14C-4917-A8C5-85B4C20884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9" name="Text Box 5">
          <a:extLst>
            <a:ext uri="{FF2B5EF4-FFF2-40B4-BE49-F238E27FC236}">
              <a16:creationId xmlns:a16="http://schemas.microsoft.com/office/drawing/2014/main" id="{CF0510B9-EEBA-4587-B9D4-36BC2338DD7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0" name="Text Box 5">
          <a:extLst>
            <a:ext uri="{FF2B5EF4-FFF2-40B4-BE49-F238E27FC236}">
              <a16:creationId xmlns:a16="http://schemas.microsoft.com/office/drawing/2014/main" id="{BE10A5D1-C330-428C-B6C3-5128F9064E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1" name="Text Box 5">
          <a:extLst>
            <a:ext uri="{FF2B5EF4-FFF2-40B4-BE49-F238E27FC236}">
              <a16:creationId xmlns:a16="http://schemas.microsoft.com/office/drawing/2014/main" id="{F2ABB7E4-4B56-4E11-AD5C-1EA21349B3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2" name="Text Box 5">
          <a:extLst>
            <a:ext uri="{FF2B5EF4-FFF2-40B4-BE49-F238E27FC236}">
              <a16:creationId xmlns:a16="http://schemas.microsoft.com/office/drawing/2014/main" id="{B26856AF-4583-440D-A266-F7FECCAA8C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3" name="Text Box 5">
          <a:extLst>
            <a:ext uri="{FF2B5EF4-FFF2-40B4-BE49-F238E27FC236}">
              <a16:creationId xmlns:a16="http://schemas.microsoft.com/office/drawing/2014/main" id="{7DFF53E6-8B65-47DD-BA69-8BC4C13797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4" name="Text Box 5">
          <a:extLst>
            <a:ext uri="{FF2B5EF4-FFF2-40B4-BE49-F238E27FC236}">
              <a16:creationId xmlns:a16="http://schemas.microsoft.com/office/drawing/2014/main" id="{4D675028-5F39-4A5A-BDDF-94A4705325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5" name="Text Box 5">
          <a:extLst>
            <a:ext uri="{FF2B5EF4-FFF2-40B4-BE49-F238E27FC236}">
              <a16:creationId xmlns:a16="http://schemas.microsoft.com/office/drawing/2014/main" id="{38D69DA3-A6F0-4C42-8786-751A304222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6" name="Text Box 5">
          <a:extLst>
            <a:ext uri="{FF2B5EF4-FFF2-40B4-BE49-F238E27FC236}">
              <a16:creationId xmlns:a16="http://schemas.microsoft.com/office/drawing/2014/main" id="{050E976D-256F-4112-9838-CC5F838A51D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7" name="Text Box 5">
          <a:extLst>
            <a:ext uri="{FF2B5EF4-FFF2-40B4-BE49-F238E27FC236}">
              <a16:creationId xmlns:a16="http://schemas.microsoft.com/office/drawing/2014/main" id="{8911DB1F-C093-4F36-AE28-A98198AE697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8" name="Text Box 5">
          <a:extLst>
            <a:ext uri="{FF2B5EF4-FFF2-40B4-BE49-F238E27FC236}">
              <a16:creationId xmlns:a16="http://schemas.microsoft.com/office/drawing/2014/main" id="{68F88D12-86C0-481A-A306-CA99C61FB9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9" name="Text Box 5">
          <a:extLst>
            <a:ext uri="{FF2B5EF4-FFF2-40B4-BE49-F238E27FC236}">
              <a16:creationId xmlns:a16="http://schemas.microsoft.com/office/drawing/2014/main" id="{CB1E3614-DE06-47C9-85C7-7CC917F752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0" name="Text Box 5">
          <a:extLst>
            <a:ext uri="{FF2B5EF4-FFF2-40B4-BE49-F238E27FC236}">
              <a16:creationId xmlns:a16="http://schemas.microsoft.com/office/drawing/2014/main" id="{1B6D01B7-B603-4F50-927A-2CD87CDB4A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1" name="Text Box 5">
          <a:extLst>
            <a:ext uri="{FF2B5EF4-FFF2-40B4-BE49-F238E27FC236}">
              <a16:creationId xmlns:a16="http://schemas.microsoft.com/office/drawing/2014/main" id="{D8290D62-D3D9-4511-B666-5498C47C8D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2" name="Text Box 5">
          <a:extLst>
            <a:ext uri="{FF2B5EF4-FFF2-40B4-BE49-F238E27FC236}">
              <a16:creationId xmlns:a16="http://schemas.microsoft.com/office/drawing/2014/main" id="{FF6E5F23-A639-451D-A97C-7E1A9CED13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3" name="Text Box 5">
          <a:extLst>
            <a:ext uri="{FF2B5EF4-FFF2-40B4-BE49-F238E27FC236}">
              <a16:creationId xmlns:a16="http://schemas.microsoft.com/office/drawing/2014/main" id="{4D2A84CE-957B-4BC7-B350-BEE9E86D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4" name="Text Box 5">
          <a:extLst>
            <a:ext uri="{FF2B5EF4-FFF2-40B4-BE49-F238E27FC236}">
              <a16:creationId xmlns:a16="http://schemas.microsoft.com/office/drawing/2014/main" id="{0F3AB3E2-A277-4FB7-A76D-A8CF3B5DA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5" name="Text Box 5">
          <a:extLst>
            <a:ext uri="{FF2B5EF4-FFF2-40B4-BE49-F238E27FC236}">
              <a16:creationId xmlns:a16="http://schemas.microsoft.com/office/drawing/2014/main" id="{F190068A-3AD0-44F4-9D56-031C635F48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6" name="Text Box 5">
          <a:extLst>
            <a:ext uri="{FF2B5EF4-FFF2-40B4-BE49-F238E27FC236}">
              <a16:creationId xmlns:a16="http://schemas.microsoft.com/office/drawing/2014/main" id="{49EB99D4-A10D-4AD3-90E4-96FFF191EE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7" name="Text Box 5">
          <a:extLst>
            <a:ext uri="{FF2B5EF4-FFF2-40B4-BE49-F238E27FC236}">
              <a16:creationId xmlns:a16="http://schemas.microsoft.com/office/drawing/2014/main" id="{62CAE4E0-2319-41CF-AB00-3D478D0B18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8" name="Text Box 5">
          <a:extLst>
            <a:ext uri="{FF2B5EF4-FFF2-40B4-BE49-F238E27FC236}">
              <a16:creationId xmlns:a16="http://schemas.microsoft.com/office/drawing/2014/main" id="{D7EF31E8-26DC-4EFF-9D00-5C147BBD6B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9" name="Text Box 5">
          <a:extLst>
            <a:ext uri="{FF2B5EF4-FFF2-40B4-BE49-F238E27FC236}">
              <a16:creationId xmlns:a16="http://schemas.microsoft.com/office/drawing/2014/main" id="{FCCFA042-D81B-49C0-A9DF-52BEF4D073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0" name="Text Box 5">
          <a:extLst>
            <a:ext uri="{FF2B5EF4-FFF2-40B4-BE49-F238E27FC236}">
              <a16:creationId xmlns:a16="http://schemas.microsoft.com/office/drawing/2014/main" id="{41E0A69C-B46F-4D41-A638-B2BA861692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1" name="Text Box 5">
          <a:extLst>
            <a:ext uri="{FF2B5EF4-FFF2-40B4-BE49-F238E27FC236}">
              <a16:creationId xmlns:a16="http://schemas.microsoft.com/office/drawing/2014/main" id="{7E8AE8A2-5932-4BE2-B5DC-8453399CEF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2" name="Text Box 5">
          <a:extLst>
            <a:ext uri="{FF2B5EF4-FFF2-40B4-BE49-F238E27FC236}">
              <a16:creationId xmlns:a16="http://schemas.microsoft.com/office/drawing/2014/main" id="{AD8BB300-15CA-41F8-9DFA-0E9A31E196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3" name="Text Box 5">
          <a:extLst>
            <a:ext uri="{FF2B5EF4-FFF2-40B4-BE49-F238E27FC236}">
              <a16:creationId xmlns:a16="http://schemas.microsoft.com/office/drawing/2014/main" id="{D9B40485-0331-4359-B021-4C32E3545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4" name="Text Box 5">
          <a:extLst>
            <a:ext uri="{FF2B5EF4-FFF2-40B4-BE49-F238E27FC236}">
              <a16:creationId xmlns:a16="http://schemas.microsoft.com/office/drawing/2014/main" id="{E6F653B1-DFEF-4952-8F30-ED3BB0A22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5" name="Text Box 5">
          <a:extLst>
            <a:ext uri="{FF2B5EF4-FFF2-40B4-BE49-F238E27FC236}">
              <a16:creationId xmlns:a16="http://schemas.microsoft.com/office/drawing/2014/main" id="{D7213EDB-BC9D-487B-8E24-CF1C827785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6" name="Text Box 5">
          <a:extLst>
            <a:ext uri="{FF2B5EF4-FFF2-40B4-BE49-F238E27FC236}">
              <a16:creationId xmlns:a16="http://schemas.microsoft.com/office/drawing/2014/main" id="{34F3FC2A-5C12-4095-AC6E-07CCF48D8E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7" name="Text Box 5">
          <a:extLst>
            <a:ext uri="{FF2B5EF4-FFF2-40B4-BE49-F238E27FC236}">
              <a16:creationId xmlns:a16="http://schemas.microsoft.com/office/drawing/2014/main" id="{44A644BC-B3B7-4D24-B87D-E1D61FAE82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8" name="Text Box 5">
          <a:extLst>
            <a:ext uri="{FF2B5EF4-FFF2-40B4-BE49-F238E27FC236}">
              <a16:creationId xmlns:a16="http://schemas.microsoft.com/office/drawing/2014/main" id="{810035FE-A428-440E-93F1-950DF6C33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9" name="Text Box 5">
          <a:extLst>
            <a:ext uri="{FF2B5EF4-FFF2-40B4-BE49-F238E27FC236}">
              <a16:creationId xmlns:a16="http://schemas.microsoft.com/office/drawing/2014/main" id="{E8D8825D-976C-4E7B-AC21-7BF2FD742D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0" name="Text Box 5">
          <a:extLst>
            <a:ext uri="{FF2B5EF4-FFF2-40B4-BE49-F238E27FC236}">
              <a16:creationId xmlns:a16="http://schemas.microsoft.com/office/drawing/2014/main" id="{92EF9B0F-ACE8-4D0A-BDCA-E43D448081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1" name="Text Box 5">
          <a:extLst>
            <a:ext uri="{FF2B5EF4-FFF2-40B4-BE49-F238E27FC236}">
              <a16:creationId xmlns:a16="http://schemas.microsoft.com/office/drawing/2014/main" id="{2AFA2D3F-4AB6-43ED-A774-20A3EE27E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2" name="Text Box 5">
          <a:extLst>
            <a:ext uri="{FF2B5EF4-FFF2-40B4-BE49-F238E27FC236}">
              <a16:creationId xmlns:a16="http://schemas.microsoft.com/office/drawing/2014/main" id="{48CF10E0-6B6B-47EE-B104-7117AE827C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3" name="Text Box 5">
          <a:extLst>
            <a:ext uri="{FF2B5EF4-FFF2-40B4-BE49-F238E27FC236}">
              <a16:creationId xmlns:a16="http://schemas.microsoft.com/office/drawing/2014/main" id="{D631838B-2ECB-4B21-8933-88AB1213D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4" name="Text Box 5">
          <a:extLst>
            <a:ext uri="{FF2B5EF4-FFF2-40B4-BE49-F238E27FC236}">
              <a16:creationId xmlns:a16="http://schemas.microsoft.com/office/drawing/2014/main" id="{4CC2AE5D-45B7-4AE2-8771-62BFB4457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5" name="Text Box 5">
          <a:extLst>
            <a:ext uri="{FF2B5EF4-FFF2-40B4-BE49-F238E27FC236}">
              <a16:creationId xmlns:a16="http://schemas.microsoft.com/office/drawing/2014/main" id="{CA997FED-12A8-47AE-AE77-E6FB2AC4C6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6" name="Text Box 5">
          <a:extLst>
            <a:ext uri="{FF2B5EF4-FFF2-40B4-BE49-F238E27FC236}">
              <a16:creationId xmlns:a16="http://schemas.microsoft.com/office/drawing/2014/main" id="{8BEA48AE-27AA-4F22-80F5-F83E3FF58F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7" name="Text Box 5">
          <a:extLst>
            <a:ext uri="{FF2B5EF4-FFF2-40B4-BE49-F238E27FC236}">
              <a16:creationId xmlns:a16="http://schemas.microsoft.com/office/drawing/2014/main" id="{BDFF197D-47D0-4215-9510-4D54403DBA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8" name="Text Box 5">
          <a:extLst>
            <a:ext uri="{FF2B5EF4-FFF2-40B4-BE49-F238E27FC236}">
              <a16:creationId xmlns:a16="http://schemas.microsoft.com/office/drawing/2014/main" id="{114B1571-A008-4F25-99E7-EDBD648D9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9" name="Text Box 5">
          <a:extLst>
            <a:ext uri="{FF2B5EF4-FFF2-40B4-BE49-F238E27FC236}">
              <a16:creationId xmlns:a16="http://schemas.microsoft.com/office/drawing/2014/main" id="{CBAE1F2A-3544-49FB-8C00-BECBB0D816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0" name="Text Box 5">
          <a:extLst>
            <a:ext uri="{FF2B5EF4-FFF2-40B4-BE49-F238E27FC236}">
              <a16:creationId xmlns:a16="http://schemas.microsoft.com/office/drawing/2014/main" id="{F7153E28-9EAB-4C1E-B279-B6D41069CD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1" name="Text Box 5">
          <a:extLst>
            <a:ext uri="{FF2B5EF4-FFF2-40B4-BE49-F238E27FC236}">
              <a16:creationId xmlns:a16="http://schemas.microsoft.com/office/drawing/2014/main" id="{488B7ADD-C2B9-46DC-91DD-A76FE12C86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2" name="Text Box 5">
          <a:extLst>
            <a:ext uri="{FF2B5EF4-FFF2-40B4-BE49-F238E27FC236}">
              <a16:creationId xmlns:a16="http://schemas.microsoft.com/office/drawing/2014/main" id="{AE12D3D6-62D6-44C4-B91C-67AECB0CD7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3" name="Text Box 5">
          <a:extLst>
            <a:ext uri="{FF2B5EF4-FFF2-40B4-BE49-F238E27FC236}">
              <a16:creationId xmlns:a16="http://schemas.microsoft.com/office/drawing/2014/main" id="{ED5DC119-E1D1-415B-AB12-95F01513D4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4" name="Text Box 5">
          <a:extLst>
            <a:ext uri="{FF2B5EF4-FFF2-40B4-BE49-F238E27FC236}">
              <a16:creationId xmlns:a16="http://schemas.microsoft.com/office/drawing/2014/main" id="{3BCE3A82-BB2B-431B-A5EE-8D2BC6051F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5" name="Text Box 5">
          <a:extLst>
            <a:ext uri="{FF2B5EF4-FFF2-40B4-BE49-F238E27FC236}">
              <a16:creationId xmlns:a16="http://schemas.microsoft.com/office/drawing/2014/main" id="{DAF5E6CF-21F0-44FA-B66C-8ABAE7D72D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6" name="Text Box 5">
          <a:extLst>
            <a:ext uri="{FF2B5EF4-FFF2-40B4-BE49-F238E27FC236}">
              <a16:creationId xmlns:a16="http://schemas.microsoft.com/office/drawing/2014/main" id="{1BC4D997-43E1-4BBC-900B-2D1BD86666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7" name="Text Box 5">
          <a:extLst>
            <a:ext uri="{FF2B5EF4-FFF2-40B4-BE49-F238E27FC236}">
              <a16:creationId xmlns:a16="http://schemas.microsoft.com/office/drawing/2014/main" id="{0FD47E3F-A61F-4B46-A2B5-80D587194E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8" name="Text Box 5">
          <a:extLst>
            <a:ext uri="{FF2B5EF4-FFF2-40B4-BE49-F238E27FC236}">
              <a16:creationId xmlns:a16="http://schemas.microsoft.com/office/drawing/2014/main" id="{6AA2F049-AE01-4BF3-88EA-4312792276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9" name="Text Box 5">
          <a:extLst>
            <a:ext uri="{FF2B5EF4-FFF2-40B4-BE49-F238E27FC236}">
              <a16:creationId xmlns:a16="http://schemas.microsoft.com/office/drawing/2014/main" id="{688F62B8-D9F1-4F09-826A-3B8B74759C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0" name="Text Box 5">
          <a:extLst>
            <a:ext uri="{FF2B5EF4-FFF2-40B4-BE49-F238E27FC236}">
              <a16:creationId xmlns:a16="http://schemas.microsoft.com/office/drawing/2014/main" id="{7A16C273-72BF-4951-A586-7392184F97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1" name="Text Box 5">
          <a:extLst>
            <a:ext uri="{FF2B5EF4-FFF2-40B4-BE49-F238E27FC236}">
              <a16:creationId xmlns:a16="http://schemas.microsoft.com/office/drawing/2014/main" id="{3559A805-6DA8-4B9E-9BBC-33D4EBBCDF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2" name="Text Box 5">
          <a:extLst>
            <a:ext uri="{FF2B5EF4-FFF2-40B4-BE49-F238E27FC236}">
              <a16:creationId xmlns:a16="http://schemas.microsoft.com/office/drawing/2014/main" id="{19C5C22E-5031-4ACC-9768-1E9E1D1662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3" name="Text Box 5">
          <a:extLst>
            <a:ext uri="{FF2B5EF4-FFF2-40B4-BE49-F238E27FC236}">
              <a16:creationId xmlns:a16="http://schemas.microsoft.com/office/drawing/2014/main" id="{71883BE6-4ECA-4843-B443-4702D78DDE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4" name="Text Box 5">
          <a:extLst>
            <a:ext uri="{FF2B5EF4-FFF2-40B4-BE49-F238E27FC236}">
              <a16:creationId xmlns:a16="http://schemas.microsoft.com/office/drawing/2014/main" id="{0086E139-E236-4A2D-874A-C289BEC735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5" name="Text Box 5">
          <a:extLst>
            <a:ext uri="{FF2B5EF4-FFF2-40B4-BE49-F238E27FC236}">
              <a16:creationId xmlns:a16="http://schemas.microsoft.com/office/drawing/2014/main" id="{2EC51B8E-513E-4298-B16B-AA97174ACB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6" name="Text Box 5">
          <a:extLst>
            <a:ext uri="{FF2B5EF4-FFF2-40B4-BE49-F238E27FC236}">
              <a16:creationId xmlns:a16="http://schemas.microsoft.com/office/drawing/2014/main" id="{3A6F3841-4EED-4676-A766-7AEF2CA3EE6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7" name="Text Box 5">
          <a:extLst>
            <a:ext uri="{FF2B5EF4-FFF2-40B4-BE49-F238E27FC236}">
              <a16:creationId xmlns:a16="http://schemas.microsoft.com/office/drawing/2014/main" id="{F295C5F1-6243-4DCC-9502-AB7184FF897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8" name="Text Box 5">
          <a:extLst>
            <a:ext uri="{FF2B5EF4-FFF2-40B4-BE49-F238E27FC236}">
              <a16:creationId xmlns:a16="http://schemas.microsoft.com/office/drawing/2014/main" id="{787E2F64-C37E-4C07-ADA4-120D712897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9" name="Text Box 5">
          <a:extLst>
            <a:ext uri="{FF2B5EF4-FFF2-40B4-BE49-F238E27FC236}">
              <a16:creationId xmlns:a16="http://schemas.microsoft.com/office/drawing/2014/main" id="{810E1E69-ED72-449D-ACE6-271A3D9E18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0" name="Text Box 5">
          <a:extLst>
            <a:ext uri="{FF2B5EF4-FFF2-40B4-BE49-F238E27FC236}">
              <a16:creationId xmlns:a16="http://schemas.microsoft.com/office/drawing/2014/main" id="{498A470B-D5DC-4D1E-B937-22229A32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1" name="Text Box 5">
          <a:extLst>
            <a:ext uri="{FF2B5EF4-FFF2-40B4-BE49-F238E27FC236}">
              <a16:creationId xmlns:a16="http://schemas.microsoft.com/office/drawing/2014/main" id="{1D7A1098-B591-46AF-A6E2-2F0F9664C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2" name="Text Box 5">
          <a:extLst>
            <a:ext uri="{FF2B5EF4-FFF2-40B4-BE49-F238E27FC236}">
              <a16:creationId xmlns:a16="http://schemas.microsoft.com/office/drawing/2014/main" id="{8E5B614B-3DB9-4848-ADA6-56EB1C2C91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3" name="Text Box 5">
          <a:extLst>
            <a:ext uri="{FF2B5EF4-FFF2-40B4-BE49-F238E27FC236}">
              <a16:creationId xmlns:a16="http://schemas.microsoft.com/office/drawing/2014/main" id="{4AF3F2C5-CBEC-4C4A-960D-0CB77C310D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4" name="Text Box 5">
          <a:extLst>
            <a:ext uri="{FF2B5EF4-FFF2-40B4-BE49-F238E27FC236}">
              <a16:creationId xmlns:a16="http://schemas.microsoft.com/office/drawing/2014/main" id="{EF46EB9A-C023-4281-966C-BF717B26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5" name="Text Box 5">
          <a:extLst>
            <a:ext uri="{FF2B5EF4-FFF2-40B4-BE49-F238E27FC236}">
              <a16:creationId xmlns:a16="http://schemas.microsoft.com/office/drawing/2014/main" id="{0095E829-03DC-4656-9ED7-483F263EB1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6" name="Text Box 5">
          <a:extLst>
            <a:ext uri="{FF2B5EF4-FFF2-40B4-BE49-F238E27FC236}">
              <a16:creationId xmlns:a16="http://schemas.microsoft.com/office/drawing/2014/main" id="{66B52AFA-974D-46AD-B54E-4513D4A2F0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7" name="Text Box 5">
          <a:extLst>
            <a:ext uri="{FF2B5EF4-FFF2-40B4-BE49-F238E27FC236}">
              <a16:creationId xmlns:a16="http://schemas.microsoft.com/office/drawing/2014/main" id="{E0D880A7-2A5D-4BA3-AF16-F1BCA79E19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8" name="Text Box 5">
          <a:extLst>
            <a:ext uri="{FF2B5EF4-FFF2-40B4-BE49-F238E27FC236}">
              <a16:creationId xmlns:a16="http://schemas.microsoft.com/office/drawing/2014/main" id="{98855E7D-F51E-46C5-8B3F-2BC304F6B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9" name="Text Box 5">
          <a:extLst>
            <a:ext uri="{FF2B5EF4-FFF2-40B4-BE49-F238E27FC236}">
              <a16:creationId xmlns:a16="http://schemas.microsoft.com/office/drawing/2014/main" id="{24BFE186-4507-4165-A2D7-1CAD96F8CC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0" name="Text Box 5">
          <a:extLst>
            <a:ext uri="{FF2B5EF4-FFF2-40B4-BE49-F238E27FC236}">
              <a16:creationId xmlns:a16="http://schemas.microsoft.com/office/drawing/2014/main" id="{CB9F52A5-26E7-4C7D-BE02-F76EA0144E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1" name="Text Box 5">
          <a:extLst>
            <a:ext uri="{FF2B5EF4-FFF2-40B4-BE49-F238E27FC236}">
              <a16:creationId xmlns:a16="http://schemas.microsoft.com/office/drawing/2014/main" id="{EAD2E59A-F413-4B37-962A-C1554196A4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2" name="Text Box 5">
          <a:extLst>
            <a:ext uri="{FF2B5EF4-FFF2-40B4-BE49-F238E27FC236}">
              <a16:creationId xmlns:a16="http://schemas.microsoft.com/office/drawing/2014/main" id="{52D0BAAA-E6D5-4D2A-BDA7-6EAFEC7310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3" name="Text Box 5">
          <a:extLst>
            <a:ext uri="{FF2B5EF4-FFF2-40B4-BE49-F238E27FC236}">
              <a16:creationId xmlns:a16="http://schemas.microsoft.com/office/drawing/2014/main" id="{4C576DBF-F92A-4758-BEA8-17B09E0940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4" name="Text Box 5">
          <a:extLst>
            <a:ext uri="{FF2B5EF4-FFF2-40B4-BE49-F238E27FC236}">
              <a16:creationId xmlns:a16="http://schemas.microsoft.com/office/drawing/2014/main" id="{6F52C5B6-03D0-40BB-8E11-2AAD0E210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5" name="Text Box 5">
          <a:extLst>
            <a:ext uri="{FF2B5EF4-FFF2-40B4-BE49-F238E27FC236}">
              <a16:creationId xmlns:a16="http://schemas.microsoft.com/office/drawing/2014/main" id="{71274DDA-DAC9-4A29-B72A-305EDF408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6" name="Text Box 5">
          <a:extLst>
            <a:ext uri="{FF2B5EF4-FFF2-40B4-BE49-F238E27FC236}">
              <a16:creationId xmlns:a16="http://schemas.microsoft.com/office/drawing/2014/main" id="{4A4F2C88-7E3D-4ACC-8B97-071A8CD85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7" name="Text Box 5">
          <a:extLst>
            <a:ext uri="{FF2B5EF4-FFF2-40B4-BE49-F238E27FC236}">
              <a16:creationId xmlns:a16="http://schemas.microsoft.com/office/drawing/2014/main" id="{31595A0E-2B28-47E3-A96E-7268D2CDF3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8" name="Text Box 5">
          <a:extLst>
            <a:ext uri="{FF2B5EF4-FFF2-40B4-BE49-F238E27FC236}">
              <a16:creationId xmlns:a16="http://schemas.microsoft.com/office/drawing/2014/main" id="{A85A99B2-D25B-4952-94C5-3E2952137C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9" name="Text Box 5">
          <a:extLst>
            <a:ext uri="{FF2B5EF4-FFF2-40B4-BE49-F238E27FC236}">
              <a16:creationId xmlns:a16="http://schemas.microsoft.com/office/drawing/2014/main" id="{6CA5A9C7-8C84-450C-AF46-6E405EDDCA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0" name="Text Box 5">
          <a:extLst>
            <a:ext uri="{FF2B5EF4-FFF2-40B4-BE49-F238E27FC236}">
              <a16:creationId xmlns:a16="http://schemas.microsoft.com/office/drawing/2014/main" id="{2B80F0F5-F464-4EF3-936B-095243239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1" name="Text Box 5">
          <a:extLst>
            <a:ext uri="{FF2B5EF4-FFF2-40B4-BE49-F238E27FC236}">
              <a16:creationId xmlns:a16="http://schemas.microsoft.com/office/drawing/2014/main" id="{6DEF3610-2CD9-44A9-BBFD-FD6E88A64A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2" name="Text Box 5">
          <a:extLst>
            <a:ext uri="{FF2B5EF4-FFF2-40B4-BE49-F238E27FC236}">
              <a16:creationId xmlns:a16="http://schemas.microsoft.com/office/drawing/2014/main" id="{838872E1-01F5-493C-8F92-77840D4BCF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3" name="Text Box 5">
          <a:extLst>
            <a:ext uri="{FF2B5EF4-FFF2-40B4-BE49-F238E27FC236}">
              <a16:creationId xmlns:a16="http://schemas.microsoft.com/office/drawing/2014/main" id="{BFFB727E-02AE-4715-9846-796AB345A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4" name="Text Box 5">
          <a:extLst>
            <a:ext uri="{FF2B5EF4-FFF2-40B4-BE49-F238E27FC236}">
              <a16:creationId xmlns:a16="http://schemas.microsoft.com/office/drawing/2014/main" id="{45BC3963-27DD-49A7-A14E-0555B1D59B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5" name="Text Box 5">
          <a:extLst>
            <a:ext uri="{FF2B5EF4-FFF2-40B4-BE49-F238E27FC236}">
              <a16:creationId xmlns:a16="http://schemas.microsoft.com/office/drawing/2014/main" id="{CDDE04A0-B4C9-4AE9-8609-A7F27D7E2D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6" name="Text Box 5">
          <a:extLst>
            <a:ext uri="{FF2B5EF4-FFF2-40B4-BE49-F238E27FC236}">
              <a16:creationId xmlns:a16="http://schemas.microsoft.com/office/drawing/2014/main" id="{2F94BFB9-B599-43CE-B269-FF06FCFE80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7" name="Text Box 5">
          <a:extLst>
            <a:ext uri="{FF2B5EF4-FFF2-40B4-BE49-F238E27FC236}">
              <a16:creationId xmlns:a16="http://schemas.microsoft.com/office/drawing/2014/main" id="{321B6990-6228-4258-8636-D2A35331CF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8" name="Text Box 5">
          <a:extLst>
            <a:ext uri="{FF2B5EF4-FFF2-40B4-BE49-F238E27FC236}">
              <a16:creationId xmlns:a16="http://schemas.microsoft.com/office/drawing/2014/main" id="{F675E64F-DED9-4BE3-8E02-2CE892888E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9" name="Text Box 5">
          <a:extLst>
            <a:ext uri="{FF2B5EF4-FFF2-40B4-BE49-F238E27FC236}">
              <a16:creationId xmlns:a16="http://schemas.microsoft.com/office/drawing/2014/main" id="{7D34138E-2575-44F1-8C04-39E45764AA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0" name="Text Box 5">
          <a:extLst>
            <a:ext uri="{FF2B5EF4-FFF2-40B4-BE49-F238E27FC236}">
              <a16:creationId xmlns:a16="http://schemas.microsoft.com/office/drawing/2014/main" id="{3CC33ED7-C882-4738-9037-31FB632298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1" name="Text Box 5">
          <a:extLst>
            <a:ext uri="{FF2B5EF4-FFF2-40B4-BE49-F238E27FC236}">
              <a16:creationId xmlns:a16="http://schemas.microsoft.com/office/drawing/2014/main" id="{66FCA61F-322A-4DA6-A276-4BAC4CF53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2" name="Text Box 5">
          <a:extLst>
            <a:ext uri="{FF2B5EF4-FFF2-40B4-BE49-F238E27FC236}">
              <a16:creationId xmlns:a16="http://schemas.microsoft.com/office/drawing/2014/main" id="{5EFA9733-0774-4124-A3D0-DBB49DD2E1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3" name="Text Box 5">
          <a:extLst>
            <a:ext uri="{FF2B5EF4-FFF2-40B4-BE49-F238E27FC236}">
              <a16:creationId xmlns:a16="http://schemas.microsoft.com/office/drawing/2014/main" id="{6830CEDE-6EB8-42BF-9B65-72898C35F2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4" name="Text Box 5">
          <a:extLst>
            <a:ext uri="{FF2B5EF4-FFF2-40B4-BE49-F238E27FC236}">
              <a16:creationId xmlns:a16="http://schemas.microsoft.com/office/drawing/2014/main" id="{E5EFC4AA-42D7-41A2-8462-22F0813AD2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5" name="Text Box 5">
          <a:extLst>
            <a:ext uri="{FF2B5EF4-FFF2-40B4-BE49-F238E27FC236}">
              <a16:creationId xmlns:a16="http://schemas.microsoft.com/office/drawing/2014/main" id="{52F72ACB-350B-4BFF-8BD0-69A7CC02F8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6" name="Text Box 5">
          <a:extLst>
            <a:ext uri="{FF2B5EF4-FFF2-40B4-BE49-F238E27FC236}">
              <a16:creationId xmlns:a16="http://schemas.microsoft.com/office/drawing/2014/main" id="{6668D462-0782-4490-B858-209887135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7" name="Text Box 5">
          <a:extLst>
            <a:ext uri="{FF2B5EF4-FFF2-40B4-BE49-F238E27FC236}">
              <a16:creationId xmlns:a16="http://schemas.microsoft.com/office/drawing/2014/main" id="{2D66A2E4-969B-4221-B7ED-0671673047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8" name="Text Box 5">
          <a:extLst>
            <a:ext uri="{FF2B5EF4-FFF2-40B4-BE49-F238E27FC236}">
              <a16:creationId xmlns:a16="http://schemas.microsoft.com/office/drawing/2014/main" id="{2DAAEBEC-2C3F-4042-B918-C396C0C7AA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9" name="Text Box 5">
          <a:extLst>
            <a:ext uri="{FF2B5EF4-FFF2-40B4-BE49-F238E27FC236}">
              <a16:creationId xmlns:a16="http://schemas.microsoft.com/office/drawing/2014/main" id="{6978483B-241F-43C2-B546-62A7740306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0" name="Text Box 5">
          <a:extLst>
            <a:ext uri="{FF2B5EF4-FFF2-40B4-BE49-F238E27FC236}">
              <a16:creationId xmlns:a16="http://schemas.microsoft.com/office/drawing/2014/main" id="{007E2AE3-6886-48F6-87AC-BFCEDEBC3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1" name="Text Box 5">
          <a:extLst>
            <a:ext uri="{FF2B5EF4-FFF2-40B4-BE49-F238E27FC236}">
              <a16:creationId xmlns:a16="http://schemas.microsoft.com/office/drawing/2014/main" id="{4DB37786-720A-4E51-9372-2392962B78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2" name="Text Box 5">
          <a:extLst>
            <a:ext uri="{FF2B5EF4-FFF2-40B4-BE49-F238E27FC236}">
              <a16:creationId xmlns:a16="http://schemas.microsoft.com/office/drawing/2014/main" id="{1368CB1C-2A97-4B83-A6DF-C13E2C8189B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3" name="Text Box 5">
          <a:extLst>
            <a:ext uri="{FF2B5EF4-FFF2-40B4-BE49-F238E27FC236}">
              <a16:creationId xmlns:a16="http://schemas.microsoft.com/office/drawing/2014/main" id="{358C6FDA-A32E-4E63-83AD-730CCEC3B2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4" name="Text Box 5">
          <a:extLst>
            <a:ext uri="{FF2B5EF4-FFF2-40B4-BE49-F238E27FC236}">
              <a16:creationId xmlns:a16="http://schemas.microsoft.com/office/drawing/2014/main" id="{1D139914-7039-431A-835D-33170BD59BC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5" name="Text Box 5">
          <a:extLst>
            <a:ext uri="{FF2B5EF4-FFF2-40B4-BE49-F238E27FC236}">
              <a16:creationId xmlns:a16="http://schemas.microsoft.com/office/drawing/2014/main" id="{9D918161-5A27-4156-87BE-7722D3CC549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6" name="Text Box 5">
          <a:extLst>
            <a:ext uri="{FF2B5EF4-FFF2-40B4-BE49-F238E27FC236}">
              <a16:creationId xmlns:a16="http://schemas.microsoft.com/office/drawing/2014/main" id="{135AA7FF-A7E1-4B66-B74B-C559D3956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7" name="Text Box 5">
          <a:extLst>
            <a:ext uri="{FF2B5EF4-FFF2-40B4-BE49-F238E27FC236}">
              <a16:creationId xmlns:a16="http://schemas.microsoft.com/office/drawing/2014/main" id="{C547F0BC-E19A-4C90-85F0-8E57A06E5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8" name="Text Box 5">
          <a:extLst>
            <a:ext uri="{FF2B5EF4-FFF2-40B4-BE49-F238E27FC236}">
              <a16:creationId xmlns:a16="http://schemas.microsoft.com/office/drawing/2014/main" id="{A0756892-EE77-4955-A6AA-D4267CC3B6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9" name="Text Box 5">
          <a:extLst>
            <a:ext uri="{FF2B5EF4-FFF2-40B4-BE49-F238E27FC236}">
              <a16:creationId xmlns:a16="http://schemas.microsoft.com/office/drawing/2014/main" id="{CA58C45D-0A56-4252-A061-85E2ACF1C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0" name="Text Box 5">
          <a:extLst>
            <a:ext uri="{FF2B5EF4-FFF2-40B4-BE49-F238E27FC236}">
              <a16:creationId xmlns:a16="http://schemas.microsoft.com/office/drawing/2014/main" id="{0474C91E-E3DC-486A-A510-FF0D90FC98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1" name="Text Box 5">
          <a:extLst>
            <a:ext uri="{FF2B5EF4-FFF2-40B4-BE49-F238E27FC236}">
              <a16:creationId xmlns:a16="http://schemas.microsoft.com/office/drawing/2014/main" id="{09D763B1-F020-4E0D-8558-B2F0CF3A20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2" name="Text Box 5">
          <a:extLst>
            <a:ext uri="{FF2B5EF4-FFF2-40B4-BE49-F238E27FC236}">
              <a16:creationId xmlns:a16="http://schemas.microsoft.com/office/drawing/2014/main" id="{33A26EFE-017A-4966-A65C-C0F2111F0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3" name="Text Box 5">
          <a:extLst>
            <a:ext uri="{FF2B5EF4-FFF2-40B4-BE49-F238E27FC236}">
              <a16:creationId xmlns:a16="http://schemas.microsoft.com/office/drawing/2014/main" id="{B8A1E7F3-222C-4DAF-8C9B-A45F793C5B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4" name="Text Box 5">
          <a:extLst>
            <a:ext uri="{FF2B5EF4-FFF2-40B4-BE49-F238E27FC236}">
              <a16:creationId xmlns:a16="http://schemas.microsoft.com/office/drawing/2014/main" id="{2445ECED-1CBF-4FB0-A90E-8775CD6532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5" name="Text Box 5">
          <a:extLst>
            <a:ext uri="{FF2B5EF4-FFF2-40B4-BE49-F238E27FC236}">
              <a16:creationId xmlns:a16="http://schemas.microsoft.com/office/drawing/2014/main" id="{2066CE57-3443-4A9F-9124-A46879C70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6" name="Text Box 5">
          <a:extLst>
            <a:ext uri="{FF2B5EF4-FFF2-40B4-BE49-F238E27FC236}">
              <a16:creationId xmlns:a16="http://schemas.microsoft.com/office/drawing/2014/main" id="{BCA8D88B-9C9E-4109-BE92-1B91362A68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7" name="Text Box 5">
          <a:extLst>
            <a:ext uri="{FF2B5EF4-FFF2-40B4-BE49-F238E27FC236}">
              <a16:creationId xmlns:a16="http://schemas.microsoft.com/office/drawing/2014/main" id="{9EEB3E75-7FDB-421F-9226-90A856E6F9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8" name="Text Box 5">
          <a:extLst>
            <a:ext uri="{FF2B5EF4-FFF2-40B4-BE49-F238E27FC236}">
              <a16:creationId xmlns:a16="http://schemas.microsoft.com/office/drawing/2014/main" id="{5E8CE97C-DBEF-4DF4-AB48-3A9A381E5C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9" name="Text Box 5">
          <a:extLst>
            <a:ext uri="{FF2B5EF4-FFF2-40B4-BE49-F238E27FC236}">
              <a16:creationId xmlns:a16="http://schemas.microsoft.com/office/drawing/2014/main" id="{8416F840-FE66-4E87-BF7C-11A33318CF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0" name="Text Box 5">
          <a:extLst>
            <a:ext uri="{FF2B5EF4-FFF2-40B4-BE49-F238E27FC236}">
              <a16:creationId xmlns:a16="http://schemas.microsoft.com/office/drawing/2014/main" id="{4DAB59F3-044B-4EFF-B0DD-7A1E9150A3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1" name="Text Box 5">
          <a:extLst>
            <a:ext uri="{FF2B5EF4-FFF2-40B4-BE49-F238E27FC236}">
              <a16:creationId xmlns:a16="http://schemas.microsoft.com/office/drawing/2014/main" id="{8F07FF66-F265-41C5-B994-DDEAB1CE8B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2" name="Text Box 5">
          <a:extLst>
            <a:ext uri="{FF2B5EF4-FFF2-40B4-BE49-F238E27FC236}">
              <a16:creationId xmlns:a16="http://schemas.microsoft.com/office/drawing/2014/main" id="{4DCA3265-E5D4-421F-BDC9-58BAB9C90A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3" name="Text Box 5">
          <a:extLst>
            <a:ext uri="{FF2B5EF4-FFF2-40B4-BE49-F238E27FC236}">
              <a16:creationId xmlns:a16="http://schemas.microsoft.com/office/drawing/2014/main" id="{FD2D3EEA-6184-46A7-91E9-E7619FD87B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4" name="Text Box 5">
          <a:extLst>
            <a:ext uri="{FF2B5EF4-FFF2-40B4-BE49-F238E27FC236}">
              <a16:creationId xmlns:a16="http://schemas.microsoft.com/office/drawing/2014/main" id="{E1B883E4-D04F-442C-BE83-61819FCC04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5" name="Text Box 5">
          <a:extLst>
            <a:ext uri="{FF2B5EF4-FFF2-40B4-BE49-F238E27FC236}">
              <a16:creationId xmlns:a16="http://schemas.microsoft.com/office/drawing/2014/main" id="{708F7B1F-B4A8-42E3-B4C1-FAEEDBE90F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6" name="Text Box 5">
          <a:extLst>
            <a:ext uri="{FF2B5EF4-FFF2-40B4-BE49-F238E27FC236}">
              <a16:creationId xmlns:a16="http://schemas.microsoft.com/office/drawing/2014/main" id="{E2DE8D56-A7B7-48E1-BBE8-36BD03DE41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7" name="Text Box 5">
          <a:extLst>
            <a:ext uri="{FF2B5EF4-FFF2-40B4-BE49-F238E27FC236}">
              <a16:creationId xmlns:a16="http://schemas.microsoft.com/office/drawing/2014/main" id="{4C34F368-A0E2-4B1B-9F01-1D459B4E76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8" name="Text Box 5">
          <a:extLst>
            <a:ext uri="{FF2B5EF4-FFF2-40B4-BE49-F238E27FC236}">
              <a16:creationId xmlns:a16="http://schemas.microsoft.com/office/drawing/2014/main" id="{0C6CD6A3-A630-4BA5-88EC-901C2BB14D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9" name="Text Box 5">
          <a:extLst>
            <a:ext uri="{FF2B5EF4-FFF2-40B4-BE49-F238E27FC236}">
              <a16:creationId xmlns:a16="http://schemas.microsoft.com/office/drawing/2014/main" id="{785FAD66-AC01-46C6-9E2A-4D88AD127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0" name="Text Box 5">
          <a:extLst>
            <a:ext uri="{FF2B5EF4-FFF2-40B4-BE49-F238E27FC236}">
              <a16:creationId xmlns:a16="http://schemas.microsoft.com/office/drawing/2014/main" id="{56732AA1-30A4-472E-8A24-AB8E3705B3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1" name="Text Box 5">
          <a:extLst>
            <a:ext uri="{FF2B5EF4-FFF2-40B4-BE49-F238E27FC236}">
              <a16:creationId xmlns:a16="http://schemas.microsoft.com/office/drawing/2014/main" id="{5ADFBCFD-FF89-48DB-A30E-E0676432CE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2" name="Text Box 5">
          <a:extLst>
            <a:ext uri="{FF2B5EF4-FFF2-40B4-BE49-F238E27FC236}">
              <a16:creationId xmlns:a16="http://schemas.microsoft.com/office/drawing/2014/main" id="{362F76BA-ABD6-4961-97E5-79B3C53C39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3" name="Text Box 5">
          <a:extLst>
            <a:ext uri="{FF2B5EF4-FFF2-40B4-BE49-F238E27FC236}">
              <a16:creationId xmlns:a16="http://schemas.microsoft.com/office/drawing/2014/main" id="{C228A4AF-351C-487D-B8CD-C092EE8159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4" name="Text Box 5">
          <a:extLst>
            <a:ext uri="{FF2B5EF4-FFF2-40B4-BE49-F238E27FC236}">
              <a16:creationId xmlns:a16="http://schemas.microsoft.com/office/drawing/2014/main" id="{D8214579-B064-42E6-892E-1927B8199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5" name="Text Box 5">
          <a:extLst>
            <a:ext uri="{FF2B5EF4-FFF2-40B4-BE49-F238E27FC236}">
              <a16:creationId xmlns:a16="http://schemas.microsoft.com/office/drawing/2014/main" id="{12B53A6D-4792-404C-93E8-1BE89024F1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6" name="Text Box 5">
          <a:extLst>
            <a:ext uri="{FF2B5EF4-FFF2-40B4-BE49-F238E27FC236}">
              <a16:creationId xmlns:a16="http://schemas.microsoft.com/office/drawing/2014/main" id="{387D425B-244E-4C33-80A7-6AACB11F8F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7" name="Text Box 5">
          <a:extLst>
            <a:ext uri="{FF2B5EF4-FFF2-40B4-BE49-F238E27FC236}">
              <a16:creationId xmlns:a16="http://schemas.microsoft.com/office/drawing/2014/main" id="{39EAFF40-265D-4E6B-9891-41B943CF12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8" name="Text Box 5">
          <a:extLst>
            <a:ext uri="{FF2B5EF4-FFF2-40B4-BE49-F238E27FC236}">
              <a16:creationId xmlns:a16="http://schemas.microsoft.com/office/drawing/2014/main" id="{ECFC8806-53AD-4ADB-9DCA-1762EE62F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9" name="Text Box 5">
          <a:extLst>
            <a:ext uri="{FF2B5EF4-FFF2-40B4-BE49-F238E27FC236}">
              <a16:creationId xmlns:a16="http://schemas.microsoft.com/office/drawing/2014/main" id="{6E1735E1-2B18-447B-9623-3721240458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0" name="Text Box 5">
          <a:extLst>
            <a:ext uri="{FF2B5EF4-FFF2-40B4-BE49-F238E27FC236}">
              <a16:creationId xmlns:a16="http://schemas.microsoft.com/office/drawing/2014/main" id="{073369E5-C8C3-4B85-8FA7-EB9793D4A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1" name="Text Box 5">
          <a:extLst>
            <a:ext uri="{FF2B5EF4-FFF2-40B4-BE49-F238E27FC236}">
              <a16:creationId xmlns:a16="http://schemas.microsoft.com/office/drawing/2014/main" id="{B2BDCC90-4F7F-40FA-911E-F6D218D3E2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2" name="Text Box 5">
          <a:extLst>
            <a:ext uri="{FF2B5EF4-FFF2-40B4-BE49-F238E27FC236}">
              <a16:creationId xmlns:a16="http://schemas.microsoft.com/office/drawing/2014/main" id="{1A6B3282-C352-4A10-A98E-EEE0EE9BF7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3" name="Text Box 5">
          <a:extLst>
            <a:ext uri="{FF2B5EF4-FFF2-40B4-BE49-F238E27FC236}">
              <a16:creationId xmlns:a16="http://schemas.microsoft.com/office/drawing/2014/main" id="{A9AA8253-5BC4-4724-8E52-132313C78F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4" name="Text Box 5">
          <a:extLst>
            <a:ext uri="{FF2B5EF4-FFF2-40B4-BE49-F238E27FC236}">
              <a16:creationId xmlns:a16="http://schemas.microsoft.com/office/drawing/2014/main" id="{6F85C597-6544-4039-A302-10F2789EED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5" name="Text Box 5">
          <a:extLst>
            <a:ext uri="{FF2B5EF4-FFF2-40B4-BE49-F238E27FC236}">
              <a16:creationId xmlns:a16="http://schemas.microsoft.com/office/drawing/2014/main" id="{0D18E3BA-5D70-484D-9CEB-05FE58006A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6" name="Text Box 5">
          <a:extLst>
            <a:ext uri="{FF2B5EF4-FFF2-40B4-BE49-F238E27FC236}">
              <a16:creationId xmlns:a16="http://schemas.microsoft.com/office/drawing/2014/main" id="{CB0621A1-4AEA-4340-89DF-9E2AF594B1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7" name="Text Box 5">
          <a:extLst>
            <a:ext uri="{FF2B5EF4-FFF2-40B4-BE49-F238E27FC236}">
              <a16:creationId xmlns:a16="http://schemas.microsoft.com/office/drawing/2014/main" id="{03EC0545-450A-4DFD-9F6A-086BCDF3F0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8" name="Text Box 5">
          <a:extLst>
            <a:ext uri="{FF2B5EF4-FFF2-40B4-BE49-F238E27FC236}">
              <a16:creationId xmlns:a16="http://schemas.microsoft.com/office/drawing/2014/main" id="{4F1416F3-612D-46F1-AC20-C853EB7EA4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9" name="Text Box 5">
          <a:extLst>
            <a:ext uri="{FF2B5EF4-FFF2-40B4-BE49-F238E27FC236}">
              <a16:creationId xmlns:a16="http://schemas.microsoft.com/office/drawing/2014/main" id="{0762AAE5-EDB3-4AD4-8EC8-52826374D7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0" name="Text Box 5">
          <a:extLst>
            <a:ext uri="{FF2B5EF4-FFF2-40B4-BE49-F238E27FC236}">
              <a16:creationId xmlns:a16="http://schemas.microsoft.com/office/drawing/2014/main" id="{D30BBFCE-5E06-4CD4-B69A-3AB9838FD61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1" name="Text Box 5">
          <a:extLst>
            <a:ext uri="{FF2B5EF4-FFF2-40B4-BE49-F238E27FC236}">
              <a16:creationId xmlns:a16="http://schemas.microsoft.com/office/drawing/2014/main" id="{EB6B9C43-09B1-4266-B7D7-DEEAB5BC35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2" name="Text Box 5">
          <a:extLst>
            <a:ext uri="{FF2B5EF4-FFF2-40B4-BE49-F238E27FC236}">
              <a16:creationId xmlns:a16="http://schemas.microsoft.com/office/drawing/2014/main" id="{6F759B0A-6A08-4421-A268-71BFED1F3DD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3" name="Text Box 5">
          <a:extLst>
            <a:ext uri="{FF2B5EF4-FFF2-40B4-BE49-F238E27FC236}">
              <a16:creationId xmlns:a16="http://schemas.microsoft.com/office/drawing/2014/main" id="{CC18CF27-6F44-48B3-96BF-A622E59BD9D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4" name="Text Box 5">
          <a:extLst>
            <a:ext uri="{FF2B5EF4-FFF2-40B4-BE49-F238E27FC236}">
              <a16:creationId xmlns:a16="http://schemas.microsoft.com/office/drawing/2014/main" id="{6668E29A-5E92-4C68-986D-4F6E99B8A9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5" name="Text Box 5">
          <a:extLst>
            <a:ext uri="{FF2B5EF4-FFF2-40B4-BE49-F238E27FC236}">
              <a16:creationId xmlns:a16="http://schemas.microsoft.com/office/drawing/2014/main" id="{6D7428D6-D110-4307-A76A-9A6D82751C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6" name="Text Box 5">
          <a:extLst>
            <a:ext uri="{FF2B5EF4-FFF2-40B4-BE49-F238E27FC236}">
              <a16:creationId xmlns:a16="http://schemas.microsoft.com/office/drawing/2014/main" id="{7009045E-5E9A-447E-852A-4DD64E8F7E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7" name="Text Box 5">
          <a:extLst>
            <a:ext uri="{FF2B5EF4-FFF2-40B4-BE49-F238E27FC236}">
              <a16:creationId xmlns:a16="http://schemas.microsoft.com/office/drawing/2014/main" id="{33456C2A-D89D-4B3F-8130-5485918ECC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8" name="Text Box 5">
          <a:extLst>
            <a:ext uri="{FF2B5EF4-FFF2-40B4-BE49-F238E27FC236}">
              <a16:creationId xmlns:a16="http://schemas.microsoft.com/office/drawing/2014/main" id="{9B5D5B44-CA31-4E15-9801-35108BD6D8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9" name="Text Box 5">
          <a:extLst>
            <a:ext uri="{FF2B5EF4-FFF2-40B4-BE49-F238E27FC236}">
              <a16:creationId xmlns:a16="http://schemas.microsoft.com/office/drawing/2014/main" id="{7417FB11-47E0-49F8-A4CA-7C54C99C83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0" name="Text Box 5">
          <a:extLst>
            <a:ext uri="{FF2B5EF4-FFF2-40B4-BE49-F238E27FC236}">
              <a16:creationId xmlns:a16="http://schemas.microsoft.com/office/drawing/2014/main" id="{8E135457-DDEF-4BD6-8429-05517BDAF4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1" name="Text Box 5">
          <a:extLst>
            <a:ext uri="{FF2B5EF4-FFF2-40B4-BE49-F238E27FC236}">
              <a16:creationId xmlns:a16="http://schemas.microsoft.com/office/drawing/2014/main" id="{3790013B-9C25-4DC4-BD1E-3E558CB20A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2" name="Text Box 5">
          <a:extLst>
            <a:ext uri="{FF2B5EF4-FFF2-40B4-BE49-F238E27FC236}">
              <a16:creationId xmlns:a16="http://schemas.microsoft.com/office/drawing/2014/main" id="{615494C4-8E62-407F-A6DE-740975A7F53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3" name="Text Box 5">
          <a:extLst>
            <a:ext uri="{FF2B5EF4-FFF2-40B4-BE49-F238E27FC236}">
              <a16:creationId xmlns:a16="http://schemas.microsoft.com/office/drawing/2014/main" id="{E6DDDD40-9306-45BD-A8F1-CD0016D909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4" name="Text Box 5">
          <a:extLst>
            <a:ext uri="{FF2B5EF4-FFF2-40B4-BE49-F238E27FC236}">
              <a16:creationId xmlns:a16="http://schemas.microsoft.com/office/drawing/2014/main" id="{FCE7FFCE-5BB7-4CD9-BF6B-7CCA946E43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5" name="Text Box 5">
          <a:extLst>
            <a:ext uri="{FF2B5EF4-FFF2-40B4-BE49-F238E27FC236}">
              <a16:creationId xmlns:a16="http://schemas.microsoft.com/office/drawing/2014/main" id="{4AB4195B-4F61-4803-9E89-50A9A729B7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6" name="Text Box 5">
          <a:extLst>
            <a:ext uri="{FF2B5EF4-FFF2-40B4-BE49-F238E27FC236}">
              <a16:creationId xmlns:a16="http://schemas.microsoft.com/office/drawing/2014/main" id="{6593E1B5-517C-4053-BA6E-A2CAABAE4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7" name="Text Box 5">
          <a:extLst>
            <a:ext uri="{FF2B5EF4-FFF2-40B4-BE49-F238E27FC236}">
              <a16:creationId xmlns:a16="http://schemas.microsoft.com/office/drawing/2014/main" id="{F363CFB0-B400-4633-A0E9-52772493B3F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8" name="Text Box 5">
          <a:extLst>
            <a:ext uri="{FF2B5EF4-FFF2-40B4-BE49-F238E27FC236}">
              <a16:creationId xmlns:a16="http://schemas.microsoft.com/office/drawing/2014/main" id="{97825408-C2A9-4B8D-84B5-6E7E1B88A5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9" name="Text Box 5">
          <a:extLst>
            <a:ext uri="{FF2B5EF4-FFF2-40B4-BE49-F238E27FC236}">
              <a16:creationId xmlns:a16="http://schemas.microsoft.com/office/drawing/2014/main" id="{605C554D-64D1-4357-A4F0-AF545C90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0" name="Text Box 5">
          <a:extLst>
            <a:ext uri="{FF2B5EF4-FFF2-40B4-BE49-F238E27FC236}">
              <a16:creationId xmlns:a16="http://schemas.microsoft.com/office/drawing/2014/main" id="{94049EBD-AB86-43F0-A04E-09FDA948E8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1" name="Text Box 5">
          <a:extLst>
            <a:ext uri="{FF2B5EF4-FFF2-40B4-BE49-F238E27FC236}">
              <a16:creationId xmlns:a16="http://schemas.microsoft.com/office/drawing/2014/main" id="{B1448DA5-009B-4413-BE18-C968B7D817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2" name="Text Box 5">
          <a:extLst>
            <a:ext uri="{FF2B5EF4-FFF2-40B4-BE49-F238E27FC236}">
              <a16:creationId xmlns:a16="http://schemas.microsoft.com/office/drawing/2014/main" id="{2520DFA1-E216-413F-A27A-394EE3FF9A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3" name="Text Box 5">
          <a:extLst>
            <a:ext uri="{FF2B5EF4-FFF2-40B4-BE49-F238E27FC236}">
              <a16:creationId xmlns:a16="http://schemas.microsoft.com/office/drawing/2014/main" id="{43025278-4FD0-4D95-83EF-3BE8FD8812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4" name="Text Box 5">
          <a:extLst>
            <a:ext uri="{FF2B5EF4-FFF2-40B4-BE49-F238E27FC236}">
              <a16:creationId xmlns:a16="http://schemas.microsoft.com/office/drawing/2014/main" id="{8B490D00-C171-4815-8906-77E5F9A348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5" name="Text Box 5">
          <a:extLst>
            <a:ext uri="{FF2B5EF4-FFF2-40B4-BE49-F238E27FC236}">
              <a16:creationId xmlns:a16="http://schemas.microsoft.com/office/drawing/2014/main" id="{3C2290C6-3A8F-435E-B9DE-077B393A23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6" name="Text Box 5">
          <a:extLst>
            <a:ext uri="{FF2B5EF4-FFF2-40B4-BE49-F238E27FC236}">
              <a16:creationId xmlns:a16="http://schemas.microsoft.com/office/drawing/2014/main" id="{64101160-9056-4951-AAA7-904EA1F745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7" name="Text Box 5">
          <a:extLst>
            <a:ext uri="{FF2B5EF4-FFF2-40B4-BE49-F238E27FC236}">
              <a16:creationId xmlns:a16="http://schemas.microsoft.com/office/drawing/2014/main" id="{621AEE03-689D-4BDE-9051-C0490231B6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8" name="Text Box 5">
          <a:extLst>
            <a:ext uri="{FF2B5EF4-FFF2-40B4-BE49-F238E27FC236}">
              <a16:creationId xmlns:a16="http://schemas.microsoft.com/office/drawing/2014/main" id="{8C786090-26B7-421A-85EA-4E014EA8DD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9" name="Text Box 5">
          <a:extLst>
            <a:ext uri="{FF2B5EF4-FFF2-40B4-BE49-F238E27FC236}">
              <a16:creationId xmlns:a16="http://schemas.microsoft.com/office/drawing/2014/main" id="{322E5C82-F8F2-4134-8646-08D271F2267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0" name="Text Box 5">
          <a:extLst>
            <a:ext uri="{FF2B5EF4-FFF2-40B4-BE49-F238E27FC236}">
              <a16:creationId xmlns:a16="http://schemas.microsoft.com/office/drawing/2014/main" id="{BC4A1C32-81C6-496D-AE80-183F97543F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1" name="Text Box 5">
          <a:extLst>
            <a:ext uri="{FF2B5EF4-FFF2-40B4-BE49-F238E27FC236}">
              <a16:creationId xmlns:a16="http://schemas.microsoft.com/office/drawing/2014/main" id="{CA5FC3E3-30AA-4D5F-9A57-79A3E681D5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2" name="Text Box 5">
          <a:extLst>
            <a:ext uri="{FF2B5EF4-FFF2-40B4-BE49-F238E27FC236}">
              <a16:creationId xmlns:a16="http://schemas.microsoft.com/office/drawing/2014/main" id="{1911BF66-1053-457A-9BED-E9B3EE3788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3" name="Text Box 5">
          <a:extLst>
            <a:ext uri="{FF2B5EF4-FFF2-40B4-BE49-F238E27FC236}">
              <a16:creationId xmlns:a16="http://schemas.microsoft.com/office/drawing/2014/main" id="{F841B808-CF74-479F-B5AD-5AF477C2B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4" name="Text Box 5">
          <a:extLst>
            <a:ext uri="{FF2B5EF4-FFF2-40B4-BE49-F238E27FC236}">
              <a16:creationId xmlns:a16="http://schemas.microsoft.com/office/drawing/2014/main" id="{CCD9E568-9135-43DB-BCDE-2305FEDF93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5" name="Text Box 5">
          <a:extLst>
            <a:ext uri="{FF2B5EF4-FFF2-40B4-BE49-F238E27FC236}">
              <a16:creationId xmlns:a16="http://schemas.microsoft.com/office/drawing/2014/main" id="{2CCC6E42-C969-491E-9361-439478E6AEA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6" name="Text Box 5">
          <a:extLst>
            <a:ext uri="{FF2B5EF4-FFF2-40B4-BE49-F238E27FC236}">
              <a16:creationId xmlns:a16="http://schemas.microsoft.com/office/drawing/2014/main" id="{CC46FE9F-9787-4A80-8B07-A562E67210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7" name="Text Box 5">
          <a:extLst>
            <a:ext uri="{FF2B5EF4-FFF2-40B4-BE49-F238E27FC236}">
              <a16:creationId xmlns:a16="http://schemas.microsoft.com/office/drawing/2014/main" id="{3E7FA1BA-C403-4645-8B40-5D0BABB47F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8" name="Text Box 5">
          <a:extLst>
            <a:ext uri="{FF2B5EF4-FFF2-40B4-BE49-F238E27FC236}">
              <a16:creationId xmlns:a16="http://schemas.microsoft.com/office/drawing/2014/main" id="{A6D7C914-1A23-44FC-939D-6E0F73E942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9" name="Text Box 5">
          <a:extLst>
            <a:ext uri="{FF2B5EF4-FFF2-40B4-BE49-F238E27FC236}">
              <a16:creationId xmlns:a16="http://schemas.microsoft.com/office/drawing/2014/main" id="{B238FD11-8D48-4BB4-B146-86F975A35C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0" name="Text Box 5">
          <a:extLst>
            <a:ext uri="{FF2B5EF4-FFF2-40B4-BE49-F238E27FC236}">
              <a16:creationId xmlns:a16="http://schemas.microsoft.com/office/drawing/2014/main" id="{F3522317-1F2C-4EB0-BEB9-9884D8C8B2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1" name="Text Box 5">
          <a:extLst>
            <a:ext uri="{FF2B5EF4-FFF2-40B4-BE49-F238E27FC236}">
              <a16:creationId xmlns:a16="http://schemas.microsoft.com/office/drawing/2014/main" id="{8A494827-9BDD-4215-9FA8-5288B1C43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2" name="Text Box 5">
          <a:extLst>
            <a:ext uri="{FF2B5EF4-FFF2-40B4-BE49-F238E27FC236}">
              <a16:creationId xmlns:a16="http://schemas.microsoft.com/office/drawing/2014/main" id="{C0BAA94B-B549-4608-897E-DA36B0483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3" name="Text Box 5">
          <a:extLst>
            <a:ext uri="{FF2B5EF4-FFF2-40B4-BE49-F238E27FC236}">
              <a16:creationId xmlns:a16="http://schemas.microsoft.com/office/drawing/2014/main" id="{D1BA7243-4B48-4CA2-B642-81E4012393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4" name="Text Box 5">
          <a:extLst>
            <a:ext uri="{FF2B5EF4-FFF2-40B4-BE49-F238E27FC236}">
              <a16:creationId xmlns:a16="http://schemas.microsoft.com/office/drawing/2014/main" id="{BC64EE58-2682-4526-BD0A-0EA15FFB54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5" name="Text Box 5">
          <a:extLst>
            <a:ext uri="{FF2B5EF4-FFF2-40B4-BE49-F238E27FC236}">
              <a16:creationId xmlns:a16="http://schemas.microsoft.com/office/drawing/2014/main" id="{E31357ED-77F8-420A-A7E0-14BC5731157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6" name="Text Box 5">
          <a:extLst>
            <a:ext uri="{FF2B5EF4-FFF2-40B4-BE49-F238E27FC236}">
              <a16:creationId xmlns:a16="http://schemas.microsoft.com/office/drawing/2014/main" id="{644A750B-5966-4247-B9E9-464898F8E17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7" name="Text Box 5">
          <a:extLst>
            <a:ext uri="{FF2B5EF4-FFF2-40B4-BE49-F238E27FC236}">
              <a16:creationId xmlns:a16="http://schemas.microsoft.com/office/drawing/2014/main" id="{7623A9AE-D6AB-4873-ADF3-150CF1D721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898" name="Text Box 5">
          <a:extLst>
            <a:ext uri="{FF2B5EF4-FFF2-40B4-BE49-F238E27FC236}">
              <a16:creationId xmlns:a16="http://schemas.microsoft.com/office/drawing/2014/main" id="{A5331A4E-3D60-4CF9-95FC-5BF3E0A895D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899" name="Text Box 5">
          <a:extLst>
            <a:ext uri="{FF2B5EF4-FFF2-40B4-BE49-F238E27FC236}">
              <a16:creationId xmlns:a16="http://schemas.microsoft.com/office/drawing/2014/main" id="{A596041F-7168-4239-8FE1-DAADC9157E7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900" name="Text Box 5">
          <a:extLst>
            <a:ext uri="{FF2B5EF4-FFF2-40B4-BE49-F238E27FC236}">
              <a16:creationId xmlns:a16="http://schemas.microsoft.com/office/drawing/2014/main" id="{F3A47CD1-F398-408E-A363-E13724A8103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901" name="Text Box 5">
          <a:extLst>
            <a:ext uri="{FF2B5EF4-FFF2-40B4-BE49-F238E27FC236}">
              <a16:creationId xmlns:a16="http://schemas.microsoft.com/office/drawing/2014/main" id="{E1E78655-5D42-4437-AFC8-9B3E8CD378C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2" name="Text Box 5">
          <a:extLst>
            <a:ext uri="{FF2B5EF4-FFF2-40B4-BE49-F238E27FC236}">
              <a16:creationId xmlns:a16="http://schemas.microsoft.com/office/drawing/2014/main" id="{7D03E6BE-0091-4B97-B234-A5F443D4D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3" name="Text Box 5">
          <a:extLst>
            <a:ext uri="{FF2B5EF4-FFF2-40B4-BE49-F238E27FC236}">
              <a16:creationId xmlns:a16="http://schemas.microsoft.com/office/drawing/2014/main" id="{A00AC0E7-ADC5-4E3A-B715-09A2C98483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4" name="Text Box 5">
          <a:extLst>
            <a:ext uri="{FF2B5EF4-FFF2-40B4-BE49-F238E27FC236}">
              <a16:creationId xmlns:a16="http://schemas.microsoft.com/office/drawing/2014/main" id="{DDBDA3B1-485B-4D3C-9856-97F1B032B1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5" name="Text Box 5">
          <a:extLst>
            <a:ext uri="{FF2B5EF4-FFF2-40B4-BE49-F238E27FC236}">
              <a16:creationId xmlns:a16="http://schemas.microsoft.com/office/drawing/2014/main" id="{EB8AED9A-8C29-452A-A61C-48CF5F0146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6" name="Text Box 5">
          <a:extLst>
            <a:ext uri="{FF2B5EF4-FFF2-40B4-BE49-F238E27FC236}">
              <a16:creationId xmlns:a16="http://schemas.microsoft.com/office/drawing/2014/main" id="{612CC3C3-275A-4EC6-BEC2-763435C8DAB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7" name="Text Box 5">
          <a:extLst>
            <a:ext uri="{FF2B5EF4-FFF2-40B4-BE49-F238E27FC236}">
              <a16:creationId xmlns:a16="http://schemas.microsoft.com/office/drawing/2014/main" id="{CCC40D1B-76CA-4285-B8F7-473513EE66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8" name="Text Box 5">
          <a:extLst>
            <a:ext uri="{FF2B5EF4-FFF2-40B4-BE49-F238E27FC236}">
              <a16:creationId xmlns:a16="http://schemas.microsoft.com/office/drawing/2014/main" id="{DC50A788-30FA-4350-8D4D-D826776D42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9" name="Text Box 5">
          <a:extLst>
            <a:ext uri="{FF2B5EF4-FFF2-40B4-BE49-F238E27FC236}">
              <a16:creationId xmlns:a16="http://schemas.microsoft.com/office/drawing/2014/main" id="{DA7AD7AC-E02C-44D7-83B7-5D5201CE0A6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0" name="Text Box 5">
          <a:extLst>
            <a:ext uri="{FF2B5EF4-FFF2-40B4-BE49-F238E27FC236}">
              <a16:creationId xmlns:a16="http://schemas.microsoft.com/office/drawing/2014/main" id="{184909AD-92F9-4E71-8F3B-1A8BC69F6C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1" name="Text Box 5">
          <a:extLst>
            <a:ext uri="{FF2B5EF4-FFF2-40B4-BE49-F238E27FC236}">
              <a16:creationId xmlns:a16="http://schemas.microsoft.com/office/drawing/2014/main" id="{E5632D63-1D1F-4057-BB9A-DCB1C7B741E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2" name="Text Box 5">
          <a:extLst>
            <a:ext uri="{FF2B5EF4-FFF2-40B4-BE49-F238E27FC236}">
              <a16:creationId xmlns:a16="http://schemas.microsoft.com/office/drawing/2014/main" id="{B3CEBBFE-C521-47F3-88D5-A8665C5980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3" name="Text Box 5">
          <a:extLst>
            <a:ext uri="{FF2B5EF4-FFF2-40B4-BE49-F238E27FC236}">
              <a16:creationId xmlns:a16="http://schemas.microsoft.com/office/drawing/2014/main" id="{F007DCFE-7DEE-4400-9099-68707D3FD57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4" name="Text Box 5">
          <a:extLst>
            <a:ext uri="{FF2B5EF4-FFF2-40B4-BE49-F238E27FC236}">
              <a16:creationId xmlns:a16="http://schemas.microsoft.com/office/drawing/2014/main" id="{C90B5C21-922B-4FFD-A886-0AD211C07D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5" name="Text Box 5">
          <a:extLst>
            <a:ext uri="{FF2B5EF4-FFF2-40B4-BE49-F238E27FC236}">
              <a16:creationId xmlns:a16="http://schemas.microsoft.com/office/drawing/2014/main" id="{8886E345-9FF3-42A0-AD17-0BCB39EC320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6" name="Text Box 5">
          <a:extLst>
            <a:ext uri="{FF2B5EF4-FFF2-40B4-BE49-F238E27FC236}">
              <a16:creationId xmlns:a16="http://schemas.microsoft.com/office/drawing/2014/main" id="{7D5FF2FE-91F7-44B2-92F9-A19DB2247B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7" name="Text Box 5">
          <a:extLst>
            <a:ext uri="{FF2B5EF4-FFF2-40B4-BE49-F238E27FC236}">
              <a16:creationId xmlns:a16="http://schemas.microsoft.com/office/drawing/2014/main" id="{AA579564-697F-4B3A-BD48-322C9EB4167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8" name="Text Box 5">
          <a:extLst>
            <a:ext uri="{FF2B5EF4-FFF2-40B4-BE49-F238E27FC236}">
              <a16:creationId xmlns:a16="http://schemas.microsoft.com/office/drawing/2014/main" id="{84140F18-F762-4DAB-9781-2DD19D429F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9" name="Text Box 5">
          <a:extLst>
            <a:ext uri="{FF2B5EF4-FFF2-40B4-BE49-F238E27FC236}">
              <a16:creationId xmlns:a16="http://schemas.microsoft.com/office/drawing/2014/main" id="{78567C41-2E11-4567-A1F9-C6BD75473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0" name="Text Box 5">
          <a:extLst>
            <a:ext uri="{FF2B5EF4-FFF2-40B4-BE49-F238E27FC236}">
              <a16:creationId xmlns:a16="http://schemas.microsoft.com/office/drawing/2014/main" id="{4D98BAA3-BD99-483F-B512-169EAEF532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1" name="Text Box 5">
          <a:extLst>
            <a:ext uri="{FF2B5EF4-FFF2-40B4-BE49-F238E27FC236}">
              <a16:creationId xmlns:a16="http://schemas.microsoft.com/office/drawing/2014/main" id="{4151F61D-1E29-4885-B22F-50BDC05B73E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2" name="Text Box 5">
          <a:extLst>
            <a:ext uri="{FF2B5EF4-FFF2-40B4-BE49-F238E27FC236}">
              <a16:creationId xmlns:a16="http://schemas.microsoft.com/office/drawing/2014/main" id="{51A0EEDD-C13B-4BC2-8014-3941AA8FDE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3" name="Text Box 5">
          <a:extLst>
            <a:ext uri="{FF2B5EF4-FFF2-40B4-BE49-F238E27FC236}">
              <a16:creationId xmlns:a16="http://schemas.microsoft.com/office/drawing/2014/main" id="{46E71C81-C5E4-4B26-8C60-DE437F3FE4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4" name="Text Box 5">
          <a:extLst>
            <a:ext uri="{FF2B5EF4-FFF2-40B4-BE49-F238E27FC236}">
              <a16:creationId xmlns:a16="http://schemas.microsoft.com/office/drawing/2014/main" id="{7B9CDA87-EBB4-4B34-9C24-260BE38DA2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5" name="Text Box 5">
          <a:extLst>
            <a:ext uri="{FF2B5EF4-FFF2-40B4-BE49-F238E27FC236}">
              <a16:creationId xmlns:a16="http://schemas.microsoft.com/office/drawing/2014/main" id="{43796DAB-DDC3-4C44-973C-09476FED0C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6" name="Text Box 5">
          <a:extLst>
            <a:ext uri="{FF2B5EF4-FFF2-40B4-BE49-F238E27FC236}">
              <a16:creationId xmlns:a16="http://schemas.microsoft.com/office/drawing/2014/main" id="{0CE8F35B-9321-4FB5-8582-103275608A8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7" name="Text Box 5">
          <a:extLst>
            <a:ext uri="{FF2B5EF4-FFF2-40B4-BE49-F238E27FC236}">
              <a16:creationId xmlns:a16="http://schemas.microsoft.com/office/drawing/2014/main" id="{05C476E3-DC11-4CC5-AE41-8BA7006C9A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8" name="Text Box 5">
          <a:extLst>
            <a:ext uri="{FF2B5EF4-FFF2-40B4-BE49-F238E27FC236}">
              <a16:creationId xmlns:a16="http://schemas.microsoft.com/office/drawing/2014/main" id="{6758CF1A-D611-421A-90C0-6410B6D997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9" name="Text Box 5">
          <a:extLst>
            <a:ext uri="{FF2B5EF4-FFF2-40B4-BE49-F238E27FC236}">
              <a16:creationId xmlns:a16="http://schemas.microsoft.com/office/drawing/2014/main" id="{54966B84-53C9-4AE1-91A4-292898D76AF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0" name="Text Box 5">
          <a:extLst>
            <a:ext uri="{FF2B5EF4-FFF2-40B4-BE49-F238E27FC236}">
              <a16:creationId xmlns:a16="http://schemas.microsoft.com/office/drawing/2014/main" id="{A6840BBE-3410-4BBE-9C05-1D49D5F25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1" name="Text Box 5">
          <a:extLst>
            <a:ext uri="{FF2B5EF4-FFF2-40B4-BE49-F238E27FC236}">
              <a16:creationId xmlns:a16="http://schemas.microsoft.com/office/drawing/2014/main" id="{FAF0208A-02DD-4413-8507-ACEC5D15F1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2" name="Text Box 5">
          <a:extLst>
            <a:ext uri="{FF2B5EF4-FFF2-40B4-BE49-F238E27FC236}">
              <a16:creationId xmlns:a16="http://schemas.microsoft.com/office/drawing/2014/main" id="{665D283D-06B3-4FDB-9D63-C37A42E046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3" name="Text Box 5">
          <a:extLst>
            <a:ext uri="{FF2B5EF4-FFF2-40B4-BE49-F238E27FC236}">
              <a16:creationId xmlns:a16="http://schemas.microsoft.com/office/drawing/2014/main" id="{147CA3F6-E72E-4D8B-8331-D543952899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4" name="Text Box 5">
          <a:extLst>
            <a:ext uri="{FF2B5EF4-FFF2-40B4-BE49-F238E27FC236}">
              <a16:creationId xmlns:a16="http://schemas.microsoft.com/office/drawing/2014/main" id="{B01DB158-AD1E-4131-8456-168A29137F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5" name="Text Box 5">
          <a:extLst>
            <a:ext uri="{FF2B5EF4-FFF2-40B4-BE49-F238E27FC236}">
              <a16:creationId xmlns:a16="http://schemas.microsoft.com/office/drawing/2014/main" id="{4D937B42-42B7-4231-97DB-A64E7B52537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6" name="Text Box 5">
          <a:extLst>
            <a:ext uri="{FF2B5EF4-FFF2-40B4-BE49-F238E27FC236}">
              <a16:creationId xmlns:a16="http://schemas.microsoft.com/office/drawing/2014/main" id="{49F09E92-B943-4A75-80DC-11BA84BE69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7" name="Text Box 5">
          <a:extLst>
            <a:ext uri="{FF2B5EF4-FFF2-40B4-BE49-F238E27FC236}">
              <a16:creationId xmlns:a16="http://schemas.microsoft.com/office/drawing/2014/main" id="{085956F7-1D70-4C56-97D8-32F5AD73F4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8" name="Text Box 5">
          <a:extLst>
            <a:ext uri="{FF2B5EF4-FFF2-40B4-BE49-F238E27FC236}">
              <a16:creationId xmlns:a16="http://schemas.microsoft.com/office/drawing/2014/main" id="{35F11EEE-0179-47EF-8910-CA9B445E9F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9" name="Text Box 5">
          <a:extLst>
            <a:ext uri="{FF2B5EF4-FFF2-40B4-BE49-F238E27FC236}">
              <a16:creationId xmlns:a16="http://schemas.microsoft.com/office/drawing/2014/main" id="{FEE671BC-215F-4AA5-A955-0FC12D5F8A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0" name="Text Box 5">
          <a:extLst>
            <a:ext uri="{FF2B5EF4-FFF2-40B4-BE49-F238E27FC236}">
              <a16:creationId xmlns:a16="http://schemas.microsoft.com/office/drawing/2014/main" id="{CE054425-65BA-4B21-A8B7-E1B7B857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1" name="Text Box 5">
          <a:extLst>
            <a:ext uri="{FF2B5EF4-FFF2-40B4-BE49-F238E27FC236}">
              <a16:creationId xmlns:a16="http://schemas.microsoft.com/office/drawing/2014/main" id="{E5532B40-FB92-4852-B715-C5EF637F7F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2" name="Text Box 5">
          <a:extLst>
            <a:ext uri="{FF2B5EF4-FFF2-40B4-BE49-F238E27FC236}">
              <a16:creationId xmlns:a16="http://schemas.microsoft.com/office/drawing/2014/main" id="{50CDBECC-D48D-4B4D-A86F-74BC782897F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3" name="Text Box 5">
          <a:extLst>
            <a:ext uri="{FF2B5EF4-FFF2-40B4-BE49-F238E27FC236}">
              <a16:creationId xmlns:a16="http://schemas.microsoft.com/office/drawing/2014/main" id="{CD5E8F35-3183-4351-B81E-ABC2551FD7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4" name="Text Box 5">
          <a:extLst>
            <a:ext uri="{FF2B5EF4-FFF2-40B4-BE49-F238E27FC236}">
              <a16:creationId xmlns:a16="http://schemas.microsoft.com/office/drawing/2014/main" id="{12309C6A-F14E-4561-AAC0-9E4CB4552A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5" name="Text Box 5">
          <a:extLst>
            <a:ext uri="{FF2B5EF4-FFF2-40B4-BE49-F238E27FC236}">
              <a16:creationId xmlns:a16="http://schemas.microsoft.com/office/drawing/2014/main" id="{C4E7C167-2C94-4C09-BC90-D78666A7A74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6" name="Text Box 5">
          <a:extLst>
            <a:ext uri="{FF2B5EF4-FFF2-40B4-BE49-F238E27FC236}">
              <a16:creationId xmlns:a16="http://schemas.microsoft.com/office/drawing/2014/main" id="{F6B711AE-6CB3-48A9-A85B-1DC12754E78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7" name="Text Box 5">
          <a:extLst>
            <a:ext uri="{FF2B5EF4-FFF2-40B4-BE49-F238E27FC236}">
              <a16:creationId xmlns:a16="http://schemas.microsoft.com/office/drawing/2014/main" id="{C5B53B67-4E07-4CB7-B775-F648754E955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8" name="Text Box 5">
          <a:extLst>
            <a:ext uri="{FF2B5EF4-FFF2-40B4-BE49-F238E27FC236}">
              <a16:creationId xmlns:a16="http://schemas.microsoft.com/office/drawing/2014/main" id="{18AB425B-36AB-4D86-9512-9D18C461015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9" name="Text Box 5">
          <a:extLst>
            <a:ext uri="{FF2B5EF4-FFF2-40B4-BE49-F238E27FC236}">
              <a16:creationId xmlns:a16="http://schemas.microsoft.com/office/drawing/2014/main" id="{0B1A838D-EBAD-40A4-A58D-68660E012B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0" name="Text Box 5">
          <a:extLst>
            <a:ext uri="{FF2B5EF4-FFF2-40B4-BE49-F238E27FC236}">
              <a16:creationId xmlns:a16="http://schemas.microsoft.com/office/drawing/2014/main" id="{D330736D-A06B-467B-9E9C-730147607A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1" name="Text Box 5">
          <a:extLst>
            <a:ext uri="{FF2B5EF4-FFF2-40B4-BE49-F238E27FC236}">
              <a16:creationId xmlns:a16="http://schemas.microsoft.com/office/drawing/2014/main" id="{544C5305-BA0F-4EB1-B398-278DA4530A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2" name="Text Box 5">
          <a:extLst>
            <a:ext uri="{FF2B5EF4-FFF2-40B4-BE49-F238E27FC236}">
              <a16:creationId xmlns:a16="http://schemas.microsoft.com/office/drawing/2014/main" id="{DA885726-F0ED-45B7-9374-5B328B9AC6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3" name="Text Box 5">
          <a:extLst>
            <a:ext uri="{FF2B5EF4-FFF2-40B4-BE49-F238E27FC236}">
              <a16:creationId xmlns:a16="http://schemas.microsoft.com/office/drawing/2014/main" id="{F1167EDF-D5AF-4C82-9B74-D1ED0900716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4" name="Text Box 5">
          <a:extLst>
            <a:ext uri="{FF2B5EF4-FFF2-40B4-BE49-F238E27FC236}">
              <a16:creationId xmlns:a16="http://schemas.microsoft.com/office/drawing/2014/main" id="{D2AEDC24-5AD7-4E7F-A474-C932EE1D41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5" name="Text Box 5">
          <a:extLst>
            <a:ext uri="{FF2B5EF4-FFF2-40B4-BE49-F238E27FC236}">
              <a16:creationId xmlns:a16="http://schemas.microsoft.com/office/drawing/2014/main" id="{159492B1-80A6-4769-B48F-6BCA92805B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6" name="Text Box 5">
          <a:extLst>
            <a:ext uri="{FF2B5EF4-FFF2-40B4-BE49-F238E27FC236}">
              <a16:creationId xmlns:a16="http://schemas.microsoft.com/office/drawing/2014/main" id="{365712B0-8888-422E-963C-B42A6257E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7" name="Text Box 5">
          <a:extLst>
            <a:ext uri="{FF2B5EF4-FFF2-40B4-BE49-F238E27FC236}">
              <a16:creationId xmlns:a16="http://schemas.microsoft.com/office/drawing/2014/main" id="{57B9FB58-D6A6-420A-8DBC-C8C6D67061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8" name="Text Box 5">
          <a:extLst>
            <a:ext uri="{FF2B5EF4-FFF2-40B4-BE49-F238E27FC236}">
              <a16:creationId xmlns:a16="http://schemas.microsoft.com/office/drawing/2014/main" id="{B81B405A-B62A-4123-B3FF-6BD81171C6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9" name="Text Box 5">
          <a:extLst>
            <a:ext uri="{FF2B5EF4-FFF2-40B4-BE49-F238E27FC236}">
              <a16:creationId xmlns:a16="http://schemas.microsoft.com/office/drawing/2014/main" id="{B4B1C6F7-90C2-4613-9801-8DD8CF59C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0" name="Text Box 5">
          <a:extLst>
            <a:ext uri="{FF2B5EF4-FFF2-40B4-BE49-F238E27FC236}">
              <a16:creationId xmlns:a16="http://schemas.microsoft.com/office/drawing/2014/main" id="{2B661F43-8F06-4B4B-BD4C-CA4544CE6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1" name="Text Box 5">
          <a:extLst>
            <a:ext uri="{FF2B5EF4-FFF2-40B4-BE49-F238E27FC236}">
              <a16:creationId xmlns:a16="http://schemas.microsoft.com/office/drawing/2014/main" id="{06CD59C0-9203-4E0C-8B2A-06014B0C70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2" name="Text Box 5">
          <a:extLst>
            <a:ext uri="{FF2B5EF4-FFF2-40B4-BE49-F238E27FC236}">
              <a16:creationId xmlns:a16="http://schemas.microsoft.com/office/drawing/2014/main" id="{91C747C0-1DBA-4414-9CF4-B10BFB7A78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3" name="Text Box 5">
          <a:extLst>
            <a:ext uri="{FF2B5EF4-FFF2-40B4-BE49-F238E27FC236}">
              <a16:creationId xmlns:a16="http://schemas.microsoft.com/office/drawing/2014/main" id="{4863CC46-E54D-4A7A-95E0-2CB0214E9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4" name="Text Box 5">
          <a:extLst>
            <a:ext uri="{FF2B5EF4-FFF2-40B4-BE49-F238E27FC236}">
              <a16:creationId xmlns:a16="http://schemas.microsoft.com/office/drawing/2014/main" id="{37F4DD04-3E38-45C1-8F6B-2A44391DE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5" name="Text Box 5">
          <a:extLst>
            <a:ext uri="{FF2B5EF4-FFF2-40B4-BE49-F238E27FC236}">
              <a16:creationId xmlns:a16="http://schemas.microsoft.com/office/drawing/2014/main" id="{B0653BAD-573A-436D-A8EA-07222F1CCF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6" name="Text Box 5">
          <a:extLst>
            <a:ext uri="{FF2B5EF4-FFF2-40B4-BE49-F238E27FC236}">
              <a16:creationId xmlns:a16="http://schemas.microsoft.com/office/drawing/2014/main" id="{2E54D9C9-4617-4E24-9E2D-4EED250CDD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7" name="Text Box 5">
          <a:extLst>
            <a:ext uri="{FF2B5EF4-FFF2-40B4-BE49-F238E27FC236}">
              <a16:creationId xmlns:a16="http://schemas.microsoft.com/office/drawing/2014/main" id="{3D66BA9F-AD64-420C-8AF3-94020BF3D0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8" name="Text Box 5">
          <a:extLst>
            <a:ext uri="{FF2B5EF4-FFF2-40B4-BE49-F238E27FC236}">
              <a16:creationId xmlns:a16="http://schemas.microsoft.com/office/drawing/2014/main" id="{19A301F2-BCEF-413E-8123-79804667B6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9" name="Text Box 5">
          <a:extLst>
            <a:ext uri="{FF2B5EF4-FFF2-40B4-BE49-F238E27FC236}">
              <a16:creationId xmlns:a16="http://schemas.microsoft.com/office/drawing/2014/main" id="{A456D27B-84BA-4F2A-A434-DB75E0F27C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0" name="Text Box 5">
          <a:extLst>
            <a:ext uri="{FF2B5EF4-FFF2-40B4-BE49-F238E27FC236}">
              <a16:creationId xmlns:a16="http://schemas.microsoft.com/office/drawing/2014/main" id="{F362D3EC-E6BB-4FC3-B44F-EC20BDB075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1" name="Text Box 5">
          <a:extLst>
            <a:ext uri="{FF2B5EF4-FFF2-40B4-BE49-F238E27FC236}">
              <a16:creationId xmlns:a16="http://schemas.microsoft.com/office/drawing/2014/main" id="{AF2500D3-DE27-4508-B599-38050A429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2" name="Text Box 5">
          <a:extLst>
            <a:ext uri="{FF2B5EF4-FFF2-40B4-BE49-F238E27FC236}">
              <a16:creationId xmlns:a16="http://schemas.microsoft.com/office/drawing/2014/main" id="{5A3B8AC6-F605-46CF-B806-D8E76E0104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3" name="Text Box 5">
          <a:extLst>
            <a:ext uri="{FF2B5EF4-FFF2-40B4-BE49-F238E27FC236}">
              <a16:creationId xmlns:a16="http://schemas.microsoft.com/office/drawing/2014/main" id="{866B1C86-4456-4752-B86B-452FE34946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4" name="Text Box 5">
          <a:extLst>
            <a:ext uri="{FF2B5EF4-FFF2-40B4-BE49-F238E27FC236}">
              <a16:creationId xmlns:a16="http://schemas.microsoft.com/office/drawing/2014/main" id="{AFAAB899-3B6B-4D9E-BCD2-9B6E00796A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5" name="Text Box 5">
          <a:extLst>
            <a:ext uri="{FF2B5EF4-FFF2-40B4-BE49-F238E27FC236}">
              <a16:creationId xmlns:a16="http://schemas.microsoft.com/office/drawing/2014/main" id="{04723FD4-1007-4A3D-9CF1-085BECFB1D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6" name="Text Box 5">
          <a:extLst>
            <a:ext uri="{FF2B5EF4-FFF2-40B4-BE49-F238E27FC236}">
              <a16:creationId xmlns:a16="http://schemas.microsoft.com/office/drawing/2014/main" id="{27CB7A44-D1E1-45D1-AB1C-96E1412F4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7" name="Text Box 5">
          <a:extLst>
            <a:ext uri="{FF2B5EF4-FFF2-40B4-BE49-F238E27FC236}">
              <a16:creationId xmlns:a16="http://schemas.microsoft.com/office/drawing/2014/main" id="{D7B5A3E8-15E2-4CA2-9F28-97585471BF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8" name="Text Box 5">
          <a:extLst>
            <a:ext uri="{FF2B5EF4-FFF2-40B4-BE49-F238E27FC236}">
              <a16:creationId xmlns:a16="http://schemas.microsoft.com/office/drawing/2014/main" id="{07CA3009-CAFD-4DA4-908A-087A849846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9" name="Text Box 5">
          <a:extLst>
            <a:ext uri="{FF2B5EF4-FFF2-40B4-BE49-F238E27FC236}">
              <a16:creationId xmlns:a16="http://schemas.microsoft.com/office/drawing/2014/main" id="{B21299CC-B3A3-4D95-8436-85E67CDF0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0" name="Text Box 5">
          <a:extLst>
            <a:ext uri="{FF2B5EF4-FFF2-40B4-BE49-F238E27FC236}">
              <a16:creationId xmlns:a16="http://schemas.microsoft.com/office/drawing/2014/main" id="{6C338150-6F62-42D8-9D7D-3025277C9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1" name="Text Box 5">
          <a:extLst>
            <a:ext uri="{FF2B5EF4-FFF2-40B4-BE49-F238E27FC236}">
              <a16:creationId xmlns:a16="http://schemas.microsoft.com/office/drawing/2014/main" id="{2605E8CC-4ECA-413E-AB5E-E7AE86C359A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2" name="Text Box 5">
          <a:extLst>
            <a:ext uri="{FF2B5EF4-FFF2-40B4-BE49-F238E27FC236}">
              <a16:creationId xmlns:a16="http://schemas.microsoft.com/office/drawing/2014/main" id="{25713B51-E62E-4C7D-BB32-D8773EE41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3" name="Text Box 5">
          <a:extLst>
            <a:ext uri="{FF2B5EF4-FFF2-40B4-BE49-F238E27FC236}">
              <a16:creationId xmlns:a16="http://schemas.microsoft.com/office/drawing/2014/main" id="{53BAB41C-2DBD-4826-B69A-D32E868E4E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4" name="Text Box 5">
          <a:extLst>
            <a:ext uri="{FF2B5EF4-FFF2-40B4-BE49-F238E27FC236}">
              <a16:creationId xmlns:a16="http://schemas.microsoft.com/office/drawing/2014/main" id="{419CBBC7-C246-402B-B8AA-68A79F091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5" name="Text Box 5">
          <a:extLst>
            <a:ext uri="{FF2B5EF4-FFF2-40B4-BE49-F238E27FC236}">
              <a16:creationId xmlns:a16="http://schemas.microsoft.com/office/drawing/2014/main" id="{2B96C0F1-29E4-4EBF-B3F3-401FDBDDC3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6" name="Text Box 5">
          <a:extLst>
            <a:ext uri="{FF2B5EF4-FFF2-40B4-BE49-F238E27FC236}">
              <a16:creationId xmlns:a16="http://schemas.microsoft.com/office/drawing/2014/main" id="{30D612FE-A2AF-4A53-9357-04AB3CE268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7" name="Text Box 5">
          <a:extLst>
            <a:ext uri="{FF2B5EF4-FFF2-40B4-BE49-F238E27FC236}">
              <a16:creationId xmlns:a16="http://schemas.microsoft.com/office/drawing/2014/main" id="{031E820C-A672-4640-95A7-A054DF040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8" name="Text Box 5">
          <a:extLst>
            <a:ext uri="{FF2B5EF4-FFF2-40B4-BE49-F238E27FC236}">
              <a16:creationId xmlns:a16="http://schemas.microsoft.com/office/drawing/2014/main" id="{4CB287FD-0B04-4DC8-A554-14DE370DB9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9" name="Text Box 5">
          <a:extLst>
            <a:ext uri="{FF2B5EF4-FFF2-40B4-BE49-F238E27FC236}">
              <a16:creationId xmlns:a16="http://schemas.microsoft.com/office/drawing/2014/main" id="{14235C05-BE48-4B78-BF3F-5FD4A8F55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0" name="Text Box 5">
          <a:extLst>
            <a:ext uri="{FF2B5EF4-FFF2-40B4-BE49-F238E27FC236}">
              <a16:creationId xmlns:a16="http://schemas.microsoft.com/office/drawing/2014/main" id="{28FEDEB8-81C8-4042-BFFF-16A0F5994D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1" name="Text Box 5">
          <a:extLst>
            <a:ext uri="{FF2B5EF4-FFF2-40B4-BE49-F238E27FC236}">
              <a16:creationId xmlns:a16="http://schemas.microsoft.com/office/drawing/2014/main" id="{589DB5EC-397B-4BDC-BB81-09B136F074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2" name="Text Box 5">
          <a:extLst>
            <a:ext uri="{FF2B5EF4-FFF2-40B4-BE49-F238E27FC236}">
              <a16:creationId xmlns:a16="http://schemas.microsoft.com/office/drawing/2014/main" id="{7B3081DB-39F5-460B-B187-3CF236A12C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3" name="Text Box 5">
          <a:extLst>
            <a:ext uri="{FF2B5EF4-FFF2-40B4-BE49-F238E27FC236}">
              <a16:creationId xmlns:a16="http://schemas.microsoft.com/office/drawing/2014/main" id="{C03E0FC8-5EB3-4AFF-818A-094D290E70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4" name="Text Box 5">
          <a:extLst>
            <a:ext uri="{FF2B5EF4-FFF2-40B4-BE49-F238E27FC236}">
              <a16:creationId xmlns:a16="http://schemas.microsoft.com/office/drawing/2014/main" id="{594F30E5-6AF0-4417-94D4-7EBA00690B8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5" name="Text Box 5">
          <a:extLst>
            <a:ext uri="{FF2B5EF4-FFF2-40B4-BE49-F238E27FC236}">
              <a16:creationId xmlns:a16="http://schemas.microsoft.com/office/drawing/2014/main" id="{4126AFE6-DE14-46E2-BF86-94DD2E560D9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6" name="Text Box 5">
          <a:extLst>
            <a:ext uri="{FF2B5EF4-FFF2-40B4-BE49-F238E27FC236}">
              <a16:creationId xmlns:a16="http://schemas.microsoft.com/office/drawing/2014/main" id="{EE928C60-BC6D-4EB1-9476-F2BB68343E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7" name="Text Box 5">
          <a:extLst>
            <a:ext uri="{FF2B5EF4-FFF2-40B4-BE49-F238E27FC236}">
              <a16:creationId xmlns:a16="http://schemas.microsoft.com/office/drawing/2014/main" id="{01B6F561-7975-4787-9D7E-3FB66D17C1C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8" name="Text Box 5">
          <a:extLst>
            <a:ext uri="{FF2B5EF4-FFF2-40B4-BE49-F238E27FC236}">
              <a16:creationId xmlns:a16="http://schemas.microsoft.com/office/drawing/2014/main" id="{2FBD039D-4D25-4088-A279-98D0F16CCC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9" name="Text Box 5">
          <a:extLst>
            <a:ext uri="{FF2B5EF4-FFF2-40B4-BE49-F238E27FC236}">
              <a16:creationId xmlns:a16="http://schemas.microsoft.com/office/drawing/2014/main" id="{1DCE4E66-AEAD-44B4-BD1F-48FFE11DC2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0" name="Text Box 5">
          <a:extLst>
            <a:ext uri="{FF2B5EF4-FFF2-40B4-BE49-F238E27FC236}">
              <a16:creationId xmlns:a16="http://schemas.microsoft.com/office/drawing/2014/main" id="{CDB28ED3-9A1C-4F18-A7FB-2CDCA5FBD2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1" name="Text Box 5">
          <a:extLst>
            <a:ext uri="{FF2B5EF4-FFF2-40B4-BE49-F238E27FC236}">
              <a16:creationId xmlns:a16="http://schemas.microsoft.com/office/drawing/2014/main" id="{228174AD-37E5-4E1E-B50F-645713C4E3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2" name="Text Box 5">
          <a:extLst>
            <a:ext uri="{FF2B5EF4-FFF2-40B4-BE49-F238E27FC236}">
              <a16:creationId xmlns:a16="http://schemas.microsoft.com/office/drawing/2014/main" id="{CF70D160-98C0-45F3-83C7-D14A9F4CAA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3" name="Text Box 5">
          <a:extLst>
            <a:ext uri="{FF2B5EF4-FFF2-40B4-BE49-F238E27FC236}">
              <a16:creationId xmlns:a16="http://schemas.microsoft.com/office/drawing/2014/main" id="{35D1AAB9-2E29-45C4-860D-6613EBBCA4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4" name="Text Box 5">
          <a:extLst>
            <a:ext uri="{FF2B5EF4-FFF2-40B4-BE49-F238E27FC236}">
              <a16:creationId xmlns:a16="http://schemas.microsoft.com/office/drawing/2014/main" id="{32ADAA81-C986-4FC5-978C-19A8D689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5" name="Text Box 5">
          <a:extLst>
            <a:ext uri="{FF2B5EF4-FFF2-40B4-BE49-F238E27FC236}">
              <a16:creationId xmlns:a16="http://schemas.microsoft.com/office/drawing/2014/main" id="{CB6F9B80-9FD4-46E0-B7E3-864EF5052B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6" name="Text Box 5">
          <a:extLst>
            <a:ext uri="{FF2B5EF4-FFF2-40B4-BE49-F238E27FC236}">
              <a16:creationId xmlns:a16="http://schemas.microsoft.com/office/drawing/2014/main" id="{28C9610A-67C2-4F47-81FB-DFB6C4E1A3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7" name="Text Box 5">
          <a:extLst>
            <a:ext uri="{FF2B5EF4-FFF2-40B4-BE49-F238E27FC236}">
              <a16:creationId xmlns:a16="http://schemas.microsoft.com/office/drawing/2014/main" id="{3DC31362-D40A-462D-8DCE-54B13423B2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8" name="Text Box 5">
          <a:extLst>
            <a:ext uri="{FF2B5EF4-FFF2-40B4-BE49-F238E27FC236}">
              <a16:creationId xmlns:a16="http://schemas.microsoft.com/office/drawing/2014/main" id="{E121C21B-295A-4AC4-9DFF-18DC6319A8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9" name="Text Box 5">
          <a:extLst>
            <a:ext uri="{FF2B5EF4-FFF2-40B4-BE49-F238E27FC236}">
              <a16:creationId xmlns:a16="http://schemas.microsoft.com/office/drawing/2014/main" id="{0D7B9638-8435-464F-A8F8-23CFCAD3D9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0" name="Text Box 5">
          <a:extLst>
            <a:ext uri="{FF2B5EF4-FFF2-40B4-BE49-F238E27FC236}">
              <a16:creationId xmlns:a16="http://schemas.microsoft.com/office/drawing/2014/main" id="{C5F640C2-6D64-4ABE-9125-A56D955C34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1" name="Text Box 5">
          <a:extLst>
            <a:ext uri="{FF2B5EF4-FFF2-40B4-BE49-F238E27FC236}">
              <a16:creationId xmlns:a16="http://schemas.microsoft.com/office/drawing/2014/main" id="{5EDB934A-0234-4B6E-9267-2E6DF43E19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2" name="Text Box 5">
          <a:extLst>
            <a:ext uri="{FF2B5EF4-FFF2-40B4-BE49-F238E27FC236}">
              <a16:creationId xmlns:a16="http://schemas.microsoft.com/office/drawing/2014/main" id="{FEC2ED2A-3C46-442E-8F7E-670EBD1ABF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3" name="Text Box 5">
          <a:extLst>
            <a:ext uri="{FF2B5EF4-FFF2-40B4-BE49-F238E27FC236}">
              <a16:creationId xmlns:a16="http://schemas.microsoft.com/office/drawing/2014/main" id="{E09C5744-72CF-4ECC-9AC0-3D542108D1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4" name="Text Box 5">
          <a:extLst>
            <a:ext uri="{FF2B5EF4-FFF2-40B4-BE49-F238E27FC236}">
              <a16:creationId xmlns:a16="http://schemas.microsoft.com/office/drawing/2014/main" id="{90A2CDEB-369A-4210-B347-108FB3B5013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5" name="Text Box 5">
          <a:extLst>
            <a:ext uri="{FF2B5EF4-FFF2-40B4-BE49-F238E27FC236}">
              <a16:creationId xmlns:a16="http://schemas.microsoft.com/office/drawing/2014/main" id="{C0BD2CD6-C916-4500-AB59-CFD232BD1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6" name="Text Box 5">
          <a:extLst>
            <a:ext uri="{FF2B5EF4-FFF2-40B4-BE49-F238E27FC236}">
              <a16:creationId xmlns:a16="http://schemas.microsoft.com/office/drawing/2014/main" id="{DF6E26A8-A105-4017-B17E-DC29F49CF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7" name="Text Box 5">
          <a:extLst>
            <a:ext uri="{FF2B5EF4-FFF2-40B4-BE49-F238E27FC236}">
              <a16:creationId xmlns:a16="http://schemas.microsoft.com/office/drawing/2014/main" id="{660C27DC-0234-45F6-960D-4E754C0720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8" name="Text Box 5">
          <a:extLst>
            <a:ext uri="{FF2B5EF4-FFF2-40B4-BE49-F238E27FC236}">
              <a16:creationId xmlns:a16="http://schemas.microsoft.com/office/drawing/2014/main" id="{37742B4B-7F2B-4C0F-802A-C875963561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9" name="Text Box 5">
          <a:extLst>
            <a:ext uri="{FF2B5EF4-FFF2-40B4-BE49-F238E27FC236}">
              <a16:creationId xmlns:a16="http://schemas.microsoft.com/office/drawing/2014/main" id="{A6BA148C-E80E-454A-8286-EB01EDF3C9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0" name="Text Box 5">
          <a:extLst>
            <a:ext uri="{FF2B5EF4-FFF2-40B4-BE49-F238E27FC236}">
              <a16:creationId xmlns:a16="http://schemas.microsoft.com/office/drawing/2014/main" id="{D1936195-F994-49B8-9316-94457A56DD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1" name="Text Box 5">
          <a:extLst>
            <a:ext uri="{FF2B5EF4-FFF2-40B4-BE49-F238E27FC236}">
              <a16:creationId xmlns:a16="http://schemas.microsoft.com/office/drawing/2014/main" id="{29B49276-68BD-4C36-ADB0-4E9F8B246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2" name="Text Box 5">
          <a:extLst>
            <a:ext uri="{FF2B5EF4-FFF2-40B4-BE49-F238E27FC236}">
              <a16:creationId xmlns:a16="http://schemas.microsoft.com/office/drawing/2014/main" id="{69AEB59F-EAA6-48E9-9D6B-8AAFC33073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3" name="Text Box 5">
          <a:extLst>
            <a:ext uri="{FF2B5EF4-FFF2-40B4-BE49-F238E27FC236}">
              <a16:creationId xmlns:a16="http://schemas.microsoft.com/office/drawing/2014/main" id="{6FBCE578-D9C0-47B3-97F9-AFE10570F9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4" name="Text Box 5">
          <a:extLst>
            <a:ext uri="{FF2B5EF4-FFF2-40B4-BE49-F238E27FC236}">
              <a16:creationId xmlns:a16="http://schemas.microsoft.com/office/drawing/2014/main" id="{650B1991-B2B4-44A0-9373-E36907701D1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5" name="Text Box 5">
          <a:extLst>
            <a:ext uri="{FF2B5EF4-FFF2-40B4-BE49-F238E27FC236}">
              <a16:creationId xmlns:a16="http://schemas.microsoft.com/office/drawing/2014/main" id="{565B5C7D-40FD-4982-8059-050A1F7D9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6" name="Text Box 5">
          <a:extLst>
            <a:ext uri="{FF2B5EF4-FFF2-40B4-BE49-F238E27FC236}">
              <a16:creationId xmlns:a16="http://schemas.microsoft.com/office/drawing/2014/main" id="{84E10F30-7EF3-48C0-87CE-4739FB747D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7" name="Text Box 5">
          <a:extLst>
            <a:ext uri="{FF2B5EF4-FFF2-40B4-BE49-F238E27FC236}">
              <a16:creationId xmlns:a16="http://schemas.microsoft.com/office/drawing/2014/main" id="{648D3230-3886-4747-8B2D-2C816AE6C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8" name="Text Box 5">
          <a:extLst>
            <a:ext uri="{FF2B5EF4-FFF2-40B4-BE49-F238E27FC236}">
              <a16:creationId xmlns:a16="http://schemas.microsoft.com/office/drawing/2014/main" id="{E31BA5BD-83F3-4113-9343-D4BF570FDB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9" name="Text Box 5">
          <a:extLst>
            <a:ext uri="{FF2B5EF4-FFF2-40B4-BE49-F238E27FC236}">
              <a16:creationId xmlns:a16="http://schemas.microsoft.com/office/drawing/2014/main" id="{F1A241B1-9E30-424D-827B-582008012E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0" name="Text Box 5">
          <a:extLst>
            <a:ext uri="{FF2B5EF4-FFF2-40B4-BE49-F238E27FC236}">
              <a16:creationId xmlns:a16="http://schemas.microsoft.com/office/drawing/2014/main" id="{73B0D543-AA0E-40D1-BC11-3D82834CD8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1" name="Text Box 5">
          <a:extLst>
            <a:ext uri="{FF2B5EF4-FFF2-40B4-BE49-F238E27FC236}">
              <a16:creationId xmlns:a16="http://schemas.microsoft.com/office/drawing/2014/main" id="{07729F8C-4614-4E89-B3D7-A997EBE76C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2" name="Text Box 5">
          <a:extLst>
            <a:ext uri="{FF2B5EF4-FFF2-40B4-BE49-F238E27FC236}">
              <a16:creationId xmlns:a16="http://schemas.microsoft.com/office/drawing/2014/main" id="{6443F755-3B50-41B4-88D7-075225C9F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3" name="Text Box 5">
          <a:extLst>
            <a:ext uri="{FF2B5EF4-FFF2-40B4-BE49-F238E27FC236}">
              <a16:creationId xmlns:a16="http://schemas.microsoft.com/office/drawing/2014/main" id="{1F0C0B8C-3C7E-4C51-92EF-8C14CB741E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4" name="Text Box 5">
          <a:extLst>
            <a:ext uri="{FF2B5EF4-FFF2-40B4-BE49-F238E27FC236}">
              <a16:creationId xmlns:a16="http://schemas.microsoft.com/office/drawing/2014/main" id="{C871EA48-A9A7-4F1B-A0DC-08AB9CC6C7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5" name="Text Box 5">
          <a:extLst>
            <a:ext uri="{FF2B5EF4-FFF2-40B4-BE49-F238E27FC236}">
              <a16:creationId xmlns:a16="http://schemas.microsoft.com/office/drawing/2014/main" id="{B2CF8E72-F9A7-4B7A-B2B8-88EACA372F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6" name="Text Box 5">
          <a:extLst>
            <a:ext uri="{FF2B5EF4-FFF2-40B4-BE49-F238E27FC236}">
              <a16:creationId xmlns:a16="http://schemas.microsoft.com/office/drawing/2014/main" id="{B07C0A4E-10C2-4D6A-AF23-E33FC4102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7" name="Text Box 5">
          <a:extLst>
            <a:ext uri="{FF2B5EF4-FFF2-40B4-BE49-F238E27FC236}">
              <a16:creationId xmlns:a16="http://schemas.microsoft.com/office/drawing/2014/main" id="{EAA302AD-24E2-42B2-B9FE-73D141B1C2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8" name="Text Box 5">
          <a:extLst>
            <a:ext uri="{FF2B5EF4-FFF2-40B4-BE49-F238E27FC236}">
              <a16:creationId xmlns:a16="http://schemas.microsoft.com/office/drawing/2014/main" id="{A7504CBF-EE3A-4C96-A573-ADC7423A64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9" name="Text Box 5">
          <a:extLst>
            <a:ext uri="{FF2B5EF4-FFF2-40B4-BE49-F238E27FC236}">
              <a16:creationId xmlns:a16="http://schemas.microsoft.com/office/drawing/2014/main" id="{3B22FD03-BF44-4197-9892-EE86C139DC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0" name="Text Box 5">
          <a:extLst>
            <a:ext uri="{FF2B5EF4-FFF2-40B4-BE49-F238E27FC236}">
              <a16:creationId xmlns:a16="http://schemas.microsoft.com/office/drawing/2014/main" id="{71F4A4A3-1BF2-4AC7-96E1-F4687E9592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1" name="Text Box 5">
          <a:extLst>
            <a:ext uri="{FF2B5EF4-FFF2-40B4-BE49-F238E27FC236}">
              <a16:creationId xmlns:a16="http://schemas.microsoft.com/office/drawing/2014/main" id="{4E3373D3-F668-443F-8F2B-15093150F1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2" name="Text Box 5">
          <a:extLst>
            <a:ext uri="{FF2B5EF4-FFF2-40B4-BE49-F238E27FC236}">
              <a16:creationId xmlns:a16="http://schemas.microsoft.com/office/drawing/2014/main" id="{B455AA63-11A4-4130-8B28-45D02AC373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3" name="Text Box 5">
          <a:extLst>
            <a:ext uri="{FF2B5EF4-FFF2-40B4-BE49-F238E27FC236}">
              <a16:creationId xmlns:a16="http://schemas.microsoft.com/office/drawing/2014/main" id="{4A78B87C-82E4-4F5D-A40A-AAE29704C9B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4" name="Text Box 5">
          <a:extLst>
            <a:ext uri="{FF2B5EF4-FFF2-40B4-BE49-F238E27FC236}">
              <a16:creationId xmlns:a16="http://schemas.microsoft.com/office/drawing/2014/main" id="{9E331A3D-D336-446A-BB5A-D80E82AF66E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5" name="Text Box 5">
          <a:extLst>
            <a:ext uri="{FF2B5EF4-FFF2-40B4-BE49-F238E27FC236}">
              <a16:creationId xmlns:a16="http://schemas.microsoft.com/office/drawing/2014/main" id="{79EF506B-CDC1-4237-BEC9-53A93C54E8F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6" name="Text Box 5">
          <a:extLst>
            <a:ext uri="{FF2B5EF4-FFF2-40B4-BE49-F238E27FC236}">
              <a16:creationId xmlns:a16="http://schemas.microsoft.com/office/drawing/2014/main" id="{0CABBA29-DF09-4193-BE72-F836D0CC2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7" name="Text Box 5">
          <a:extLst>
            <a:ext uri="{FF2B5EF4-FFF2-40B4-BE49-F238E27FC236}">
              <a16:creationId xmlns:a16="http://schemas.microsoft.com/office/drawing/2014/main" id="{DE8972C8-EC85-4BA3-AFD8-0451CA84D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8" name="Text Box 5">
          <a:extLst>
            <a:ext uri="{FF2B5EF4-FFF2-40B4-BE49-F238E27FC236}">
              <a16:creationId xmlns:a16="http://schemas.microsoft.com/office/drawing/2014/main" id="{4CCA93A1-BC99-4EEF-8C64-D5774FFF6F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9" name="Text Box 5">
          <a:extLst>
            <a:ext uri="{FF2B5EF4-FFF2-40B4-BE49-F238E27FC236}">
              <a16:creationId xmlns:a16="http://schemas.microsoft.com/office/drawing/2014/main" id="{A705DEAE-E043-414C-B4BD-354335010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0" name="Text Box 5">
          <a:extLst>
            <a:ext uri="{FF2B5EF4-FFF2-40B4-BE49-F238E27FC236}">
              <a16:creationId xmlns:a16="http://schemas.microsoft.com/office/drawing/2014/main" id="{0F66103E-89BD-469B-955A-544E50A3EA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1" name="Text Box 5">
          <a:extLst>
            <a:ext uri="{FF2B5EF4-FFF2-40B4-BE49-F238E27FC236}">
              <a16:creationId xmlns:a16="http://schemas.microsoft.com/office/drawing/2014/main" id="{2C6D8177-98B6-4DC7-AEE4-15A086D66D8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2" name="Text Box 5">
          <a:extLst>
            <a:ext uri="{FF2B5EF4-FFF2-40B4-BE49-F238E27FC236}">
              <a16:creationId xmlns:a16="http://schemas.microsoft.com/office/drawing/2014/main" id="{824123D1-77C2-446B-8F59-B87C8FD75E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3" name="Text Box 5">
          <a:extLst>
            <a:ext uri="{FF2B5EF4-FFF2-40B4-BE49-F238E27FC236}">
              <a16:creationId xmlns:a16="http://schemas.microsoft.com/office/drawing/2014/main" id="{B98ADCA0-A392-4219-A4EB-F438831BC9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4" name="Text Box 5">
          <a:extLst>
            <a:ext uri="{FF2B5EF4-FFF2-40B4-BE49-F238E27FC236}">
              <a16:creationId xmlns:a16="http://schemas.microsoft.com/office/drawing/2014/main" id="{289E9D2B-83B5-4EB1-B7BB-F463377D88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5" name="Text Box 5">
          <a:extLst>
            <a:ext uri="{FF2B5EF4-FFF2-40B4-BE49-F238E27FC236}">
              <a16:creationId xmlns:a16="http://schemas.microsoft.com/office/drawing/2014/main" id="{3B819648-DB8E-4D77-935A-4E6505E8E5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6" name="Text Box 5">
          <a:extLst>
            <a:ext uri="{FF2B5EF4-FFF2-40B4-BE49-F238E27FC236}">
              <a16:creationId xmlns:a16="http://schemas.microsoft.com/office/drawing/2014/main" id="{37AD669C-F8CD-4F2D-B2D3-F2F287A95F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7" name="Text Box 5">
          <a:extLst>
            <a:ext uri="{FF2B5EF4-FFF2-40B4-BE49-F238E27FC236}">
              <a16:creationId xmlns:a16="http://schemas.microsoft.com/office/drawing/2014/main" id="{8C108470-567A-4318-AE57-719D2B2F4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8" name="Text Box 5">
          <a:extLst>
            <a:ext uri="{FF2B5EF4-FFF2-40B4-BE49-F238E27FC236}">
              <a16:creationId xmlns:a16="http://schemas.microsoft.com/office/drawing/2014/main" id="{EEB91AC3-B424-49DE-9337-876328A5A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9" name="Text Box 5">
          <a:extLst>
            <a:ext uri="{FF2B5EF4-FFF2-40B4-BE49-F238E27FC236}">
              <a16:creationId xmlns:a16="http://schemas.microsoft.com/office/drawing/2014/main" id="{F7D607F1-138A-431B-93E7-1884528E5D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0" name="Text Box 5">
          <a:extLst>
            <a:ext uri="{FF2B5EF4-FFF2-40B4-BE49-F238E27FC236}">
              <a16:creationId xmlns:a16="http://schemas.microsoft.com/office/drawing/2014/main" id="{44C58A5C-1A52-46A6-8E1D-6833884649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1" name="Text Box 5">
          <a:extLst>
            <a:ext uri="{FF2B5EF4-FFF2-40B4-BE49-F238E27FC236}">
              <a16:creationId xmlns:a16="http://schemas.microsoft.com/office/drawing/2014/main" id="{2CC04FEF-4F51-4D89-83F7-1D0170862A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2" name="Text Box 5">
          <a:extLst>
            <a:ext uri="{FF2B5EF4-FFF2-40B4-BE49-F238E27FC236}">
              <a16:creationId xmlns:a16="http://schemas.microsoft.com/office/drawing/2014/main" id="{59ACFDD6-A748-4A75-AC0A-178F6A90B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3" name="Text Box 5">
          <a:extLst>
            <a:ext uri="{FF2B5EF4-FFF2-40B4-BE49-F238E27FC236}">
              <a16:creationId xmlns:a16="http://schemas.microsoft.com/office/drawing/2014/main" id="{DE4E8776-9BA6-4232-BB5E-A00F86B667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4" name="Text Box 5">
          <a:extLst>
            <a:ext uri="{FF2B5EF4-FFF2-40B4-BE49-F238E27FC236}">
              <a16:creationId xmlns:a16="http://schemas.microsoft.com/office/drawing/2014/main" id="{51DC291D-1CFE-4355-87DB-D40B7B200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5" name="Text Box 5">
          <a:extLst>
            <a:ext uri="{FF2B5EF4-FFF2-40B4-BE49-F238E27FC236}">
              <a16:creationId xmlns:a16="http://schemas.microsoft.com/office/drawing/2014/main" id="{E0A1F219-8C4E-440A-85F4-6233F5FD64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6" name="Text Box 5">
          <a:extLst>
            <a:ext uri="{FF2B5EF4-FFF2-40B4-BE49-F238E27FC236}">
              <a16:creationId xmlns:a16="http://schemas.microsoft.com/office/drawing/2014/main" id="{AD7D08B0-887B-4B8B-81F1-C683E3072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7" name="Text Box 5">
          <a:extLst>
            <a:ext uri="{FF2B5EF4-FFF2-40B4-BE49-F238E27FC236}">
              <a16:creationId xmlns:a16="http://schemas.microsoft.com/office/drawing/2014/main" id="{2F782B05-7025-4B30-BD4F-3BF24E7BED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8" name="Text Box 5">
          <a:extLst>
            <a:ext uri="{FF2B5EF4-FFF2-40B4-BE49-F238E27FC236}">
              <a16:creationId xmlns:a16="http://schemas.microsoft.com/office/drawing/2014/main" id="{D4E4B272-438E-4B11-991B-67D002B9F8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9" name="Text Box 5">
          <a:extLst>
            <a:ext uri="{FF2B5EF4-FFF2-40B4-BE49-F238E27FC236}">
              <a16:creationId xmlns:a16="http://schemas.microsoft.com/office/drawing/2014/main" id="{EC5A5F21-78E9-4D88-9C18-90F6DB45F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0" name="Text Box 5">
          <a:extLst>
            <a:ext uri="{FF2B5EF4-FFF2-40B4-BE49-F238E27FC236}">
              <a16:creationId xmlns:a16="http://schemas.microsoft.com/office/drawing/2014/main" id="{F96C902E-9794-4AC9-B7F6-E33F705804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1" name="Text Box 5">
          <a:extLst>
            <a:ext uri="{FF2B5EF4-FFF2-40B4-BE49-F238E27FC236}">
              <a16:creationId xmlns:a16="http://schemas.microsoft.com/office/drawing/2014/main" id="{482F501B-82BA-49DD-B59B-8FC25EACF5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2" name="Text Box 5">
          <a:extLst>
            <a:ext uri="{FF2B5EF4-FFF2-40B4-BE49-F238E27FC236}">
              <a16:creationId xmlns:a16="http://schemas.microsoft.com/office/drawing/2014/main" id="{413D4477-B73D-47D0-AFCD-994D993C99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3" name="Text Box 5">
          <a:extLst>
            <a:ext uri="{FF2B5EF4-FFF2-40B4-BE49-F238E27FC236}">
              <a16:creationId xmlns:a16="http://schemas.microsoft.com/office/drawing/2014/main" id="{59D997C4-B041-4629-86A5-38F4D6F826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4" name="Text Box 5">
          <a:extLst>
            <a:ext uri="{FF2B5EF4-FFF2-40B4-BE49-F238E27FC236}">
              <a16:creationId xmlns:a16="http://schemas.microsoft.com/office/drawing/2014/main" id="{455CD411-086D-4046-AF2D-F1D28F32FC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5" name="Text Box 5">
          <a:extLst>
            <a:ext uri="{FF2B5EF4-FFF2-40B4-BE49-F238E27FC236}">
              <a16:creationId xmlns:a16="http://schemas.microsoft.com/office/drawing/2014/main" id="{5BF48C1F-1671-4CAF-B1F4-3C3CF7CF18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6" name="Text Box 5">
          <a:extLst>
            <a:ext uri="{FF2B5EF4-FFF2-40B4-BE49-F238E27FC236}">
              <a16:creationId xmlns:a16="http://schemas.microsoft.com/office/drawing/2014/main" id="{D8D08CE2-9DBC-4779-9663-D4C2E2CF29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7" name="Text Box 5">
          <a:extLst>
            <a:ext uri="{FF2B5EF4-FFF2-40B4-BE49-F238E27FC236}">
              <a16:creationId xmlns:a16="http://schemas.microsoft.com/office/drawing/2014/main" id="{CDFFD515-B833-43CC-B146-F77686F379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8" name="Text Box 5">
          <a:extLst>
            <a:ext uri="{FF2B5EF4-FFF2-40B4-BE49-F238E27FC236}">
              <a16:creationId xmlns:a16="http://schemas.microsoft.com/office/drawing/2014/main" id="{AE2BCD9A-99D1-4BEB-9014-0CA7230B19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9" name="Text Box 5">
          <a:extLst>
            <a:ext uri="{FF2B5EF4-FFF2-40B4-BE49-F238E27FC236}">
              <a16:creationId xmlns:a16="http://schemas.microsoft.com/office/drawing/2014/main" id="{1359E76E-E175-42F6-B3D9-E09A830C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0" name="Text Box 5">
          <a:extLst>
            <a:ext uri="{FF2B5EF4-FFF2-40B4-BE49-F238E27FC236}">
              <a16:creationId xmlns:a16="http://schemas.microsoft.com/office/drawing/2014/main" id="{17894DA9-23D4-49E2-A287-F9E3DC9932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1" name="Text Box 5">
          <a:extLst>
            <a:ext uri="{FF2B5EF4-FFF2-40B4-BE49-F238E27FC236}">
              <a16:creationId xmlns:a16="http://schemas.microsoft.com/office/drawing/2014/main" id="{0361C69F-2BA8-4CF7-98E6-AB16F81431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2" name="Text Box 5">
          <a:extLst>
            <a:ext uri="{FF2B5EF4-FFF2-40B4-BE49-F238E27FC236}">
              <a16:creationId xmlns:a16="http://schemas.microsoft.com/office/drawing/2014/main" id="{40FBFC6A-E970-47C8-9FF1-0C4BAA0C11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3" name="Text Box 5">
          <a:extLst>
            <a:ext uri="{FF2B5EF4-FFF2-40B4-BE49-F238E27FC236}">
              <a16:creationId xmlns:a16="http://schemas.microsoft.com/office/drawing/2014/main" id="{D405048B-DCCF-4BF7-9E62-AB0E5F281E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4" name="Text Box 5">
          <a:extLst>
            <a:ext uri="{FF2B5EF4-FFF2-40B4-BE49-F238E27FC236}">
              <a16:creationId xmlns:a16="http://schemas.microsoft.com/office/drawing/2014/main" id="{89FCDF01-77F0-4AC4-8D19-0995CD77CE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5" name="Text Box 5">
          <a:extLst>
            <a:ext uri="{FF2B5EF4-FFF2-40B4-BE49-F238E27FC236}">
              <a16:creationId xmlns:a16="http://schemas.microsoft.com/office/drawing/2014/main" id="{775E2DEB-FF36-4EE5-ADF7-4648540467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6" name="Text Box 5">
          <a:extLst>
            <a:ext uri="{FF2B5EF4-FFF2-40B4-BE49-F238E27FC236}">
              <a16:creationId xmlns:a16="http://schemas.microsoft.com/office/drawing/2014/main" id="{08C062E6-7434-4EC1-9B9F-7F8A73623B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7" name="Text Box 5">
          <a:extLst>
            <a:ext uri="{FF2B5EF4-FFF2-40B4-BE49-F238E27FC236}">
              <a16:creationId xmlns:a16="http://schemas.microsoft.com/office/drawing/2014/main" id="{1487EB14-BCC7-4A34-9110-B59188BAE7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8" name="Text Box 5">
          <a:extLst>
            <a:ext uri="{FF2B5EF4-FFF2-40B4-BE49-F238E27FC236}">
              <a16:creationId xmlns:a16="http://schemas.microsoft.com/office/drawing/2014/main" id="{A2E4B792-A3DF-44B1-AAF6-DBC2D45BD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9" name="Text Box 5">
          <a:extLst>
            <a:ext uri="{FF2B5EF4-FFF2-40B4-BE49-F238E27FC236}">
              <a16:creationId xmlns:a16="http://schemas.microsoft.com/office/drawing/2014/main" id="{0F628AE0-9A07-4A0D-B59F-BA0B8FA924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0" name="Text Box 5">
          <a:extLst>
            <a:ext uri="{FF2B5EF4-FFF2-40B4-BE49-F238E27FC236}">
              <a16:creationId xmlns:a16="http://schemas.microsoft.com/office/drawing/2014/main" id="{0A58029E-940B-4F81-96E8-4BB634A6A6F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1" name="Text Box 5">
          <a:extLst>
            <a:ext uri="{FF2B5EF4-FFF2-40B4-BE49-F238E27FC236}">
              <a16:creationId xmlns:a16="http://schemas.microsoft.com/office/drawing/2014/main" id="{21FF437D-0EB4-46A4-A8A4-D26A569A5E3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2" name="Text Box 5">
          <a:extLst>
            <a:ext uri="{FF2B5EF4-FFF2-40B4-BE49-F238E27FC236}">
              <a16:creationId xmlns:a16="http://schemas.microsoft.com/office/drawing/2014/main" id="{F826F585-9305-4CA9-97FB-E9E42AC1816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3" name="Text Box 5">
          <a:extLst>
            <a:ext uri="{FF2B5EF4-FFF2-40B4-BE49-F238E27FC236}">
              <a16:creationId xmlns:a16="http://schemas.microsoft.com/office/drawing/2014/main" id="{05E1744D-C643-44D6-8358-9E69D3176E6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4" name="Text Box 5">
          <a:extLst>
            <a:ext uri="{FF2B5EF4-FFF2-40B4-BE49-F238E27FC236}">
              <a16:creationId xmlns:a16="http://schemas.microsoft.com/office/drawing/2014/main" id="{F7A89E70-99BC-4FFF-90B6-10E1422F71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5" name="Text Box 5">
          <a:extLst>
            <a:ext uri="{FF2B5EF4-FFF2-40B4-BE49-F238E27FC236}">
              <a16:creationId xmlns:a16="http://schemas.microsoft.com/office/drawing/2014/main" id="{3A750768-7E77-4F12-A208-899AE0040B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6" name="Text Box 5">
          <a:extLst>
            <a:ext uri="{FF2B5EF4-FFF2-40B4-BE49-F238E27FC236}">
              <a16:creationId xmlns:a16="http://schemas.microsoft.com/office/drawing/2014/main" id="{C9D366F4-D9DA-4C46-9044-B70D9EEF20F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7" name="Text Box 5">
          <a:extLst>
            <a:ext uri="{FF2B5EF4-FFF2-40B4-BE49-F238E27FC236}">
              <a16:creationId xmlns:a16="http://schemas.microsoft.com/office/drawing/2014/main" id="{4C2DA2CC-C6D3-4163-BDF2-F12F8FA56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8" name="Text Box 5">
          <a:extLst>
            <a:ext uri="{FF2B5EF4-FFF2-40B4-BE49-F238E27FC236}">
              <a16:creationId xmlns:a16="http://schemas.microsoft.com/office/drawing/2014/main" id="{58E76D61-92E0-48EA-903E-F7A6C79FE4A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9" name="Text Box 5">
          <a:extLst>
            <a:ext uri="{FF2B5EF4-FFF2-40B4-BE49-F238E27FC236}">
              <a16:creationId xmlns:a16="http://schemas.microsoft.com/office/drawing/2014/main" id="{C362586B-9CF8-456C-B75A-AB06859F27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0" name="Text Box 5">
          <a:extLst>
            <a:ext uri="{FF2B5EF4-FFF2-40B4-BE49-F238E27FC236}">
              <a16:creationId xmlns:a16="http://schemas.microsoft.com/office/drawing/2014/main" id="{65747CBB-A02E-4F29-A571-B53478D7404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1" name="Text Box 5">
          <a:extLst>
            <a:ext uri="{FF2B5EF4-FFF2-40B4-BE49-F238E27FC236}">
              <a16:creationId xmlns:a16="http://schemas.microsoft.com/office/drawing/2014/main" id="{85451E52-90B0-4DF0-AF3F-CD350A47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2" name="Text Box 5">
          <a:extLst>
            <a:ext uri="{FF2B5EF4-FFF2-40B4-BE49-F238E27FC236}">
              <a16:creationId xmlns:a16="http://schemas.microsoft.com/office/drawing/2014/main" id="{E578C2E5-CAD2-4540-A68D-8F767E4CC40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3" name="Text Box 5">
          <a:extLst>
            <a:ext uri="{FF2B5EF4-FFF2-40B4-BE49-F238E27FC236}">
              <a16:creationId xmlns:a16="http://schemas.microsoft.com/office/drawing/2014/main" id="{B15D6DBB-E452-4ABA-A5E9-16D3F844A8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4" name="Text Box 5">
          <a:extLst>
            <a:ext uri="{FF2B5EF4-FFF2-40B4-BE49-F238E27FC236}">
              <a16:creationId xmlns:a16="http://schemas.microsoft.com/office/drawing/2014/main" id="{4216B6AF-3E1C-4C45-91AE-6C3ED7186D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5" name="Text Box 5">
          <a:extLst>
            <a:ext uri="{FF2B5EF4-FFF2-40B4-BE49-F238E27FC236}">
              <a16:creationId xmlns:a16="http://schemas.microsoft.com/office/drawing/2014/main" id="{15207DF4-27F6-4BD2-8A64-7C0747C3143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6" name="Text Box 5">
          <a:extLst>
            <a:ext uri="{FF2B5EF4-FFF2-40B4-BE49-F238E27FC236}">
              <a16:creationId xmlns:a16="http://schemas.microsoft.com/office/drawing/2014/main" id="{7930BBC9-CED7-4072-9ABF-C92384E2E1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7" name="Text Box 5">
          <a:extLst>
            <a:ext uri="{FF2B5EF4-FFF2-40B4-BE49-F238E27FC236}">
              <a16:creationId xmlns:a16="http://schemas.microsoft.com/office/drawing/2014/main" id="{5CC14D77-36F4-47FA-BD10-77E85C8416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8" name="Text Box 5">
          <a:extLst>
            <a:ext uri="{FF2B5EF4-FFF2-40B4-BE49-F238E27FC236}">
              <a16:creationId xmlns:a16="http://schemas.microsoft.com/office/drawing/2014/main" id="{4F1DFA26-91C5-47DD-BB13-624FF9683DE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9" name="Text Box 5">
          <a:extLst>
            <a:ext uri="{FF2B5EF4-FFF2-40B4-BE49-F238E27FC236}">
              <a16:creationId xmlns:a16="http://schemas.microsoft.com/office/drawing/2014/main" id="{0C87A770-B582-48F0-9B8F-8A4E968DE5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0" name="Text Box 5">
          <a:extLst>
            <a:ext uri="{FF2B5EF4-FFF2-40B4-BE49-F238E27FC236}">
              <a16:creationId xmlns:a16="http://schemas.microsoft.com/office/drawing/2014/main" id="{A85C326E-B62B-4909-99E9-3A9FAFA3E2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1" name="Text Box 5">
          <a:extLst>
            <a:ext uri="{FF2B5EF4-FFF2-40B4-BE49-F238E27FC236}">
              <a16:creationId xmlns:a16="http://schemas.microsoft.com/office/drawing/2014/main" id="{6C13E0CD-C2CC-4D9A-B638-59E39B9C1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2" name="Text Box 5">
          <a:extLst>
            <a:ext uri="{FF2B5EF4-FFF2-40B4-BE49-F238E27FC236}">
              <a16:creationId xmlns:a16="http://schemas.microsoft.com/office/drawing/2014/main" id="{D6DF16FB-7CA0-4DB3-B518-79AAEE4866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3" name="Text Box 5">
          <a:extLst>
            <a:ext uri="{FF2B5EF4-FFF2-40B4-BE49-F238E27FC236}">
              <a16:creationId xmlns:a16="http://schemas.microsoft.com/office/drawing/2014/main" id="{FFDE0790-55A0-49B5-853D-90DE02B819D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4" name="Text Box 5">
          <a:extLst>
            <a:ext uri="{FF2B5EF4-FFF2-40B4-BE49-F238E27FC236}">
              <a16:creationId xmlns:a16="http://schemas.microsoft.com/office/drawing/2014/main" id="{F255629C-1971-4030-B309-B1745EEF47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5" name="Text Box 5">
          <a:extLst>
            <a:ext uri="{FF2B5EF4-FFF2-40B4-BE49-F238E27FC236}">
              <a16:creationId xmlns:a16="http://schemas.microsoft.com/office/drawing/2014/main" id="{96C182F1-462E-4AA9-BC9C-A0E1DC74A0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6" name="Text Box 5">
          <a:extLst>
            <a:ext uri="{FF2B5EF4-FFF2-40B4-BE49-F238E27FC236}">
              <a16:creationId xmlns:a16="http://schemas.microsoft.com/office/drawing/2014/main" id="{721284DA-134B-434C-8593-C8C6AD046FF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7" name="Text Box 5">
          <a:extLst>
            <a:ext uri="{FF2B5EF4-FFF2-40B4-BE49-F238E27FC236}">
              <a16:creationId xmlns:a16="http://schemas.microsoft.com/office/drawing/2014/main" id="{4B372963-47DC-4970-B36C-06E1B00080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8" name="Text Box 5">
          <a:extLst>
            <a:ext uri="{FF2B5EF4-FFF2-40B4-BE49-F238E27FC236}">
              <a16:creationId xmlns:a16="http://schemas.microsoft.com/office/drawing/2014/main" id="{0C61B93B-FA34-4F47-A562-A3D1ABA4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9" name="Text Box 5">
          <a:extLst>
            <a:ext uri="{FF2B5EF4-FFF2-40B4-BE49-F238E27FC236}">
              <a16:creationId xmlns:a16="http://schemas.microsoft.com/office/drawing/2014/main" id="{04F42E09-7B6E-44B0-8090-9F3A71B999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0" name="Text Box 5">
          <a:extLst>
            <a:ext uri="{FF2B5EF4-FFF2-40B4-BE49-F238E27FC236}">
              <a16:creationId xmlns:a16="http://schemas.microsoft.com/office/drawing/2014/main" id="{25D79686-4EE7-4637-AC98-6086570614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1" name="Text Box 5">
          <a:extLst>
            <a:ext uri="{FF2B5EF4-FFF2-40B4-BE49-F238E27FC236}">
              <a16:creationId xmlns:a16="http://schemas.microsoft.com/office/drawing/2014/main" id="{0F27A2B7-0C1E-4ACA-9E03-FAD8AAE54B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2" name="Text Box 5">
          <a:extLst>
            <a:ext uri="{FF2B5EF4-FFF2-40B4-BE49-F238E27FC236}">
              <a16:creationId xmlns:a16="http://schemas.microsoft.com/office/drawing/2014/main" id="{3A9FDEF3-F9F7-46E0-9C3D-833F99984FB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3" name="Text Box 5">
          <a:extLst>
            <a:ext uri="{FF2B5EF4-FFF2-40B4-BE49-F238E27FC236}">
              <a16:creationId xmlns:a16="http://schemas.microsoft.com/office/drawing/2014/main" id="{D89D9E3D-FEBC-4423-B2C2-14CF737E75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4" name="Text Box 5">
          <a:extLst>
            <a:ext uri="{FF2B5EF4-FFF2-40B4-BE49-F238E27FC236}">
              <a16:creationId xmlns:a16="http://schemas.microsoft.com/office/drawing/2014/main" id="{130E5E0B-9000-4D97-A193-B377E763976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5" name="Text Box 5">
          <a:extLst>
            <a:ext uri="{FF2B5EF4-FFF2-40B4-BE49-F238E27FC236}">
              <a16:creationId xmlns:a16="http://schemas.microsoft.com/office/drawing/2014/main" id="{6AC441EB-F295-45AA-B7D2-F3DE84684B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6" name="Text Box 5">
          <a:extLst>
            <a:ext uri="{FF2B5EF4-FFF2-40B4-BE49-F238E27FC236}">
              <a16:creationId xmlns:a16="http://schemas.microsoft.com/office/drawing/2014/main" id="{F6128BE6-5D42-4C30-A4B1-BC149CB8671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7" name="Text Box 5">
          <a:extLst>
            <a:ext uri="{FF2B5EF4-FFF2-40B4-BE49-F238E27FC236}">
              <a16:creationId xmlns:a16="http://schemas.microsoft.com/office/drawing/2014/main" id="{6DAB4140-8176-4082-AB0C-2FCFDD9542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8" name="Text Box 5">
          <a:extLst>
            <a:ext uri="{FF2B5EF4-FFF2-40B4-BE49-F238E27FC236}">
              <a16:creationId xmlns:a16="http://schemas.microsoft.com/office/drawing/2014/main" id="{C7CE23FB-5097-4E4D-B378-DC9D0CC4388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9" name="Text Box 5">
          <a:extLst>
            <a:ext uri="{FF2B5EF4-FFF2-40B4-BE49-F238E27FC236}">
              <a16:creationId xmlns:a16="http://schemas.microsoft.com/office/drawing/2014/main" id="{3BADD8EC-5F63-49FF-986C-C6D48B4544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0" name="Text Box 5">
          <a:extLst>
            <a:ext uri="{FF2B5EF4-FFF2-40B4-BE49-F238E27FC236}">
              <a16:creationId xmlns:a16="http://schemas.microsoft.com/office/drawing/2014/main" id="{97BBA7AD-9E8E-4016-A0B6-810D825E53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1" name="Text Box 5">
          <a:extLst>
            <a:ext uri="{FF2B5EF4-FFF2-40B4-BE49-F238E27FC236}">
              <a16:creationId xmlns:a16="http://schemas.microsoft.com/office/drawing/2014/main" id="{E7B18533-5B4E-4088-916C-A2F7803AA2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2" name="Text Box 5">
          <a:extLst>
            <a:ext uri="{FF2B5EF4-FFF2-40B4-BE49-F238E27FC236}">
              <a16:creationId xmlns:a16="http://schemas.microsoft.com/office/drawing/2014/main" id="{D44D2180-4009-45ED-980C-75DE1906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3" name="Text Box 5">
          <a:extLst>
            <a:ext uri="{FF2B5EF4-FFF2-40B4-BE49-F238E27FC236}">
              <a16:creationId xmlns:a16="http://schemas.microsoft.com/office/drawing/2014/main" id="{7B370081-00F2-49F3-8D81-807DBF186E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4" name="Text Box 5">
          <a:extLst>
            <a:ext uri="{FF2B5EF4-FFF2-40B4-BE49-F238E27FC236}">
              <a16:creationId xmlns:a16="http://schemas.microsoft.com/office/drawing/2014/main" id="{9EB00972-5A89-4A5E-9AAD-06AC75E2E3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5" name="Text Box 5">
          <a:extLst>
            <a:ext uri="{FF2B5EF4-FFF2-40B4-BE49-F238E27FC236}">
              <a16:creationId xmlns:a16="http://schemas.microsoft.com/office/drawing/2014/main" id="{0DC14CF0-3BFC-4CCD-AA1A-306CAC18D3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6" name="Text Box 5">
          <a:extLst>
            <a:ext uri="{FF2B5EF4-FFF2-40B4-BE49-F238E27FC236}">
              <a16:creationId xmlns:a16="http://schemas.microsoft.com/office/drawing/2014/main" id="{765F274F-2796-48B9-9197-FB2B077EFC9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7" name="Text Box 5">
          <a:extLst>
            <a:ext uri="{FF2B5EF4-FFF2-40B4-BE49-F238E27FC236}">
              <a16:creationId xmlns:a16="http://schemas.microsoft.com/office/drawing/2014/main" id="{5BC591B6-9D1C-40EA-AFC4-1286E39E274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38" name="Text Box 5">
          <a:extLst>
            <a:ext uri="{FF2B5EF4-FFF2-40B4-BE49-F238E27FC236}">
              <a16:creationId xmlns:a16="http://schemas.microsoft.com/office/drawing/2014/main" id="{0405CBF5-5B62-4592-B79E-DD5BBB64F3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39" name="Text Box 5">
          <a:extLst>
            <a:ext uri="{FF2B5EF4-FFF2-40B4-BE49-F238E27FC236}">
              <a16:creationId xmlns:a16="http://schemas.microsoft.com/office/drawing/2014/main" id="{9A3A801A-A066-4A5E-AFD8-6166C53AE3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40" name="Text Box 5">
          <a:extLst>
            <a:ext uri="{FF2B5EF4-FFF2-40B4-BE49-F238E27FC236}">
              <a16:creationId xmlns:a16="http://schemas.microsoft.com/office/drawing/2014/main" id="{52B1F703-76F0-4DC5-A99B-4C470DDED45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41" name="Text Box 5">
          <a:extLst>
            <a:ext uri="{FF2B5EF4-FFF2-40B4-BE49-F238E27FC236}">
              <a16:creationId xmlns:a16="http://schemas.microsoft.com/office/drawing/2014/main" id="{09BE5483-B234-40A3-AAAF-1E3423C3056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2" name="Text Box 5">
          <a:extLst>
            <a:ext uri="{FF2B5EF4-FFF2-40B4-BE49-F238E27FC236}">
              <a16:creationId xmlns:a16="http://schemas.microsoft.com/office/drawing/2014/main" id="{21C15C7F-F597-4C14-AFD5-702F24A3690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3" name="Text Box 5">
          <a:extLst>
            <a:ext uri="{FF2B5EF4-FFF2-40B4-BE49-F238E27FC236}">
              <a16:creationId xmlns:a16="http://schemas.microsoft.com/office/drawing/2014/main" id="{0862FE91-749F-4D47-886A-7F7592D6A73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4" name="Text Box 5">
          <a:extLst>
            <a:ext uri="{FF2B5EF4-FFF2-40B4-BE49-F238E27FC236}">
              <a16:creationId xmlns:a16="http://schemas.microsoft.com/office/drawing/2014/main" id="{1EA8310F-97DB-4F13-8BEE-10BE965A19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5" name="Text Box 5">
          <a:extLst>
            <a:ext uri="{FF2B5EF4-FFF2-40B4-BE49-F238E27FC236}">
              <a16:creationId xmlns:a16="http://schemas.microsoft.com/office/drawing/2014/main" id="{0E2B1B07-DF8A-4A37-B08B-CBED29F289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6" name="Text Box 5">
          <a:extLst>
            <a:ext uri="{FF2B5EF4-FFF2-40B4-BE49-F238E27FC236}">
              <a16:creationId xmlns:a16="http://schemas.microsoft.com/office/drawing/2014/main" id="{07630756-94EA-4CB6-895C-D39B415D35A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7" name="Text Box 5">
          <a:extLst>
            <a:ext uri="{FF2B5EF4-FFF2-40B4-BE49-F238E27FC236}">
              <a16:creationId xmlns:a16="http://schemas.microsoft.com/office/drawing/2014/main" id="{13800E7E-36CC-458F-AC3E-CA8C45FA1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8" name="Text Box 5">
          <a:extLst>
            <a:ext uri="{FF2B5EF4-FFF2-40B4-BE49-F238E27FC236}">
              <a16:creationId xmlns:a16="http://schemas.microsoft.com/office/drawing/2014/main" id="{AFE38A38-AD09-46DB-BA60-EF1C5D522A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9" name="Text Box 5">
          <a:extLst>
            <a:ext uri="{FF2B5EF4-FFF2-40B4-BE49-F238E27FC236}">
              <a16:creationId xmlns:a16="http://schemas.microsoft.com/office/drawing/2014/main" id="{3CFBC1A0-2F7B-4E53-91AC-19C36D3E8F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0" name="Text Box 5">
          <a:extLst>
            <a:ext uri="{FF2B5EF4-FFF2-40B4-BE49-F238E27FC236}">
              <a16:creationId xmlns:a16="http://schemas.microsoft.com/office/drawing/2014/main" id="{27454500-0945-461F-926D-8155822156C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1" name="Text Box 5">
          <a:extLst>
            <a:ext uri="{FF2B5EF4-FFF2-40B4-BE49-F238E27FC236}">
              <a16:creationId xmlns:a16="http://schemas.microsoft.com/office/drawing/2014/main" id="{3B30EDBD-5F29-4D19-9A49-5EBFC4757C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2" name="Text Box 5">
          <a:extLst>
            <a:ext uri="{FF2B5EF4-FFF2-40B4-BE49-F238E27FC236}">
              <a16:creationId xmlns:a16="http://schemas.microsoft.com/office/drawing/2014/main" id="{64CCA585-48EE-4B31-9E37-E98069A952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3" name="Text Box 5">
          <a:extLst>
            <a:ext uri="{FF2B5EF4-FFF2-40B4-BE49-F238E27FC236}">
              <a16:creationId xmlns:a16="http://schemas.microsoft.com/office/drawing/2014/main" id="{9BAFEFF9-B325-4772-82CF-3FEA294A6E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4" name="Text Box 5">
          <a:extLst>
            <a:ext uri="{FF2B5EF4-FFF2-40B4-BE49-F238E27FC236}">
              <a16:creationId xmlns:a16="http://schemas.microsoft.com/office/drawing/2014/main" id="{43E6D291-6493-4B12-8641-AE196700F3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5" name="Text Box 5">
          <a:extLst>
            <a:ext uri="{FF2B5EF4-FFF2-40B4-BE49-F238E27FC236}">
              <a16:creationId xmlns:a16="http://schemas.microsoft.com/office/drawing/2014/main" id="{3BA549A3-8EA5-4042-AD50-29E610AFA2B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6" name="Text Box 5">
          <a:extLst>
            <a:ext uri="{FF2B5EF4-FFF2-40B4-BE49-F238E27FC236}">
              <a16:creationId xmlns:a16="http://schemas.microsoft.com/office/drawing/2014/main" id="{1E850B7C-8F3A-4F88-835A-87C1DC65D9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7" name="Text Box 5">
          <a:extLst>
            <a:ext uri="{FF2B5EF4-FFF2-40B4-BE49-F238E27FC236}">
              <a16:creationId xmlns:a16="http://schemas.microsoft.com/office/drawing/2014/main" id="{3B9E4541-CE6E-458A-95CE-F29414B039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8" name="Text Box 5">
          <a:extLst>
            <a:ext uri="{FF2B5EF4-FFF2-40B4-BE49-F238E27FC236}">
              <a16:creationId xmlns:a16="http://schemas.microsoft.com/office/drawing/2014/main" id="{E9FF05EA-FA2F-4A7E-9316-D9BE0D680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9" name="Text Box 5">
          <a:extLst>
            <a:ext uri="{FF2B5EF4-FFF2-40B4-BE49-F238E27FC236}">
              <a16:creationId xmlns:a16="http://schemas.microsoft.com/office/drawing/2014/main" id="{A7A3093D-2BB6-443E-B942-81D2B17EB3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0" name="Text Box 5">
          <a:extLst>
            <a:ext uri="{FF2B5EF4-FFF2-40B4-BE49-F238E27FC236}">
              <a16:creationId xmlns:a16="http://schemas.microsoft.com/office/drawing/2014/main" id="{326232D2-3D12-4201-88EF-7E64D31B29F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1" name="Text Box 5">
          <a:extLst>
            <a:ext uri="{FF2B5EF4-FFF2-40B4-BE49-F238E27FC236}">
              <a16:creationId xmlns:a16="http://schemas.microsoft.com/office/drawing/2014/main" id="{7621AF9A-3BA7-4B6F-9C12-AFD67A8329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2" name="Text Box 5">
          <a:extLst>
            <a:ext uri="{FF2B5EF4-FFF2-40B4-BE49-F238E27FC236}">
              <a16:creationId xmlns:a16="http://schemas.microsoft.com/office/drawing/2014/main" id="{DE72B53E-3C91-4C7B-A613-4DC32937DF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3" name="Text Box 5">
          <a:extLst>
            <a:ext uri="{FF2B5EF4-FFF2-40B4-BE49-F238E27FC236}">
              <a16:creationId xmlns:a16="http://schemas.microsoft.com/office/drawing/2014/main" id="{1109F909-794F-413F-A851-5E030CA7F7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4" name="Text Box 5">
          <a:extLst>
            <a:ext uri="{FF2B5EF4-FFF2-40B4-BE49-F238E27FC236}">
              <a16:creationId xmlns:a16="http://schemas.microsoft.com/office/drawing/2014/main" id="{87CB3B03-B359-4FF9-AA00-7425876B00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5" name="Text Box 5">
          <a:extLst>
            <a:ext uri="{FF2B5EF4-FFF2-40B4-BE49-F238E27FC236}">
              <a16:creationId xmlns:a16="http://schemas.microsoft.com/office/drawing/2014/main" id="{B2B3C1BF-C216-4CD9-B8D4-C8E6FEAF11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6" name="Text Box 5">
          <a:extLst>
            <a:ext uri="{FF2B5EF4-FFF2-40B4-BE49-F238E27FC236}">
              <a16:creationId xmlns:a16="http://schemas.microsoft.com/office/drawing/2014/main" id="{040A9DDE-C89E-47A0-ADBC-CA5CB139FCC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7" name="Text Box 5">
          <a:extLst>
            <a:ext uri="{FF2B5EF4-FFF2-40B4-BE49-F238E27FC236}">
              <a16:creationId xmlns:a16="http://schemas.microsoft.com/office/drawing/2014/main" id="{A9B1AC08-CD63-4C5B-A2D5-3AA07D4DDB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8" name="Text Box 5">
          <a:extLst>
            <a:ext uri="{FF2B5EF4-FFF2-40B4-BE49-F238E27FC236}">
              <a16:creationId xmlns:a16="http://schemas.microsoft.com/office/drawing/2014/main" id="{68527703-CA75-4CDC-9410-37E2031D9A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9" name="Text Box 5">
          <a:extLst>
            <a:ext uri="{FF2B5EF4-FFF2-40B4-BE49-F238E27FC236}">
              <a16:creationId xmlns:a16="http://schemas.microsoft.com/office/drawing/2014/main" id="{0DE4DC85-DD19-4577-8AC8-97743ABEA2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0" name="Text Box 5">
          <a:extLst>
            <a:ext uri="{FF2B5EF4-FFF2-40B4-BE49-F238E27FC236}">
              <a16:creationId xmlns:a16="http://schemas.microsoft.com/office/drawing/2014/main" id="{F51CB8AF-B833-4A75-84DE-AA02EF6AF0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1" name="Text Box 5">
          <a:extLst>
            <a:ext uri="{FF2B5EF4-FFF2-40B4-BE49-F238E27FC236}">
              <a16:creationId xmlns:a16="http://schemas.microsoft.com/office/drawing/2014/main" id="{FC0EDAC4-989D-4BF7-B498-5AC23A4B8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2" name="Text Box 5">
          <a:extLst>
            <a:ext uri="{FF2B5EF4-FFF2-40B4-BE49-F238E27FC236}">
              <a16:creationId xmlns:a16="http://schemas.microsoft.com/office/drawing/2014/main" id="{14F3DB67-8637-4D65-8E77-1842133B09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3" name="Text Box 5">
          <a:extLst>
            <a:ext uri="{FF2B5EF4-FFF2-40B4-BE49-F238E27FC236}">
              <a16:creationId xmlns:a16="http://schemas.microsoft.com/office/drawing/2014/main" id="{4C6993AA-45E7-4E17-8AE5-D1BAA43FFEB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4" name="Text Box 5">
          <a:extLst>
            <a:ext uri="{FF2B5EF4-FFF2-40B4-BE49-F238E27FC236}">
              <a16:creationId xmlns:a16="http://schemas.microsoft.com/office/drawing/2014/main" id="{51697E12-E3BC-4189-B442-08EA9308E3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5" name="Text Box 5">
          <a:extLst>
            <a:ext uri="{FF2B5EF4-FFF2-40B4-BE49-F238E27FC236}">
              <a16:creationId xmlns:a16="http://schemas.microsoft.com/office/drawing/2014/main" id="{B291256A-27E8-4A08-B20D-BD9DBECF2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6" name="Text Box 5">
          <a:extLst>
            <a:ext uri="{FF2B5EF4-FFF2-40B4-BE49-F238E27FC236}">
              <a16:creationId xmlns:a16="http://schemas.microsoft.com/office/drawing/2014/main" id="{90946F3D-7C62-4EE1-A24B-AAE8436BE6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7" name="Text Box 5">
          <a:extLst>
            <a:ext uri="{FF2B5EF4-FFF2-40B4-BE49-F238E27FC236}">
              <a16:creationId xmlns:a16="http://schemas.microsoft.com/office/drawing/2014/main" id="{08B21A14-9DD8-4AEE-910D-BA8F51A3FA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8" name="Text Box 5">
          <a:extLst>
            <a:ext uri="{FF2B5EF4-FFF2-40B4-BE49-F238E27FC236}">
              <a16:creationId xmlns:a16="http://schemas.microsoft.com/office/drawing/2014/main" id="{04A44516-E289-4BBA-8B12-8CF10E1A6EF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9" name="Text Box 5">
          <a:extLst>
            <a:ext uri="{FF2B5EF4-FFF2-40B4-BE49-F238E27FC236}">
              <a16:creationId xmlns:a16="http://schemas.microsoft.com/office/drawing/2014/main" id="{B972C357-AB19-4DE9-AF70-291345E573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0" name="Text Box 5">
          <a:extLst>
            <a:ext uri="{FF2B5EF4-FFF2-40B4-BE49-F238E27FC236}">
              <a16:creationId xmlns:a16="http://schemas.microsoft.com/office/drawing/2014/main" id="{03E2C421-FABE-4315-A662-3E94267D00C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1" name="Text Box 5">
          <a:extLst>
            <a:ext uri="{FF2B5EF4-FFF2-40B4-BE49-F238E27FC236}">
              <a16:creationId xmlns:a16="http://schemas.microsoft.com/office/drawing/2014/main" id="{400E6EC6-2D1B-48B3-A9BC-3EEEF0D1D10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2" name="Text Box 5">
          <a:extLst>
            <a:ext uri="{FF2B5EF4-FFF2-40B4-BE49-F238E27FC236}">
              <a16:creationId xmlns:a16="http://schemas.microsoft.com/office/drawing/2014/main" id="{908A5B4C-4D1B-417F-8D1F-F36D542B77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3" name="Text Box 5">
          <a:extLst>
            <a:ext uri="{FF2B5EF4-FFF2-40B4-BE49-F238E27FC236}">
              <a16:creationId xmlns:a16="http://schemas.microsoft.com/office/drawing/2014/main" id="{3F6F8870-37AB-415B-87AA-8C53BA0BB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4" name="Text Box 5">
          <a:extLst>
            <a:ext uri="{FF2B5EF4-FFF2-40B4-BE49-F238E27FC236}">
              <a16:creationId xmlns:a16="http://schemas.microsoft.com/office/drawing/2014/main" id="{259A9F69-FA57-4BA6-8837-B5192B7EAD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5" name="Text Box 5">
          <a:extLst>
            <a:ext uri="{FF2B5EF4-FFF2-40B4-BE49-F238E27FC236}">
              <a16:creationId xmlns:a16="http://schemas.microsoft.com/office/drawing/2014/main" id="{A2FB352C-ED94-4AB4-A270-5B89A69EA2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6" name="Text Box 5">
          <a:extLst>
            <a:ext uri="{FF2B5EF4-FFF2-40B4-BE49-F238E27FC236}">
              <a16:creationId xmlns:a16="http://schemas.microsoft.com/office/drawing/2014/main" id="{EC29FBE1-E801-4FAC-81E8-DEDE8ACF5E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7" name="Text Box 5">
          <a:extLst>
            <a:ext uri="{FF2B5EF4-FFF2-40B4-BE49-F238E27FC236}">
              <a16:creationId xmlns:a16="http://schemas.microsoft.com/office/drawing/2014/main" id="{F49C8DF5-703C-4E52-B62C-389536AE6A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8" name="Text Box 5">
          <a:extLst>
            <a:ext uri="{FF2B5EF4-FFF2-40B4-BE49-F238E27FC236}">
              <a16:creationId xmlns:a16="http://schemas.microsoft.com/office/drawing/2014/main" id="{343C1B90-F476-4001-9069-2BCA81CDC93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9" name="Text Box 5">
          <a:extLst>
            <a:ext uri="{FF2B5EF4-FFF2-40B4-BE49-F238E27FC236}">
              <a16:creationId xmlns:a16="http://schemas.microsoft.com/office/drawing/2014/main" id="{4AAAD538-6E66-4ECC-AA3B-74AEA2586E5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0" name="Text Box 5">
          <a:extLst>
            <a:ext uri="{FF2B5EF4-FFF2-40B4-BE49-F238E27FC236}">
              <a16:creationId xmlns:a16="http://schemas.microsoft.com/office/drawing/2014/main" id="{FA65D888-CA58-4591-904A-0B32658142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1" name="Text Box 5">
          <a:extLst>
            <a:ext uri="{FF2B5EF4-FFF2-40B4-BE49-F238E27FC236}">
              <a16:creationId xmlns:a16="http://schemas.microsoft.com/office/drawing/2014/main" id="{3242E0C5-024B-4800-BB37-F856B42455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2" name="Text Box 5">
          <a:extLst>
            <a:ext uri="{FF2B5EF4-FFF2-40B4-BE49-F238E27FC236}">
              <a16:creationId xmlns:a16="http://schemas.microsoft.com/office/drawing/2014/main" id="{C8CA299D-3586-4805-BA72-DC87ADEE93D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3" name="Text Box 5">
          <a:extLst>
            <a:ext uri="{FF2B5EF4-FFF2-40B4-BE49-F238E27FC236}">
              <a16:creationId xmlns:a16="http://schemas.microsoft.com/office/drawing/2014/main" id="{4D8A1C9E-057E-420F-A277-4DC5A54787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4" name="Text Box 5">
          <a:extLst>
            <a:ext uri="{FF2B5EF4-FFF2-40B4-BE49-F238E27FC236}">
              <a16:creationId xmlns:a16="http://schemas.microsoft.com/office/drawing/2014/main" id="{4512B696-E375-4165-8B35-821A0E8C9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5" name="Text Box 5">
          <a:extLst>
            <a:ext uri="{FF2B5EF4-FFF2-40B4-BE49-F238E27FC236}">
              <a16:creationId xmlns:a16="http://schemas.microsoft.com/office/drawing/2014/main" id="{F6CF5938-4E3A-4A14-96F3-024F5CE271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6" name="Text Box 5">
          <a:extLst>
            <a:ext uri="{FF2B5EF4-FFF2-40B4-BE49-F238E27FC236}">
              <a16:creationId xmlns:a16="http://schemas.microsoft.com/office/drawing/2014/main" id="{B48E843E-E586-4179-9597-7F534BC0AB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7" name="Text Box 5">
          <a:extLst>
            <a:ext uri="{FF2B5EF4-FFF2-40B4-BE49-F238E27FC236}">
              <a16:creationId xmlns:a16="http://schemas.microsoft.com/office/drawing/2014/main" id="{62301883-6578-4E01-8648-8DEE8679F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8" name="Text Box 5">
          <a:extLst>
            <a:ext uri="{FF2B5EF4-FFF2-40B4-BE49-F238E27FC236}">
              <a16:creationId xmlns:a16="http://schemas.microsoft.com/office/drawing/2014/main" id="{643420A4-EA14-4FBE-8268-BC10E58BD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9" name="Text Box 5">
          <a:extLst>
            <a:ext uri="{FF2B5EF4-FFF2-40B4-BE49-F238E27FC236}">
              <a16:creationId xmlns:a16="http://schemas.microsoft.com/office/drawing/2014/main" id="{A0C93D66-EB9F-4AEC-AD30-26E14A9001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0" name="Text Box 5">
          <a:extLst>
            <a:ext uri="{FF2B5EF4-FFF2-40B4-BE49-F238E27FC236}">
              <a16:creationId xmlns:a16="http://schemas.microsoft.com/office/drawing/2014/main" id="{5123A451-3283-4138-B9E2-78BC404F9A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1" name="Text Box 5">
          <a:extLst>
            <a:ext uri="{FF2B5EF4-FFF2-40B4-BE49-F238E27FC236}">
              <a16:creationId xmlns:a16="http://schemas.microsoft.com/office/drawing/2014/main" id="{E32C4C68-69FF-4146-9B7F-B7489EFA9B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2" name="Text Box 5">
          <a:extLst>
            <a:ext uri="{FF2B5EF4-FFF2-40B4-BE49-F238E27FC236}">
              <a16:creationId xmlns:a16="http://schemas.microsoft.com/office/drawing/2014/main" id="{094AC3C9-03B6-4DF2-AC75-66E233D8E5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3" name="Text Box 5">
          <a:extLst>
            <a:ext uri="{FF2B5EF4-FFF2-40B4-BE49-F238E27FC236}">
              <a16:creationId xmlns:a16="http://schemas.microsoft.com/office/drawing/2014/main" id="{AD291896-8683-4AD0-B2BB-E2CFFBC54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4" name="Text Box 5">
          <a:extLst>
            <a:ext uri="{FF2B5EF4-FFF2-40B4-BE49-F238E27FC236}">
              <a16:creationId xmlns:a16="http://schemas.microsoft.com/office/drawing/2014/main" id="{3170A86B-1396-4346-85BF-4B7122343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5" name="Text Box 5">
          <a:extLst>
            <a:ext uri="{FF2B5EF4-FFF2-40B4-BE49-F238E27FC236}">
              <a16:creationId xmlns:a16="http://schemas.microsoft.com/office/drawing/2014/main" id="{A02C8645-D7F2-472F-8EF3-A60CD19BB4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6" name="Text Box 5">
          <a:extLst>
            <a:ext uri="{FF2B5EF4-FFF2-40B4-BE49-F238E27FC236}">
              <a16:creationId xmlns:a16="http://schemas.microsoft.com/office/drawing/2014/main" id="{C2342CCB-603A-4A70-98CA-072B24609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7" name="Text Box 5">
          <a:extLst>
            <a:ext uri="{FF2B5EF4-FFF2-40B4-BE49-F238E27FC236}">
              <a16:creationId xmlns:a16="http://schemas.microsoft.com/office/drawing/2014/main" id="{96594EB6-62BC-4DF1-8650-F7FF805D68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8" name="Text Box 5">
          <a:extLst>
            <a:ext uri="{FF2B5EF4-FFF2-40B4-BE49-F238E27FC236}">
              <a16:creationId xmlns:a16="http://schemas.microsoft.com/office/drawing/2014/main" id="{E8773D98-A39F-4FFB-9FD9-9B219720DD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9" name="Text Box 5">
          <a:extLst>
            <a:ext uri="{FF2B5EF4-FFF2-40B4-BE49-F238E27FC236}">
              <a16:creationId xmlns:a16="http://schemas.microsoft.com/office/drawing/2014/main" id="{735974A0-5732-4D64-B951-EAE2A253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0" name="Text Box 5">
          <a:extLst>
            <a:ext uri="{FF2B5EF4-FFF2-40B4-BE49-F238E27FC236}">
              <a16:creationId xmlns:a16="http://schemas.microsoft.com/office/drawing/2014/main" id="{04874F85-A0E4-4989-9FA1-D76F6BF83F6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1" name="Text Box 5">
          <a:extLst>
            <a:ext uri="{FF2B5EF4-FFF2-40B4-BE49-F238E27FC236}">
              <a16:creationId xmlns:a16="http://schemas.microsoft.com/office/drawing/2014/main" id="{0EA52E22-7268-4438-9458-86051D12E6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2" name="Text Box 5">
          <a:extLst>
            <a:ext uri="{FF2B5EF4-FFF2-40B4-BE49-F238E27FC236}">
              <a16:creationId xmlns:a16="http://schemas.microsoft.com/office/drawing/2014/main" id="{8D836117-F059-4DD1-B1E8-9BB07F049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3" name="Text Box 5">
          <a:extLst>
            <a:ext uri="{FF2B5EF4-FFF2-40B4-BE49-F238E27FC236}">
              <a16:creationId xmlns:a16="http://schemas.microsoft.com/office/drawing/2014/main" id="{E95027A4-C6AE-44EC-AD5A-CA7312744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4" name="Text Box 5">
          <a:extLst>
            <a:ext uri="{FF2B5EF4-FFF2-40B4-BE49-F238E27FC236}">
              <a16:creationId xmlns:a16="http://schemas.microsoft.com/office/drawing/2014/main" id="{BDEE7292-A710-4A5B-ADA1-9DAFDE849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5" name="Text Box 5">
          <a:extLst>
            <a:ext uri="{FF2B5EF4-FFF2-40B4-BE49-F238E27FC236}">
              <a16:creationId xmlns:a16="http://schemas.microsoft.com/office/drawing/2014/main" id="{D756CAD8-700C-4A4D-8E27-8CD96089B3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6" name="Text Box 5">
          <a:extLst>
            <a:ext uri="{FF2B5EF4-FFF2-40B4-BE49-F238E27FC236}">
              <a16:creationId xmlns:a16="http://schemas.microsoft.com/office/drawing/2014/main" id="{E028B28A-77C7-4296-8243-BC4D44EBE5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7" name="Text Box 5">
          <a:extLst>
            <a:ext uri="{FF2B5EF4-FFF2-40B4-BE49-F238E27FC236}">
              <a16:creationId xmlns:a16="http://schemas.microsoft.com/office/drawing/2014/main" id="{C04BAA93-94CB-45E2-9277-E9C16D3D16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8" name="Text Box 5">
          <a:extLst>
            <a:ext uri="{FF2B5EF4-FFF2-40B4-BE49-F238E27FC236}">
              <a16:creationId xmlns:a16="http://schemas.microsoft.com/office/drawing/2014/main" id="{CC3A8FE6-4FAC-4947-B32B-536A46348B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9" name="Text Box 5">
          <a:extLst>
            <a:ext uri="{FF2B5EF4-FFF2-40B4-BE49-F238E27FC236}">
              <a16:creationId xmlns:a16="http://schemas.microsoft.com/office/drawing/2014/main" id="{2AD836F7-1C72-451E-AC51-EAE59F90D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0" name="Text Box 5">
          <a:extLst>
            <a:ext uri="{FF2B5EF4-FFF2-40B4-BE49-F238E27FC236}">
              <a16:creationId xmlns:a16="http://schemas.microsoft.com/office/drawing/2014/main" id="{7F6830FC-B477-4C0E-B69B-7EC1679D95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1" name="Text Box 5">
          <a:extLst>
            <a:ext uri="{FF2B5EF4-FFF2-40B4-BE49-F238E27FC236}">
              <a16:creationId xmlns:a16="http://schemas.microsoft.com/office/drawing/2014/main" id="{8746DF9D-6369-4B10-B867-27E0F649EB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2" name="Text Box 5">
          <a:extLst>
            <a:ext uri="{FF2B5EF4-FFF2-40B4-BE49-F238E27FC236}">
              <a16:creationId xmlns:a16="http://schemas.microsoft.com/office/drawing/2014/main" id="{F8B1CB10-0FBF-4F93-9A39-2061036BC7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3" name="Text Box 5">
          <a:extLst>
            <a:ext uri="{FF2B5EF4-FFF2-40B4-BE49-F238E27FC236}">
              <a16:creationId xmlns:a16="http://schemas.microsoft.com/office/drawing/2014/main" id="{7721F3B1-59ED-4102-8114-CE9F94D91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4" name="Text Box 5">
          <a:extLst>
            <a:ext uri="{FF2B5EF4-FFF2-40B4-BE49-F238E27FC236}">
              <a16:creationId xmlns:a16="http://schemas.microsoft.com/office/drawing/2014/main" id="{5E3967AB-3B6B-406D-8B97-4166D2DD28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5" name="Text Box 5">
          <a:extLst>
            <a:ext uri="{FF2B5EF4-FFF2-40B4-BE49-F238E27FC236}">
              <a16:creationId xmlns:a16="http://schemas.microsoft.com/office/drawing/2014/main" id="{5FD2AF20-E2C0-4EBD-B874-DB51C601AA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6" name="Text Box 5">
          <a:extLst>
            <a:ext uri="{FF2B5EF4-FFF2-40B4-BE49-F238E27FC236}">
              <a16:creationId xmlns:a16="http://schemas.microsoft.com/office/drawing/2014/main" id="{8E3A00B0-DE13-43AE-8D4F-892ED6E4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7" name="Text Box 5">
          <a:extLst>
            <a:ext uri="{FF2B5EF4-FFF2-40B4-BE49-F238E27FC236}">
              <a16:creationId xmlns:a16="http://schemas.microsoft.com/office/drawing/2014/main" id="{B6FABE3E-F799-43D4-BBA0-D2FDBDE2E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8" name="Text Box 5">
          <a:extLst>
            <a:ext uri="{FF2B5EF4-FFF2-40B4-BE49-F238E27FC236}">
              <a16:creationId xmlns:a16="http://schemas.microsoft.com/office/drawing/2014/main" id="{8718615D-FF61-430E-A428-7B0FA2779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9" name="Text Box 5">
          <a:extLst>
            <a:ext uri="{FF2B5EF4-FFF2-40B4-BE49-F238E27FC236}">
              <a16:creationId xmlns:a16="http://schemas.microsoft.com/office/drawing/2014/main" id="{E4E8D458-418E-4630-B3A6-8B1D9A1550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0" name="Text Box 5">
          <a:extLst>
            <a:ext uri="{FF2B5EF4-FFF2-40B4-BE49-F238E27FC236}">
              <a16:creationId xmlns:a16="http://schemas.microsoft.com/office/drawing/2014/main" id="{E5D82FBC-F29A-4508-9AF3-8FF0F6DD8F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1" name="Text Box 5">
          <a:extLst>
            <a:ext uri="{FF2B5EF4-FFF2-40B4-BE49-F238E27FC236}">
              <a16:creationId xmlns:a16="http://schemas.microsoft.com/office/drawing/2014/main" id="{03B1FD09-733A-443F-96A8-29491041E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2" name="Text Box 5">
          <a:extLst>
            <a:ext uri="{FF2B5EF4-FFF2-40B4-BE49-F238E27FC236}">
              <a16:creationId xmlns:a16="http://schemas.microsoft.com/office/drawing/2014/main" id="{503BE4E6-D244-4786-8027-780E322ECE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3" name="Text Box 5">
          <a:extLst>
            <a:ext uri="{FF2B5EF4-FFF2-40B4-BE49-F238E27FC236}">
              <a16:creationId xmlns:a16="http://schemas.microsoft.com/office/drawing/2014/main" id="{1D0BCE45-889A-4795-97B8-17BFB3213E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4" name="Text Box 5">
          <a:extLst>
            <a:ext uri="{FF2B5EF4-FFF2-40B4-BE49-F238E27FC236}">
              <a16:creationId xmlns:a16="http://schemas.microsoft.com/office/drawing/2014/main" id="{EBF6045C-C7D3-4B11-A492-E39CC24877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5" name="Text Box 5">
          <a:extLst>
            <a:ext uri="{FF2B5EF4-FFF2-40B4-BE49-F238E27FC236}">
              <a16:creationId xmlns:a16="http://schemas.microsoft.com/office/drawing/2014/main" id="{7DBC5484-979D-4742-8211-C22DD0428B0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6" name="Text Box 5">
          <a:extLst>
            <a:ext uri="{FF2B5EF4-FFF2-40B4-BE49-F238E27FC236}">
              <a16:creationId xmlns:a16="http://schemas.microsoft.com/office/drawing/2014/main" id="{E845A239-7E9C-412A-B9D4-CACA4F6BF80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7" name="Text Box 5">
          <a:extLst>
            <a:ext uri="{FF2B5EF4-FFF2-40B4-BE49-F238E27FC236}">
              <a16:creationId xmlns:a16="http://schemas.microsoft.com/office/drawing/2014/main" id="{F4504C67-6202-43FB-932D-4D7B2F8791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8" name="Text Box 5">
          <a:extLst>
            <a:ext uri="{FF2B5EF4-FFF2-40B4-BE49-F238E27FC236}">
              <a16:creationId xmlns:a16="http://schemas.microsoft.com/office/drawing/2014/main" id="{3DDC6852-EA8D-45A9-95CF-1231FDCBD7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9" name="Text Box 5">
          <a:extLst>
            <a:ext uri="{FF2B5EF4-FFF2-40B4-BE49-F238E27FC236}">
              <a16:creationId xmlns:a16="http://schemas.microsoft.com/office/drawing/2014/main" id="{322C2009-EC74-4F6B-96D9-CD8704E170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0" name="Text Box 5">
          <a:extLst>
            <a:ext uri="{FF2B5EF4-FFF2-40B4-BE49-F238E27FC236}">
              <a16:creationId xmlns:a16="http://schemas.microsoft.com/office/drawing/2014/main" id="{E30C3612-A487-4329-8E8A-D4B5B2854C6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1" name="Text Box 5">
          <a:extLst>
            <a:ext uri="{FF2B5EF4-FFF2-40B4-BE49-F238E27FC236}">
              <a16:creationId xmlns:a16="http://schemas.microsoft.com/office/drawing/2014/main" id="{D86A67EB-C152-4BD4-A192-A83A7631E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2" name="Text Box 5">
          <a:extLst>
            <a:ext uri="{FF2B5EF4-FFF2-40B4-BE49-F238E27FC236}">
              <a16:creationId xmlns:a16="http://schemas.microsoft.com/office/drawing/2014/main" id="{DAC9A235-406A-47B9-B597-45A2BCB849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3" name="Text Box 5">
          <a:extLst>
            <a:ext uri="{FF2B5EF4-FFF2-40B4-BE49-F238E27FC236}">
              <a16:creationId xmlns:a16="http://schemas.microsoft.com/office/drawing/2014/main" id="{B7971C93-D3B2-430F-9700-3BA4A289E7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4" name="Text Box 5">
          <a:extLst>
            <a:ext uri="{FF2B5EF4-FFF2-40B4-BE49-F238E27FC236}">
              <a16:creationId xmlns:a16="http://schemas.microsoft.com/office/drawing/2014/main" id="{6F81C463-1F48-4227-8E7C-1C52327D97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5" name="Text Box 5">
          <a:extLst>
            <a:ext uri="{FF2B5EF4-FFF2-40B4-BE49-F238E27FC236}">
              <a16:creationId xmlns:a16="http://schemas.microsoft.com/office/drawing/2014/main" id="{D78E24DE-B00B-4E02-A639-94278CC791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6" name="Text Box 5">
          <a:extLst>
            <a:ext uri="{FF2B5EF4-FFF2-40B4-BE49-F238E27FC236}">
              <a16:creationId xmlns:a16="http://schemas.microsoft.com/office/drawing/2014/main" id="{6998FD56-8CFF-473F-B72F-A699A31F70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7" name="Text Box 5">
          <a:extLst>
            <a:ext uri="{FF2B5EF4-FFF2-40B4-BE49-F238E27FC236}">
              <a16:creationId xmlns:a16="http://schemas.microsoft.com/office/drawing/2014/main" id="{98964484-4666-44A7-9EBA-88AF27CFB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8" name="Text Box 5">
          <a:extLst>
            <a:ext uri="{FF2B5EF4-FFF2-40B4-BE49-F238E27FC236}">
              <a16:creationId xmlns:a16="http://schemas.microsoft.com/office/drawing/2014/main" id="{D16F53BB-9608-443B-84C9-BDC73FE04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9" name="Text Box 5">
          <a:extLst>
            <a:ext uri="{FF2B5EF4-FFF2-40B4-BE49-F238E27FC236}">
              <a16:creationId xmlns:a16="http://schemas.microsoft.com/office/drawing/2014/main" id="{5C334E78-62C6-4495-ABD7-96FF410A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0" name="Text Box 5">
          <a:extLst>
            <a:ext uri="{FF2B5EF4-FFF2-40B4-BE49-F238E27FC236}">
              <a16:creationId xmlns:a16="http://schemas.microsoft.com/office/drawing/2014/main" id="{7ABD2C56-270C-4C2E-B06F-4132DAE411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1" name="Text Box 5">
          <a:extLst>
            <a:ext uri="{FF2B5EF4-FFF2-40B4-BE49-F238E27FC236}">
              <a16:creationId xmlns:a16="http://schemas.microsoft.com/office/drawing/2014/main" id="{9F81E5D1-88B4-4B05-B0CA-3BF5B54CA5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2" name="Text Box 5">
          <a:extLst>
            <a:ext uri="{FF2B5EF4-FFF2-40B4-BE49-F238E27FC236}">
              <a16:creationId xmlns:a16="http://schemas.microsoft.com/office/drawing/2014/main" id="{7546F1A0-ACF3-49CC-8121-A754F12529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3" name="Text Box 5">
          <a:extLst>
            <a:ext uri="{FF2B5EF4-FFF2-40B4-BE49-F238E27FC236}">
              <a16:creationId xmlns:a16="http://schemas.microsoft.com/office/drawing/2014/main" id="{F654B0D7-8B38-4C7C-A45A-4DF214B375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4" name="Text Box 5">
          <a:extLst>
            <a:ext uri="{FF2B5EF4-FFF2-40B4-BE49-F238E27FC236}">
              <a16:creationId xmlns:a16="http://schemas.microsoft.com/office/drawing/2014/main" id="{E692F3C2-9AFE-4803-9727-0EAA560C39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5" name="Text Box 5">
          <a:extLst>
            <a:ext uri="{FF2B5EF4-FFF2-40B4-BE49-F238E27FC236}">
              <a16:creationId xmlns:a16="http://schemas.microsoft.com/office/drawing/2014/main" id="{6F8E6F7B-E4C2-425D-BC3F-243E4D39E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6" name="Text Box 5">
          <a:extLst>
            <a:ext uri="{FF2B5EF4-FFF2-40B4-BE49-F238E27FC236}">
              <a16:creationId xmlns:a16="http://schemas.microsoft.com/office/drawing/2014/main" id="{EB503A4C-2B14-4D39-AF05-9A058872FE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7" name="Text Box 5">
          <a:extLst>
            <a:ext uri="{FF2B5EF4-FFF2-40B4-BE49-F238E27FC236}">
              <a16:creationId xmlns:a16="http://schemas.microsoft.com/office/drawing/2014/main" id="{3FF819B5-DF6A-4A14-968F-2D283F6E5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8" name="Text Box 5">
          <a:extLst>
            <a:ext uri="{FF2B5EF4-FFF2-40B4-BE49-F238E27FC236}">
              <a16:creationId xmlns:a16="http://schemas.microsoft.com/office/drawing/2014/main" id="{4A04D6AF-D3FE-4661-8367-1426CF2BA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9" name="Text Box 5">
          <a:extLst>
            <a:ext uri="{FF2B5EF4-FFF2-40B4-BE49-F238E27FC236}">
              <a16:creationId xmlns:a16="http://schemas.microsoft.com/office/drawing/2014/main" id="{5FD2D05F-ED3A-4BF5-9B81-F14B0F4980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0" name="Text Box 5">
          <a:extLst>
            <a:ext uri="{FF2B5EF4-FFF2-40B4-BE49-F238E27FC236}">
              <a16:creationId xmlns:a16="http://schemas.microsoft.com/office/drawing/2014/main" id="{9BB977B5-6CFB-4A9F-B250-5CE7CA459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1" name="Text Box 5">
          <a:extLst>
            <a:ext uri="{FF2B5EF4-FFF2-40B4-BE49-F238E27FC236}">
              <a16:creationId xmlns:a16="http://schemas.microsoft.com/office/drawing/2014/main" id="{AE20782E-CC93-4B98-B0F1-6FC738055D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2" name="Text Box 5">
          <a:extLst>
            <a:ext uri="{FF2B5EF4-FFF2-40B4-BE49-F238E27FC236}">
              <a16:creationId xmlns:a16="http://schemas.microsoft.com/office/drawing/2014/main" id="{89A252FD-8F77-4ECB-86D5-547674C5DE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3" name="Text Box 5">
          <a:extLst>
            <a:ext uri="{FF2B5EF4-FFF2-40B4-BE49-F238E27FC236}">
              <a16:creationId xmlns:a16="http://schemas.microsoft.com/office/drawing/2014/main" id="{CD3518D7-D182-4E2B-9B8D-DFBC336CBC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4" name="Text Box 5">
          <a:extLst>
            <a:ext uri="{FF2B5EF4-FFF2-40B4-BE49-F238E27FC236}">
              <a16:creationId xmlns:a16="http://schemas.microsoft.com/office/drawing/2014/main" id="{CB458CCE-421F-4960-B28D-C5EA5C8E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5" name="Text Box 5">
          <a:extLst>
            <a:ext uri="{FF2B5EF4-FFF2-40B4-BE49-F238E27FC236}">
              <a16:creationId xmlns:a16="http://schemas.microsoft.com/office/drawing/2014/main" id="{02F17CCD-4DBC-4F5A-A9A1-882C701FFE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6" name="Text Box 5">
          <a:extLst>
            <a:ext uri="{FF2B5EF4-FFF2-40B4-BE49-F238E27FC236}">
              <a16:creationId xmlns:a16="http://schemas.microsoft.com/office/drawing/2014/main" id="{4740818F-1BA9-4BA9-93B2-595B4FD318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7" name="Text Box 5">
          <a:extLst>
            <a:ext uri="{FF2B5EF4-FFF2-40B4-BE49-F238E27FC236}">
              <a16:creationId xmlns:a16="http://schemas.microsoft.com/office/drawing/2014/main" id="{E1BDEC82-85C7-44F4-85A0-1BC0FC4625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8" name="Text Box 5">
          <a:extLst>
            <a:ext uri="{FF2B5EF4-FFF2-40B4-BE49-F238E27FC236}">
              <a16:creationId xmlns:a16="http://schemas.microsoft.com/office/drawing/2014/main" id="{8807D60F-EF05-4DC2-AE9E-7B49EB9E1C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9" name="Text Box 5">
          <a:extLst>
            <a:ext uri="{FF2B5EF4-FFF2-40B4-BE49-F238E27FC236}">
              <a16:creationId xmlns:a16="http://schemas.microsoft.com/office/drawing/2014/main" id="{08FBFDCE-1F6E-4676-A425-F5A283D422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0" name="Text Box 5">
          <a:extLst>
            <a:ext uri="{FF2B5EF4-FFF2-40B4-BE49-F238E27FC236}">
              <a16:creationId xmlns:a16="http://schemas.microsoft.com/office/drawing/2014/main" id="{B5D3A063-94B2-4F3D-992D-75069EE08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1" name="Text Box 5">
          <a:extLst>
            <a:ext uri="{FF2B5EF4-FFF2-40B4-BE49-F238E27FC236}">
              <a16:creationId xmlns:a16="http://schemas.microsoft.com/office/drawing/2014/main" id="{5EA6A8EB-184F-4AC3-8C06-600BF108E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2" name="Text Box 5">
          <a:extLst>
            <a:ext uri="{FF2B5EF4-FFF2-40B4-BE49-F238E27FC236}">
              <a16:creationId xmlns:a16="http://schemas.microsoft.com/office/drawing/2014/main" id="{335B9CDF-021C-4C48-8D31-2E9F49353B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3" name="Text Box 5">
          <a:extLst>
            <a:ext uri="{FF2B5EF4-FFF2-40B4-BE49-F238E27FC236}">
              <a16:creationId xmlns:a16="http://schemas.microsoft.com/office/drawing/2014/main" id="{3AAE80C2-E634-4AF0-BA61-298B202332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4" name="Text Box 5">
          <a:extLst>
            <a:ext uri="{FF2B5EF4-FFF2-40B4-BE49-F238E27FC236}">
              <a16:creationId xmlns:a16="http://schemas.microsoft.com/office/drawing/2014/main" id="{85687448-5858-4C44-948D-F64D3A014B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5" name="Text Box 5">
          <a:extLst>
            <a:ext uri="{FF2B5EF4-FFF2-40B4-BE49-F238E27FC236}">
              <a16:creationId xmlns:a16="http://schemas.microsoft.com/office/drawing/2014/main" id="{4B0A2E08-4D1D-45A8-AE5B-3981E2704E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6" name="Text Box 5">
          <a:extLst>
            <a:ext uri="{FF2B5EF4-FFF2-40B4-BE49-F238E27FC236}">
              <a16:creationId xmlns:a16="http://schemas.microsoft.com/office/drawing/2014/main" id="{F87E2170-690A-41B2-A5EF-3A91389A5B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7" name="Text Box 5">
          <a:extLst>
            <a:ext uri="{FF2B5EF4-FFF2-40B4-BE49-F238E27FC236}">
              <a16:creationId xmlns:a16="http://schemas.microsoft.com/office/drawing/2014/main" id="{E5925AA3-43DF-4B19-809B-ACE0A9C63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8" name="Text Box 5">
          <a:extLst>
            <a:ext uri="{FF2B5EF4-FFF2-40B4-BE49-F238E27FC236}">
              <a16:creationId xmlns:a16="http://schemas.microsoft.com/office/drawing/2014/main" id="{3AFF08E1-3AD4-4949-B5CB-9C53BF7F71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9" name="Text Box 5">
          <a:extLst>
            <a:ext uri="{FF2B5EF4-FFF2-40B4-BE49-F238E27FC236}">
              <a16:creationId xmlns:a16="http://schemas.microsoft.com/office/drawing/2014/main" id="{06E7B5CC-4923-4812-9CCD-E8B4CE9FD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0" name="Text Box 5">
          <a:extLst>
            <a:ext uri="{FF2B5EF4-FFF2-40B4-BE49-F238E27FC236}">
              <a16:creationId xmlns:a16="http://schemas.microsoft.com/office/drawing/2014/main" id="{069A6725-C54B-42E1-BBB1-0B02D0F7EE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1" name="Text Box 5">
          <a:extLst>
            <a:ext uri="{FF2B5EF4-FFF2-40B4-BE49-F238E27FC236}">
              <a16:creationId xmlns:a16="http://schemas.microsoft.com/office/drawing/2014/main" id="{412B7700-DA79-4D7C-92AB-99E047EB4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2" name="Text Box 5">
          <a:extLst>
            <a:ext uri="{FF2B5EF4-FFF2-40B4-BE49-F238E27FC236}">
              <a16:creationId xmlns:a16="http://schemas.microsoft.com/office/drawing/2014/main" id="{0E78A054-CD2A-4AB4-BB88-A66B65B5FCF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3" name="Text Box 5">
          <a:extLst>
            <a:ext uri="{FF2B5EF4-FFF2-40B4-BE49-F238E27FC236}">
              <a16:creationId xmlns:a16="http://schemas.microsoft.com/office/drawing/2014/main" id="{1C4BC36C-831D-46A8-B08C-214503E5CF8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4" name="Text Box 5">
          <a:extLst>
            <a:ext uri="{FF2B5EF4-FFF2-40B4-BE49-F238E27FC236}">
              <a16:creationId xmlns:a16="http://schemas.microsoft.com/office/drawing/2014/main" id="{358C6723-B89D-48BC-BB2B-A4AB0ABCBC0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5" name="Text Box 5">
          <a:extLst>
            <a:ext uri="{FF2B5EF4-FFF2-40B4-BE49-F238E27FC236}">
              <a16:creationId xmlns:a16="http://schemas.microsoft.com/office/drawing/2014/main" id="{0505224A-8224-409E-B16D-72A77E8248A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6" name="Text Box 5">
          <a:extLst>
            <a:ext uri="{FF2B5EF4-FFF2-40B4-BE49-F238E27FC236}">
              <a16:creationId xmlns:a16="http://schemas.microsoft.com/office/drawing/2014/main" id="{6A64D359-BFB4-4700-9165-54026BAE39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7" name="Text Box 5">
          <a:extLst>
            <a:ext uri="{FF2B5EF4-FFF2-40B4-BE49-F238E27FC236}">
              <a16:creationId xmlns:a16="http://schemas.microsoft.com/office/drawing/2014/main" id="{20648787-C24C-4E5E-BA0A-09D0F76BB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8" name="Text Box 5">
          <a:extLst>
            <a:ext uri="{FF2B5EF4-FFF2-40B4-BE49-F238E27FC236}">
              <a16:creationId xmlns:a16="http://schemas.microsoft.com/office/drawing/2014/main" id="{61102E73-1F85-4A70-929D-81A12F87E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9" name="Text Box 5">
          <a:extLst>
            <a:ext uri="{FF2B5EF4-FFF2-40B4-BE49-F238E27FC236}">
              <a16:creationId xmlns:a16="http://schemas.microsoft.com/office/drawing/2014/main" id="{826D15FF-026F-4144-892A-83DFAC59A6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0" name="Text Box 5">
          <a:extLst>
            <a:ext uri="{FF2B5EF4-FFF2-40B4-BE49-F238E27FC236}">
              <a16:creationId xmlns:a16="http://schemas.microsoft.com/office/drawing/2014/main" id="{BD3B27BB-2D94-444E-830F-1F91D497B5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1" name="Text Box 5">
          <a:extLst>
            <a:ext uri="{FF2B5EF4-FFF2-40B4-BE49-F238E27FC236}">
              <a16:creationId xmlns:a16="http://schemas.microsoft.com/office/drawing/2014/main" id="{F22DA993-B304-444F-8805-80D46E7B42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2" name="Text Box 5">
          <a:extLst>
            <a:ext uri="{FF2B5EF4-FFF2-40B4-BE49-F238E27FC236}">
              <a16:creationId xmlns:a16="http://schemas.microsoft.com/office/drawing/2014/main" id="{6A224C9D-806F-4151-8BDE-7F67204FF2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3" name="Text Box 5">
          <a:extLst>
            <a:ext uri="{FF2B5EF4-FFF2-40B4-BE49-F238E27FC236}">
              <a16:creationId xmlns:a16="http://schemas.microsoft.com/office/drawing/2014/main" id="{0F5B4CEE-8107-4012-ADCE-A00D9A520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4" name="Text Box 5">
          <a:extLst>
            <a:ext uri="{FF2B5EF4-FFF2-40B4-BE49-F238E27FC236}">
              <a16:creationId xmlns:a16="http://schemas.microsoft.com/office/drawing/2014/main" id="{9907B187-A547-4C95-B124-1FB9F45F1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5" name="Text Box 5">
          <a:extLst>
            <a:ext uri="{FF2B5EF4-FFF2-40B4-BE49-F238E27FC236}">
              <a16:creationId xmlns:a16="http://schemas.microsoft.com/office/drawing/2014/main" id="{F981F7C6-F542-431B-AB79-C81158DC02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6" name="Text Box 5">
          <a:extLst>
            <a:ext uri="{FF2B5EF4-FFF2-40B4-BE49-F238E27FC236}">
              <a16:creationId xmlns:a16="http://schemas.microsoft.com/office/drawing/2014/main" id="{D3B7570F-5B54-4375-B996-05AE2E38C9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7" name="Text Box 5">
          <a:extLst>
            <a:ext uri="{FF2B5EF4-FFF2-40B4-BE49-F238E27FC236}">
              <a16:creationId xmlns:a16="http://schemas.microsoft.com/office/drawing/2014/main" id="{D00C6520-F1AC-42C9-A285-AF119421D8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8" name="Text Box 5">
          <a:extLst>
            <a:ext uri="{FF2B5EF4-FFF2-40B4-BE49-F238E27FC236}">
              <a16:creationId xmlns:a16="http://schemas.microsoft.com/office/drawing/2014/main" id="{8FEFD952-BD81-443B-917C-AB341D7C9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9" name="Text Box 5">
          <a:extLst>
            <a:ext uri="{FF2B5EF4-FFF2-40B4-BE49-F238E27FC236}">
              <a16:creationId xmlns:a16="http://schemas.microsoft.com/office/drawing/2014/main" id="{4F330AF5-5BE3-473D-9B08-4EC540EA4B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0" name="Text Box 5">
          <a:extLst>
            <a:ext uri="{FF2B5EF4-FFF2-40B4-BE49-F238E27FC236}">
              <a16:creationId xmlns:a16="http://schemas.microsoft.com/office/drawing/2014/main" id="{39079DF5-8BAA-4E4D-874F-6D0DBBBC9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1" name="Text Box 5">
          <a:extLst>
            <a:ext uri="{FF2B5EF4-FFF2-40B4-BE49-F238E27FC236}">
              <a16:creationId xmlns:a16="http://schemas.microsoft.com/office/drawing/2014/main" id="{428F543D-A4D7-4B8E-8C2C-E7C0EC6706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2" name="Text Box 5">
          <a:extLst>
            <a:ext uri="{FF2B5EF4-FFF2-40B4-BE49-F238E27FC236}">
              <a16:creationId xmlns:a16="http://schemas.microsoft.com/office/drawing/2014/main" id="{A14882AB-2B97-4364-BA7B-BD445D77C3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3" name="Text Box 5">
          <a:extLst>
            <a:ext uri="{FF2B5EF4-FFF2-40B4-BE49-F238E27FC236}">
              <a16:creationId xmlns:a16="http://schemas.microsoft.com/office/drawing/2014/main" id="{09E5F116-9332-441A-8F8C-FA1857D281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4" name="Text Box 5">
          <a:extLst>
            <a:ext uri="{FF2B5EF4-FFF2-40B4-BE49-F238E27FC236}">
              <a16:creationId xmlns:a16="http://schemas.microsoft.com/office/drawing/2014/main" id="{ACDEED06-C186-4F71-8282-8B0076E33C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5" name="Text Box 5">
          <a:extLst>
            <a:ext uri="{FF2B5EF4-FFF2-40B4-BE49-F238E27FC236}">
              <a16:creationId xmlns:a16="http://schemas.microsoft.com/office/drawing/2014/main" id="{C21B943F-4B47-463A-A184-81ED5F25B4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6" name="Text Box 5">
          <a:extLst>
            <a:ext uri="{FF2B5EF4-FFF2-40B4-BE49-F238E27FC236}">
              <a16:creationId xmlns:a16="http://schemas.microsoft.com/office/drawing/2014/main" id="{47BF4488-85D0-4BD4-AB77-2145869138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7" name="Text Box 5">
          <a:extLst>
            <a:ext uri="{FF2B5EF4-FFF2-40B4-BE49-F238E27FC236}">
              <a16:creationId xmlns:a16="http://schemas.microsoft.com/office/drawing/2014/main" id="{BBE1DEE2-845B-44ED-8B95-8D452517EA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8" name="Text Box 5">
          <a:extLst>
            <a:ext uri="{FF2B5EF4-FFF2-40B4-BE49-F238E27FC236}">
              <a16:creationId xmlns:a16="http://schemas.microsoft.com/office/drawing/2014/main" id="{23BE3DBD-95E6-407A-99F0-359E6E78DC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9" name="Text Box 5">
          <a:extLst>
            <a:ext uri="{FF2B5EF4-FFF2-40B4-BE49-F238E27FC236}">
              <a16:creationId xmlns:a16="http://schemas.microsoft.com/office/drawing/2014/main" id="{F14C1C52-A43D-452E-B08E-873562D5C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0" name="Text Box 5">
          <a:extLst>
            <a:ext uri="{FF2B5EF4-FFF2-40B4-BE49-F238E27FC236}">
              <a16:creationId xmlns:a16="http://schemas.microsoft.com/office/drawing/2014/main" id="{E8056CDF-ED47-4B8C-9AAF-83BACE609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1" name="Text Box 5">
          <a:extLst>
            <a:ext uri="{FF2B5EF4-FFF2-40B4-BE49-F238E27FC236}">
              <a16:creationId xmlns:a16="http://schemas.microsoft.com/office/drawing/2014/main" id="{371535EA-647B-441F-885F-79EE9C876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2" name="Text Box 5">
          <a:extLst>
            <a:ext uri="{FF2B5EF4-FFF2-40B4-BE49-F238E27FC236}">
              <a16:creationId xmlns:a16="http://schemas.microsoft.com/office/drawing/2014/main" id="{0BBD1F73-2084-47EF-9EF7-8256490D92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3" name="Text Box 5">
          <a:extLst>
            <a:ext uri="{FF2B5EF4-FFF2-40B4-BE49-F238E27FC236}">
              <a16:creationId xmlns:a16="http://schemas.microsoft.com/office/drawing/2014/main" id="{FCBDB4B8-11BD-4238-B132-279C1EA48F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4" name="Text Box 5">
          <a:extLst>
            <a:ext uri="{FF2B5EF4-FFF2-40B4-BE49-F238E27FC236}">
              <a16:creationId xmlns:a16="http://schemas.microsoft.com/office/drawing/2014/main" id="{D6FB171E-D32C-486A-A689-CA9D5D07DD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5" name="Text Box 5">
          <a:extLst>
            <a:ext uri="{FF2B5EF4-FFF2-40B4-BE49-F238E27FC236}">
              <a16:creationId xmlns:a16="http://schemas.microsoft.com/office/drawing/2014/main" id="{F88D2B2D-5F48-4FDF-8A4A-002CE9BFAD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6" name="Text Box 5">
          <a:extLst>
            <a:ext uri="{FF2B5EF4-FFF2-40B4-BE49-F238E27FC236}">
              <a16:creationId xmlns:a16="http://schemas.microsoft.com/office/drawing/2014/main" id="{6FA33E3A-4376-453F-B153-5A92075F47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7" name="Text Box 5">
          <a:extLst>
            <a:ext uri="{FF2B5EF4-FFF2-40B4-BE49-F238E27FC236}">
              <a16:creationId xmlns:a16="http://schemas.microsoft.com/office/drawing/2014/main" id="{0E4D4DD9-FDC8-452C-9C6D-88E67E0C4D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8" name="Text Box 5">
          <a:extLst>
            <a:ext uri="{FF2B5EF4-FFF2-40B4-BE49-F238E27FC236}">
              <a16:creationId xmlns:a16="http://schemas.microsoft.com/office/drawing/2014/main" id="{AB0E74E5-C8D8-45E9-8DD7-2D4E110FE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9" name="Text Box 5">
          <a:extLst>
            <a:ext uri="{FF2B5EF4-FFF2-40B4-BE49-F238E27FC236}">
              <a16:creationId xmlns:a16="http://schemas.microsoft.com/office/drawing/2014/main" id="{80B02E1B-7F4E-4E34-9635-23D466DF70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0" name="Text Box 5">
          <a:extLst>
            <a:ext uri="{FF2B5EF4-FFF2-40B4-BE49-F238E27FC236}">
              <a16:creationId xmlns:a16="http://schemas.microsoft.com/office/drawing/2014/main" id="{D989E112-B19C-44F5-849E-946A17C079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1" name="Text Box 5">
          <a:extLst>
            <a:ext uri="{FF2B5EF4-FFF2-40B4-BE49-F238E27FC236}">
              <a16:creationId xmlns:a16="http://schemas.microsoft.com/office/drawing/2014/main" id="{A36969FB-C5F2-4B37-A12D-2341CA272D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2" name="Text Box 5">
          <a:extLst>
            <a:ext uri="{FF2B5EF4-FFF2-40B4-BE49-F238E27FC236}">
              <a16:creationId xmlns:a16="http://schemas.microsoft.com/office/drawing/2014/main" id="{090981C5-56CD-41ED-8230-B7C843841F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3" name="Text Box 5">
          <a:extLst>
            <a:ext uri="{FF2B5EF4-FFF2-40B4-BE49-F238E27FC236}">
              <a16:creationId xmlns:a16="http://schemas.microsoft.com/office/drawing/2014/main" id="{B78707DC-02F0-4D2F-93A6-F40B924F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4" name="Text Box 5">
          <a:extLst>
            <a:ext uri="{FF2B5EF4-FFF2-40B4-BE49-F238E27FC236}">
              <a16:creationId xmlns:a16="http://schemas.microsoft.com/office/drawing/2014/main" id="{B6D56B92-2B29-47DF-BD0A-8839E236F3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5" name="Text Box 5">
          <a:extLst>
            <a:ext uri="{FF2B5EF4-FFF2-40B4-BE49-F238E27FC236}">
              <a16:creationId xmlns:a16="http://schemas.microsoft.com/office/drawing/2014/main" id="{CB2E994B-EC85-4F46-A6BB-45C6CF78C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6" name="Text Box 5">
          <a:extLst>
            <a:ext uri="{FF2B5EF4-FFF2-40B4-BE49-F238E27FC236}">
              <a16:creationId xmlns:a16="http://schemas.microsoft.com/office/drawing/2014/main" id="{1CCD9EFE-8CE2-4B2C-8D3A-D491C8502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7" name="Text Box 5">
          <a:extLst>
            <a:ext uri="{FF2B5EF4-FFF2-40B4-BE49-F238E27FC236}">
              <a16:creationId xmlns:a16="http://schemas.microsoft.com/office/drawing/2014/main" id="{D7F01E10-2771-4FDE-AAF8-DF4BDB8F5C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8" name="Text Box 5">
          <a:extLst>
            <a:ext uri="{FF2B5EF4-FFF2-40B4-BE49-F238E27FC236}">
              <a16:creationId xmlns:a16="http://schemas.microsoft.com/office/drawing/2014/main" id="{FD87DF94-C9A0-4929-A843-A5E91BD4BB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9" name="Text Box 5">
          <a:extLst>
            <a:ext uri="{FF2B5EF4-FFF2-40B4-BE49-F238E27FC236}">
              <a16:creationId xmlns:a16="http://schemas.microsoft.com/office/drawing/2014/main" id="{072D1021-9857-447B-9756-485A3C2696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0" name="Text Box 5">
          <a:extLst>
            <a:ext uri="{FF2B5EF4-FFF2-40B4-BE49-F238E27FC236}">
              <a16:creationId xmlns:a16="http://schemas.microsoft.com/office/drawing/2014/main" id="{BFA29BF3-5329-4914-97C4-F04DCC2B949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1" name="Text Box 5">
          <a:extLst>
            <a:ext uri="{FF2B5EF4-FFF2-40B4-BE49-F238E27FC236}">
              <a16:creationId xmlns:a16="http://schemas.microsoft.com/office/drawing/2014/main" id="{65E04C93-4EC9-45CD-9857-89434663DFC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2" name="Text Box 5">
          <a:extLst>
            <a:ext uri="{FF2B5EF4-FFF2-40B4-BE49-F238E27FC236}">
              <a16:creationId xmlns:a16="http://schemas.microsoft.com/office/drawing/2014/main" id="{B5C4F659-0BBA-416B-9C30-A2433E5B07F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3" name="Text Box 5">
          <a:extLst>
            <a:ext uri="{FF2B5EF4-FFF2-40B4-BE49-F238E27FC236}">
              <a16:creationId xmlns:a16="http://schemas.microsoft.com/office/drawing/2014/main" id="{11A7D563-2B40-4904-B0DF-DEE79A7D0EE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4" name="Text Box 5">
          <a:extLst>
            <a:ext uri="{FF2B5EF4-FFF2-40B4-BE49-F238E27FC236}">
              <a16:creationId xmlns:a16="http://schemas.microsoft.com/office/drawing/2014/main" id="{F776A745-4F17-4D77-88ED-7B2F3ED5C2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5" name="Text Box 5">
          <a:extLst>
            <a:ext uri="{FF2B5EF4-FFF2-40B4-BE49-F238E27FC236}">
              <a16:creationId xmlns:a16="http://schemas.microsoft.com/office/drawing/2014/main" id="{924D7ECF-ECF4-41C2-A3F5-5371C82F7F8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6" name="Text Box 5">
          <a:extLst>
            <a:ext uri="{FF2B5EF4-FFF2-40B4-BE49-F238E27FC236}">
              <a16:creationId xmlns:a16="http://schemas.microsoft.com/office/drawing/2014/main" id="{05C23A62-ABD5-4624-957B-B73361CBC5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7" name="Text Box 5">
          <a:extLst>
            <a:ext uri="{FF2B5EF4-FFF2-40B4-BE49-F238E27FC236}">
              <a16:creationId xmlns:a16="http://schemas.microsoft.com/office/drawing/2014/main" id="{FDFA0A37-381D-49C9-9C29-AA92480354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8" name="Text Box 5">
          <a:extLst>
            <a:ext uri="{FF2B5EF4-FFF2-40B4-BE49-F238E27FC236}">
              <a16:creationId xmlns:a16="http://schemas.microsoft.com/office/drawing/2014/main" id="{9DB237F9-D1B7-4BC1-B712-AE5D8B9E69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9" name="Text Box 5">
          <a:extLst>
            <a:ext uri="{FF2B5EF4-FFF2-40B4-BE49-F238E27FC236}">
              <a16:creationId xmlns:a16="http://schemas.microsoft.com/office/drawing/2014/main" id="{DEF7B9F0-E3F2-4D97-9267-7AED1051DB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0" name="Text Box 5">
          <a:extLst>
            <a:ext uri="{FF2B5EF4-FFF2-40B4-BE49-F238E27FC236}">
              <a16:creationId xmlns:a16="http://schemas.microsoft.com/office/drawing/2014/main" id="{D1F61419-B6EE-4015-A0E5-4EBA88F55D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1" name="Text Box 5">
          <a:extLst>
            <a:ext uri="{FF2B5EF4-FFF2-40B4-BE49-F238E27FC236}">
              <a16:creationId xmlns:a16="http://schemas.microsoft.com/office/drawing/2014/main" id="{7A9513D6-C87E-4DA0-8573-1FF06A199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2" name="Text Box 5">
          <a:extLst>
            <a:ext uri="{FF2B5EF4-FFF2-40B4-BE49-F238E27FC236}">
              <a16:creationId xmlns:a16="http://schemas.microsoft.com/office/drawing/2014/main" id="{9FDD8EC0-F662-4D63-83BA-0B4A5C787B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3" name="Text Box 5">
          <a:extLst>
            <a:ext uri="{FF2B5EF4-FFF2-40B4-BE49-F238E27FC236}">
              <a16:creationId xmlns:a16="http://schemas.microsoft.com/office/drawing/2014/main" id="{BDA9B151-4EE9-4560-B020-9F8AA6ACB1E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4" name="Text Box 5">
          <a:extLst>
            <a:ext uri="{FF2B5EF4-FFF2-40B4-BE49-F238E27FC236}">
              <a16:creationId xmlns:a16="http://schemas.microsoft.com/office/drawing/2014/main" id="{8DD810F4-1597-4047-A6C0-09F8789E31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5" name="Text Box 5">
          <a:extLst>
            <a:ext uri="{FF2B5EF4-FFF2-40B4-BE49-F238E27FC236}">
              <a16:creationId xmlns:a16="http://schemas.microsoft.com/office/drawing/2014/main" id="{0C928E7D-7588-4703-8985-F2987DC315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6" name="Text Box 5">
          <a:extLst>
            <a:ext uri="{FF2B5EF4-FFF2-40B4-BE49-F238E27FC236}">
              <a16:creationId xmlns:a16="http://schemas.microsoft.com/office/drawing/2014/main" id="{64A0F530-7874-4BD2-8972-87D4C5AB28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7" name="Text Box 5">
          <a:extLst>
            <a:ext uri="{FF2B5EF4-FFF2-40B4-BE49-F238E27FC236}">
              <a16:creationId xmlns:a16="http://schemas.microsoft.com/office/drawing/2014/main" id="{EE8D082A-657A-43BC-806E-7E5D0901161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8" name="Text Box 5">
          <a:extLst>
            <a:ext uri="{FF2B5EF4-FFF2-40B4-BE49-F238E27FC236}">
              <a16:creationId xmlns:a16="http://schemas.microsoft.com/office/drawing/2014/main" id="{4E6882EE-72EA-4DE3-AB74-592EBB55DF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9" name="Text Box 5">
          <a:extLst>
            <a:ext uri="{FF2B5EF4-FFF2-40B4-BE49-F238E27FC236}">
              <a16:creationId xmlns:a16="http://schemas.microsoft.com/office/drawing/2014/main" id="{7EA18C3C-92A2-4080-A79F-EF8D58C52CD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0" name="Text Box 5">
          <a:extLst>
            <a:ext uri="{FF2B5EF4-FFF2-40B4-BE49-F238E27FC236}">
              <a16:creationId xmlns:a16="http://schemas.microsoft.com/office/drawing/2014/main" id="{88C2745A-1978-4A6F-9F41-CB73D99FBA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1" name="Text Box 5">
          <a:extLst>
            <a:ext uri="{FF2B5EF4-FFF2-40B4-BE49-F238E27FC236}">
              <a16:creationId xmlns:a16="http://schemas.microsoft.com/office/drawing/2014/main" id="{573BBFF6-3708-4E96-9D32-B41F1D1A7C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2" name="Text Box 5">
          <a:extLst>
            <a:ext uri="{FF2B5EF4-FFF2-40B4-BE49-F238E27FC236}">
              <a16:creationId xmlns:a16="http://schemas.microsoft.com/office/drawing/2014/main" id="{C5D7E208-AEC4-489E-80C3-A31128D76F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3" name="Text Box 5">
          <a:extLst>
            <a:ext uri="{FF2B5EF4-FFF2-40B4-BE49-F238E27FC236}">
              <a16:creationId xmlns:a16="http://schemas.microsoft.com/office/drawing/2014/main" id="{63759065-EAC7-48F4-A1FF-568FEA1310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4" name="Text Box 5">
          <a:extLst>
            <a:ext uri="{FF2B5EF4-FFF2-40B4-BE49-F238E27FC236}">
              <a16:creationId xmlns:a16="http://schemas.microsoft.com/office/drawing/2014/main" id="{29D47690-9C6B-4A0E-8E36-11013A6419D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5" name="Text Box 5">
          <a:extLst>
            <a:ext uri="{FF2B5EF4-FFF2-40B4-BE49-F238E27FC236}">
              <a16:creationId xmlns:a16="http://schemas.microsoft.com/office/drawing/2014/main" id="{DC498DB3-CE4A-4B93-8D47-32A43DDF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6" name="Text Box 5">
          <a:extLst>
            <a:ext uri="{FF2B5EF4-FFF2-40B4-BE49-F238E27FC236}">
              <a16:creationId xmlns:a16="http://schemas.microsoft.com/office/drawing/2014/main" id="{451140F7-65BD-4532-95C2-CE10E507B1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7" name="Text Box 5">
          <a:extLst>
            <a:ext uri="{FF2B5EF4-FFF2-40B4-BE49-F238E27FC236}">
              <a16:creationId xmlns:a16="http://schemas.microsoft.com/office/drawing/2014/main" id="{A3B4E2F7-2264-4FD2-80CB-3D56CADBA3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8" name="Text Box 5">
          <a:extLst>
            <a:ext uri="{FF2B5EF4-FFF2-40B4-BE49-F238E27FC236}">
              <a16:creationId xmlns:a16="http://schemas.microsoft.com/office/drawing/2014/main" id="{9D270BD3-A2FB-4BB6-8999-F9139D3687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9" name="Text Box 5">
          <a:extLst>
            <a:ext uri="{FF2B5EF4-FFF2-40B4-BE49-F238E27FC236}">
              <a16:creationId xmlns:a16="http://schemas.microsoft.com/office/drawing/2014/main" id="{1FCB4442-1BBB-4D25-8ECC-D9CB42EAC8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0" name="Text Box 5">
          <a:extLst>
            <a:ext uri="{FF2B5EF4-FFF2-40B4-BE49-F238E27FC236}">
              <a16:creationId xmlns:a16="http://schemas.microsoft.com/office/drawing/2014/main" id="{DDA55C1D-A0C4-476D-AAA9-15F7CEE647F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1" name="Text Box 5">
          <a:extLst>
            <a:ext uri="{FF2B5EF4-FFF2-40B4-BE49-F238E27FC236}">
              <a16:creationId xmlns:a16="http://schemas.microsoft.com/office/drawing/2014/main" id="{E36C604C-68ED-47FB-AA13-478CEE04DB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2" name="Text Box 5">
          <a:extLst>
            <a:ext uri="{FF2B5EF4-FFF2-40B4-BE49-F238E27FC236}">
              <a16:creationId xmlns:a16="http://schemas.microsoft.com/office/drawing/2014/main" id="{6A1FC922-BD1A-477C-A9C1-F73E3C0A76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3" name="Text Box 5">
          <a:extLst>
            <a:ext uri="{FF2B5EF4-FFF2-40B4-BE49-F238E27FC236}">
              <a16:creationId xmlns:a16="http://schemas.microsoft.com/office/drawing/2014/main" id="{8C9B290C-83B4-4F23-A8CC-63C19C756D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4" name="Text Box 5">
          <a:extLst>
            <a:ext uri="{FF2B5EF4-FFF2-40B4-BE49-F238E27FC236}">
              <a16:creationId xmlns:a16="http://schemas.microsoft.com/office/drawing/2014/main" id="{3C913EE9-133C-4941-BF6A-7CC8AD3E713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5" name="Text Box 5">
          <a:extLst>
            <a:ext uri="{FF2B5EF4-FFF2-40B4-BE49-F238E27FC236}">
              <a16:creationId xmlns:a16="http://schemas.microsoft.com/office/drawing/2014/main" id="{4DCF19A5-9A32-4162-923D-1FDE98E221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6" name="Text Box 5">
          <a:extLst>
            <a:ext uri="{FF2B5EF4-FFF2-40B4-BE49-F238E27FC236}">
              <a16:creationId xmlns:a16="http://schemas.microsoft.com/office/drawing/2014/main" id="{8E6F5F34-E813-4D8E-A1C3-8D0E068CEB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7" name="Text Box 5">
          <a:extLst>
            <a:ext uri="{FF2B5EF4-FFF2-40B4-BE49-F238E27FC236}">
              <a16:creationId xmlns:a16="http://schemas.microsoft.com/office/drawing/2014/main" id="{A27BFC1D-C95D-48A7-A198-9D8BED68028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8" name="Text Box 5">
          <a:extLst>
            <a:ext uri="{FF2B5EF4-FFF2-40B4-BE49-F238E27FC236}">
              <a16:creationId xmlns:a16="http://schemas.microsoft.com/office/drawing/2014/main" id="{D43795CF-9E2C-41BB-B0DD-0E13D764AC9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9" name="Text Box 5">
          <a:extLst>
            <a:ext uri="{FF2B5EF4-FFF2-40B4-BE49-F238E27FC236}">
              <a16:creationId xmlns:a16="http://schemas.microsoft.com/office/drawing/2014/main" id="{9049086D-9560-4BF6-A9A5-84F61BF0C2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0" name="Text Box 5">
          <a:extLst>
            <a:ext uri="{FF2B5EF4-FFF2-40B4-BE49-F238E27FC236}">
              <a16:creationId xmlns:a16="http://schemas.microsoft.com/office/drawing/2014/main" id="{51370101-9FD0-4E8C-A4FE-436A2EF39A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1" name="Text Box 5">
          <a:extLst>
            <a:ext uri="{FF2B5EF4-FFF2-40B4-BE49-F238E27FC236}">
              <a16:creationId xmlns:a16="http://schemas.microsoft.com/office/drawing/2014/main" id="{8D13D33D-2400-438F-90ED-2ECB784475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2" name="Text Box 5">
          <a:extLst>
            <a:ext uri="{FF2B5EF4-FFF2-40B4-BE49-F238E27FC236}">
              <a16:creationId xmlns:a16="http://schemas.microsoft.com/office/drawing/2014/main" id="{E35EFF53-2522-43E4-BCAD-AA2C395C3E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3" name="Text Box 5">
          <a:extLst>
            <a:ext uri="{FF2B5EF4-FFF2-40B4-BE49-F238E27FC236}">
              <a16:creationId xmlns:a16="http://schemas.microsoft.com/office/drawing/2014/main" id="{FBE75175-FBA2-48D0-939C-06FC6FE1F31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4" name="Text Box 5">
          <a:extLst>
            <a:ext uri="{FF2B5EF4-FFF2-40B4-BE49-F238E27FC236}">
              <a16:creationId xmlns:a16="http://schemas.microsoft.com/office/drawing/2014/main" id="{FBC2A01D-B03E-4B2A-8BD8-3950ABBAC9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5" name="Text Box 5">
          <a:extLst>
            <a:ext uri="{FF2B5EF4-FFF2-40B4-BE49-F238E27FC236}">
              <a16:creationId xmlns:a16="http://schemas.microsoft.com/office/drawing/2014/main" id="{62A71D26-1C2B-4EC9-8676-445B172041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6" name="Text Box 5">
          <a:extLst>
            <a:ext uri="{FF2B5EF4-FFF2-40B4-BE49-F238E27FC236}">
              <a16:creationId xmlns:a16="http://schemas.microsoft.com/office/drawing/2014/main" id="{70EF367B-5552-4235-8395-21873B28652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7" name="Text Box 5">
          <a:extLst>
            <a:ext uri="{FF2B5EF4-FFF2-40B4-BE49-F238E27FC236}">
              <a16:creationId xmlns:a16="http://schemas.microsoft.com/office/drawing/2014/main" id="{4CFA7F30-DFD9-4B37-B0A7-EECA0E399E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78" name="Text Box 5">
          <a:extLst>
            <a:ext uri="{FF2B5EF4-FFF2-40B4-BE49-F238E27FC236}">
              <a16:creationId xmlns:a16="http://schemas.microsoft.com/office/drawing/2014/main" id="{ABCA7BB9-8DEB-44FF-A7BA-F9391415C3C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79" name="Text Box 5">
          <a:extLst>
            <a:ext uri="{FF2B5EF4-FFF2-40B4-BE49-F238E27FC236}">
              <a16:creationId xmlns:a16="http://schemas.microsoft.com/office/drawing/2014/main" id="{30F84749-CBCE-4AE7-B166-F6754A0DA97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80" name="Text Box 5">
          <a:extLst>
            <a:ext uri="{FF2B5EF4-FFF2-40B4-BE49-F238E27FC236}">
              <a16:creationId xmlns:a16="http://schemas.microsoft.com/office/drawing/2014/main" id="{88305584-5BD4-48B5-8BB8-32062D112F2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81" name="Text Box 5">
          <a:extLst>
            <a:ext uri="{FF2B5EF4-FFF2-40B4-BE49-F238E27FC236}">
              <a16:creationId xmlns:a16="http://schemas.microsoft.com/office/drawing/2014/main" id="{EB8907CD-2A59-479E-A903-BE1316C928E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2" name="Text Box 5">
          <a:extLst>
            <a:ext uri="{FF2B5EF4-FFF2-40B4-BE49-F238E27FC236}">
              <a16:creationId xmlns:a16="http://schemas.microsoft.com/office/drawing/2014/main" id="{79C6ED56-D3B8-4DB6-84A7-2E35AF780A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3" name="Text Box 5">
          <a:extLst>
            <a:ext uri="{FF2B5EF4-FFF2-40B4-BE49-F238E27FC236}">
              <a16:creationId xmlns:a16="http://schemas.microsoft.com/office/drawing/2014/main" id="{4A31390D-BD24-4429-A69E-B0B33525A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4" name="Text Box 5">
          <a:extLst>
            <a:ext uri="{FF2B5EF4-FFF2-40B4-BE49-F238E27FC236}">
              <a16:creationId xmlns:a16="http://schemas.microsoft.com/office/drawing/2014/main" id="{C120C6A8-E1F3-4BEC-9CC4-2077BD90E6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5" name="Text Box 5">
          <a:extLst>
            <a:ext uri="{FF2B5EF4-FFF2-40B4-BE49-F238E27FC236}">
              <a16:creationId xmlns:a16="http://schemas.microsoft.com/office/drawing/2014/main" id="{E15E4707-97A1-4702-A22F-F983F7C0B5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6" name="Text Box 5">
          <a:extLst>
            <a:ext uri="{FF2B5EF4-FFF2-40B4-BE49-F238E27FC236}">
              <a16:creationId xmlns:a16="http://schemas.microsoft.com/office/drawing/2014/main" id="{B61927BB-92F3-4334-8A26-DA867846B58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7" name="Text Box 5">
          <a:extLst>
            <a:ext uri="{FF2B5EF4-FFF2-40B4-BE49-F238E27FC236}">
              <a16:creationId xmlns:a16="http://schemas.microsoft.com/office/drawing/2014/main" id="{E7E7EC1D-E5FF-43EE-8A03-A31F2E951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8" name="Text Box 5">
          <a:extLst>
            <a:ext uri="{FF2B5EF4-FFF2-40B4-BE49-F238E27FC236}">
              <a16:creationId xmlns:a16="http://schemas.microsoft.com/office/drawing/2014/main" id="{BBE53FB6-4270-4EAF-A33D-1484190E2FA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9" name="Text Box 5">
          <a:extLst>
            <a:ext uri="{FF2B5EF4-FFF2-40B4-BE49-F238E27FC236}">
              <a16:creationId xmlns:a16="http://schemas.microsoft.com/office/drawing/2014/main" id="{8FD01931-3396-483B-A300-644EF4D949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0" name="Text Box 5">
          <a:extLst>
            <a:ext uri="{FF2B5EF4-FFF2-40B4-BE49-F238E27FC236}">
              <a16:creationId xmlns:a16="http://schemas.microsoft.com/office/drawing/2014/main" id="{6C0DAF0C-F529-447C-B282-6ADD82FD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1" name="Text Box 5">
          <a:extLst>
            <a:ext uri="{FF2B5EF4-FFF2-40B4-BE49-F238E27FC236}">
              <a16:creationId xmlns:a16="http://schemas.microsoft.com/office/drawing/2014/main" id="{83766DAD-6844-495D-998D-27EE9DAD90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2" name="Text Box 5">
          <a:extLst>
            <a:ext uri="{FF2B5EF4-FFF2-40B4-BE49-F238E27FC236}">
              <a16:creationId xmlns:a16="http://schemas.microsoft.com/office/drawing/2014/main" id="{43200152-A9F7-4FC9-A0B7-684691A6F1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3" name="Text Box 5">
          <a:extLst>
            <a:ext uri="{FF2B5EF4-FFF2-40B4-BE49-F238E27FC236}">
              <a16:creationId xmlns:a16="http://schemas.microsoft.com/office/drawing/2014/main" id="{90716F98-FBB2-4DB8-A512-6E718F161B7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4" name="Text Box 5">
          <a:extLst>
            <a:ext uri="{FF2B5EF4-FFF2-40B4-BE49-F238E27FC236}">
              <a16:creationId xmlns:a16="http://schemas.microsoft.com/office/drawing/2014/main" id="{A7DDD199-6AA1-4BC6-B004-96799E9E7E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5" name="Text Box 5">
          <a:extLst>
            <a:ext uri="{FF2B5EF4-FFF2-40B4-BE49-F238E27FC236}">
              <a16:creationId xmlns:a16="http://schemas.microsoft.com/office/drawing/2014/main" id="{FA06561E-37E8-44C2-B7B2-D0B3DABE42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6" name="Text Box 5">
          <a:extLst>
            <a:ext uri="{FF2B5EF4-FFF2-40B4-BE49-F238E27FC236}">
              <a16:creationId xmlns:a16="http://schemas.microsoft.com/office/drawing/2014/main" id="{AA0BE67F-7FD3-4904-A067-EB117CF5A3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7" name="Text Box 5">
          <a:extLst>
            <a:ext uri="{FF2B5EF4-FFF2-40B4-BE49-F238E27FC236}">
              <a16:creationId xmlns:a16="http://schemas.microsoft.com/office/drawing/2014/main" id="{803FB196-2ED2-41E0-9232-1B30CED2B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8" name="Text Box 5">
          <a:extLst>
            <a:ext uri="{FF2B5EF4-FFF2-40B4-BE49-F238E27FC236}">
              <a16:creationId xmlns:a16="http://schemas.microsoft.com/office/drawing/2014/main" id="{EAA23B83-40B9-4BD1-A96A-7EA864CA66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9" name="Text Box 5">
          <a:extLst>
            <a:ext uri="{FF2B5EF4-FFF2-40B4-BE49-F238E27FC236}">
              <a16:creationId xmlns:a16="http://schemas.microsoft.com/office/drawing/2014/main" id="{5B9FE2F3-B9C5-4365-9C0A-1DA620526B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0" name="Text Box 5">
          <a:extLst>
            <a:ext uri="{FF2B5EF4-FFF2-40B4-BE49-F238E27FC236}">
              <a16:creationId xmlns:a16="http://schemas.microsoft.com/office/drawing/2014/main" id="{12B4F113-67A9-4644-8D4F-540582C75B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1" name="Text Box 5">
          <a:extLst>
            <a:ext uri="{FF2B5EF4-FFF2-40B4-BE49-F238E27FC236}">
              <a16:creationId xmlns:a16="http://schemas.microsoft.com/office/drawing/2014/main" id="{57DB4627-47CA-4C46-8BB6-02B3A7B3200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2" name="Text Box 5">
          <a:extLst>
            <a:ext uri="{FF2B5EF4-FFF2-40B4-BE49-F238E27FC236}">
              <a16:creationId xmlns:a16="http://schemas.microsoft.com/office/drawing/2014/main" id="{897DD743-1038-4B7D-B7FF-DD8FD7170B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3" name="Text Box 5">
          <a:extLst>
            <a:ext uri="{FF2B5EF4-FFF2-40B4-BE49-F238E27FC236}">
              <a16:creationId xmlns:a16="http://schemas.microsoft.com/office/drawing/2014/main" id="{4BB7CC0D-E2AB-4DDE-8CB3-47985709C2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4" name="Text Box 5">
          <a:extLst>
            <a:ext uri="{FF2B5EF4-FFF2-40B4-BE49-F238E27FC236}">
              <a16:creationId xmlns:a16="http://schemas.microsoft.com/office/drawing/2014/main" id="{1F2CD7BD-7ADC-4776-A117-9EC9176C8C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5" name="Text Box 5">
          <a:extLst>
            <a:ext uri="{FF2B5EF4-FFF2-40B4-BE49-F238E27FC236}">
              <a16:creationId xmlns:a16="http://schemas.microsoft.com/office/drawing/2014/main" id="{17245C56-A823-49B0-9EB4-EF229DF167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6" name="Text Box 5">
          <a:extLst>
            <a:ext uri="{FF2B5EF4-FFF2-40B4-BE49-F238E27FC236}">
              <a16:creationId xmlns:a16="http://schemas.microsoft.com/office/drawing/2014/main" id="{09F57FD5-2A45-4044-B85F-EEA4EB693D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7" name="Text Box 5">
          <a:extLst>
            <a:ext uri="{FF2B5EF4-FFF2-40B4-BE49-F238E27FC236}">
              <a16:creationId xmlns:a16="http://schemas.microsoft.com/office/drawing/2014/main" id="{3D4FAAC0-3D5D-4C59-8F5F-420921E6D3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8" name="Text Box 5">
          <a:extLst>
            <a:ext uri="{FF2B5EF4-FFF2-40B4-BE49-F238E27FC236}">
              <a16:creationId xmlns:a16="http://schemas.microsoft.com/office/drawing/2014/main" id="{E108A778-80ED-4B0E-8EF2-4441E3D0DE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9" name="Text Box 5">
          <a:extLst>
            <a:ext uri="{FF2B5EF4-FFF2-40B4-BE49-F238E27FC236}">
              <a16:creationId xmlns:a16="http://schemas.microsoft.com/office/drawing/2014/main" id="{4ADBC72A-3A55-4553-8643-2AEA14119E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0" name="Text Box 5">
          <a:extLst>
            <a:ext uri="{FF2B5EF4-FFF2-40B4-BE49-F238E27FC236}">
              <a16:creationId xmlns:a16="http://schemas.microsoft.com/office/drawing/2014/main" id="{6005B41A-08B0-48B6-A938-7CA03AF58FA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1" name="Text Box 5">
          <a:extLst>
            <a:ext uri="{FF2B5EF4-FFF2-40B4-BE49-F238E27FC236}">
              <a16:creationId xmlns:a16="http://schemas.microsoft.com/office/drawing/2014/main" id="{6BD07818-A2E1-4299-B6C3-C5CF54421CB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2" name="Text Box 5">
          <a:extLst>
            <a:ext uri="{FF2B5EF4-FFF2-40B4-BE49-F238E27FC236}">
              <a16:creationId xmlns:a16="http://schemas.microsoft.com/office/drawing/2014/main" id="{BD044265-4277-40F5-894A-44CFAD52BC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3" name="Text Box 5">
          <a:extLst>
            <a:ext uri="{FF2B5EF4-FFF2-40B4-BE49-F238E27FC236}">
              <a16:creationId xmlns:a16="http://schemas.microsoft.com/office/drawing/2014/main" id="{0BA68DF3-6C92-4A7E-B30D-37E1C908DB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4" name="Text Box 5">
          <a:extLst>
            <a:ext uri="{FF2B5EF4-FFF2-40B4-BE49-F238E27FC236}">
              <a16:creationId xmlns:a16="http://schemas.microsoft.com/office/drawing/2014/main" id="{A771765E-0C8F-4ABE-85D5-FB6CD00FE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5" name="Text Box 5">
          <a:extLst>
            <a:ext uri="{FF2B5EF4-FFF2-40B4-BE49-F238E27FC236}">
              <a16:creationId xmlns:a16="http://schemas.microsoft.com/office/drawing/2014/main" id="{16012927-D9F5-4C66-BC82-60F165D669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6" name="Text Box 5">
          <a:extLst>
            <a:ext uri="{FF2B5EF4-FFF2-40B4-BE49-F238E27FC236}">
              <a16:creationId xmlns:a16="http://schemas.microsoft.com/office/drawing/2014/main" id="{6C6106A0-B4A8-49AB-9858-5EDF23D11C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7" name="Text Box 5">
          <a:extLst>
            <a:ext uri="{FF2B5EF4-FFF2-40B4-BE49-F238E27FC236}">
              <a16:creationId xmlns:a16="http://schemas.microsoft.com/office/drawing/2014/main" id="{13F8CE77-A2FF-4F12-A40E-835B3FF5ED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8" name="Text Box 5">
          <a:extLst>
            <a:ext uri="{FF2B5EF4-FFF2-40B4-BE49-F238E27FC236}">
              <a16:creationId xmlns:a16="http://schemas.microsoft.com/office/drawing/2014/main" id="{96FB3C13-E3F6-4759-BA60-F73EA02F82A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9" name="Text Box 5">
          <a:extLst>
            <a:ext uri="{FF2B5EF4-FFF2-40B4-BE49-F238E27FC236}">
              <a16:creationId xmlns:a16="http://schemas.microsoft.com/office/drawing/2014/main" id="{7D8B7BB0-1108-4974-BE1A-FA081643DC6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0" name="Text Box 5">
          <a:extLst>
            <a:ext uri="{FF2B5EF4-FFF2-40B4-BE49-F238E27FC236}">
              <a16:creationId xmlns:a16="http://schemas.microsoft.com/office/drawing/2014/main" id="{70BC1016-F577-4671-9781-E36F1CB9B0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1" name="Text Box 5">
          <a:extLst>
            <a:ext uri="{FF2B5EF4-FFF2-40B4-BE49-F238E27FC236}">
              <a16:creationId xmlns:a16="http://schemas.microsoft.com/office/drawing/2014/main" id="{71126467-1A31-446F-A16A-1EAC25CA3D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2" name="Text Box 5">
          <a:extLst>
            <a:ext uri="{FF2B5EF4-FFF2-40B4-BE49-F238E27FC236}">
              <a16:creationId xmlns:a16="http://schemas.microsoft.com/office/drawing/2014/main" id="{FDADB8D6-930B-43DA-B2DC-1507542104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3" name="Text Box 5">
          <a:extLst>
            <a:ext uri="{FF2B5EF4-FFF2-40B4-BE49-F238E27FC236}">
              <a16:creationId xmlns:a16="http://schemas.microsoft.com/office/drawing/2014/main" id="{10150414-51B8-42E5-A9C7-1245FA66EC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4" name="Text Box 5">
          <a:extLst>
            <a:ext uri="{FF2B5EF4-FFF2-40B4-BE49-F238E27FC236}">
              <a16:creationId xmlns:a16="http://schemas.microsoft.com/office/drawing/2014/main" id="{654AACC7-1725-4891-BDAE-9B16282222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5" name="Text Box 5">
          <a:extLst>
            <a:ext uri="{FF2B5EF4-FFF2-40B4-BE49-F238E27FC236}">
              <a16:creationId xmlns:a16="http://schemas.microsoft.com/office/drawing/2014/main" id="{BBCFBCB3-8E40-46FF-B856-2027D971FC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6" name="Text Box 5">
          <a:extLst>
            <a:ext uri="{FF2B5EF4-FFF2-40B4-BE49-F238E27FC236}">
              <a16:creationId xmlns:a16="http://schemas.microsoft.com/office/drawing/2014/main" id="{14D07B43-4408-4E04-8A5D-63B91BB78D7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7" name="Text Box 5">
          <a:extLst>
            <a:ext uri="{FF2B5EF4-FFF2-40B4-BE49-F238E27FC236}">
              <a16:creationId xmlns:a16="http://schemas.microsoft.com/office/drawing/2014/main" id="{F4EF4D72-F3D2-4AE9-A66B-BB6FCFF5C94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8" name="Text Box 5">
          <a:extLst>
            <a:ext uri="{FF2B5EF4-FFF2-40B4-BE49-F238E27FC236}">
              <a16:creationId xmlns:a16="http://schemas.microsoft.com/office/drawing/2014/main" id="{B7A9B855-E388-4D96-BD48-DD29F38EAD7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29" name="Text Box 5">
          <a:extLst>
            <a:ext uri="{FF2B5EF4-FFF2-40B4-BE49-F238E27FC236}">
              <a16:creationId xmlns:a16="http://schemas.microsoft.com/office/drawing/2014/main" id="{34B720F7-21DF-4DFD-9238-55FED0B710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0" name="Text Box 5">
          <a:extLst>
            <a:ext uri="{FF2B5EF4-FFF2-40B4-BE49-F238E27FC236}">
              <a16:creationId xmlns:a16="http://schemas.microsoft.com/office/drawing/2014/main" id="{0DACA40E-6D95-43ED-844A-EE640CE653B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1" name="Text Box 5">
          <a:extLst>
            <a:ext uri="{FF2B5EF4-FFF2-40B4-BE49-F238E27FC236}">
              <a16:creationId xmlns:a16="http://schemas.microsoft.com/office/drawing/2014/main" id="{27F3AE5E-5318-4FCB-9561-CE46900542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2" name="Text Box 5">
          <a:extLst>
            <a:ext uri="{FF2B5EF4-FFF2-40B4-BE49-F238E27FC236}">
              <a16:creationId xmlns:a16="http://schemas.microsoft.com/office/drawing/2014/main" id="{BB22787B-85B2-490B-8C72-90FE96CBCB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3" name="Text Box 5">
          <a:extLst>
            <a:ext uri="{FF2B5EF4-FFF2-40B4-BE49-F238E27FC236}">
              <a16:creationId xmlns:a16="http://schemas.microsoft.com/office/drawing/2014/main" id="{C323FF68-1A04-436B-AA28-7A819D10E20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4" name="Text Box 5">
          <a:extLst>
            <a:ext uri="{FF2B5EF4-FFF2-40B4-BE49-F238E27FC236}">
              <a16:creationId xmlns:a16="http://schemas.microsoft.com/office/drawing/2014/main" id="{17450006-AF8B-436F-875D-1090C343266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5" name="Text Box 5">
          <a:extLst>
            <a:ext uri="{FF2B5EF4-FFF2-40B4-BE49-F238E27FC236}">
              <a16:creationId xmlns:a16="http://schemas.microsoft.com/office/drawing/2014/main" id="{101DA3B1-20A2-470F-AF50-03BBAD5133B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6" name="Text Box 5">
          <a:extLst>
            <a:ext uri="{FF2B5EF4-FFF2-40B4-BE49-F238E27FC236}">
              <a16:creationId xmlns:a16="http://schemas.microsoft.com/office/drawing/2014/main" id="{FE7796AB-6933-4D3B-82AF-0DC1E90AC3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7" name="Text Box 5">
          <a:extLst>
            <a:ext uri="{FF2B5EF4-FFF2-40B4-BE49-F238E27FC236}">
              <a16:creationId xmlns:a16="http://schemas.microsoft.com/office/drawing/2014/main" id="{7FF000FD-7C6E-4B54-B841-45AE2548DB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8" name="Text Box 5">
          <a:extLst>
            <a:ext uri="{FF2B5EF4-FFF2-40B4-BE49-F238E27FC236}">
              <a16:creationId xmlns:a16="http://schemas.microsoft.com/office/drawing/2014/main" id="{2B70D62C-3952-4288-8A39-2FD0405F56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9" name="Text Box 5">
          <a:extLst>
            <a:ext uri="{FF2B5EF4-FFF2-40B4-BE49-F238E27FC236}">
              <a16:creationId xmlns:a16="http://schemas.microsoft.com/office/drawing/2014/main" id="{68EAAB58-A5C4-4C22-A5C0-EA1F5EB29FE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0" name="Text Box 5">
          <a:extLst>
            <a:ext uri="{FF2B5EF4-FFF2-40B4-BE49-F238E27FC236}">
              <a16:creationId xmlns:a16="http://schemas.microsoft.com/office/drawing/2014/main" id="{90E8CB1F-4CB2-4EE5-B47A-418C0378E11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1" name="Text Box 5">
          <a:extLst>
            <a:ext uri="{FF2B5EF4-FFF2-40B4-BE49-F238E27FC236}">
              <a16:creationId xmlns:a16="http://schemas.microsoft.com/office/drawing/2014/main" id="{9570EF02-9A59-45DC-B7C7-2F4371794D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2" name="Text Box 5">
          <a:extLst>
            <a:ext uri="{FF2B5EF4-FFF2-40B4-BE49-F238E27FC236}">
              <a16:creationId xmlns:a16="http://schemas.microsoft.com/office/drawing/2014/main" id="{CBD549ED-FF25-4DB3-ABDF-60FC01EF0A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3" name="Text Box 5">
          <a:extLst>
            <a:ext uri="{FF2B5EF4-FFF2-40B4-BE49-F238E27FC236}">
              <a16:creationId xmlns:a16="http://schemas.microsoft.com/office/drawing/2014/main" id="{3DF8C357-DFBA-4ECF-AB29-C79109196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4" name="Text Box 5">
          <a:extLst>
            <a:ext uri="{FF2B5EF4-FFF2-40B4-BE49-F238E27FC236}">
              <a16:creationId xmlns:a16="http://schemas.microsoft.com/office/drawing/2014/main" id="{1E0A5C6E-1D57-4DE6-A48E-AC88B6AF12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5" name="Text Box 5">
          <a:extLst>
            <a:ext uri="{FF2B5EF4-FFF2-40B4-BE49-F238E27FC236}">
              <a16:creationId xmlns:a16="http://schemas.microsoft.com/office/drawing/2014/main" id="{9AA1D58E-1BAF-4660-9397-F2C95EA961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6" name="Text Box 5">
          <a:extLst>
            <a:ext uri="{FF2B5EF4-FFF2-40B4-BE49-F238E27FC236}">
              <a16:creationId xmlns:a16="http://schemas.microsoft.com/office/drawing/2014/main" id="{3726E448-355E-4FD3-BB53-BCE315A196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7" name="Text Box 5">
          <a:extLst>
            <a:ext uri="{FF2B5EF4-FFF2-40B4-BE49-F238E27FC236}">
              <a16:creationId xmlns:a16="http://schemas.microsoft.com/office/drawing/2014/main" id="{C275803B-C4F2-4395-8982-0FACF1BF68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8" name="Text Box 5">
          <a:extLst>
            <a:ext uri="{FF2B5EF4-FFF2-40B4-BE49-F238E27FC236}">
              <a16:creationId xmlns:a16="http://schemas.microsoft.com/office/drawing/2014/main" id="{AF511F26-8AE9-4D1A-8C74-F336E15AEFD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9" name="Text Box 5">
          <a:extLst>
            <a:ext uri="{FF2B5EF4-FFF2-40B4-BE49-F238E27FC236}">
              <a16:creationId xmlns:a16="http://schemas.microsoft.com/office/drawing/2014/main" id="{E7AB9CCC-B8D0-48D6-886D-5E48C24AFC1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0" name="Text Box 5">
          <a:extLst>
            <a:ext uri="{FF2B5EF4-FFF2-40B4-BE49-F238E27FC236}">
              <a16:creationId xmlns:a16="http://schemas.microsoft.com/office/drawing/2014/main" id="{DD0118C4-65CB-4836-9482-C2A76458D4D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1" name="Text Box 5">
          <a:extLst>
            <a:ext uri="{FF2B5EF4-FFF2-40B4-BE49-F238E27FC236}">
              <a16:creationId xmlns:a16="http://schemas.microsoft.com/office/drawing/2014/main" id="{1E0FCD13-DA87-4222-A139-023EAB220D1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2" name="Text Box 5">
          <a:extLst>
            <a:ext uri="{FF2B5EF4-FFF2-40B4-BE49-F238E27FC236}">
              <a16:creationId xmlns:a16="http://schemas.microsoft.com/office/drawing/2014/main" id="{AEF37E3F-723A-4B8B-934E-8BA77D8E984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3" name="Text Box 5">
          <a:extLst>
            <a:ext uri="{FF2B5EF4-FFF2-40B4-BE49-F238E27FC236}">
              <a16:creationId xmlns:a16="http://schemas.microsoft.com/office/drawing/2014/main" id="{507E2913-142F-4123-BE6A-7CA826E3EC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4" name="Text Box 5">
          <a:extLst>
            <a:ext uri="{FF2B5EF4-FFF2-40B4-BE49-F238E27FC236}">
              <a16:creationId xmlns:a16="http://schemas.microsoft.com/office/drawing/2014/main" id="{66571541-0DA4-4607-B82B-FE7125BA7B4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5" name="Text Box 5">
          <a:extLst>
            <a:ext uri="{FF2B5EF4-FFF2-40B4-BE49-F238E27FC236}">
              <a16:creationId xmlns:a16="http://schemas.microsoft.com/office/drawing/2014/main" id="{A3AD8BC1-6AD8-43E1-8AD6-2028A33E52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6" name="Text Box 5">
          <a:extLst>
            <a:ext uri="{FF2B5EF4-FFF2-40B4-BE49-F238E27FC236}">
              <a16:creationId xmlns:a16="http://schemas.microsoft.com/office/drawing/2014/main" id="{68E1F19C-DADA-445A-8D0B-77AC251740A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7" name="Text Box 5">
          <a:extLst>
            <a:ext uri="{FF2B5EF4-FFF2-40B4-BE49-F238E27FC236}">
              <a16:creationId xmlns:a16="http://schemas.microsoft.com/office/drawing/2014/main" id="{32751F41-4FF2-49F4-9A54-B237167743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8" name="Text Box 5">
          <a:extLst>
            <a:ext uri="{FF2B5EF4-FFF2-40B4-BE49-F238E27FC236}">
              <a16:creationId xmlns:a16="http://schemas.microsoft.com/office/drawing/2014/main" id="{A74BF320-F324-4525-9E56-AD7102B68B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9" name="Text Box 5">
          <a:extLst>
            <a:ext uri="{FF2B5EF4-FFF2-40B4-BE49-F238E27FC236}">
              <a16:creationId xmlns:a16="http://schemas.microsoft.com/office/drawing/2014/main" id="{D61FF476-3F13-40E7-8E1C-A736CCB78FB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0" name="Text Box 5">
          <a:extLst>
            <a:ext uri="{FF2B5EF4-FFF2-40B4-BE49-F238E27FC236}">
              <a16:creationId xmlns:a16="http://schemas.microsoft.com/office/drawing/2014/main" id="{056DF659-D811-45E4-AEE3-A56D6DB32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1" name="Text Box 5">
          <a:extLst>
            <a:ext uri="{FF2B5EF4-FFF2-40B4-BE49-F238E27FC236}">
              <a16:creationId xmlns:a16="http://schemas.microsoft.com/office/drawing/2014/main" id="{6DACA856-1A56-45A7-9FA4-1D2E39F1E7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2" name="Text Box 5">
          <a:extLst>
            <a:ext uri="{FF2B5EF4-FFF2-40B4-BE49-F238E27FC236}">
              <a16:creationId xmlns:a16="http://schemas.microsoft.com/office/drawing/2014/main" id="{C15DB653-BFC3-4963-B02D-047B730BEF8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3" name="Text Box 5">
          <a:extLst>
            <a:ext uri="{FF2B5EF4-FFF2-40B4-BE49-F238E27FC236}">
              <a16:creationId xmlns:a16="http://schemas.microsoft.com/office/drawing/2014/main" id="{A8E9DAA1-C161-4ED5-9004-8D2F2F281C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4" name="Text Box 5">
          <a:extLst>
            <a:ext uri="{FF2B5EF4-FFF2-40B4-BE49-F238E27FC236}">
              <a16:creationId xmlns:a16="http://schemas.microsoft.com/office/drawing/2014/main" id="{B75A13D1-47AC-47EF-9476-DA377CA2B6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5" name="Text Box 5">
          <a:extLst>
            <a:ext uri="{FF2B5EF4-FFF2-40B4-BE49-F238E27FC236}">
              <a16:creationId xmlns:a16="http://schemas.microsoft.com/office/drawing/2014/main" id="{4F6EBF5A-C34C-43C3-82AD-48BFBD53C66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6" name="Text Box 5">
          <a:extLst>
            <a:ext uri="{FF2B5EF4-FFF2-40B4-BE49-F238E27FC236}">
              <a16:creationId xmlns:a16="http://schemas.microsoft.com/office/drawing/2014/main" id="{072DE677-EC23-4F53-BC05-EDD6D51C3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7" name="Text Box 5">
          <a:extLst>
            <a:ext uri="{FF2B5EF4-FFF2-40B4-BE49-F238E27FC236}">
              <a16:creationId xmlns:a16="http://schemas.microsoft.com/office/drawing/2014/main" id="{4F95E0B0-2AB0-4452-AA9C-9B6B3AAAE4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8" name="Text Box 5">
          <a:extLst>
            <a:ext uri="{FF2B5EF4-FFF2-40B4-BE49-F238E27FC236}">
              <a16:creationId xmlns:a16="http://schemas.microsoft.com/office/drawing/2014/main" id="{2DBFC45A-7EBD-4048-AEEA-DF7BCB9A640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9" name="Text Box 5">
          <a:extLst>
            <a:ext uri="{FF2B5EF4-FFF2-40B4-BE49-F238E27FC236}">
              <a16:creationId xmlns:a16="http://schemas.microsoft.com/office/drawing/2014/main" id="{D3DBBF99-52FC-4809-9476-7CB853D40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0" name="Text Box 5">
          <a:extLst>
            <a:ext uri="{FF2B5EF4-FFF2-40B4-BE49-F238E27FC236}">
              <a16:creationId xmlns:a16="http://schemas.microsoft.com/office/drawing/2014/main" id="{52A09051-0044-489E-8865-C2B3DF04A9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1" name="Text Box 5">
          <a:extLst>
            <a:ext uri="{FF2B5EF4-FFF2-40B4-BE49-F238E27FC236}">
              <a16:creationId xmlns:a16="http://schemas.microsoft.com/office/drawing/2014/main" id="{EAA1F2D4-87B6-48D0-80C1-4AD8D4ACA06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72" name="Text Box 5">
          <a:extLst>
            <a:ext uri="{FF2B5EF4-FFF2-40B4-BE49-F238E27FC236}">
              <a16:creationId xmlns:a16="http://schemas.microsoft.com/office/drawing/2014/main" id="{AF7F2457-F1FA-4830-AF08-ECE6E221BC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473" name="Text Box 5">
          <a:extLst>
            <a:ext uri="{FF2B5EF4-FFF2-40B4-BE49-F238E27FC236}">
              <a16:creationId xmlns:a16="http://schemas.microsoft.com/office/drawing/2014/main" id="{FF7F890C-D772-4A01-9E22-A81933F6F5F9}"/>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474" name="Text Box 5">
          <a:extLst>
            <a:ext uri="{FF2B5EF4-FFF2-40B4-BE49-F238E27FC236}">
              <a16:creationId xmlns:a16="http://schemas.microsoft.com/office/drawing/2014/main" id="{3A66A9C4-8AD6-4779-8DFD-62496E40794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5" name="Text Box 5">
          <a:extLst>
            <a:ext uri="{FF2B5EF4-FFF2-40B4-BE49-F238E27FC236}">
              <a16:creationId xmlns:a16="http://schemas.microsoft.com/office/drawing/2014/main" id="{05706000-7365-493A-AB4A-DA9FB7038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6" name="Text Box 5">
          <a:extLst>
            <a:ext uri="{FF2B5EF4-FFF2-40B4-BE49-F238E27FC236}">
              <a16:creationId xmlns:a16="http://schemas.microsoft.com/office/drawing/2014/main" id="{2D652DA5-1CC8-4824-8C42-3FFA47B1D2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7" name="Text Box 5">
          <a:extLst>
            <a:ext uri="{FF2B5EF4-FFF2-40B4-BE49-F238E27FC236}">
              <a16:creationId xmlns:a16="http://schemas.microsoft.com/office/drawing/2014/main" id="{C81B85A2-C70C-4BCF-B5D1-AA88D37513B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8" name="Text Box 5">
          <a:extLst>
            <a:ext uri="{FF2B5EF4-FFF2-40B4-BE49-F238E27FC236}">
              <a16:creationId xmlns:a16="http://schemas.microsoft.com/office/drawing/2014/main" id="{7D2CAF16-2D62-448A-B442-757C6DC8DB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9" name="Text Box 5">
          <a:extLst>
            <a:ext uri="{FF2B5EF4-FFF2-40B4-BE49-F238E27FC236}">
              <a16:creationId xmlns:a16="http://schemas.microsoft.com/office/drawing/2014/main" id="{2049D3D9-F1C6-4DCE-94C5-FE6E7713AA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0" name="Text Box 5">
          <a:extLst>
            <a:ext uri="{FF2B5EF4-FFF2-40B4-BE49-F238E27FC236}">
              <a16:creationId xmlns:a16="http://schemas.microsoft.com/office/drawing/2014/main" id="{644091A6-B5CC-4A3E-A84E-9FEBEE1FD9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1" name="Text Box 5">
          <a:extLst>
            <a:ext uri="{FF2B5EF4-FFF2-40B4-BE49-F238E27FC236}">
              <a16:creationId xmlns:a16="http://schemas.microsoft.com/office/drawing/2014/main" id="{34278721-C506-4AA2-A3CF-E313E7B8F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2" name="Text Box 5">
          <a:extLst>
            <a:ext uri="{FF2B5EF4-FFF2-40B4-BE49-F238E27FC236}">
              <a16:creationId xmlns:a16="http://schemas.microsoft.com/office/drawing/2014/main" id="{7F696786-CC7D-44B3-9B9C-D45EA6B544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3" name="Text Box 5">
          <a:extLst>
            <a:ext uri="{FF2B5EF4-FFF2-40B4-BE49-F238E27FC236}">
              <a16:creationId xmlns:a16="http://schemas.microsoft.com/office/drawing/2014/main" id="{4C09762B-4496-4FCF-8BA0-B9F5D12AC4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4" name="Text Box 5">
          <a:extLst>
            <a:ext uri="{FF2B5EF4-FFF2-40B4-BE49-F238E27FC236}">
              <a16:creationId xmlns:a16="http://schemas.microsoft.com/office/drawing/2014/main" id="{DFCC7DB4-DDDE-43BA-BB92-054EB8F3EA4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5" name="Text Box 5">
          <a:extLst>
            <a:ext uri="{FF2B5EF4-FFF2-40B4-BE49-F238E27FC236}">
              <a16:creationId xmlns:a16="http://schemas.microsoft.com/office/drawing/2014/main" id="{556F3ACE-C94A-41D6-A134-3416687E97E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6" name="Text Box 5">
          <a:extLst>
            <a:ext uri="{FF2B5EF4-FFF2-40B4-BE49-F238E27FC236}">
              <a16:creationId xmlns:a16="http://schemas.microsoft.com/office/drawing/2014/main" id="{8B761944-60A3-420E-8536-039EDE098F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7" name="Text Box 5">
          <a:extLst>
            <a:ext uri="{FF2B5EF4-FFF2-40B4-BE49-F238E27FC236}">
              <a16:creationId xmlns:a16="http://schemas.microsoft.com/office/drawing/2014/main" id="{8303C8CC-71DC-469F-B4C1-86D321C9EF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8" name="Text Box 5">
          <a:extLst>
            <a:ext uri="{FF2B5EF4-FFF2-40B4-BE49-F238E27FC236}">
              <a16:creationId xmlns:a16="http://schemas.microsoft.com/office/drawing/2014/main" id="{26D23BCD-9426-4401-AAEB-0DDEEADC56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9" name="Text Box 5">
          <a:extLst>
            <a:ext uri="{FF2B5EF4-FFF2-40B4-BE49-F238E27FC236}">
              <a16:creationId xmlns:a16="http://schemas.microsoft.com/office/drawing/2014/main" id="{853016A4-E99A-410F-BF37-19D2E42216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0" name="Text Box 5">
          <a:extLst>
            <a:ext uri="{FF2B5EF4-FFF2-40B4-BE49-F238E27FC236}">
              <a16:creationId xmlns:a16="http://schemas.microsoft.com/office/drawing/2014/main" id="{4D7A0468-47E2-4A57-9EB8-4609036B51C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1" name="Text Box 5">
          <a:extLst>
            <a:ext uri="{FF2B5EF4-FFF2-40B4-BE49-F238E27FC236}">
              <a16:creationId xmlns:a16="http://schemas.microsoft.com/office/drawing/2014/main" id="{8FF020A1-6D4E-426E-BA0E-8E8702B9EC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2" name="Text Box 5">
          <a:extLst>
            <a:ext uri="{FF2B5EF4-FFF2-40B4-BE49-F238E27FC236}">
              <a16:creationId xmlns:a16="http://schemas.microsoft.com/office/drawing/2014/main" id="{E771C30D-9943-4F81-9E4A-FF9B40CA17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3" name="Text Box 5">
          <a:extLst>
            <a:ext uri="{FF2B5EF4-FFF2-40B4-BE49-F238E27FC236}">
              <a16:creationId xmlns:a16="http://schemas.microsoft.com/office/drawing/2014/main" id="{4F219322-F3D8-4816-9D12-8836D2158E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4" name="Text Box 5">
          <a:extLst>
            <a:ext uri="{FF2B5EF4-FFF2-40B4-BE49-F238E27FC236}">
              <a16:creationId xmlns:a16="http://schemas.microsoft.com/office/drawing/2014/main" id="{C5C1C45B-9769-43F9-9CE6-69D744D49A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5" name="Text Box 5">
          <a:extLst>
            <a:ext uri="{FF2B5EF4-FFF2-40B4-BE49-F238E27FC236}">
              <a16:creationId xmlns:a16="http://schemas.microsoft.com/office/drawing/2014/main" id="{0CDF90DB-EFD5-43AB-8BD0-3836A42EEC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6" name="Text Box 5">
          <a:extLst>
            <a:ext uri="{FF2B5EF4-FFF2-40B4-BE49-F238E27FC236}">
              <a16:creationId xmlns:a16="http://schemas.microsoft.com/office/drawing/2014/main" id="{F2B92A64-B43A-4CE0-AFCF-AA162D02CAD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7" name="Text Box 5">
          <a:extLst>
            <a:ext uri="{FF2B5EF4-FFF2-40B4-BE49-F238E27FC236}">
              <a16:creationId xmlns:a16="http://schemas.microsoft.com/office/drawing/2014/main" id="{A99E404C-63CC-48B7-BCBC-4BF78D443D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8" name="Text Box 5">
          <a:extLst>
            <a:ext uri="{FF2B5EF4-FFF2-40B4-BE49-F238E27FC236}">
              <a16:creationId xmlns:a16="http://schemas.microsoft.com/office/drawing/2014/main" id="{77306921-0C7B-4828-B29C-B7291F8787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9" name="Text Box 5">
          <a:extLst>
            <a:ext uri="{FF2B5EF4-FFF2-40B4-BE49-F238E27FC236}">
              <a16:creationId xmlns:a16="http://schemas.microsoft.com/office/drawing/2014/main" id="{FCF60045-99DF-4B43-8CCC-50FC98EEF8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0" name="Text Box 5">
          <a:extLst>
            <a:ext uri="{FF2B5EF4-FFF2-40B4-BE49-F238E27FC236}">
              <a16:creationId xmlns:a16="http://schemas.microsoft.com/office/drawing/2014/main" id="{D6704522-13B3-461F-ACA2-B675D234AA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1" name="Text Box 5">
          <a:extLst>
            <a:ext uri="{FF2B5EF4-FFF2-40B4-BE49-F238E27FC236}">
              <a16:creationId xmlns:a16="http://schemas.microsoft.com/office/drawing/2014/main" id="{D49AFAE2-9F69-4AE2-A31A-E6CA56E71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2" name="Text Box 5">
          <a:extLst>
            <a:ext uri="{FF2B5EF4-FFF2-40B4-BE49-F238E27FC236}">
              <a16:creationId xmlns:a16="http://schemas.microsoft.com/office/drawing/2014/main" id="{B7788772-FF22-4B25-B707-E5B18E3664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3" name="Text Box 5">
          <a:extLst>
            <a:ext uri="{FF2B5EF4-FFF2-40B4-BE49-F238E27FC236}">
              <a16:creationId xmlns:a16="http://schemas.microsoft.com/office/drawing/2014/main" id="{15DE7286-0FE7-4B84-816C-348C3AA211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4" name="Text Box 5">
          <a:extLst>
            <a:ext uri="{FF2B5EF4-FFF2-40B4-BE49-F238E27FC236}">
              <a16:creationId xmlns:a16="http://schemas.microsoft.com/office/drawing/2014/main" id="{686BC6D8-E515-4D55-9AB6-7C225DEBFF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5" name="Text Box 5">
          <a:extLst>
            <a:ext uri="{FF2B5EF4-FFF2-40B4-BE49-F238E27FC236}">
              <a16:creationId xmlns:a16="http://schemas.microsoft.com/office/drawing/2014/main" id="{A58107CC-B4EC-48BA-918A-38B694B929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6" name="Text Box 5">
          <a:extLst>
            <a:ext uri="{FF2B5EF4-FFF2-40B4-BE49-F238E27FC236}">
              <a16:creationId xmlns:a16="http://schemas.microsoft.com/office/drawing/2014/main" id="{1EA73B7E-19EC-4670-98B0-11F6F64DC6C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7" name="Text Box 5">
          <a:extLst>
            <a:ext uri="{FF2B5EF4-FFF2-40B4-BE49-F238E27FC236}">
              <a16:creationId xmlns:a16="http://schemas.microsoft.com/office/drawing/2014/main" id="{04509800-2F50-46DD-966A-166AD4780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8" name="Text Box 5">
          <a:extLst>
            <a:ext uri="{FF2B5EF4-FFF2-40B4-BE49-F238E27FC236}">
              <a16:creationId xmlns:a16="http://schemas.microsoft.com/office/drawing/2014/main" id="{C8D33B5A-CAF9-4924-A794-797C957E3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9" name="Text Box 5">
          <a:extLst>
            <a:ext uri="{FF2B5EF4-FFF2-40B4-BE49-F238E27FC236}">
              <a16:creationId xmlns:a16="http://schemas.microsoft.com/office/drawing/2014/main" id="{C5F4BEBC-7E33-439D-9540-BB4B028A3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0" name="Text Box 5">
          <a:extLst>
            <a:ext uri="{FF2B5EF4-FFF2-40B4-BE49-F238E27FC236}">
              <a16:creationId xmlns:a16="http://schemas.microsoft.com/office/drawing/2014/main" id="{3C506FC2-3879-4336-90DA-238BF7B715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1" name="Text Box 5">
          <a:extLst>
            <a:ext uri="{FF2B5EF4-FFF2-40B4-BE49-F238E27FC236}">
              <a16:creationId xmlns:a16="http://schemas.microsoft.com/office/drawing/2014/main" id="{C023F3CC-7CE5-4F63-BBC4-0C3CC50CC4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2" name="Text Box 5">
          <a:extLst>
            <a:ext uri="{FF2B5EF4-FFF2-40B4-BE49-F238E27FC236}">
              <a16:creationId xmlns:a16="http://schemas.microsoft.com/office/drawing/2014/main" id="{25E025F1-120A-4ED4-8E21-F22358B7623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3" name="Text Box 5">
          <a:extLst>
            <a:ext uri="{FF2B5EF4-FFF2-40B4-BE49-F238E27FC236}">
              <a16:creationId xmlns:a16="http://schemas.microsoft.com/office/drawing/2014/main" id="{3CE34D9C-4158-4D07-98A6-C2298C0B56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4" name="Text Box 5">
          <a:extLst>
            <a:ext uri="{FF2B5EF4-FFF2-40B4-BE49-F238E27FC236}">
              <a16:creationId xmlns:a16="http://schemas.microsoft.com/office/drawing/2014/main" id="{0D1671FB-2710-43E8-B4B8-B1DFA8EC4C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5" name="Text Box 5">
          <a:extLst>
            <a:ext uri="{FF2B5EF4-FFF2-40B4-BE49-F238E27FC236}">
              <a16:creationId xmlns:a16="http://schemas.microsoft.com/office/drawing/2014/main" id="{332BE412-6938-4A7B-8EEA-52F6314CB1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6" name="Text Box 5">
          <a:extLst>
            <a:ext uri="{FF2B5EF4-FFF2-40B4-BE49-F238E27FC236}">
              <a16:creationId xmlns:a16="http://schemas.microsoft.com/office/drawing/2014/main" id="{CD9F3461-D3D2-4292-A73A-C242E6F8EB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7" name="Text Box 5">
          <a:extLst>
            <a:ext uri="{FF2B5EF4-FFF2-40B4-BE49-F238E27FC236}">
              <a16:creationId xmlns:a16="http://schemas.microsoft.com/office/drawing/2014/main" id="{7FF67760-DED5-40F8-B75D-01CD21D3F1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8" name="Text Box 5">
          <a:extLst>
            <a:ext uri="{FF2B5EF4-FFF2-40B4-BE49-F238E27FC236}">
              <a16:creationId xmlns:a16="http://schemas.microsoft.com/office/drawing/2014/main" id="{50B4B2EB-DA21-4A39-9F8A-F39908C87B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19" name="Text Box 5">
          <a:extLst>
            <a:ext uri="{FF2B5EF4-FFF2-40B4-BE49-F238E27FC236}">
              <a16:creationId xmlns:a16="http://schemas.microsoft.com/office/drawing/2014/main" id="{B02DF240-02CA-43C6-9606-7E938AD19B7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0" name="Text Box 5">
          <a:extLst>
            <a:ext uri="{FF2B5EF4-FFF2-40B4-BE49-F238E27FC236}">
              <a16:creationId xmlns:a16="http://schemas.microsoft.com/office/drawing/2014/main" id="{41AA9432-BF24-45BE-B575-A69F3445E6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1" name="Text Box 5">
          <a:extLst>
            <a:ext uri="{FF2B5EF4-FFF2-40B4-BE49-F238E27FC236}">
              <a16:creationId xmlns:a16="http://schemas.microsoft.com/office/drawing/2014/main" id="{9E86D7DF-198F-48A5-938A-52B65A87187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22" name="Text Box 5">
          <a:extLst>
            <a:ext uri="{FF2B5EF4-FFF2-40B4-BE49-F238E27FC236}">
              <a16:creationId xmlns:a16="http://schemas.microsoft.com/office/drawing/2014/main" id="{30FF3CBB-6BBE-424C-8184-00AF5E7BD7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3" name="Text Box 5">
          <a:extLst>
            <a:ext uri="{FF2B5EF4-FFF2-40B4-BE49-F238E27FC236}">
              <a16:creationId xmlns:a16="http://schemas.microsoft.com/office/drawing/2014/main" id="{EC1E0DD1-22CF-4F2C-84E2-BE455FE7ED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4" name="Text Box 5">
          <a:extLst>
            <a:ext uri="{FF2B5EF4-FFF2-40B4-BE49-F238E27FC236}">
              <a16:creationId xmlns:a16="http://schemas.microsoft.com/office/drawing/2014/main" id="{5F1DA801-90D8-4242-B2AA-39DFA3392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5" name="Text Box 5">
          <a:extLst>
            <a:ext uri="{FF2B5EF4-FFF2-40B4-BE49-F238E27FC236}">
              <a16:creationId xmlns:a16="http://schemas.microsoft.com/office/drawing/2014/main" id="{5A07F354-A78E-4251-BA24-21A4B4B550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6" name="Text Box 5">
          <a:extLst>
            <a:ext uri="{FF2B5EF4-FFF2-40B4-BE49-F238E27FC236}">
              <a16:creationId xmlns:a16="http://schemas.microsoft.com/office/drawing/2014/main" id="{6706FBC8-562E-4985-9F55-1855C317D4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7" name="Text Box 5">
          <a:extLst>
            <a:ext uri="{FF2B5EF4-FFF2-40B4-BE49-F238E27FC236}">
              <a16:creationId xmlns:a16="http://schemas.microsoft.com/office/drawing/2014/main" id="{8F3B5C7D-9F1A-490C-B0E3-146B674525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8" name="Text Box 5">
          <a:extLst>
            <a:ext uri="{FF2B5EF4-FFF2-40B4-BE49-F238E27FC236}">
              <a16:creationId xmlns:a16="http://schemas.microsoft.com/office/drawing/2014/main" id="{F2B2B9AB-60AE-4332-98F9-69E0C5DE19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9" name="Text Box 5">
          <a:extLst>
            <a:ext uri="{FF2B5EF4-FFF2-40B4-BE49-F238E27FC236}">
              <a16:creationId xmlns:a16="http://schemas.microsoft.com/office/drawing/2014/main" id="{CF85C447-981E-40FE-93E6-7679B2CBB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0" name="Text Box 5">
          <a:extLst>
            <a:ext uri="{FF2B5EF4-FFF2-40B4-BE49-F238E27FC236}">
              <a16:creationId xmlns:a16="http://schemas.microsoft.com/office/drawing/2014/main" id="{4306FE7D-5100-4A33-8D19-00264E906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1" name="Text Box 5">
          <a:extLst>
            <a:ext uri="{FF2B5EF4-FFF2-40B4-BE49-F238E27FC236}">
              <a16:creationId xmlns:a16="http://schemas.microsoft.com/office/drawing/2014/main" id="{DE4632C7-ADF0-4990-B1F9-3E227BA195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2" name="Text Box 5">
          <a:extLst>
            <a:ext uri="{FF2B5EF4-FFF2-40B4-BE49-F238E27FC236}">
              <a16:creationId xmlns:a16="http://schemas.microsoft.com/office/drawing/2014/main" id="{16DD0648-A8E5-41D9-81AD-3A46F7D5A3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3" name="Text Box 5">
          <a:extLst>
            <a:ext uri="{FF2B5EF4-FFF2-40B4-BE49-F238E27FC236}">
              <a16:creationId xmlns:a16="http://schemas.microsoft.com/office/drawing/2014/main" id="{9C685C64-37B4-4F00-8F14-9FB3253F31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4" name="Text Box 5">
          <a:extLst>
            <a:ext uri="{FF2B5EF4-FFF2-40B4-BE49-F238E27FC236}">
              <a16:creationId xmlns:a16="http://schemas.microsoft.com/office/drawing/2014/main" id="{7B0E200D-F34B-4BC4-BD5F-4656EBD079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5" name="Text Box 5">
          <a:extLst>
            <a:ext uri="{FF2B5EF4-FFF2-40B4-BE49-F238E27FC236}">
              <a16:creationId xmlns:a16="http://schemas.microsoft.com/office/drawing/2014/main" id="{88919D5B-9391-4CEB-A9C1-808C1A766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6" name="Text Box 5">
          <a:extLst>
            <a:ext uri="{FF2B5EF4-FFF2-40B4-BE49-F238E27FC236}">
              <a16:creationId xmlns:a16="http://schemas.microsoft.com/office/drawing/2014/main" id="{FBDA435F-0C83-4DBA-9F13-6EB3AF1ED2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7" name="Text Box 5">
          <a:extLst>
            <a:ext uri="{FF2B5EF4-FFF2-40B4-BE49-F238E27FC236}">
              <a16:creationId xmlns:a16="http://schemas.microsoft.com/office/drawing/2014/main" id="{9D88CECE-FE5D-4C6D-83EE-9AF3D5347E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8" name="Text Box 5">
          <a:extLst>
            <a:ext uri="{FF2B5EF4-FFF2-40B4-BE49-F238E27FC236}">
              <a16:creationId xmlns:a16="http://schemas.microsoft.com/office/drawing/2014/main" id="{44C50BDF-884D-463F-81FA-263473622E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9" name="Text Box 5">
          <a:extLst>
            <a:ext uri="{FF2B5EF4-FFF2-40B4-BE49-F238E27FC236}">
              <a16:creationId xmlns:a16="http://schemas.microsoft.com/office/drawing/2014/main" id="{886E67D2-9FF3-4C38-AE10-BCBF4C5758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0" name="Text Box 5">
          <a:extLst>
            <a:ext uri="{FF2B5EF4-FFF2-40B4-BE49-F238E27FC236}">
              <a16:creationId xmlns:a16="http://schemas.microsoft.com/office/drawing/2014/main" id="{AA2F4C55-F532-43E0-B9DD-8DEA09F8E0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1" name="Text Box 5">
          <a:extLst>
            <a:ext uri="{FF2B5EF4-FFF2-40B4-BE49-F238E27FC236}">
              <a16:creationId xmlns:a16="http://schemas.microsoft.com/office/drawing/2014/main" id="{BFF49A58-E6D0-4B21-9CA1-42262AC46C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2" name="Text Box 5">
          <a:extLst>
            <a:ext uri="{FF2B5EF4-FFF2-40B4-BE49-F238E27FC236}">
              <a16:creationId xmlns:a16="http://schemas.microsoft.com/office/drawing/2014/main" id="{31D1A27D-C967-4AAC-855F-1ED9627267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3" name="Text Box 5">
          <a:extLst>
            <a:ext uri="{FF2B5EF4-FFF2-40B4-BE49-F238E27FC236}">
              <a16:creationId xmlns:a16="http://schemas.microsoft.com/office/drawing/2014/main" id="{A856E4C5-0632-4539-B371-AD6265E92D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4" name="Text Box 5">
          <a:extLst>
            <a:ext uri="{FF2B5EF4-FFF2-40B4-BE49-F238E27FC236}">
              <a16:creationId xmlns:a16="http://schemas.microsoft.com/office/drawing/2014/main" id="{E3CA0256-F716-46C5-BBA7-4399AA3481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5" name="Text Box 5">
          <a:extLst>
            <a:ext uri="{FF2B5EF4-FFF2-40B4-BE49-F238E27FC236}">
              <a16:creationId xmlns:a16="http://schemas.microsoft.com/office/drawing/2014/main" id="{5C73F87D-4DF0-44F2-ACD2-AD1B0D5CF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6" name="Text Box 5">
          <a:extLst>
            <a:ext uri="{FF2B5EF4-FFF2-40B4-BE49-F238E27FC236}">
              <a16:creationId xmlns:a16="http://schemas.microsoft.com/office/drawing/2014/main" id="{309D24F4-907A-432E-9907-711AFA2839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7" name="Text Box 5">
          <a:extLst>
            <a:ext uri="{FF2B5EF4-FFF2-40B4-BE49-F238E27FC236}">
              <a16:creationId xmlns:a16="http://schemas.microsoft.com/office/drawing/2014/main" id="{40D890A5-3375-442E-A302-BAF17EC9C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8" name="Text Box 5">
          <a:extLst>
            <a:ext uri="{FF2B5EF4-FFF2-40B4-BE49-F238E27FC236}">
              <a16:creationId xmlns:a16="http://schemas.microsoft.com/office/drawing/2014/main" id="{A4A0B5E2-31D1-4291-957E-89F37BB47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9" name="Text Box 5">
          <a:extLst>
            <a:ext uri="{FF2B5EF4-FFF2-40B4-BE49-F238E27FC236}">
              <a16:creationId xmlns:a16="http://schemas.microsoft.com/office/drawing/2014/main" id="{D23B3F71-826E-4919-886A-B212E69E2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0" name="Text Box 5">
          <a:extLst>
            <a:ext uri="{FF2B5EF4-FFF2-40B4-BE49-F238E27FC236}">
              <a16:creationId xmlns:a16="http://schemas.microsoft.com/office/drawing/2014/main" id="{93736736-5EEE-4614-8731-99A9B32BE0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1" name="Text Box 5">
          <a:extLst>
            <a:ext uri="{FF2B5EF4-FFF2-40B4-BE49-F238E27FC236}">
              <a16:creationId xmlns:a16="http://schemas.microsoft.com/office/drawing/2014/main" id="{81E018C8-E7F1-4E67-BA49-BDFC24C215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2" name="Text Box 5">
          <a:extLst>
            <a:ext uri="{FF2B5EF4-FFF2-40B4-BE49-F238E27FC236}">
              <a16:creationId xmlns:a16="http://schemas.microsoft.com/office/drawing/2014/main" id="{04846943-CBC0-4826-B307-62DA28979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3" name="Text Box 5">
          <a:extLst>
            <a:ext uri="{FF2B5EF4-FFF2-40B4-BE49-F238E27FC236}">
              <a16:creationId xmlns:a16="http://schemas.microsoft.com/office/drawing/2014/main" id="{5F57B18E-5E7D-4D54-B846-B152940AC1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4" name="Text Box 5">
          <a:extLst>
            <a:ext uri="{FF2B5EF4-FFF2-40B4-BE49-F238E27FC236}">
              <a16:creationId xmlns:a16="http://schemas.microsoft.com/office/drawing/2014/main" id="{0F1CB4BC-94D2-4635-B783-6EC53768D6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5" name="Text Box 5">
          <a:extLst>
            <a:ext uri="{FF2B5EF4-FFF2-40B4-BE49-F238E27FC236}">
              <a16:creationId xmlns:a16="http://schemas.microsoft.com/office/drawing/2014/main" id="{D10DAC93-BF2C-46F8-9A7D-E87A96407E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6" name="Text Box 5">
          <a:extLst>
            <a:ext uri="{FF2B5EF4-FFF2-40B4-BE49-F238E27FC236}">
              <a16:creationId xmlns:a16="http://schemas.microsoft.com/office/drawing/2014/main" id="{4E70C631-5288-4BCA-9D7C-FAF4C1C357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7" name="Text Box 5">
          <a:extLst>
            <a:ext uri="{FF2B5EF4-FFF2-40B4-BE49-F238E27FC236}">
              <a16:creationId xmlns:a16="http://schemas.microsoft.com/office/drawing/2014/main" id="{5A8170BD-B2C5-4BB4-92B8-4375CA20C3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8" name="Text Box 5">
          <a:extLst>
            <a:ext uri="{FF2B5EF4-FFF2-40B4-BE49-F238E27FC236}">
              <a16:creationId xmlns:a16="http://schemas.microsoft.com/office/drawing/2014/main" id="{6D4FF774-D51D-4463-BF82-8F175353A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9" name="Text Box 5">
          <a:extLst>
            <a:ext uri="{FF2B5EF4-FFF2-40B4-BE49-F238E27FC236}">
              <a16:creationId xmlns:a16="http://schemas.microsoft.com/office/drawing/2014/main" id="{D017820D-904E-4583-8454-98BB14DEB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0" name="Text Box 5">
          <a:extLst>
            <a:ext uri="{FF2B5EF4-FFF2-40B4-BE49-F238E27FC236}">
              <a16:creationId xmlns:a16="http://schemas.microsoft.com/office/drawing/2014/main" id="{44170ABD-332F-412A-B7F4-105C1C2BE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1" name="Text Box 5">
          <a:extLst>
            <a:ext uri="{FF2B5EF4-FFF2-40B4-BE49-F238E27FC236}">
              <a16:creationId xmlns:a16="http://schemas.microsoft.com/office/drawing/2014/main" id="{C7CDBF26-CE85-44FE-BFB1-0CD4AC77B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2" name="Text Box 5">
          <a:extLst>
            <a:ext uri="{FF2B5EF4-FFF2-40B4-BE49-F238E27FC236}">
              <a16:creationId xmlns:a16="http://schemas.microsoft.com/office/drawing/2014/main" id="{1BFB87BE-82AC-4B6E-9AD3-196C5C0593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3" name="Text Box 5">
          <a:extLst>
            <a:ext uri="{FF2B5EF4-FFF2-40B4-BE49-F238E27FC236}">
              <a16:creationId xmlns:a16="http://schemas.microsoft.com/office/drawing/2014/main" id="{EC4E6D3F-C500-48B5-9F73-9D355EADB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4" name="Text Box 5">
          <a:extLst>
            <a:ext uri="{FF2B5EF4-FFF2-40B4-BE49-F238E27FC236}">
              <a16:creationId xmlns:a16="http://schemas.microsoft.com/office/drawing/2014/main" id="{F6B5BBB6-ECEA-42B4-94F5-146116EDA0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5" name="Text Box 5">
          <a:extLst>
            <a:ext uri="{FF2B5EF4-FFF2-40B4-BE49-F238E27FC236}">
              <a16:creationId xmlns:a16="http://schemas.microsoft.com/office/drawing/2014/main" id="{BA362E33-A59E-4D7E-93F3-FB143830C7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6" name="Text Box 5">
          <a:extLst>
            <a:ext uri="{FF2B5EF4-FFF2-40B4-BE49-F238E27FC236}">
              <a16:creationId xmlns:a16="http://schemas.microsoft.com/office/drawing/2014/main" id="{86716DF4-7EBB-4DC9-BB12-AE61EE3FF5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67" name="Text Box 5">
          <a:extLst>
            <a:ext uri="{FF2B5EF4-FFF2-40B4-BE49-F238E27FC236}">
              <a16:creationId xmlns:a16="http://schemas.microsoft.com/office/drawing/2014/main" id="{AF4E489B-DB21-467F-87F1-AA50C3C3E2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8" name="Text Box 5">
          <a:extLst>
            <a:ext uri="{FF2B5EF4-FFF2-40B4-BE49-F238E27FC236}">
              <a16:creationId xmlns:a16="http://schemas.microsoft.com/office/drawing/2014/main" id="{AFECAEF9-20BA-4972-A9D5-D9C7D9451A6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9" name="Text Box 5">
          <a:extLst>
            <a:ext uri="{FF2B5EF4-FFF2-40B4-BE49-F238E27FC236}">
              <a16:creationId xmlns:a16="http://schemas.microsoft.com/office/drawing/2014/main" id="{C3F07F04-EE20-4876-A65E-9D302E7ACC0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70" name="Text Box 5">
          <a:extLst>
            <a:ext uri="{FF2B5EF4-FFF2-40B4-BE49-F238E27FC236}">
              <a16:creationId xmlns:a16="http://schemas.microsoft.com/office/drawing/2014/main" id="{6FCB193F-E285-475D-9C3C-09D09D24F3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1" name="Text Box 5">
          <a:extLst>
            <a:ext uri="{FF2B5EF4-FFF2-40B4-BE49-F238E27FC236}">
              <a16:creationId xmlns:a16="http://schemas.microsoft.com/office/drawing/2014/main" id="{2581FEEF-F1A7-4D34-93AB-7BAFC24BE7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2" name="Text Box 5">
          <a:extLst>
            <a:ext uri="{FF2B5EF4-FFF2-40B4-BE49-F238E27FC236}">
              <a16:creationId xmlns:a16="http://schemas.microsoft.com/office/drawing/2014/main" id="{8F9D8B41-310A-4E8E-864C-C59D18F1A2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3" name="Text Box 5">
          <a:extLst>
            <a:ext uri="{FF2B5EF4-FFF2-40B4-BE49-F238E27FC236}">
              <a16:creationId xmlns:a16="http://schemas.microsoft.com/office/drawing/2014/main" id="{62D19EDB-5C6A-4E79-A6D4-02E3BB68A1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4" name="Text Box 5">
          <a:extLst>
            <a:ext uri="{FF2B5EF4-FFF2-40B4-BE49-F238E27FC236}">
              <a16:creationId xmlns:a16="http://schemas.microsoft.com/office/drawing/2014/main" id="{740689CD-A257-4577-ABB3-FF7595EFA7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5" name="Text Box 5">
          <a:extLst>
            <a:ext uri="{FF2B5EF4-FFF2-40B4-BE49-F238E27FC236}">
              <a16:creationId xmlns:a16="http://schemas.microsoft.com/office/drawing/2014/main" id="{6EBAFE71-448E-487C-A3F5-D2CB08D4B0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6" name="Text Box 5">
          <a:extLst>
            <a:ext uri="{FF2B5EF4-FFF2-40B4-BE49-F238E27FC236}">
              <a16:creationId xmlns:a16="http://schemas.microsoft.com/office/drawing/2014/main" id="{1A0F845A-9146-4015-861D-5550D028D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7" name="Text Box 5">
          <a:extLst>
            <a:ext uri="{FF2B5EF4-FFF2-40B4-BE49-F238E27FC236}">
              <a16:creationId xmlns:a16="http://schemas.microsoft.com/office/drawing/2014/main" id="{59B210AA-798B-4243-ACE1-696E69DAA6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8" name="Text Box 5">
          <a:extLst>
            <a:ext uri="{FF2B5EF4-FFF2-40B4-BE49-F238E27FC236}">
              <a16:creationId xmlns:a16="http://schemas.microsoft.com/office/drawing/2014/main" id="{2A82021C-437F-43B2-ACE6-F23D8F8DB3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9" name="Text Box 5">
          <a:extLst>
            <a:ext uri="{FF2B5EF4-FFF2-40B4-BE49-F238E27FC236}">
              <a16:creationId xmlns:a16="http://schemas.microsoft.com/office/drawing/2014/main" id="{4498302A-080F-4EB4-84F7-2AA3845E0A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0" name="Text Box 5">
          <a:extLst>
            <a:ext uri="{FF2B5EF4-FFF2-40B4-BE49-F238E27FC236}">
              <a16:creationId xmlns:a16="http://schemas.microsoft.com/office/drawing/2014/main" id="{9012D626-AFFE-4B91-ADD4-192F59DF2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1" name="Text Box 5">
          <a:extLst>
            <a:ext uri="{FF2B5EF4-FFF2-40B4-BE49-F238E27FC236}">
              <a16:creationId xmlns:a16="http://schemas.microsoft.com/office/drawing/2014/main" id="{AF10F3ED-73C0-41E2-9C74-0BE486BE08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2" name="Text Box 5">
          <a:extLst>
            <a:ext uri="{FF2B5EF4-FFF2-40B4-BE49-F238E27FC236}">
              <a16:creationId xmlns:a16="http://schemas.microsoft.com/office/drawing/2014/main" id="{BF55F2FC-BAD5-4390-9FAE-13F3B3AD10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3" name="Text Box 5">
          <a:extLst>
            <a:ext uri="{FF2B5EF4-FFF2-40B4-BE49-F238E27FC236}">
              <a16:creationId xmlns:a16="http://schemas.microsoft.com/office/drawing/2014/main" id="{D0FF0FAF-655F-46D1-BB7C-6028236CED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4" name="Text Box 5">
          <a:extLst>
            <a:ext uri="{FF2B5EF4-FFF2-40B4-BE49-F238E27FC236}">
              <a16:creationId xmlns:a16="http://schemas.microsoft.com/office/drawing/2014/main" id="{3EF18688-D9DD-4E54-B3C3-D36E9D6168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5" name="Text Box 5">
          <a:extLst>
            <a:ext uri="{FF2B5EF4-FFF2-40B4-BE49-F238E27FC236}">
              <a16:creationId xmlns:a16="http://schemas.microsoft.com/office/drawing/2014/main" id="{AE5C40C8-7F10-4F02-96B9-A2D9A5B27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6" name="Text Box 5">
          <a:extLst>
            <a:ext uri="{FF2B5EF4-FFF2-40B4-BE49-F238E27FC236}">
              <a16:creationId xmlns:a16="http://schemas.microsoft.com/office/drawing/2014/main" id="{319FA5C2-C30E-48CF-9976-F5B7779BB2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7" name="Text Box 5">
          <a:extLst>
            <a:ext uri="{FF2B5EF4-FFF2-40B4-BE49-F238E27FC236}">
              <a16:creationId xmlns:a16="http://schemas.microsoft.com/office/drawing/2014/main" id="{A998F637-C139-4C74-9A77-F8B9ECDC8A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8" name="Text Box 5">
          <a:extLst>
            <a:ext uri="{FF2B5EF4-FFF2-40B4-BE49-F238E27FC236}">
              <a16:creationId xmlns:a16="http://schemas.microsoft.com/office/drawing/2014/main" id="{E1E920FC-D765-40C4-BE42-4864A1221F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9" name="Text Box 5">
          <a:extLst>
            <a:ext uri="{FF2B5EF4-FFF2-40B4-BE49-F238E27FC236}">
              <a16:creationId xmlns:a16="http://schemas.microsoft.com/office/drawing/2014/main" id="{09466D7F-47CA-4839-AFF7-D22B224434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0" name="Text Box 5">
          <a:extLst>
            <a:ext uri="{FF2B5EF4-FFF2-40B4-BE49-F238E27FC236}">
              <a16:creationId xmlns:a16="http://schemas.microsoft.com/office/drawing/2014/main" id="{4926C5B0-B3CE-4514-B426-B72542596E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1" name="Text Box 5">
          <a:extLst>
            <a:ext uri="{FF2B5EF4-FFF2-40B4-BE49-F238E27FC236}">
              <a16:creationId xmlns:a16="http://schemas.microsoft.com/office/drawing/2014/main" id="{7EFFA662-A874-4DE1-B982-DF230A1022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2" name="Text Box 5">
          <a:extLst>
            <a:ext uri="{FF2B5EF4-FFF2-40B4-BE49-F238E27FC236}">
              <a16:creationId xmlns:a16="http://schemas.microsoft.com/office/drawing/2014/main" id="{520011F4-F4FD-4C72-88D0-8B6C1C3F3B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3" name="Text Box 5">
          <a:extLst>
            <a:ext uri="{FF2B5EF4-FFF2-40B4-BE49-F238E27FC236}">
              <a16:creationId xmlns:a16="http://schemas.microsoft.com/office/drawing/2014/main" id="{7EDE27E3-290A-4143-B76C-6C73C4DC2D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4" name="Text Box 5">
          <a:extLst>
            <a:ext uri="{FF2B5EF4-FFF2-40B4-BE49-F238E27FC236}">
              <a16:creationId xmlns:a16="http://schemas.microsoft.com/office/drawing/2014/main" id="{3FB01A2D-F465-47A1-8289-162D9B1F0B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5" name="Text Box 5">
          <a:extLst>
            <a:ext uri="{FF2B5EF4-FFF2-40B4-BE49-F238E27FC236}">
              <a16:creationId xmlns:a16="http://schemas.microsoft.com/office/drawing/2014/main" id="{81E17787-ADB4-4353-96CF-25AFC1A02B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6" name="Text Box 5">
          <a:extLst>
            <a:ext uri="{FF2B5EF4-FFF2-40B4-BE49-F238E27FC236}">
              <a16:creationId xmlns:a16="http://schemas.microsoft.com/office/drawing/2014/main" id="{660DCFBE-8609-4192-B121-0503B825AE8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7" name="Text Box 5">
          <a:extLst>
            <a:ext uri="{FF2B5EF4-FFF2-40B4-BE49-F238E27FC236}">
              <a16:creationId xmlns:a16="http://schemas.microsoft.com/office/drawing/2014/main" id="{2690DC3C-EC5A-4C04-BD23-C125BE7012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8" name="Text Box 5">
          <a:extLst>
            <a:ext uri="{FF2B5EF4-FFF2-40B4-BE49-F238E27FC236}">
              <a16:creationId xmlns:a16="http://schemas.microsoft.com/office/drawing/2014/main" id="{149FE5FD-57D7-4970-B149-9F50995594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9" name="Text Box 5">
          <a:extLst>
            <a:ext uri="{FF2B5EF4-FFF2-40B4-BE49-F238E27FC236}">
              <a16:creationId xmlns:a16="http://schemas.microsoft.com/office/drawing/2014/main" id="{F940934C-1E2B-4CC3-AE42-8C5A2E48D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0" name="Text Box 5">
          <a:extLst>
            <a:ext uri="{FF2B5EF4-FFF2-40B4-BE49-F238E27FC236}">
              <a16:creationId xmlns:a16="http://schemas.microsoft.com/office/drawing/2014/main" id="{F55E0593-EBFA-4990-BF88-D167AD7FB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1" name="Text Box 5">
          <a:extLst>
            <a:ext uri="{FF2B5EF4-FFF2-40B4-BE49-F238E27FC236}">
              <a16:creationId xmlns:a16="http://schemas.microsoft.com/office/drawing/2014/main" id="{D28587F7-4514-4FF7-82EB-6699B956E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2" name="Text Box 5">
          <a:extLst>
            <a:ext uri="{FF2B5EF4-FFF2-40B4-BE49-F238E27FC236}">
              <a16:creationId xmlns:a16="http://schemas.microsoft.com/office/drawing/2014/main" id="{5BD9EA1C-23BA-4A88-8BBE-D2F800C9B7E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3" name="Text Box 5">
          <a:extLst>
            <a:ext uri="{FF2B5EF4-FFF2-40B4-BE49-F238E27FC236}">
              <a16:creationId xmlns:a16="http://schemas.microsoft.com/office/drawing/2014/main" id="{2F2CF920-77E4-4066-A0E4-6708B2ADBA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4" name="Text Box 5">
          <a:extLst>
            <a:ext uri="{FF2B5EF4-FFF2-40B4-BE49-F238E27FC236}">
              <a16:creationId xmlns:a16="http://schemas.microsoft.com/office/drawing/2014/main" id="{D240277E-3FF2-4842-8BB4-D9AABA3D36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5" name="Text Box 5">
          <a:extLst>
            <a:ext uri="{FF2B5EF4-FFF2-40B4-BE49-F238E27FC236}">
              <a16:creationId xmlns:a16="http://schemas.microsoft.com/office/drawing/2014/main" id="{E328E227-DCA1-43BC-B4B4-9FC7DD249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6" name="Text Box 5">
          <a:extLst>
            <a:ext uri="{FF2B5EF4-FFF2-40B4-BE49-F238E27FC236}">
              <a16:creationId xmlns:a16="http://schemas.microsoft.com/office/drawing/2014/main" id="{4E131C4C-0E10-4B8B-94A0-79645A984B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7" name="Text Box 5">
          <a:extLst>
            <a:ext uri="{FF2B5EF4-FFF2-40B4-BE49-F238E27FC236}">
              <a16:creationId xmlns:a16="http://schemas.microsoft.com/office/drawing/2014/main" id="{A97B9091-90B6-4981-86EE-2A1F4409A2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8" name="Text Box 5">
          <a:extLst>
            <a:ext uri="{FF2B5EF4-FFF2-40B4-BE49-F238E27FC236}">
              <a16:creationId xmlns:a16="http://schemas.microsoft.com/office/drawing/2014/main" id="{77C458A9-567D-4740-A340-AB26895F55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9" name="Text Box 5">
          <a:extLst>
            <a:ext uri="{FF2B5EF4-FFF2-40B4-BE49-F238E27FC236}">
              <a16:creationId xmlns:a16="http://schemas.microsoft.com/office/drawing/2014/main" id="{CB09F861-CC90-4AC4-8DCA-770E29C298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0" name="Text Box 5">
          <a:extLst>
            <a:ext uri="{FF2B5EF4-FFF2-40B4-BE49-F238E27FC236}">
              <a16:creationId xmlns:a16="http://schemas.microsoft.com/office/drawing/2014/main" id="{BECD6E75-2B2B-4847-88EB-041F08B1A6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1" name="Text Box 5">
          <a:extLst>
            <a:ext uri="{FF2B5EF4-FFF2-40B4-BE49-F238E27FC236}">
              <a16:creationId xmlns:a16="http://schemas.microsoft.com/office/drawing/2014/main" id="{257752F1-A973-427E-B3CC-2ADCFF52FB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2" name="Text Box 5">
          <a:extLst>
            <a:ext uri="{FF2B5EF4-FFF2-40B4-BE49-F238E27FC236}">
              <a16:creationId xmlns:a16="http://schemas.microsoft.com/office/drawing/2014/main" id="{1DD99D21-D6D1-464B-9DB5-098DC707B8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3" name="Text Box 5">
          <a:extLst>
            <a:ext uri="{FF2B5EF4-FFF2-40B4-BE49-F238E27FC236}">
              <a16:creationId xmlns:a16="http://schemas.microsoft.com/office/drawing/2014/main" id="{F01E490A-75A7-4E02-B51E-489F34AFB5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4" name="Text Box 5">
          <a:extLst>
            <a:ext uri="{FF2B5EF4-FFF2-40B4-BE49-F238E27FC236}">
              <a16:creationId xmlns:a16="http://schemas.microsoft.com/office/drawing/2014/main" id="{F45C7BA4-BAF6-44FA-89C4-D5F597713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5" name="Text Box 5">
          <a:extLst>
            <a:ext uri="{FF2B5EF4-FFF2-40B4-BE49-F238E27FC236}">
              <a16:creationId xmlns:a16="http://schemas.microsoft.com/office/drawing/2014/main" id="{8377808D-2BB7-429C-BF79-B9C77D7F51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6" name="Text Box 5">
          <a:extLst>
            <a:ext uri="{FF2B5EF4-FFF2-40B4-BE49-F238E27FC236}">
              <a16:creationId xmlns:a16="http://schemas.microsoft.com/office/drawing/2014/main" id="{1CC955C5-0A37-4C29-9698-DBB84C7CE29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7" name="Text Box 5">
          <a:extLst>
            <a:ext uri="{FF2B5EF4-FFF2-40B4-BE49-F238E27FC236}">
              <a16:creationId xmlns:a16="http://schemas.microsoft.com/office/drawing/2014/main" id="{B0F3295F-4B45-49AA-9221-EAADF87010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8" name="Text Box 5">
          <a:extLst>
            <a:ext uri="{FF2B5EF4-FFF2-40B4-BE49-F238E27FC236}">
              <a16:creationId xmlns:a16="http://schemas.microsoft.com/office/drawing/2014/main" id="{569858E3-925F-47F4-902D-5206E81215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9" name="Text Box 5">
          <a:extLst>
            <a:ext uri="{FF2B5EF4-FFF2-40B4-BE49-F238E27FC236}">
              <a16:creationId xmlns:a16="http://schemas.microsoft.com/office/drawing/2014/main" id="{0B9809AB-D6AF-4CE3-A2F4-1BEF0AF33E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0" name="Text Box 5">
          <a:extLst>
            <a:ext uri="{FF2B5EF4-FFF2-40B4-BE49-F238E27FC236}">
              <a16:creationId xmlns:a16="http://schemas.microsoft.com/office/drawing/2014/main" id="{A48AC8A0-46D6-420B-9E3E-7ACE844C49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1" name="Text Box 5">
          <a:extLst>
            <a:ext uri="{FF2B5EF4-FFF2-40B4-BE49-F238E27FC236}">
              <a16:creationId xmlns:a16="http://schemas.microsoft.com/office/drawing/2014/main" id="{9223588A-DE4D-41A7-B1C7-D546D23230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2" name="Text Box 5">
          <a:extLst>
            <a:ext uri="{FF2B5EF4-FFF2-40B4-BE49-F238E27FC236}">
              <a16:creationId xmlns:a16="http://schemas.microsoft.com/office/drawing/2014/main" id="{E66FBF34-317E-42A8-8775-BD9196A511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3" name="Text Box 5">
          <a:extLst>
            <a:ext uri="{FF2B5EF4-FFF2-40B4-BE49-F238E27FC236}">
              <a16:creationId xmlns:a16="http://schemas.microsoft.com/office/drawing/2014/main" id="{2B110842-F18D-4778-B854-3CC93ACA2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4" name="Text Box 5">
          <a:extLst>
            <a:ext uri="{FF2B5EF4-FFF2-40B4-BE49-F238E27FC236}">
              <a16:creationId xmlns:a16="http://schemas.microsoft.com/office/drawing/2014/main" id="{7587FC74-C1CC-4818-B75D-4BEC65999E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5" name="Text Box 5">
          <a:extLst>
            <a:ext uri="{FF2B5EF4-FFF2-40B4-BE49-F238E27FC236}">
              <a16:creationId xmlns:a16="http://schemas.microsoft.com/office/drawing/2014/main" id="{2DE44977-D549-4F1F-B3A7-AA92F28CA4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6" name="Text Box 5">
          <a:extLst>
            <a:ext uri="{FF2B5EF4-FFF2-40B4-BE49-F238E27FC236}">
              <a16:creationId xmlns:a16="http://schemas.microsoft.com/office/drawing/2014/main" id="{CF9BB458-3979-4546-B16A-AD27A9CE6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7" name="Text Box 5">
          <a:extLst>
            <a:ext uri="{FF2B5EF4-FFF2-40B4-BE49-F238E27FC236}">
              <a16:creationId xmlns:a16="http://schemas.microsoft.com/office/drawing/2014/main" id="{94E46EBA-FC11-4721-A42E-09BC4CCFA2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8" name="Text Box 5">
          <a:extLst>
            <a:ext uri="{FF2B5EF4-FFF2-40B4-BE49-F238E27FC236}">
              <a16:creationId xmlns:a16="http://schemas.microsoft.com/office/drawing/2014/main" id="{2E2FD429-9175-446E-BD39-B7015A2AE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9" name="Text Box 5">
          <a:extLst>
            <a:ext uri="{FF2B5EF4-FFF2-40B4-BE49-F238E27FC236}">
              <a16:creationId xmlns:a16="http://schemas.microsoft.com/office/drawing/2014/main" id="{7D448A56-BD71-4571-8317-AC10AC0B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0" name="Text Box 5">
          <a:extLst>
            <a:ext uri="{FF2B5EF4-FFF2-40B4-BE49-F238E27FC236}">
              <a16:creationId xmlns:a16="http://schemas.microsoft.com/office/drawing/2014/main" id="{2D621142-90C6-49FC-BBA4-3D31742CF1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1" name="Text Box 5">
          <a:extLst>
            <a:ext uri="{FF2B5EF4-FFF2-40B4-BE49-F238E27FC236}">
              <a16:creationId xmlns:a16="http://schemas.microsoft.com/office/drawing/2014/main" id="{5A0E9229-9297-46A6-9BFB-6244E8A877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2" name="Text Box 5">
          <a:extLst>
            <a:ext uri="{FF2B5EF4-FFF2-40B4-BE49-F238E27FC236}">
              <a16:creationId xmlns:a16="http://schemas.microsoft.com/office/drawing/2014/main" id="{6B849638-0DAD-472E-AB13-E6F3414481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3" name="Text Box 5">
          <a:extLst>
            <a:ext uri="{FF2B5EF4-FFF2-40B4-BE49-F238E27FC236}">
              <a16:creationId xmlns:a16="http://schemas.microsoft.com/office/drawing/2014/main" id="{E70ED3D6-4AF5-471C-846A-B4897DA9A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4" name="Text Box 5">
          <a:extLst>
            <a:ext uri="{FF2B5EF4-FFF2-40B4-BE49-F238E27FC236}">
              <a16:creationId xmlns:a16="http://schemas.microsoft.com/office/drawing/2014/main" id="{D92151EE-0E31-4CFE-9712-4E6A94E5E5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5" name="Text Box 5">
          <a:extLst>
            <a:ext uri="{FF2B5EF4-FFF2-40B4-BE49-F238E27FC236}">
              <a16:creationId xmlns:a16="http://schemas.microsoft.com/office/drawing/2014/main" id="{40E07E58-4B5B-4FEF-BE80-073B1FF80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6" name="Text Box 5">
          <a:extLst>
            <a:ext uri="{FF2B5EF4-FFF2-40B4-BE49-F238E27FC236}">
              <a16:creationId xmlns:a16="http://schemas.microsoft.com/office/drawing/2014/main" id="{BCFB0830-3CD1-41B6-9A33-2159D3D929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7" name="Text Box 5">
          <a:extLst>
            <a:ext uri="{FF2B5EF4-FFF2-40B4-BE49-F238E27FC236}">
              <a16:creationId xmlns:a16="http://schemas.microsoft.com/office/drawing/2014/main" id="{D3E49A0B-F2A5-4172-9A0F-F98ED816C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8" name="Text Box 5">
          <a:extLst>
            <a:ext uri="{FF2B5EF4-FFF2-40B4-BE49-F238E27FC236}">
              <a16:creationId xmlns:a16="http://schemas.microsoft.com/office/drawing/2014/main" id="{F23336B6-9C5E-4B6D-A95A-B679C28BC2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9" name="Text Box 5">
          <a:extLst>
            <a:ext uri="{FF2B5EF4-FFF2-40B4-BE49-F238E27FC236}">
              <a16:creationId xmlns:a16="http://schemas.microsoft.com/office/drawing/2014/main" id="{2BEFFD45-83D0-4BDE-BDB2-33218751E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0" name="Text Box 5">
          <a:extLst>
            <a:ext uri="{FF2B5EF4-FFF2-40B4-BE49-F238E27FC236}">
              <a16:creationId xmlns:a16="http://schemas.microsoft.com/office/drawing/2014/main" id="{FD2B4F22-C285-4FEF-8FE9-5A279F53CA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1" name="Text Box 5">
          <a:extLst>
            <a:ext uri="{FF2B5EF4-FFF2-40B4-BE49-F238E27FC236}">
              <a16:creationId xmlns:a16="http://schemas.microsoft.com/office/drawing/2014/main" id="{D6087AAC-1607-4B3B-9D78-0EB8221B7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2" name="Text Box 5">
          <a:extLst>
            <a:ext uri="{FF2B5EF4-FFF2-40B4-BE49-F238E27FC236}">
              <a16:creationId xmlns:a16="http://schemas.microsoft.com/office/drawing/2014/main" id="{B60711A0-9B3B-4280-B253-44E68DE116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3" name="Text Box 5">
          <a:extLst>
            <a:ext uri="{FF2B5EF4-FFF2-40B4-BE49-F238E27FC236}">
              <a16:creationId xmlns:a16="http://schemas.microsoft.com/office/drawing/2014/main" id="{36ED6E42-C4DA-41B9-A727-992D2237A6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4" name="Text Box 5">
          <a:extLst>
            <a:ext uri="{FF2B5EF4-FFF2-40B4-BE49-F238E27FC236}">
              <a16:creationId xmlns:a16="http://schemas.microsoft.com/office/drawing/2014/main" id="{B785A768-B150-4172-B07D-630391B677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5" name="Text Box 5">
          <a:extLst>
            <a:ext uri="{FF2B5EF4-FFF2-40B4-BE49-F238E27FC236}">
              <a16:creationId xmlns:a16="http://schemas.microsoft.com/office/drawing/2014/main" id="{B154438B-CB9F-41A8-960F-BEEEFAA09B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6" name="Text Box 5">
          <a:extLst>
            <a:ext uri="{FF2B5EF4-FFF2-40B4-BE49-F238E27FC236}">
              <a16:creationId xmlns:a16="http://schemas.microsoft.com/office/drawing/2014/main" id="{1BF59A29-1F32-4D1B-8E48-ED8F153D60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7" name="Text Box 5">
          <a:extLst>
            <a:ext uri="{FF2B5EF4-FFF2-40B4-BE49-F238E27FC236}">
              <a16:creationId xmlns:a16="http://schemas.microsoft.com/office/drawing/2014/main" id="{B8E11A03-2E84-4B77-B74B-7593512008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8" name="Text Box 5">
          <a:extLst>
            <a:ext uri="{FF2B5EF4-FFF2-40B4-BE49-F238E27FC236}">
              <a16:creationId xmlns:a16="http://schemas.microsoft.com/office/drawing/2014/main" id="{FA068A1D-57FC-4EE6-8093-A521148C8B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9" name="Text Box 5">
          <a:extLst>
            <a:ext uri="{FF2B5EF4-FFF2-40B4-BE49-F238E27FC236}">
              <a16:creationId xmlns:a16="http://schemas.microsoft.com/office/drawing/2014/main" id="{6A6EED0D-867C-43DA-89C3-AD586BB03F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0" name="Text Box 5">
          <a:extLst>
            <a:ext uri="{FF2B5EF4-FFF2-40B4-BE49-F238E27FC236}">
              <a16:creationId xmlns:a16="http://schemas.microsoft.com/office/drawing/2014/main" id="{4792455D-A2BE-4B03-8716-25B65B69A8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1" name="Text Box 5">
          <a:extLst>
            <a:ext uri="{FF2B5EF4-FFF2-40B4-BE49-F238E27FC236}">
              <a16:creationId xmlns:a16="http://schemas.microsoft.com/office/drawing/2014/main" id="{7CC6A5DB-353F-427A-A346-EAC4B7BA8E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2" name="Text Box 5">
          <a:extLst>
            <a:ext uri="{FF2B5EF4-FFF2-40B4-BE49-F238E27FC236}">
              <a16:creationId xmlns:a16="http://schemas.microsoft.com/office/drawing/2014/main" id="{36D693F9-E9BD-43D9-B233-CD320495A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3" name="Text Box 5">
          <a:extLst>
            <a:ext uri="{FF2B5EF4-FFF2-40B4-BE49-F238E27FC236}">
              <a16:creationId xmlns:a16="http://schemas.microsoft.com/office/drawing/2014/main" id="{6EA32049-EBBE-4CA4-BDF4-2B1F6E0C51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4" name="Text Box 5">
          <a:extLst>
            <a:ext uri="{FF2B5EF4-FFF2-40B4-BE49-F238E27FC236}">
              <a16:creationId xmlns:a16="http://schemas.microsoft.com/office/drawing/2014/main" id="{2318D6AE-DA0F-4497-BB4E-8D7ECE1CA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5" name="Text Box 5">
          <a:extLst>
            <a:ext uri="{FF2B5EF4-FFF2-40B4-BE49-F238E27FC236}">
              <a16:creationId xmlns:a16="http://schemas.microsoft.com/office/drawing/2014/main" id="{3F4D089A-6338-4FE4-B832-FFDFA7003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6" name="Text Box 5">
          <a:extLst>
            <a:ext uri="{FF2B5EF4-FFF2-40B4-BE49-F238E27FC236}">
              <a16:creationId xmlns:a16="http://schemas.microsoft.com/office/drawing/2014/main" id="{99366739-B830-4796-9BBB-1597995407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7" name="Text Box 5">
          <a:extLst>
            <a:ext uri="{FF2B5EF4-FFF2-40B4-BE49-F238E27FC236}">
              <a16:creationId xmlns:a16="http://schemas.microsoft.com/office/drawing/2014/main" id="{B6A0C383-B06B-432C-8608-0293079388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8" name="Text Box 5">
          <a:extLst>
            <a:ext uri="{FF2B5EF4-FFF2-40B4-BE49-F238E27FC236}">
              <a16:creationId xmlns:a16="http://schemas.microsoft.com/office/drawing/2014/main" id="{ADF149B0-70BD-4E52-BAE8-78C73E8062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9" name="Text Box 5">
          <a:extLst>
            <a:ext uri="{FF2B5EF4-FFF2-40B4-BE49-F238E27FC236}">
              <a16:creationId xmlns:a16="http://schemas.microsoft.com/office/drawing/2014/main" id="{4BBC5D4A-3BFC-45D8-9C5E-48241C32CF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0" name="Text Box 5">
          <a:extLst>
            <a:ext uri="{FF2B5EF4-FFF2-40B4-BE49-F238E27FC236}">
              <a16:creationId xmlns:a16="http://schemas.microsoft.com/office/drawing/2014/main" id="{6AE47FFD-1282-4990-ABD8-46EDF924D6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1" name="Text Box 5">
          <a:extLst>
            <a:ext uri="{FF2B5EF4-FFF2-40B4-BE49-F238E27FC236}">
              <a16:creationId xmlns:a16="http://schemas.microsoft.com/office/drawing/2014/main" id="{F996DB71-6DA5-4576-937B-D08179ED8F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62" name="Text Box 5">
          <a:extLst>
            <a:ext uri="{FF2B5EF4-FFF2-40B4-BE49-F238E27FC236}">
              <a16:creationId xmlns:a16="http://schemas.microsoft.com/office/drawing/2014/main" id="{7A8D8C24-48E3-4A37-9365-B54B5DBE9C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3" name="Text Box 5">
          <a:extLst>
            <a:ext uri="{FF2B5EF4-FFF2-40B4-BE49-F238E27FC236}">
              <a16:creationId xmlns:a16="http://schemas.microsoft.com/office/drawing/2014/main" id="{6D4881A6-6B88-47C5-B912-B9B2B855437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4" name="Text Box 5">
          <a:extLst>
            <a:ext uri="{FF2B5EF4-FFF2-40B4-BE49-F238E27FC236}">
              <a16:creationId xmlns:a16="http://schemas.microsoft.com/office/drawing/2014/main" id="{6B7694DB-92BB-44F2-A710-30C2801FE4E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5" name="Text Box 5">
          <a:extLst>
            <a:ext uri="{FF2B5EF4-FFF2-40B4-BE49-F238E27FC236}">
              <a16:creationId xmlns:a16="http://schemas.microsoft.com/office/drawing/2014/main" id="{7C1F62F6-8167-4C00-8933-6EA2F34BCC8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6" name="Text Box 5">
          <a:extLst>
            <a:ext uri="{FF2B5EF4-FFF2-40B4-BE49-F238E27FC236}">
              <a16:creationId xmlns:a16="http://schemas.microsoft.com/office/drawing/2014/main" id="{E3AD86B1-A989-4FF7-863E-AF6A6F581E1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67" name="Text Box 5">
          <a:extLst>
            <a:ext uri="{FF2B5EF4-FFF2-40B4-BE49-F238E27FC236}">
              <a16:creationId xmlns:a16="http://schemas.microsoft.com/office/drawing/2014/main" id="{0EB92684-659A-4083-A7D8-E94B926F04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8" name="Text Box 5">
          <a:extLst>
            <a:ext uri="{FF2B5EF4-FFF2-40B4-BE49-F238E27FC236}">
              <a16:creationId xmlns:a16="http://schemas.microsoft.com/office/drawing/2014/main" id="{35C109C4-5CFC-4FBA-B23E-3BC98CDF829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9" name="Text Box 5">
          <a:extLst>
            <a:ext uri="{FF2B5EF4-FFF2-40B4-BE49-F238E27FC236}">
              <a16:creationId xmlns:a16="http://schemas.microsoft.com/office/drawing/2014/main" id="{699CF538-161B-41B5-A042-59D5AA2204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0" name="Text Box 5">
          <a:extLst>
            <a:ext uri="{FF2B5EF4-FFF2-40B4-BE49-F238E27FC236}">
              <a16:creationId xmlns:a16="http://schemas.microsoft.com/office/drawing/2014/main" id="{2F138A2D-6ED4-4751-BB26-7F34CA62B04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1" name="Text Box 5">
          <a:extLst>
            <a:ext uri="{FF2B5EF4-FFF2-40B4-BE49-F238E27FC236}">
              <a16:creationId xmlns:a16="http://schemas.microsoft.com/office/drawing/2014/main" id="{8CDF99C8-182D-491D-926B-51D56C03F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2" name="Text Box 5">
          <a:extLst>
            <a:ext uri="{FF2B5EF4-FFF2-40B4-BE49-F238E27FC236}">
              <a16:creationId xmlns:a16="http://schemas.microsoft.com/office/drawing/2014/main" id="{49C0A0EA-7B93-41B7-B5D7-2BCA4821539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3" name="Text Box 5">
          <a:extLst>
            <a:ext uri="{FF2B5EF4-FFF2-40B4-BE49-F238E27FC236}">
              <a16:creationId xmlns:a16="http://schemas.microsoft.com/office/drawing/2014/main" id="{07539ABC-490C-4C38-923B-E4A4BDD83C8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4" name="Text Box 5">
          <a:extLst>
            <a:ext uri="{FF2B5EF4-FFF2-40B4-BE49-F238E27FC236}">
              <a16:creationId xmlns:a16="http://schemas.microsoft.com/office/drawing/2014/main" id="{167790D5-D498-43D7-A353-BCCB08900A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5" name="Text Box 5">
          <a:extLst>
            <a:ext uri="{FF2B5EF4-FFF2-40B4-BE49-F238E27FC236}">
              <a16:creationId xmlns:a16="http://schemas.microsoft.com/office/drawing/2014/main" id="{89804D9D-4B83-469B-B4B7-43335130CC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6" name="Text Box 5">
          <a:extLst>
            <a:ext uri="{FF2B5EF4-FFF2-40B4-BE49-F238E27FC236}">
              <a16:creationId xmlns:a16="http://schemas.microsoft.com/office/drawing/2014/main" id="{186C2816-89B6-4A34-AA7A-EE451965DF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7" name="Text Box 5">
          <a:extLst>
            <a:ext uri="{FF2B5EF4-FFF2-40B4-BE49-F238E27FC236}">
              <a16:creationId xmlns:a16="http://schemas.microsoft.com/office/drawing/2014/main" id="{A5EC462E-BAD4-4ABC-926B-BD099C3143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8" name="Text Box 5">
          <a:extLst>
            <a:ext uri="{FF2B5EF4-FFF2-40B4-BE49-F238E27FC236}">
              <a16:creationId xmlns:a16="http://schemas.microsoft.com/office/drawing/2014/main" id="{C2DA4F79-B31B-41D1-8D0B-124F08C3DE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9" name="Text Box 5">
          <a:extLst>
            <a:ext uri="{FF2B5EF4-FFF2-40B4-BE49-F238E27FC236}">
              <a16:creationId xmlns:a16="http://schemas.microsoft.com/office/drawing/2014/main" id="{FAF17623-2FCC-40C7-9EA8-EF4434A7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0" name="Text Box 5">
          <a:extLst>
            <a:ext uri="{FF2B5EF4-FFF2-40B4-BE49-F238E27FC236}">
              <a16:creationId xmlns:a16="http://schemas.microsoft.com/office/drawing/2014/main" id="{A8F658E0-0ADE-45A5-ADA2-5639CDFD5C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1" name="Text Box 5">
          <a:extLst>
            <a:ext uri="{FF2B5EF4-FFF2-40B4-BE49-F238E27FC236}">
              <a16:creationId xmlns:a16="http://schemas.microsoft.com/office/drawing/2014/main" id="{6753367F-22E0-4843-9D9E-D2D66F3DE6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2" name="Text Box 5">
          <a:extLst>
            <a:ext uri="{FF2B5EF4-FFF2-40B4-BE49-F238E27FC236}">
              <a16:creationId xmlns:a16="http://schemas.microsoft.com/office/drawing/2014/main" id="{613A1128-3831-4ACD-B773-02894B32A0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3" name="Text Box 5">
          <a:extLst>
            <a:ext uri="{FF2B5EF4-FFF2-40B4-BE49-F238E27FC236}">
              <a16:creationId xmlns:a16="http://schemas.microsoft.com/office/drawing/2014/main" id="{9DB34A0D-024D-44B4-9F28-7F96D39BCC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4" name="Text Box 5">
          <a:extLst>
            <a:ext uri="{FF2B5EF4-FFF2-40B4-BE49-F238E27FC236}">
              <a16:creationId xmlns:a16="http://schemas.microsoft.com/office/drawing/2014/main" id="{88AF2B07-C904-41F3-A450-BF07B03F6D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5" name="Text Box 5">
          <a:extLst>
            <a:ext uri="{FF2B5EF4-FFF2-40B4-BE49-F238E27FC236}">
              <a16:creationId xmlns:a16="http://schemas.microsoft.com/office/drawing/2014/main" id="{306A3EB8-52B1-4887-89A9-033FFCE0D2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6" name="Text Box 5">
          <a:extLst>
            <a:ext uri="{FF2B5EF4-FFF2-40B4-BE49-F238E27FC236}">
              <a16:creationId xmlns:a16="http://schemas.microsoft.com/office/drawing/2014/main" id="{ABB4520B-A507-4652-B76E-116FE659E3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7" name="Text Box 5">
          <a:extLst>
            <a:ext uri="{FF2B5EF4-FFF2-40B4-BE49-F238E27FC236}">
              <a16:creationId xmlns:a16="http://schemas.microsoft.com/office/drawing/2014/main" id="{AA2521B8-8C69-4633-948E-1952C4E95D9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8" name="Text Box 5">
          <a:extLst>
            <a:ext uri="{FF2B5EF4-FFF2-40B4-BE49-F238E27FC236}">
              <a16:creationId xmlns:a16="http://schemas.microsoft.com/office/drawing/2014/main" id="{732DBE2E-C158-472C-B575-1FB52D71233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9" name="Text Box 5">
          <a:extLst>
            <a:ext uri="{FF2B5EF4-FFF2-40B4-BE49-F238E27FC236}">
              <a16:creationId xmlns:a16="http://schemas.microsoft.com/office/drawing/2014/main" id="{D58E7A10-09BA-4C60-90BF-0CA1885DAF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0" name="Text Box 5">
          <a:extLst>
            <a:ext uri="{FF2B5EF4-FFF2-40B4-BE49-F238E27FC236}">
              <a16:creationId xmlns:a16="http://schemas.microsoft.com/office/drawing/2014/main" id="{AD39E564-40AE-4423-9330-4F7F81E9FE2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1" name="Text Box 5">
          <a:extLst>
            <a:ext uri="{FF2B5EF4-FFF2-40B4-BE49-F238E27FC236}">
              <a16:creationId xmlns:a16="http://schemas.microsoft.com/office/drawing/2014/main" id="{491B5C48-F69A-46EB-A611-4E11EDCDE2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2" name="Text Box 5">
          <a:extLst>
            <a:ext uri="{FF2B5EF4-FFF2-40B4-BE49-F238E27FC236}">
              <a16:creationId xmlns:a16="http://schemas.microsoft.com/office/drawing/2014/main" id="{99220342-D8BF-44CD-82D7-87EB61AA72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3" name="Text Box 5">
          <a:extLst>
            <a:ext uri="{FF2B5EF4-FFF2-40B4-BE49-F238E27FC236}">
              <a16:creationId xmlns:a16="http://schemas.microsoft.com/office/drawing/2014/main" id="{064C1857-52A0-45CB-A268-C383B745D8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4" name="Text Box 5">
          <a:extLst>
            <a:ext uri="{FF2B5EF4-FFF2-40B4-BE49-F238E27FC236}">
              <a16:creationId xmlns:a16="http://schemas.microsoft.com/office/drawing/2014/main" id="{F1AA7139-DE82-4034-B978-A4DDD90190A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5" name="Text Box 5">
          <a:extLst>
            <a:ext uri="{FF2B5EF4-FFF2-40B4-BE49-F238E27FC236}">
              <a16:creationId xmlns:a16="http://schemas.microsoft.com/office/drawing/2014/main" id="{BFDF3B3B-43A3-4A6D-8A1B-4467076FF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6" name="Text Box 5">
          <a:extLst>
            <a:ext uri="{FF2B5EF4-FFF2-40B4-BE49-F238E27FC236}">
              <a16:creationId xmlns:a16="http://schemas.microsoft.com/office/drawing/2014/main" id="{801F4D90-8771-4C05-BC1F-944ECC2B421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7" name="Text Box 5">
          <a:extLst>
            <a:ext uri="{FF2B5EF4-FFF2-40B4-BE49-F238E27FC236}">
              <a16:creationId xmlns:a16="http://schemas.microsoft.com/office/drawing/2014/main" id="{5AF9CBE3-CDB7-4D75-AB8F-770761B04D6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8" name="Text Box 5">
          <a:extLst>
            <a:ext uri="{FF2B5EF4-FFF2-40B4-BE49-F238E27FC236}">
              <a16:creationId xmlns:a16="http://schemas.microsoft.com/office/drawing/2014/main" id="{0CA436A8-DF42-45A8-BBBF-A4DA9B04FE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9" name="Text Box 5">
          <a:extLst>
            <a:ext uri="{FF2B5EF4-FFF2-40B4-BE49-F238E27FC236}">
              <a16:creationId xmlns:a16="http://schemas.microsoft.com/office/drawing/2014/main" id="{125001B6-BAAF-4D75-9EFB-6AE1DFA1534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0" name="Text Box 5">
          <a:extLst>
            <a:ext uri="{FF2B5EF4-FFF2-40B4-BE49-F238E27FC236}">
              <a16:creationId xmlns:a16="http://schemas.microsoft.com/office/drawing/2014/main" id="{FC3DE16B-D872-4A51-AD68-4ED1692091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1" name="Text Box 5">
          <a:extLst>
            <a:ext uri="{FF2B5EF4-FFF2-40B4-BE49-F238E27FC236}">
              <a16:creationId xmlns:a16="http://schemas.microsoft.com/office/drawing/2014/main" id="{66CA0F06-C7AA-4206-9775-229A77A3CD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2" name="Text Box 5">
          <a:extLst>
            <a:ext uri="{FF2B5EF4-FFF2-40B4-BE49-F238E27FC236}">
              <a16:creationId xmlns:a16="http://schemas.microsoft.com/office/drawing/2014/main" id="{64CF0F84-9B74-4D60-B178-8843D79123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3" name="Text Box 5">
          <a:extLst>
            <a:ext uri="{FF2B5EF4-FFF2-40B4-BE49-F238E27FC236}">
              <a16:creationId xmlns:a16="http://schemas.microsoft.com/office/drawing/2014/main" id="{A32D24C2-63C7-41AE-974C-7D5B3CDEEB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4" name="Text Box 5">
          <a:extLst>
            <a:ext uri="{FF2B5EF4-FFF2-40B4-BE49-F238E27FC236}">
              <a16:creationId xmlns:a16="http://schemas.microsoft.com/office/drawing/2014/main" id="{F5073C4F-B270-4769-8358-242609EA26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5" name="Text Box 5">
          <a:extLst>
            <a:ext uri="{FF2B5EF4-FFF2-40B4-BE49-F238E27FC236}">
              <a16:creationId xmlns:a16="http://schemas.microsoft.com/office/drawing/2014/main" id="{7A1E49A4-75D8-4264-8214-C4851E4723A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6" name="Text Box 5">
          <a:extLst>
            <a:ext uri="{FF2B5EF4-FFF2-40B4-BE49-F238E27FC236}">
              <a16:creationId xmlns:a16="http://schemas.microsoft.com/office/drawing/2014/main" id="{470F54B7-9E24-42BF-9667-90C08C4DA7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7" name="Text Box 5">
          <a:extLst>
            <a:ext uri="{FF2B5EF4-FFF2-40B4-BE49-F238E27FC236}">
              <a16:creationId xmlns:a16="http://schemas.microsoft.com/office/drawing/2014/main" id="{2ED35B1C-B05B-4CCE-ACA8-2128A45C16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8" name="Text Box 5">
          <a:extLst>
            <a:ext uri="{FF2B5EF4-FFF2-40B4-BE49-F238E27FC236}">
              <a16:creationId xmlns:a16="http://schemas.microsoft.com/office/drawing/2014/main" id="{42D64C87-6543-4B98-ADC1-85CAEB32DF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9" name="Text Box 5">
          <a:extLst>
            <a:ext uri="{FF2B5EF4-FFF2-40B4-BE49-F238E27FC236}">
              <a16:creationId xmlns:a16="http://schemas.microsoft.com/office/drawing/2014/main" id="{9A7D1483-E9E3-4E99-92FF-C1FFCB1DC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10" name="Text Box 5">
          <a:extLst>
            <a:ext uri="{FF2B5EF4-FFF2-40B4-BE49-F238E27FC236}">
              <a16:creationId xmlns:a16="http://schemas.microsoft.com/office/drawing/2014/main" id="{37323E39-B67B-4962-B4C2-C870FF411C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1" name="Text Box 5">
          <a:extLst>
            <a:ext uri="{FF2B5EF4-FFF2-40B4-BE49-F238E27FC236}">
              <a16:creationId xmlns:a16="http://schemas.microsoft.com/office/drawing/2014/main" id="{B46D23CC-0A88-422D-AA97-F849601DE6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2" name="Text Box 5">
          <a:extLst>
            <a:ext uri="{FF2B5EF4-FFF2-40B4-BE49-F238E27FC236}">
              <a16:creationId xmlns:a16="http://schemas.microsoft.com/office/drawing/2014/main" id="{0394A54E-6BEA-45BC-A23F-F71319EDCB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3" name="Text Box 5">
          <a:extLst>
            <a:ext uri="{FF2B5EF4-FFF2-40B4-BE49-F238E27FC236}">
              <a16:creationId xmlns:a16="http://schemas.microsoft.com/office/drawing/2014/main" id="{2DECA682-1A38-4228-B8EA-D0C124E54A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4" name="Text Box 5">
          <a:extLst>
            <a:ext uri="{FF2B5EF4-FFF2-40B4-BE49-F238E27FC236}">
              <a16:creationId xmlns:a16="http://schemas.microsoft.com/office/drawing/2014/main" id="{641397E5-9EDF-40FA-9206-C574CAC76DB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5" name="Text Box 5">
          <a:extLst>
            <a:ext uri="{FF2B5EF4-FFF2-40B4-BE49-F238E27FC236}">
              <a16:creationId xmlns:a16="http://schemas.microsoft.com/office/drawing/2014/main" id="{86A5DCBB-AEAD-4ADF-8885-2ED0B3EA6E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6" name="Text Box 5">
          <a:extLst>
            <a:ext uri="{FF2B5EF4-FFF2-40B4-BE49-F238E27FC236}">
              <a16:creationId xmlns:a16="http://schemas.microsoft.com/office/drawing/2014/main" id="{8C9B456A-AA8F-40E4-865C-4047532014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7" name="Text Box 5">
          <a:extLst>
            <a:ext uri="{FF2B5EF4-FFF2-40B4-BE49-F238E27FC236}">
              <a16:creationId xmlns:a16="http://schemas.microsoft.com/office/drawing/2014/main" id="{819D3F72-08CD-4E40-9BFA-AA81336F65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8" name="Text Box 5">
          <a:extLst>
            <a:ext uri="{FF2B5EF4-FFF2-40B4-BE49-F238E27FC236}">
              <a16:creationId xmlns:a16="http://schemas.microsoft.com/office/drawing/2014/main" id="{A169DC07-B397-4132-B978-9AAE8193F1B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9" name="Text Box 5">
          <a:extLst>
            <a:ext uri="{FF2B5EF4-FFF2-40B4-BE49-F238E27FC236}">
              <a16:creationId xmlns:a16="http://schemas.microsoft.com/office/drawing/2014/main" id="{B13886C9-775B-4D48-8527-88DE026AB5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0" name="Text Box 5">
          <a:extLst>
            <a:ext uri="{FF2B5EF4-FFF2-40B4-BE49-F238E27FC236}">
              <a16:creationId xmlns:a16="http://schemas.microsoft.com/office/drawing/2014/main" id="{CF07AF23-AC24-4C00-B59B-8DE7C33396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1" name="Text Box 5">
          <a:extLst>
            <a:ext uri="{FF2B5EF4-FFF2-40B4-BE49-F238E27FC236}">
              <a16:creationId xmlns:a16="http://schemas.microsoft.com/office/drawing/2014/main" id="{8F621068-57F0-4DC9-B77A-4F77CFEC54E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2" name="Text Box 5">
          <a:extLst>
            <a:ext uri="{FF2B5EF4-FFF2-40B4-BE49-F238E27FC236}">
              <a16:creationId xmlns:a16="http://schemas.microsoft.com/office/drawing/2014/main" id="{5713937A-DA15-4067-82B1-3CAA0FFF7A4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3" name="Text Box 5">
          <a:extLst>
            <a:ext uri="{FF2B5EF4-FFF2-40B4-BE49-F238E27FC236}">
              <a16:creationId xmlns:a16="http://schemas.microsoft.com/office/drawing/2014/main" id="{C1FDD322-B7A6-48DA-8326-A6400CC926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4" name="Text Box 5">
          <a:extLst>
            <a:ext uri="{FF2B5EF4-FFF2-40B4-BE49-F238E27FC236}">
              <a16:creationId xmlns:a16="http://schemas.microsoft.com/office/drawing/2014/main" id="{F61BDF86-1054-423B-8479-8F145884D6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5" name="Text Box 5">
          <a:extLst>
            <a:ext uri="{FF2B5EF4-FFF2-40B4-BE49-F238E27FC236}">
              <a16:creationId xmlns:a16="http://schemas.microsoft.com/office/drawing/2014/main" id="{51178444-6000-4FD2-B38A-17D7111253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6" name="Text Box 5">
          <a:extLst>
            <a:ext uri="{FF2B5EF4-FFF2-40B4-BE49-F238E27FC236}">
              <a16:creationId xmlns:a16="http://schemas.microsoft.com/office/drawing/2014/main" id="{61DFB677-F84A-4424-8637-578F396A218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7" name="Text Box 5">
          <a:extLst>
            <a:ext uri="{FF2B5EF4-FFF2-40B4-BE49-F238E27FC236}">
              <a16:creationId xmlns:a16="http://schemas.microsoft.com/office/drawing/2014/main" id="{BFE87737-19D0-4BED-8A0C-BC3B4F9C86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8" name="Text Box 5">
          <a:extLst>
            <a:ext uri="{FF2B5EF4-FFF2-40B4-BE49-F238E27FC236}">
              <a16:creationId xmlns:a16="http://schemas.microsoft.com/office/drawing/2014/main" id="{FB992522-DC84-4B9C-8629-01EEE6F987F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9" name="Text Box 5">
          <a:extLst>
            <a:ext uri="{FF2B5EF4-FFF2-40B4-BE49-F238E27FC236}">
              <a16:creationId xmlns:a16="http://schemas.microsoft.com/office/drawing/2014/main" id="{00D23A9D-488A-4294-B63A-F1CC0F3386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0" name="Text Box 5">
          <a:extLst>
            <a:ext uri="{FF2B5EF4-FFF2-40B4-BE49-F238E27FC236}">
              <a16:creationId xmlns:a16="http://schemas.microsoft.com/office/drawing/2014/main" id="{660D95C5-5AE8-48FB-A95B-668CD02115D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1" name="Text Box 5">
          <a:extLst>
            <a:ext uri="{FF2B5EF4-FFF2-40B4-BE49-F238E27FC236}">
              <a16:creationId xmlns:a16="http://schemas.microsoft.com/office/drawing/2014/main" id="{BBB8909B-F8EC-42E7-9497-FA4B04D7BA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32" name="Text Box 5">
          <a:extLst>
            <a:ext uri="{FF2B5EF4-FFF2-40B4-BE49-F238E27FC236}">
              <a16:creationId xmlns:a16="http://schemas.microsoft.com/office/drawing/2014/main" id="{CEE41045-7101-418B-BEC9-3476875CD6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3" name="Text Box 5">
          <a:extLst>
            <a:ext uri="{FF2B5EF4-FFF2-40B4-BE49-F238E27FC236}">
              <a16:creationId xmlns:a16="http://schemas.microsoft.com/office/drawing/2014/main" id="{B225A878-CC07-43F8-A8E0-E9DF44953FC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4" name="Text Box 5">
          <a:extLst>
            <a:ext uri="{FF2B5EF4-FFF2-40B4-BE49-F238E27FC236}">
              <a16:creationId xmlns:a16="http://schemas.microsoft.com/office/drawing/2014/main" id="{6B682814-1954-417D-A691-088BC17F99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5" name="Text Box 5">
          <a:extLst>
            <a:ext uri="{FF2B5EF4-FFF2-40B4-BE49-F238E27FC236}">
              <a16:creationId xmlns:a16="http://schemas.microsoft.com/office/drawing/2014/main" id="{2C9E1DD0-92D9-43AC-B726-2FA91F54362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736" name="Text Box 5">
          <a:extLst>
            <a:ext uri="{FF2B5EF4-FFF2-40B4-BE49-F238E27FC236}">
              <a16:creationId xmlns:a16="http://schemas.microsoft.com/office/drawing/2014/main" id="{D7C373B3-C8AD-449B-8001-4E9858F90A3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37" name="Text Box 5">
          <a:extLst>
            <a:ext uri="{FF2B5EF4-FFF2-40B4-BE49-F238E27FC236}">
              <a16:creationId xmlns:a16="http://schemas.microsoft.com/office/drawing/2014/main" id="{E173EDF2-951D-441B-BF3B-FB671938C1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8" name="Text Box 5">
          <a:extLst>
            <a:ext uri="{FF2B5EF4-FFF2-40B4-BE49-F238E27FC236}">
              <a16:creationId xmlns:a16="http://schemas.microsoft.com/office/drawing/2014/main" id="{D73348BC-653A-4049-ACAA-3B12696D7E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9" name="Text Box 5">
          <a:extLst>
            <a:ext uri="{FF2B5EF4-FFF2-40B4-BE49-F238E27FC236}">
              <a16:creationId xmlns:a16="http://schemas.microsoft.com/office/drawing/2014/main" id="{317B2EE6-165C-427E-96E0-0C1F55DCD82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0" name="Text Box 5">
          <a:extLst>
            <a:ext uri="{FF2B5EF4-FFF2-40B4-BE49-F238E27FC236}">
              <a16:creationId xmlns:a16="http://schemas.microsoft.com/office/drawing/2014/main" id="{FDA394C1-E4A4-4475-9BDB-D970D8ED34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1" name="Text Box 5">
          <a:extLst>
            <a:ext uri="{FF2B5EF4-FFF2-40B4-BE49-F238E27FC236}">
              <a16:creationId xmlns:a16="http://schemas.microsoft.com/office/drawing/2014/main" id="{6FB188F8-E19F-4988-96C2-B2AEE40AD93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2" name="Text Box 5">
          <a:extLst>
            <a:ext uri="{FF2B5EF4-FFF2-40B4-BE49-F238E27FC236}">
              <a16:creationId xmlns:a16="http://schemas.microsoft.com/office/drawing/2014/main" id="{59CE74A8-AA65-451C-8B17-EDAB267475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3" name="Text Box 5">
          <a:extLst>
            <a:ext uri="{FF2B5EF4-FFF2-40B4-BE49-F238E27FC236}">
              <a16:creationId xmlns:a16="http://schemas.microsoft.com/office/drawing/2014/main" id="{D28B71F6-8EE6-48AE-8453-E4E018480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4" name="Text Box 5">
          <a:extLst>
            <a:ext uri="{FF2B5EF4-FFF2-40B4-BE49-F238E27FC236}">
              <a16:creationId xmlns:a16="http://schemas.microsoft.com/office/drawing/2014/main" id="{09957EF8-3307-4C90-A886-9A7AA884A0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5" name="Text Box 5">
          <a:extLst>
            <a:ext uri="{FF2B5EF4-FFF2-40B4-BE49-F238E27FC236}">
              <a16:creationId xmlns:a16="http://schemas.microsoft.com/office/drawing/2014/main" id="{9B7DEACE-2036-4A1F-A8D7-79C0E6EE1E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6" name="Text Box 5">
          <a:extLst>
            <a:ext uri="{FF2B5EF4-FFF2-40B4-BE49-F238E27FC236}">
              <a16:creationId xmlns:a16="http://schemas.microsoft.com/office/drawing/2014/main" id="{9AA63B69-0A5E-4EF6-8A70-C3DDAC62CB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7" name="Text Box 5">
          <a:extLst>
            <a:ext uri="{FF2B5EF4-FFF2-40B4-BE49-F238E27FC236}">
              <a16:creationId xmlns:a16="http://schemas.microsoft.com/office/drawing/2014/main" id="{078D3C1F-7C3C-4DE1-8709-DA1A304E7DB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8" name="Text Box 5">
          <a:extLst>
            <a:ext uri="{FF2B5EF4-FFF2-40B4-BE49-F238E27FC236}">
              <a16:creationId xmlns:a16="http://schemas.microsoft.com/office/drawing/2014/main" id="{EC17CE37-0192-4A30-B98C-4A534B63D58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9" name="Text Box 5">
          <a:extLst>
            <a:ext uri="{FF2B5EF4-FFF2-40B4-BE49-F238E27FC236}">
              <a16:creationId xmlns:a16="http://schemas.microsoft.com/office/drawing/2014/main" id="{317A06EF-7294-48D9-B86F-37E8942C59E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0" name="Text Box 5">
          <a:extLst>
            <a:ext uri="{FF2B5EF4-FFF2-40B4-BE49-F238E27FC236}">
              <a16:creationId xmlns:a16="http://schemas.microsoft.com/office/drawing/2014/main" id="{EB8C9861-3AAF-4CA5-A4EA-DE0144302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1" name="Text Box 5">
          <a:extLst>
            <a:ext uri="{FF2B5EF4-FFF2-40B4-BE49-F238E27FC236}">
              <a16:creationId xmlns:a16="http://schemas.microsoft.com/office/drawing/2014/main" id="{94E7EF59-4D30-42FC-91D7-6CF24FC280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2" name="Text Box 5">
          <a:extLst>
            <a:ext uri="{FF2B5EF4-FFF2-40B4-BE49-F238E27FC236}">
              <a16:creationId xmlns:a16="http://schemas.microsoft.com/office/drawing/2014/main" id="{B9A41535-F973-4BD0-9DAA-1C781A462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3" name="Text Box 5">
          <a:extLst>
            <a:ext uri="{FF2B5EF4-FFF2-40B4-BE49-F238E27FC236}">
              <a16:creationId xmlns:a16="http://schemas.microsoft.com/office/drawing/2014/main" id="{10286705-EFD0-471F-8B65-1EF2C0A089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4" name="Text Box 5">
          <a:extLst>
            <a:ext uri="{FF2B5EF4-FFF2-40B4-BE49-F238E27FC236}">
              <a16:creationId xmlns:a16="http://schemas.microsoft.com/office/drawing/2014/main" id="{913BE92D-DAFE-4008-9E00-80496AD90EA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5" name="Text Box 5">
          <a:extLst>
            <a:ext uri="{FF2B5EF4-FFF2-40B4-BE49-F238E27FC236}">
              <a16:creationId xmlns:a16="http://schemas.microsoft.com/office/drawing/2014/main" id="{A58D4F85-91B0-4EF1-9C48-B093DACA4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6" name="Text Box 5">
          <a:extLst>
            <a:ext uri="{FF2B5EF4-FFF2-40B4-BE49-F238E27FC236}">
              <a16:creationId xmlns:a16="http://schemas.microsoft.com/office/drawing/2014/main" id="{7646A082-C19E-4F90-A57C-3863DF2FD3F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7" name="Text Box 5">
          <a:extLst>
            <a:ext uri="{FF2B5EF4-FFF2-40B4-BE49-F238E27FC236}">
              <a16:creationId xmlns:a16="http://schemas.microsoft.com/office/drawing/2014/main" id="{174F6F6F-337D-4B71-B599-232D6C3FDC2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8" name="Text Box 5">
          <a:extLst>
            <a:ext uri="{FF2B5EF4-FFF2-40B4-BE49-F238E27FC236}">
              <a16:creationId xmlns:a16="http://schemas.microsoft.com/office/drawing/2014/main" id="{DAA4B2C9-76E8-469D-AEBB-3A7FFEE189B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9" name="Text Box 5">
          <a:extLst>
            <a:ext uri="{FF2B5EF4-FFF2-40B4-BE49-F238E27FC236}">
              <a16:creationId xmlns:a16="http://schemas.microsoft.com/office/drawing/2014/main" id="{2390AB1B-E17A-4904-913D-C65582D37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0" name="Text Box 5">
          <a:extLst>
            <a:ext uri="{FF2B5EF4-FFF2-40B4-BE49-F238E27FC236}">
              <a16:creationId xmlns:a16="http://schemas.microsoft.com/office/drawing/2014/main" id="{35A6D5A5-8D5D-44F0-A869-B68673A2383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1" name="Text Box 5">
          <a:extLst>
            <a:ext uri="{FF2B5EF4-FFF2-40B4-BE49-F238E27FC236}">
              <a16:creationId xmlns:a16="http://schemas.microsoft.com/office/drawing/2014/main" id="{562AFB5C-3392-4D95-9962-CD30F027BD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2" name="Text Box 5">
          <a:extLst>
            <a:ext uri="{FF2B5EF4-FFF2-40B4-BE49-F238E27FC236}">
              <a16:creationId xmlns:a16="http://schemas.microsoft.com/office/drawing/2014/main" id="{FA23D1E6-DFA5-4899-9B8F-F90896C1B8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3" name="Text Box 5">
          <a:extLst>
            <a:ext uri="{FF2B5EF4-FFF2-40B4-BE49-F238E27FC236}">
              <a16:creationId xmlns:a16="http://schemas.microsoft.com/office/drawing/2014/main" id="{E51EDD14-941F-4B3B-AEA6-ECC5D3F56EC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4" name="Text Box 5">
          <a:extLst>
            <a:ext uri="{FF2B5EF4-FFF2-40B4-BE49-F238E27FC236}">
              <a16:creationId xmlns:a16="http://schemas.microsoft.com/office/drawing/2014/main" id="{3EF33E44-0882-496A-94F7-DE09F46777D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5" name="Text Box 5">
          <a:extLst>
            <a:ext uri="{FF2B5EF4-FFF2-40B4-BE49-F238E27FC236}">
              <a16:creationId xmlns:a16="http://schemas.microsoft.com/office/drawing/2014/main" id="{C1323B9E-62DB-48AB-B9B6-05006643A6B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6" name="Text Box 5">
          <a:extLst>
            <a:ext uri="{FF2B5EF4-FFF2-40B4-BE49-F238E27FC236}">
              <a16:creationId xmlns:a16="http://schemas.microsoft.com/office/drawing/2014/main" id="{AB7BE223-63D1-4989-B183-B07F3311FF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7" name="Text Box 5">
          <a:extLst>
            <a:ext uri="{FF2B5EF4-FFF2-40B4-BE49-F238E27FC236}">
              <a16:creationId xmlns:a16="http://schemas.microsoft.com/office/drawing/2014/main" id="{71C927D8-1486-44C1-AEDD-98D3B64EC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8" name="Text Box 5">
          <a:extLst>
            <a:ext uri="{FF2B5EF4-FFF2-40B4-BE49-F238E27FC236}">
              <a16:creationId xmlns:a16="http://schemas.microsoft.com/office/drawing/2014/main" id="{E21892BA-BD70-40EF-86DE-9AFC3AFF9C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9" name="Text Box 5">
          <a:extLst>
            <a:ext uri="{FF2B5EF4-FFF2-40B4-BE49-F238E27FC236}">
              <a16:creationId xmlns:a16="http://schemas.microsoft.com/office/drawing/2014/main" id="{F07BC1D5-1D83-4D1E-BD2F-580480F4481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0" name="Text Box 5">
          <a:extLst>
            <a:ext uri="{FF2B5EF4-FFF2-40B4-BE49-F238E27FC236}">
              <a16:creationId xmlns:a16="http://schemas.microsoft.com/office/drawing/2014/main" id="{97CAF188-D611-4CD9-B8CA-4C36C5A960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1" name="Text Box 5">
          <a:extLst>
            <a:ext uri="{FF2B5EF4-FFF2-40B4-BE49-F238E27FC236}">
              <a16:creationId xmlns:a16="http://schemas.microsoft.com/office/drawing/2014/main" id="{38EC46BF-244E-43EE-8C04-49541418C21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2" name="Text Box 5">
          <a:extLst>
            <a:ext uri="{FF2B5EF4-FFF2-40B4-BE49-F238E27FC236}">
              <a16:creationId xmlns:a16="http://schemas.microsoft.com/office/drawing/2014/main" id="{507D93AB-5EA4-4448-96FF-1EB61A29CB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3" name="Text Box 5">
          <a:extLst>
            <a:ext uri="{FF2B5EF4-FFF2-40B4-BE49-F238E27FC236}">
              <a16:creationId xmlns:a16="http://schemas.microsoft.com/office/drawing/2014/main" id="{71188ABC-8ADD-4D77-B7F2-EEAED811D9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4" name="Text Box 5">
          <a:extLst>
            <a:ext uri="{FF2B5EF4-FFF2-40B4-BE49-F238E27FC236}">
              <a16:creationId xmlns:a16="http://schemas.microsoft.com/office/drawing/2014/main" id="{A72B0DDE-323C-431A-9456-50EFDB7E2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5" name="Text Box 5">
          <a:extLst>
            <a:ext uri="{FF2B5EF4-FFF2-40B4-BE49-F238E27FC236}">
              <a16:creationId xmlns:a16="http://schemas.microsoft.com/office/drawing/2014/main" id="{522B816D-7523-4BB6-A380-2CA026CCC2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6" name="Text Box 5">
          <a:extLst>
            <a:ext uri="{FF2B5EF4-FFF2-40B4-BE49-F238E27FC236}">
              <a16:creationId xmlns:a16="http://schemas.microsoft.com/office/drawing/2014/main" id="{5794F2B3-E4C9-4A62-A69D-2BC8FDCEE5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7" name="Text Box 5">
          <a:extLst>
            <a:ext uri="{FF2B5EF4-FFF2-40B4-BE49-F238E27FC236}">
              <a16:creationId xmlns:a16="http://schemas.microsoft.com/office/drawing/2014/main" id="{639557C9-0A4D-43ED-B854-0FFC02F6BEF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8" name="Text Box 5">
          <a:extLst>
            <a:ext uri="{FF2B5EF4-FFF2-40B4-BE49-F238E27FC236}">
              <a16:creationId xmlns:a16="http://schemas.microsoft.com/office/drawing/2014/main" id="{F0A15FC7-7C93-4462-B20E-AC5D290A8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9" name="Text Box 5">
          <a:extLst>
            <a:ext uri="{FF2B5EF4-FFF2-40B4-BE49-F238E27FC236}">
              <a16:creationId xmlns:a16="http://schemas.microsoft.com/office/drawing/2014/main" id="{E1D8BBFD-0E1B-49D7-99D1-8A3ECDD13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80" name="Text Box 5">
          <a:extLst>
            <a:ext uri="{FF2B5EF4-FFF2-40B4-BE49-F238E27FC236}">
              <a16:creationId xmlns:a16="http://schemas.microsoft.com/office/drawing/2014/main" id="{97986A79-37DF-41BA-9CDA-6ACE7E4C8A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1" name="Text Box 5">
          <a:extLst>
            <a:ext uri="{FF2B5EF4-FFF2-40B4-BE49-F238E27FC236}">
              <a16:creationId xmlns:a16="http://schemas.microsoft.com/office/drawing/2014/main" id="{2DFD7BE7-F59C-4B10-AC06-CA8429A205CE}"/>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2" name="Text Box 5">
          <a:extLst>
            <a:ext uri="{FF2B5EF4-FFF2-40B4-BE49-F238E27FC236}">
              <a16:creationId xmlns:a16="http://schemas.microsoft.com/office/drawing/2014/main" id="{714554B6-2BC6-4691-8852-B7E2FE1E913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3" name="Text Box 5">
          <a:extLst>
            <a:ext uri="{FF2B5EF4-FFF2-40B4-BE49-F238E27FC236}">
              <a16:creationId xmlns:a16="http://schemas.microsoft.com/office/drawing/2014/main" id="{E66CB7A6-9D2D-459F-9D7A-B5FD422859B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4" name="Text Box 5">
          <a:extLst>
            <a:ext uri="{FF2B5EF4-FFF2-40B4-BE49-F238E27FC236}">
              <a16:creationId xmlns:a16="http://schemas.microsoft.com/office/drawing/2014/main" id="{47A6F1FD-A922-47EF-AEA4-02001E3C9B6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5" name="Text Box 5">
          <a:extLst>
            <a:ext uri="{FF2B5EF4-FFF2-40B4-BE49-F238E27FC236}">
              <a16:creationId xmlns:a16="http://schemas.microsoft.com/office/drawing/2014/main" id="{8132D503-5290-4F05-8117-6E3AE53E4D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6" name="Text Box 5">
          <a:extLst>
            <a:ext uri="{FF2B5EF4-FFF2-40B4-BE49-F238E27FC236}">
              <a16:creationId xmlns:a16="http://schemas.microsoft.com/office/drawing/2014/main" id="{60C34899-F120-4668-BE91-AE43E0CC3E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7" name="Text Box 5">
          <a:extLst>
            <a:ext uri="{FF2B5EF4-FFF2-40B4-BE49-F238E27FC236}">
              <a16:creationId xmlns:a16="http://schemas.microsoft.com/office/drawing/2014/main" id="{B768C0A3-1C83-42E1-A5DC-E1D2D6684DF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8" name="Text Box 5">
          <a:extLst>
            <a:ext uri="{FF2B5EF4-FFF2-40B4-BE49-F238E27FC236}">
              <a16:creationId xmlns:a16="http://schemas.microsoft.com/office/drawing/2014/main" id="{6022C8F8-4E00-447F-876F-282544396A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9" name="Text Box 5">
          <a:extLst>
            <a:ext uri="{FF2B5EF4-FFF2-40B4-BE49-F238E27FC236}">
              <a16:creationId xmlns:a16="http://schemas.microsoft.com/office/drawing/2014/main" id="{99F72576-C5DF-48F6-9DE1-7FD7C71BF41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0" name="Text Box 5">
          <a:extLst>
            <a:ext uri="{FF2B5EF4-FFF2-40B4-BE49-F238E27FC236}">
              <a16:creationId xmlns:a16="http://schemas.microsoft.com/office/drawing/2014/main" id="{FE918D6E-FD13-4F86-B333-EC551FCCA8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1" name="Text Box 5">
          <a:extLst>
            <a:ext uri="{FF2B5EF4-FFF2-40B4-BE49-F238E27FC236}">
              <a16:creationId xmlns:a16="http://schemas.microsoft.com/office/drawing/2014/main" id="{FCBD2A12-2472-4420-9A35-20D64873BE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2" name="Text Box 5">
          <a:extLst>
            <a:ext uri="{FF2B5EF4-FFF2-40B4-BE49-F238E27FC236}">
              <a16:creationId xmlns:a16="http://schemas.microsoft.com/office/drawing/2014/main" id="{70D42CF2-0506-4A1C-9D6A-B8CF336AFD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3" name="Text Box 5">
          <a:extLst>
            <a:ext uri="{FF2B5EF4-FFF2-40B4-BE49-F238E27FC236}">
              <a16:creationId xmlns:a16="http://schemas.microsoft.com/office/drawing/2014/main" id="{A3D91990-430A-4027-9685-09E3411A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4" name="Text Box 5">
          <a:extLst>
            <a:ext uri="{FF2B5EF4-FFF2-40B4-BE49-F238E27FC236}">
              <a16:creationId xmlns:a16="http://schemas.microsoft.com/office/drawing/2014/main" id="{5CD0F384-9F7C-4E62-A14C-64B255D41D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5" name="Text Box 5">
          <a:extLst>
            <a:ext uri="{FF2B5EF4-FFF2-40B4-BE49-F238E27FC236}">
              <a16:creationId xmlns:a16="http://schemas.microsoft.com/office/drawing/2014/main" id="{0FECA916-D982-4F69-A209-A79AD10CE3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6" name="Text Box 5">
          <a:extLst>
            <a:ext uri="{FF2B5EF4-FFF2-40B4-BE49-F238E27FC236}">
              <a16:creationId xmlns:a16="http://schemas.microsoft.com/office/drawing/2014/main" id="{3E22C548-1E22-489B-8668-400D0A9CA1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7" name="Text Box 5">
          <a:extLst>
            <a:ext uri="{FF2B5EF4-FFF2-40B4-BE49-F238E27FC236}">
              <a16:creationId xmlns:a16="http://schemas.microsoft.com/office/drawing/2014/main" id="{7379AE96-F847-480C-8EC6-53045AFC45A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8" name="Text Box 5">
          <a:extLst>
            <a:ext uri="{FF2B5EF4-FFF2-40B4-BE49-F238E27FC236}">
              <a16:creationId xmlns:a16="http://schemas.microsoft.com/office/drawing/2014/main" id="{3A57C69F-1ED1-4166-B89A-048BF0F051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9" name="Text Box 5">
          <a:extLst>
            <a:ext uri="{FF2B5EF4-FFF2-40B4-BE49-F238E27FC236}">
              <a16:creationId xmlns:a16="http://schemas.microsoft.com/office/drawing/2014/main" id="{E1F1AC55-60A8-4E81-AD9F-7C49FE971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0" name="Text Box 5">
          <a:extLst>
            <a:ext uri="{FF2B5EF4-FFF2-40B4-BE49-F238E27FC236}">
              <a16:creationId xmlns:a16="http://schemas.microsoft.com/office/drawing/2014/main" id="{A7849435-8E70-426B-80FC-40463590A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1" name="Text Box 5">
          <a:extLst>
            <a:ext uri="{FF2B5EF4-FFF2-40B4-BE49-F238E27FC236}">
              <a16:creationId xmlns:a16="http://schemas.microsoft.com/office/drawing/2014/main" id="{37422713-1C5D-4460-A837-C70D7B4102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2" name="Text Box 5">
          <a:extLst>
            <a:ext uri="{FF2B5EF4-FFF2-40B4-BE49-F238E27FC236}">
              <a16:creationId xmlns:a16="http://schemas.microsoft.com/office/drawing/2014/main" id="{0E3FB3A6-ED02-4BC0-BA71-4ED22B6864D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3" name="Text Box 5">
          <a:extLst>
            <a:ext uri="{FF2B5EF4-FFF2-40B4-BE49-F238E27FC236}">
              <a16:creationId xmlns:a16="http://schemas.microsoft.com/office/drawing/2014/main" id="{BFB15240-A9BF-442D-BA14-D31AE643D7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4" name="Text Box 5">
          <a:extLst>
            <a:ext uri="{FF2B5EF4-FFF2-40B4-BE49-F238E27FC236}">
              <a16:creationId xmlns:a16="http://schemas.microsoft.com/office/drawing/2014/main" id="{69343E57-20FF-4D87-AC22-9B287DF22D1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5" name="Text Box 5">
          <a:extLst>
            <a:ext uri="{FF2B5EF4-FFF2-40B4-BE49-F238E27FC236}">
              <a16:creationId xmlns:a16="http://schemas.microsoft.com/office/drawing/2014/main" id="{137025BC-5354-423F-BD49-69F6C05217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6" name="Text Box 5">
          <a:extLst>
            <a:ext uri="{FF2B5EF4-FFF2-40B4-BE49-F238E27FC236}">
              <a16:creationId xmlns:a16="http://schemas.microsoft.com/office/drawing/2014/main" id="{229D660B-6FC3-4A33-93A1-C02CE60E7D5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7" name="Text Box 5">
          <a:extLst>
            <a:ext uri="{FF2B5EF4-FFF2-40B4-BE49-F238E27FC236}">
              <a16:creationId xmlns:a16="http://schemas.microsoft.com/office/drawing/2014/main" id="{71423E7D-080B-46B9-9B05-40236D7A9A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8" name="Text Box 5">
          <a:extLst>
            <a:ext uri="{FF2B5EF4-FFF2-40B4-BE49-F238E27FC236}">
              <a16:creationId xmlns:a16="http://schemas.microsoft.com/office/drawing/2014/main" id="{37755F5A-32D1-40E3-9642-34FE946889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9" name="Text Box 5">
          <a:extLst>
            <a:ext uri="{FF2B5EF4-FFF2-40B4-BE49-F238E27FC236}">
              <a16:creationId xmlns:a16="http://schemas.microsoft.com/office/drawing/2014/main" id="{94805EA2-4CA4-4402-895B-3EB6623634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0" name="Text Box 5">
          <a:extLst>
            <a:ext uri="{FF2B5EF4-FFF2-40B4-BE49-F238E27FC236}">
              <a16:creationId xmlns:a16="http://schemas.microsoft.com/office/drawing/2014/main" id="{08B566BF-95E2-4AE4-BC87-13AC2BE109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1" name="Text Box 5">
          <a:extLst>
            <a:ext uri="{FF2B5EF4-FFF2-40B4-BE49-F238E27FC236}">
              <a16:creationId xmlns:a16="http://schemas.microsoft.com/office/drawing/2014/main" id="{22A58A1F-1B05-43DA-B78E-70A79E3D05D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2" name="Text Box 5">
          <a:extLst>
            <a:ext uri="{FF2B5EF4-FFF2-40B4-BE49-F238E27FC236}">
              <a16:creationId xmlns:a16="http://schemas.microsoft.com/office/drawing/2014/main" id="{DB99F6D7-060E-4B0C-88D8-5F68215383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3" name="Text Box 5">
          <a:extLst>
            <a:ext uri="{FF2B5EF4-FFF2-40B4-BE49-F238E27FC236}">
              <a16:creationId xmlns:a16="http://schemas.microsoft.com/office/drawing/2014/main" id="{D18CA8F7-8872-45F5-9EB4-C2CC91DB3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4" name="Text Box 5">
          <a:extLst>
            <a:ext uri="{FF2B5EF4-FFF2-40B4-BE49-F238E27FC236}">
              <a16:creationId xmlns:a16="http://schemas.microsoft.com/office/drawing/2014/main" id="{F542E765-372E-4BBC-8457-657506B49B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5" name="Text Box 5">
          <a:extLst>
            <a:ext uri="{FF2B5EF4-FFF2-40B4-BE49-F238E27FC236}">
              <a16:creationId xmlns:a16="http://schemas.microsoft.com/office/drawing/2014/main" id="{2D0EDCF9-8616-4710-B8B3-D75131E80DE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6" name="Text Box 5">
          <a:extLst>
            <a:ext uri="{FF2B5EF4-FFF2-40B4-BE49-F238E27FC236}">
              <a16:creationId xmlns:a16="http://schemas.microsoft.com/office/drawing/2014/main" id="{C3A31845-E743-433D-900B-0047D25E962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7" name="Text Box 5">
          <a:extLst>
            <a:ext uri="{FF2B5EF4-FFF2-40B4-BE49-F238E27FC236}">
              <a16:creationId xmlns:a16="http://schemas.microsoft.com/office/drawing/2014/main" id="{B420D5F1-B1F1-459F-A8C1-CEC47B2F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8" name="Text Box 5">
          <a:extLst>
            <a:ext uri="{FF2B5EF4-FFF2-40B4-BE49-F238E27FC236}">
              <a16:creationId xmlns:a16="http://schemas.microsoft.com/office/drawing/2014/main" id="{1E4FA493-FB53-482E-B5E1-D9E686E63F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9" name="Text Box 5">
          <a:extLst>
            <a:ext uri="{FF2B5EF4-FFF2-40B4-BE49-F238E27FC236}">
              <a16:creationId xmlns:a16="http://schemas.microsoft.com/office/drawing/2014/main" id="{2F96E357-CE23-4482-837B-17A6582C7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0" name="Text Box 5">
          <a:extLst>
            <a:ext uri="{FF2B5EF4-FFF2-40B4-BE49-F238E27FC236}">
              <a16:creationId xmlns:a16="http://schemas.microsoft.com/office/drawing/2014/main" id="{0BBD4E93-6128-4CD4-8B89-A0F7F8961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1" name="Text Box 5">
          <a:extLst>
            <a:ext uri="{FF2B5EF4-FFF2-40B4-BE49-F238E27FC236}">
              <a16:creationId xmlns:a16="http://schemas.microsoft.com/office/drawing/2014/main" id="{932A2893-D8D5-44E8-B20C-72302D4E1F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2" name="Text Box 5">
          <a:extLst>
            <a:ext uri="{FF2B5EF4-FFF2-40B4-BE49-F238E27FC236}">
              <a16:creationId xmlns:a16="http://schemas.microsoft.com/office/drawing/2014/main" id="{A183965E-0B15-46DD-9FE9-CA947AAF4D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3" name="Text Box 5">
          <a:extLst>
            <a:ext uri="{FF2B5EF4-FFF2-40B4-BE49-F238E27FC236}">
              <a16:creationId xmlns:a16="http://schemas.microsoft.com/office/drawing/2014/main" id="{979779DD-A590-4167-B683-C0C9D22D81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4" name="Text Box 5">
          <a:extLst>
            <a:ext uri="{FF2B5EF4-FFF2-40B4-BE49-F238E27FC236}">
              <a16:creationId xmlns:a16="http://schemas.microsoft.com/office/drawing/2014/main" id="{63736A2D-827E-460C-9272-E39296B633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5" name="Text Box 5">
          <a:extLst>
            <a:ext uri="{FF2B5EF4-FFF2-40B4-BE49-F238E27FC236}">
              <a16:creationId xmlns:a16="http://schemas.microsoft.com/office/drawing/2014/main" id="{E22E1AB2-5B8C-4674-BF6E-5D79439517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6" name="Text Box 5">
          <a:extLst>
            <a:ext uri="{FF2B5EF4-FFF2-40B4-BE49-F238E27FC236}">
              <a16:creationId xmlns:a16="http://schemas.microsoft.com/office/drawing/2014/main" id="{89D62541-855B-4BD3-BDC8-077BFBCE20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7" name="Text Box 5">
          <a:extLst>
            <a:ext uri="{FF2B5EF4-FFF2-40B4-BE49-F238E27FC236}">
              <a16:creationId xmlns:a16="http://schemas.microsoft.com/office/drawing/2014/main" id="{1F0210A7-54D0-4F23-9589-E9D13DA8812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8" name="Text Box 5">
          <a:extLst>
            <a:ext uri="{FF2B5EF4-FFF2-40B4-BE49-F238E27FC236}">
              <a16:creationId xmlns:a16="http://schemas.microsoft.com/office/drawing/2014/main" id="{D4D47B96-64EB-4CCC-8365-3AF36EEF6C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29" name="Text Box 5">
          <a:extLst>
            <a:ext uri="{FF2B5EF4-FFF2-40B4-BE49-F238E27FC236}">
              <a16:creationId xmlns:a16="http://schemas.microsoft.com/office/drawing/2014/main" id="{736FF737-2D04-44E9-9D85-72EA257604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0" name="Text Box 5">
          <a:extLst>
            <a:ext uri="{FF2B5EF4-FFF2-40B4-BE49-F238E27FC236}">
              <a16:creationId xmlns:a16="http://schemas.microsoft.com/office/drawing/2014/main" id="{D66C315B-3E70-4EC1-9C02-B76FF5CB54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1" name="Text Box 5">
          <a:extLst>
            <a:ext uri="{FF2B5EF4-FFF2-40B4-BE49-F238E27FC236}">
              <a16:creationId xmlns:a16="http://schemas.microsoft.com/office/drawing/2014/main" id="{7A6D08FF-F02D-4A2D-B960-8774C8E2A17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32" name="Text Box 5">
          <a:extLst>
            <a:ext uri="{FF2B5EF4-FFF2-40B4-BE49-F238E27FC236}">
              <a16:creationId xmlns:a16="http://schemas.microsoft.com/office/drawing/2014/main" id="{DE86A7EC-8A28-4FA4-9EFC-53F4FF2A549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3" name="Text Box 5">
          <a:extLst>
            <a:ext uri="{FF2B5EF4-FFF2-40B4-BE49-F238E27FC236}">
              <a16:creationId xmlns:a16="http://schemas.microsoft.com/office/drawing/2014/main" id="{7ABF8A5A-DBFC-46D5-86F5-B7BEFBD92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4" name="Text Box 5">
          <a:extLst>
            <a:ext uri="{FF2B5EF4-FFF2-40B4-BE49-F238E27FC236}">
              <a16:creationId xmlns:a16="http://schemas.microsoft.com/office/drawing/2014/main" id="{0EF7EDD5-6E6E-47EF-8B19-5F8F08F35C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5" name="Text Box 5">
          <a:extLst>
            <a:ext uri="{FF2B5EF4-FFF2-40B4-BE49-F238E27FC236}">
              <a16:creationId xmlns:a16="http://schemas.microsoft.com/office/drawing/2014/main" id="{989EA31B-8B2D-4D9D-9106-140634E7E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6" name="Text Box 5">
          <a:extLst>
            <a:ext uri="{FF2B5EF4-FFF2-40B4-BE49-F238E27FC236}">
              <a16:creationId xmlns:a16="http://schemas.microsoft.com/office/drawing/2014/main" id="{F12CD978-EEDF-4303-B2B3-70BB078A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7" name="Text Box 5">
          <a:extLst>
            <a:ext uri="{FF2B5EF4-FFF2-40B4-BE49-F238E27FC236}">
              <a16:creationId xmlns:a16="http://schemas.microsoft.com/office/drawing/2014/main" id="{8328BAC3-019D-4880-837A-C14A48AFD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8" name="Text Box 5">
          <a:extLst>
            <a:ext uri="{FF2B5EF4-FFF2-40B4-BE49-F238E27FC236}">
              <a16:creationId xmlns:a16="http://schemas.microsoft.com/office/drawing/2014/main" id="{0234138C-1B5A-4A8F-AC70-18755864FC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9" name="Text Box 5">
          <a:extLst>
            <a:ext uri="{FF2B5EF4-FFF2-40B4-BE49-F238E27FC236}">
              <a16:creationId xmlns:a16="http://schemas.microsoft.com/office/drawing/2014/main" id="{1DC2D46F-9135-4D41-8F88-F513BA2DA6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0" name="Text Box 5">
          <a:extLst>
            <a:ext uri="{FF2B5EF4-FFF2-40B4-BE49-F238E27FC236}">
              <a16:creationId xmlns:a16="http://schemas.microsoft.com/office/drawing/2014/main" id="{CCF0571C-D3C0-4970-9FC7-CDDEF47BD8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1" name="Text Box 5">
          <a:extLst>
            <a:ext uri="{FF2B5EF4-FFF2-40B4-BE49-F238E27FC236}">
              <a16:creationId xmlns:a16="http://schemas.microsoft.com/office/drawing/2014/main" id="{5A9A14B7-6258-4EC1-85F4-8BB99E703F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2" name="Text Box 5">
          <a:extLst>
            <a:ext uri="{FF2B5EF4-FFF2-40B4-BE49-F238E27FC236}">
              <a16:creationId xmlns:a16="http://schemas.microsoft.com/office/drawing/2014/main" id="{9AB799BA-E283-40E7-8398-81449164A7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3" name="Text Box 5">
          <a:extLst>
            <a:ext uri="{FF2B5EF4-FFF2-40B4-BE49-F238E27FC236}">
              <a16:creationId xmlns:a16="http://schemas.microsoft.com/office/drawing/2014/main" id="{AC69FC77-9B64-466B-A72D-5D4ABECE1A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4" name="Text Box 5">
          <a:extLst>
            <a:ext uri="{FF2B5EF4-FFF2-40B4-BE49-F238E27FC236}">
              <a16:creationId xmlns:a16="http://schemas.microsoft.com/office/drawing/2014/main" id="{533704CB-3D5B-441D-8DAF-C929F4241A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5" name="Text Box 5">
          <a:extLst>
            <a:ext uri="{FF2B5EF4-FFF2-40B4-BE49-F238E27FC236}">
              <a16:creationId xmlns:a16="http://schemas.microsoft.com/office/drawing/2014/main" id="{A8035236-7515-43AE-95D9-1B5C83BC69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6" name="Text Box 5">
          <a:extLst>
            <a:ext uri="{FF2B5EF4-FFF2-40B4-BE49-F238E27FC236}">
              <a16:creationId xmlns:a16="http://schemas.microsoft.com/office/drawing/2014/main" id="{B96112F0-297B-4A7A-8342-6EDBF83A1D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7" name="Text Box 5">
          <a:extLst>
            <a:ext uri="{FF2B5EF4-FFF2-40B4-BE49-F238E27FC236}">
              <a16:creationId xmlns:a16="http://schemas.microsoft.com/office/drawing/2014/main" id="{05FFC99A-C8CA-453F-B413-5ECD60C9A1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8" name="Text Box 5">
          <a:extLst>
            <a:ext uri="{FF2B5EF4-FFF2-40B4-BE49-F238E27FC236}">
              <a16:creationId xmlns:a16="http://schemas.microsoft.com/office/drawing/2014/main" id="{D39EC456-7CBA-4353-BF44-36ED4EABE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9" name="Text Box 5">
          <a:extLst>
            <a:ext uri="{FF2B5EF4-FFF2-40B4-BE49-F238E27FC236}">
              <a16:creationId xmlns:a16="http://schemas.microsoft.com/office/drawing/2014/main" id="{2335213A-F842-4AC9-BEC3-E428B7C45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0" name="Text Box 5">
          <a:extLst>
            <a:ext uri="{FF2B5EF4-FFF2-40B4-BE49-F238E27FC236}">
              <a16:creationId xmlns:a16="http://schemas.microsoft.com/office/drawing/2014/main" id="{1B99DE01-C02B-40CB-A63C-E897222CE8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1" name="Text Box 5">
          <a:extLst>
            <a:ext uri="{FF2B5EF4-FFF2-40B4-BE49-F238E27FC236}">
              <a16:creationId xmlns:a16="http://schemas.microsoft.com/office/drawing/2014/main" id="{BE166B0E-7C20-48FC-8590-F917F9908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2" name="Text Box 5">
          <a:extLst>
            <a:ext uri="{FF2B5EF4-FFF2-40B4-BE49-F238E27FC236}">
              <a16:creationId xmlns:a16="http://schemas.microsoft.com/office/drawing/2014/main" id="{3389A969-895A-4A4F-9A3B-B63F1EDD97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3" name="Text Box 5">
          <a:extLst>
            <a:ext uri="{FF2B5EF4-FFF2-40B4-BE49-F238E27FC236}">
              <a16:creationId xmlns:a16="http://schemas.microsoft.com/office/drawing/2014/main" id="{EC31684F-FA27-4943-8A9F-98ACBA83CA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4" name="Text Box 5">
          <a:extLst>
            <a:ext uri="{FF2B5EF4-FFF2-40B4-BE49-F238E27FC236}">
              <a16:creationId xmlns:a16="http://schemas.microsoft.com/office/drawing/2014/main" id="{7B2DCEFA-6A93-4663-A4D9-C3A5F2A27F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5" name="Text Box 5">
          <a:extLst>
            <a:ext uri="{FF2B5EF4-FFF2-40B4-BE49-F238E27FC236}">
              <a16:creationId xmlns:a16="http://schemas.microsoft.com/office/drawing/2014/main" id="{388EA17E-23D1-4381-8D11-065C628337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6" name="Text Box 5">
          <a:extLst>
            <a:ext uri="{FF2B5EF4-FFF2-40B4-BE49-F238E27FC236}">
              <a16:creationId xmlns:a16="http://schemas.microsoft.com/office/drawing/2014/main" id="{59A40B52-675C-47ED-97AF-9C0FB240A2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7" name="Text Box 5">
          <a:extLst>
            <a:ext uri="{FF2B5EF4-FFF2-40B4-BE49-F238E27FC236}">
              <a16:creationId xmlns:a16="http://schemas.microsoft.com/office/drawing/2014/main" id="{5B4CEEF9-87C4-46A4-AB34-41FC02BFB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8" name="Text Box 5">
          <a:extLst>
            <a:ext uri="{FF2B5EF4-FFF2-40B4-BE49-F238E27FC236}">
              <a16:creationId xmlns:a16="http://schemas.microsoft.com/office/drawing/2014/main" id="{48A0CE1A-D5A0-42BA-9C98-FE85316BE8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9" name="Text Box 5">
          <a:extLst>
            <a:ext uri="{FF2B5EF4-FFF2-40B4-BE49-F238E27FC236}">
              <a16:creationId xmlns:a16="http://schemas.microsoft.com/office/drawing/2014/main" id="{888693F2-0F46-4DAB-9C84-E6FF08DDE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0" name="Text Box 5">
          <a:extLst>
            <a:ext uri="{FF2B5EF4-FFF2-40B4-BE49-F238E27FC236}">
              <a16:creationId xmlns:a16="http://schemas.microsoft.com/office/drawing/2014/main" id="{1146ED8F-AD72-4B92-88FA-2D19A132B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1" name="Text Box 5">
          <a:extLst>
            <a:ext uri="{FF2B5EF4-FFF2-40B4-BE49-F238E27FC236}">
              <a16:creationId xmlns:a16="http://schemas.microsoft.com/office/drawing/2014/main" id="{11786609-A1C1-4031-902A-202A51B2E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2" name="Text Box 5">
          <a:extLst>
            <a:ext uri="{FF2B5EF4-FFF2-40B4-BE49-F238E27FC236}">
              <a16:creationId xmlns:a16="http://schemas.microsoft.com/office/drawing/2014/main" id="{7F988BE2-B394-43CF-9F74-099A9FACAE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3" name="Text Box 5">
          <a:extLst>
            <a:ext uri="{FF2B5EF4-FFF2-40B4-BE49-F238E27FC236}">
              <a16:creationId xmlns:a16="http://schemas.microsoft.com/office/drawing/2014/main" id="{F0CE0444-3B71-4231-A782-99683C5AB3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4" name="Text Box 5">
          <a:extLst>
            <a:ext uri="{FF2B5EF4-FFF2-40B4-BE49-F238E27FC236}">
              <a16:creationId xmlns:a16="http://schemas.microsoft.com/office/drawing/2014/main" id="{42AAF54D-CD9F-4360-B961-49C0A9F774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5" name="Text Box 5">
          <a:extLst>
            <a:ext uri="{FF2B5EF4-FFF2-40B4-BE49-F238E27FC236}">
              <a16:creationId xmlns:a16="http://schemas.microsoft.com/office/drawing/2014/main" id="{93282CB1-1860-4E7B-A2A9-4C02D43B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6" name="Text Box 5">
          <a:extLst>
            <a:ext uri="{FF2B5EF4-FFF2-40B4-BE49-F238E27FC236}">
              <a16:creationId xmlns:a16="http://schemas.microsoft.com/office/drawing/2014/main" id="{093938F5-C30D-444C-B77B-4DFEE89214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7" name="Text Box 5">
          <a:extLst>
            <a:ext uri="{FF2B5EF4-FFF2-40B4-BE49-F238E27FC236}">
              <a16:creationId xmlns:a16="http://schemas.microsoft.com/office/drawing/2014/main" id="{5A8157BD-05B8-4C87-8A34-FEE682CABE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8" name="Text Box 5">
          <a:extLst>
            <a:ext uri="{FF2B5EF4-FFF2-40B4-BE49-F238E27FC236}">
              <a16:creationId xmlns:a16="http://schemas.microsoft.com/office/drawing/2014/main" id="{B1240187-A867-4FBA-950A-34F776AA0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9" name="Text Box 5">
          <a:extLst>
            <a:ext uri="{FF2B5EF4-FFF2-40B4-BE49-F238E27FC236}">
              <a16:creationId xmlns:a16="http://schemas.microsoft.com/office/drawing/2014/main" id="{54F331AF-0C19-4472-9D56-F86FBC3C2B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0" name="Text Box 5">
          <a:extLst>
            <a:ext uri="{FF2B5EF4-FFF2-40B4-BE49-F238E27FC236}">
              <a16:creationId xmlns:a16="http://schemas.microsoft.com/office/drawing/2014/main" id="{248593CE-3D7B-4513-8B4A-C219F898ED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1" name="Text Box 5">
          <a:extLst>
            <a:ext uri="{FF2B5EF4-FFF2-40B4-BE49-F238E27FC236}">
              <a16:creationId xmlns:a16="http://schemas.microsoft.com/office/drawing/2014/main" id="{FC89D5A7-0643-4646-A9B4-84C47ECC82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2" name="Text Box 5">
          <a:extLst>
            <a:ext uri="{FF2B5EF4-FFF2-40B4-BE49-F238E27FC236}">
              <a16:creationId xmlns:a16="http://schemas.microsoft.com/office/drawing/2014/main" id="{2F1EA861-7268-4F0E-8F6C-5506780A38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3" name="Text Box 5">
          <a:extLst>
            <a:ext uri="{FF2B5EF4-FFF2-40B4-BE49-F238E27FC236}">
              <a16:creationId xmlns:a16="http://schemas.microsoft.com/office/drawing/2014/main" id="{C014FE3C-2577-4FCF-9D35-CBF08DC556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4" name="Text Box 5">
          <a:extLst>
            <a:ext uri="{FF2B5EF4-FFF2-40B4-BE49-F238E27FC236}">
              <a16:creationId xmlns:a16="http://schemas.microsoft.com/office/drawing/2014/main" id="{32A2D1CC-4A45-44B2-A8A3-46CD20625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5" name="Text Box 5">
          <a:extLst>
            <a:ext uri="{FF2B5EF4-FFF2-40B4-BE49-F238E27FC236}">
              <a16:creationId xmlns:a16="http://schemas.microsoft.com/office/drawing/2014/main" id="{B2BD81F1-82DD-4F56-8DEB-BCA89BF06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6" name="Text Box 5">
          <a:extLst>
            <a:ext uri="{FF2B5EF4-FFF2-40B4-BE49-F238E27FC236}">
              <a16:creationId xmlns:a16="http://schemas.microsoft.com/office/drawing/2014/main" id="{3E0A0A0C-B03D-42AB-9FB5-FE141EB8D8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77" name="Text Box 5">
          <a:extLst>
            <a:ext uri="{FF2B5EF4-FFF2-40B4-BE49-F238E27FC236}">
              <a16:creationId xmlns:a16="http://schemas.microsoft.com/office/drawing/2014/main" id="{E2B590FC-D311-42DA-97EC-243E64A8CA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8" name="Text Box 5">
          <a:extLst>
            <a:ext uri="{FF2B5EF4-FFF2-40B4-BE49-F238E27FC236}">
              <a16:creationId xmlns:a16="http://schemas.microsoft.com/office/drawing/2014/main" id="{378339F2-5056-4995-9967-84A8A62A7EE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9" name="Text Box 5">
          <a:extLst>
            <a:ext uri="{FF2B5EF4-FFF2-40B4-BE49-F238E27FC236}">
              <a16:creationId xmlns:a16="http://schemas.microsoft.com/office/drawing/2014/main" id="{0F555F8A-FEDC-495C-8E84-6862841052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80" name="Text Box 5">
          <a:extLst>
            <a:ext uri="{FF2B5EF4-FFF2-40B4-BE49-F238E27FC236}">
              <a16:creationId xmlns:a16="http://schemas.microsoft.com/office/drawing/2014/main" id="{93B0494A-78E2-40C6-970F-53917EB36B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1" name="Text Box 5">
          <a:extLst>
            <a:ext uri="{FF2B5EF4-FFF2-40B4-BE49-F238E27FC236}">
              <a16:creationId xmlns:a16="http://schemas.microsoft.com/office/drawing/2014/main" id="{5E0DDA83-9AFC-4B90-8FDB-0DB800266D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2" name="Text Box 5">
          <a:extLst>
            <a:ext uri="{FF2B5EF4-FFF2-40B4-BE49-F238E27FC236}">
              <a16:creationId xmlns:a16="http://schemas.microsoft.com/office/drawing/2014/main" id="{6C399B99-1496-416C-B589-666357A9BE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3" name="Text Box 5">
          <a:extLst>
            <a:ext uri="{FF2B5EF4-FFF2-40B4-BE49-F238E27FC236}">
              <a16:creationId xmlns:a16="http://schemas.microsoft.com/office/drawing/2014/main" id="{D50A8746-A3EF-45AD-AE55-549480EAC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4" name="Text Box 5">
          <a:extLst>
            <a:ext uri="{FF2B5EF4-FFF2-40B4-BE49-F238E27FC236}">
              <a16:creationId xmlns:a16="http://schemas.microsoft.com/office/drawing/2014/main" id="{07C78129-92A4-4E40-B434-DD395B29D4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5" name="Text Box 5">
          <a:extLst>
            <a:ext uri="{FF2B5EF4-FFF2-40B4-BE49-F238E27FC236}">
              <a16:creationId xmlns:a16="http://schemas.microsoft.com/office/drawing/2014/main" id="{B6CE6104-3CD8-4615-8AF5-8CDB6625D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6" name="Text Box 5">
          <a:extLst>
            <a:ext uri="{FF2B5EF4-FFF2-40B4-BE49-F238E27FC236}">
              <a16:creationId xmlns:a16="http://schemas.microsoft.com/office/drawing/2014/main" id="{EE109E98-123E-440F-AED4-93F808CFF8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7" name="Text Box 5">
          <a:extLst>
            <a:ext uri="{FF2B5EF4-FFF2-40B4-BE49-F238E27FC236}">
              <a16:creationId xmlns:a16="http://schemas.microsoft.com/office/drawing/2014/main" id="{5D3E8DEE-6234-4983-8C34-4B4E81BCBC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8" name="Text Box 5">
          <a:extLst>
            <a:ext uri="{FF2B5EF4-FFF2-40B4-BE49-F238E27FC236}">
              <a16:creationId xmlns:a16="http://schemas.microsoft.com/office/drawing/2014/main" id="{08689810-0000-4578-8938-2D932090F5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9" name="Text Box 5">
          <a:extLst>
            <a:ext uri="{FF2B5EF4-FFF2-40B4-BE49-F238E27FC236}">
              <a16:creationId xmlns:a16="http://schemas.microsoft.com/office/drawing/2014/main" id="{CA12CB86-B481-461C-A5E5-6FCF09FD36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0" name="Text Box 5">
          <a:extLst>
            <a:ext uri="{FF2B5EF4-FFF2-40B4-BE49-F238E27FC236}">
              <a16:creationId xmlns:a16="http://schemas.microsoft.com/office/drawing/2014/main" id="{83F7A45C-69C0-4E8B-8FCC-EF312CB97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1" name="Text Box 5">
          <a:extLst>
            <a:ext uri="{FF2B5EF4-FFF2-40B4-BE49-F238E27FC236}">
              <a16:creationId xmlns:a16="http://schemas.microsoft.com/office/drawing/2014/main" id="{2293E715-00C3-4091-9369-6DA4161DB6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2" name="Text Box 5">
          <a:extLst>
            <a:ext uri="{FF2B5EF4-FFF2-40B4-BE49-F238E27FC236}">
              <a16:creationId xmlns:a16="http://schemas.microsoft.com/office/drawing/2014/main" id="{A52F47AF-9140-43FD-980E-7F531086A7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3" name="Text Box 5">
          <a:extLst>
            <a:ext uri="{FF2B5EF4-FFF2-40B4-BE49-F238E27FC236}">
              <a16:creationId xmlns:a16="http://schemas.microsoft.com/office/drawing/2014/main" id="{7609048F-3750-4094-B792-DC3CE5DB2A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4" name="Text Box 5">
          <a:extLst>
            <a:ext uri="{FF2B5EF4-FFF2-40B4-BE49-F238E27FC236}">
              <a16:creationId xmlns:a16="http://schemas.microsoft.com/office/drawing/2014/main" id="{E9756985-26E1-4112-A91D-2EBA7ACA97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5" name="Text Box 5">
          <a:extLst>
            <a:ext uri="{FF2B5EF4-FFF2-40B4-BE49-F238E27FC236}">
              <a16:creationId xmlns:a16="http://schemas.microsoft.com/office/drawing/2014/main" id="{DD8EF52B-92D8-429D-B769-574E8B36ED5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6" name="Text Box 5">
          <a:extLst>
            <a:ext uri="{FF2B5EF4-FFF2-40B4-BE49-F238E27FC236}">
              <a16:creationId xmlns:a16="http://schemas.microsoft.com/office/drawing/2014/main" id="{001A5DB6-9D8A-4C7A-B515-7111BA8D0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7" name="Text Box 5">
          <a:extLst>
            <a:ext uri="{FF2B5EF4-FFF2-40B4-BE49-F238E27FC236}">
              <a16:creationId xmlns:a16="http://schemas.microsoft.com/office/drawing/2014/main" id="{75CFFEF9-A8B2-4178-9203-01D5A5D7A3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8" name="Text Box 5">
          <a:extLst>
            <a:ext uri="{FF2B5EF4-FFF2-40B4-BE49-F238E27FC236}">
              <a16:creationId xmlns:a16="http://schemas.microsoft.com/office/drawing/2014/main" id="{271C89EC-6592-423C-A09B-4BAA698B3D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9" name="Text Box 5">
          <a:extLst>
            <a:ext uri="{FF2B5EF4-FFF2-40B4-BE49-F238E27FC236}">
              <a16:creationId xmlns:a16="http://schemas.microsoft.com/office/drawing/2014/main" id="{1A1D82E1-17AE-4727-962A-418CF1E8E7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0" name="Text Box 5">
          <a:extLst>
            <a:ext uri="{FF2B5EF4-FFF2-40B4-BE49-F238E27FC236}">
              <a16:creationId xmlns:a16="http://schemas.microsoft.com/office/drawing/2014/main" id="{6B40F1FD-9692-4717-A984-418126F5C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1" name="Text Box 5">
          <a:extLst>
            <a:ext uri="{FF2B5EF4-FFF2-40B4-BE49-F238E27FC236}">
              <a16:creationId xmlns:a16="http://schemas.microsoft.com/office/drawing/2014/main" id="{7DA776EE-494F-4972-9ED5-30105DF000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2" name="Text Box 5">
          <a:extLst>
            <a:ext uri="{FF2B5EF4-FFF2-40B4-BE49-F238E27FC236}">
              <a16:creationId xmlns:a16="http://schemas.microsoft.com/office/drawing/2014/main" id="{BA113A9F-DA5D-4745-B0DC-EB4ECCDC5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3" name="Text Box 5">
          <a:extLst>
            <a:ext uri="{FF2B5EF4-FFF2-40B4-BE49-F238E27FC236}">
              <a16:creationId xmlns:a16="http://schemas.microsoft.com/office/drawing/2014/main" id="{5A304DA6-AE56-4BDA-BCA5-1A8B365AB2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4" name="Text Box 5">
          <a:extLst>
            <a:ext uri="{FF2B5EF4-FFF2-40B4-BE49-F238E27FC236}">
              <a16:creationId xmlns:a16="http://schemas.microsoft.com/office/drawing/2014/main" id="{E46E9772-F67B-42B0-9441-1AF35EF21B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5" name="Text Box 5">
          <a:extLst>
            <a:ext uri="{FF2B5EF4-FFF2-40B4-BE49-F238E27FC236}">
              <a16:creationId xmlns:a16="http://schemas.microsoft.com/office/drawing/2014/main" id="{5412E1ED-8C44-40AA-AFCD-465A86CB11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6" name="Text Box 5">
          <a:extLst>
            <a:ext uri="{FF2B5EF4-FFF2-40B4-BE49-F238E27FC236}">
              <a16:creationId xmlns:a16="http://schemas.microsoft.com/office/drawing/2014/main" id="{6700CA5E-133C-49A9-A622-8DA29293B7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7" name="Text Box 5">
          <a:extLst>
            <a:ext uri="{FF2B5EF4-FFF2-40B4-BE49-F238E27FC236}">
              <a16:creationId xmlns:a16="http://schemas.microsoft.com/office/drawing/2014/main" id="{F58A4FA0-F009-48C1-A7F3-7BD8C66043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8" name="Text Box 5">
          <a:extLst>
            <a:ext uri="{FF2B5EF4-FFF2-40B4-BE49-F238E27FC236}">
              <a16:creationId xmlns:a16="http://schemas.microsoft.com/office/drawing/2014/main" id="{F0898567-AE5C-4B17-9733-CFF3FFFC85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9" name="Text Box 5">
          <a:extLst>
            <a:ext uri="{FF2B5EF4-FFF2-40B4-BE49-F238E27FC236}">
              <a16:creationId xmlns:a16="http://schemas.microsoft.com/office/drawing/2014/main" id="{5BBA1608-9ACC-48EE-BC38-79A126DF4A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0" name="Text Box 5">
          <a:extLst>
            <a:ext uri="{FF2B5EF4-FFF2-40B4-BE49-F238E27FC236}">
              <a16:creationId xmlns:a16="http://schemas.microsoft.com/office/drawing/2014/main" id="{52780B17-9FB2-40B7-BD13-20600176BB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1" name="Text Box 5">
          <a:extLst>
            <a:ext uri="{FF2B5EF4-FFF2-40B4-BE49-F238E27FC236}">
              <a16:creationId xmlns:a16="http://schemas.microsoft.com/office/drawing/2014/main" id="{71D35EB9-DBB1-4546-94E0-7AEA7A25C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2" name="Text Box 5">
          <a:extLst>
            <a:ext uri="{FF2B5EF4-FFF2-40B4-BE49-F238E27FC236}">
              <a16:creationId xmlns:a16="http://schemas.microsoft.com/office/drawing/2014/main" id="{DD2A8F1C-0A08-4DD5-B229-E5DCA7AFE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3" name="Text Box 5">
          <a:extLst>
            <a:ext uri="{FF2B5EF4-FFF2-40B4-BE49-F238E27FC236}">
              <a16:creationId xmlns:a16="http://schemas.microsoft.com/office/drawing/2014/main" id="{F0B61D40-806C-42D5-850E-A1B622E84F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4" name="Text Box 5">
          <a:extLst>
            <a:ext uri="{FF2B5EF4-FFF2-40B4-BE49-F238E27FC236}">
              <a16:creationId xmlns:a16="http://schemas.microsoft.com/office/drawing/2014/main" id="{5CC284D9-EF4A-4AA8-8DBF-746D83C69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5" name="Text Box 5">
          <a:extLst>
            <a:ext uri="{FF2B5EF4-FFF2-40B4-BE49-F238E27FC236}">
              <a16:creationId xmlns:a16="http://schemas.microsoft.com/office/drawing/2014/main" id="{CC5796CF-1ABC-4834-814F-37F4C96F7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6" name="Text Box 5">
          <a:extLst>
            <a:ext uri="{FF2B5EF4-FFF2-40B4-BE49-F238E27FC236}">
              <a16:creationId xmlns:a16="http://schemas.microsoft.com/office/drawing/2014/main" id="{0BA21542-3AC4-4057-99AD-BC6419CFD0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7" name="Text Box 5">
          <a:extLst>
            <a:ext uri="{FF2B5EF4-FFF2-40B4-BE49-F238E27FC236}">
              <a16:creationId xmlns:a16="http://schemas.microsoft.com/office/drawing/2014/main" id="{8B01F539-97C7-4DCD-824B-11F5DCE740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8" name="Text Box 5">
          <a:extLst>
            <a:ext uri="{FF2B5EF4-FFF2-40B4-BE49-F238E27FC236}">
              <a16:creationId xmlns:a16="http://schemas.microsoft.com/office/drawing/2014/main" id="{308E9464-0D3B-4CF3-BA5C-2C0ECCB6F4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9" name="Text Box 5">
          <a:extLst>
            <a:ext uri="{FF2B5EF4-FFF2-40B4-BE49-F238E27FC236}">
              <a16:creationId xmlns:a16="http://schemas.microsoft.com/office/drawing/2014/main" id="{2ABC75EE-16D3-40D9-B00E-126E3E4D20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0" name="Text Box 5">
          <a:extLst>
            <a:ext uri="{FF2B5EF4-FFF2-40B4-BE49-F238E27FC236}">
              <a16:creationId xmlns:a16="http://schemas.microsoft.com/office/drawing/2014/main" id="{FCBAB3A9-0AC5-4CF5-91E3-9D28A1DDCD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1" name="Text Box 5">
          <a:extLst>
            <a:ext uri="{FF2B5EF4-FFF2-40B4-BE49-F238E27FC236}">
              <a16:creationId xmlns:a16="http://schemas.microsoft.com/office/drawing/2014/main" id="{B7B39C15-AD66-4677-A297-10BFA37E28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2" name="Text Box 5">
          <a:extLst>
            <a:ext uri="{FF2B5EF4-FFF2-40B4-BE49-F238E27FC236}">
              <a16:creationId xmlns:a16="http://schemas.microsoft.com/office/drawing/2014/main" id="{ADA30453-BC94-4358-B71B-8178E81458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3" name="Text Box 5">
          <a:extLst>
            <a:ext uri="{FF2B5EF4-FFF2-40B4-BE49-F238E27FC236}">
              <a16:creationId xmlns:a16="http://schemas.microsoft.com/office/drawing/2014/main" id="{43F7937F-CF01-46DE-98BB-91E78787A1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4" name="Text Box 5">
          <a:extLst>
            <a:ext uri="{FF2B5EF4-FFF2-40B4-BE49-F238E27FC236}">
              <a16:creationId xmlns:a16="http://schemas.microsoft.com/office/drawing/2014/main" id="{50856775-5DFB-4F78-BA68-6885A28323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5" name="Text Box 5">
          <a:extLst>
            <a:ext uri="{FF2B5EF4-FFF2-40B4-BE49-F238E27FC236}">
              <a16:creationId xmlns:a16="http://schemas.microsoft.com/office/drawing/2014/main" id="{F0E84475-54A8-4E9D-87CE-4DB6383463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6" name="Text Box 5">
          <a:extLst>
            <a:ext uri="{FF2B5EF4-FFF2-40B4-BE49-F238E27FC236}">
              <a16:creationId xmlns:a16="http://schemas.microsoft.com/office/drawing/2014/main" id="{87937970-C936-485E-8286-99DCA972A3C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7" name="Text Box 5">
          <a:extLst>
            <a:ext uri="{FF2B5EF4-FFF2-40B4-BE49-F238E27FC236}">
              <a16:creationId xmlns:a16="http://schemas.microsoft.com/office/drawing/2014/main" id="{27619ED5-4181-422C-8910-6D7DCDDF046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8" name="Text Box 5">
          <a:extLst>
            <a:ext uri="{FF2B5EF4-FFF2-40B4-BE49-F238E27FC236}">
              <a16:creationId xmlns:a16="http://schemas.microsoft.com/office/drawing/2014/main" id="{D08C8853-E78E-4396-91C7-F3DC953783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9" name="Text Box 5">
          <a:extLst>
            <a:ext uri="{FF2B5EF4-FFF2-40B4-BE49-F238E27FC236}">
              <a16:creationId xmlns:a16="http://schemas.microsoft.com/office/drawing/2014/main" id="{FC70B4DB-7F82-4476-9F48-F637F237B9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0" name="Text Box 5">
          <a:extLst>
            <a:ext uri="{FF2B5EF4-FFF2-40B4-BE49-F238E27FC236}">
              <a16:creationId xmlns:a16="http://schemas.microsoft.com/office/drawing/2014/main" id="{D1041B38-D520-4CAF-9206-71C66AF978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1" name="Text Box 5">
          <a:extLst>
            <a:ext uri="{FF2B5EF4-FFF2-40B4-BE49-F238E27FC236}">
              <a16:creationId xmlns:a16="http://schemas.microsoft.com/office/drawing/2014/main" id="{52784A4B-4B82-4949-B0B0-E8A50E90D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2" name="Text Box 5">
          <a:extLst>
            <a:ext uri="{FF2B5EF4-FFF2-40B4-BE49-F238E27FC236}">
              <a16:creationId xmlns:a16="http://schemas.microsoft.com/office/drawing/2014/main" id="{22BF95D7-2A51-4DC3-B246-B3E1F5140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3" name="Text Box 5">
          <a:extLst>
            <a:ext uri="{FF2B5EF4-FFF2-40B4-BE49-F238E27FC236}">
              <a16:creationId xmlns:a16="http://schemas.microsoft.com/office/drawing/2014/main" id="{0403BDD7-F024-4ECE-82A5-9E96FDA4CC8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4" name="Text Box 5">
          <a:extLst>
            <a:ext uri="{FF2B5EF4-FFF2-40B4-BE49-F238E27FC236}">
              <a16:creationId xmlns:a16="http://schemas.microsoft.com/office/drawing/2014/main" id="{3A3BFE7F-152C-4752-A954-9BD1E2DD05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5" name="Text Box 5">
          <a:extLst>
            <a:ext uri="{FF2B5EF4-FFF2-40B4-BE49-F238E27FC236}">
              <a16:creationId xmlns:a16="http://schemas.microsoft.com/office/drawing/2014/main" id="{39148B2E-F929-4D36-9B90-51B46EDFBF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6" name="Text Box 5">
          <a:extLst>
            <a:ext uri="{FF2B5EF4-FFF2-40B4-BE49-F238E27FC236}">
              <a16:creationId xmlns:a16="http://schemas.microsoft.com/office/drawing/2014/main" id="{93DB8C67-4CEC-4F73-A025-D85729319F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7" name="Text Box 5">
          <a:extLst>
            <a:ext uri="{FF2B5EF4-FFF2-40B4-BE49-F238E27FC236}">
              <a16:creationId xmlns:a16="http://schemas.microsoft.com/office/drawing/2014/main" id="{A837BAD4-D7A6-48BA-A88A-677040D1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8" name="Text Box 5">
          <a:extLst>
            <a:ext uri="{FF2B5EF4-FFF2-40B4-BE49-F238E27FC236}">
              <a16:creationId xmlns:a16="http://schemas.microsoft.com/office/drawing/2014/main" id="{2375A6E2-712C-489A-AAB0-032E5EBE1E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9" name="Text Box 5">
          <a:extLst>
            <a:ext uri="{FF2B5EF4-FFF2-40B4-BE49-F238E27FC236}">
              <a16:creationId xmlns:a16="http://schemas.microsoft.com/office/drawing/2014/main" id="{BC17C177-F72E-46D6-88DA-A9E54CFFD3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0" name="Text Box 5">
          <a:extLst>
            <a:ext uri="{FF2B5EF4-FFF2-40B4-BE49-F238E27FC236}">
              <a16:creationId xmlns:a16="http://schemas.microsoft.com/office/drawing/2014/main" id="{389BAF84-9765-417C-9F07-743AF933B7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1" name="Text Box 5">
          <a:extLst>
            <a:ext uri="{FF2B5EF4-FFF2-40B4-BE49-F238E27FC236}">
              <a16:creationId xmlns:a16="http://schemas.microsoft.com/office/drawing/2014/main" id="{E8F9E221-5E29-446A-A62F-FE34FBAFAF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2" name="Text Box 5">
          <a:extLst>
            <a:ext uri="{FF2B5EF4-FFF2-40B4-BE49-F238E27FC236}">
              <a16:creationId xmlns:a16="http://schemas.microsoft.com/office/drawing/2014/main" id="{631C8736-1A99-4996-9652-4BEF06577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3" name="Text Box 5">
          <a:extLst>
            <a:ext uri="{FF2B5EF4-FFF2-40B4-BE49-F238E27FC236}">
              <a16:creationId xmlns:a16="http://schemas.microsoft.com/office/drawing/2014/main" id="{13915C55-1A98-4188-BCAC-471C6B5686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4" name="Text Box 5">
          <a:extLst>
            <a:ext uri="{FF2B5EF4-FFF2-40B4-BE49-F238E27FC236}">
              <a16:creationId xmlns:a16="http://schemas.microsoft.com/office/drawing/2014/main" id="{88281ACC-1FD6-49FC-AAD1-C313B39557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5" name="Text Box 5">
          <a:extLst>
            <a:ext uri="{FF2B5EF4-FFF2-40B4-BE49-F238E27FC236}">
              <a16:creationId xmlns:a16="http://schemas.microsoft.com/office/drawing/2014/main" id="{7D71ABB9-2819-4344-B5A1-31802AC8C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6" name="Text Box 5">
          <a:extLst>
            <a:ext uri="{FF2B5EF4-FFF2-40B4-BE49-F238E27FC236}">
              <a16:creationId xmlns:a16="http://schemas.microsoft.com/office/drawing/2014/main" id="{C403C37D-D6E1-4428-8962-F33A24F419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7" name="Text Box 5">
          <a:extLst>
            <a:ext uri="{FF2B5EF4-FFF2-40B4-BE49-F238E27FC236}">
              <a16:creationId xmlns:a16="http://schemas.microsoft.com/office/drawing/2014/main" id="{90072101-C0D3-42AB-B09A-62BB19E527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8" name="Text Box 5">
          <a:extLst>
            <a:ext uri="{FF2B5EF4-FFF2-40B4-BE49-F238E27FC236}">
              <a16:creationId xmlns:a16="http://schemas.microsoft.com/office/drawing/2014/main" id="{AAA75A6C-8443-49C9-B4CC-D9CAAA81F8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9" name="Text Box 5">
          <a:extLst>
            <a:ext uri="{FF2B5EF4-FFF2-40B4-BE49-F238E27FC236}">
              <a16:creationId xmlns:a16="http://schemas.microsoft.com/office/drawing/2014/main" id="{B970BB8A-9A66-4584-8416-8F20968F49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0" name="Text Box 5">
          <a:extLst>
            <a:ext uri="{FF2B5EF4-FFF2-40B4-BE49-F238E27FC236}">
              <a16:creationId xmlns:a16="http://schemas.microsoft.com/office/drawing/2014/main" id="{8BFFF2BD-688A-4FE7-B501-6348D1DED5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1" name="Text Box 5">
          <a:extLst>
            <a:ext uri="{FF2B5EF4-FFF2-40B4-BE49-F238E27FC236}">
              <a16:creationId xmlns:a16="http://schemas.microsoft.com/office/drawing/2014/main" id="{FEE47A6F-172D-4EA2-8969-8D8534EA0E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2" name="Text Box 5">
          <a:extLst>
            <a:ext uri="{FF2B5EF4-FFF2-40B4-BE49-F238E27FC236}">
              <a16:creationId xmlns:a16="http://schemas.microsoft.com/office/drawing/2014/main" id="{4A145F50-814B-4B32-B3F9-D322E700FA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3" name="Text Box 5">
          <a:extLst>
            <a:ext uri="{FF2B5EF4-FFF2-40B4-BE49-F238E27FC236}">
              <a16:creationId xmlns:a16="http://schemas.microsoft.com/office/drawing/2014/main" id="{96400FA0-8189-4AE7-9A6D-5C87F8C2E9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4" name="Text Box 5">
          <a:extLst>
            <a:ext uri="{FF2B5EF4-FFF2-40B4-BE49-F238E27FC236}">
              <a16:creationId xmlns:a16="http://schemas.microsoft.com/office/drawing/2014/main" id="{E5A8C6E0-F108-49BE-A655-16D0F048C9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5" name="Text Box 5">
          <a:extLst>
            <a:ext uri="{FF2B5EF4-FFF2-40B4-BE49-F238E27FC236}">
              <a16:creationId xmlns:a16="http://schemas.microsoft.com/office/drawing/2014/main" id="{45F39FF3-47D6-493D-B4C2-4DE9BC78E9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6" name="Text Box 5">
          <a:extLst>
            <a:ext uri="{FF2B5EF4-FFF2-40B4-BE49-F238E27FC236}">
              <a16:creationId xmlns:a16="http://schemas.microsoft.com/office/drawing/2014/main" id="{08FF29EB-B9CF-45FE-B55F-3743B5868F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7" name="Text Box 5">
          <a:extLst>
            <a:ext uri="{FF2B5EF4-FFF2-40B4-BE49-F238E27FC236}">
              <a16:creationId xmlns:a16="http://schemas.microsoft.com/office/drawing/2014/main" id="{B43C5960-D79C-4A03-B12E-6EDEF00F908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8" name="Text Box 5">
          <a:extLst>
            <a:ext uri="{FF2B5EF4-FFF2-40B4-BE49-F238E27FC236}">
              <a16:creationId xmlns:a16="http://schemas.microsoft.com/office/drawing/2014/main" id="{EE350BB2-8695-4EE1-9026-1162AF7201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9" name="Text Box 5">
          <a:extLst>
            <a:ext uri="{FF2B5EF4-FFF2-40B4-BE49-F238E27FC236}">
              <a16:creationId xmlns:a16="http://schemas.microsoft.com/office/drawing/2014/main" id="{F2BCE5AF-560D-46BD-A470-DC4D9FCA6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0" name="Text Box 5">
          <a:extLst>
            <a:ext uri="{FF2B5EF4-FFF2-40B4-BE49-F238E27FC236}">
              <a16:creationId xmlns:a16="http://schemas.microsoft.com/office/drawing/2014/main" id="{3F8DCFEF-F436-4ECC-B84A-63F2A7840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1" name="Text Box 5">
          <a:extLst>
            <a:ext uri="{FF2B5EF4-FFF2-40B4-BE49-F238E27FC236}">
              <a16:creationId xmlns:a16="http://schemas.microsoft.com/office/drawing/2014/main" id="{57A32231-EB83-49DB-B834-1796DF3D81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2" name="Text Box 5">
          <a:extLst>
            <a:ext uri="{FF2B5EF4-FFF2-40B4-BE49-F238E27FC236}">
              <a16:creationId xmlns:a16="http://schemas.microsoft.com/office/drawing/2014/main" id="{4A22B8BE-1C54-4BB3-9D91-2B32EDD2F2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3" name="Text Box 5">
          <a:extLst>
            <a:ext uri="{FF2B5EF4-FFF2-40B4-BE49-F238E27FC236}">
              <a16:creationId xmlns:a16="http://schemas.microsoft.com/office/drawing/2014/main" id="{93241426-1894-4EFD-A162-EEFBE0DEE7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4" name="Text Box 5">
          <a:extLst>
            <a:ext uri="{FF2B5EF4-FFF2-40B4-BE49-F238E27FC236}">
              <a16:creationId xmlns:a16="http://schemas.microsoft.com/office/drawing/2014/main" id="{C6D876A8-9DF7-4E64-B076-E3A4E273F1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5" name="Text Box 5">
          <a:extLst>
            <a:ext uri="{FF2B5EF4-FFF2-40B4-BE49-F238E27FC236}">
              <a16:creationId xmlns:a16="http://schemas.microsoft.com/office/drawing/2014/main" id="{CA0DE8B6-5C1C-4023-9722-525D22B83C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6" name="Text Box 5">
          <a:extLst>
            <a:ext uri="{FF2B5EF4-FFF2-40B4-BE49-F238E27FC236}">
              <a16:creationId xmlns:a16="http://schemas.microsoft.com/office/drawing/2014/main" id="{F29DD2C0-B374-4AD4-BE73-EB5ADC3166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7" name="Text Box 5">
          <a:extLst>
            <a:ext uri="{FF2B5EF4-FFF2-40B4-BE49-F238E27FC236}">
              <a16:creationId xmlns:a16="http://schemas.microsoft.com/office/drawing/2014/main" id="{A1E80030-2EA1-45DF-B415-E3FAE0333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8" name="Text Box 5">
          <a:extLst>
            <a:ext uri="{FF2B5EF4-FFF2-40B4-BE49-F238E27FC236}">
              <a16:creationId xmlns:a16="http://schemas.microsoft.com/office/drawing/2014/main" id="{5A0A8522-9FA4-436B-8CC6-DCB1179F9F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9" name="Text Box 5">
          <a:extLst>
            <a:ext uri="{FF2B5EF4-FFF2-40B4-BE49-F238E27FC236}">
              <a16:creationId xmlns:a16="http://schemas.microsoft.com/office/drawing/2014/main" id="{F43AA6C9-1365-458E-B51F-4E9C14B4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0" name="Text Box 5">
          <a:extLst>
            <a:ext uri="{FF2B5EF4-FFF2-40B4-BE49-F238E27FC236}">
              <a16:creationId xmlns:a16="http://schemas.microsoft.com/office/drawing/2014/main" id="{69C3453D-49FB-4557-911E-40F7FF1C7F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1" name="Text Box 5">
          <a:extLst>
            <a:ext uri="{FF2B5EF4-FFF2-40B4-BE49-F238E27FC236}">
              <a16:creationId xmlns:a16="http://schemas.microsoft.com/office/drawing/2014/main" id="{7714ED87-5C8A-4EEE-8CD3-0D3A1CC184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72" name="Text Box 5">
          <a:extLst>
            <a:ext uri="{FF2B5EF4-FFF2-40B4-BE49-F238E27FC236}">
              <a16:creationId xmlns:a16="http://schemas.microsoft.com/office/drawing/2014/main" id="{29545452-EC56-4D34-9248-64DCBF6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3" name="Text Box 5">
          <a:extLst>
            <a:ext uri="{FF2B5EF4-FFF2-40B4-BE49-F238E27FC236}">
              <a16:creationId xmlns:a16="http://schemas.microsoft.com/office/drawing/2014/main" id="{71332779-D7E4-4C10-B7FC-5E9DFAF843B4}"/>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4" name="Text Box 5">
          <a:extLst>
            <a:ext uri="{FF2B5EF4-FFF2-40B4-BE49-F238E27FC236}">
              <a16:creationId xmlns:a16="http://schemas.microsoft.com/office/drawing/2014/main" id="{3BCC2AFA-6B56-4359-88A3-6660A648BD51}"/>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5" name="Text Box 5">
          <a:extLst>
            <a:ext uri="{FF2B5EF4-FFF2-40B4-BE49-F238E27FC236}">
              <a16:creationId xmlns:a16="http://schemas.microsoft.com/office/drawing/2014/main" id="{0DA54D83-28AE-4B03-8DEC-00EFF45EF51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6" name="Text Box 5">
          <a:extLst>
            <a:ext uri="{FF2B5EF4-FFF2-40B4-BE49-F238E27FC236}">
              <a16:creationId xmlns:a16="http://schemas.microsoft.com/office/drawing/2014/main" id="{6C2FA08B-920C-4AB7-BE72-A422F2DE7C3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77" name="Text Box 5">
          <a:extLst>
            <a:ext uri="{FF2B5EF4-FFF2-40B4-BE49-F238E27FC236}">
              <a16:creationId xmlns:a16="http://schemas.microsoft.com/office/drawing/2014/main" id="{9E9F0EBE-02FB-4CDF-847E-7AF1440B8C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8" name="Text Box 5">
          <a:extLst>
            <a:ext uri="{FF2B5EF4-FFF2-40B4-BE49-F238E27FC236}">
              <a16:creationId xmlns:a16="http://schemas.microsoft.com/office/drawing/2014/main" id="{B86177B6-A4D5-4C4C-B444-E3FEA6564C6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9" name="Text Box 5">
          <a:extLst>
            <a:ext uri="{FF2B5EF4-FFF2-40B4-BE49-F238E27FC236}">
              <a16:creationId xmlns:a16="http://schemas.microsoft.com/office/drawing/2014/main" id="{6F58841B-F599-4A4D-B342-CFA64C6CD9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0" name="Text Box 5">
          <a:extLst>
            <a:ext uri="{FF2B5EF4-FFF2-40B4-BE49-F238E27FC236}">
              <a16:creationId xmlns:a16="http://schemas.microsoft.com/office/drawing/2014/main" id="{5E8C2BB0-7CD8-4DB7-9ED5-83663DCF38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1" name="Text Box 5">
          <a:extLst>
            <a:ext uri="{FF2B5EF4-FFF2-40B4-BE49-F238E27FC236}">
              <a16:creationId xmlns:a16="http://schemas.microsoft.com/office/drawing/2014/main" id="{FAD05CA6-3503-4A20-A008-049B36EECE7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2" name="Text Box 5">
          <a:extLst>
            <a:ext uri="{FF2B5EF4-FFF2-40B4-BE49-F238E27FC236}">
              <a16:creationId xmlns:a16="http://schemas.microsoft.com/office/drawing/2014/main" id="{D6E89BA7-2A4E-44A6-A965-59558EA491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3" name="Text Box 5">
          <a:extLst>
            <a:ext uri="{FF2B5EF4-FFF2-40B4-BE49-F238E27FC236}">
              <a16:creationId xmlns:a16="http://schemas.microsoft.com/office/drawing/2014/main" id="{308A7F3A-2D80-44FC-903A-456120F47F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4" name="Text Box 5">
          <a:extLst>
            <a:ext uri="{FF2B5EF4-FFF2-40B4-BE49-F238E27FC236}">
              <a16:creationId xmlns:a16="http://schemas.microsoft.com/office/drawing/2014/main" id="{5172D009-B953-405C-92AF-A697819609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5" name="Text Box 5">
          <a:extLst>
            <a:ext uri="{FF2B5EF4-FFF2-40B4-BE49-F238E27FC236}">
              <a16:creationId xmlns:a16="http://schemas.microsoft.com/office/drawing/2014/main" id="{099CDF43-B803-406B-88E1-83A7A9C34C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6" name="Text Box 5">
          <a:extLst>
            <a:ext uri="{FF2B5EF4-FFF2-40B4-BE49-F238E27FC236}">
              <a16:creationId xmlns:a16="http://schemas.microsoft.com/office/drawing/2014/main" id="{71CB6D6F-BF7E-4578-AEC2-265477C53B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7" name="Text Box 5">
          <a:extLst>
            <a:ext uri="{FF2B5EF4-FFF2-40B4-BE49-F238E27FC236}">
              <a16:creationId xmlns:a16="http://schemas.microsoft.com/office/drawing/2014/main" id="{01429FBA-FA66-4E45-89BF-1D194800218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8" name="Text Box 5">
          <a:extLst>
            <a:ext uri="{FF2B5EF4-FFF2-40B4-BE49-F238E27FC236}">
              <a16:creationId xmlns:a16="http://schemas.microsoft.com/office/drawing/2014/main" id="{CF3D27C4-D9BC-4F25-9AF4-4D7747DF48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9" name="Text Box 5">
          <a:extLst>
            <a:ext uri="{FF2B5EF4-FFF2-40B4-BE49-F238E27FC236}">
              <a16:creationId xmlns:a16="http://schemas.microsoft.com/office/drawing/2014/main" id="{386C9C23-A8A5-4A56-B5E9-92652E13426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0" name="Text Box 5">
          <a:extLst>
            <a:ext uri="{FF2B5EF4-FFF2-40B4-BE49-F238E27FC236}">
              <a16:creationId xmlns:a16="http://schemas.microsoft.com/office/drawing/2014/main" id="{586642D6-0BB8-47C1-BB35-6923CA9BF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1" name="Text Box 5">
          <a:extLst>
            <a:ext uri="{FF2B5EF4-FFF2-40B4-BE49-F238E27FC236}">
              <a16:creationId xmlns:a16="http://schemas.microsoft.com/office/drawing/2014/main" id="{76313DCC-9E72-420C-BB09-82482E0A5C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2" name="Text Box 5">
          <a:extLst>
            <a:ext uri="{FF2B5EF4-FFF2-40B4-BE49-F238E27FC236}">
              <a16:creationId xmlns:a16="http://schemas.microsoft.com/office/drawing/2014/main" id="{0A73F372-6A1E-4A3A-B630-FBACB06148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3" name="Text Box 5">
          <a:extLst>
            <a:ext uri="{FF2B5EF4-FFF2-40B4-BE49-F238E27FC236}">
              <a16:creationId xmlns:a16="http://schemas.microsoft.com/office/drawing/2014/main" id="{7B261DB4-28E7-4EAC-AE92-8F0092D587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4" name="Text Box 5">
          <a:extLst>
            <a:ext uri="{FF2B5EF4-FFF2-40B4-BE49-F238E27FC236}">
              <a16:creationId xmlns:a16="http://schemas.microsoft.com/office/drawing/2014/main" id="{0328D4BD-2708-4567-A8AF-5322C0B6E6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5" name="Text Box 5">
          <a:extLst>
            <a:ext uri="{FF2B5EF4-FFF2-40B4-BE49-F238E27FC236}">
              <a16:creationId xmlns:a16="http://schemas.microsoft.com/office/drawing/2014/main" id="{75D5C381-A47D-4D2F-8068-72214D87B3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6" name="Text Box 5">
          <a:extLst>
            <a:ext uri="{FF2B5EF4-FFF2-40B4-BE49-F238E27FC236}">
              <a16:creationId xmlns:a16="http://schemas.microsoft.com/office/drawing/2014/main" id="{B9BC08C2-1773-4055-AAB6-BE9E698A6F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7" name="Text Box 5">
          <a:extLst>
            <a:ext uri="{FF2B5EF4-FFF2-40B4-BE49-F238E27FC236}">
              <a16:creationId xmlns:a16="http://schemas.microsoft.com/office/drawing/2014/main" id="{669E901F-79B2-4830-A296-12D0924BAB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8" name="Text Box 5">
          <a:extLst>
            <a:ext uri="{FF2B5EF4-FFF2-40B4-BE49-F238E27FC236}">
              <a16:creationId xmlns:a16="http://schemas.microsoft.com/office/drawing/2014/main" id="{7BA04A00-CF2F-469F-8930-BB7E2CED9C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9" name="Text Box 5">
          <a:extLst>
            <a:ext uri="{FF2B5EF4-FFF2-40B4-BE49-F238E27FC236}">
              <a16:creationId xmlns:a16="http://schemas.microsoft.com/office/drawing/2014/main" id="{763444D9-9B38-479E-8A38-70FDF45534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0" name="Text Box 5">
          <a:extLst>
            <a:ext uri="{FF2B5EF4-FFF2-40B4-BE49-F238E27FC236}">
              <a16:creationId xmlns:a16="http://schemas.microsoft.com/office/drawing/2014/main" id="{3FB37BAD-C6FC-47A8-BB7E-22103733CB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1" name="Text Box 5">
          <a:extLst>
            <a:ext uri="{FF2B5EF4-FFF2-40B4-BE49-F238E27FC236}">
              <a16:creationId xmlns:a16="http://schemas.microsoft.com/office/drawing/2014/main" id="{6D9ABDC2-6879-4D70-BEBC-3B3ED0C4A67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2" name="Text Box 5">
          <a:extLst>
            <a:ext uri="{FF2B5EF4-FFF2-40B4-BE49-F238E27FC236}">
              <a16:creationId xmlns:a16="http://schemas.microsoft.com/office/drawing/2014/main" id="{F87DC172-8FAE-42B8-AC1D-F99A10A8AF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3" name="Text Box 5">
          <a:extLst>
            <a:ext uri="{FF2B5EF4-FFF2-40B4-BE49-F238E27FC236}">
              <a16:creationId xmlns:a16="http://schemas.microsoft.com/office/drawing/2014/main" id="{C42CEAF5-6F3A-4776-8C16-9458CF376D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4" name="Text Box 5">
          <a:extLst>
            <a:ext uri="{FF2B5EF4-FFF2-40B4-BE49-F238E27FC236}">
              <a16:creationId xmlns:a16="http://schemas.microsoft.com/office/drawing/2014/main" id="{9BFA3ACC-F945-44D9-8D5C-F5CDD474D1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5" name="Text Box 5">
          <a:extLst>
            <a:ext uri="{FF2B5EF4-FFF2-40B4-BE49-F238E27FC236}">
              <a16:creationId xmlns:a16="http://schemas.microsoft.com/office/drawing/2014/main" id="{7F4BF36B-06FF-4C88-8FC0-7ADE57F668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6" name="Text Box 5">
          <a:extLst>
            <a:ext uri="{FF2B5EF4-FFF2-40B4-BE49-F238E27FC236}">
              <a16:creationId xmlns:a16="http://schemas.microsoft.com/office/drawing/2014/main" id="{9EBE5E93-4DF8-4FCB-A57A-D28628588B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7" name="Text Box 5">
          <a:extLst>
            <a:ext uri="{FF2B5EF4-FFF2-40B4-BE49-F238E27FC236}">
              <a16:creationId xmlns:a16="http://schemas.microsoft.com/office/drawing/2014/main" id="{3D8A5012-A101-49B3-9747-B48A5AFB69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8" name="Text Box 5">
          <a:extLst>
            <a:ext uri="{FF2B5EF4-FFF2-40B4-BE49-F238E27FC236}">
              <a16:creationId xmlns:a16="http://schemas.microsoft.com/office/drawing/2014/main" id="{F367B263-2CAA-4975-9F04-7ACEB113D9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9" name="Text Box 5">
          <a:extLst>
            <a:ext uri="{FF2B5EF4-FFF2-40B4-BE49-F238E27FC236}">
              <a16:creationId xmlns:a16="http://schemas.microsoft.com/office/drawing/2014/main" id="{6D128BCC-2A14-495F-B786-703CD9A42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0" name="Text Box 5">
          <a:extLst>
            <a:ext uri="{FF2B5EF4-FFF2-40B4-BE49-F238E27FC236}">
              <a16:creationId xmlns:a16="http://schemas.microsoft.com/office/drawing/2014/main" id="{5B50C380-F764-4673-9C66-830F2371F12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1" name="Text Box 5">
          <a:extLst>
            <a:ext uri="{FF2B5EF4-FFF2-40B4-BE49-F238E27FC236}">
              <a16:creationId xmlns:a16="http://schemas.microsoft.com/office/drawing/2014/main" id="{4FFD8149-84FC-45DD-87E9-A2B2D79A3B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2" name="Text Box 5">
          <a:extLst>
            <a:ext uri="{FF2B5EF4-FFF2-40B4-BE49-F238E27FC236}">
              <a16:creationId xmlns:a16="http://schemas.microsoft.com/office/drawing/2014/main" id="{CE8B7B76-6AB1-4D7C-BB4A-FA1C57A46E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3" name="Text Box 5">
          <a:extLst>
            <a:ext uri="{FF2B5EF4-FFF2-40B4-BE49-F238E27FC236}">
              <a16:creationId xmlns:a16="http://schemas.microsoft.com/office/drawing/2014/main" id="{4531A019-71B5-4297-9DB6-BD986C1A87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4" name="Text Box 5">
          <a:extLst>
            <a:ext uri="{FF2B5EF4-FFF2-40B4-BE49-F238E27FC236}">
              <a16:creationId xmlns:a16="http://schemas.microsoft.com/office/drawing/2014/main" id="{D9D6E580-7DC0-41C8-B3C9-944F92C564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5" name="Text Box 5">
          <a:extLst>
            <a:ext uri="{FF2B5EF4-FFF2-40B4-BE49-F238E27FC236}">
              <a16:creationId xmlns:a16="http://schemas.microsoft.com/office/drawing/2014/main" id="{79346D2A-B046-43C7-80CB-5CCF44FF95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6" name="Text Box 5">
          <a:extLst>
            <a:ext uri="{FF2B5EF4-FFF2-40B4-BE49-F238E27FC236}">
              <a16:creationId xmlns:a16="http://schemas.microsoft.com/office/drawing/2014/main" id="{55983F19-78E6-4906-A04F-F5FF74AD9F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7" name="Text Box 5">
          <a:extLst>
            <a:ext uri="{FF2B5EF4-FFF2-40B4-BE49-F238E27FC236}">
              <a16:creationId xmlns:a16="http://schemas.microsoft.com/office/drawing/2014/main" id="{519BEF5D-BCA2-4FF1-86C5-426B4E8A7E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8" name="Text Box 5">
          <a:extLst>
            <a:ext uri="{FF2B5EF4-FFF2-40B4-BE49-F238E27FC236}">
              <a16:creationId xmlns:a16="http://schemas.microsoft.com/office/drawing/2014/main" id="{098235DA-0E64-4010-A03C-D695FC3984A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9" name="Text Box 5">
          <a:extLst>
            <a:ext uri="{FF2B5EF4-FFF2-40B4-BE49-F238E27FC236}">
              <a16:creationId xmlns:a16="http://schemas.microsoft.com/office/drawing/2014/main" id="{4687F2DD-769D-4DAF-A3AE-E366C75E0E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20" name="Text Box 5">
          <a:extLst>
            <a:ext uri="{FF2B5EF4-FFF2-40B4-BE49-F238E27FC236}">
              <a16:creationId xmlns:a16="http://schemas.microsoft.com/office/drawing/2014/main" id="{B589F569-97F3-4FE4-8DE9-BF9BF7B839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1" name="Text Box 5">
          <a:extLst>
            <a:ext uri="{FF2B5EF4-FFF2-40B4-BE49-F238E27FC236}">
              <a16:creationId xmlns:a16="http://schemas.microsoft.com/office/drawing/2014/main" id="{BD3021D7-667B-4CAA-BA58-E7261F56442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2" name="Text Box 5">
          <a:extLst>
            <a:ext uri="{FF2B5EF4-FFF2-40B4-BE49-F238E27FC236}">
              <a16:creationId xmlns:a16="http://schemas.microsoft.com/office/drawing/2014/main" id="{82B7773C-4C0A-479B-817F-E3FD246EA4C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3" name="Text Box 5">
          <a:extLst>
            <a:ext uri="{FF2B5EF4-FFF2-40B4-BE49-F238E27FC236}">
              <a16:creationId xmlns:a16="http://schemas.microsoft.com/office/drawing/2014/main" id="{30F42FB9-321F-4CB3-8B69-E1B37C55C99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4" name="Text Box 5">
          <a:extLst>
            <a:ext uri="{FF2B5EF4-FFF2-40B4-BE49-F238E27FC236}">
              <a16:creationId xmlns:a16="http://schemas.microsoft.com/office/drawing/2014/main" id="{F805D32A-F9FA-4C5B-9D1F-FE66C6ED0AF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5" name="Text Box 5">
          <a:extLst>
            <a:ext uri="{FF2B5EF4-FFF2-40B4-BE49-F238E27FC236}">
              <a16:creationId xmlns:a16="http://schemas.microsoft.com/office/drawing/2014/main" id="{6CADBA00-9638-4045-BCD0-447341C1B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6" name="Text Box 5">
          <a:extLst>
            <a:ext uri="{FF2B5EF4-FFF2-40B4-BE49-F238E27FC236}">
              <a16:creationId xmlns:a16="http://schemas.microsoft.com/office/drawing/2014/main" id="{E44F06BA-CF7C-4DC9-B520-829FE9D1C3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7" name="Text Box 5">
          <a:extLst>
            <a:ext uri="{FF2B5EF4-FFF2-40B4-BE49-F238E27FC236}">
              <a16:creationId xmlns:a16="http://schemas.microsoft.com/office/drawing/2014/main" id="{3F0FE2AE-5AF6-423D-AC17-6BA0B7B01F6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8" name="Text Box 5">
          <a:extLst>
            <a:ext uri="{FF2B5EF4-FFF2-40B4-BE49-F238E27FC236}">
              <a16:creationId xmlns:a16="http://schemas.microsoft.com/office/drawing/2014/main" id="{7387D111-EF08-42FF-9598-152026A884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9" name="Text Box 5">
          <a:extLst>
            <a:ext uri="{FF2B5EF4-FFF2-40B4-BE49-F238E27FC236}">
              <a16:creationId xmlns:a16="http://schemas.microsoft.com/office/drawing/2014/main" id="{09E6FDB7-B143-407A-A8F2-43D83A6174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0" name="Text Box 5">
          <a:extLst>
            <a:ext uri="{FF2B5EF4-FFF2-40B4-BE49-F238E27FC236}">
              <a16:creationId xmlns:a16="http://schemas.microsoft.com/office/drawing/2014/main" id="{560CD1D4-7B10-45BC-8D13-B24D27D3B9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1" name="Text Box 5">
          <a:extLst>
            <a:ext uri="{FF2B5EF4-FFF2-40B4-BE49-F238E27FC236}">
              <a16:creationId xmlns:a16="http://schemas.microsoft.com/office/drawing/2014/main" id="{52A05FF8-F0D0-4D1E-8A1E-22C1738EC2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2" name="Text Box 5">
          <a:extLst>
            <a:ext uri="{FF2B5EF4-FFF2-40B4-BE49-F238E27FC236}">
              <a16:creationId xmlns:a16="http://schemas.microsoft.com/office/drawing/2014/main" id="{41CAB164-3323-4DDE-BE76-AC2A7315B71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3" name="Text Box 5">
          <a:extLst>
            <a:ext uri="{FF2B5EF4-FFF2-40B4-BE49-F238E27FC236}">
              <a16:creationId xmlns:a16="http://schemas.microsoft.com/office/drawing/2014/main" id="{DC48E55A-40DE-45A5-8777-5347EFC7D6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4" name="Text Box 5">
          <a:extLst>
            <a:ext uri="{FF2B5EF4-FFF2-40B4-BE49-F238E27FC236}">
              <a16:creationId xmlns:a16="http://schemas.microsoft.com/office/drawing/2014/main" id="{EDC166F6-D933-4A33-8D85-08418E1C12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5" name="Text Box 5">
          <a:extLst>
            <a:ext uri="{FF2B5EF4-FFF2-40B4-BE49-F238E27FC236}">
              <a16:creationId xmlns:a16="http://schemas.microsoft.com/office/drawing/2014/main" id="{CA0FEDFE-158F-4CD6-BD06-3D4F3AB90A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6" name="Text Box 5">
          <a:extLst>
            <a:ext uri="{FF2B5EF4-FFF2-40B4-BE49-F238E27FC236}">
              <a16:creationId xmlns:a16="http://schemas.microsoft.com/office/drawing/2014/main" id="{72259A89-7050-489D-A5C7-010D40427D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7" name="Text Box 5">
          <a:extLst>
            <a:ext uri="{FF2B5EF4-FFF2-40B4-BE49-F238E27FC236}">
              <a16:creationId xmlns:a16="http://schemas.microsoft.com/office/drawing/2014/main" id="{2EB182EB-A268-4FDE-BDCB-F4411191D9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8" name="Text Box 5">
          <a:extLst>
            <a:ext uri="{FF2B5EF4-FFF2-40B4-BE49-F238E27FC236}">
              <a16:creationId xmlns:a16="http://schemas.microsoft.com/office/drawing/2014/main" id="{D43FA406-66F9-4B02-9DE4-73EC61F25D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9" name="Text Box 5">
          <a:extLst>
            <a:ext uri="{FF2B5EF4-FFF2-40B4-BE49-F238E27FC236}">
              <a16:creationId xmlns:a16="http://schemas.microsoft.com/office/drawing/2014/main" id="{549043E7-8E04-404B-B37E-D5070EB4B1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0" name="Text Box 5">
          <a:extLst>
            <a:ext uri="{FF2B5EF4-FFF2-40B4-BE49-F238E27FC236}">
              <a16:creationId xmlns:a16="http://schemas.microsoft.com/office/drawing/2014/main" id="{515500D5-033E-46AA-BCEE-3121DB238C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1" name="Text Box 5">
          <a:extLst>
            <a:ext uri="{FF2B5EF4-FFF2-40B4-BE49-F238E27FC236}">
              <a16:creationId xmlns:a16="http://schemas.microsoft.com/office/drawing/2014/main" id="{744D1861-9E75-47ED-B196-85AF4783FCF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2" name="Text Box 5">
          <a:extLst>
            <a:ext uri="{FF2B5EF4-FFF2-40B4-BE49-F238E27FC236}">
              <a16:creationId xmlns:a16="http://schemas.microsoft.com/office/drawing/2014/main" id="{C64C0A1C-D722-44AB-B468-70BFA3EDD1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3" name="Text Box 5">
          <a:extLst>
            <a:ext uri="{FF2B5EF4-FFF2-40B4-BE49-F238E27FC236}">
              <a16:creationId xmlns:a16="http://schemas.microsoft.com/office/drawing/2014/main" id="{0E68A9FB-2D12-4A72-BF4B-9E0FE16CB2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4" name="Text Box 5">
          <a:extLst>
            <a:ext uri="{FF2B5EF4-FFF2-40B4-BE49-F238E27FC236}">
              <a16:creationId xmlns:a16="http://schemas.microsoft.com/office/drawing/2014/main" id="{707A83C8-4B9D-466C-BB16-4917F791C0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5" name="Text Box 5">
          <a:extLst>
            <a:ext uri="{FF2B5EF4-FFF2-40B4-BE49-F238E27FC236}">
              <a16:creationId xmlns:a16="http://schemas.microsoft.com/office/drawing/2014/main" id="{D1392E43-87F1-4B55-BC27-C8318830F1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6" name="Text Box 5">
          <a:extLst>
            <a:ext uri="{FF2B5EF4-FFF2-40B4-BE49-F238E27FC236}">
              <a16:creationId xmlns:a16="http://schemas.microsoft.com/office/drawing/2014/main" id="{D6EC0785-0A0D-4E22-9065-3C3D990F6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7" name="Text Box 5">
          <a:extLst>
            <a:ext uri="{FF2B5EF4-FFF2-40B4-BE49-F238E27FC236}">
              <a16:creationId xmlns:a16="http://schemas.microsoft.com/office/drawing/2014/main" id="{A0064B7D-BAC1-4A1C-8B6A-36300B02CE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8" name="Text Box 5">
          <a:extLst>
            <a:ext uri="{FF2B5EF4-FFF2-40B4-BE49-F238E27FC236}">
              <a16:creationId xmlns:a16="http://schemas.microsoft.com/office/drawing/2014/main" id="{318655B8-D3B6-464D-8339-8FF3B84753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9" name="Text Box 5">
          <a:extLst>
            <a:ext uri="{FF2B5EF4-FFF2-40B4-BE49-F238E27FC236}">
              <a16:creationId xmlns:a16="http://schemas.microsoft.com/office/drawing/2014/main" id="{F4F70A6F-CE4F-4629-864B-1BD42EF8129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0" name="Text Box 5">
          <a:extLst>
            <a:ext uri="{FF2B5EF4-FFF2-40B4-BE49-F238E27FC236}">
              <a16:creationId xmlns:a16="http://schemas.microsoft.com/office/drawing/2014/main" id="{66F20AF6-F7E8-46CA-82A6-723E406E3D8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1" name="Text Box 5">
          <a:extLst>
            <a:ext uri="{FF2B5EF4-FFF2-40B4-BE49-F238E27FC236}">
              <a16:creationId xmlns:a16="http://schemas.microsoft.com/office/drawing/2014/main" id="{7540B97B-C835-49CD-A1E1-5443909B85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2" name="Text Box 5">
          <a:extLst>
            <a:ext uri="{FF2B5EF4-FFF2-40B4-BE49-F238E27FC236}">
              <a16:creationId xmlns:a16="http://schemas.microsoft.com/office/drawing/2014/main" id="{4BF55A4A-9EE3-4A8C-A53D-D13F7D2F4D6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3" name="Text Box 5">
          <a:extLst>
            <a:ext uri="{FF2B5EF4-FFF2-40B4-BE49-F238E27FC236}">
              <a16:creationId xmlns:a16="http://schemas.microsoft.com/office/drawing/2014/main" id="{A8564EF0-5F97-406F-8A76-9A5CD6C60B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4" name="Text Box 5">
          <a:extLst>
            <a:ext uri="{FF2B5EF4-FFF2-40B4-BE49-F238E27FC236}">
              <a16:creationId xmlns:a16="http://schemas.microsoft.com/office/drawing/2014/main" id="{A321BBEA-E44E-4F58-9009-33CB1EB1B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5" name="Text Box 5">
          <a:extLst>
            <a:ext uri="{FF2B5EF4-FFF2-40B4-BE49-F238E27FC236}">
              <a16:creationId xmlns:a16="http://schemas.microsoft.com/office/drawing/2014/main" id="{002E2A9A-BE0D-4DD0-8D67-97AAF397E5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6" name="Text Box 5">
          <a:extLst>
            <a:ext uri="{FF2B5EF4-FFF2-40B4-BE49-F238E27FC236}">
              <a16:creationId xmlns:a16="http://schemas.microsoft.com/office/drawing/2014/main" id="{789D3163-77F1-4391-A788-71B9F46DF7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7" name="Text Box 5">
          <a:extLst>
            <a:ext uri="{FF2B5EF4-FFF2-40B4-BE49-F238E27FC236}">
              <a16:creationId xmlns:a16="http://schemas.microsoft.com/office/drawing/2014/main" id="{230E9FC2-0699-44C4-AF97-F5C431FB0F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8" name="Text Box 5">
          <a:extLst>
            <a:ext uri="{FF2B5EF4-FFF2-40B4-BE49-F238E27FC236}">
              <a16:creationId xmlns:a16="http://schemas.microsoft.com/office/drawing/2014/main" id="{CC405BD5-036E-463A-9F4A-730C99E50C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9" name="Text Box 5">
          <a:extLst>
            <a:ext uri="{FF2B5EF4-FFF2-40B4-BE49-F238E27FC236}">
              <a16:creationId xmlns:a16="http://schemas.microsoft.com/office/drawing/2014/main" id="{80B78337-2C99-40D4-960D-9EAB63545A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0" name="Text Box 5">
          <a:extLst>
            <a:ext uri="{FF2B5EF4-FFF2-40B4-BE49-F238E27FC236}">
              <a16:creationId xmlns:a16="http://schemas.microsoft.com/office/drawing/2014/main" id="{C7F98C5A-E5A5-4F1A-95EF-6642497D7B8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1" name="Text Box 5">
          <a:extLst>
            <a:ext uri="{FF2B5EF4-FFF2-40B4-BE49-F238E27FC236}">
              <a16:creationId xmlns:a16="http://schemas.microsoft.com/office/drawing/2014/main" id="{40AAB3A1-BAAD-4E5B-B5B7-4422F6AFC2D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2" name="Text Box 5">
          <a:extLst>
            <a:ext uri="{FF2B5EF4-FFF2-40B4-BE49-F238E27FC236}">
              <a16:creationId xmlns:a16="http://schemas.microsoft.com/office/drawing/2014/main" id="{03C4E926-BB3C-4B5F-A257-48FEF225FB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3" name="Text Box 5">
          <a:extLst>
            <a:ext uri="{FF2B5EF4-FFF2-40B4-BE49-F238E27FC236}">
              <a16:creationId xmlns:a16="http://schemas.microsoft.com/office/drawing/2014/main" id="{40F969F5-68F2-466E-9426-443F912E7C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4" name="Text Box 5">
          <a:extLst>
            <a:ext uri="{FF2B5EF4-FFF2-40B4-BE49-F238E27FC236}">
              <a16:creationId xmlns:a16="http://schemas.microsoft.com/office/drawing/2014/main" id="{101689A6-8E67-4B72-B665-5E8292782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5" name="Text Box 5">
          <a:extLst>
            <a:ext uri="{FF2B5EF4-FFF2-40B4-BE49-F238E27FC236}">
              <a16:creationId xmlns:a16="http://schemas.microsoft.com/office/drawing/2014/main" id="{21EA476F-133B-4429-92C5-EB26AA6E73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6" name="Text Box 5">
          <a:extLst>
            <a:ext uri="{FF2B5EF4-FFF2-40B4-BE49-F238E27FC236}">
              <a16:creationId xmlns:a16="http://schemas.microsoft.com/office/drawing/2014/main" id="{4EC3BD2B-9F02-44E5-8CC8-B477734A8C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7" name="Text Box 5">
          <a:extLst>
            <a:ext uri="{FF2B5EF4-FFF2-40B4-BE49-F238E27FC236}">
              <a16:creationId xmlns:a16="http://schemas.microsoft.com/office/drawing/2014/main" id="{AB272E9F-2829-4FCB-A706-3C6AA4894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8" name="Text Box 5">
          <a:extLst>
            <a:ext uri="{FF2B5EF4-FFF2-40B4-BE49-F238E27FC236}">
              <a16:creationId xmlns:a16="http://schemas.microsoft.com/office/drawing/2014/main" id="{20DAC3EA-F9D4-400E-94A9-BF68D5811E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69" name="Text Box 5">
          <a:extLst>
            <a:ext uri="{FF2B5EF4-FFF2-40B4-BE49-F238E27FC236}">
              <a16:creationId xmlns:a16="http://schemas.microsoft.com/office/drawing/2014/main" id="{01822CB7-A368-437F-96B3-0FA1B0DB9FE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0" name="Text Box 5">
          <a:extLst>
            <a:ext uri="{FF2B5EF4-FFF2-40B4-BE49-F238E27FC236}">
              <a16:creationId xmlns:a16="http://schemas.microsoft.com/office/drawing/2014/main" id="{F6A6989B-5377-45B0-B4BC-5436F226078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1" name="Text Box 5">
          <a:extLst>
            <a:ext uri="{FF2B5EF4-FFF2-40B4-BE49-F238E27FC236}">
              <a16:creationId xmlns:a16="http://schemas.microsoft.com/office/drawing/2014/main" id="{BCD5E78D-4546-4A38-B037-707D9EAA092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72" name="Text Box 5">
          <a:extLst>
            <a:ext uri="{FF2B5EF4-FFF2-40B4-BE49-F238E27FC236}">
              <a16:creationId xmlns:a16="http://schemas.microsoft.com/office/drawing/2014/main" id="{2D3235CF-BAEE-47B4-B700-C1E9CE1780F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3" name="Text Box 5">
          <a:extLst>
            <a:ext uri="{FF2B5EF4-FFF2-40B4-BE49-F238E27FC236}">
              <a16:creationId xmlns:a16="http://schemas.microsoft.com/office/drawing/2014/main" id="{5EFD65C1-FED9-4BBD-9974-AE50B08505E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4" name="Text Box 5">
          <a:extLst>
            <a:ext uri="{FF2B5EF4-FFF2-40B4-BE49-F238E27FC236}">
              <a16:creationId xmlns:a16="http://schemas.microsoft.com/office/drawing/2014/main" id="{A7E09F38-42B0-425D-BEE1-0C054F52C3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5" name="Text Box 5">
          <a:extLst>
            <a:ext uri="{FF2B5EF4-FFF2-40B4-BE49-F238E27FC236}">
              <a16:creationId xmlns:a16="http://schemas.microsoft.com/office/drawing/2014/main" id="{2C8A0A35-3A34-4187-A622-3F57010BE6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6" name="Text Box 5">
          <a:extLst>
            <a:ext uri="{FF2B5EF4-FFF2-40B4-BE49-F238E27FC236}">
              <a16:creationId xmlns:a16="http://schemas.microsoft.com/office/drawing/2014/main" id="{EAA7E168-E2F6-4E9C-B271-7B62A326C4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7" name="Text Box 5">
          <a:extLst>
            <a:ext uri="{FF2B5EF4-FFF2-40B4-BE49-F238E27FC236}">
              <a16:creationId xmlns:a16="http://schemas.microsoft.com/office/drawing/2014/main" id="{2A92C644-FF14-4AFA-AA08-808C4EE16E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8" name="Text Box 5">
          <a:extLst>
            <a:ext uri="{FF2B5EF4-FFF2-40B4-BE49-F238E27FC236}">
              <a16:creationId xmlns:a16="http://schemas.microsoft.com/office/drawing/2014/main" id="{F64AF742-23FC-4C8E-BAB9-5B7B88C88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9" name="Text Box 5">
          <a:extLst>
            <a:ext uri="{FF2B5EF4-FFF2-40B4-BE49-F238E27FC236}">
              <a16:creationId xmlns:a16="http://schemas.microsoft.com/office/drawing/2014/main" id="{74756724-B11A-4346-BEA9-A9135809CC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0" name="Text Box 5">
          <a:extLst>
            <a:ext uri="{FF2B5EF4-FFF2-40B4-BE49-F238E27FC236}">
              <a16:creationId xmlns:a16="http://schemas.microsoft.com/office/drawing/2014/main" id="{D989FAA8-4EB0-41EE-AAB3-EF66653502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1" name="Text Box 5">
          <a:extLst>
            <a:ext uri="{FF2B5EF4-FFF2-40B4-BE49-F238E27FC236}">
              <a16:creationId xmlns:a16="http://schemas.microsoft.com/office/drawing/2014/main" id="{6468BF6D-1B90-49C9-9F5C-FE7F9AC17A8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2" name="Text Box 5">
          <a:extLst>
            <a:ext uri="{FF2B5EF4-FFF2-40B4-BE49-F238E27FC236}">
              <a16:creationId xmlns:a16="http://schemas.microsoft.com/office/drawing/2014/main" id="{260386A2-9934-463F-BF32-B047768337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3" name="Text Box 5">
          <a:extLst>
            <a:ext uri="{FF2B5EF4-FFF2-40B4-BE49-F238E27FC236}">
              <a16:creationId xmlns:a16="http://schemas.microsoft.com/office/drawing/2014/main" id="{F0D6FB97-D773-4B69-BCCE-E4051997D42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4" name="Text Box 5">
          <a:extLst>
            <a:ext uri="{FF2B5EF4-FFF2-40B4-BE49-F238E27FC236}">
              <a16:creationId xmlns:a16="http://schemas.microsoft.com/office/drawing/2014/main" id="{74FBF8F1-A8D7-4A13-B3CF-9035CCD389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5" name="Text Box 5">
          <a:extLst>
            <a:ext uri="{FF2B5EF4-FFF2-40B4-BE49-F238E27FC236}">
              <a16:creationId xmlns:a16="http://schemas.microsoft.com/office/drawing/2014/main" id="{1B47B652-2A9C-49DB-9B86-FF9A60FBD70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6" name="Text Box 5">
          <a:extLst>
            <a:ext uri="{FF2B5EF4-FFF2-40B4-BE49-F238E27FC236}">
              <a16:creationId xmlns:a16="http://schemas.microsoft.com/office/drawing/2014/main" id="{1D949B7A-B99F-475D-9285-8F60E6E014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7" name="Text Box 5">
          <a:extLst>
            <a:ext uri="{FF2B5EF4-FFF2-40B4-BE49-F238E27FC236}">
              <a16:creationId xmlns:a16="http://schemas.microsoft.com/office/drawing/2014/main" id="{9B0EBB5B-E45F-4184-AC1C-3503BC92F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8" name="Text Box 5">
          <a:extLst>
            <a:ext uri="{FF2B5EF4-FFF2-40B4-BE49-F238E27FC236}">
              <a16:creationId xmlns:a16="http://schemas.microsoft.com/office/drawing/2014/main" id="{C48B2441-D9D2-402C-B86C-3C55478AC4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9" name="Text Box 5">
          <a:extLst>
            <a:ext uri="{FF2B5EF4-FFF2-40B4-BE49-F238E27FC236}">
              <a16:creationId xmlns:a16="http://schemas.microsoft.com/office/drawing/2014/main" id="{23DCC624-81A5-4B3D-ACEB-22FACE0220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0" name="Text Box 5">
          <a:extLst>
            <a:ext uri="{FF2B5EF4-FFF2-40B4-BE49-F238E27FC236}">
              <a16:creationId xmlns:a16="http://schemas.microsoft.com/office/drawing/2014/main" id="{1A805D37-0D63-4EB0-82C2-CA9D28374E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1" name="Text Box 5">
          <a:extLst>
            <a:ext uri="{FF2B5EF4-FFF2-40B4-BE49-F238E27FC236}">
              <a16:creationId xmlns:a16="http://schemas.microsoft.com/office/drawing/2014/main" id="{564011DF-D04F-41EB-AE89-9627767BCE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2" name="Text Box 5">
          <a:extLst>
            <a:ext uri="{FF2B5EF4-FFF2-40B4-BE49-F238E27FC236}">
              <a16:creationId xmlns:a16="http://schemas.microsoft.com/office/drawing/2014/main" id="{8DC5AFD0-3C96-4247-8953-71A910C797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3" name="Text Box 5">
          <a:extLst>
            <a:ext uri="{FF2B5EF4-FFF2-40B4-BE49-F238E27FC236}">
              <a16:creationId xmlns:a16="http://schemas.microsoft.com/office/drawing/2014/main" id="{A4031D97-56E2-4791-98D1-71EFB62359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4" name="Text Box 5">
          <a:extLst>
            <a:ext uri="{FF2B5EF4-FFF2-40B4-BE49-F238E27FC236}">
              <a16:creationId xmlns:a16="http://schemas.microsoft.com/office/drawing/2014/main" id="{36D067D9-5B36-4947-AE76-85E7476651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5" name="Text Box 5">
          <a:extLst>
            <a:ext uri="{FF2B5EF4-FFF2-40B4-BE49-F238E27FC236}">
              <a16:creationId xmlns:a16="http://schemas.microsoft.com/office/drawing/2014/main" id="{4340A0A8-2BB3-4B2B-A78B-FC425BCBBC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6" name="Text Box 5">
          <a:extLst>
            <a:ext uri="{FF2B5EF4-FFF2-40B4-BE49-F238E27FC236}">
              <a16:creationId xmlns:a16="http://schemas.microsoft.com/office/drawing/2014/main" id="{B6C08E51-C7C8-4FA3-8AE9-18CBE672C8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7" name="Text Box 5">
          <a:extLst>
            <a:ext uri="{FF2B5EF4-FFF2-40B4-BE49-F238E27FC236}">
              <a16:creationId xmlns:a16="http://schemas.microsoft.com/office/drawing/2014/main" id="{D67378D7-D625-43AE-825F-E43F02EFA06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8" name="Text Box 5">
          <a:extLst>
            <a:ext uri="{FF2B5EF4-FFF2-40B4-BE49-F238E27FC236}">
              <a16:creationId xmlns:a16="http://schemas.microsoft.com/office/drawing/2014/main" id="{5366B46F-72F0-4791-A7F7-815FE253E0C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9" name="Text Box 5">
          <a:extLst>
            <a:ext uri="{FF2B5EF4-FFF2-40B4-BE49-F238E27FC236}">
              <a16:creationId xmlns:a16="http://schemas.microsoft.com/office/drawing/2014/main" id="{31C98CE7-3F26-48D3-A581-270C98DC57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0" name="Text Box 5">
          <a:extLst>
            <a:ext uri="{FF2B5EF4-FFF2-40B4-BE49-F238E27FC236}">
              <a16:creationId xmlns:a16="http://schemas.microsoft.com/office/drawing/2014/main" id="{6D421A95-0167-403F-BC16-099F31051E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1" name="Text Box 5">
          <a:extLst>
            <a:ext uri="{FF2B5EF4-FFF2-40B4-BE49-F238E27FC236}">
              <a16:creationId xmlns:a16="http://schemas.microsoft.com/office/drawing/2014/main" id="{70D5B07C-0EAC-4D66-914D-99FDE2DF92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2" name="Text Box 5">
          <a:extLst>
            <a:ext uri="{FF2B5EF4-FFF2-40B4-BE49-F238E27FC236}">
              <a16:creationId xmlns:a16="http://schemas.microsoft.com/office/drawing/2014/main" id="{3E1D1492-7FFB-4444-81F3-742B730CEB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3" name="Text Box 5">
          <a:extLst>
            <a:ext uri="{FF2B5EF4-FFF2-40B4-BE49-F238E27FC236}">
              <a16:creationId xmlns:a16="http://schemas.microsoft.com/office/drawing/2014/main" id="{0D4CF015-2A12-4982-BE15-CEB7321A52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4" name="Text Box 5">
          <a:extLst>
            <a:ext uri="{FF2B5EF4-FFF2-40B4-BE49-F238E27FC236}">
              <a16:creationId xmlns:a16="http://schemas.microsoft.com/office/drawing/2014/main" id="{816415DB-ACA6-49D5-A391-CE2B15B16A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5" name="Text Box 5">
          <a:extLst>
            <a:ext uri="{FF2B5EF4-FFF2-40B4-BE49-F238E27FC236}">
              <a16:creationId xmlns:a16="http://schemas.microsoft.com/office/drawing/2014/main" id="{729A37DF-F610-45BC-866B-FC0661EA97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6" name="Text Box 5">
          <a:extLst>
            <a:ext uri="{FF2B5EF4-FFF2-40B4-BE49-F238E27FC236}">
              <a16:creationId xmlns:a16="http://schemas.microsoft.com/office/drawing/2014/main" id="{B967F61B-F01C-4EE0-9E3A-8C4F4E10DC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7" name="Text Box 5">
          <a:extLst>
            <a:ext uri="{FF2B5EF4-FFF2-40B4-BE49-F238E27FC236}">
              <a16:creationId xmlns:a16="http://schemas.microsoft.com/office/drawing/2014/main" id="{EC1F47B0-05DD-4ADD-ACCD-1BE73CFDE54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8" name="Text Box 5">
          <a:extLst>
            <a:ext uri="{FF2B5EF4-FFF2-40B4-BE49-F238E27FC236}">
              <a16:creationId xmlns:a16="http://schemas.microsoft.com/office/drawing/2014/main" id="{80D73055-EF9D-4263-88BE-22AF59E33F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9" name="Text Box 5">
          <a:extLst>
            <a:ext uri="{FF2B5EF4-FFF2-40B4-BE49-F238E27FC236}">
              <a16:creationId xmlns:a16="http://schemas.microsoft.com/office/drawing/2014/main" id="{D17069C0-782F-4198-B20D-86A5AE566B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0" name="Text Box 5">
          <a:extLst>
            <a:ext uri="{FF2B5EF4-FFF2-40B4-BE49-F238E27FC236}">
              <a16:creationId xmlns:a16="http://schemas.microsoft.com/office/drawing/2014/main" id="{192B0594-E26A-40CA-B189-6B2BFDFFC2A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1" name="Text Box 5">
          <a:extLst>
            <a:ext uri="{FF2B5EF4-FFF2-40B4-BE49-F238E27FC236}">
              <a16:creationId xmlns:a16="http://schemas.microsoft.com/office/drawing/2014/main" id="{26A4975E-7FFC-4B7C-A800-A2BA6776E5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2" name="Text Box 5">
          <a:extLst>
            <a:ext uri="{FF2B5EF4-FFF2-40B4-BE49-F238E27FC236}">
              <a16:creationId xmlns:a16="http://schemas.microsoft.com/office/drawing/2014/main" id="{296A72C2-6052-4081-A1D2-39B5AB5A02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3" name="Text Box 5">
          <a:extLst>
            <a:ext uri="{FF2B5EF4-FFF2-40B4-BE49-F238E27FC236}">
              <a16:creationId xmlns:a16="http://schemas.microsoft.com/office/drawing/2014/main" id="{63A45ACF-E814-44AB-9D34-6F872AB6AFD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4" name="Text Box 5">
          <a:extLst>
            <a:ext uri="{FF2B5EF4-FFF2-40B4-BE49-F238E27FC236}">
              <a16:creationId xmlns:a16="http://schemas.microsoft.com/office/drawing/2014/main" id="{3C672342-D8FB-49F2-A37C-565408B9A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5" name="Text Box 5">
          <a:extLst>
            <a:ext uri="{FF2B5EF4-FFF2-40B4-BE49-F238E27FC236}">
              <a16:creationId xmlns:a16="http://schemas.microsoft.com/office/drawing/2014/main" id="{776E926C-96EC-4353-8608-D7AB7ED6CE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6" name="Text Box 5">
          <a:extLst>
            <a:ext uri="{FF2B5EF4-FFF2-40B4-BE49-F238E27FC236}">
              <a16:creationId xmlns:a16="http://schemas.microsoft.com/office/drawing/2014/main" id="{ED531ED8-75D1-4716-A3E5-0599C367A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17" name="Text Box 5">
          <a:extLst>
            <a:ext uri="{FF2B5EF4-FFF2-40B4-BE49-F238E27FC236}">
              <a16:creationId xmlns:a16="http://schemas.microsoft.com/office/drawing/2014/main" id="{69A553F1-0750-4A8E-B497-FEA17FC0ED8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8" name="Text Box 5">
          <a:extLst>
            <a:ext uri="{FF2B5EF4-FFF2-40B4-BE49-F238E27FC236}">
              <a16:creationId xmlns:a16="http://schemas.microsoft.com/office/drawing/2014/main" id="{F3B52D9D-2251-41D7-AB82-547AF9F121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9" name="Text Box 5">
          <a:extLst>
            <a:ext uri="{FF2B5EF4-FFF2-40B4-BE49-F238E27FC236}">
              <a16:creationId xmlns:a16="http://schemas.microsoft.com/office/drawing/2014/main" id="{08538407-E97B-434F-8D49-D11EF42F7AE4}"/>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20" name="Text Box 5">
          <a:extLst>
            <a:ext uri="{FF2B5EF4-FFF2-40B4-BE49-F238E27FC236}">
              <a16:creationId xmlns:a16="http://schemas.microsoft.com/office/drawing/2014/main" id="{D77ACEFE-32B0-4654-BEA5-5CC973DE36A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1" name="Text Box 5">
          <a:extLst>
            <a:ext uri="{FF2B5EF4-FFF2-40B4-BE49-F238E27FC236}">
              <a16:creationId xmlns:a16="http://schemas.microsoft.com/office/drawing/2014/main" id="{457F1E26-2230-4879-BEDB-753B7C4C7A1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2" name="Text Box 5">
          <a:extLst>
            <a:ext uri="{FF2B5EF4-FFF2-40B4-BE49-F238E27FC236}">
              <a16:creationId xmlns:a16="http://schemas.microsoft.com/office/drawing/2014/main" id="{C92CC3F1-0853-41EE-AB62-350A3800D1B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3" name="Text Box 5">
          <a:extLst>
            <a:ext uri="{FF2B5EF4-FFF2-40B4-BE49-F238E27FC236}">
              <a16:creationId xmlns:a16="http://schemas.microsoft.com/office/drawing/2014/main" id="{605EE44D-A73C-4A7E-A5C1-4BB0C00972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4" name="Text Box 5">
          <a:extLst>
            <a:ext uri="{FF2B5EF4-FFF2-40B4-BE49-F238E27FC236}">
              <a16:creationId xmlns:a16="http://schemas.microsoft.com/office/drawing/2014/main" id="{02B541AE-42A9-4ADD-9AD8-CAFBC9FAD4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5" name="Text Box 5">
          <a:extLst>
            <a:ext uri="{FF2B5EF4-FFF2-40B4-BE49-F238E27FC236}">
              <a16:creationId xmlns:a16="http://schemas.microsoft.com/office/drawing/2014/main" id="{E5DC24B3-27ED-44A0-BD00-A16B957E2FD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6" name="Text Box 5">
          <a:extLst>
            <a:ext uri="{FF2B5EF4-FFF2-40B4-BE49-F238E27FC236}">
              <a16:creationId xmlns:a16="http://schemas.microsoft.com/office/drawing/2014/main" id="{C6009369-49E8-45C8-9FE4-D39B34F878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7" name="Text Box 5">
          <a:extLst>
            <a:ext uri="{FF2B5EF4-FFF2-40B4-BE49-F238E27FC236}">
              <a16:creationId xmlns:a16="http://schemas.microsoft.com/office/drawing/2014/main" id="{BBA696A5-229E-4E9E-89F0-04BD5E8C7E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8" name="Text Box 5">
          <a:extLst>
            <a:ext uri="{FF2B5EF4-FFF2-40B4-BE49-F238E27FC236}">
              <a16:creationId xmlns:a16="http://schemas.microsoft.com/office/drawing/2014/main" id="{3E616787-B44B-41AB-978B-B82DD6A079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9" name="Text Box 5">
          <a:extLst>
            <a:ext uri="{FF2B5EF4-FFF2-40B4-BE49-F238E27FC236}">
              <a16:creationId xmlns:a16="http://schemas.microsoft.com/office/drawing/2014/main" id="{B24CCCD4-5DA0-4129-9726-38EAEE9AAE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0" name="Text Box 5">
          <a:extLst>
            <a:ext uri="{FF2B5EF4-FFF2-40B4-BE49-F238E27FC236}">
              <a16:creationId xmlns:a16="http://schemas.microsoft.com/office/drawing/2014/main" id="{CD928693-CE27-4A40-85FA-CF00F71719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1" name="Text Box 5">
          <a:extLst>
            <a:ext uri="{FF2B5EF4-FFF2-40B4-BE49-F238E27FC236}">
              <a16:creationId xmlns:a16="http://schemas.microsoft.com/office/drawing/2014/main" id="{05AA798D-5229-44F7-AF6A-BFDDA70E33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2" name="Text Box 5">
          <a:extLst>
            <a:ext uri="{FF2B5EF4-FFF2-40B4-BE49-F238E27FC236}">
              <a16:creationId xmlns:a16="http://schemas.microsoft.com/office/drawing/2014/main" id="{B36DACC9-4D6C-4965-8C47-D7AE9684E14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3" name="Text Box 5">
          <a:extLst>
            <a:ext uri="{FF2B5EF4-FFF2-40B4-BE49-F238E27FC236}">
              <a16:creationId xmlns:a16="http://schemas.microsoft.com/office/drawing/2014/main" id="{BCA31A3E-E0E2-47F2-973D-D4A6ADDD3B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4" name="Text Box 5">
          <a:extLst>
            <a:ext uri="{FF2B5EF4-FFF2-40B4-BE49-F238E27FC236}">
              <a16:creationId xmlns:a16="http://schemas.microsoft.com/office/drawing/2014/main" id="{A0D3A168-87D8-4049-A542-DE2873F9046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5" name="Text Box 5">
          <a:extLst>
            <a:ext uri="{FF2B5EF4-FFF2-40B4-BE49-F238E27FC236}">
              <a16:creationId xmlns:a16="http://schemas.microsoft.com/office/drawing/2014/main" id="{36F1411F-7FF0-461B-970C-E77F92390D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6" name="Text Box 5">
          <a:extLst>
            <a:ext uri="{FF2B5EF4-FFF2-40B4-BE49-F238E27FC236}">
              <a16:creationId xmlns:a16="http://schemas.microsoft.com/office/drawing/2014/main" id="{1DB2AB00-7302-4C26-8161-547F0991D8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7" name="Text Box 5">
          <a:extLst>
            <a:ext uri="{FF2B5EF4-FFF2-40B4-BE49-F238E27FC236}">
              <a16:creationId xmlns:a16="http://schemas.microsoft.com/office/drawing/2014/main" id="{CCF1F9BB-8E11-40C7-95F7-B505B97CDFE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8" name="Text Box 5">
          <a:extLst>
            <a:ext uri="{FF2B5EF4-FFF2-40B4-BE49-F238E27FC236}">
              <a16:creationId xmlns:a16="http://schemas.microsoft.com/office/drawing/2014/main" id="{29F00CCB-6102-4662-BECD-075DDB5CA9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9" name="Text Box 5">
          <a:extLst>
            <a:ext uri="{FF2B5EF4-FFF2-40B4-BE49-F238E27FC236}">
              <a16:creationId xmlns:a16="http://schemas.microsoft.com/office/drawing/2014/main" id="{74FB54CB-415E-463B-8C57-F2183CFFBB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0" name="Text Box 5">
          <a:extLst>
            <a:ext uri="{FF2B5EF4-FFF2-40B4-BE49-F238E27FC236}">
              <a16:creationId xmlns:a16="http://schemas.microsoft.com/office/drawing/2014/main" id="{C44D49CD-8D97-4AA9-AE7F-9DF66878C5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1" name="Text Box 5">
          <a:extLst>
            <a:ext uri="{FF2B5EF4-FFF2-40B4-BE49-F238E27FC236}">
              <a16:creationId xmlns:a16="http://schemas.microsoft.com/office/drawing/2014/main" id="{9B8455BC-1A16-4277-A8F9-A49D103D3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2" name="Text Box 5">
          <a:extLst>
            <a:ext uri="{FF2B5EF4-FFF2-40B4-BE49-F238E27FC236}">
              <a16:creationId xmlns:a16="http://schemas.microsoft.com/office/drawing/2014/main" id="{A9F4EB8A-D40F-4242-ACF0-84A4ADF780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3" name="Text Box 5">
          <a:extLst>
            <a:ext uri="{FF2B5EF4-FFF2-40B4-BE49-F238E27FC236}">
              <a16:creationId xmlns:a16="http://schemas.microsoft.com/office/drawing/2014/main" id="{43C865AA-C355-44F9-8CE3-180C1AB38D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4" name="Text Box 5">
          <a:extLst>
            <a:ext uri="{FF2B5EF4-FFF2-40B4-BE49-F238E27FC236}">
              <a16:creationId xmlns:a16="http://schemas.microsoft.com/office/drawing/2014/main" id="{35BC0E08-CB68-4980-A961-6F419A078E4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5" name="Text Box 5">
          <a:extLst>
            <a:ext uri="{FF2B5EF4-FFF2-40B4-BE49-F238E27FC236}">
              <a16:creationId xmlns:a16="http://schemas.microsoft.com/office/drawing/2014/main" id="{897D03AE-9819-42B2-B872-96405ACEB9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6" name="Text Box 5">
          <a:extLst>
            <a:ext uri="{FF2B5EF4-FFF2-40B4-BE49-F238E27FC236}">
              <a16:creationId xmlns:a16="http://schemas.microsoft.com/office/drawing/2014/main" id="{FD19B2E7-2534-4159-989F-03E97A5B6B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7" name="Text Box 5">
          <a:extLst>
            <a:ext uri="{FF2B5EF4-FFF2-40B4-BE49-F238E27FC236}">
              <a16:creationId xmlns:a16="http://schemas.microsoft.com/office/drawing/2014/main" id="{0BC9AE25-2EBF-48FA-8C6B-AB026A2DBC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8" name="Text Box 5">
          <a:extLst>
            <a:ext uri="{FF2B5EF4-FFF2-40B4-BE49-F238E27FC236}">
              <a16:creationId xmlns:a16="http://schemas.microsoft.com/office/drawing/2014/main" id="{C4B52053-7E5F-4969-9659-40216CE0A0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9" name="Text Box 5">
          <a:extLst>
            <a:ext uri="{FF2B5EF4-FFF2-40B4-BE49-F238E27FC236}">
              <a16:creationId xmlns:a16="http://schemas.microsoft.com/office/drawing/2014/main" id="{67E02580-2045-45E6-B4A4-D22ABDD452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0" name="Text Box 5">
          <a:extLst>
            <a:ext uri="{FF2B5EF4-FFF2-40B4-BE49-F238E27FC236}">
              <a16:creationId xmlns:a16="http://schemas.microsoft.com/office/drawing/2014/main" id="{8A339540-63B4-47B4-B12D-F4467401DE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1" name="Text Box 5">
          <a:extLst>
            <a:ext uri="{FF2B5EF4-FFF2-40B4-BE49-F238E27FC236}">
              <a16:creationId xmlns:a16="http://schemas.microsoft.com/office/drawing/2014/main" id="{9FAD38FF-B98B-4B0C-9E21-5BC3611845A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2" name="Text Box 5">
          <a:extLst>
            <a:ext uri="{FF2B5EF4-FFF2-40B4-BE49-F238E27FC236}">
              <a16:creationId xmlns:a16="http://schemas.microsoft.com/office/drawing/2014/main" id="{631B691E-4450-401E-9A59-7D8B11861E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3" name="Text Box 5">
          <a:extLst>
            <a:ext uri="{FF2B5EF4-FFF2-40B4-BE49-F238E27FC236}">
              <a16:creationId xmlns:a16="http://schemas.microsoft.com/office/drawing/2014/main" id="{C59B9264-F197-428D-93AD-27516CA146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4" name="Text Box 5">
          <a:extLst>
            <a:ext uri="{FF2B5EF4-FFF2-40B4-BE49-F238E27FC236}">
              <a16:creationId xmlns:a16="http://schemas.microsoft.com/office/drawing/2014/main" id="{F0CF974E-014D-471E-8F09-DBFDE4F172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5" name="Text Box 5">
          <a:extLst>
            <a:ext uri="{FF2B5EF4-FFF2-40B4-BE49-F238E27FC236}">
              <a16:creationId xmlns:a16="http://schemas.microsoft.com/office/drawing/2014/main" id="{3411ED08-1719-4537-A38E-B8B6C32EC1C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6" name="Text Box 5">
          <a:extLst>
            <a:ext uri="{FF2B5EF4-FFF2-40B4-BE49-F238E27FC236}">
              <a16:creationId xmlns:a16="http://schemas.microsoft.com/office/drawing/2014/main" id="{FFD749A4-09F0-4C40-9771-6FE021B096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7" name="Text Box 5">
          <a:extLst>
            <a:ext uri="{FF2B5EF4-FFF2-40B4-BE49-F238E27FC236}">
              <a16:creationId xmlns:a16="http://schemas.microsoft.com/office/drawing/2014/main" id="{4F910127-2EF5-4B01-91F0-CF6DD8A86A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8" name="Text Box 5">
          <a:extLst>
            <a:ext uri="{FF2B5EF4-FFF2-40B4-BE49-F238E27FC236}">
              <a16:creationId xmlns:a16="http://schemas.microsoft.com/office/drawing/2014/main" id="{BD31FA82-BFA8-4662-8A1C-03415DACE3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9" name="Text Box 5">
          <a:extLst>
            <a:ext uri="{FF2B5EF4-FFF2-40B4-BE49-F238E27FC236}">
              <a16:creationId xmlns:a16="http://schemas.microsoft.com/office/drawing/2014/main" id="{2482D609-DBB1-46F7-A506-9A17796631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0" name="Text Box 5">
          <a:extLst>
            <a:ext uri="{FF2B5EF4-FFF2-40B4-BE49-F238E27FC236}">
              <a16:creationId xmlns:a16="http://schemas.microsoft.com/office/drawing/2014/main" id="{E87602FC-7CA9-4E33-9CC3-A5E0AE9D572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1" name="Text Box 5">
          <a:extLst>
            <a:ext uri="{FF2B5EF4-FFF2-40B4-BE49-F238E27FC236}">
              <a16:creationId xmlns:a16="http://schemas.microsoft.com/office/drawing/2014/main" id="{415E98DB-3B29-4023-BF4E-2A7D4C74F2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2" name="Text Box 5">
          <a:extLst>
            <a:ext uri="{FF2B5EF4-FFF2-40B4-BE49-F238E27FC236}">
              <a16:creationId xmlns:a16="http://schemas.microsoft.com/office/drawing/2014/main" id="{A4EEAF92-FB8C-4D25-AD83-BE22960781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3" name="Text Box 5">
          <a:extLst>
            <a:ext uri="{FF2B5EF4-FFF2-40B4-BE49-F238E27FC236}">
              <a16:creationId xmlns:a16="http://schemas.microsoft.com/office/drawing/2014/main" id="{22AAD74F-7D3C-4D31-A469-E11BBEBA77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4" name="Text Box 5">
          <a:extLst>
            <a:ext uri="{FF2B5EF4-FFF2-40B4-BE49-F238E27FC236}">
              <a16:creationId xmlns:a16="http://schemas.microsoft.com/office/drawing/2014/main" id="{E6427DF4-FAF8-42A2-BBBE-3ABDD491D47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5" name="Text Box 5">
          <a:extLst>
            <a:ext uri="{FF2B5EF4-FFF2-40B4-BE49-F238E27FC236}">
              <a16:creationId xmlns:a16="http://schemas.microsoft.com/office/drawing/2014/main" id="{A81B9130-14BE-4FA5-9221-6AF4A2AF3D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6" name="Text Box 5">
          <a:extLst>
            <a:ext uri="{FF2B5EF4-FFF2-40B4-BE49-F238E27FC236}">
              <a16:creationId xmlns:a16="http://schemas.microsoft.com/office/drawing/2014/main" id="{B36FBE8C-73F0-47B1-BA3B-261C4AB1FFF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7" name="Text Box 5">
          <a:extLst>
            <a:ext uri="{FF2B5EF4-FFF2-40B4-BE49-F238E27FC236}">
              <a16:creationId xmlns:a16="http://schemas.microsoft.com/office/drawing/2014/main" id="{8F4581E5-B66C-40DF-9944-AADBF3BBF4A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8" name="Text Box 5">
          <a:extLst>
            <a:ext uri="{FF2B5EF4-FFF2-40B4-BE49-F238E27FC236}">
              <a16:creationId xmlns:a16="http://schemas.microsoft.com/office/drawing/2014/main" id="{97BC3F54-B147-4A7C-BF10-D40F83A0B3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69" name="Text Box 5">
          <a:extLst>
            <a:ext uri="{FF2B5EF4-FFF2-40B4-BE49-F238E27FC236}">
              <a16:creationId xmlns:a16="http://schemas.microsoft.com/office/drawing/2014/main" id="{8EA05743-5004-4E48-ACF5-D15F7B0035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0" name="Text Box 5">
          <a:extLst>
            <a:ext uri="{FF2B5EF4-FFF2-40B4-BE49-F238E27FC236}">
              <a16:creationId xmlns:a16="http://schemas.microsoft.com/office/drawing/2014/main" id="{5A48BAD3-2196-4F55-AAF8-E3569A5508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1" name="Text Box 5">
          <a:extLst>
            <a:ext uri="{FF2B5EF4-FFF2-40B4-BE49-F238E27FC236}">
              <a16:creationId xmlns:a16="http://schemas.microsoft.com/office/drawing/2014/main" id="{B8819749-98E7-4977-9442-7D5403BD75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2" name="Text Box 5">
          <a:extLst>
            <a:ext uri="{FF2B5EF4-FFF2-40B4-BE49-F238E27FC236}">
              <a16:creationId xmlns:a16="http://schemas.microsoft.com/office/drawing/2014/main" id="{CC22C39F-B716-4E54-85B5-2184F8B6D0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3" name="Text Box 5">
          <a:extLst>
            <a:ext uri="{FF2B5EF4-FFF2-40B4-BE49-F238E27FC236}">
              <a16:creationId xmlns:a16="http://schemas.microsoft.com/office/drawing/2014/main" id="{542BB602-ACFD-49F9-9CCD-CE2F438287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4" name="Text Box 5">
          <a:extLst>
            <a:ext uri="{FF2B5EF4-FFF2-40B4-BE49-F238E27FC236}">
              <a16:creationId xmlns:a16="http://schemas.microsoft.com/office/drawing/2014/main" id="{F1BAF1F8-78DF-47FB-96F2-1855C54AA5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5" name="Text Box 5">
          <a:extLst>
            <a:ext uri="{FF2B5EF4-FFF2-40B4-BE49-F238E27FC236}">
              <a16:creationId xmlns:a16="http://schemas.microsoft.com/office/drawing/2014/main" id="{9B77798F-9607-44E9-A949-B03D8F3EC9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6" name="Text Box 5">
          <a:extLst>
            <a:ext uri="{FF2B5EF4-FFF2-40B4-BE49-F238E27FC236}">
              <a16:creationId xmlns:a16="http://schemas.microsoft.com/office/drawing/2014/main" id="{F182E0BC-8EDC-42C1-AEF4-D636F951F3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7" name="Text Box 5">
          <a:extLst>
            <a:ext uri="{FF2B5EF4-FFF2-40B4-BE49-F238E27FC236}">
              <a16:creationId xmlns:a16="http://schemas.microsoft.com/office/drawing/2014/main" id="{28060CC8-C26F-4F2E-9D9B-AF5B2E929C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8" name="Text Box 5">
          <a:extLst>
            <a:ext uri="{FF2B5EF4-FFF2-40B4-BE49-F238E27FC236}">
              <a16:creationId xmlns:a16="http://schemas.microsoft.com/office/drawing/2014/main" id="{D2515C67-1367-4E71-B542-A09CDCC966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9" name="Text Box 5">
          <a:extLst>
            <a:ext uri="{FF2B5EF4-FFF2-40B4-BE49-F238E27FC236}">
              <a16:creationId xmlns:a16="http://schemas.microsoft.com/office/drawing/2014/main" id="{04D54257-617E-453A-9C02-2F84A57C8C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0" name="Text Box 5">
          <a:extLst>
            <a:ext uri="{FF2B5EF4-FFF2-40B4-BE49-F238E27FC236}">
              <a16:creationId xmlns:a16="http://schemas.microsoft.com/office/drawing/2014/main" id="{DF8247ED-1428-479B-AF59-275E69CCEE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1" name="Text Box 5">
          <a:extLst>
            <a:ext uri="{FF2B5EF4-FFF2-40B4-BE49-F238E27FC236}">
              <a16:creationId xmlns:a16="http://schemas.microsoft.com/office/drawing/2014/main" id="{882DC727-4698-4497-92C6-33E4ACEC8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2" name="Text Box 5">
          <a:extLst>
            <a:ext uri="{FF2B5EF4-FFF2-40B4-BE49-F238E27FC236}">
              <a16:creationId xmlns:a16="http://schemas.microsoft.com/office/drawing/2014/main" id="{9A88F57C-19F5-488B-8D37-2B2E40D784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3" name="Text Box 5">
          <a:extLst>
            <a:ext uri="{FF2B5EF4-FFF2-40B4-BE49-F238E27FC236}">
              <a16:creationId xmlns:a16="http://schemas.microsoft.com/office/drawing/2014/main" id="{08A328D5-3C4E-4F6A-98E3-C09FE1F725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4" name="Text Box 5">
          <a:extLst>
            <a:ext uri="{FF2B5EF4-FFF2-40B4-BE49-F238E27FC236}">
              <a16:creationId xmlns:a16="http://schemas.microsoft.com/office/drawing/2014/main" id="{FB317044-E0DE-4B91-8504-F15A9D92A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5" name="Text Box 5">
          <a:extLst>
            <a:ext uri="{FF2B5EF4-FFF2-40B4-BE49-F238E27FC236}">
              <a16:creationId xmlns:a16="http://schemas.microsoft.com/office/drawing/2014/main" id="{D40F5CB2-503E-4784-A439-2935336F94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6" name="Text Box 5">
          <a:extLst>
            <a:ext uri="{FF2B5EF4-FFF2-40B4-BE49-F238E27FC236}">
              <a16:creationId xmlns:a16="http://schemas.microsoft.com/office/drawing/2014/main" id="{C3E62E47-192B-489F-905D-501AD45E62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7" name="Text Box 5">
          <a:extLst>
            <a:ext uri="{FF2B5EF4-FFF2-40B4-BE49-F238E27FC236}">
              <a16:creationId xmlns:a16="http://schemas.microsoft.com/office/drawing/2014/main" id="{7CBB8474-1084-4809-9F9C-CE165CC9A6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8" name="Text Box 5">
          <a:extLst>
            <a:ext uri="{FF2B5EF4-FFF2-40B4-BE49-F238E27FC236}">
              <a16:creationId xmlns:a16="http://schemas.microsoft.com/office/drawing/2014/main" id="{CBB52309-186F-4275-BE3D-4C5BA17F4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9" name="Text Box 5">
          <a:extLst>
            <a:ext uri="{FF2B5EF4-FFF2-40B4-BE49-F238E27FC236}">
              <a16:creationId xmlns:a16="http://schemas.microsoft.com/office/drawing/2014/main" id="{1FCCEC50-BC59-48F4-9DCD-2FC998739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0" name="Text Box 5">
          <a:extLst>
            <a:ext uri="{FF2B5EF4-FFF2-40B4-BE49-F238E27FC236}">
              <a16:creationId xmlns:a16="http://schemas.microsoft.com/office/drawing/2014/main" id="{3897557E-DEC2-45A8-9623-278EB93574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1" name="Text Box 5">
          <a:extLst>
            <a:ext uri="{FF2B5EF4-FFF2-40B4-BE49-F238E27FC236}">
              <a16:creationId xmlns:a16="http://schemas.microsoft.com/office/drawing/2014/main" id="{55D54668-DAAA-4872-9DAD-63ED721F21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2" name="Text Box 5">
          <a:extLst>
            <a:ext uri="{FF2B5EF4-FFF2-40B4-BE49-F238E27FC236}">
              <a16:creationId xmlns:a16="http://schemas.microsoft.com/office/drawing/2014/main" id="{E79DA620-DFD8-40A4-8BE6-007E68199B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3" name="Text Box 5">
          <a:extLst>
            <a:ext uri="{FF2B5EF4-FFF2-40B4-BE49-F238E27FC236}">
              <a16:creationId xmlns:a16="http://schemas.microsoft.com/office/drawing/2014/main" id="{4B6FFEBB-CCE2-43B0-9E21-75A65240FA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4" name="Text Box 5">
          <a:extLst>
            <a:ext uri="{FF2B5EF4-FFF2-40B4-BE49-F238E27FC236}">
              <a16:creationId xmlns:a16="http://schemas.microsoft.com/office/drawing/2014/main" id="{24B6F18E-F040-40A3-8CDA-5B8CA90181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5" name="Text Box 5">
          <a:extLst>
            <a:ext uri="{FF2B5EF4-FFF2-40B4-BE49-F238E27FC236}">
              <a16:creationId xmlns:a16="http://schemas.microsoft.com/office/drawing/2014/main" id="{D8BF143A-FBC4-419A-8F27-375ADF5523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6" name="Text Box 5">
          <a:extLst>
            <a:ext uri="{FF2B5EF4-FFF2-40B4-BE49-F238E27FC236}">
              <a16:creationId xmlns:a16="http://schemas.microsoft.com/office/drawing/2014/main" id="{C03E0CD4-D12A-4495-9010-A0CD45D093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7" name="Text Box 5">
          <a:extLst>
            <a:ext uri="{FF2B5EF4-FFF2-40B4-BE49-F238E27FC236}">
              <a16:creationId xmlns:a16="http://schemas.microsoft.com/office/drawing/2014/main" id="{69FBB72A-13C0-44B0-B988-34C7B2378D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8" name="Text Box 5">
          <a:extLst>
            <a:ext uri="{FF2B5EF4-FFF2-40B4-BE49-F238E27FC236}">
              <a16:creationId xmlns:a16="http://schemas.microsoft.com/office/drawing/2014/main" id="{5F67D252-BFD5-4B22-A0E8-91AE164597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9" name="Text Box 5">
          <a:extLst>
            <a:ext uri="{FF2B5EF4-FFF2-40B4-BE49-F238E27FC236}">
              <a16:creationId xmlns:a16="http://schemas.microsoft.com/office/drawing/2014/main" id="{3BC86FD1-E603-4D23-9283-5E9E665917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0" name="Text Box 5">
          <a:extLst>
            <a:ext uri="{FF2B5EF4-FFF2-40B4-BE49-F238E27FC236}">
              <a16:creationId xmlns:a16="http://schemas.microsoft.com/office/drawing/2014/main" id="{E3F2A7FE-A600-472F-B443-E57279A67F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1" name="Text Box 5">
          <a:extLst>
            <a:ext uri="{FF2B5EF4-FFF2-40B4-BE49-F238E27FC236}">
              <a16:creationId xmlns:a16="http://schemas.microsoft.com/office/drawing/2014/main" id="{CC9B68CB-8881-4984-B862-D1A196831D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2" name="Text Box 5">
          <a:extLst>
            <a:ext uri="{FF2B5EF4-FFF2-40B4-BE49-F238E27FC236}">
              <a16:creationId xmlns:a16="http://schemas.microsoft.com/office/drawing/2014/main" id="{9B1FEFCE-EA74-44AB-A742-F247D7FD2D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3" name="Text Box 5">
          <a:extLst>
            <a:ext uri="{FF2B5EF4-FFF2-40B4-BE49-F238E27FC236}">
              <a16:creationId xmlns:a16="http://schemas.microsoft.com/office/drawing/2014/main" id="{41044CD5-CBE7-41F2-A1A5-7F25A51FE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4" name="Text Box 5">
          <a:extLst>
            <a:ext uri="{FF2B5EF4-FFF2-40B4-BE49-F238E27FC236}">
              <a16:creationId xmlns:a16="http://schemas.microsoft.com/office/drawing/2014/main" id="{5D8A7E14-0B80-424C-A665-3FE4FAE782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5" name="Text Box 5">
          <a:extLst>
            <a:ext uri="{FF2B5EF4-FFF2-40B4-BE49-F238E27FC236}">
              <a16:creationId xmlns:a16="http://schemas.microsoft.com/office/drawing/2014/main" id="{8B86CBB4-58D4-4A69-8946-208E345C5C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6" name="Text Box 5">
          <a:extLst>
            <a:ext uri="{FF2B5EF4-FFF2-40B4-BE49-F238E27FC236}">
              <a16:creationId xmlns:a16="http://schemas.microsoft.com/office/drawing/2014/main" id="{EA42571E-2332-485E-AA24-9C9D735335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7" name="Text Box 5">
          <a:extLst>
            <a:ext uri="{FF2B5EF4-FFF2-40B4-BE49-F238E27FC236}">
              <a16:creationId xmlns:a16="http://schemas.microsoft.com/office/drawing/2014/main" id="{B1B45A88-3A57-4721-A3CE-1F35DC554B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8" name="Text Box 5">
          <a:extLst>
            <a:ext uri="{FF2B5EF4-FFF2-40B4-BE49-F238E27FC236}">
              <a16:creationId xmlns:a16="http://schemas.microsoft.com/office/drawing/2014/main" id="{6745CF70-32FE-4FFC-BDDA-09138D21B5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9" name="Text Box 5">
          <a:extLst>
            <a:ext uri="{FF2B5EF4-FFF2-40B4-BE49-F238E27FC236}">
              <a16:creationId xmlns:a16="http://schemas.microsoft.com/office/drawing/2014/main" id="{E06B96C6-FF78-494D-8966-36AC20CAEF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0" name="Text Box 5">
          <a:extLst>
            <a:ext uri="{FF2B5EF4-FFF2-40B4-BE49-F238E27FC236}">
              <a16:creationId xmlns:a16="http://schemas.microsoft.com/office/drawing/2014/main" id="{6DE0ED9D-143C-4107-ADFA-090229D31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1" name="Text Box 5">
          <a:extLst>
            <a:ext uri="{FF2B5EF4-FFF2-40B4-BE49-F238E27FC236}">
              <a16:creationId xmlns:a16="http://schemas.microsoft.com/office/drawing/2014/main" id="{A7598285-BBDA-47D4-9DE7-2EEEB2B3A9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2" name="Text Box 5">
          <a:extLst>
            <a:ext uri="{FF2B5EF4-FFF2-40B4-BE49-F238E27FC236}">
              <a16:creationId xmlns:a16="http://schemas.microsoft.com/office/drawing/2014/main" id="{9E7A92BD-9059-457D-8FD2-7F47891FB3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3" name="Text Box 5">
          <a:extLst>
            <a:ext uri="{FF2B5EF4-FFF2-40B4-BE49-F238E27FC236}">
              <a16:creationId xmlns:a16="http://schemas.microsoft.com/office/drawing/2014/main" id="{5E8F481E-BD28-4291-B3B5-B85E995F508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4" name="Text Box 5">
          <a:extLst>
            <a:ext uri="{FF2B5EF4-FFF2-40B4-BE49-F238E27FC236}">
              <a16:creationId xmlns:a16="http://schemas.microsoft.com/office/drawing/2014/main" id="{804F76D5-04DB-449E-BF56-7A03F41381C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5" name="Text Box 5">
          <a:extLst>
            <a:ext uri="{FF2B5EF4-FFF2-40B4-BE49-F238E27FC236}">
              <a16:creationId xmlns:a16="http://schemas.microsoft.com/office/drawing/2014/main" id="{933C098F-3BFF-4361-A2E6-F0AC5DBB2F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6" name="Text Box 5">
          <a:extLst>
            <a:ext uri="{FF2B5EF4-FFF2-40B4-BE49-F238E27FC236}">
              <a16:creationId xmlns:a16="http://schemas.microsoft.com/office/drawing/2014/main" id="{83D42FDF-85C3-4524-8CB4-9038F82D872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7" name="Text Box 5">
          <a:extLst>
            <a:ext uri="{FF2B5EF4-FFF2-40B4-BE49-F238E27FC236}">
              <a16:creationId xmlns:a16="http://schemas.microsoft.com/office/drawing/2014/main" id="{10EC34EF-1C98-4ADE-B4AA-6462C71D3E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8" name="Text Box 5">
          <a:extLst>
            <a:ext uri="{FF2B5EF4-FFF2-40B4-BE49-F238E27FC236}">
              <a16:creationId xmlns:a16="http://schemas.microsoft.com/office/drawing/2014/main" id="{9F8CFF90-B612-40A1-96BE-5D1C57D561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9" name="Text Box 5">
          <a:extLst>
            <a:ext uri="{FF2B5EF4-FFF2-40B4-BE49-F238E27FC236}">
              <a16:creationId xmlns:a16="http://schemas.microsoft.com/office/drawing/2014/main" id="{39EFB30D-0F4B-47D2-A36D-BCF2384748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0" name="Text Box 5">
          <a:extLst>
            <a:ext uri="{FF2B5EF4-FFF2-40B4-BE49-F238E27FC236}">
              <a16:creationId xmlns:a16="http://schemas.microsoft.com/office/drawing/2014/main" id="{F544A976-B841-4390-A042-F0C16EA603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1" name="Text Box 5">
          <a:extLst>
            <a:ext uri="{FF2B5EF4-FFF2-40B4-BE49-F238E27FC236}">
              <a16:creationId xmlns:a16="http://schemas.microsoft.com/office/drawing/2014/main" id="{F036F2CD-4A12-4D94-B6FC-99E6D89878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2" name="Text Box 5">
          <a:extLst>
            <a:ext uri="{FF2B5EF4-FFF2-40B4-BE49-F238E27FC236}">
              <a16:creationId xmlns:a16="http://schemas.microsoft.com/office/drawing/2014/main" id="{0D3BCBB9-5867-4374-BD5E-83AC884F93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3" name="Text Box 5">
          <a:extLst>
            <a:ext uri="{FF2B5EF4-FFF2-40B4-BE49-F238E27FC236}">
              <a16:creationId xmlns:a16="http://schemas.microsoft.com/office/drawing/2014/main" id="{256E88C5-EBC5-40AB-B7F0-29752CBC0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4" name="Text Box 5">
          <a:extLst>
            <a:ext uri="{FF2B5EF4-FFF2-40B4-BE49-F238E27FC236}">
              <a16:creationId xmlns:a16="http://schemas.microsoft.com/office/drawing/2014/main" id="{6566358F-370C-4994-876B-6311E49DCE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5" name="Text Box 5">
          <a:extLst>
            <a:ext uri="{FF2B5EF4-FFF2-40B4-BE49-F238E27FC236}">
              <a16:creationId xmlns:a16="http://schemas.microsoft.com/office/drawing/2014/main" id="{8FC41E5A-727C-458C-B05A-D34CCFE21E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6" name="Text Box 5">
          <a:extLst>
            <a:ext uri="{FF2B5EF4-FFF2-40B4-BE49-F238E27FC236}">
              <a16:creationId xmlns:a16="http://schemas.microsoft.com/office/drawing/2014/main" id="{5ACF32E8-34B4-442B-BF8D-4B1D00CDF6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7" name="Text Box 5">
          <a:extLst>
            <a:ext uri="{FF2B5EF4-FFF2-40B4-BE49-F238E27FC236}">
              <a16:creationId xmlns:a16="http://schemas.microsoft.com/office/drawing/2014/main" id="{6F8F9264-F1AD-4C5D-A601-B1FEE0ADEC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8" name="Text Box 5">
          <a:extLst>
            <a:ext uri="{FF2B5EF4-FFF2-40B4-BE49-F238E27FC236}">
              <a16:creationId xmlns:a16="http://schemas.microsoft.com/office/drawing/2014/main" id="{02714C3B-9819-4EB7-9DA6-1910F6A7A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9" name="Text Box 5">
          <a:extLst>
            <a:ext uri="{FF2B5EF4-FFF2-40B4-BE49-F238E27FC236}">
              <a16:creationId xmlns:a16="http://schemas.microsoft.com/office/drawing/2014/main" id="{7D08BAD3-E33A-43DA-BC5B-56EDFAF769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0" name="Text Box 5">
          <a:extLst>
            <a:ext uri="{FF2B5EF4-FFF2-40B4-BE49-F238E27FC236}">
              <a16:creationId xmlns:a16="http://schemas.microsoft.com/office/drawing/2014/main" id="{06A6D5B8-3F63-426B-BCF7-E1DC513E9B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1" name="Text Box 5">
          <a:extLst>
            <a:ext uri="{FF2B5EF4-FFF2-40B4-BE49-F238E27FC236}">
              <a16:creationId xmlns:a16="http://schemas.microsoft.com/office/drawing/2014/main" id="{EDE16181-8A68-47A2-8A97-697B62803A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2" name="Text Box 5">
          <a:extLst>
            <a:ext uri="{FF2B5EF4-FFF2-40B4-BE49-F238E27FC236}">
              <a16:creationId xmlns:a16="http://schemas.microsoft.com/office/drawing/2014/main" id="{1E540174-AF64-4909-9F12-6ABEC3FA1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3" name="Text Box 5">
          <a:extLst>
            <a:ext uri="{FF2B5EF4-FFF2-40B4-BE49-F238E27FC236}">
              <a16:creationId xmlns:a16="http://schemas.microsoft.com/office/drawing/2014/main" id="{3ACD8151-30C1-463E-BA3B-AE9DE34AEB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4" name="Text Box 5">
          <a:extLst>
            <a:ext uri="{FF2B5EF4-FFF2-40B4-BE49-F238E27FC236}">
              <a16:creationId xmlns:a16="http://schemas.microsoft.com/office/drawing/2014/main" id="{256F2A9D-996C-4693-B9C8-B166E8C05B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5" name="Text Box 5">
          <a:extLst>
            <a:ext uri="{FF2B5EF4-FFF2-40B4-BE49-F238E27FC236}">
              <a16:creationId xmlns:a16="http://schemas.microsoft.com/office/drawing/2014/main" id="{12778724-2A52-4514-A691-113FC6C416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6" name="Text Box 5">
          <a:extLst>
            <a:ext uri="{FF2B5EF4-FFF2-40B4-BE49-F238E27FC236}">
              <a16:creationId xmlns:a16="http://schemas.microsoft.com/office/drawing/2014/main" id="{25C127CF-4D15-41B7-B9F5-293E9BF208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7" name="Text Box 5">
          <a:extLst>
            <a:ext uri="{FF2B5EF4-FFF2-40B4-BE49-F238E27FC236}">
              <a16:creationId xmlns:a16="http://schemas.microsoft.com/office/drawing/2014/main" id="{14F898D9-7B81-482A-9F4E-08088F4836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8" name="Text Box 5">
          <a:extLst>
            <a:ext uri="{FF2B5EF4-FFF2-40B4-BE49-F238E27FC236}">
              <a16:creationId xmlns:a16="http://schemas.microsoft.com/office/drawing/2014/main" id="{5D613520-1B6D-4867-A735-7A44EEEB45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9" name="Text Box 5">
          <a:extLst>
            <a:ext uri="{FF2B5EF4-FFF2-40B4-BE49-F238E27FC236}">
              <a16:creationId xmlns:a16="http://schemas.microsoft.com/office/drawing/2014/main" id="{F7666356-0314-4284-8279-0D6F2BE3B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0" name="Text Box 5">
          <a:extLst>
            <a:ext uri="{FF2B5EF4-FFF2-40B4-BE49-F238E27FC236}">
              <a16:creationId xmlns:a16="http://schemas.microsoft.com/office/drawing/2014/main" id="{11C3AAA8-A9D2-4284-AC4B-351608121A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1" name="Text Box 5">
          <a:extLst>
            <a:ext uri="{FF2B5EF4-FFF2-40B4-BE49-F238E27FC236}">
              <a16:creationId xmlns:a16="http://schemas.microsoft.com/office/drawing/2014/main" id="{DE019CC7-CFB5-4254-A4CF-39A8576A19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2" name="Text Box 5">
          <a:extLst>
            <a:ext uri="{FF2B5EF4-FFF2-40B4-BE49-F238E27FC236}">
              <a16:creationId xmlns:a16="http://schemas.microsoft.com/office/drawing/2014/main" id="{26BADD8B-0C85-4480-A0AD-1D8C62C09F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3" name="Text Box 5">
          <a:extLst>
            <a:ext uri="{FF2B5EF4-FFF2-40B4-BE49-F238E27FC236}">
              <a16:creationId xmlns:a16="http://schemas.microsoft.com/office/drawing/2014/main" id="{55796E92-149B-4CCA-8B5F-33B3F241B4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4" name="Text Box 5">
          <a:extLst>
            <a:ext uri="{FF2B5EF4-FFF2-40B4-BE49-F238E27FC236}">
              <a16:creationId xmlns:a16="http://schemas.microsoft.com/office/drawing/2014/main" id="{B2C32C6E-F93F-4820-921A-4E8FE70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5" name="Text Box 5">
          <a:extLst>
            <a:ext uri="{FF2B5EF4-FFF2-40B4-BE49-F238E27FC236}">
              <a16:creationId xmlns:a16="http://schemas.microsoft.com/office/drawing/2014/main" id="{C5AF48BF-42E0-4528-B845-9AA2C962FF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6" name="Text Box 5">
          <a:extLst>
            <a:ext uri="{FF2B5EF4-FFF2-40B4-BE49-F238E27FC236}">
              <a16:creationId xmlns:a16="http://schemas.microsoft.com/office/drawing/2014/main" id="{023F523A-328E-414C-8799-F6DFC12D5A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7" name="Text Box 5">
          <a:extLst>
            <a:ext uri="{FF2B5EF4-FFF2-40B4-BE49-F238E27FC236}">
              <a16:creationId xmlns:a16="http://schemas.microsoft.com/office/drawing/2014/main" id="{66633262-06E1-41E0-B336-CECF94414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8" name="Text Box 5">
          <a:extLst>
            <a:ext uri="{FF2B5EF4-FFF2-40B4-BE49-F238E27FC236}">
              <a16:creationId xmlns:a16="http://schemas.microsoft.com/office/drawing/2014/main" id="{988844C2-DA5D-4EB7-B868-84DC6BA43A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9" name="Text Box 5">
          <a:extLst>
            <a:ext uri="{FF2B5EF4-FFF2-40B4-BE49-F238E27FC236}">
              <a16:creationId xmlns:a16="http://schemas.microsoft.com/office/drawing/2014/main" id="{84734806-EEA7-4F39-9C25-1CE3C21989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0" name="Text Box 5">
          <a:extLst>
            <a:ext uri="{FF2B5EF4-FFF2-40B4-BE49-F238E27FC236}">
              <a16:creationId xmlns:a16="http://schemas.microsoft.com/office/drawing/2014/main" id="{5A0092E9-A83A-479F-84BD-5357640FD0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1" name="Text Box 5">
          <a:extLst>
            <a:ext uri="{FF2B5EF4-FFF2-40B4-BE49-F238E27FC236}">
              <a16:creationId xmlns:a16="http://schemas.microsoft.com/office/drawing/2014/main" id="{6EF7F098-3BAE-487D-87D4-6A16BDABFE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2" name="Text Box 5">
          <a:extLst>
            <a:ext uri="{FF2B5EF4-FFF2-40B4-BE49-F238E27FC236}">
              <a16:creationId xmlns:a16="http://schemas.microsoft.com/office/drawing/2014/main" id="{BBBDBE59-0468-4C34-B8E0-E751E13D8D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3" name="Text Box 5">
          <a:extLst>
            <a:ext uri="{FF2B5EF4-FFF2-40B4-BE49-F238E27FC236}">
              <a16:creationId xmlns:a16="http://schemas.microsoft.com/office/drawing/2014/main" id="{3C6CA348-1EF1-4802-8FAF-9A7BA68A04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4" name="Text Box 5">
          <a:extLst>
            <a:ext uri="{FF2B5EF4-FFF2-40B4-BE49-F238E27FC236}">
              <a16:creationId xmlns:a16="http://schemas.microsoft.com/office/drawing/2014/main" id="{C914E279-211E-4148-BDE1-C5FF8DD04E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5" name="Text Box 5">
          <a:extLst>
            <a:ext uri="{FF2B5EF4-FFF2-40B4-BE49-F238E27FC236}">
              <a16:creationId xmlns:a16="http://schemas.microsoft.com/office/drawing/2014/main" id="{75B3CD6A-5357-4345-8C3B-FC4DBC650C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6" name="Text Box 5">
          <a:extLst>
            <a:ext uri="{FF2B5EF4-FFF2-40B4-BE49-F238E27FC236}">
              <a16:creationId xmlns:a16="http://schemas.microsoft.com/office/drawing/2014/main" id="{5CEE0C90-30B8-4972-A292-96F6C1B109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7" name="Text Box 5">
          <a:extLst>
            <a:ext uri="{FF2B5EF4-FFF2-40B4-BE49-F238E27FC236}">
              <a16:creationId xmlns:a16="http://schemas.microsoft.com/office/drawing/2014/main" id="{EEDD7AAB-E106-469D-9CFB-88A8DF9945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8" name="Text Box 5">
          <a:extLst>
            <a:ext uri="{FF2B5EF4-FFF2-40B4-BE49-F238E27FC236}">
              <a16:creationId xmlns:a16="http://schemas.microsoft.com/office/drawing/2014/main" id="{15BBCD78-C324-4C9F-A0E0-47FBA540C9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9" name="Text Box 5">
          <a:extLst>
            <a:ext uri="{FF2B5EF4-FFF2-40B4-BE49-F238E27FC236}">
              <a16:creationId xmlns:a16="http://schemas.microsoft.com/office/drawing/2014/main" id="{D6093E92-BCBE-46F5-A9CD-ECC0BE576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0" name="Text Box 5">
          <a:extLst>
            <a:ext uri="{FF2B5EF4-FFF2-40B4-BE49-F238E27FC236}">
              <a16:creationId xmlns:a16="http://schemas.microsoft.com/office/drawing/2014/main" id="{DB3682B8-71FA-4BF2-8A64-EBEE61E1E3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1" name="Text Box 5">
          <a:extLst>
            <a:ext uri="{FF2B5EF4-FFF2-40B4-BE49-F238E27FC236}">
              <a16:creationId xmlns:a16="http://schemas.microsoft.com/office/drawing/2014/main" id="{2390B08F-DD4D-48B7-BB73-9EEF0F2000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2" name="Text Box 5">
          <a:extLst>
            <a:ext uri="{FF2B5EF4-FFF2-40B4-BE49-F238E27FC236}">
              <a16:creationId xmlns:a16="http://schemas.microsoft.com/office/drawing/2014/main" id="{6A9B2D05-D388-463C-AB5D-B9234110E2D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3" name="Text Box 5">
          <a:extLst>
            <a:ext uri="{FF2B5EF4-FFF2-40B4-BE49-F238E27FC236}">
              <a16:creationId xmlns:a16="http://schemas.microsoft.com/office/drawing/2014/main" id="{8F21242B-9EA5-4EBB-8534-798C9DC629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4" name="Text Box 5">
          <a:extLst>
            <a:ext uri="{FF2B5EF4-FFF2-40B4-BE49-F238E27FC236}">
              <a16:creationId xmlns:a16="http://schemas.microsoft.com/office/drawing/2014/main" id="{B08A7904-950C-4D70-9BB8-DC4FE9D7566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5" name="Text Box 5">
          <a:extLst>
            <a:ext uri="{FF2B5EF4-FFF2-40B4-BE49-F238E27FC236}">
              <a16:creationId xmlns:a16="http://schemas.microsoft.com/office/drawing/2014/main" id="{06024EDF-1D97-4FB5-915C-756FAFE00F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6" name="Text Box 5">
          <a:extLst>
            <a:ext uri="{FF2B5EF4-FFF2-40B4-BE49-F238E27FC236}">
              <a16:creationId xmlns:a16="http://schemas.microsoft.com/office/drawing/2014/main" id="{F894ECA5-7926-4336-A3BC-43C0546832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7" name="Text Box 5">
          <a:extLst>
            <a:ext uri="{FF2B5EF4-FFF2-40B4-BE49-F238E27FC236}">
              <a16:creationId xmlns:a16="http://schemas.microsoft.com/office/drawing/2014/main" id="{5797B067-2A1A-4827-97E2-F8CCAEDC64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8" name="Text Box 5">
          <a:extLst>
            <a:ext uri="{FF2B5EF4-FFF2-40B4-BE49-F238E27FC236}">
              <a16:creationId xmlns:a16="http://schemas.microsoft.com/office/drawing/2014/main" id="{063E3CAA-2BDE-4D59-A7C2-86D0AC2D16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9" name="Text Box 5">
          <a:extLst>
            <a:ext uri="{FF2B5EF4-FFF2-40B4-BE49-F238E27FC236}">
              <a16:creationId xmlns:a16="http://schemas.microsoft.com/office/drawing/2014/main" id="{11DDD986-59C0-463B-B954-1EB0208756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0" name="Text Box 5">
          <a:extLst>
            <a:ext uri="{FF2B5EF4-FFF2-40B4-BE49-F238E27FC236}">
              <a16:creationId xmlns:a16="http://schemas.microsoft.com/office/drawing/2014/main" id="{647C88AE-86EE-4380-94FA-EC7B3EAD0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1" name="Text Box 5">
          <a:extLst>
            <a:ext uri="{FF2B5EF4-FFF2-40B4-BE49-F238E27FC236}">
              <a16:creationId xmlns:a16="http://schemas.microsoft.com/office/drawing/2014/main" id="{54A7EC45-D4A4-40E2-AA5B-DF8ED9DAEA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2" name="Text Box 5">
          <a:extLst>
            <a:ext uri="{FF2B5EF4-FFF2-40B4-BE49-F238E27FC236}">
              <a16:creationId xmlns:a16="http://schemas.microsoft.com/office/drawing/2014/main" id="{B908F38C-0527-46A0-B129-38E8FAF840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3" name="Text Box 5">
          <a:extLst>
            <a:ext uri="{FF2B5EF4-FFF2-40B4-BE49-F238E27FC236}">
              <a16:creationId xmlns:a16="http://schemas.microsoft.com/office/drawing/2014/main" id="{EB2CCF0B-DAA7-4B60-B7FD-00101CD1DD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4" name="Text Box 5">
          <a:extLst>
            <a:ext uri="{FF2B5EF4-FFF2-40B4-BE49-F238E27FC236}">
              <a16:creationId xmlns:a16="http://schemas.microsoft.com/office/drawing/2014/main" id="{28D89D66-BF37-4E65-AB60-0F8C0D7689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5" name="Text Box 5">
          <a:extLst>
            <a:ext uri="{FF2B5EF4-FFF2-40B4-BE49-F238E27FC236}">
              <a16:creationId xmlns:a16="http://schemas.microsoft.com/office/drawing/2014/main" id="{A8922A07-4415-4CA9-8F54-ACFC651CB8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6" name="Text Box 5">
          <a:extLst>
            <a:ext uri="{FF2B5EF4-FFF2-40B4-BE49-F238E27FC236}">
              <a16:creationId xmlns:a16="http://schemas.microsoft.com/office/drawing/2014/main" id="{288591AB-A380-4456-9A31-A8CD23CC06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7" name="Text Box 5">
          <a:extLst>
            <a:ext uri="{FF2B5EF4-FFF2-40B4-BE49-F238E27FC236}">
              <a16:creationId xmlns:a16="http://schemas.microsoft.com/office/drawing/2014/main" id="{8A88DA98-8FE2-4B1C-9139-8619799BA0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8" name="Text Box 5">
          <a:extLst>
            <a:ext uri="{FF2B5EF4-FFF2-40B4-BE49-F238E27FC236}">
              <a16:creationId xmlns:a16="http://schemas.microsoft.com/office/drawing/2014/main" id="{47C9D259-0AE2-4E54-B92A-FF3CC737AE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9" name="Text Box 5">
          <a:extLst>
            <a:ext uri="{FF2B5EF4-FFF2-40B4-BE49-F238E27FC236}">
              <a16:creationId xmlns:a16="http://schemas.microsoft.com/office/drawing/2014/main" id="{3A90D5DE-9EE9-44B4-8F99-AD84B3B85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0" name="Text Box 5">
          <a:extLst>
            <a:ext uri="{FF2B5EF4-FFF2-40B4-BE49-F238E27FC236}">
              <a16:creationId xmlns:a16="http://schemas.microsoft.com/office/drawing/2014/main" id="{7E6AF78E-CE3B-4683-B2BE-84976131F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1" name="Text Box 5">
          <a:extLst>
            <a:ext uri="{FF2B5EF4-FFF2-40B4-BE49-F238E27FC236}">
              <a16:creationId xmlns:a16="http://schemas.microsoft.com/office/drawing/2014/main" id="{9C011369-4F39-402F-BD9B-8606F99375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2" name="Text Box 5">
          <a:extLst>
            <a:ext uri="{FF2B5EF4-FFF2-40B4-BE49-F238E27FC236}">
              <a16:creationId xmlns:a16="http://schemas.microsoft.com/office/drawing/2014/main" id="{D6529A32-FBCA-45FE-9EE4-307F34FCA3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3" name="Text Box 5">
          <a:extLst>
            <a:ext uri="{FF2B5EF4-FFF2-40B4-BE49-F238E27FC236}">
              <a16:creationId xmlns:a16="http://schemas.microsoft.com/office/drawing/2014/main" id="{9104CC53-8FF8-4681-A757-1DBBB82C12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4" name="Text Box 5">
          <a:extLst>
            <a:ext uri="{FF2B5EF4-FFF2-40B4-BE49-F238E27FC236}">
              <a16:creationId xmlns:a16="http://schemas.microsoft.com/office/drawing/2014/main" id="{F6CAE142-D523-47FC-9683-148EDF5D6A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5" name="Text Box 5">
          <a:extLst>
            <a:ext uri="{FF2B5EF4-FFF2-40B4-BE49-F238E27FC236}">
              <a16:creationId xmlns:a16="http://schemas.microsoft.com/office/drawing/2014/main" id="{0EEB68AE-30D9-4478-B736-5E5EB24230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6" name="Text Box 5">
          <a:extLst>
            <a:ext uri="{FF2B5EF4-FFF2-40B4-BE49-F238E27FC236}">
              <a16:creationId xmlns:a16="http://schemas.microsoft.com/office/drawing/2014/main" id="{F6FE6DE9-04A3-4056-A450-486F8CBB3D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7" name="Text Box 5">
          <a:extLst>
            <a:ext uri="{FF2B5EF4-FFF2-40B4-BE49-F238E27FC236}">
              <a16:creationId xmlns:a16="http://schemas.microsoft.com/office/drawing/2014/main" id="{9AAECA3F-424F-4B67-92C0-AB1E03D62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8" name="Text Box 5">
          <a:extLst>
            <a:ext uri="{FF2B5EF4-FFF2-40B4-BE49-F238E27FC236}">
              <a16:creationId xmlns:a16="http://schemas.microsoft.com/office/drawing/2014/main" id="{A19F8D7E-E964-4B5B-BB62-AE72E7694D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9" name="Text Box 5">
          <a:extLst>
            <a:ext uri="{FF2B5EF4-FFF2-40B4-BE49-F238E27FC236}">
              <a16:creationId xmlns:a16="http://schemas.microsoft.com/office/drawing/2014/main" id="{7B6C2E52-D53E-479F-9AE1-123CAD37E1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0" name="Text Box 5">
          <a:extLst>
            <a:ext uri="{FF2B5EF4-FFF2-40B4-BE49-F238E27FC236}">
              <a16:creationId xmlns:a16="http://schemas.microsoft.com/office/drawing/2014/main" id="{51984A6A-C907-429B-8D25-5D1B4569C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1" name="Text Box 5">
          <a:extLst>
            <a:ext uri="{FF2B5EF4-FFF2-40B4-BE49-F238E27FC236}">
              <a16:creationId xmlns:a16="http://schemas.microsoft.com/office/drawing/2014/main" id="{AC9F88FB-C9FA-48FA-9388-0DB07693F0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2" name="Text Box 5">
          <a:extLst>
            <a:ext uri="{FF2B5EF4-FFF2-40B4-BE49-F238E27FC236}">
              <a16:creationId xmlns:a16="http://schemas.microsoft.com/office/drawing/2014/main" id="{84E91722-064D-49D1-A45F-8C4DEB8CF30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3" name="Text Box 5">
          <a:extLst>
            <a:ext uri="{FF2B5EF4-FFF2-40B4-BE49-F238E27FC236}">
              <a16:creationId xmlns:a16="http://schemas.microsoft.com/office/drawing/2014/main" id="{D25B550B-4463-412A-9FAB-33590590C3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4" name="Text Box 5">
          <a:extLst>
            <a:ext uri="{FF2B5EF4-FFF2-40B4-BE49-F238E27FC236}">
              <a16:creationId xmlns:a16="http://schemas.microsoft.com/office/drawing/2014/main" id="{97C3927B-7471-4B5B-B183-F8F49FF60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5" name="Text Box 5">
          <a:extLst>
            <a:ext uri="{FF2B5EF4-FFF2-40B4-BE49-F238E27FC236}">
              <a16:creationId xmlns:a16="http://schemas.microsoft.com/office/drawing/2014/main" id="{A9B23B36-8267-47D4-A696-DAFF88AEFE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6" name="Text Box 5">
          <a:extLst>
            <a:ext uri="{FF2B5EF4-FFF2-40B4-BE49-F238E27FC236}">
              <a16:creationId xmlns:a16="http://schemas.microsoft.com/office/drawing/2014/main" id="{9F591715-6AE7-4FF6-9F8E-D29C05BE32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7" name="Text Box 5">
          <a:extLst>
            <a:ext uri="{FF2B5EF4-FFF2-40B4-BE49-F238E27FC236}">
              <a16:creationId xmlns:a16="http://schemas.microsoft.com/office/drawing/2014/main" id="{594584F9-C025-474F-8788-0F9183376B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8" name="Text Box 5">
          <a:extLst>
            <a:ext uri="{FF2B5EF4-FFF2-40B4-BE49-F238E27FC236}">
              <a16:creationId xmlns:a16="http://schemas.microsoft.com/office/drawing/2014/main" id="{E563B1F9-8D87-4839-8183-A4590FC79E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9" name="Text Box 5">
          <a:extLst>
            <a:ext uri="{FF2B5EF4-FFF2-40B4-BE49-F238E27FC236}">
              <a16:creationId xmlns:a16="http://schemas.microsoft.com/office/drawing/2014/main" id="{FFCAAA42-31C2-4CE5-B1DF-315E4ABD0B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0" name="Text Box 5">
          <a:extLst>
            <a:ext uri="{FF2B5EF4-FFF2-40B4-BE49-F238E27FC236}">
              <a16:creationId xmlns:a16="http://schemas.microsoft.com/office/drawing/2014/main" id="{39823BF4-714B-4A66-8353-8FE6AD9150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1" name="Text Box 5">
          <a:extLst>
            <a:ext uri="{FF2B5EF4-FFF2-40B4-BE49-F238E27FC236}">
              <a16:creationId xmlns:a16="http://schemas.microsoft.com/office/drawing/2014/main" id="{97B8DBDD-6006-403B-9DDE-04E28CDA19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2" name="Text Box 5">
          <a:extLst>
            <a:ext uri="{FF2B5EF4-FFF2-40B4-BE49-F238E27FC236}">
              <a16:creationId xmlns:a16="http://schemas.microsoft.com/office/drawing/2014/main" id="{B1FB21FF-EBE7-4AC2-9245-46DE0C2F5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3" name="Text Box 5">
          <a:extLst>
            <a:ext uri="{FF2B5EF4-FFF2-40B4-BE49-F238E27FC236}">
              <a16:creationId xmlns:a16="http://schemas.microsoft.com/office/drawing/2014/main" id="{6E3807AC-FCCE-489E-BC8B-FE7382F92B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4" name="Text Box 5">
          <a:extLst>
            <a:ext uri="{FF2B5EF4-FFF2-40B4-BE49-F238E27FC236}">
              <a16:creationId xmlns:a16="http://schemas.microsoft.com/office/drawing/2014/main" id="{E50CD4E1-9F33-4514-A29F-74DCBFEF9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5" name="Text Box 5">
          <a:extLst>
            <a:ext uri="{FF2B5EF4-FFF2-40B4-BE49-F238E27FC236}">
              <a16:creationId xmlns:a16="http://schemas.microsoft.com/office/drawing/2014/main" id="{0E387950-F748-4965-9DAB-BEB53706C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6" name="Text Box 5">
          <a:extLst>
            <a:ext uri="{FF2B5EF4-FFF2-40B4-BE49-F238E27FC236}">
              <a16:creationId xmlns:a16="http://schemas.microsoft.com/office/drawing/2014/main" id="{CB10DBD1-77F4-4DA4-B5D3-110287AC8F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7" name="Text Box 5">
          <a:extLst>
            <a:ext uri="{FF2B5EF4-FFF2-40B4-BE49-F238E27FC236}">
              <a16:creationId xmlns:a16="http://schemas.microsoft.com/office/drawing/2014/main" id="{9CF2B00D-9FC3-4F34-ACE1-A5194648ED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8" name="Text Box 5">
          <a:extLst>
            <a:ext uri="{FF2B5EF4-FFF2-40B4-BE49-F238E27FC236}">
              <a16:creationId xmlns:a16="http://schemas.microsoft.com/office/drawing/2014/main" id="{4D428775-7DFB-4A02-AD8E-9AB99B791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09" name="Text Box 5">
          <a:extLst>
            <a:ext uri="{FF2B5EF4-FFF2-40B4-BE49-F238E27FC236}">
              <a16:creationId xmlns:a16="http://schemas.microsoft.com/office/drawing/2014/main" id="{643956E9-CA86-4E4C-B514-1EBBDBB43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0" name="Text Box 5">
          <a:extLst>
            <a:ext uri="{FF2B5EF4-FFF2-40B4-BE49-F238E27FC236}">
              <a16:creationId xmlns:a16="http://schemas.microsoft.com/office/drawing/2014/main" id="{42992E98-B137-44C0-97AC-F8645BDBC83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1" name="Text Box 5">
          <a:extLst>
            <a:ext uri="{FF2B5EF4-FFF2-40B4-BE49-F238E27FC236}">
              <a16:creationId xmlns:a16="http://schemas.microsoft.com/office/drawing/2014/main" id="{9E062FC0-A0C5-4A6E-B724-540C920AC269}"/>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12" name="Text Box 5">
          <a:extLst>
            <a:ext uri="{FF2B5EF4-FFF2-40B4-BE49-F238E27FC236}">
              <a16:creationId xmlns:a16="http://schemas.microsoft.com/office/drawing/2014/main" id="{8D4C549B-83BB-4D5C-A327-8388C88E933C}"/>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3" name="Text Box 5">
          <a:extLst>
            <a:ext uri="{FF2B5EF4-FFF2-40B4-BE49-F238E27FC236}">
              <a16:creationId xmlns:a16="http://schemas.microsoft.com/office/drawing/2014/main" id="{2F90A4BF-4870-4451-BEAB-5FDF7CF8EB2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4" name="Text Box 5">
          <a:extLst>
            <a:ext uri="{FF2B5EF4-FFF2-40B4-BE49-F238E27FC236}">
              <a16:creationId xmlns:a16="http://schemas.microsoft.com/office/drawing/2014/main" id="{F40579FB-B797-4F6C-A77D-7420E63460F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5" name="Text Box 5">
          <a:extLst>
            <a:ext uri="{FF2B5EF4-FFF2-40B4-BE49-F238E27FC236}">
              <a16:creationId xmlns:a16="http://schemas.microsoft.com/office/drawing/2014/main" id="{E7E1E222-BFF6-49F3-919E-BF54F0523E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6" name="Text Box 5">
          <a:extLst>
            <a:ext uri="{FF2B5EF4-FFF2-40B4-BE49-F238E27FC236}">
              <a16:creationId xmlns:a16="http://schemas.microsoft.com/office/drawing/2014/main" id="{0A39E366-0288-4742-BB6D-A336D775762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7" name="Text Box 5">
          <a:extLst>
            <a:ext uri="{FF2B5EF4-FFF2-40B4-BE49-F238E27FC236}">
              <a16:creationId xmlns:a16="http://schemas.microsoft.com/office/drawing/2014/main" id="{6D036931-E85E-49A4-B131-3440C44E985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8" name="Text Box 5">
          <a:extLst>
            <a:ext uri="{FF2B5EF4-FFF2-40B4-BE49-F238E27FC236}">
              <a16:creationId xmlns:a16="http://schemas.microsoft.com/office/drawing/2014/main" id="{BF146051-2687-4FCB-A27F-25448E0A8B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9" name="Text Box 5">
          <a:extLst>
            <a:ext uri="{FF2B5EF4-FFF2-40B4-BE49-F238E27FC236}">
              <a16:creationId xmlns:a16="http://schemas.microsoft.com/office/drawing/2014/main" id="{49F608D6-F51A-4EF5-B705-ED14A2832C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0" name="Text Box 5">
          <a:extLst>
            <a:ext uri="{FF2B5EF4-FFF2-40B4-BE49-F238E27FC236}">
              <a16:creationId xmlns:a16="http://schemas.microsoft.com/office/drawing/2014/main" id="{2FA6D970-BF5A-4E7C-B63D-97AC0EB38E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1" name="Text Box 5">
          <a:extLst>
            <a:ext uri="{FF2B5EF4-FFF2-40B4-BE49-F238E27FC236}">
              <a16:creationId xmlns:a16="http://schemas.microsoft.com/office/drawing/2014/main" id="{A64B71DB-8258-4537-B19D-77570161B8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2" name="Text Box 5">
          <a:extLst>
            <a:ext uri="{FF2B5EF4-FFF2-40B4-BE49-F238E27FC236}">
              <a16:creationId xmlns:a16="http://schemas.microsoft.com/office/drawing/2014/main" id="{95D28205-9183-48BB-94F7-934499A888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3" name="Text Box 5">
          <a:extLst>
            <a:ext uri="{FF2B5EF4-FFF2-40B4-BE49-F238E27FC236}">
              <a16:creationId xmlns:a16="http://schemas.microsoft.com/office/drawing/2014/main" id="{B28AFF6D-BAF8-4E71-B9C9-DC5A7822B3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4" name="Text Box 5">
          <a:extLst>
            <a:ext uri="{FF2B5EF4-FFF2-40B4-BE49-F238E27FC236}">
              <a16:creationId xmlns:a16="http://schemas.microsoft.com/office/drawing/2014/main" id="{E046FEF4-263C-4C8D-8908-37A8D8FA1D3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5" name="Text Box 5">
          <a:extLst>
            <a:ext uri="{FF2B5EF4-FFF2-40B4-BE49-F238E27FC236}">
              <a16:creationId xmlns:a16="http://schemas.microsoft.com/office/drawing/2014/main" id="{DF2D10EB-1EC3-4643-B393-ACBF216CA5A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6" name="Text Box 5">
          <a:extLst>
            <a:ext uri="{FF2B5EF4-FFF2-40B4-BE49-F238E27FC236}">
              <a16:creationId xmlns:a16="http://schemas.microsoft.com/office/drawing/2014/main" id="{3A2AF74F-005F-4B83-B5BA-B31E4C4A4A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7" name="Text Box 5">
          <a:extLst>
            <a:ext uri="{FF2B5EF4-FFF2-40B4-BE49-F238E27FC236}">
              <a16:creationId xmlns:a16="http://schemas.microsoft.com/office/drawing/2014/main" id="{BC4C17BF-B96D-44C8-A47D-1ADE6F0B91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8" name="Text Box 5">
          <a:extLst>
            <a:ext uri="{FF2B5EF4-FFF2-40B4-BE49-F238E27FC236}">
              <a16:creationId xmlns:a16="http://schemas.microsoft.com/office/drawing/2014/main" id="{F583D4A3-8533-4D48-BD6E-1548964135C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9" name="Text Box 5">
          <a:extLst>
            <a:ext uri="{FF2B5EF4-FFF2-40B4-BE49-F238E27FC236}">
              <a16:creationId xmlns:a16="http://schemas.microsoft.com/office/drawing/2014/main" id="{5BE7ED82-0725-4902-A7DD-E82C9E7DC62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0" name="Text Box 5">
          <a:extLst>
            <a:ext uri="{FF2B5EF4-FFF2-40B4-BE49-F238E27FC236}">
              <a16:creationId xmlns:a16="http://schemas.microsoft.com/office/drawing/2014/main" id="{07B0259B-C71D-427E-B0B0-A2A4F22AF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1" name="Text Box 5">
          <a:extLst>
            <a:ext uri="{FF2B5EF4-FFF2-40B4-BE49-F238E27FC236}">
              <a16:creationId xmlns:a16="http://schemas.microsoft.com/office/drawing/2014/main" id="{2109F57B-7E1A-44EA-934F-3748BFBA6EF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2" name="Text Box 5">
          <a:extLst>
            <a:ext uri="{FF2B5EF4-FFF2-40B4-BE49-F238E27FC236}">
              <a16:creationId xmlns:a16="http://schemas.microsoft.com/office/drawing/2014/main" id="{8381EE84-D3B3-4315-B77B-FE551829CB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3" name="Text Box 5">
          <a:extLst>
            <a:ext uri="{FF2B5EF4-FFF2-40B4-BE49-F238E27FC236}">
              <a16:creationId xmlns:a16="http://schemas.microsoft.com/office/drawing/2014/main" id="{81F00498-751D-4713-87CA-94E78AE255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4" name="Text Box 5">
          <a:extLst>
            <a:ext uri="{FF2B5EF4-FFF2-40B4-BE49-F238E27FC236}">
              <a16:creationId xmlns:a16="http://schemas.microsoft.com/office/drawing/2014/main" id="{4FFAF5A5-9B10-4FF1-A2B7-43AE19605B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5" name="Text Box 5">
          <a:extLst>
            <a:ext uri="{FF2B5EF4-FFF2-40B4-BE49-F238E27FC236}">
              <a16:creationId xmlns:a16="http://schemas.microsoft.com/office/drawing/2014/main" id="{FFD624A2-37B8-4061-AAD5-316B0B6DE65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6" name="Text Box 5">
          <a:extLst>
            <a:ext uri="{FF2B5EF4-FFF2-40B4-BE49-F238E27FC236}">
              <a16:creationId xmlns:a16="http://schemas.microsoft.com/office/drawing/2014/main" id="{0F5901DA-BA66-42C6-9B21-ACCD3A70CB9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7" name="Text Box 5">
          <a:extLst>
            <a:ext uri="{FF2B5EF4-FFF2-40B4-BE49-F238E27FC236}">
              <a16:creationId xmlns:a16="http://schemas.microsoft.com/office/drawing/2014/main" id="{4B6E57CB-330E-4082-B3DB-547C29353E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8" name="Text Box 5">
          <a:extLst>
            <a:ext uri="{FF2B5EF4-FFF2-40B4-BE49-F238E27FC236}">
              <a16:creationId xmlns:a16="http://schemas.microsoft.com/office/drawing/2014/main" id="{2C5BF982-7C9B-41DE-8A91-8B3C243838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9" name="Text Box 5">
          <a:extLst>
            <a:ext uri="{FF2B5EF4-FFF2-40B4-BE49-F238E27FC236}">
              <a16:creationId xmlns:a16="http://schemas.microsoft.com/office/drawing/2014/main" id="{E174B01B-7E98-48E1-8B1F-B48DEA7140A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0" name="Text Box 5">
          <a:extLst>
            <a:ext uri="{FF2B5EF4-FFF2-40B4-BE49-F238E27FC236}">
              <a16:creationId xmlns:a16="http://schemas.microsoft.com/office/drawing/2014/main" id="{4064B805-6A11-4394-9535-C740615B8E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1" name="Text Box 5">
          <a:extLst>
            <a:ext uri="{FF2B5EF4-FFF2-40B4-BE49-F238E27FC236}">
              <a16:creationId xmlns:a16="http://schemas.microsoft.com/office/drawing/2014/main" id="{743F16A0-3EEC-40E4-A1E0-E2D433E1B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2" name="Text Box 5">
          <a:extLst>
            <a:ext uri="{FF2B5EF4-FFF2-40B4-BE49-F238E27FC236}">
              <a16:creationId xmlns:a16="http://schemas.microsoft.com/office/drawing/2014/main" id="{CFCBFDF2-E40A-4E17-B7EB-186F72B57B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3" name="Text Box 5">
          <a:extLst>
            <a:ext uri="{FF2B5EF4-FFF2-40B4-BE49-F238E27FC236}">
              <a16:creationId xmlns:a16="http://schemas.microsoft.com/office/drawing/2014/main" id="{B33F6C47-D34D-464B-AA73-FF40C7DCCA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4" name="Text Box 5">
          <a:extLst>
            <a:ext uri="{FF2B5EF4-FFF2-40B4-BE49-F238E27FC236}">
              <a16:creationId xmlns:a16="http://schemas.microsoft.com/office/drawing/2014/main" id="{4AB8810C-2C00-42D0-BA5E-A9B12E3B73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5" name="Text Box 5">
          <a:extLst>
            <a:ext uri="{FF2B5EF4-FFF2-40B4-BE49-F238E27FC236}">
              <a16:creationId xmlns:a16="http://schemas.microsoft.com/office/drawing/2014/main" id="{F5D21AE7-C51A-4AFA-A0EE-64F821BA10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6" name="Text Box 5">
          <a:extLst>
            <a:ext uri="{FF2B5EF4-FFF2-40B4-BE49-F238E27FC236}">
              <a16:creationId xmlns:a16="http://schemas.microsoft.com/office/drawing/2014/main" id="{AF7C7BDB-DE86-4236-AE36-DB4C172884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7" name="Text Box 5">
          <a:extLst>
            <a:ext uri="{FF2B5EF4-FFF2-40B4-BE49-F238E27FC236}">
              <a16:creationId xmlns:a16="http://schemas.microsoft.com/office/drawing/2014/main" id="{3E9D7147-21E3-4DBA-82F3-9B9B3B7E9F1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8" name="Text Box 5">
          <a:extLst>
            <a:ext uri="{FF2B5EF4-FFF2-40B4-BE49-F238E27FC236}">
              <a16:creationId xmlns:a16="http://schemas.microsoft.com/office/drawing/2014/main" id="{267FB13D-1C4A-4263-BE6F-6FEB6D3129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9" name="Text Box 5">
          <a:extLst>
            <a:ext uri="{FF2B5EF4-FFF2-40B4-BE49-F238E27FC236}">
              <a16:creationId xmlns:a16="http://schemas.microsoft.com/office/drawing/2014/main" id="{BCB28601-4AE5-450C-8C9D-BA55ADB180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0" name="Text Box 5">
          <a:extLst>
            <a:ext uri="{FF2B5EF4-FFF2-40B4-BE49-F238E27FC236}">
              <a16:creationId xmlns:a16="http://schemas.microsoft.com/office/drawing/2014/main" id="{E27077F8-72E8-43CB-A79E-CA9101369CD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1" name="Text Box 5">
          <a:extLst>
            <a:ext uri="{FF2B5EF4-FFF2-40B4-BE49-F238E27FC236}">
              <a16:creationId xmlns:a16="http://schemas.microsoft.com/office/drawing/2014/main" id="{E7CD2B89-3647-4AC0-9A97-6EBEEC7D57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2" name="Text Box 5">
          <a:extLst>
            <a:ext uri="{FF2B5EF4-FFF2-40B4-BE49-F238E27FC236}">
              <a16:creationId xmlns:a16="http://schemas.microsoft.com/office/drawing/2014/main" id="{123DC933-B524-44E3-A34E-EDF21E6D21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3" name="Text Box 5">
          <a:extLst>
            <a:ext uri="{FF2B5EF4-FFF2-40B4-BE49-F238E27FC236}">
              <a16:creationId xmlns:a16="http://schemas.microsoft.com/office/drawing/2014/main" id="{CE406B35-58A6-4E3A-8800-E8C990D36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4" name="Text Box 5">
          <a:extLst>
            <a:ext uri="{FF2B5EF4-FFF2-40B4-BE49-F238E27FC236}">
              <a16:creationId xmlns:a16="http://schemas.microsoft.com/office/drawing/2014/main" id="{9449EBD3-9DE5-402A-95F4-34366EF2E5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5" name="Text Box 5">
          <a:extLst>
            <a:ext uri="{FF2B5EF4-FFF2-40B4-BE49-F238E27FC236}">
              <a16:creationId xmlns:a16="http://schemas.microsoft.com/office/drawing/2014/main" id="{18855EBE-81BA-4D75-B6D7-967C3E80B9B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6" name="Text Box 5">
          <a:extLst>
            <a:ext uri="{FF2B5EF4-FFF2-40B4-BE49-F238E27FC236}">
              <a16:creationId xmlns:a16="http://schemas.microsoft.com/office/drawing/2014/main" id="{219E1F86-710C-4BF5-ADE2-9DED9D4CD6F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57" name="Text Box 5">
          <a:extLst>
            <a:ext uri="{FF2B5EF4-FFF2-40B4-BE49-F238E27FC236}">
              <a16:creationId xmlns:a16="http://schemas.microsoft.com/office/drawing/2014/main" id="{BA52F027-7E36-46DE-9B58-C513EFC67C8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8" name="Text Box 5">
          <a:extLst>
            <a:ext uri="{FF2B5EF4-FFF2-40B4-BE49-F238E27FC236}">
              <a16:creationId xmlns:a16="http://schemas.microsoft.com/office/drawing/2014/main" id="{377DE2EA-66CE-4A11-A6FF-F368F3AA54F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9" name="Text Box 5">
          <a:extLst>
            <a:ext uri="{FF2B5EF4-FFF2-40B4-BE49-F238E27FC236}">
              <a16:creationId xmlns:a16="http://schemas.microsoft.com/office/drawing/2014/main" id="{7B24B75F-87E2-4239-8EF5-2D3AA8AC00C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60" name="Text Box 5">
          <a:extLst>
            <a:ext uri="{FF2B5EF4-FFF2-40B4-BE49-F238E27FC236}">
              <a16:creationId xmlns:a16="http://schemas.microsoft.com/office/drawing/2014/main" id="{E79EA56E-BCF5-40CB-B120-2E75120943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1" name="Text Box 5">
          <a:extLst>
            <a:ext uri="{FF2B5EF4-FFF2-40B4-BE49-F238E27FC236}">
              <a16:creationId xmlns:a16="http://schemas.microsoft.com/office/drawing/2014/main" id="{353C4B49-D00D-48C8-8F0B-140AD4CA778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2" name="Text Box 5">
          <a:extLst>
            <a:ext uri="{FF2B5EF4-FFF2-40B4-BE49-F238E27FC236}">
              <a16:creationId xmlns:a16="http://schemas.microsoft.com/office/drawing/2014/main" id="{88905ED7-11BC-48B9-B493-F5F140B68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3" name="Text Box 5">
          <a:extLst>
            <a:ext uri="{FF2B5EF4-FFF2-40B4-BE49-F238E27FC236}">
              <a16:creationId xmlns:a16="http://schemas.microsoft.com/office/drawing/2014/main" id="{0E3D3DEF-615C-4D7C-B7D2-619785CB62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4" name="Text Box 5">
          <a:extLst>
            <a:ext uri="{FF2B5EF4-FFF2-40B4-BE49-F238E27FC236}">
              <a16:creationId xmlns:a16="http://schemas.microsoft.com/office/drawing/2014/main" id="{8416772D-35CE-4F51-8600-2FFF11BC5D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5" name="Text Box 5">
          <a:extLst>
            <a:ext uri="{FF2B5EF4-FFF2-40B4-BE49-F238E27FC236}">
              <a16:creationId xmlns:a16="http://schemas.microsoft.com/office/drawing/2014/main" id="{6E6B67FB-11FD-4760-93D7-39381C2BC3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6" name="Text Box 5">
          <a:extLst>
            <a:ext uri="{FF2B5EF4-FFF2-40B4-BE49-F238E27FC236}">
              <a16:creationId xmlns:a16="http://schemas.microsoft.com/office/drawing/2014/main" id="{E64759A6-65E9-4E15-857E-11D52EA3F3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7" name="Text Box 5">
          <a:extLst>
            <a:ext uri="{FF2B5EF4-FFF2-40B4-BE49-F238E27FC236}">
              <a16:creationId xmlns:a16="http://schemas.microsoft.com/office/drawing/2014/main" id="{B5A6D957-C203-4EF6-B69F-9501FAA4C4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8" name="Text Box 5">
          <a:extLst>
            <a:ext uri="{FF2B5EF4-FFF2-40B4-BE49-F238E27FC236}">
              <a16:creationId xmlns:a16="http://schemas.microsoft.com/office/drawing/2014/main" id="{C3469C72-EB4A-4DA1-A483-47329B03EC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9" name="Text Box 5">
          <a:extLst>
            <a:ext uri="{FF2B5EF4-FFF2-40B4-BE49-F238E27FC236}">
              <a16:creationId xmlns:a16="http://schemas.microsoft.com/office/drawing/2014/main" id="{7992C0DE-7B93-4041-91CD-943719AAEA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0" name="Text Box 5">
          <a:extLst>
            <a:ext uri="{FF2B5EF4-FFF2-40B4-BE49-F238E27FC236}">
              <a16:creationId xmlns:a16="http://schemas.microsoft.com/office/drawing/2014/main" id="{5B4C1AC4-A827-4CB3-940D-24E1F70BD0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1" name="Text Box 5">
          <a:extLst>
            <a:ext uri="{FF2B5EF4-FFF2-40B4-BE49-F238E27FC236}">
              <a16:creationId xmlns:a16="http://schemas.microsoft.com/office/drawing/2014/main" id="{A1102B49-3D97-4734-AD28-8F836BA3D5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2" name="Text Box 5">
          <a:extLst>
            <a:ext uri="{FF2B5EF4-FFF2-40B4-BE49-F238E27FC236}">
              <a16:creationId xmlns:a16="http://schemas.microsoft.com/office/drawing/2014/main" id="{B6D708FC-4527-45DB-89FC-C03C8F368D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3" name="Text Box 5">
          <a:extLst>
            <a:ext uri="{FF2B5EF4-FFF2-40B4-BE49-F238E27FC236}">
              <a16:creationId xmlns:a16="http://schemas.microsoft.com/office/drawing/2014/main" id="{913F6563-7990-4EB4-ABEE-909C9B39F4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4" name="Text Box 5">
          <a:extLst>
            <a:ext uri="{FF2B5EF4-FFF2-40B4-BE49-F238E27FC236}">
              <a16:creationId xmlns:a16="http://schemas.microsoft.com/office/drawing/2014/main" id="{5F6FDB55-C82C-4D8D-9B97-1CDCBDB4FA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5" name="Text Box 5">
          <a:extLst>
            <a:ext uri="{FF2B5EF4-FFF2-40B4-BE49-F238E27FC236}">
              <a16:creationId xmlns:a16="http://schemas.microsoft.com/office/drawing/2014/main" id="{9DD094FC-0792-4975-9F99-D151D09CA97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6" name="Text Box 5">
          <a:extLst>
            <a:ext uri="{FF2B5EF4-FFF2-40B4-BE49-F238E27FC236}">
              <a16:creationId xmlns:a16="http://schemas.microsoft.com/office/drawing/2014/main" id="{1EB3082E-B986-4C85-ACFF-9FCED3F434E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7" name="Text Box 5">
          <a:extLst>
            <a:ext uri="{FF2B5EF4-FFF2-40B4-BE49-F238E27FC236}">
              <a16:creationId xmlns:a16="http://schemas.microsoft.com/office/drawing/2014/main" id="{876AF876-81FF-4F9A-B1E3-260286C3B1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8" name="Text Box 5">
          <a:extLst>
            <a:ext uri="{FF2B5EF4-FFF2-40B4-BE49-F238E27FC236}">
              <a16:creationId xmlns:a16="http://schemas.microsoft.com/office/drawing/2014/main" id="{98323BCC-A711-4655-B238-EC9C9EF9BB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9" name="Text Box 5">
          <a:extLst>
            <a:ext uri="{FF2B5EF4-FFF2-40B4-BE49-F238E27FC236}">
              <a16:creationId xmlns:a16="http://schemas.microsoft.com/office/drawing/2014/main" id="{E77422F3-A5D7-4F88-874B-5CFAE975B8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0" name="Text Box 5">
          <a:extLst>
            <a:ext uri="{FF2B5EF4-FFF2-40B4-BE49-F238E27FC236}">
              <a16:creationId xmlns:a16="http://schemas.microsoft.com/office/drawing/2014/main" id="{F7E04EB2-5D5C-4E58-A915-950DB1AED21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1" name="Text Box 5">
          <a:extLst>
            <a:ext uri="{FF2B5EF4-FFF2-40B4-BE49-F238E27FC236}">
              <a16:creationId xmlns:a16="http://schemas.microsoft.com/office/drawing/2014/main" id="{790AB1EB-1145-47B2-A100-C6324F1D4E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2" name="Text Box 5">
          <a:extLst>
            <a:ext uri="{FF2B5EF4-FFF2-40B4-BE49-F238E27FC236}">
              <a16:creationId xmlns:a16="http://schemas.microsoft.com/office/drawing/2014/main" id="{504E331D-AE8B-4A35-90CB-172CB36F67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3" name="Text Box 5">
          <a:extLst>
            <a:ext uri="{FF2B5EF4-FFF2-40B4-BE49-F238E27FC236}">
              <a16:creationId xmlns:a16="http://schemas.microsoft.com/office/drawing/2014/main" id="{C3C4C4B5-572B-46DF-AAC4-8029A001186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4" name="Text Box 5">
          <a:extLst>
            <a:ext uri="{FF2B5EF4-FFF2-40B4-BE49-F238E27FC236}">
              <a16:creationId xmlns:a16="http://schemas.microsoft.com/office/drawing/2014/main" id="{C02904D5-0F3B-4E39-A50A-AA7A252253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5" name="Text Box 5">
          <a:extLst>
            <a:ext uri="{FF2B5EF4-FFF2-40B4-BE49-F238E27FC236}">
              <a16:creationId xmlns:a16="http://schemas.microsoft.com/office/drawing/2014/main" id="{667A1956-F08D-4894-8974-8ADBB7375C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6" name="Text Box 5">
          <a:extLst>
            <a:ext uri="{FF2B5EF4-FFF2-40B4-BE49-F238E27FC236}">
              <a16:creationId xmlns:a16="http://schemas.microsoft.com/office/drawing/2014/main" id="{C634F373-C520-4BBB-B9F1-075C8B6091F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7" name="Text Box 5">
          <a:extLst>
            <a:ext uri="{FF2B5EF4-FFF2-40B4-BE49-F238E27FC236}">
              <a16:creationId xmlns:a16="http://schemas.microsoft.com/office/drawing/2014/main" id="{22615061-CCBF-4D27-B198-E6A3364448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8" name="Text Box 5">
          <a:extLst>
            <a:ext uri="{FF2B5EF4-FFF2-40B4-BE49-F238E27FC236}">
              <a16:creationId xmlns:a16="http://schemas.microsoft.com/office/drawing/2014/main" id="{9A1166AC-EBAE-4C86-B4CE-1B2A85546E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9" name="Text Box 5">
          <a:extLst>
            <a:ext uri="{FF2B5EF4-FFF2-40B4-BE49-F238E27FC236}">
              <a16:creationId xmlns:a16="http://schemas.microsoft.com/office/drawing/2014/main" id="{BBD01F56-A1A0-4F34-89EE-B7422F56D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0" name="Text Box 5">
          <a:extLst>
            <a:ext uri="{FF2B5EF4-FFF2-40B4-BE49-F238E27FC236}">
              <a16:creationId xmlns:a16="http://schemas.microsoft.com/office/drawing/2014/main" id="{725A958C-588A-4666-A174-6E4627BF5B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1" name="Text Box 5">
          <a:extLst>
            <a:ext uri="{FF2B5EF4-FFF2-40B4-BE49-F238E27FC236}">
              <a16:creationId xmlns:a16="http://schemas.microsoft.com/office/drawing/2014/main" id="{FE38E7BF-6B64-4472-893F-D5FB75C1C15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2" name="Text Box 5">
          <a:extLst>
            <a:ext uri="{FF2B5EF4-FFF2-40B4-BE49-F238E27FC236}">
              <a16:creationId xmlns:a16="http://schemas.microsoft.com/office/drawing/2014/main" id="{D1C31A27-3583-4738-B218-4F081C043B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3" name="Text Box 5">
          <a:extLst>
            <a:ext uri="{FF2B5EF4-FFF2-40B4-BE49-F238E27FC236}">
              <a16:creationId xmlns:a16="http://schemas.microsoft.com/office/drawing/2014/main" id="{6BFB8456-493E-423E-9C35-2C77F4E920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4" name="Text Box 5">
          <a:extLst>
            <a:ext uri="{FF2B5EF4-FFF2-40B4-BE49-F238E27FC236}">
              <a16:creationId xmlns:a16="http://schemas.microsoft.com/office/drawing/2014/main" id="{56642FF9-24FD-478C-873F-F30A1FB92A6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5" name="Text Box 5">
          <a:extLst>
            <a:ext uri="{FF2B5EF4-FFF2-40B4-BE49-F238E27FC236}">
              <a16:creationId xmlns:a16="http://schemas.microsoft.com/office/drawing/2014/main" id="{5DC989BC-899C-4BBC-94DA-918398137F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6" name="Text Box 5">
          <a:extLst>
            <a:ext uri="{FF2B5EF4-FFF2-40B4-BE49-F238E27FC236}">
              <a16:creationId xmlns:a16="http://schemas.microsoft.com/office/drawing/2014/main" id="{05FB5159-D2F0-4DE7-93EA-F089CF240F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7" name="Text Box 5">
          <a:extLst>
            <a:ext uri="{FF2B5EF4-FFF2-40B4-BE49-F238E27FC236}">
              <a16:creationId xmlns:a16="http://schemas.microsoft.com/office/drawing/2014/main" id="{136E0AC6-4D56-4BB7-85D4-3DD90D3036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8" name="Text Box 5">
          <a:extLst>
            <a:ext uri="{FF2B5EF4-FFF2-40B4-BE49-F238E27FC236}">
              <a16:creationId xmlns:a16="http://schemas.microsoft.com/office/drawing/2014/main" id="{DB6A2B80-C8B6-4ABA-BF3C-C5458B826F8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9" name="Text Box 5">
          <a:extLst>
            <a:ext uri="{FF2B5EF4-FFF2-40B4-BE49-F238E27FC236}">
              <a16:creationId xmlns:a16="http://schemas.microsoft.com/office/drawing/2014/main" id="{7A7BB4AD-2C8B-4429-965D-E0C7E19765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0" name="Text Box 5">
          <a:extLst>
            <a:ext uri="{FF2B5EF4-FFF2-40B4-BE49-F238E27FC236}">
              <a16:creationId xmlns:a16="http://schemas.microsoft.com/office/drawing/2014/main" id="{1C0C3F5B-48B2-48CB-80C3-CA6A117191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1" name="Text Box 5">
          <a:extLst>
            <a:ext uri="{FF2B5EF4-FFF2-40B4-BE49-F238E27FC236}">
              <a16:creationId xmlns:a16="http://schemas.microsoft.com/office/drawing/2014/main" id="{AE1E1494-EFB0-4653-8173-696359EE93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2" name="Text Box 5">
          <a:extLst>
            <a:ext uri="{FF2B5EF4-FFF2-40B4-BE49-F238E27FC236}">
              <a16:creationId xmlns:a16="http://schemas.microsoft.com/office/drawing/2014/main" id="{F85B056C-CEE3-4B6E-8D8A-DA13A87205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3" name="Text Box 5">
          <a:extLst>
            <a:ext uri="{FF2B5EF4-FFF2-40B4-BE49-F238E27FC236}">
              <a16:creationId xmlns:a16="http://schemas.microsoft.com/office/drawing/2014/main" id="{97D4D196-ACE7-407A-B428-54428191AEA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4" name="Text Box 5">
          <a:extLst>
            <a:ext uri="{FF2B5EF4-FFF2-40B4-BE49-F238E27FC236}">
              <a16:creationId xmlns:a16="http://schemas.microsoft.com/office/drawing/2014/main" id="{F8CDBEF6-C4DC-4554-8464-DE73D962EE9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5" name="Text Box 5">
          <a:extLst>
            <a:ext uri="{FF2B5EF4-FFF2-40B4-BE49-F238E27FC236}">
              <a16:creationId xmlns:a16="http://schemas.microsoft.com/office/drawing/2014/main" id="{CA043322-6728-4DCA-9498-6663944D9B7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6" name="Text Box 5">
          <a:extLst>
            <a:ext uri="{FF2B5EF4-FFF2-40B4-BE49-F238E27FC236}">
              <a16:creationId xmlns:a16="http://schemas.microsoft.com/office/drawing/2014/main" id="{72F17DF3-1152-433B-9424-8CD1B2399D0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7" name="Text Box 5">
          <a:extLst>
            <a:ext uri="{FF2B5EF4-FFF2-40B4-BE49-F238E27FC236}">
              <a16:creationId xmlns:a16="http://schemas.microsoft.com/office/drawing/2014/main" id="{95A1C318-749F-4746-93B1-B5433411990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8" name="Text Box 5">
          <a:extLst>
            <a:ext uri="{FF2B5EF4-FFF2-40B4-BE49-F238E27FC236}">
              <a16:creationId xmlns:a16="http://schemas.microsoft.com/office/drawing/2014/main" id="{49AEB344-8238-4ED6-B95D-80A05E7733B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09" name="Text Box 5">
          <a:extLst>
            <a:ext uri="{FF2B5EF4-FFF2-40B4-BE49-F238E27FC236}">
              <a16:creationId xmlns:a16="http://schemas.microsoft.com/office/drawing/2014/main" id="{39038713-C8DF-4D67-964E-551045A344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0" name="Text Box 5">
          <a:extLst>
            <a:ext uri="{FF2B5EF4-FFF2-40B4-BE49-F238E27FC236}">
              <a16:creationId xmlns:a16="http://schemas.microsoft.com/office/drawing/2014/main" id="{0F205DC9-DE72-4D49-89CD-59D22AD430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1" name="Text Box 5">
          <a:extLst>
            <a:ext uri="{FF2B5EF4-FFF2-40B4-BE49-F238E27FC236}">
              <a16:creationId xmlns:a16="http://schemas.microsoft.com/office/drawing/2014/main" id="{C33F4A31-46FC-4BFA-8CC6-064450BF77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2" name="Text Box 5">
          <a:extLst>
            <a:ext uri="{FF2B5EF4-FFF2-40B4-BE49-F238E27FC236}">
              <a16:creationId xmlns:a16="http://schemas.microsoft.com/office/drawing/2014/main" id="{074BBE5E-3AE6-414E-84C8-DEE9B44D5A4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3" name="Text Box 5">
          <a:extLst>
            <a:ext uri="{FF2B5EF4-FFF2-40B4-BE49-F238E27FC236}">
              <a16:creationId xmlns:a16="http://schemas.microsoft.com/office/drawing/2014/main" id="{6A93DDEC-B32F-48D5-B0D8-45D8F51E74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4" name="Text Box 5">
          <a:extLst>
            <a:ext uri="{FF2B5EF4-FFF2-40B4-BE49-F238E27FC236}">
              <a16:creationId xmlns:a16="http://schemas.microsoft.com/office/drawing/2014/main" id="{DC490500-5B7F-498A-80EE-88E35E1D6D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5" name="Text Box 5">
          <a:extLst>
            <a:ext uri="{FF2B5EF4-FFF2-40B4-BE49-F238E27FC236}">
              <a16:creationId xmlns:a16="http://schemas.microsoft.com/office/drawing/2014/main" id="{D39E4976-F5A9-4EB8-B837-3EA9B444C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6" name="Text Box 5">
          <a:extLst>
            <a:ext uri="{FF2B5EF4-FFF2-40B4-BE49-F238E27FC236}">
              <a16:creationId xmlns:a16="http://schemas.microsoft.com/office/drawing/2014/main" id="{FB1D617E-EE9E-4CAF-B767-D2A5491C73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7" name="Text Box 5">
          <a:extLst>
            <a:ext uri="{FF2B5EF4-FFF2-40B4-BE49-F238E27FC236}">
              <a16:creationId xmlns:a16="http://schemas.microsoft.com/office/drawing/2014/main" id="{4C8AAC40-01CE-44F8-B925-30C0288E57A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8" name="Text Box 5">
          <a:extLst>
            <a:ext uri="{FF2B5EF4-FFF2-40B4-BE49-F238E27FC236}">
              <a16:creationId xmlns:a16="http://schemas.microsoft.com/office/drawing/2014/main" id="{1C7A5AF3-4839-484E-96F5-733EE880EE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9" name="Text Box 5">
          <a:extLst>
            <a:ext uri="{FF2B5EF4-FFF2-40B4-BE49-F238E27FC236}">
              <a16:creationId xmlns:a16="http://schemas.microsoft.com/office/drawing/2014/main" id="{D0C7FF8B-6A77-4405-A8E7-C3F6FE2765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0" name="Text Box 5">
          <a:extLst>
            <a:ext uri="{FF2B5EF4-FFF2-40B4-BE49-F238E27FC236}">
              <a16:creationId xmlns:a16="http://schemas.microsoft.com/office/drawing/2014/main" id="{D462AF53-E52F-477F-A7BD-C888ACB06A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1" name="Text Box 5">
          <a:extLst>
            <a:ext uri="{FF2B5EF4-FFF2-40B4-BE49-F238E27FC236}">
              <a16:creationId xmlns:a16="http://schemas.microsoft.com/office/drawing/2014/main" id="{B02F8B0E-B49F-4E58-8331-A57C6B1674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2" name="Text Box 5">
          <a:extLst>
            <a:ext uri="{FF2B5EF4-FFF2-40B4-BE49-F238E27FC236}">
              <a16:creationId xmlns:a16="http://schemas.microsoft.com/office/drawing/2014/main" id="{1E509E50-9241-4EBD-A376-7C6FB43EEA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3" name="Text Box 5">
          <a:extLst>
            <a:ext uri="{FF2B5EF4-FFF2-40B4-BE49-F238E27FC236}">
              <a16:creationId xmlns:a16="http://schemas.microsoft.com/office/drawing/2014/main" id="{AF419345-E895-4751-9FC5-CB1F5E0C39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4" name="Text Box 5">
          <a:extLst>
            <a:ext uri="{FF2B5EF4-FFF2-40B4-BE49-F238E27FC236}">
              <a16:creationId xmlns:a16="http://schemas.microsoft.com/office/drawing/2014/main" id="{C6671129-63F9-4910-902D-AD06B1A1B3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5" name="Text Box 5">
          <a:extLst>
            <a:ext uri="{FF2B5EF4-FFF2-40B4-BE49-F238E27FC236}">
              <a16:creationId xmlns:a16="http://schemas.microsoft.com/office/drawing/2014/main" id="{9811D4C6-E084-4238-87D8-9E0D956E16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6" name="Text Box 5">
          <a:extLst>
            <a:ext uri="{FF2B5EF4-FFF2-40B4-BE49-F238E27FC236}">
              <a16:creationId xmlns:a16="http://schemas.microsoft.com/office/drawing/2014/main" id="{96D70A61-041E-45BD-9A6B-8763C8E651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7" name="Text Box 5">
          <a:extLst>
            <a:ext uri="{FF2B5EF4-FFF2-40B4-BE49-F238E27FC236}">
              <a16:creationId xmlns:a16="http://schemas.microsoft.com/office/drawing/2014/main" id="{F3265E52-2D85-45E6-86EC-D25BE6455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8" name="Text Box 5">
          <a:extLst>
            <a:ext uri="{FF2B5EF4-FFF2-40B4-BE49-F238E27FC236}">
              <a16:creationId xmlns:a16="http://schemas.microsoft.com/office/drawing/2014/main" id="{C63A756F-3CF6-4386-A52E-D8B9239BEC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9" name="Text Box 5">
          <a:extLst>
            <a:ext uri="{FF2B5EF4-FFF2-40B4-BE49-F238E27FC236}">
              <a16:creationId xmlns:a16="http://schemas.microsoft.com/office/drawing/2014/main" id="{0C068B35-73B6-4F50-92CC-3A72FD8F5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0" name="Text Box 5">
          <a:extLst>
            <a:ext uri="{FF2B5EF4-FFF2-40B4-BE49-F238E27FC236}">
              <a16:creationId xmlns:a16="http://schemas.microsoft.com/office/drawing/2014/main" id="{41BAB99C-1D42-4BA8-8975-738DCA6A66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1" name="Text Box 5">
          <a:extLst>
            <a:ext uri="{FF2B5EF4-FFF2-40B4-BE49-F238E27FC236}">
              <a16:creationId xmlns:a16="http://schemas.microsoft.com/office/drawing/2014/main" id="{BDD321F9-ED1E-4940-A80D-C871F11787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2" name="Text Box 5">
          <a:extLst>
            <a:ext uri="{FF2B5EF4-FFF2-40B4-BE49-F238E27FC236}">
              <a16:creationId xmlns:a16="http://schemas.microsoft.com/office/drawing/2014/main" id="{89B8C659-C8E8-4D9E-A976-58402F5780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3" name="Text Box 5">
          <a:extLst>
            <a:ext uri="{FF2B5EF4-FFF2-40B4-BE49-F238E27FC236}">
              <a16:creationId xmlns:a16="http://schemas.microsoft.com/office/drawing/2014/main" id="{63484267-D6F1-4DAF-9492-47B608AC0B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4" name="Text Box 5">
          <a:extLst>
            <a:ext uri="{FF2B5EF4-FFF2-40B4-BE49-F238E27FC236}">
              <a16:creationId xmlns:a16="http://schemas.microsoft.com/office/drawing/2014/main" id="{D7DBAFBD-449F-45A2-832C-DFD3F75DE6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5" name="Text Box 5">
          <a:extLst>
            <a:ext uri="{FF2B5EF4-FFF2-40B4-BE49-F238E27FC236}">
              <a16:creationId xmlns:a16="http://schemas.microsoft.com/office/drawing/2014/main" id="{92DBD4B4-D5DD-43CE-B881-BC7A9DF5D7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6" name="Text Box 5">
          <a:extLst>
            <a:ext uri="{FF2B5EF4-FFF2-40B4-BE49-F238E27FC236}">
              <a16:creationId xmlns:a16="http://schemas.microsoft.com/office/drawing/2014/main" id="{7B7E7E57-60B4-4269-A557-6C3601CA73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7" name="Text Box 5">
          <a:extLst>
            <a:ext uri="{FF2B5EF4-FFF2-40B4-BE49-F238E27FC236}">
              <a16:creationId xmlns:a16="http://schemas.microsoft.com/office/drawing/2014/main" id="{D56A8EC2-E614-4A79-9C98-A08D29638A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8" name="Text Box 5">
          <a:extLst>
            <a:ext uri="{FF2B5EF4-FFF2-40B4-BE49-F238E27FC236}">
              <a16:creationId xmlns:a16="http://schemas.microsoft.com/office/drawing/2014/main" id="{9C3434BE-9D99-41AF-AB48-984C447DC5C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9" name="Text Box 5">
          <a:extLst>
            <a:ext uri="{FF2B5EF4-FFF2-40B4-BE49-F238E27FC236}">
              <a16:creationId xmlns:a16="http://schemas.microsoft.com/office/drawing/2014/main" id="{C8CCCDD8-6F2B-4847-AFC3-60CC0BA088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0" name="Text Box 5">
          <a:extLst>
            <a:ext uri="{FF2B5EF4-FFF2-40B4-BE49-F238E27FC236}">
              <a16:creationId xmlns:a16="http://schemas.microsoft.com/office/drawing/2014/main" id="{A708FF2E-4F51-466B-9DD6-B3BA8C63024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1" name="Text Box 5">
          <a:extLst>
            <a:ext uri="{FF2B5EF4-FFF2-40B4-BE49-F238E27FC236}">
              <a16:creationId xmlns:a16="http://schemas.microsoft.com/office/drawing/2014/main" id="{D225AB4B-631B-4EB3-8470-45DFC6ABDC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2" name="Text Box 5">
          <a:extLst>
            <a:ext uri="{FF2B5EF4-FFF2-40B4-BE49-F238E27FC236}">
              <a16:creationId xmlns:a16="http://schemas.microsoft.com/office/drawing/2014/main" id="{863842DF-E812-46E1-B0FD-E95BDB2B2BC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3" name="Text Box 5">
          <a:extLst>
            <a:ext uri="{FF2B5EF4-FFF2-40B4-BE49-F238E27FC236}">
              <a16:creationId xmlns:a16="http://schemas.microsoft.com/office/drawing/2014/main" id="{9EDEF3E4-87B5-4E56-8297-328ABCB829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4" name="Text Box 5">
          <a:extLst>
            <a:ext uri="{FF2B5EF4-FFF2-40B4-BE49-F238E27FC236}">
              <a16:creationId xmlns:a16="http://schemas.microsoft.com/office/drawing/2014/main" id="{CA2AF397-A902-4E06-AF7C-A4372D6507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5" name="Text Box 5">
          <a:extLst>
            <a:ext uri="{FF2B5EF4-FFF2-40B4-BE49-F238E27FC236}">
              <a16:creationId xmlns:a16="http://schemas.microsoft.com/office/drawing/2014/main" id="{DBFC7147-C4D3-46FB-A0B5-A822376562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6" name="Text Box 5">
          <a:extLst>
            <a:ext uri="{FF2B5EF4-FFF2-40B4-BE49-F238E27FC236}">
              <a16:creationId xmlns:a16="http://schemas.microsoft.com/office/drawing/2014/main" id="{BF79C25E-397C-4351-B10A-C2654B0401C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7" name="Text Box 5">
          <a:extLst>
            <a:ext uri="{FF2B5EF4-FFF2-40B4-BE49-F238E27FC236}">
              <a16:creationId xmlns:a16="http://schemas.microsoft.com/office/drawing/2014/main" id="{B41DB52C-5564-4813-87DB-D29ACA4802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8" name="Text Box 5">
          <a:extLst>
            <a:ext uri="{FF2B5EF4-FFF2-40B4-BE49-F238E27FC236}">
              <a16:creationId xmlns:a16="http://schemas.microsoft.com/office/drawing/2014/main" id="{EEF74C9D-3FC3-4EF6-B3C5-105AC75747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9" name="Text Box 5">
          <a:extLst>
            <a:ext uri="{FF2B5EF4-FFF2-40B4-BE49-F238E27FC236}">
              <a16:creationId xmlns:a16="http://schemas.microsoft.com/office/drawing/2014/main" id="{2B6110D3-5E31-4562-821F-B8B2FED08A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0" name="Text Box 5">
          <a:extLst>
            <a:ext uri="{FF2B5EF4-FFF2-40B4-BE49-F238E27FC236}">
              <a16:creationId xmlns:a16="http://schemas.microsoft.com/office/drawing/2014/main" id="{8BEF9AE9-B7A1-4E35-AADC-B118814BDE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1" name="Text Box 5">
          <a:extLst>
            <a:ext uri="{FF2B5EF4-FFF2-40B4-BE49-F238E27FC236}">
              <a16:creationId xmlns:a16="http://schemas.microsoft.com/office/drawing/2014/main" id="{37DBEAE8-377D-431D-8434-559CD65F6F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52" name="Text Box 5">
          <a:extLst>
            <a:ext uri="{FF2B5EF4-FFF2-40B4-BE49-F238E27FC236}">
              <a16:creationId xmlns:a16="http://schemas.microsoft.com/office/drawing/2014/main" id="{1F645988-7AA3-4A0E-A041-91B0104AE6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3" name="Text Box 5">
          <a:extLst>
            <a:ext uri="{FF2B5EF4-FFF2-40B4-BE49-F238E27FC236}">
              <a16:creationId xmlns:a16="http://schemas.microsoft.com/office/drawing/2014/main" id="{4C21DBFE-A88A-4FAD-B2AF-59D3A0F58C9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4" name="Text Box 5">
          <a:extLst>
            <a:ext uri="{FF2B5EF4-FFF2-40B4-BE49-F238E27FC236}">
              <a16:creationId xmlns:a16="http://schemas.microsoft.com/office/drawing/2014/main" id="{2DE43545-A077-4E26-A496-503A13867D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5" name="Text Box 5">
          <a:extLst>
            <a:ext uri="{FF2B5EF4-FFF2-40B4-BE49-F238E27FC236}">
              <a16:creationId xmlns:a16="http://schemas.microsoft.com/office/drawing/2014/main" id="{0238FB70-3818-468A-BB69-4BD9E51AC2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6" name="Text Box 5">
          <a:extLst>
            <a:ext uri="{FF2B5EF4-FFF2-40B4-BE49-F238E27FC236}">
              <a16:creationId xmlns:a16="http://schemas.microsoft.com/office/drawing/2014/main" id="{5A081194-449F-474B-9703-2642822E6F07}"/>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57" name="Text Box 5">
          <a:extLst>
            <a:ext uri="{FF2B5EF4-FFF2-40B4-BE49-F238E27FC236}">
              <a16:creationId xmlns:a16="http://schemas.microsoft.com/office/drawing/2014/main" id="{701738C2-FCA1-4649-9642-991F8CA79BC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8" name="Text Box 5">
          <a:extLst>
            <a:ext uri="{FF2B5EF4-FFF2-40B4-BE49-F238E27FC236}">
              <a16:creationId xmlns:a16="http://schemas.microsoft.com/office/drawing/2014/main" id="{FDFEF6C9-2C20-445E-8E52-5B48A644B0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9" name="Text Box 5">
          <a:extLst>
            <a:ext uri="{FF2B5EF4-FFF2-40B4-BE49-F238E27FC236}">
              <a16:creationId xmlns:a16="http://schemas.microsoft.com/office/drawing/2014/main" id="{1DCEC530-27DF-4413-8916-BAFF964787C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0" name="Text Box 5">
          <a:extLst>
            <a:ext uri="{FF2B5EF4-FFF2-40B4-BE49-F238E27FC236}">
              <a16:creationId xmlns:a16="http://schemas.microsoft.com/office/drawing/2014/main" id="{EF20B35E-E0A4-4A5A-AD86-3230BDA52D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1" name="Text Box 5">
          <a:extLst>
            <a:ext uri="{FF2B5EF4-FFF2-40B4-BE49-F238E27FC236}">
              <a16:creationId xmlns:a16="http://schemas.microsoft.com/office/drawing/2014/main" id="{3F061924-E7D1-4E84-ADBE-315FA3EE7D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2" name="Text Box 5">
          <a:extLst>
            <a:ext uri="{FF2B5EF4-FFF2-40B4-BE49-F238E27FC236}">
              <a16:creationId xmlns:a16="http://schemas.microsoft.com/office/drawing/2014/main" id="{59BF8607-B830-43E1-AC40-C592FDA6C22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3" name="Text Box 5">
          <a:extLst>
            <a:ext uri="{FF2B5EF4-FFF2-40B4-BE49-F238E27FC236}">
              <a16:creationId xmlns:a16="http://schemas.microsoft.com/office/drawing/2014/main" id="{6DE32A5F-AA5E-4B0A-B323-746718CCD8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4" name="Text Box 5">
          <a:extLst>
            <a:ext uri="{FF2B5EF4-FFF2-40B4-BE49-F238E27FC236}">
              <a16:creationId xmlns:a16="http://schemas.microsoft.com/office/drawing/2014/main" id="{BD5D2750-F0F1-43AC-A154-1D7B9CCEC3C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5" name="Text Box 5">
          <a:extLst>
            <a:ext uri="{FF2B5EF4-FFF2-40B4-BE49-F238E27FC236}">
              <a16:creationId xmlns:a16="http://schemas.microsoft.com/office/drawing/2014/main" id="{6FE33EAF-C668-420B-8335-4824282F262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6" name="Text Box 5">
          <a:extLst>
            <a:ext uri="{FF2B5EF4-FFF2-40B4-BE49-F238E27FC236}">
              <a16:creationId xmlns:a16="http://schemas.microsoft.com/office/drawing/2014/main" id="{3ADA1AE1-8120-45EA-8F49-4FE2011B80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7" name="Text Box 5">
          <a:extLst>
            <a:ext uri="{FF2B5EF4-FFF2-40B4-BE49-F238E27FC236}">
              <a16:creationId xmlns:a16="http://schemas.microsoft.com/office/drawing/2014/main" id="{16939E24-4948-4AC9-B5AA-2736BEDB118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8" name="Text Box 5">
          <a:extLst>
            <a:ext uri="{FF2B5EF4-FFF2-40B4-BE49-F238E27FC236}">
              <a16:creationId xmlns:a16="http://schemas.microsoft.com/office/drawing/2014/main" id="{4C5CCF0A-5075-41E1-A59B-233F17F07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9" name="Text Box 5">
          <a:extLst>
            <a:ext uri="{FF2B5EF4-FFF2-40B4-BE49-F238E27FC236}">
              <a16:creationId xmlns:a16="http://schemas.microsoft.com/office/drawing/2014/main" id="{AD58FE91-F3FD-4B8A-A369-3C0ED088C9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0" name="Text Box 5">
          <a:extLst>
            <a:ext uri="{FF2B5EF4-FFF2-40B4-BE49-F238E27FC236}">
              <a16:creationId xmlns:a16="http://schemas.microsoft.com/office/drawing/2014/main" id="{FBDA2448-1447-418C-B4DD-91CF6D20806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1" name="Text Box 5">
          <a:extLst>
            <a:ext uri="{FF2B5EF4-FFF2-40B4-BE49-F238E27FC236}">
              <a16:creationId xmlns:a16="http://schemas.microsoft.com/office/drawing/2014/main" id="{6A1CA981-1524-4846-9463-14F75B885F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2" name="Text Box 5">
          <a:extLst>
            <a:ext uri="{FF2B5EF4-FFF2-40B4-BE49-F238E27FC236}">
              <a16:creationId xmlns:a16="http://schemas.microsoft.com/office/drawing/2014/main" id="{8337C105-EE2C-4162-BBC6-F31FFD1ED6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3" name="Text Box 5">
          <a:extLst>
            <a:ext uri="{FF2B5EF4-FFF2-40B4-BE49-F238E27FC236}">
              <a16:creationId xmlns:a16="http://schemas.microsoft.com/office/drawing/2014/main" id="{3E926CB3-B767-4BFB-96CE-1DE6893E37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4" name="Text Box 5">
          <a:extLst>
            <a:ext uri="{FF2B5EF4-FFF2-40B4-BE49-F238E27FC236}">
              <a16:creationId xmlns:a16="http://schemas.microsoft.com/office/drawing/2014/main" id="{9ECCB8BE-5C38-4356-810B-9D32F8291EC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5" name="Text Box 5">
          <a:extLst>
            <a:ext uri="{FF2B5EF4-FFF2-40B4-BE49-F238E27FC236}">
              <a16:creationId xmlns:a16="http://schemas.microsoft.com/office/drawing/2014/main" id="{5CC1B922-2AB9-4FAD-BD7E-45C7DBC564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6" name="Text Box 5">
          <a:extLst>
            <a:ext uri="{FF2B5EF4-FFF2-40B4-BE49-F238E27FC236}">
              <a16:creationId xmlns:a16="http://schemas.microsoft.com/office/drawing/2014/main" id="{B8D0B075-AFAA-462C-801F-EF7DCC363FD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7" name="Text Box 5">
          <a:extLst>
            <a:ext uri="{FF2B5EF4-FFF2-40B4-BE49-F238E27FC236}">
              <a16:creationId xmlns:a16="http://schemas.microsoft.com/office/drawing/2014/main" id="{CF94F688-CD82-458B-92E9-1DEC8183EA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8" name="Text Box 5">
          <a:extLst>
            <a:ext uri="{FF2B5EF4-FFF2-40B4-BE49-F238E27FC236}">
              <a16:creationId xmlns:a16="http://schemas.microsoft.com/office/drawing/2014/main" id="{9D604C6B-E68C-4029-A377-6A325783CA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9" name="Text Box 5">
          <a:extLst>
            <a:ext uri="{FF2B5EF4-FFF2-40B4-BE49-F238E27FC236}">
              <a16:creationId xmlns:a16="http://schemas.microsoft.com/office/drawing/2014/main" id="{E4E21CED-F038-4D0E-81AF-81ADCB82C6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0" name="Text Box 5">
          <a:extLst>
            <a:ext uri="{FF2B5EF4-FFF2-40B4-BE49-F238E27FC236}">
              <a16:creationId xmlns:a16="http://schemas.microsoft.com/office/drawing/2014/main" id="{15E33A36-CA34-41CF-B06A-01A8ACC3D9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1" name="Text Box 5">
          <a:extLst>
            <a:ext uri="{FF2B5EF4-FFF2-40B4-BE49-F238E27FC236}">
              <a16:creationId xmlns:a16="http://schemas.microsoft.com/office/drawing/2014/main" id="{CF920A0E-3EBF-4BB7-BAE7-35286A0FFB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2" name="Text Box 5">
          <a:extLst>
            <a:ext uri="{FF2B5EF4-FFF2-40B4-BE49-F238E27FC236}">
              <a16:creationId xmlns:a16="http://schemas.microsoft.com/office/drawing/2014/main" id="{F2EEA79E-0245-4B98-A8DD-A9415A150FF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3" name="Text Box 5">
          <a:extLst>
            <a:ext uri="{FF2B5EF4-FFF2-40B4-BE49-F238E27FC236}">
              <a16:creationId xmlns:a16="http://schemas.microsoft.com/office/drawing/2014/main" id="{7C8D727E-3D74-40B2-993E-13BAC4D833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4" name="Text Box 5">
          <a:extLst>
            <a:ext uri="{FF2B5EF4-FFF2-40B4-BE49-F238E27FC236}">
              <a16:creationId xmlns:a16="http://schemas.microsoft.com/office/drawing/2014/main" id="{9CA97BF5-DFD3-4B4A-AF61-7A47FEAF69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5" name="Text Box 5">
          <a:extLst>
            <a:ext uri="{FF2B5EF4-FFF2-40B4-BE49-F238E27FC236}">
              <a16:creationId xmlns:a16="http://schemas.microsoft.com/office/drawing/2014/main" id="{4177339A-1803-4FF5-94EB-BEDF6E6E6A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6" name="Text Box 5">
          <a:extLst>
            <a:ext uri="{FF2B5EF4-FFF2-40B4-BE49-F238E27FC236}">
              <a16:creationId xmlns:a16="http://schemas.microsoft.com/office/drawing/2014/main" id="{569189FE-85DF-4957-96B8-56DC0E24AD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7" name="Text Box 5">
          <a:extLst>
            <a:ext uri="{FF2B5EF4-FFF2-40B4-BE49-F238E27FC236}">
              <a16:creationId xmlns:a16="http://schemas.microsoft.com/office/drawing/2014/main" id="{7E9BDD83-E2E3-4D17-9BE6-2D96054049F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8" name="Text Box 5">
          <a:extLst>
            <a:ext uri="{FF2B5EF4-FFF2-40B4-BE49-F238E27FC236}">
              <a16:creationId xmlns:a16="http://schemas.microsoft.com/office/drawing/2014/main" id="{694963C5-7C68-4E48-ABB8-80A4F91EC1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9" name="Text Box 5">
          <a:extLst>
            <a:ext uri="{FF2B5EF4-FFF2-40B4-BE49-F238E27FC236}">
              <a16:creationId xmlns:a16="http://schemas.microsoft.com/office/drawing/2014/main" id="{F92E3EA4-6568-4DBB-B252-D589245BB6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0" name="Text Box 5">
          <a:extLst>
            <a:ext uri="{FF2B5EF4-FFF2-40B4-BE49-F238E27FC236}">
              <a16:creationId xmlns:a16="http://schemas.microsoft.com/office/drawing/2014/main" id="{98526ED9-C8D9-4F94-A054-FBA9F35140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1" name="Text Box 5">
          <a:extLst>
            <a:ext uri="{FF2B5EF4-FFF2-40B4-BE49-F238E27FC236}">
              <a16:creationId xmlns:a16="http://schemas.microsoft.com/office/drawing/2014/main" id="{FD0731A1-3CED-423B-BAF1-87EC30BF51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2" name="Text Box 5">
          <a:extLst>
            <a:ext uri="{FF2B5EF4-FFF2-40B4-BE49-F238E27FC236}">
              <a16:creationId xmlns:a16="http://schemas.microsoft.com/office/drawing/2014/main" id="{9A3EFCF6-4F5C-4B8D-957D-E1B145E8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3" name="Text Box 5">
          <a:extLst>
            <a:ext uri="{FF2B5EF4-FFF2-40B4-BE49-F238E27FC236}">
              <a16:creationId xmlns:a16="http://schemas.microsoft.com/office/drawing/2014/main" id="{3BE3A331-A4AA-4DBA-8389-A1C8B5ECA9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4" name="Text Box 5">
          <a:extLst>
            <a:ext uri="{FF2B5EF4-FFF2-40B4-BE49-F238E27FC236}">
              <a16:creationId xmlns:a16="http://schemas.microsoft.com/office/drawing/2014/main" id="{DB8FA3B1-A73D-414F-A5F0-F3306BAA04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5" name="Text Box 5">
          <a:extLst>
            <a:ext uri="{FF2B5EF4-FFF2-40B4-BE49-F238E27FC236}">
              <a16:creationId xmlns:a16="http://schemas.microsoft.com/office/drawing/2014/main" id="{6BCBD552-DC89-41C1-A46F-09763BA904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6" name="Text Box 5">
          <a:extLst>
            <a:ext uri="{FF2B5EF4-FFF2-40B4-BE49-F238E27FC236}">
              <a16:creationId xmlns:a16="http://schemas.microsoft.com/office/drawing/2014/main" id="{9E782845-C784-4FE1-914A-4C2E504CB5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7" name="Text Box 5">
          <a:extLst>
            <a:ext uri="{FF2B5EF4-FFF2-40B4-BE49-F238E27FC236}">
              <a16:creationId xmlns:a16="http://schemas.microsoft.com/office/drawing/2014/main" id="{FF41A24E-9611-43AD-BDC5-65E4F24A42C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8" name="Text Box 5">
          <a:extLst>
            <a:ext uri="{FF2B5EF4-FFF2-40B4-BE49-F238E27FC236}">
              <a16:creationId xmlns:a16="http://schemas.microsoft.com/office/drawing/2014/main" id="{6EC9ED53-B9DE-4599-9613-EA5AB3D5CC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9" name="Text Box 5">
          <a:extLst>
            <a:ext uri="{FF2B5EF4-FFF2-40B4-BE49-F238E27FC236}">
              <a16:creationId xmlns:a16="http://schemas.microsoft.com/office/drawing/2014/main" id="{28F7BEBF-F486-4646-B2B2-B8FEDE35EB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500" name="Text Box 5">
          <a:extLst>
            <a:ext uri="{FF2B5EF4-FFF2-40B4-BE49-F238E27FC236}">
              <a16:creationId xmlns:a16="http://schemas.microsoft.com/office/drawing/2014/main" id="{FAC90755-89E5-4E1D-93D7-C4834D586F7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1" name="Text Box 5">
          <a:extLst>
            <a:ext uri="{FF2B5EF4-FFF2-40B4-BE49-F238E27FC236}">
              <a16:creationId xmlns:a16="http://schemas.microsoft.com/office/drawing/2014/main" id="{D8FCDAF3-C5E7-4D1D-B5FC-27682BB0C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2" name="Text Box 5">
          <a:extLst>
            <a:ext uri="{FF2B5EF4-FFF2-40B4-BE49-F238E27FC236}">
              <a16:creationId xmlns:a16="http://schemas.microsoft.com/office/drawing/2014/main" id="{864ADC5E-B199-445F-BF00-989579F5F6B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3" name="Text Box 5">
          <a:extLst>
            <a:ext uri="{FF2B5EF4-FFF2-40B4-BE49-F238E27FC236}">
              <a16:creationId xmlns:a16="http://schemas.microsoft.com/office/drawing/2014/main" id="{E90E22CD-7C95-4B52-B3A1-4CD27CCCA5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4" name="Text Box 5">
          <a:extLst>
            <a:ext uri="{FF2B5EF4-FFF2-40B4-BE49-F238E27FC236}">
              <a16:creationId xmlns:a16="http://schemas.microsoft.com/office/drawing/2014/main" id="{A48069E2-3D3C-4AAB-BF62-397FE5AA2E4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5" name="Text Box 5">
          <a:extLst>
            <a:ext uri="{FF2B5EF4-FFF2-40B4-BE49-F238E27FC236}">
              <a16:creationId xmlns:a16="http://schemas.microsoft.com/office/drawing/2014/main" id="{5661B8F7-6BDE-498F-AD9D-73E0B7F56B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6" name="Text Box 5">
          <a:extLst>
            <a:ext uri="{FF2B5EF4-FFF2-40B4-BE49-F238E27FC236}">
              <a16:creationId xmlns:a16="http://schemas.microsoft.com/office/drawing/2014/main" id="{D00F612D-2DD2-4913-9EE3-3DFEA8440C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7" name="Text Box 5">
          <a:extLst>
            <a:ext uri="{FF2B5EF4-FFF2-40B4-BE49-F238E27FC236}">
              <a16:creationId xmlns:a16="http://schemas.microsoft.com/office/drawing/2014/main" id="{EC806720-E1BC-4CDC-B71E-DDF60EEB5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8" name="Text Box 5">
          <a:extLst>
            <a:ext uri="{FF2B5EF4-FFF2-40B4-BE49-F238E27FC236}">
              <a16:creationId xmlns:a16="http://schemas.microsoft.com/office/drawing/2014/main" id="{5B195779-FB82-4005-861A-1DB60652FA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9" name="Text Box 5">
          <a:extLst>
            <a:ext uri="{FF2B5EF4-FFF2-40B4-BE49-F238E27FC236}">
              <a16:creationId xmlns:a16="http://schemas.microsoft.com/office/drawing/2014/main" id="{482793BE-2D9F-482C-880A-1CE28D4A5B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0" name="Text Box 5">
          <a:extLst>
            <a:ext uri="{FF2B5EF4-FFF2-40B4-BE49-F238E27FC236}">
              <a16:creationId xmlns:a16="http://schemas.microsoft.com/office/drawing/2014/main" id="{CFFF3760-9C18-4E87-B686-CDAFA27B86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1" name="Text Box 5">
          <a:extLst>
            <a:ext uri="{FF2B5EF4-FFF2-40B4-BE49-F238E27FC236}">
              <a16:creationId xmlns:a16="http://schemas.microsoft.com/office/drawing/2014/main" id="{3CD44EDD-4BF3-407E-8FA9-552B4DAB9D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2" name="Text Box 5">
          <a:extLst>
            <a:ext uri="{FF2B5EF4-FFF2-40B4-BE49-F238E27FC236}">
              <a16:creationId xmlns:a16="http://schemas.microsoft.com/office/drawing/2014/main" id="{553601B0-2353-407C-9597-CFA80FEECA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3" name="Text Box 5">
          <a:extLst>
            <a:ext uri="{FF2B5EF4-FFF2-40B4-BE49-F238E27FC236}">
              <a16:creationId xmlns:a16="http://schemas.microsoft.com/office/drawing/2014/main" id="{C118F8FE-6CA5-4FB9-991D-8A57F6C1CB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4" name="Text Box 5">
          <a:extLst>
            <a:ext uri="{FF2B5EF4-FFF2-40B4-BE49-F238E27FC236}">
              <a16:creationId xmlns:a16="http://schemas.microsoft.com/office/drawing/2014/main" id="{5BBA3385-2B93-40DA-8197-62EE66B13E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5" name="Text Box 5">
          <a:extLst>
            <a:ext uri="{FF2B5EF4-FFF2-40B4-BE49-F238E27FC236}">
              <a16:creationId xmlns:a16="http://schemas.microsoft.com/office/drawing/2014/main" id="{AB396069-1867-4567-BA3D-B2B6CB55F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6" name="Text Box 5">
          <a:extLst>
            <a:ext uri="{FF2B5EF4-FFF2-40B4-BE49-F238E27FC236}">
              <a16:creationId xmlns:a16="http://schemas.microsoft.com/office/drawing/2014/main" id="{858B784B-116B-43BD-88B3-B3B0EBAE88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7" name="Text Box 5">
          <a:extLst>
            <a:ext uri="{FF2B5EF4-FFF2-40B4-BE49-F238E27FC236}">
              <a16:creationId xmlns:a16="http://schemas.microsoft.com/office/drawing/2014/main" id="{8E10BEAC-EB07-4DBC-B795-AB8A37682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8" name="Text Box 5">
          <a:extLst>
            <a:ext uri="{FF2B5EF4-FFF2-40B4-BE49-F238E27FC236}">
              <a16:creationId xmlns:a16="http://schemas.microsoft.com/office/drawing/2014/main" id="{377AA8EA-A8F0-4FFF-A021-747C95369C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9" name="Text Box 5">
          <a:extLst>
            <a:ext uri="{FF2B5EF4-FFF2-40B4-BE49-F238E27FC236}">
              <a16:creationId xmlns:a16="http://schemas.microsoft.com/office/drawing/2014/main" id="{7BCBAEAD-A0C6-460E-9EBF-98F636E3D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0" name="Text Box 5">
          <a:extLst>
            <a:ext uri="{FF2B5EF4-FFF2-40B4-BE49-F238E27FC236}">
              <a16:creationId xmlns:a16="http://schemas.microsoft.com/office/drawing/2014/main" id="{A6AABD20-E5CC-4F29-97EB-20BED3860F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1" name="Text Box 5">
          <a:extLst>
            <a:ext uri="{FF2B5EF4-FFF2-40B4-BE49-F238E27FC236}">
              <a16:creationId xmlns:a16="http://schemas.microsoft.com/office/drawing/2014/main" id="{39477DD1-4A69-4F80-A900-10305C1054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2" name="Text Box 5">
          <a:extLst>
            <a:ext uri="{FF2B5EF4-FFF2-40B4-BE49-F238E27FC236}">
              <a16:creationId xmlns:a16="http://schemas.microsoft.com/office/drawing/2014/main" id="{9BE40A7C-01C4-4D65-8FD8-83CAA5D9E0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3" name="Text Box 5">
          <a:extLst>
            <a:ext uri="{FF2B5EF4-FFF2-40B4-BE49-F238E27FC236}">
              <a16:creationId xmlns:a16="http://schemas.microsoft.com/office/drawing/2014/main" id="{9CCD13A2-2898-4633-BCF3-71EF1E666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4" name="Text Box 5">
          <a:extLst>
            <a:ext uri="{FF2B5EF4-FFF2-40B4-BE49-F238E27FC236}">
              <a16:creationId xmlns:a16="http://schemas.microsoft.com/office/drawing/2014/main" id="{61235D0C-A197-41B7-8658-051DB5643E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5" name="Text Box 5">
          <a:extLst>
            <a:ext uri="{FF2B5EF4-FFF2-40B4-BE49-F238E27FC236}">
              <a16:creationId xmlns:a16="http://schemas.microsoft.com/office/drawing/2014/main" id="{26FBE60D-DEDF-455B-B13C-B27BE6399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6" name="Text Box 5">
          <a:extLst>
            <a:ext uri="{FF2B5EF4-FFF2-40B4-BE49-F238E27FC236}">
              <a16:creationId xmlns:a16="http://schemas.microsoft.com/office/drawing/2014/main" id="{6B8CE5F4-6DBA-4754-8CF1-500B77BB2C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7" name="Text Box 5">
          <a:extLst>
            <a:ext uri="{FF2B5EF4-FFF2-40B4-BE49-F238E27FC236}">
              <a16:creationId xmlns:a16="http://schemas.microsoft.com/office/drawing/2014/main" id="{4F3218AA-1654-4D63-AC2F-0F188EF5FC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8" name="Text Box 5">
          <a:extLst>
            <a:ext uri="{FF2B5EF4-FFF2-40B4-BE49-F238E27FC236}">
              <a16:creationId xmlns:a16="http://schemas.microsoft.com/office/drawing/2014/main" id="{39C24038-B138-4B67-A24F-2B372F0306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9" name="Text Box 5">
          <a:extLst>
            <a:ext uri="{FF2B5EF4-FFF2-40B4-BE49-F238E27FC236}">
              <a16:creationId xmlns:a16="http://schemas.microsoft.com/office/drawing/2014/main" id="{84198A2E-1707-4A16-BD35-5F0616297E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0" name="Text Box 5">
          <a:extLst>
            <a:ext uri="{FF2B5EF4-FFF2-40B4-BE49-F238E27FC236}">
              <a16:creationId xmlns:a16="http://schemas.microsoft.com/office/drawing/2014/main" id="{37E1E901-4492-40C5-B30E-8BFEB7605D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1" name="Text Box 5">
          <a:extLst>
            <a:ext uri="{FF2B5EF4-FFF2-40B4-BE49-F238E27FC236}">
              <a16:creationId xmlns:a16="http://schemas.microsoft.com/office/drawing/2014/main" id="{32A36F2F-B579-4108-9687-2DB5926E34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2" name="Text Box 5">
          <a:extLst>
            <a:ext uri="{FF2B5EF4-FFF2-40B4-BE49-F238E27FC236}">
              <a16:creationId xmlns:a16="http://schemas.microsoft.com/office/drawing/2014/main" id="{3365A5C2-2117-49D4-BC4C-4CE57E4ECAE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3" name="Text Box 5">
          <a:extLst>
            <a:ext uri="{FF2B5EF4-FFF2-40B4-BE49-F238E27FC236}">
              <a16:creationId xmlns:a16="http://schemas.microsoft.com/office/drawing/2014/main" id="{D080AB70-4E9B-4D55-B549-7EB7F2504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4" name="Text Box 5">
          <a:extLst>
            <a:ext uri="{FF2B5EF4-FFF2-40B4-BE49-F238E27FC236}">
              <a16:creationId xmlns:a16="http://schemas.microsoft.com/office/drawing/2014/main" id="{35524C26-72F7-43D5-B030-0AFEB825D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5" name="Text Box 5">
          <a:extLst>
            <a:ext uri="{FF2B5EF4-FFF2-40B4-BE49-F238E27FC236}">
              <a16:creationId xmlns:a16="http://schemas.microsoft.com/office/drawing/2014/main" id="{4592F53B-2EEC-4578-BF77-EA7C817A92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6" name="Text Box 5">
          <a:extLst>
            <a:ext uri="{FF2B5EF4-FFF2-40B4-BE49-F238E27FC236}">
              <a16:creationId xmlns:a16="http://schemas.microsoft.com/office/drawing/2014/main" id="{15EE8888-16A7-4F5E-BE92-745EFDC0EA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7" name="Text Box 5">
          <a:extLst>
            <a:ext uri="{FF2B5EF4-FFF2-40B4-BE49-F238E27FC236}">
              <a16:creationId xmlns:a16="http://schemas.microsoft.com/office/drawing/2014/main" id="{72F688AA-8F5C-4CC7-94D3-7C2F8485B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8" name="Text Box 5">
          <a:extLst>
            <a:ext uri="{FF2B5EF4-FFF2-40B4-BE49-F238E27FC236}">
              <a16:creationId xmlns:a16="http://schemas.microsoft.com/office/drawing/2014/main" id="{4AFE37E3-414A-44AD-8225-72C5E8F248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9" name="Text Box 5">
          <a:extLst>
            <a:ext uri="{FF2B5EF4-FFF2-40B4-BE49-F238E27FC236}">
              <a16:creationId xmlns:a16="http://schemas.microsoft.com/office/drawing/2014/main" id="{17015D7E-6C87-4DA2-841C-896CF37174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0" name="Text Box 5">
          <a:extLst>
            <a:ext uri="{FF2B5EF4-FFF2-40B4-BE49-F238E27FC236}">
              <a16:creationId xmlns:a16="http://schemas.microsoft.com/office/drawing/2014/main" id="{89EFA8C4-59A6-47E4-92AE-EE63444DDB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1" name="Text Box 5">
          <a:extLst>
            <a:ext uri="{FF2B5EF4-FFF2-40B4-BE49-F238E27FC236}">
              <a16:creationId xmlns:a16="http://schemas.microsoft.com/office/drawing/2014/main" id="{3BC73EE8-FB1D-4AC3-BF44-D3E7492F16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2" name="Text Box 5">
          <a:extLst>
            <a:ext uri="{FF2B5EF4-FFF2-40B4-BE49-F238E27FC236}">
              <a16:creationId xmlns:a16="http://schemas.microsoft.com/office/drawing/2014/main" id="{1C4CE0BC-47B4-4365-8A4C-71402B132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3" name="Text Box 5">
          <a:extLst>
            <a:ext uri="{FF2B5EF4-FFF2-40B4-BE49-F238E27FC236}">
              <a16:creationId xmlns:a16="http://schemas.microsoft.com/office/drawing/2014/main" id="{D89164B9-48E4-445D-84A9-D68761C03B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4" name="Text Box 5">
          <a:extLst>
            <a:ext uri="{FF2B5EF4-FFF2-40B4-BE49-F238E27FC236}">
              <a16:creationId xmlns:a16="http://schemas.microsoft.com/office/drawing/2014/main" id="{DE213E24-2AF9-4705-88CC-9319E0C39C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5" name="Text Box 5">
          <a:extLst>
            <a:ext uri="{FF2B5EF4-FFF2-40B4-BE49-F238E27FC236}">
              <a16:creationId xmlns:a16="http://schemas.microsoft.com/office/drawing/2014/main" id="{774DCC16-5952-4E22-8BCD-BA62C04ECF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6" name="Text Box 5">
          <a:extLst>
            <a:ext uri="{FF2B5EF4-FFF2-40B4-BE49-F238E27FC236}">
              <a16:creationId xmlns:a16="http://schemas.microsoft.com/office/drawing/2014/main" id="{958FD415-F362-48AB-BFA8-0EDC1FBD2B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7" name="Text Box 5">
          <a:extLst>
            <a:ext uri="{FF2B5EF4-FFF2-40B4-BE49-F238E27FC236}">
              <a16:creationId xmlns:a16="http://schemas.microsoft.com/office/drawing/2014/main" id="{6E0CE7B4-BA05-4CEC-80B9-E1A29BEA58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8" name="Text Box 5">
          <a:extLst>
            <a:ext uri="{FF2B5EF4-FFF2-40B4-BE49-F238E27FC236}">
              <a16:creationId xmlns:a16="http://schemas.microsoft.com/office/drawing/2014/main" id="{522ED3CC-F963-4A0A-A5CC-8FECC36CD3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49" name="Text Box 5">
          <a:extLst>
            <a:ext uri="{FF2B5EF4-FFF2-40B4-BE49-F238E27FC236}">
              <a16:creationId xmlns:a16="http://schemas.microsoft.com/office/drawing/2014/main" id="{3C5CE69E-D47F-41D4-B702-2D6040B2165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0" name="Text Box 5">
          <a:extLst>
            <a:ext uri="{FF2B5EF4-FFF2-40B4-BE49-F238E27FC236}">
              <a16:creationId xmlns:a16="http://schemas.microsoft.com/office/drawing/2014/main" id="{48691124-EC57-4615-BF9A-1EAFBDCCC2C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1" name="Text Box 5">
          <a:extLst>
            <a:ext uri="{FF2B5EF4-FFF2-40B4-BE49-F238E27FC236}">
              <a16:creationId xmlns:a16="http://schemas.microsoft.com/office/drawing/2014/main" id="{5FD267BE-F6EA-41CE-AC36-9905CBF6C98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52" name="Text Box 5">
          <a:extLst>
            <a:ext uri="{FF2B5EF4-FFF2-40B4-BE49-F238E27FC236}">
              <a16:creationId xmlns:a16="http://schemas.microsoft.com/office/drawing/2014/main" id="{1BA2FA4D-E694-40FD-9701-4FA3EEC814C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3" name="Text Box 5">
          <a:extLst>
            <a:ext uri="{FF2B5EF4-FFF2-40B4-BE49-F238E27FC236}">
              <a16:creationId xmlns:a16="http://schemas.microsoft.com/office/drawing/2014/main" id="{A3BFE3B4-5B93-4DCB-977A-60DC84778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4" name="Text Box 5">
          <a:extLst>
            <a:ext uri="{FF2B5EF4-FFF2-40B4-BE49-F238E27FC236}">
              <a16:creationId xmlns:a16="http://schemas.microsoft.com/office/drawing/2014/main" id="{BF815CF2-0EEE-4BE1-A656-1CEF506FF3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5" name="Text Box 5">
          <a:extLst>
            <a:ext uri="{FF2B5EF4-FFF2-40B4-BE49-F238E27FC236}">
              <a16:creationId xmlns:a16="http://schemas.microsoft.com/office/drawing/2014/main" id="{ED371154-3AA7-4853-A2B3-531933EA8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6" name="Text Box 5">
          <a:extLst>
            <a:ext uri="{FF2B5EF4-FFF2-40B4-BE49-F238E27FC236}">
              <a16:creationId xmlns:a16="http://schemas.microsoft.com/office/drawing/2014/main" id="{B9B1D652-6DDA-4697-930D-88591CBA26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7" name="Text Box 5">
          <a:extLst>
            <a:ext uri="{FF2B5EF4-FFF2-40B4-BE49-F238E27FC236}">
              <a16:creationId xmlns:a16="http://schemas.microsoft.com/office/drawing/2014/main" id="{9BF53250-04E8-468C-9D83-763457340AF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8" name="Text Box 5">
          <a:extLst>
            <a:ext uri="{FF2B5EF4-FFF2-40B4-BE49-F238E27FC236}">
              <a16:creationId xmlns:a16="http://schemas.microsoft.com/office/drawing/2014/main" id="{DBA31CBB-E4B5-4B8F-A965-2B2DB232DD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9" name="Text Box 5">
          <a:extLst>
            <a:ext uri="{FF2B5EF4-FFF2-40B4-BE49-F238E27FC236}">
              <a16:creationId xmlns:a16="http://schemas.microsoft.com/office/drawing/2014/main" id="{FFD1B074-7DDD-487D-9B9F-EE12536A96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0" name="Text Box 5">
          <a:extLst>
            <a:ext uri="{FF2B5EF4-FFF2-40B4-BE49-F238E27FC236}">
              <a16:creationId xmlns:a16="http://schemas.microsoft.com/office/drawing/2014/main" id="{3CD048CA-2D19-4A13-ABCA-260E707AD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1" name="Text Box 5">
          <a:extLst>
            <a:ext uri="{FF2B5EF4-FFF2-40B4-BE49-F238E27FC236}">
              <a16:creationId xmlns:a16="http://schemas.microsoft.com/office/drawing/2014/main" id="{16F85BC2-5559-4B33-8A85-9F077D27DF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2" name="Text Box 5">
          <a:extLst>
            <a:ext uri="{FF2B5EF4-FFF2-40B4-BE49-F238E27FC236}">
              <a16:creationId xmlns:a16="http://schemas.microsoft.com/office/drawing/2014/main" id="{E7E117DB-36C7-4A00-A46A-56B0EA5E61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3" name="Text Box 5">
          <a:extLst>
            <a:ext uri="{FF2B5EF4-FFF2-40B4-BE49-F238E27FC236}">
              <a16:creationId xmlns:a16="http://schemas.microsoft.com/office/drawing/2014/main" id="{3519E81C-B17E-4E07-B3D8-DB1E378F7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4" name="Text Box 5">
          <a:extLst>
            <a:ext uri="{FF2B5EF4-FFF2-40B4-BE49-F238E27FC236}">
              <a16:creationId xmlns:a16="http://schemas.microsoft.com/office/drawing/2014/main" id="{EBE9D46B-13AC-4EB5-A0F4-CC14F28A8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5" name="Text Box 5">
          <a:extLst>
            <a:ext uri="{FF2B5EF4-FFF2-40B4-BE49-F238E27FC236}">
              <a16:creationId xmlns:a16="http://schemas.microsoft.com/office/drawing/2014/main" id="{4F8C3AF1-095C-48B0-8F47-251F5746D1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6" name="Text Box 5">
          <a:extLst>
            <a:ext uri="{FF2B5EF4-FFF2-40B4-BE49-F238E27FC236}">
              <a16:creationId xmlns:a16="http://schemas.microsoft.com/office/drawing/2014/main" id="{66746A40-99F8-4D68-8805-340C701CC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7" name="Text Box 5">
          <a:extLst>
            <a:ext uri="{FF2B5EF4-FFF2-40B4-BE49-F238E27FC236}">
              <a16:creationId xmlns:a16="http://schemas.microsoft.com/office/drawing/2014/main" id="{BCF34F8D-FBEE-4EAE-BED6-C29D7BAE69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8" name="Text Box 5">
          <a:extLst>
            <a:ext uri="{FF2B5EF4-FFF2-40B4-BE49-F238E27FC236}">
              <a16:creationId xmlns:a16="http://schemas.microsoft.com/office/drawing/2014/main" id="{D877A9D5-C867-4CB0-933A-0E85311083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9" name="Text Box 5">
          <a:extLst>
            <a:ext uri="{FF2B5EF4-FFF2-40B4-BE49-F238E27FC236}">
              <a16:creationId xmlns:a16="http://schemas.microsoft.com/office/drawing/2014/main" id="{6FBEB9DD-9955-48F4-A8D4-57D174CA1E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0" name="Text Box 5">
          <a:extLst>
            <a:ext uri="{FF2B5EF4-FFF2-40B4-BE49-F238E27FC236}">
              <a16:creationId xmlns:a16="http://schemas.microsoft.com/office/drawing/2014/main" id="{9A4F8EC3-FAF8-46F4-B622-6C62792B9A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1" name="Text Box 5">
          <a:extLst>
            <a:ext uri="{FF2B5EF4-FFF2-40B4-BE49-F238E27FC236}">
              <a16:creationId xmlns:a16="http://schemas.microsoft.com/office/drawing/2014/main" id="{B6836730-E1C9-46DD-BAF9-1894A8BD0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2" name="Text Box 5">
          <a:extLst>
            <a:ext uri="{FF2B5EF4-FFF2-40B4-BE49-F238E27FC236}">
              <a16:creationId xmlns:a16="http://schemas.microsoft.com/office/drawing/2014/main" id="{E0FCD22C-871D-4ED3-A47D-CB8C23E755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3" name="Text Box 5">
          <a:extLst>
            <a:ext uri="{FF2B5EF4-FFF2-40B4-BE49-F238E27FC236}">
              <a16:creationId xmlns:a16="http://schemas.microsoft.com/office/drawing/2014/main" id="{8A56660F-DAB7-40B8-B674-AD94947B27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4" name="Text Box 5">
          <a:extLst>
            <a:ext uri="{FF2B5EF4-FFF2-40B4-BE49-F238E27FC236}">
              <a16:creationId xmlns:a16="http://schemas.microsoft.com/office/drawing/2014/main" id="{161FA25F-EC20-4494-9A92-D0825DDDE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5" name="Text Box 5">
          <a:extLst>
            <a:ext uri="{FF2B5EF4-FFF2-40B4-BE49-F238E27FC236}">
              <a16:creationId xmlns:a16="http://schemas.microsoft.com/office/drawing/2014/main" id="{6BA61C8B-0FD1-44B9-BB32-7E0BC66B9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6" name="Text Box 5">
          <a:extLst>
            <a:ext uri="{FF2B5EF4-FFF2-40B4-BE49-F238E27FC236}">
              <a16:creationId xmlns:a16="http://schemas.microsoft.com/office/drawing/2014/main" id="{3004FE09-661F-4B3E-878A-B537807BBD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7" name="Text Box 5">
          <a:extLst>
            <a:ext uri="{FF2B5EF4-FFF2-40B4-BE49-F238E27FC236}">
              <a16:creationId xmlns:a16="http://schemas.microsoft.com/office/drawing/2014/main" id="{2AA6C514-2973-4480-A0BF-8CFF7DE134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8" name="Text Box 5">
          <a:extLst>
            <a:ext uri="{FF2B5EF4-FFF2-40B4-BE49-F238E27FC236}">
              <a16:creationId xmlns:a16="http://schemas.microsoft.com/office/drawing/2014/main" id="{B01B1066-BF70-488D-A302-5E274846D2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9" name="Text Box 5">
          <a:extLst>
            <a:ext uri="{FF2B5EF4-FFF2-40B4-BE49-F238E27FC236}">
              <a16:creationId xmlns:a16="http://schemas.microsoft.com/office/drawing/2014/main" id="{4E816408-C012-484A-9255-636FDE23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0" name="Text Box 5">
          <a:extLst>
            <a:ext uri="{FF2B5EF4-FFF2-40B4-BE49-F238E27FC236}">
              <a16:creationId xmlns:a16="http://schemas.microsoft.com/office/drawing/2014/main" id="{5A85ADFB-C595-41DC-B815-50ABD7811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1" name="Text Box 5">
          <a:extLst>
            <a:ext uri="{FF2B5EF4-FFF2-40B4-BE49-F238E27FC236}">
              <a16:creationId xmlns:a16="http://schemas.microsoft.com/office/drawing/2014/main" id="{6D14FC98-377B-4802-BD1D-9948E1A496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2" name="Text Box 5">
          <a:extLst>
            <a:ext uri="{FF2B5EF4-FFF2-40B4-BE49-F238E27FC236}">
              <a16:creationId xmlns:a16="http://schemas.microsoft.com/office/drawing/2014/main" id="{B2E5EBDC-8867-4870-9A89-DF4233D62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3" name="Text Box 5">
          <a:extLst>
            <a:ext uri="{FF2B5EF4-FFF2-40B4-BE49-F238E27FC236}">
              <a16:creationId xmlns:a16="http://schemas.microsoft.com/office/drawing/2014/main" id="{D5CA4CA1-8A2E-4411-863F-7055C5DEE1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4" name="Text Box 5">
          <a:extLst>
            <a:ext uri="{FF2B5EF4-FFF2-40B4-BE49-F238E27FC236}">
              <a16:creationId xmlns:a16="http://schemas.microsoft.com/office/drawing/2014/main" id="{739C3F86-4E22-4B70-8A4D-FD8FE9B09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5" name="Text Box 5">
          <a:extLst>
            <a:ext uri="{FF2B5EF4-FFF2-40B4-BE49-F238E27FC236}">
              <a16:creationId xmlns:a16="http://schemas.microsoft.com/office/drawing/2014/main" id="{2A0EE33A-2BAF-4916-B7DC-E75AB10320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6" name="Text Box 5">
          <a:extLst>
            <a:ext uri="{FF2B5EF4-FFF2-40B4-BE49-F238E27FC236}">
              <a16:creationId xmlns:a16="http://schemas.microsoft.com/office/drawing/2014/main" id="{9A513371-BFC9-4C5F-A94C-2B55EAA37A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7" name="Text Box 5">
          <a:extLst>
            <a:ext uri="{FF2B5EF4-FFF2-40B4-BE49-F238E27FC236}">
              <a16:creationId xmlns:a16="http://schemas.microsoft.com/office/drawing/2014/main" id="{7F935F50-DB57-4CF2-AAC3-ECDD02428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8" name="Text Box 5">
          <a:extLst>
            <a:ext uri="{FF2B5EF4-FFF2-40B4-BE49-F238E27FC236}">
              <a16:creationId xmlns:a16="http://schemas.microsoft.com/office/drawing/2014/main" id="{A953F979-F202-4B45-B221-2B1B907C6B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9" name="Text Box 5">
          <a:extLst>
            <a:ext uri="{FF2B5EF4-FFF2-40B4-BE49-F238E27FC236}">
              <a16:creationId xmlns:a16="http://schemas.microsoft.com/office/drawing/2014/main" id="{E56296CE-EFD8-427F-B8A9-15C4137B50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0" name="Text Box 5">
          <a:extLst>
            <a:ext uri="{FF2B5EF4-FFF2-40B4-BE49-F238E27FC236}">
              <a16:creationId xmlns:a16="http://schemas.microsoft.com/office/drawing/2014/main" id="{A7C94E52-6A86-46C9-801E-729A4FF461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1" name="Text Box 5">
          <a:extLst>
            <a:ext uri="{FF2B5EF4-FFF2-40B4-BE49-F238E27FC236}">
              <a16:creationId xmlns:a16="http://schemas.microsoft.com/office/drawing/2014/main" id="{19BCD9EB-822E-4D2A-99E9-DC4650ACD9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2" name="Text Box 5">
          <a:extLst>
            <a:ext uri="{FF2B5EF4-FFF2-40B4-BE49-F238E27FC236}">
              <a16:creationId xmlns:a16="http://schemas.microsoft.com/office/drawing/2014/main" id="{2DAFDB5C-A00E-4842-8A80-389CB693F2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3" name="Text Box 5">
          <a:extLst>
            <a:ext uri="{FF2B5EF4-FFF2-40B4-BE49-F238E27FC236}">
              <a16:creationId xmlns:a16="http://schemas.microsoft.com/office/drawing/2014/main" id="{96214E43-9064-4513-AB27-5FFEEDF160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4" name="Text Box 5">
          <a:extLst>
            <a:ext uri="{FF2B5EF4-FFF2-40B4-BE49-F238E27FC236}">
              <a16:creationId xmlns:a16="http://schemas.microsoft.com/office/drawing/2014/main" id="{8EC00F13-D6B5-45E2-AAB7-EFD452717F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5" name="Text Box 5">
          <a:extLst>
            <a:ext uri="{FF2B5EF4-FFF2-40B4-BE49-F238E27FC236}">
              <a16:creationId xmlns:a16="http://schemas.microsoft.com/office/drawing/2014/main" id="{41736EE8-DE40-48E6-808F-EE2259374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6" name="Text Box 5">
          <a:extLst>
            <a:ext uri="{FF2B5EF4-FFF2-40B4-BE49-F238E27FC236}">
              <a16:creationId xmlns:a16="http://schemas.microsoft.com/office/drawing/2014/main" id="{C4F4596F-E364-4436-B8F3-4093CBAFE0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97" name="Text Box 5">
          <a:extLst>
            <a:ext uri="{FF2B5EF4-FFF2-40B4-BE49-F238E27FC236}">
              <a16:creationId xmlns:a16="http://schemas.microsoft.com/office/drawing/2014/main" id="{4DF24603-643C-412B-8FA0-18F20013CD7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8" name="Text Box 5">
          <a:extLst>
            <a:ext uri="{FF2B5EF4-FFF2-40B4-BE49-F238E27FC236}">
              <a16:creationId xmlns:a16="http://schemas.microsoft.com/office/drawing/2014/main" id="{4BC8F97B-B755-4E9F-8D6F-2D47643257F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9" name="Text Box 5">
          <a:extLst>
            <a:ext uri="{FF2B5EF4-FFF2-40B4-BE49-F238E27FC236}">
              <a16:creationId xmlns:a16="http://schemas.microsoft.com/office/drawing/2014/main" id="{58673D82-CF0D-48AB-B76B-4C5D9E1C675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600" name="Text Box 5">
          <a:extLst>
            <a:ext uri="{FF2B5EF4-FFF2-40B4-BE49-F238E27FC236}">
              <a16:creationId xmlns:a16="http://schemas.microsoft.com/office/drawing/2014/main" id="{34445A6D-3804-41E5-9D61-6C699E57D54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1" name="Text Box 5">
          <a:extLst>
            <a:ext uri="{FF2B5EF4-FFF2-40B4-BE49-F238E27FC236}">
              <a16:creationId xmlns:a16="http://schemas.microsoft.com/office/drawing/2014/main" id="{5C365423-67E7-469D-ACFE-4DCE732BE8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2" name="Text Box 5">
          <a:extLst>
            <a:ext uri="{FF2B5EF4-FFF2-40B4-BE49-F238E27FC236}">
              <a16:creationId xmlns:a16="http://schemas.microsoft.com/office/drawing/2014/main" id="{B3B24594-BD37-401D-BD5E-8536FAB0F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3" name="Text Box 5">
          <a:extLst>
            <a:ext uri="{FF2B5EF4-FFF2-40B4-BE49-F238E27FC236}">
              <a16:creationId xmlns:a16="http://schemas.microsoft.com/office/drawing/2014/main" id="{F0A2B65F-648E-49E5-9212-A9FAD3A39D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4" name="Text Box 5">
          <a:extLst>
            <a:ext uri="{FF2B5EF4-FFF2-40B4-BE49-F238E27FC236}">
              <a16:creationId xmlns:a16="http://schemas.microsoft.com/office/drawing/2014/main" id="{DF49FFDD-BC11-407F-856F-330A460809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5" name="Text Box 5">
          <a:extLst>
            <a:ext uri="{FF2B5EF4-FFF2-40B4-BE49-F238E27FC236}">
              <a16:creationId xmlns:a16="http://schemas.microsoft.com/office/drawing/2014/main" id="{BB7C45FB-DD1F-4A26-B9A6-4D61CD6984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6" name="Text Box 5">
          <a:extLst>
            <a:ext uri="{FF2B5EF4-FFF2-40B4-BE49-F238E27FC236}">
              <a16:creationId xmlns:a16="http://schemas.microsoft.com/office/drawing/2014/main" id="{E0736517-9EC1-484F-B36E-C4E51E2F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7" name="Text Box 5">
          <a:extLst>
            <a:ext uri="{FF2B5EF4-FFF2-40B4-BE49-F238E27FC236}">
              <a16:creationId xmlns:a16="http://schemas.microsoft.com/office/drawing/2014/main" id="{11681951-0716-4441-ADAD-8B18EF77B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8" name="Text Box 5">
          <a:extLst>
            <a:ext uri="{FF2B5EF4-FFF2-40B4-BE49-F238E27FC236}">
              <a16:creationId xmlns:a16="http://schemas.microsoft.com/office/drawing/2014/main" id="{544A6FB6-70C4-4A80-833E-657FDA4F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9" name="Text Box 5">
          <a:extLst>
            <a:ext uri="{FF2B5EF4-FFF2-40B4-BE49-F238E27FC236}">
              <a16:creationId xmlns:a16="http://schemas.microsoft.com/office/drawing/2014/main" id="{3C26A67A-B1F6-41F4-86AF-4B7251B4F9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0" name="Text Box 5">
          <a:extLst>
            <a:ext uri="{FF2B5EF4-FFF2-40B4-BE49-F238E27FC236}">
              <a16:creationId xmlns:a16="http://schemas.microsoft.com/office/drawing/2014/main" id="{0EBE3E9A-F255-453C-9B4A-FA26401271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1" name="Text Box 5">
          <a:extLst>
            <a:ext uri="{FF2B5EF4-FFF2-40B4-BE49-F238E27FC236}">
              <a16:creationId xmlns:a16="http://schemas.microsoft.com/office/drawing/2014/main" id="{88601636-A422-4221-B075-AFFBE317A6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2" name="Text Box 5">
          <a:extLst>
            <a:ext uri="{FF2B5EF4-FFF2-40B4-BE49-F238E27FC236}">
              <a16:creationId xmlns:a16="http://schemas.microsoft.com/office/drawing/2014/main" id="{F86FDEC1-8B28-45F7-BADA-74DA34AB2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3" name="Text Box 5">
          <a:extLst>
            <a:ext uri="{FF2B5EF4-FFF2-40B4-BE49-F238E27FC236}">
              <a16:creationId xmlns:a16="http://schemas.microsoft.com/office/drawing/2014/main" id="{F5A117A6-F6CE-4A61-B959-01F1564A6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4" name="Text Box 5">
          <a:extLst>
            <a:ext uri="{FF2B5EF4-FFF2-40B4-BE49-F238E27FC236}">
              <a16:creationId xmlns:a16="http://schemas.microsoft.com/office/drawing/2014/main" id="{7C96444F-C93D-41BC-9636-5788326BCF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5" name="Text Box 5">
          <a:extLst>
            <a:ext uri="{FF2B5EF4-FFF2-40B4-BE49-F238E27FC236}">
              <a16:creationId xmlns:a16="http://schemas.microsoft.com/office/drawing/2014/main" id="{1F8BB76B-AD8E-43F5-A79A-8431F8C3F2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6" name="Text Box 5">
          <a:extLst>
            <a:ext uri="{FF2B5EF4-FFF2-40B4-BE49-F238E27FC236}">
              <a16:creationId xmlns:a16="http://schemas.microsoft.com/office/drawing/2014/main" id="{CC58A91A-BCD5-4643-B0F9-8D94D2A843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7" name="Text Box 5">
          <a:extLst>
            <a:ext uri="{FF2B5EF4-FFF2-40B4-BE49-F238E27FC236}">
              <a16:creationId xmlns:a16="http://schemas.microsoft.com/office/drawing/2014/main" id="{F62B81CA-0F52-4641-8C22-EF21B7FBAE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8" name="Text Box 5">
          <a:extLst>
            <a:ext uri="{FF2B5EF4-FFF2-40B4-BE49-F238E27FC236}">
              <a16:creationId xmlns:a16="http://schemas.microsoft.com/office/drawing/2014/main" id="{BB4C7236-8D68-4D3B-8924-04CD17E83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9" name="Text Box 5">
          <a:extLst>
            <a:ext uri="{FF2B5EF4-FFF2-40B4-BE49-F238E27FC236}">
              <a16:creationId xmlns:a16="http://schemas.microsoft.com/office/drawing/2014/main" id="{754C9DAD-8318-41FD-B09B-DA3998839A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0" name="Text Box 5">
          <a:extLst>
            <a:ext uri="{FF2B5EF4-FFF2-40B4-BE49-F238E27FC236}">
              <a16:creationId xmlns:a16="http://schemas.microsoft.com/office/drawing/2014/main" id="{71EC504A-DE85-4614-89F8-96EB58CF1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1" name="Text Box 5">
          <a:extLst>
            <a:ext uri="{FF2B5EF4-FFF2-40B4-BE49-F238E27FC236}">
              <a16:creationId xmlns:a16="http://schemas.microsoft.com/office/drawing/2014/main" id="{F695068B-F436-4B31-9E49-7A33BFE48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2" name="Text Box 5">
          <a:extLst>
            <a:ext uri="{FF2B5EF4-FFF2-40B4-BE49-F238E27FC236}">
              <a16:creationId xmlns:a16="http://schemas.microsoft.com/office/drawing/2014/main" id="{A76F9DDE-278D-49C7-B30A-6971659A2E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3" name="Text Box 5">
          <a:extLst>
            <a:ext uri="{FF2B5EF4-FFF2-40B4-BE49-F238E27FC236}">
              <a16:creationId xmlns:a16="http://schemas.microsoft.com/office/drawing/2014/main" id="{C4DA751E-736F-4A47-976F-85F77048F4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4" name="Text Box 5">
          <a:extLst>
            <a:ext uri="{FF2B5EF4-FFF2-40B4-BE49-F238E27FC236}">
              <a16:creationId xmlns:a16="http://schemas.microsoft.com/office/drawing/2014/main" id="{44569C1B-B0E7-4E97-B793-AB542A112B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5" name="Text Box 5">
          <a:extLst>
            <a:ext uri="{FF2B5EF4-FFF2-40B4-BE49-F238E27FC236}">
              <a16:creationId xmlns:a16="http://schemas.microsoft.com/office/drawing/2014/main" id="{DADE41D2-4CC1-4A83-B16F-6349B462B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6" name="Text Box 5">
          <a:extLst>
            <a:ext uri="{FF2B5EF4-FFF2-40B4-BE49-F238E27FC236}">
              <a16:creationId xmlns:a16="http://schemas.microsoft.com/office/drawing/2014/main" id="{38C85891-57AC-4444-8E02-FD11CDBE6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7" name="Text Box 5">
          <a:extLst>
            <a:ext uri="{FF2B5EF4-FFF2-40B4-BE49-F238E27FC236}">
              <a16:creationId xmlns:a16="http://schemas.microsoft.com/office/drawing/2014/main" id="{3C238F5E-7F57-467C-BFAB-358502CF61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8" name="Text Box 5">
          <a:extLst>
            <a:ext uri="{FF2B5EF4-FFF2-40B4-BE49-F238E27FC236}">
              <a16:creationId xmlns:a16="http://schemas.microsoft.com/office/drawing/2014/main" id="{AD107901-E87C-4E7C-8FA3-F5FD354FBF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9" name="Text Box 5">
          <a:extLst>
            <a:ext uri="{FF2B5EF4-FFF2-40B4-BE49-F238E27FC236}">
              <a16:creationId xmlns:a16="http://schemas.microsoft.com/office/drawing/2014/main" id="{EC9D6A3D-5A4D-4715-A605-50D39713A6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0" name="Text Box 5">
          <a:extLst>
            <a:ext uri="{FF2B5EF4-FFF2-40B4-BE49-F238E27FC236}">
              <a16:creationId xmlns:a16="http://schemas.microsoft.com/office/drawing/2014/main" id="{C780DA27-AA19-4106-9270-B1628E5E2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1" name="Text Box 5">
          <a:extLst>
            <a:ext uri="{FF2B5EF4-FFF2-40B4-BE49-F238E27FC236}">
              <a16:creationId xmlns:a16="http://schemas.microsoft.com/office/drawing/2014/main" id="{2CAA41CF-63EF-4985-AAF4-A08C3E332C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2" name="Text Box 5">
          <a:extLst>
            <a:ext uri="{FF2B5EF4-FFF2-40B4-BE49-F238E27FC236}">
              <a16:creationId xmlns:a16="http://schemas.microsoft.com/office/drawing/2014/main" id="{047057BA-F7A0-4DF5-B15A-851A9219DB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3" name="Text Box 5">
          <a:extLst>
            <a:ext uri="{FF2B5EF4-FFF2-40B4-BE49-F238E27FC236}">
              <a16:creationId xmlns:a16="http://schemas.microsoft.com/office/drawing/2014/main" id="{1ADB43DF-D581-447A-B9B9-24C78B24FC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4" name="Text Box 5">
          <a:extLst>
            <a:ext uri="{FF2B5EF4-FFF2-40B4-BE49-F238E27FC236}">
              <a16:creationId xmlns:a16="http://schemas.microsoft.com/office/drawing/2014/main" id="{0D1C4C12-38AC-4688-81E3-811F8A4C22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5" name="Text Box 5">
          <a:extLst>
            <a:ext uri="{FF2B5EF4-FFF2-40B4-BE49-F238E27FC236}">
              <a16:creationId xmlns:a16="http://schemas.microsoft.com/office/drawing/2014/main" id="{BF76ECDC-EE7F-43F5-BDE2-B21DD3C13C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6" name="Text Box 5">
          <a:extLst>
            <a:ext uri="{FF2B5EF4-FFF2-40B4-BE49-F238E27FC236}">
              <a16:creationId xmlns:a16="http://schemas.microsoft.com/office/drawing/2014/main" id="{7C335F53-7B14-466B-B8FD-6258AFE102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7" name="Text Box 5">
          <a:extLst>
            <a:ext uri="{FF2B5EF4-FFF2-40B4-BE49-F238E27FC236}">
              <a16:creationId xmlns:a16="http://schemas.microsoft.com/office/drawing/2014/main" id="{756392B8-65E1-46ED-B515-E208218201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8" name="Text Box 5">
          <a:extLst>
            <a:ext uri="{FF2B5EF4-FFF2-40B4-BE49-F238E27FC236}">
              <a16:creationId xmlns:a16="http://schemas.microsoft.com/office/drawing/2014/main" id="{86F7D64A-FFEE-47DA-80BE-9FFB35FC80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9" name="Text Box 5">
          <a:extLst>
            <a:ext uri="{FF2B5EF4-FFF2-40B4-BE49-F238E27FC236}">
              <a16:creationId xmlns:a16="http://schemas.microsoft.com/office/drawing/2014/main" id="{5EA3F990-D997-4FEF-8053-8E84D26D5C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0" name="Text Box 5">
          <a:extLst>
            <a:ext uri="{FF2B5EF4-FFF2-40B4-BE49-F238E27FC236}">
              <a16:creationId xmlns:a16="http://schemas.microsoft.com/office/drawing/2014/main" id="{CBD54CB0-2879-415B-AC2B-0F5EC4F3BB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1" name="Text Box 5">
          <a:extLst>
            <a:ext uri="{FF2B5EF4-FFF2-40B4-BE49-F238E27FC236}">
              <a16:creationId xmlns:a16="http://schemas.microsoft.com/office/drawing/2014/main" id="{3F2F5113-435B-456A-9FF7-DBAD6119A8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2" name="Text Box 5">
          <a:extLst>
            <a:ext uri="{FF2B5EF4-FFF2-40B4-BE49-F238E27FC236}">
              <a16:creationId xmlns:a16="http://schemas.microsoft.com/office/drawing/2014/main" id="{5FB2F57D-4682-4F6B-87E2-5851ABBF9D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3" name="Text Box 5">
          <a:extLst>
            <a:ext uri="{FF2B5EF4-FFF2-40B4-BE49-F238E27FC236}">
              <a16:creationId xmlns:a16="http://schemas.microsoft.com/office/drawing/2014/main" id="{2C0ADC76-2373-441D-BC17-4A2FDCD3F1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4" name="Text Box 5">
          <a:extLst>
            <a:ext uri="{FF2B5EF4-FFF2-40B4-BE49-F238E27FC236}">
              <a16:creationId xmlns:a16="http://schemas.microsoft.com/office/drawing/2014/main" id="{01782E80-ADB7-4689-A3FC-8BCBF4E98D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5" name="Text Box 5">
          <a:extLst>
            <a:ext uri="{FF2B5EF4-FFF2-40B4-BE49-F238E27FC236}">
              <a16:creationId xmlns:a16="http://schemas.microsoft.com/office/drawing/2014/main" id="{724C4402-B661-42CC-BEB1-9377D1B4E139}"/>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6" name="Text Box 5">
          <a:extLst>
            <a:ext uri="{FF2B5EF4-FFF2-40B4-BE49-F238E27FC236}">
              <a16:creationId xmlns:a16="http://schemas.microsoft.com/office/drawing/2014/main" id="{54871E54-5F90-4ED9-9BEE-30460F939E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7" name="Text Box 5">
          <a:extLst>
            <a:ext uri="{FF2B5EF4-FFF2-40B4-BE49-F238E27FC236}">
              <a16:creationId xmlns:a16="http://schemas.microsoft.com/office/drawing/2014/main" id="{818EE35F-C4AE-4A6A-843D-850F4F10C42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8" name="Text Box 5">
          <a:extLst>
            <a:ext uri="{FF2B5EF4-FFF2-40B4-BE49-F238E27FC236}">
              <a16:creationId xmlns:a16="http://schemas.microsoft.com/office/drawing/2014/main" id="{908FB093-320F-424E-81B7-607D3BD0E10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49" name="Text Box 5">
          <a:extLst>
            <a:ext uri="{FF2B5EF4-FFF2-40B4-BE49-F238E27FC236}">
              <a16:creationId xmlns:a16="http://schemas.microsoft.com/office/drawing/2014/main" id="{73EB0A12-DDF3-4F4D-BA60-1A5470C0CA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0" name="Text Box 5">
          <a:extLst>
            <a:ext uri="{FF2B5EF4-FFF2-40B4-BE49-F238E27FC236}">
              <a16:creationId xmlns:a16="http://schemas.microsoft.com/office/drawing/2014/main" id="{73BFC528-98BA-46EC-85AF-8102FB264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1" name="Text Box 5">
          <a:extLst>
            <a:ext uri="{FF2B5EF4-FFF2-40B4-BE49-F238E27FC236}">
              <a16:creationId xmlns:a16="http://schemas.microsoft.com/office/drawing/2014/main" id="{631849E2-3395-4F2C-821C-125A7CB101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2" name="Text Box 5">
          <a:extLst>
            <a:ext uri="{FF2B5EF4-FFF2-40B4-BE49-F238E27FC236}">
              <a16:creationId xmlns:a16="http://schemas.microsoft.com/office/drawing/2014/main" id="{2D8BC785-83C8-45DA-A63F-010F56DE0C2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3" name="Text Box 5">
          <a:extLst>
            <a:ext uri="{FF2B5EF4-FFF2-40B4-BE49-F238E27FC236}">
              <a16:creationId xmlns:a16="http://schemas.microsoft.com/office/drawing/2014/main" id="{8CB483B9-5A7B-4AF8-B6AD-3E5ED3D1C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4" name="Text Box 5">
          <a:extLst>
            <a:ext uri="{FF2B5EF4-FFF2-40B4-BE49-F238E27FC236}">
              <a16:creationId xmlns:a16="http://schemas.microsoft.com/office/drawing/2014/main" id="{74C63E70-8799-4836-91E0-D5DB5241A1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5" name="Text Box 5">
          <a:extLst>
            <a:ext uri="{FF2B5EF4-FFF2-40B4-BE49-F238E27FC236}">
              <a16:creationId xmlns:a16="http://schemas.microsoft.com/office/drawing/2014/main" id="{52D85DA0-B9DF-4E06-9745-4F5106ACAE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6" name="Text Box 5">
          <a:extLst>
            <a:ext uri="{FF2B5EF4-FFF2-40B4-BE49-F238E27FC236}">
              <a16:creationId xmlns:a16="http://schemas.microsoft.com/office/drawing/2014/main" id="{C33E8830-75D2-4C1F-972E-BACE6ED719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7" name="Text Box 5">
          <a:extLst>
            <a:ext uri="{FF2B5EF4-FFF2-40B4-BE49-F238E27FC236}">
              <a16:creationId xmlns:a16="http://schemas.microsoft.com/office/drawing/2014/main" id="{E1777ADA-CC70-4B0F-86A3-A2B2C51BF9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8" name="Text Box 5">
          <a:extLst>
            <a:ext uri="{FF2B5EF4-FFF2-40B4-BE49-F238E27FC236}">
              <a16:creationId xmlns:a16="http://schemas.microsoft.com/office/drawing/2014/main" id="{AD49ABDA-7560-403B-AF80-D84E637A2D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9" name="Text Box 5">
          <a:extLst>
            <a:ext uri="{FF2B5EF4-FFF2-40B4-BE49-F238E27FC236}">
              <a16:creationId xmlns:a16="http://schemas.microsoft.com/office/drawing/2014/main" id="{A319A0D7-7A4D-4890-A907-2CE65BAD5A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0" name="Text Box 5">
          <a:extLst>
            <a:ext uri="{FF2B5EF4-FFF2-40B4-BE49-F238E27FC236}">
              <a16:creationId xmlns:a16="http://schemas.microsoft.com/office/drawing/2014/main" id="{22839895-F800-4A9D-ADDA-5183C9E1E4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1" name="Text Box 5">
          <a:extLst>
            <a:ext uri="{FF2B5EF4-FFF2-40B4-BE49-F238E27FC236}">
              <a16:creationId xmlns:a16="http://schemas.microsoft.com/office/drawing/2014/main" id="{318BA213-B073-4A3E-95F8-7501D54B3E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2" name="Text Box 5">
          <a:extLst>
            <a:ext uri="{FF2B5EF4-FFF2-40B4-BE49-F238E27FC236}">
              <a16:creationId xmlns:a16="http://schemas.microsoft.com/office/drawing/2014/main" id="{89BCCB19-6C07-4F9D-BE1D-3C2B3BB23B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3" name="Text Box 5">
          <a:extLst>
            <a:ext uri="{FF2B5EF4-FFF2-40B4-BE49-F238E27FC236}">
              <a16:creationId xmlns:a16="http://schemas.microsoft.com/office/drawing/2014/main" id="{0B0D8F5B-DBF7-43B8-9B6F-FB87B2DCFA0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4" name="Text Box 5">
          <a:extLst>
            <a:ext uri="{FF2B5EF4-FFF2-40B4-BE49-F238E27FC236}">
              <a16:creationId xmlns:a16="http://schemas.microsoft.com/office/drawing/2014/main" id="{26370795-F6E8-4D08-B6E1-57908A8E5A8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5" name="Text Box 5">
          <a:extLst>
            <a:ext uri="{FF2B5EF4-FFF2-40B4-BE49-F238E27FC236}">
              <a16:creationId xmlns:a16="http://schemas.microsoft.com/office/drawing/2014/main" id="{33F4FF33-A85C-40BD-9B7F-9B3084C27B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6" name="Text Box 5">
          <a:extLst>
            <a:ext uri="{FF2B5EF4-FFF2-40B4-BE49-F238E27FC236}">
              <a16:creationId xmlns:a16="http://schemas.microsoft.com/office/drawing/2014/main" id="{0FAD2554-B595-489E-A73B-4491669F97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7" name="Text Box 5">
          <a:extLst>
            <a:ext uri="{FF2B5EF4-FFF2-40B4-BE49-F238E27FC236}">
              <a16:creationId xmlns:a16="http://schemas.microsoft.com/office/drawing/2014/main" id="{02C8BD60-9AF7-4B0B-9677-02998A264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8" name="Text Box 5">
          <a:extLst>
            <a:ext uri="{FF2B5EF4-FFF2-40B4-BE49-F238E27FC236}">
              <a16:creationId xmlns:a16="http://schemas.microsoft.com/office/drawing/2014/main" id="{BE32D40D-6A90-4696-9B2E-D092516D46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9" name="Text Box 5">
          <a:extLst>
            <a:ext uri="{FF2B5EF4-FFF2-40B4-BE49-F238E27FC236}">
              <a16:creationId xmlns:a16="http://schemas.microsoft.com/office/drawing/2014/main" id="{25B27ADE-29D2-49DE-A72E-1FDAABAB15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0" name="Text Box 5">
          <a:extLst>
            <a:ext uri="{FF2B5EF4-FFF2-40B4-BE49-F238E27FC236}">
              <a16:creationId xmlns:a16="http://schemas.microsoft.com/office/drawing/2014/main" id="{9618884F-64C9-40FD-A4FD-4B2CEA7B07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1" name="Text Box 5">
          <a:extLst>
            <a:ext uri="{FF2B5EF4-FFF2-40B4-BE49-F238E27FC236}">
              <a16:creationId xmlns:a16="http://schemas.microsoft.com/office/drawing/2014/main" id="{141008D8-8335-4716-B2DD-B36C2F53FF2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2" name="Text Box 5">
          <a:extLst>
            <a:ext uri="{FF2B5EF4-FFF2-40B4-BE49-F238E27FC236}">
              <a16:creationId xmlns:a16="http://schemas.microsoft.com/office/drawing/2014/main" id="{1A81AA68-3E08-4CFA-8B26-C1E06DB0F3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3" name="Text Box 5">
          <a:extLst>
            <a:ext uri="{FF2B5EF4-FFF2-40B4-BE49-F238E27FC236}">
              <a16:creationId xmlns:a16="http://schemas.microsoft.com/office/drawing/2014/main" id="{9E7EA01D-934D-490D-B0E2-A413977C0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4" name="Text Box 5">
          <a:extLst>
            <a:ext uri="{FF2B5EF4-FFF2-40B4-BE49-F238E27FC236}">
              <a16:creationId xmlns:a16="http://schemas.microsoft.com/office/drawing/2014/main" id="{19CC6A27-CF7A-448D-922A-96320A7A7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5" name="Text Box 5">
          <a:extLst>
            <a:ext uri="{FF2B5EF4-FFF2-40B4-BE49-F238E27FC236}">
              <a16:creationId xmlns:a16="http://schemas.microsoft.com/office/drawing/2014/main" id="{0823090D-A1E5-409E-A7BA-39A1DF152C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6" name="Text Box 5">
          <a:extLst>
            <a:ext uri="{FF2B5EF4-FFF2-40B4-BE49-F238E27FC236}">
              <a16:creationId xmlns:a16="http://schemas.microsoft.com/office/drawing/2014/main" id="{CB59E54C-D26E-4F9B-A0FC-53370BE0BC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7" name="Text Box 5">
          <a:extLst>
            <a:ext uri="{FF2B5EF4-FFF2-40B4-BE49-F238E27FC236}">
              <a16:creationId xmlns:a16="http://schemas.microsoft.com/office/drawing/2014/main" id="{5E0BE31F-A6DB-43B0-9AA6-BAD39E695BF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8" name="Text Box 5">
          <a:extLst>
            <a:ext uri="{FF2B5EF4-FFF2-40B4-BE49-F238E27FC236}">
              <a16:creationId xmlns:a16="http://schemas.microsoft.com/office/drawing/2014/main" id="{B57667C3-7D86-47C5-B514-46F1D3185E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9" name="Text Box 5">
          <a:extLst>
            <a:ext uri="{FF2B5EF4-FFF2-40B4-BE49-F238E27FC236}">
              <a16:creationId xmlns:a16="http://schemas.microsoft.com/office/drawing/2014/main" id="{88DFD2D2-CD88-4046-8126-C0DF295090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0" name="Text Box 5">
          <a:extLst>
            <a:ext uri="{FF2B5EF4-FFF2-40B4-BE49-F238E27FC236}">
              <a16:creationId xmlns:a16="http://schemas.microsoft.com/office/drawing/2014/main" id="{CE41F309-F68D-4CF6-8417-2F839138CD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1" name="Text Box 5">
          <a:extLst>
            <a:ext uri="{FF2B5EF4-FFF2-40B4-BE49-F238E27FC236}">
              <a16:creationId xmlns:a16="http://schemas.microsoft.com/office/drawing/2014/main" id="{220C422A-444F-4DCB-B387-DAE3B2C749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2" name="Text Box 5">
          <a:extLst>
            <a:ext uri="{FF2B5EF4-FFF2-40B4-BE49-F238E27FC236}">
              <a16:creationId xmlns:a16="http://schemas.microsoft.com/office/drawing/2014/main" id="{1F124226-0846-49EF-BA18-DB15A409203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3" name="Text Box 5">
          <a:extLst>
            <a:ext uri="{FF2B5EF4-FFF2-40B4-BE49-F238E27FC236}">
              <a16:creationId xmlns:a16="http://schemas.microsoft.com/office/drawing/2014/main" id="{9BCB0CEF-C80C-4E9F-AD5E-9F7CF37094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4" name="Text Box 5">
          <a:extLst>
            <a:ext uri="{FF2B5EF4-FFF2-40B4-BE49-F238E27FC236}">
              <a16:creationId xmlns:a16="http://schemas.microsoft.com/office/drawing/2014/main" id="{4E5DEE11-2474-43A0-9212-19FBCCEE5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5" name="Text Box 5">
          <a:extLst>
            <a:ext uri="{FF2B5EF4-FFF2-40B4-BE49-F238E27FC236}">
              <a16:creationId xmlns:a16="http://schemas.microsoft.com/office/drawing/2014/main" id="{631A5E7C-F9B6-42F4-9945-1167718C89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6" name="Text Box 5">
          <a:extLst>
            <a:ext uri="{FF2B5EF4-FFF2-40B4-BE49-F238E27FC236}">
              <a16:creationId xmlns:a16="http://schemas.microsoft.com/office/drawing/2014/main" id="{604B2A97-C430-429C-AA67-5114CA681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7" name="Text Box 5">
          <a:extLst>
            <a:ext uri="{FF2B5EF4-FFF2-40B4-BE49-F238E27FC236}">
              <a16:creationId xmlns:a16="http://schemas.microsoft.com/office/drawing/2014/main" id="{41D57238-D94B-45B8-B0E3-D01D1159FB9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8" name="Text Box 5">
          <a:extLst>
            <a:ext uri="{FF2B5EF4-FFF2-40B4-BE49-F238E27FC236}">
              <a16:creationId xmlns:a16="http://schemas.microsoft.com/office/drawing/2014/main" id="{D91A5BE1-5DB2-44DB-B5B3-5E14C023E3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9" name="Text Box 5">
          <a:extLst>
            <a:ext uri="{FF2B5EF4-FFF2-40B4-BE49-F238E27FC236}">
              <a16:creationId xmlns:a16="http://schemas.microsoft.com/office/drawing/2014/main" id="{C2BD4B6F-56EC-483B-9C9B-64049D8FC8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0" name="Text Box 5">
          <a:extLst>
            <a:ext uri="{FF2B5EF4-FFF2-40B4-BE49-F238E27FC236}">
              <a16:creationId xmlns:a16="http://schemas.microsoft.com/office/drawing/2014/main" id="{4C07CB19-B469-4AD3-ADFA-DD31094CA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1" name="Text Box 5">
          <a:extLst>
            <a:ext uri="{FF2B5EF4-FFF2-40B4-BE49-F238E27FC236}">
              <a16:creationId xmlns:a16="http://schemas.microsoft.com/office/drawing/2014/main" id="{C0ED5A6A-7AC5-4D46-AE5F-F974F24B2C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92" name="Text Box 5">
          <a:extLst>
            <a:ext uri="{FF2B5EF4-FFF2-40B4-BE49-F238E27FC236}">
              <a16:creationId xmlns:a16="http://schemas.microsoft.com/office/drawing/2014/main" id="{2C4025C1-2D9D-4DFB-8706-4B4E9E4EA4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3" name="Text Box 5">
          <a:extLst>
            <a:ext uri="{FF2B5EF4-FFF2-40B4-BE49-F238E27FC236}">
              <a16:creationId xmlns:a16="http://schemas.microsoft.com/office/drawing/2014/main" id="{ADBAAD73-2F5C-434E-B9BB-B0E41645AE0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4" name="Text Box 5">
          <a:extLst>
            <a:ext uri="{FF2B5EF4-FFF2-40B4-BE49-F238E27FC236}">
              <a16:creationId xmlns:a16="http://schemas.microsoft.com/office/drawing/2014/main" id="{71567E81-0220-44AB-BC42-2B7F4AF8CA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5" name="Text Box 5">
          <a:extLst>
            <a:ext uri="{FF2B5EF4-FFF2-40B4-BE49-F238E27FC236}">
              <a16:creationId xmlns:a16="http://schemas.microsoft.com/office/drawing/2014/main" id="{C5A172AC-DB4E-4365-BBED-3CE98232CCD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6" name="Text Box 5">
          <a:extLst>
            <a:ext uri="{FF2B5EF4-FFF2-40B4-BE49-F238E27FC236}">
              <a16:creationId xmlns:a16="http://schemas.microsoft.com/office/drawing/2014/main" id="{3CA9C2F2-51AB-4B75-A37A-35EF719887A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97" name="Text Box 5">
          <a:extLst>
            <a:ext uri="{FF2B5EF4-FFF2-40B4-BE49-F238E27FC236}">
              <a16:creationId xmlns:a16="http://schemas.microsoft.com/office/drawing/2014/main" id="{22F6F995-C417-4E35-A3BA-A9B6ABB8DDD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8" name="Text Box 5">
          <a:extLst>
            <a:ext uri="{FF2B5EF4-FFF2-40B4-BE49-F238E27FC236}">
              <a16:creationId xmlns:a16="http://schemas.microsoft.com/office/drawing/2014/main" id="{93EDF39A-34D1-476B-B7AE-013C797AED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9" name="Text Box 5">
          <a:extLst>
            <a:ext uri="{FF2B5EF4-FFF2-40B4-BE49-F238E27FC236}">
              <a16:creationId xmlns:a16="http://schemas.microsoft.com/office/drawing/2014/main" id="{9F6A3A16-C2B9-49B7-B5D0-F637D7BCB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0" name="Text Box 5">
          <a:extLst>
            <a:ext uri="{FF2B5EF4-FFF2-40B4-BE49-F238E27FC236}">
              <a16:creationId xmlns:a16="http://schemas.microsoft.com/office/drawing/2014/main" id="{DE903E96-0697-40AD-8A34-F6E4A5956A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1" name="Text Box 5">
          <a:extLst>
            <a:ext uri="{FF2B5EF4-FFF2-40B4-BE49-F238E27FC236}">
              <a16:creationId xmlns:a16="http://schemas.microsoft.com/office/drawing/2014/main" id="{6169EF28-08FB-47C2-BF24-67B14AC4C7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2" name="Text Box 5">
          <a:extLst>
            <a:ext uri="{FF2B5EF4-FFF2-40B4-BE49-F238E27FC236}">
              <a16:creationId xmlns:a16="http://schemas.microsoft.com/office/drawing/2014/main" id="{77B67512-8778-4951-A001-405D6641F8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3" name="Text Box 5">
          <a:extLst>
            <a:ext uri="{FF2B5EF4-FFF2-40B4-BE49-F238E27FC236}">
              <a16:creationId xmlns:a16="http://schemas.microsoft.com/office/drawing/2014/main" id="{5DAA0F2B-7B7B-428F-96B5-FBD742E4F3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4" name="Text Box 5">
          <a:extLst>
            <a:ext uri="{FF2B5EF4-FFF2-40B4-BE49-F238E27FC236}">
              <a16:creationId xmlns:a16="http://schemas.microsoft.com/office/drawing/2014/main" id="{2CF9B6FD-A7C0-43A5-B8F3-A28C0372D0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5" name="Text Box 5">
          <a:extLst>
            <a:ext uri="{FF2B5EF4-FFF2-40B4-BE49-F238E27FC236}">
              <a16:creationId xmlns:a16="http://schemas.microsoft.com/office/drawing/2014/main" id="{DFA2445D-49EC-47BE-9BF9-8B92B45033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6" name="Text Box 5">
          <a:extLst>
            <a:ext uri="{FF2B5EF4-FFF2-40B4-BE49-F238E27FC236}">
              <a16:creationId xmlns:a16="http://schemas.microsoft.com/office/drawing/2014/main" id="{E4D0F01A-32DF-4973-AA5F-9F4A11669E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7" name="Text Box 5">
          <a:extLst>
            <a:ext uri="{FF2B5EF4-FFF2-40B4-BE49-F238E27FC236}">
              <a16:creationId xmlns:a16="http://schemas.microsoft.com/office/drawing/2014/main" id="{C95FF17B-68BC-480F-B2FE-2B0F831AFD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8" name="Text Box 5">
          <a:extLst>
            <a:ext uri="{FF2B5EF4-FFF2-40B4-BE49-F238E27FC236}">
              <a16:creationId xmlns:a16="http://schemas.microsoft.com/office/drawing/2014/main" id="{7660485C-3DB7-4C3E-9798-63516E44F3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9" name="Text Box 5">
          <a:extLst>
            <a:ext uri="{FF2B5EF4-FFF2-40B4-BE49-F238E27FC236}">
              <a16:creationId xmlns:a16="http://schemas.microsoft.com/office/drawing/2014/main" id="{F9FD22CA-2C7A-4517-8993-10C55D2416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0" name="Text Box 5">
          <a:extLst>
            <a:ext uri="{FF2B5EF4-FFF2-40B4-BE49-F238E27FC236}">
              <a16:creationId xmlns:a16="http://schemas.microsoft.com/office/drawing/2014/main" id="{FB6BF6AE-D67D-484C-A373-F28A86EE0F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1" name="Text Box 5">
          <a:extLst>
            <a:ext uri="{FF2B5EF4-FFF2-40B4-BE49-F238E27FC236}">
              <a16:creationId xmlns:a16="http://schemas.microsoft.com/office/drawing/2014/main" id="{22910DAE-3A55-4C9F-95BF-923E2C6D52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2" name="Text Box 5">
          <a:extLst>
            <a:ext uri="{FF2B5EF4-FFF2-40B4-BE49-F238E27FC236}">
              <a16:creationId xmlns:a16="http://schemas.microsoft.com/office/drawing/2014/main" id="{AD59BF8A-02CD-4707-A1FB-3A1A67BF9A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3" name="Text Box 5">
          <a:extLst>
            <a:ext uri="{FF2B5EF4-FFF2-40B4-BE49-F238E27FC236}">
              <a16:creationId xmlns:a16="http://schemas.microsoft.com/office/drawing/2014/main" id="{97B899D9-E700-44AB-82FA-9E4FE6E31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4" name="Text Box 5">
          <a:extLst>
            <a:ext uri="{FF2B5EF4-FFF2-40B4-BE49-F238E27FC236}">
              <a16:creationId xmlns:a16="http://schemas.microsoft.com/office/drawing/2014/main" id="{5F9505BA-FF61-4A6B-B52C-2F7C8C13B8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5" name="Text Box 5">
          <a:extLst>
            <a:ext uri="{FF2B5EF4-FFF2-40B4-BE49-F238E27FC236}">
              <a16:creationId xmlns:a16="http://schemas.microsoft.com/office/drawing/2014/main" id="{DB24B853-1A42-4119-A18B-4DF658F192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6" name="Text Box 5">
          <a:extLst>
            <a:ext uri="{FF2B5EF4-FFF2-40B4-BE49-F238E27FC236}">
              <a16:creationId xmlns:a16="http://schemas.microsoft.com/office/drawing/2014/main" id="{C3EDDE01-2A6E-4AF1-81BD-90464B3A897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7" name="Text Box 5">
          <a:extLst>
            <a:ext uri="{FF2B5EF4-FFF2-40B4-BE49-F238E27FC236}">
              <a16:creationId xmlns:a16="http://schemas.microsoft.com/office/drawing/2014/main" id="{C59C49E5-AFCD-45E6-8261-A7D6CB444A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8" name="Text Box 5">
          <a:extLst>
            <a:ext uri="{FF2B5EF4-FFF2-40B4-BE49-F238E27FC236}">
              <a16:creationId xmlns:a16="http://schemas.microsoft.com/office/drawing/2014/main" id="{592E1F2E-FC7F-44C5-88B7-14731E5600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9" name="Text Box 5">
          <a:extLst>
            <a:ext uri="{FF2B5EF4-FFF2-40B4-BE49-F238E27FC236}">
              <a16:creationId xmlns:a16="http://schemas.microsoft.com/office/drawing/2014/main" id="{F1C7CC80-8385-47FE-8FA2-3CB98D6F0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0" name="Text Box 5">
          <a:extLst>
            <a:ext uri="{FF2B5EF4-FFF2-40B4-BE49-F238E27FC236}">
              <a16:creationId xmlns:a16="http://schemas.microsoft.com/office/drawing/2014/main" id="{923FAE71-D1BF-49A1-A586-3B34F91559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1" name="Text Box 5">
          <a:extLst>
            <a:ext uri="{FF2B5EF4-FFF2-40B4-BE49-F238E27FC236}">
              <a16:creationId xmlns:a16="http://schemas.microsoft.com/office/drawing/2014/main" id="{92940252-1259-4947-949B-DBDB032B7C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2" name="Text Box 5">
          <a:extLst>
            <a:ext uri="{FF2B5EF4-FFF2-40B4-BE49-F238E27FC236}">
              <a16:creationId xmlns:a16="http://schemas.microsoft.com/office/drawing/2014/main" id="{6B5C44CC-CCF9-41F3-9C36-AB877B408F2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3" name="Text Box 5">
          <a:extLst>
            <a:ext uri="{FF2B5EF4-FFF2-40B4-BE49-F238E27FC236}">
              <a16:creationId xmlns:a16="http://schemas.microsoft.com/office/drawing/2014/main" id="{2AB23283-B830-4512-BFA8-D0A70C0BBE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4" name="Text Box 5">
          <a:extLst>
            <a:ext uri="{FF2B5EF4-FFF2-40B4-BE49-F238E27FC236}">
              <a16:creationId xmlns:a16="http://schemas.microsoft.com/office/drawing/2014/main" id="{E87D5A03-D731-4A9C-9A9B-F41641EB53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5" name="Text Box 5">
          <a:extLst>
            <a:ext uri="{FF2B5EF4-FFF2-40B4-BE49-F238E27FC236}">
              <a16:creationId xmlns:a16="http://schemas.microsoft.com/office/drawing/2014/main" id="{A0B5B5E3-D83F-45FB-A332-08503EC7DC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6" name="Text Box 5">
          <a:extLst>
            <a:ext uri="{FF2B5EF4-FFF2-40B4-BE49-F238E27FC236}">
              <a16:creationId xmlns:a16="http://schemas.microsoft.com/office/drawing/2014/main" id="{FF8EB4BB-0339-4098-91EC-89C8806A65C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7" name="Text Box 5">
          <a:extLst>
            <a:ext uri="{FF2B5EF4-FFF2-40B4-BE49-F238E27FC236}">
              <a16:creationId xmlns:a16="http://schemas.microsoft.com/office/drawing/2014/main" id="{92C3AD45-4D63-4B52-86F2-04C460A472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8" name="Text Box 5">
          <a:extLst>
            <a:ext uri="{FF2B5EF4-FFF2-40B4-BE49-F238E27FC236}">
              <a16:creationId xmlns:a16="http://schemas.microsoft.com/office/drawing/2014/main" id="{399584C7-3E87-4569-A914-C97027E5F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9" name="Text Box 5">
          <a:extLst>
            <a:ext uri="{FF2B5EF4-FFF2-40B4-BE49-F238E27FC236}">
              <a16:creationId xmlns:a16="http://schemas.microsoft.com/office/drawing/2014/main" id="{16DADBCA-AFAF-4C3C-A131-A8E59078F0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0" name="Text Box 5">
          <a:extLst>
            <a:ext uri="{FF2B5EF4-FFF2-40B4-BE49-F238E27FC236}">
              <a16:creationId xmlns:a16="http://schemas.microsoft.com/office/drawing/2014/main" id="{2B528D33-DA70-4E9A-8061-E167ACE3A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1" name="Text Box 5">
          <a:extLst>
            <a:ext uri="{FF2B5EF4-FFF2-40B4-BE49-F238E27FC236}">
              <a16:creationId xmlns:a16="http://schemas.microsoft.com/office/drawing/2014/main" id="{87AFA07D-2F18-4BF6-9BFF-CCA3AC864F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2" name="Text Box 5">
          <a:extLst>
            <a:ext uri="{FF2B5EF4-FFF2-40B4-BE49-F238E27FC236}">
              <a16:creationId xmlns:a16="http://schemas.microsoft.com/office/drawing/2014/main" id="{1B202616-959C-421F-AA6B-264ECE5AD3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3" name="Text Box 5">
          <a:extLst>
            <a:ext uri="{FF2B5EF4-FFF2-40B4-BE49-F238E27FC236}">
              <a16:creationId xmlns:a16="http://schemas.microsoft.com/office/drawing/2014/main" id="{DE39F7D5-7AA6-4205-AB59-DA1534C0E9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4" name="Text Box 5">
          <a:extLst>
            <a:ext uri="{FF2B5EF4-FFF2-40B4-BE49-F238E27FC236}">
              <a16:creationId xmlns:a16="http://schemas.microsoft.com/office/drawing/2014/main" id="{13773E17-C55E-44EB-94BE-6F4545A2CE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5" name="Text Box 5">
          <a:extLst>
            <a:ext uri="{FF2B5EF4-FFF2-40B4-BE49-F238E27FC236}">
              <a16:creationId xmlns:a16="http://schemas.microsoft.com/office/drawing/2014/main" id="{ED7EF7CB-1FA4-4CC6-8E3E-FCCAF2CE9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6" name="Text Box 5">
          <a:extLst>
            <a:ext uri="{FF2B5EF4-FFF2-40B4-BE49-F238E27FC236}">
              <a16:creationId xmlns:a16="http://schemas.microsoft.com/office/drawing/2014/main" id="{9F00CFC8-8A5B-4D04-B66F-CE5393BF3C1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7" name="Text Box 5">
          <a:extLst>
            <a:ext uri="{FF2B5EF4-FFF2-40B4-BE49-F238E27FC236}">
              <a16:creationId xmlns:a16="http://schemas.microsoft.com/office/drawing/2014/main" id="{83F28777-D6D4-4479-AF82-6B98E3DD65B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8" name="Text Box 5">
          <a:extLst>
            <a:ext uri="{FF2B5EF4-FFF2-40B4-BE49-F238E27FC236}">
              <a16:creationId xmlns:a16="http://schemas.microsoft.com/office/drawing/2014/main" id="{DFB3731F-11AF-4149-9899-AD488A1E3B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9" name="Text Box 5">
          <a:extLst>
            <a:ext uri="{FF2B5EF4-FFF2-40B4-BE49-F238E27FC236}">
              <a16:creationId xmlns:a16="http://schemas.microsoft.com/office/drawing/2014/main" id="{BD36E9E6-7489-43B9-A066-D8A7CAB8B6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40" name="Text Box 5">
          <a:extLst>
            <a:ext uri="{FF2B5EF4-FFF2-40B4-BE49-F238E27FC236}">
              <a16:creationId xmlns:a16="http://schemas.microsoft.com/office/drawing/2014/main" id="{8E733BA2-18A4-4545-B1CB-B0C7E82C4C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1" name="Text Box 5">
          <a:extLst>
            <a:ext uri="{FF2B5EF4-FFF2-40B4-BE49-F238E27FC236}">
              <a16:creationId xmlns:a16="http://schemas.microsoft.com/office/drawing/2014/main" id="{9F048ACD-8F96-4186-B1B4-0A50041D20F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2" name="Text Box 5">
          <a:extLst>
            <a:ext uri="{FF2B5EF4-FFF2-40B4-BE49-F238E27FC236}">
              <a16:creationId xmlns:a16="http://schemas.microsoft.com/office/drawing/2014/main" id="{13005FEC-C955-491D-AB81-485FC1A7968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3" name="Text Box 5">
          <a:extLst>
            <a:ext uri="{FF2B5EF4-FFF2-40B4-BE49-F238E27FC236}">
              <a16:creationId xmlns:a16="http://schemas.microsoft.com/office/drawing/2014/main" id="{BC017E8F-64A5-4399-87F6-33F3F3E3B58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4" name="Text Box 5">
          <a:extLst>
            <a:ext uri="{FF2B5EF4-FFF2-40B4-BE49-F238E27FC236}">
              <a16:creationId xmlns:a16="http://schemas.microsoft.com/office/drawing/2014/main" id="{4D4A8332-2839-4237-B42D-98831437E68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5" name="Text Box 5">
          <a:extLst>
            <a:ext uri="{FF2B5EF4-FFF2-40B4-BE49-F238E27FC236}">
              <a16:creationId xmlns:a16="http://schemas.microsoft.com/office/drawing/2014/main" id="{535890F4-7DAB-4877-B50C-9D786B16A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6" name="Text Box 5">
          <a:extLst>
            <a:ext uri="{FF2B5EF4-FFF2-40B4-BE49-F238E27FC236}">
              <a16:creationId xmlns:a16="http://schemas.microsoft.com/office/drawing/2014/main" id="{1E553F26-436B-43EC-B01F-EC1D24B6814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7" name="Text Box 5">
          <a:extLst>
            <a:ext uri="{FF2B5EF4-FFF2-40B4-BE49-F238E27FC236}">
              <a16:creationId xmlns:a16="http://schemas.microsoft.com/office/drawing/2014/main" id="{4EBC0FEB-C8C4-408E-9212-6968770CE2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8" name="Text Box 5">
          <a:extLst>
            <a:ext uri="{FF2B5EF4-FFF2-40B4-BE49-F238E27FC236}">
              <a16:creationId xmlns:a16="http://schemas.microsoft.com/office/drawing/2014/main" id="{69FEF325-CB92-4642-A657-ED730B0673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9" name="Text Box 5">
          <a:extLst>
            <a:ext uri="{FF2B5EF4-FFF2-40B4-BE49-F238E27FC236}">
              <a16:creationId xmlns:a16="http://schemas.microsoft.com/office/drawing/2014/main" id="{F83BB624-F876-4718-B211-551FFBDBEA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0" name="Text Box 5">
          <a:extLst>
            <a:ext uri="{FF2B5EF4-FFF2-40B4-BE49-F238E27FC236}">
              <a16:creationId xmlns:a16="http://schemas.microsoft.com/office/drawing/2014/main" id="{7E4C5878-8A1E-43FD-A338-3060293EEE4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1" name="Text Box 5">
          <a:extLst>
            <a:ext uri="{FF2B5EF4-FFF2-40B4-BE49-F238E27FC236}">
              <a16:creationId xmlns:a16="http://schemas.microsoft.com/office/drawing/2014/main" id="{71F96EE4-3DBB-4BF8-AFC0-C817AA8D18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2" name="Text Box 5">
          <a:extLst>
            <a:ext uri="{FF2B5EF4-FFF2-40B4-BE49-F238E27FC236}">
              <a16:creationId xmlns:a16="http://schemas.microsoft.com/office/drawing/2014/main" id="{0B03393D-A5A3-4AB3-9A27-3486852EA7E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3" name="Text Box 5">
          <a:extLst>
            <a:ext uri="{FF2B5EF4-FFF2-40B4-BE49-F238E27FC236}">
              <a16:creationId xmlns:a16="http://schemas.microsoft.com/office/drawing/2014/main" id="{291739AE-631E-408B-8150-53762DF1EF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4" name="Text Box 5">
          <a:extLst>
            <a:ext uri="{FF2B5EF4-FFF2-40B4-BE49-F238E27FC236}">
              <a16:creationId xmlns:a16="http://schemas.microsoft.com/office/drawing/2014/main" id="{4BB2A8DF-D6B7-48DD-A1E5-9F43E6AF74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5" name="Text Box 5">
          <a:extLst>
            <a:ext uri="{FF2B5EF4-FFF2-40B4-BE49-F238E27FC236}">
              <a16:creationId xmlns:a16="http://schemas.microsoft.com/office/drawing/2014/main" id="{3EA23F08-E822-423C-AB68-A88566CADE2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6" name="Text Box 5">
          <a:extLst>
            <a:ext uri="{FF2B5EF4-FFF2-40B4-BE49-F238E27FC236}">
              <a16:creationId xmlns:a16="http://schemas.microsoft.com/office/drawing/2014/main" id="{3DD29D4D-977B-4F5F-8D6C-B8E579EB891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7" name="Text Box 5">
          <a:extLst>
            <a:ext uri="{FF2B5EF4-FFF2-40B4-BE49-F238E27FC236}">
              <a16:creationId xmlns:a16="http://schemas.microsoft.com/office/drawing/2014/main" id="{36F11BA9-176E-48BB-A465-E11ECA9E31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8" name="Text Box 5">
          <a:extLst>
            <a:ext uri="{FF2B5EF4-FFF2-40B4-BE49-F238E27FC236}">
              <a16:creationId xmlns:a16="http://schemas.microsoft.com/office/drawing/2014/main" id="{730F09F4-6EFE-438D-9EDF-B40B2A814C7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9" name="Text Box 5">
          <a:extLst>
            <a:ext uri="{FF2B5EF4-FFF2-40B4-BE49-F238E27FC236}">
              <a16:creationId xmlns:a16="http://schemas.microsoft.com/office/drawing/2014/main" id="{21F12B24-2713-4609-B514-58950A8E9A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0" name="Text Box 5">
          <a:extLst>
            <a:ext uri="{FF2B5EF4-FFF2-40B4-BE49-F238E27FC236}">
              <a16:creationId xmlns:a16="http://schemas.microsoft.com/office/drawing/2014/main" id="{7BFF35A6-E495-40DE-B2F8-33BCBEEDA2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1" name="Text Box 5">
          <a:extLst>
            <a:ext uri="{FF2B5EF4-FFF2-40B4-BE49-F238E27FC236}">
              <a16:creationId xmlns:a16="http://schemas.microsoft.com/office/drawing/2014/main" id="{C2B869E6-9D96-413E-9BBD-30E0CD419EE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2" name="Text Box 5">
          <a:extLst>
            <a:ext uri="{FF2B5EF4-FFF2-40B4-BE49-F238E27FC236}">
              <a16:creationId xmlns:a16="http://schemas.microsoft.com/office/drawing/2014/main" id="{70CB1756-C0DE-49BF-939B-A4D83F95027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3" name="Text Box 5">
          <a:extLst>
            <a:ext uri="{FF2B5EF4-FFF2-40B4-BE49-F238E27FC236}">
              <a16:creationId xmlns:a16="http://schemas.microsoft.com/office/drawing/2014/main" id="{747636DE-6EC2-4485-A0CD-AABA8205C11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4" name="Text Box 5">
          <a:extLst>
            <a:ext uri="{FF2B5EF4-FFF2-40B4-BE49-F238E27FC236}">
              <a16:creationId xmlns:a16="http://schemas.microsoft.com/office/drawing/2014/main" id="{58903B61-45CE-45B9-A918-A1839B670A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5" name="Text Box 5">
          <a:extLst>
            <a:ext uri="{FF2B5EF4-FFF2-40B4-BE49-F238E27FC236}">
              <a16:creationId xmlns:a16="http://schemas.microsoft.com/office/drawing/2014/main" id="{9480614F-4770-4BFB-BC1D-DA9D9A1E3D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6" name="Text Box 5">
          <a:extLst>
            <a:ext uri="{FF2B5EF4-FFF2-40B4-BE49-F238E27FC236}">
              <a16:creationId xmlns:a16="http://schemas.microsoft.com/office/drawing/2014/main" id="{E9F06173-A2C1-4A24-9BC9-E7E2845533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7" name="Text Box 5">
          <a:extLst>
            <a:ext uri="{FF2B5EF4-FFF2-40B4-BE49-F238E27FC236}">
              <a16:creationId xmlns:a16="http://schemas.microsoft.com/office/drawing/2014/main" id="{10E74438-AEF9-4C17-9126-83BFB1309B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8" name="Text Box 5">
          <a:extLst>
            <a:ext uri="{FF2B5EF4-FFF2-40B4-BE49-F238E27FC236}">
              <a16:creationId xmlns:a16="http://schemas.microsoft.com/office/drawing/2014/main" id="{D26254BD-A71D-4231-9068-5609B8A73D1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9" name="Text Box 5">
          <a:extLst>
            <a:ext uri="{FF2B5EF4-FFF2-40B4-BE49-F238E27FC236}">
              <a16:creationId xmlns:a16="http://schemas.microsoft.com/office/drawing/2014/main" id="{79C89CF6-451E-4561-B17E-520288EE5F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0" name="Text Box 5">
          <a:extLst>
            <a:ext uri="{FF2B5EF4-FFF2-40B4-BE49-F238E27FC236}">
              <a16:creationId xmlns:a16="http://schemas.microsoft.com/office/drawing/2014/main" id="{AC3E5FA4-6E9E-41D4-AA3D-55C5709FEED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1" name="Text Box 5">
          <a:extLst>
            <a:ext uri="{FF2B5EF4-FFF2-40B4-BE49-F238E27FC236}">
              <a16:creationId xmlns:a16="http://schemas.microsoft.com/office/drawing/2014/main" id="{4CD7B028-1EA5-42C0-8B00-D88D9EA2EA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2" name="Text Box 5">
          <a:extLst>
            <a:ext uri="{FF2B5EF4-FFF2-40B4-BE49-F238E27FC236}">
              <a16:creationId xmlns:a16="http://schemas.microsoft.com/office/drawing/2014/main" id="{644E6C7A-BE71-410D-9F40-7C71683FD9B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3" name="Text Box 5">
          <a:extLst>
            <a:ext uri="{FF2B5EF4-FFF2-40B4-BE49-F238E27FC236}">
              <a16:creationId xmlns:a16="http://schemas.microsoft.com/office/drawing/2014/main" id="{F5C5995A-04B1-4357-9253-9AA488FB06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4" name="Text Box 5">
          <a:extLst>
            <a:ext uri="{FF2B5EF4-FFF2-40B4-BE49-F238E27FC236}">
              <a16:creationId xmlns:a16="http://schemas.microsoft.com/office/drawing/2014/main" id="{99BA3A7B-E505-4D50-A6D6-710C6D670E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5" name="Text Box 5">
          <a:extLst>
            <a:ext uri="{FF2B5EF4-FFF2-40B4-BE49-F238E27FC236}">
              <a16:creationId xmlns:a16="http://schemas.microsoft.com/office/drawing/2014/main" id="{BA615BD5-20FD-47A1-8E37-70D644144A5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6" name="Text Box 5">
          <a:extLst>
            <a:ext uri="{FF2B5EF4-FFF2-40B4-BE49-F238E27FC236}">
              <a16:creationId xmlns:a16="http://schemas.microsoft.com/office/drawing/2014/main" id="{3C8E514E-97CD-41CC-AEF7-3B8E40FEC8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7" name="Text Box 5">
          <a:extLst>
            <a:ext uri="{FF2B5EF4-FFF2-40B4-BE49-F238E27FC236}">
              <a16:creationId xmlns:a16="http://schemas.microsoft.com/office/drawing/2014/main" id="{FE8C23A1-7443-4814-B1CC-2AA906AC2B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8" name="Text Box 5">
          <a:extLst>
            <a:ext uri="{FF2B5EF4-FFF2-40B4-BE49-F238E27FC236}">
              <a16:creationId xmlns:a16="http://schemas.microsoft.com/office/drawing/2014/main" id="{88D59B0C-690F-49BB-B00A-F0361E3820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9" name="Text Box 5">
          <a:extLst>
            <a:ext uri="{FF2B5EF4-FFF2-40B4-BE49-F238E27FC236}">
              <a16:creationId xmlns:a16="http://schemas.microsoft.com/office/drawing/2014/main" id="{062FC2C8-EB9D-4C32-AFBF-C6D5A2EFD36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0" name="Text Box 5">
          <a:extLst>
            <a:ext uri="{FF2B5EF4-FFF2-40B4-BE49-F238E27FC236}">
              <a16:creationId xmlns:a16="http://schemas.microsoft.com/office/drawing/2014/main" id="{DC104807-D50A-43CE-A1B9-DA7A061CEAC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1" name="Text Box 5">
          <a:extLst>
            <a:ext uri="{FF2B5EF4-FFF2-40B4-BE49-F238E27FC236}">
              <a16:creationId xmlns:a16="http://schemas.microsoft.com/office/drawing/2014/main" id="{7FFED8B4-6F85-4C7A-856B-60E98B7DAE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2" name="Text Box 5">
          <a:extLst>
            <a:ext uri="{FF2B5EF4-FFF2-40B4-BE49-F238E27FC236}">
              <a16:creationId xmlns:a16="http://schemas.microsoft.com/office/drawing/2014/main" id="{63AAD04F-6967-41FD-865A-AB37ACA3979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3" name="Text Box 5">
          <a:extLst>
            <a:ext uri="{FF2B5EF4-FFF2-40B4-BE49-F238E27FC236}">
              <a16:creationId xmlns:a16="http://schemas.microsoft.com/office/drawing/2014/main" id="{D5A5D8D0-D3E9-4497-BF5B-7B63953E9FA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4" name="Text Box 5">
          <a:extLst>
            <a:ext uri="{FF2B5EF4-FFF2-40B4-BE49-F238E27FC236}">
              <a16:creationId xmlns:a16="http://schemas.microsoft.com/office/drawing/2014/main" id="{33644F8A-812B-4B8E-9019-0A0A1D2E8E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5" name="Text Box 5">
          <a:extLst>
            <a:ext uri="{FF2B5EF4-FFF2-40B4-BE49-F238E27FC236}">
              <a16:creationId xmlns:a16="http://schemas.microsoft.com/office/drawing/2014/main" id="{F119F028-F561-4D53-802D-06DA8EBE08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6" name="Text Box 5">
          <a:extLst>
            <a:ext uri="{FF2B5EF4-FFF2-40B4-BE49-F238E27FC236}">
              <a16:creationId xmlns:a16="http://schemas.microsoft.com/office/drawing/2014/main" id="{488CB60E-83F1-4D5E-872C-78BEDBEAAD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7" name="Text Box 5">
          <a:extLst>
            <a:ext uri="{FF2B5EF4-FFF2-40B4-BE49-F238E27FC236}">
              <a16:creationId xmlns:a16="http://schemas.microsoft.com/office/drawing/2014/main" id="{921570D9-7235-435F-B7AB-C86AFAC3574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8" name="Text Box 5">
          <a:extLst>
            <a:ext uri="{FF2B5EF4-FFF2-40B4-BE49-F238E27FC236}">
              <a16:creationId xmlns:a16="http://schemas.microsoft.com/office/drawing/2014/main" id="{CFBBF4F9-26A3-4B47-A722-654BD30CAB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89" name="Text Box 5">
          <a:extLst>
            <a:ext uri="{FF2B5EF4-FFF2-40B4-BE49-F238E27FC236}">
              <a16:creationId xmlns:a16="http://schemas.microsoft.com/office/drawing/2014/main" id="{1385D72A-C410-4744-98A6-046841F82CED}"/>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0" name="Text Box 5">
          <a:extLst>
            <a:ext uri="{FF2B5EF4-FFF2-40B4-BE49-F238E27FC236}">
              <a16:creationId xmlns:a16="http://schemas.microsoft.com/office/drawing/2014/main" id="{FFC061F0-B067-48B8-B6CE-1C21263B56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1" name="Text Box 5">
          <a:extLst>
            <a:ext uri="{FF2B5EF4-FFF2-40B4-BE49-F238E27FC236}">
              <a16:creationId xmlns:a16="http://schemas.microsoft.com/office/drawing/2014/main" id="{B944821D-848C-49B2-8998-169379862615}"/>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92" name="Text Box 5">
          <a:extLst>
            <a:ext uri="{FF2B5EF4-FFF2-40B4-BE49-F238E27FC236}">
              <a16:creationId xmlns:a16="http://schemas.microsoft.com/office/drawing/2014/main" id="{375DEAF5-C24F-4848-826B-52F0013A9BCB}"/>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3" name="Text Box 5">
          <a:extLst>
            <a:ext uri="{FF2B5EF4-FFF2-40B4-BE49-F238E27FC236}">
              <a16:creationId xmlns:a16="http://schemas.microsoft.com/office/drawing/2014/main" id="{0722448F-C800-4F07-843F-8BD04B3A1A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4" name="Text Box 5">
          <a:extLst>
            <a:ext uri="{FF2B5EF4-FFF2-40B4-BE49-F238E27FC236}">
              <a16:creationId xmlns:a16="http://schemas.microsoft.com/office/drawing/2014/main" id="{41EB565A-4450-46EF-8399-9C3C34E857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5" name="Text Box 5">
          <a:extLst>
            <a:ext uri="{FF2B5EF4-FFF2-40B4-BE49-F238E27FC236}">
              <a16:creationId xmlns:a16="http://schemas.microsoft.com/office/drawing/2014/main" id="{C56EDC77-3449-4379-BD48-F743D8F89A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6" name="Text Box 5">
          <a:extLst>
            <a:ext uri="{FF2B5EF4-FFF2-40B4-BE49-F238E27FC236}">
              <a16:creationId xmlns:a16="http://schemas.microsoft.com/office/drawing/2014/main" id="{EB901397-258A-48A1-BB95-56B2AF4A9F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7" name="Text Box 5">
          <a:extLst>
            <a:ext uri="{FF2B5EF4-FFF2-40B4-BE49-F238E27FC236}">
              <a16:creationId xmlns:a16="http://schemas.microsoft.com/office/drawing/2014/main" id="{F07560E3-A44A-4FD0-B08F-0C7BC68754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8" name="Text Box 5">
          <a:extLst>
            <a:ext uri="{FF2B5EF4-FFF2-40B4-BE49-F238E27FC236}">
              <a16:creationId xmlns:a16="http://schemas.microsoft.com/office/drawing/2014/main" id="{BE83B243-F0E5-4943-8108-1D0883E319C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9" name="Text Box 5">
          <a:extLst>
            <a:ext uri="{FF2B5EF4-FFF2-40B4-BE49-F238E27FC236}">
              <a16:creationId xmlns:a16="http://schemas.microsoft.com/office/drawing/2014/main" id="{D2D788E7-B256-4B1E-ACCB-1722B1DCDE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0" name="Text Box 5">
          <a:extLst>
            <a:ext uri="{FF2B5EF4-FFF2-40B4-BE49-F238E27FC236}">
              <a16:creationId xmlns:a16="http://schemas.microsoft.com/office/drawing/2014/main" id="{509A8C62-7AF7-4BCE-A7EA-949C87BCEC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1" name="Text Box 5">
          <a:extLst>
            <a:ext uri="{FF2B5EF4-FFF2-40B4-BE49-F238E27FC236}">
              <a16:creationId xmlns:a16="http://schemas.microsoft.com/office/drawing/2014/main" id="{94348A45-7DF7-4E33-B56E-30B643869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2" name="Text Box 5">
          <a:extLst>
            <a:ext uri="{FF2B5EF4-FFF2-40B4-BE49-F238E27FC236}">
              <a16:creationId xmlns:a16="http://schemas.microsoft.com/office/drawing/2014/main" id="{372C900B-7385-472D-836B-CB94D58E55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3" name="Text Box 5">
          <a:extLst>
            <a:ext uri="{FF2B5EF4-FFF2-40B4-BE49-F238E27FC236}">
              <a16:creationId xmlns:a16="http://schemas.microsoft.com/office/drawing/2014/main" id="{1D306FC2-5442-460E-A9DD-0A34DE886BE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4" name="Text Box 5">
          <a:extLst>
            <a:ext uri="{FF2B5EF4-FFF2-40B4-BE49-F238E27FC236}">
              <a16:creationId xmlns:a16="http://schemas.microsoft.com/office/drawing/2014/main" id="{80F6FFAC-2C25-4212-883E-A45C55B4A3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5" name="Text Box 5">
          <a:extLst>
            <a:ext uri="{FF2B5EF4-FFF2-40B4-BE49-F238E27FC236}">
              <a16:creationId xmlns:a16="http://schemas.microsoft.com/office/drawing/2014/main" id="{193B5977-41FD-4FA3-AFDD-200CABA34C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6" name="Text Box 5">
          <a:extLst>
            <a:ext uri="{FF2B5EF4-FFF2-40B4-BE49-F238E27FC236}">
              <a16:creationId xmlns:a16="http://schemas.microsoft.com/office/drawing/2014/main" id="{9CECC0E9-9AC6-4DB2-8270-B32345A698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7" name="Text Box 5">
          <a:extLst>
            <a:ext uri="{FF2B5EF4-FFF2-40B4-BE49-F238E27FC236}">
              <a16:creationId xmlns:a16="http://schemas.microsoft.com/office/drawing/2014/main" id="{6BEF6966-637D-4B51-AFAB-58D0FD04CA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8" name="Text Box 5">
          <a:extLst>
            <a:ext uri="{FF2B5EF4-FFF2-40B4-BE49-F238E27FC236}">
              <a16:creationId xmlns:a16="http://schemas.microsoft.com/office/drawing/2014/main" id="{3B00A75F-B335-4E9C-BC39-141D230E33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9" name="Text Box 5">
          <a:extLst>
            <a:ext uri="{FF2B5EF4-FFF2-40B4-BE49-F238E27FC236}">
              <a16:creationId xmlns:a16="http://schemas.microsoft.com/office/drawing/2014/main" id="{AE9B27CB-21A2-43A2-A9F7-E175C2D9238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0" name="Text Box 5">
          <a:extLst>
            <a:ext uri="{FF2B5EF4-FFF2-40B4-BE49-F238E27FC236}">
              <a16:creationId xmlns:a16="http://schemas.microsoft.com/office/drawing/2014/main" id="{6403D351-646C-4E88-9692-F9BAD737AE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1" name="Text Box 5">
          <a:extLst>
            <a:ext uri="{FF2B5EF4-FFF2-40B4-BE49-F238E27FC236}">
              <a16:creationId xmlns:a16="http://schemas.microsoft.com/office/drawing/2014/main" id="{BB533433-F1D6-45DA-B452-3628EB9ADEF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2" name="Text Box 5">
          <a:extLst>
            <a:ext uri="{FF2B5EF4-FFF2-40B4-BE49-F238E27FC236}">
              <a16:creationId xmlns:a16="http://schemas.microsoft.com/office/drawing/2014/main" id="{C1F29DC2-96A3-42FE-84C0-EBCF6A141C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3" name="Text Box 5">
          <a:extLst>
            <a:ext uri="{FF2B5EF4-FFF2-40B4-BE49-F238E27FC236}">
              <a16:creationId xmlns:a16="http://schemas.microsoft.com/office/drawing/2014/main" id="{D741C260-DE85-465C-B7AA-B99E58D446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4" name="Text Box 5">
          <a:extLst>
            <a:ext uri="{FF2B5EF4-FFF2-40B4-BE49-F238E27FC236}">
              <a16:creationId xmlns:a16="http://schemas.microsoft.com/office/drawing/2014/main" id="{D5A6A748-9B67-4DAC-8DB3-B4542A8BD2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5" name="Text Box 5">
          <a:extLst>
            <a:ext uri="{FF2B5EF4-FFF2-40B4-BE49-F238E27FC236}">
              <a16:creationId xmlns:a16="http://schemas.microsoft.com/office/drawing/2014/main" id="{C366B3CE-BCE4-4A7A-96DF-5CB19C3D7A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6" name="Text Box 5">
          <a:extLst>
            <a:ext uri="{FF2B5EF4-FFF2-40B4-BE49-F238E27FC236}">
              <a16:creationId xmlns:a16="http://schemas.microsoft.com/office/drawing/2014/main" id="{A4ADD3DB-6E3E-4DAB-8374-8F5698C3AA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7" name="Text Box 5">
          <a:extLst>
            <a:ext uri="{FF2B5EF4-FFF2-40B4-BE49-F238E27FC236}">
              <a16:creationId xmlns:a16="http://schemas.microsoft.com/office/drawing/2014/main" id="{623D577C-9E1F-48FA-9311-5C871AB0AE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8" name="Text Box 5">
          <a:extLst>
            <a:ext uri="{FF2B5EF4-FFF2-40B4-BE49-F238E27FC236}">
              <a16:creationId xmlns:a16="http://schemas.microsoft.com/office/drawing/2014/main" id="{706901FC-B895-4FC7-9FED-D605E6FED3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9" name="Text Box 5">
          <a:extLst>
            <a:ext uri="{FF2B5EF4-FFF2-40B4-BE49-F238E27FC236}">
              <a16:creationId xmlns:a16="http://schemas.microsoft.com/office/drawing/2014/main" id="{A1D105B0-42FA-494D-8ADB-028A8F5154E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0" name="Text Box 5">
          <a:extLst>
            <a:ext uri="{FF2B5EF4-FFF2-40B4-BE49-F238E27FC236}">
              <a16:creationId xmlns:a16="http://schemas.microsoft.com/office/drawing/2014/main" id="{9AFE77BB-8A3B-4A59-B3F8-32A51BD6A0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1" name="Text Box 5">
          <a:extLst>
            <a:ext uri="{FF2B5EF4-FFF2-40B4-BE49-F238E27FC236}">
              <a16:creationId xmlns:a16="http://schemas.microsoft.com/office/drawing/2014/main" id="{F8A02463-5989-4446-98E4-1A2FA3550D7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2" name="Text Box 5">
          <a:extLst>
            <a:ext uri="{FF2B5EF4-FFF2-40B4-BE49-F238E27FC236}">
              <a16:creationId xmlns:a16="http://schemas.microsoft.com/office/drawing/2014/main" id="{99A736FD-C2CE-4E06-8BD8-917CDA5DAA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3" name="Text Box 5">
          <a:extLst>
            <a:ext uri="{FF2B5EF4-FFF2-40B4-BE49-F238E27FC236}">
              <a16:creationId xmlns:a16="http://schemas.microsoft.com/office/drawing/2014/main" id="{ABD91B3F-26D3-4B91-AF4E-7B3043ED7C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4" name="Text Box 5">
          <a:extLst>
            <a:ext uri="{FF2B5EF4-FFF2-40B4-BE49-F238E27FC236}">
              <a16:creationId xmlns:a16="http://schemas.microsoft.com/office/drawing/2014/main" id="{A64794EF-47EA-4E9F-B901-FEA186C10F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5" name="Text Box 5">
          <a:extLst>
            <a:ext uri="{FF2B5EF4-FFF2-40B4-BE49-F238E27FC236}">
              <a16:creationId xmlns:a16="http://schemas.microsoft.com/office/drawing/2014/main" id="{D3E305D2-648C-4E37-A8A0-EA200CD565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6" name="Text Box 5">
          <a:extLst>
            <a:ext uri="{FF2B5EF4-FFF2-40B4-BE49-F238E27FC236}">
              <a16:creationId xmlns:a16="http://schemas.microsoft.com/office/drawing/2014/main" id="{C1F5199B-9E5E-4C13-9EBE-093AA20987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7" name="Text Box 5">
          <a:extLst>
            <a:ext uri="{FF2B5EF4-FFF2-40B4-BE49-F238E27FC236}">
              <a16:creationId xmlns:a16="http://schemas.microsoft.com/office/drawing/2014/main" id="{FFF18667-2F5B-4167-AA65-56967A0A5C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8" name="Text Box 5">
          <a:extLst>
            <a:ext uri="{FF2B5EF4-FFF2-40B4-BE49-F238E27FC236}">
              <a16:creationId xmlns:a16="http://schemas.microsoft.com/office/drawing/2014/main" id="{CD538774-9FEF-43BC-8F8C-929333D9B0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9" name="Text Box 5">
          <a:extLst>
            <a:ext uri="{FF2B5EF4-FFF2-40B4-BE49-F238E27FC236}">
              <a16:creationId xmlns:a16="http://schemas.microsoft.com/office/drawing/2014/main" id="{7B824FC1-F6D3-4B60-A7F5-C26618D4015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0" name="Text Box 5">
          <a:extLst>
            <a:ext uri="{FF2B5EF4-FFF2-40B4-BE49-F238E27FC236}">
              <a16:creationId xmlns:a16="http://schemas.microsoft.com/office/drawing/2014/main" id="{22B96FC5-130D-4A15-B5CE-1A440E606CF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1" name="Text Box 5">
          <a:extLst>
            <a:ext uri="{FF2B5EF4-FFF2-40B4-BE49-F238E27FC236}">
              <a16:creationId xmlns:a16="http://schemas.microsoft.com/office/drawing/2014/main" id="{C1C0612E-9B6B-412F-8185-962AEAB38F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2" name="Text Box 5">
          <a:extLst>
            <a:ext uri="{FF2B5EF4-FFF2-40B4-BE49-F238E27FC236}">
              <a16:creationId xmlns:a16="http://schemas.microsoft.com/office/drawing/2014/main" id="{A93C6551-8FE0-48D2-9B03-CD9B0AB6C87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3" name="Text Box 5">
          <a:extLst>
            <a:ext uri="{FF2B5EF4-FFF2-40B4-BE49-F238E27FC236}">
              <a16:creationId xmlns:a16="http://schemas.microsoft.com/office/drawing/2014/main" id="{6DE132BE-DDB7-44D6-B802-1BA85BA13FE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4" name="Text Box 5">
          <a:extLst>
            <a:ext uri="{FF2B5EF4-FFF2-40B4-BE49-F238E27FC236}">
              <a16:creationId xmlns:a16="http://schemas.microsoft.com/office/drawing/2014/main" id="{B1292950-F2DD-454F-94F2-A23AEBE2C48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5" name="Text Box 5">
          <a:extLst>
            <a:ext uri="{FF2B5EF4-FFF2-40B4-BE49-F238E27FC236}">
              <a16:creationId xmlns:a16="http://schemas.microsoft.com/office/drawing/2014/main" id="{D1725FDA-5D11-4995-AF27-14C47A3217D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6" name="Text Box 5">
          <a:extLst>
            <a:ext uri="{FF2B5EF4-FFF2-40B4-BE49-F238E27FC236}">
              <a16:creationId xmlns:a16="http://schemas.microsoft.com/office/drawing/2014/main" id="{81F7EBD0-98FB-4673-A6B0-87A3ED3702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37" name="Text Box 5">
          <a:extLst>
            <a:ext uri="{FF2B5EF4-FFF2-40B4-BE49-F238E27FC236}">
              <a16:creationId xmlns:a16="http://schemas.microsoft.com/office/drawing/2014/main" id="{BF106B91-4C52-4622-B888-FD16AA3AE3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8" name="Text Box 5">
          <a:extLst>
            <a:ext uri="{FF2B5EF4-FFF2-40B4-BE49-F238E27FC236}">
              <a16:creationId xmlns:a16="http://schemas.microsoft.com/office/drawing/2014/main" id="{9D738597-0F57-4039-A105-DA83F29C0C2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9" name="Text Box 5">
          <a:extLst>
            <a:ext uri="{FF2B5EF4-FFF2-40B4-BE49-F238E27FC236}">
              <a16:creationId xmlns:a16="http://schemas.microsoft.com/office/drawing/2014/main" id="{70C7FFFB-BB12-4521-AD00-5607A9F7D7A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40" name="Text Box 5">
          <a:extLst>
            <a:ext uri="{FF2B5EF4-FFF2-40B4-BE49-F238E27FC236}">
              <a16:creationId xmlns:a16="http://schemas.microsoft.com/office/drawing/2014/main" id="{5F833F7A-DCFB-4C4D-9CFC-9BD2E9F4EE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1" name="Text Box 5">
          <a:extLst>
            <a:ext uri="{FF2B5EF4-FFF2-40B4-BE49-F238E27FC236}">
              <a16:creationId xmlns:a16="http://schemas.microsoft.com/office/drawing/2014/main" id="{25F2CD3E-6FAD-4C19-8FAF-FADB4EAD79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2" name="Text Box 5">
          <a:extLst>
            <a:ext uri="{FF2B5EF4-FFF2-40B4-BE49-F238E27FC236}">
              <a16:creationId xmlns:a16="http://schemas.microsoft.com/office/drawing/2014/main" id="{F301BDC5-0622-4CF5-AE75-3DBB039A31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3" name="Text Box 5">
          <a:extLst>
            <a:ext uri="{FF2B5EF4-FFF2-40B4-BE49-F238E27FC236}">
              <a16:creationId xmlns:a16="http://schemas.microsoft.com/office/drawing/2014/main" id="{0A868972-F548-4183-956C-0152262B5E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4" name="Text Box 5">
          <a:extLst>
            <a:ext uri="{FF2B5EF4-FFF2-40B4-BE49-F238E27FC236}">
              <a16:creationId xmlns:a16="http://schemas.microsoft.com/office/drawing/2014/main" id="{22EE3E39-616F-44E8-B047-C4EEBEFDD2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5" name="Text Box 5">
          <a:extLst>
            <a:ext uri="{FF2B5EF4-FFF2-40B4-BE49-F238E27FC236}">
              <a16:creationId xmlns:a16="http://schemas.microsoft.com/office/drawing/2014/main" id="{D7B9FFB8-1D14-492A-BFF6-D51DABFBF1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6" name="Text Box 5">
          <a:extLst>
            <a:ext uri="{FF2B5EF4-FFF2-40B4-BE49-F238E27FC236}">
              <a16:creationId xmlns:a16="http://schemas.microsoft.com/office/drawing/2014/main" id="{DD91CC94-1125-4A0A-AA52-3C69283641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7" name="Text Box 5">
          <a:extLst>
            <a:ext uri="{FF2B5EF4-FFF2-40B4-BE49-F238E27FC236}">
              <a16:creationId xmlns:a16="http://schemas.microsoft.com/office/drawing/2014/main" id="{813F6F56-229D-4CE0-94FB-7B1D5309C5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8" name="Text Box 5">
          <a:extLst>
            <a:ext uri="{FF2B5EF4-FFF2-40B4-BE49-F238E27FC236}">
              <a16:creationId xmlns:a16="http://schemas.microsoft.com/office/drawing/2014/main" id="{1F937621-275E-4768-9E21-C81E5FD970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9" name="Text Box 5">
          <a:extLst>
            <a:ext uri="{FF2B5EF4-FFF2-40B4-BE49-F238E27FC236}">
              <a16:creationId xmlns:a16="http://schemas.microsoft.com/office/drawing/2014/main" id="{D068DEB8-CC0D-43B3-9D43-0AA78D4F9F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0" name="Text Box 5">
          <a:extLst>
            <a:ext uri="{FF2B5EF4-FFF2-40B4-BE49-F238E27FC236}">
              <a16:creationId xmlns:a16="http://schemas.microsoft.com/office/drawing/2014/main" id="{6E62D5C4-CC8B-4B93-B062-F5F4D48BD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1" name="Text Box 5">
          <a:extLst>
            <a:ext uri="{FF2B5EF4-FFF2-40B4-BE49-F238E27FC236}">
              <a16:creationId xmlns:a16="http://schemas.microsoft.com/office/drawing/2014/main" id="{524E83B9-0FCB-48F2-9B75-1E2A3DD697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2" name="Text Box 5">
          <a:extLst>
            <a:ext uri="{FF2B5EF4-FFF2-40B4-BE49-F238E27FC236}">
              <a16:creationId xmlns:a16="http://schemas.microsoft.com/office/drawing/2014/main" id="{48EE8619-E533-406C-8912-2C291E2B5C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3" name="Text Box 5">
          <a:extLst>
            <a:ext uri="{FF2B5EF4-FFF2-40B4-BE49-F238E27FC236}">
              <a16:creationId xmlns:a16="http://schemas.microsoft.com/office/drawing/2014/main" id="{BE199144-CA92-4AC0-B399-0886C3BC9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4" name="Text Box 5">
          <a:extLst>
            <a:ext uri="{FF2B5EF4-FFF2-40B4-BE49-F238E27FC236}">
              <a16:creationId xmlns:a16="http://schemas.microsoft.com/office/drawing/2014/main" id="{7D6ADE0A-4893-4289-AFAF-74EBEB91E3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5" name="Text Box 5">
          <a:extLst>
            <a:ext uri="{FF2B5EF4-FFF2-40B4-BE49-F238E27FC236}">
              <a16:creationId xmlns:a16="http://schemas.microsoft.com/office/drawing/2014/main" id="{8DBCFEAD-7755-4ED0-8FB3-B31F4E21FA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6" name="Text Box 5">
          <a:extLst>
            <a:ext uri="{FF2B5EF4-FFF2-40B4-BE49-F238E27FC236}">
              <a16:creationId xmlns:a16="http://schemas.microsoft.com/office/drawing/2014/main" id="{B4B40CA8-B268-4729-8D73-EF4496C70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7" name="Text Box 5">
          <a:extLst>
            <a:ext uri="{FF2B5EF4-FFF2-40B4-BE49-F238E27FC236}">
              <a16:creationId xmlns:a16="http://schemas.microsoft.com/office/drawing/2014/main" id="{C98AEA8D-6A04-4161-9061-95A2AC158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8" name="Text Box 5">
          <a:extLst>
            <a:ext uri="{FF2B5EF4-FFF2-40B4-BE49-F238E27FC236}">
              <a16:creationId xmlns:a16="http://schemas.microsoft.com/office/drawing/2014/main" id="{3720B371-E736-4E8B-805E-139B93D4B0F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9" name="Text Box 5">
          <a:extLst>
            <a:ext uri="{FF2B5EF4-FFF2-40B4-BE49-F238E27FC236}">
              <a16:creationId xmlns:a16="http://schemas.microsoft.com/office/drawing/2014/main" id="{086C8DAF-7439-4D24-B812-0DEB2B5A52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0" name="Text Box 5">
          <a:extLst>
            <a:ext uri="{FF2B5EF4-FFF2-40B4-BE49-F238E27FC236}">
              <a16:creationId xmlns:a16="http://schemas.microsoft.com/office/drawing/2014/main" id="{4280E81D-F9EA-4538-981E-A627F70296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1" name="Text Box 5">
          <a:extLst>
            <a:ext uri="{FF2B5EF4-FFF2-40B4-BE49-F238E27FC236}">
              <a16:creationId xmlns:a16="http://schemas.microsoft.com/office/drawing/2014/main" id="{58A6F97D-ED49-4741-8FBC-798D7B8D09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2" name="Text Box 5">
          <a:extLst>
            <a:ext uri="{FF2B5EF4-FFF2-40B4-BE49-F238E27FC236}">
              <a16:creationId xmlns:a16="http://schemas.microsoft.com/office/drawing/2014/main" id="{DE6861EC-42A0-41EF-BEF9-29E2981AFF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3" name="Text Box 5">
          <a:extLst>
            <a:ext uri="{FF2B5EF4-FFF2-40B4-BE49-F238E27FC236}">
              <a16:creationId xmlns:a16="http://schemas.microsoft.com/office/drawing/2014/main" id="{B6F0ECCB-0A79-4C35-9743-7A6C26C2E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4" name="Text Box 5">
          <a:extLst>
            <a:ext uri="{FF2B5EF4-FFF2-40B4-BE49-F238E27FC236}">
              <a16:creationId xmlns:a16="http://schemas.microsoft.com/office/drawing/2014/main" id="{C424B9FE-0689-4CDE-94F9-D6BA201E77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5" name="Text Box 5">
          <a:extLst>
            <a:ext uri="{FF2B5EF4-FFF2-40B4-BE49-F238E27FC236}">
              <a16:creationId xmlns:a16="http://schemas.microsoft.com/office/drawing/2014/main" id="{9ADD3F26-1038-4FA2-937C-1498A7CFF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6" name="Text Box 5">
          <a:extLst>
            <a:ext uri="{FF2B5EF4-FFF2-40B4-BE49-F238E27FC236}">
              <a16:creationId xmlns:a16="http://schemas.microsoft.com/office/drawing/2014/main" id="{15CFE164-2E34-485E-A3AC-FA7801CC3D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7" name="Text Box 5">
          <a:extLst>
            <a:ext uri="{FF2B5EF4-FFF2-40B4-BE49-F238E27FC236}">
              <a16:creationId xmlns:a16="http://schemas.microsoft.com/office/drawing/2014/main" id="{21790454-CEC6-4DA0-B40A-66E5085B3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8" name="Text Box 5">
          <a:extLst>
            <a:ext uri="{FF2B5EF4-FFF2-40B4-BE49-F238E27FC236}">
              <a16:creationId xmlns:a16="http://schemas.microsoft.com/office/drawing/2014/main" id="{4D940BB7-701D-49CA-983A-7A411CC6D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9" name="Text Box 5">
          <a:extLst>
            <a:ext uri="{FF2B5EF4-FFF2-40B4-BE49-F238E27FC236}">
              <a16:creationId xmlns:a16="http://schemas.microsoft.com/office/drawing/2014/main" id="{E347782C-F46B-4D78-A48D-1937644C88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0" name="Text Box 5">
          <a:extLst>
            <a:ext uri="{FF2B5EF4-FFF2-40B4-BE49-F238E27FC236}">
              <a16:creationId xmlns:a16="http://schemas.microsoft.com/office/drawing/2014/main" id="{CDE160FB-1A45-4B7E-A195-04775EAF96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1" name="Text Box 5">
          <a:extLst>
            <a:ext uri="{FF2B5EF4-FFF2-40B4-BE49-F238E27FC236}">
              <a16:creationId xmlns:a16="http://schemas.microsoft.com/office/drawing/2014/main" id="{B3BA24E8-66BB-40B6-8B18-F396F945B3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2" name="Text Box 5">
          <a:extLst>
            <a:ext uri="{FF2B5EF4-FFF2-40B4-BE49-F238E27FC236}">
              <a16:creationId xmlns:a16="http://schemas.microsoft.com/office/drawing/2014/main" id="{89D1BB82-9D7F-4DC8-88CE-D7D2FB236A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3" name="Text Box 5">
          <a:extLst>
            <a:ext uri="{FF2B5EF4-FFF2-40B4-BE49-F238E27FC236}">
              <a16:creationId xmlns:a16="http://schemas.microsoft.com/office/drawing/2014/main" id="{C31F391F-920E-4A7E-A7A7-9D120DB08A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4" name="Text Box 5">
          <a:extLst>
            <a:ext uri="{FF2B5EF4-FFF2-40B4-BE49-F238E27FC236}">
              <a16:creationId xmlns:a16="http://schemas.microsoft.com/office/drawing/2014/main" id="{B4BABF58-7262-4D83-AF6D-216775C36B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5" name="Text Box 5">
          <a:extLst>
            <a:ext uri="{FF2B5EF4-FFF2-40B4-BE49-F238E27FC236}">
              <a16:creationId xmlns:a16="http://schemas.microsoft.com/office/drawing/2014/main" id="{B5A69AEE-A043-4062-B3B2-95E87F68C2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6" name="Text Box 5">
          <a:extLst>
            <a:ext uri="{FF2B5EF4-FFF2-40B4-BE49-F238E27FC236}">
              <a16:creationId xmlns:a16="http://schemas.microsoft.com/office/drawing/2014/main" id="{9A6F7C38-B038-43DA-BFC1-46E9B7378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7" name="Text Box 5">
          <a:extLst>
            <a:ext uri="{FF2B5EF4-FFF2-40B4-BE49-F238E27FC236}">
              <a16:creationId xmlns:a16="http://schemas.microsoft.com/office/drawing/2014/main" id="{5544A89A-64D6-489A-9CF0-ADDE304D2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8" name="Text Box 5">
          <a:extLst>
            <a:ext uri="{FF2B5EF4-FFF2-40B4-BE49-F238E27FC236}">
              <a16:creationId xmlns:a16="http://schemas.microsoft.com/office/drawing/2014/main" id="{C781CE42-2262-4D6D-B1B1-2E69F0954F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9" name="Text Box 5">
          <a:extLst>
            <a:ext uri="{FF2B5EF4-FFF2-40B4-BE49-F238E27FC236}">
              <a16:creationId xmlns:a16="http://schemas.microsoft.com/office/drawing/2014/main" id="{FBF1F357-38C9-467E-8730-0AEA84A182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0" name="Text Box 5">
          <a:extLst>
            <a:ext uri="{FF2B5EF4-FFF2-40B4-BE49-F238E27FC236}">
              <a16:creationId xmlns:a16="http://schemas.microsoft.com/office/drawing/2014/main" id="{28665558-2BD1-4A70-B43A-2576D789D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1" name="Text Box 5">
          <a:extLst>
            <a:ext uri="{FF2B5EF4-FFF2-40B4-BE49-F238E27FC236}">
              <a16:creationId xmlns:a16="http://schemas.microsoft.com/office/drawing/2014/main" id="{7A8312DF-61CE-4A0F-8974-8953945D11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2" name="Text Box 5">
          <a:extLst>
            <a:ext uri="{FF2B5EF4-FFF2-40B4-BE49-F238E27FC236}">
              <a16:creationId xmlns:a16="http://schemas.microsoft.com/office/drawing/2014/main" id="{B24C551B-A5D8-418C-82AF-348CA64A50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3" name="Text Box 5">
          <a:extLst>
            <a:ext uri="{FF2B5EF4-FFF2-40B4-BE49-F238E27FC236}">
              <a16:creationId xmlns:a16="http://schemas.microsoft.com/office/drawing/2014/main" id="{5DD79CCF-B87E-4DC5-BD0D-801B8E8D7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4" name="Text Box 5">
          <a:extLst>
            <a:ext uri="{FF2B5EF4-FFF2-40B4-BE49-F238E27FC236}">
              <a16:creationId xmlns:a16="http://schemas.microsoft.com/office/drawing/2014/main" id="{C0670645-FB46-47FB-A40A-E13E43BF9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5" name="Text Box 5">
          <a:extLst>
            <a:ext uri="{FF2B5EF4-FFF2-40B4-BE49-F238E27FC236}">
              <a16:creationId xmlns:a16="http://schemas.microsoft.com/office/drawing/2014/main" id="{4F45A72C-CE75-45E6-9285-ECA277B2353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6" name="Text Box 5">
          <a:extLst>
            <a:ext uri="{FF2B5EF4-FFF2-40B4-BE49-F238E27FC236}">
              <a16:creationId xmlns:a16="http://schemas.microsoft.com/office/drawing/2014/main" id="{5D7C2105-4683-4078-B5EA-9FA7F856DF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7" name="Text Box 5">
          <a:extLst>
            <a:ext uri="{FF2B5EF4-FFF2-40B4-BE49-F238E27FC236}">
              <a16:creationId xmlns:a16="http://schemas.microsoft.com/office/drawing/2014/main" id="{03232E91-5386-4E9B-A2C1-3A4DA01383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8" name="Text Box 5">
          <a:extLst>
            <a:ext uri="{FF2B5EF4-FFF2-40B4-BE49-F238E27FC236}">
              <a16:creationId xmlns:a16="http://schemas.microsoft.com/office/drawing/2014/main" id="{7755AFA7-B2B8-4C6B-A28A-7C38785471F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9" name="Text Box 5">
          <a:extLst>
            <a:ext uri="{FF2B5EF4-FFF2-40B4-BE49-F238E27FC236}">
              <a16:creationId xmlns:a16="http://schemas.microsoft.com/office/drawing/2014/main" id="{893B16D8-8675-4BC0-AF93-067FAAF379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0" name="Text Box 5">
          <a:extLst>
            <a:ext uri="{FF2B5EF4-FFF2-40B4-BE49-F238E27FC236}">
              <a16:creationId xmlns:a16="http://schemas.microsoft.com/office/drawing/2014/main" id="{CEE328D4-54C6-4B01-A02A-D9B98074A4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1" name="Text Box 5">
          <a:extLst>
            <a:ext uri="{FF2B5EF4-FFF2-40B4-BE49-F238E27FC236}">
              <a16:creationId xmlns:a16="http://schemas.microsoft.com/office/drawing/2014/main" id="{2F810E5D-B5F9-4F2D-A5A6-C2791F1C40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2" name="Text Box 5">
          <a:extLst>
            <a:ext uri="{FF2B5EF4-FFF2-40B4-BE49-F238E27FC236}">
              <a16:creationId xmlns:a16="http://schemas.microsoft.com/office/drawing/2014/main" id="{7887A598-6370-4963-838F-2D0BBBB5F6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3" name="Text Box 5">
          <a:extLst>
            <a:ext uri="{FF2B5EF4-FFF2-40B4-BE49-F238E27FC236}">
              <a16:creationId xmlns:a16="http://schemas.microsoft.com/office/drawing/2014/main" id="{1B8500D9-803A-48D1-B177-62E9AB4563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4" name="Text Box 5">
          <a:extLst>
            <a:ext uri="{FF2B5EF4-FFF2-40B4-BE49-F238E27FC236}">
              <a16:creationId xmlns:a16="http://schemas.microsoft.com/office/drawing/2014/main" id="{65DD5D32-59EF-41EF-8EBC-78C1D8508E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5" name="Text Box 5">
          <a:extLst>
            <a:ext uri="{FF2B5EF4-FFF2-40B4-BE49-F238E27FC236}">
              <a16:creationId xmlns:a16="http://schemas.microsoft.com/office/drawing/2014/main" id="{55D583E4-F5D5-4F97-838E-0F06C398EE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6" name="Text Box 5">
          <a:extLst>
            <a:ext uri="{FF2B5EF4-FFF2-40B4-BE49-F238E27FC236}">
              <a16:creationId xmlns:a16="http://schemas.microsoft.com/office/drawing/2014/main" id="{2A35A0AC-13FD-49FC-9978-E9F0EE1C1D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7" name="Text Box 5">
          <a:extLst>
            <a:ext uri="{FF2B5EF4-FFF2-40B4-BE49-F238E27FC236}">
              <a16:creationId xmlns:a16="http://schemas.microsoft.com/office/drawing/2014/main" id="{41812AC1-5A40-4E45-9C4A-4733DA00EB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8" name="Text Box 5">
          <a:extLst>
            <a:ext uri="{FF2B5EF4-FFF2-40B4-BE49-F238E27FC236}">
              <a16:creationId xmlns:a16="http://schemas.microsoft.com/office/drawing/2014/main" id="{44679D23-A449-4704-B88E-0299367315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9" name="Text Box 5">
          <a:extLst>
            <a:ext uri="{FF2B5EF4-FFF2-40B4-BE49-F238E27FC236}">
              <a16:creationId xmlns:a16="http://schemas.microsoft.com/office/drawing/2014/main" id="{536531DE-EB9C-40D0-A93C-EF90EDED12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0" name="Text Box 5">
          <a:extLst>
            <a:ext uri="{FF2B5EF4-FFF2-40B4-BE49-F238E27FC236}">
              <a16:creationId xmlns:a16="http://schemas.microsoft.com/office/drawing/2014/main" id="{A658514A-141A-45A1-B021-9B1D333B98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1" name="Text Box 5">
          <a:extLst>
            <a:ext uri="{FF2B5EF4-FFF2-40B4-BE49-F238E27FC236}">
              <a16:creationId xmlns:a16="http://schemas.microsoft.com/office/drawing/2014/main" id="{44CA1877-6EB1-4193-AE18-E2BF4D178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2" name="Text Box 5">
          <a:extLst>
            <a:ext uri="{FF2B5EF4-FFF2-40B4-BE49-F238E27FC236}">
              <a16:creationId xmlns:a16="http://schemas.microsoft.com/office/drawing/2014/main" id="{E3302064-4B22-47C8-8E7E-8995B3520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3" name="Text Box 5">
          <a:extLst>
            <a:ext uri="{FF2B5EF4-FFF2-40B4-BE49-F238E27FC236}">
              <a16:creationId xmlns:a16="http://schemas.microsoft.com/office/drawing/2014/main" id="{E6D0CF0E-4A91-499D-B918-FCDC692959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4" name="Text Box 5">
          <a:extLst>
            <a:ext uri="{FF2B5EF4-FFF2-40B4-BE49-F238E27FC236}">
              <a16:creationId xmlns:a16="http://schemas.microsoft.com/office/drawing/2014/main" id="{5B3A4EF0-B862-49B8-9493-16614672AF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5" name="Text Box 5">
          <a:extLst>
            <a:ext uri="{FF2B5EF4-FFF2-40B4-BE49-F238E27FC236}">
              <a16:creationId xmlns:a16="http://schemas.microsoft.com/office/drawing/2014/main" id="{886AA044-7CFF-4FFE-B1C4-46B9B484E6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6" name="Text Box 5">
          <a:extLst>
            <a:ext uri="{FF2B5EF4-FFF2-40B4-BE49-F238E27FC236}">
              <a16:creationId xmlns:a16="http://schemas.microsoft.com/office/drawing/2014/main" id="{39F62C10-CEA8-40CB-9F37-D805782A5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7" name="Text Box 5">
          <a:extLst>
            <a:ext uri="{FF2B5EF4-FFF2-40B4-BE49-F238E27FC236}">
              <a16:creationId xmlns:a16="http://schemas.microsoft.com/office/drawing/2014/main" id="{B3EDBF09-2CD3-4539-852A-5233211113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8" name="Text Box 5">
          <a:extLst>
            <a:ext uri="{FF2B5EF4-FFF2-40B4-BE49-F238E27FC236}">
              <a16:creationId xmlns:a16="http://schemas.microsoft.com/office/drawing/2014/main" id="{17F46E5C-6CA0-45A5-ABB2-E1816EC70C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9" name="Text Box 5">
          <a:extLst>
            <a:ext uri="{FF2B5EF4-FFF2-40B4-BE49-F238E27FC236}">
              <a16:creationId xmlns:a16="http://schemas.microsoft.com/office/drawing/2014/main" id="{C2E196AA-6365-4E69-962A-C6C4703DAB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0" name="Text Box 5">
          <a:extLst>
            <a:ext uri="{FF2B5EF4-FFF2-40B4-BE49-F238E27FC236}">
              <a16:creationId xmlns:a16="http://schemas.microsoft.com/office/drawing/2014/main" id="{884FBB88-6504-4F08-9CA3-38957DA82E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1" name="Text Box 5">
          <a:extLst>
            <a:ext uri="{FF2B5EF4-FFF2-40B4-BE49-F238E27FC236}">
              <a16:creationId xmlns:a16="http://schemas.microsoft.com/office/drawing/2014/main" id="{94B7A2B7-40D0-4736-9C44-46B772711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2" name="Text Box 5">
          <a:extLst>
            <a:ext uri="{FF2B5EF4-FFF2-40B4-BE49-F238E27FC236}">
              <a16:creationId xmlns:a16="http://schemas.microsoft.com/office/drawing/2014/main" id="{F3D1BB04-7274-4AFF-A2AE-E55EA39EC8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3" name="Text Box 5">
          <a:extLst>
            <a:ext uri="{FF2B5EF4-FFF2-40B4-BE49-F238E27FC236}">
              <a16:creationId xmlns:a16="http://schemas.microsoft.com/office/drawing/2014/main" id="{E7D51603-86DC-41DA-A211-F09671846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4" name="Text Box 5">
          <a:extLst>
            <a:ext uri="{FF2B5EF4-FFF2-40B4-BE49-F238E27FC236}">
              <a16:creationId xmlns:a16="http://schemas.microsoft.com/office/drawing/2014/main" id="{970719AD-3802-4D69-8AF3-1DEC4D960E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5" name="Text Box 5">
          <a:extLst>
            <a:ext uri="{FF2B5EF4-FFF2-40B4-BE49-F238E27FC236}">
              <a16:creationId xmlns:a16="http://schemas.microsoft.com/office/drawing/2014/main" id="{936333B1-56C8-4A89-833A-CD53308D7D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6" name="Text Box 5">
          <a:extLst>
            <a:ext uri="{FF2B5EF4-FFF2-40B4-BE49-F238E27FC236}">
              <a16:creationId xmlns:a16="http://schemas.microsoft.com/office/drawing/2014/main" id="{1D779BBF-B42A-49A2-90B5-725A4AE88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7" name="Text Box 5">
          <a:extLst>
            <a:ext uri="{FF2B5EF4-FFF2-40B4-BE49-F238E27FC236}">
              <a16:creationId xmlns:a16="http://schemas.microsoft.com/office/drawing/2014/main" id="{C3B2BD73-ACCF-4899-99F4-1EFD7DFA8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8" name="Text Box 5">
          <a:extLst>
            <a:ext uri="{FF2B5EF4-FFF2-40B4-BE49-F238E27FC236}">
              <a16:creationId xmlns:a16="http://schemas.microsoft.com/office/drawing/2014/main" id="{7D7D13ED-B8E1-44A8-B3E6-58DFBAA386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9" name="Text Box 5">
          <a:extLst>
            <a:ext uri="{FF2B5EF4-FFF2-40B4-BE49-F238E27FC236}">
              <a16:creationId xmlns:a16="http://schemas.microsoft.com/office/drawing/2014/main" id="{8D110EB7-0CE3-409F-ACAE-51205E85E6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0" name="Text Box 5">
          <a:extLst>
            <a:ext uri="{FF2B5EF4-FFF2-40B4-BE49-F238E27FC236}">
              <a16:creationId xmlns:a16="http://schemas.microsoft.com/office/drawing/2014/main" id="{5F7F483C-C4E2-40A1-9AB8-F2112C02AC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1" name="Text Box 5">
          <a:extLst>
            <a:ext uri="{FF2B5EF4-FFF2-40B4-BE49-F238E27FC236}">
              <a16:creationId xmlns:a16="http://schemas.microsoft.com/office/drawing/2014/main" id="{42D3B7EF-6917-48C9-854C-54121106B7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2" name="Text Box 5">
          <a:extLst>
            <a:ext uri="{FF2B5EF4-FFF2-40B4-BE49-F238E27FC236}">
              <a16:creationId xmlns:a16="http://schemas.microsoft.com/office/drawing/2014/main" id="{25EBA4AF-A4E3-464E-81AB-BD881AD4B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3" name="Text Box 5">
          <a:extLst>
            <a:ext uri="{FF2B5EF4-FFF2-40B4-BE49-F238E27FC236}">
              <a16:creationId xmlns:a16="http://schemas.microsoft.com/office/drawing/2014/main" id="{B2CC0AD0-F214-40D7-862B-08DCD79546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4" name="Text Box 5">
          <a:extLst>
            <a:ext uri="{FF2B5EF4-FFF2-40B4-BE49-F238E27FC236}">
              <a16:creationId xmlns:a16="http://schemas.microsoft.com/office/drawing/2014/main" id="{619550E0-5C56-4BF6-A991-FC44309E50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5" name="Text Box 5">
          <a:extLst>
            <a:ext uri="{FF2B5EF4-FFF2-40B4-BE49-F238E27FC236}">
              <a16:creationId xmlns:a16="http://schemas.microsoft.com/office/drawing/2014/main" id="{3108371F-7D81-4A91-BD9D-3DC846362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6" name="Text Box 5">
          <a:extLst>
            <a:ext uri="{FF2B5EF4-FFF2-40B4-BE49-F238E27FC236}">
              <a16:creationId xmlns:a16="http://schemas.microsoft.com/office/drawing/2014/main" id="{D51A1DA1-BF23-4C08-AE69-447B1EE87B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7" name="Text Box 5">
          <a:extLst>
            <a:ext uri="{FF2B5EF4-FFF2-40B4-BE49-F238E27FC236}">
              <a16:creationId xmlns:a16="http://schemas.microsoft.com/office/drawing/2014/main" id="{DA98366B-CB99-403C-9088-C85DA53DF9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8" name="Text Box 5">
          <a:extLst>
            <a:ext uri="{FF2B5EF4-FFF2-40B4-BE49-F238E27FC236}">
              <a16:creationId xmlns:a16="http://schemas.microsoft.com/office/drawing/2014/main" id="{709E7A7F-C1A1-4C42-A3F1-4A710730CD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9" name="Text Box 5">
          <a:extLst>
            <a:ext uri="{FF2B5EF4-FFF2-40B4-BE49-F238E27FC236}">
              <a16:creationId xmlns:a16="http://schemas.microsoft.com/office/drawing/2014/main" id="{921E630C-7334-4710-A86A-97C47020B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0" name="Text Box 5">
          <a:extLst>
            <a:ext uri="{FF2B5EF4-FFF2-40B4-BE49-F238E27FC236}">
              <a16:creationId xmlns:a16="http://schemas.microsoft.com/office/drawing/2014/main" id="{2EFD2109-B00D-43E6-99BA-9D8756F97E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1" name="Text Box 5">
          <a:extLst>
            <a:ext uri="{FF2B5EF4-FFF2-40B4-BE49-F238E27FC236}">
              <a16:creationId xmlns:a16="http://schemas.microsoft.com/office/drawing/2014/main" id="{885A64D6-3B65-459E-A228-D0C1004AE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2" name="Text Box 5">
          <a:extLst>
            <a:ext uri="{FF2B5EF4-FFF2-40B4-BE49-F238E27FC236}">
              <a16:creationId xmlns:a16="http://schemas.microsoft.com/office/drawing/2014/main" id="{885F36BD-C7A1-486C-88D8-2B65088BF3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3" name="Text Box 5">
          <a:extLst>
            <a:ext uri="{FF2B5EF4-FFF2-40B4-BE49-F238E27FC236}">
              <a16:creationId xmlns:a16="http://schemas.microsoft.com/office/drawing/2014/main" id="{22380C9C-5C54-46B3-BD5B-B486C871F9B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4" name="Text Box 5">
          <a:extLst>
            <a:ext uri="{FF2B5EF4-FFF2-40B4-BE49-F238E27FC236}">
              <a16:creationId xmlns:a16="http://schemas.microsoft.com/office/drawing/2014/main" id="{78D6F473-91B3-4001-AE46-C7452D32F4B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5" name="Text Box 5">
          <a:extLst>
            <a:ext uri="{FF2B5EF4-FFF2-40B4-BE49-F238E27FC236}">
              <a16:creationId xmlns:a16="http://schemas.microsoft.com/office/drawing/2014/main" id="{EC670B6B-D3D4-4D98-A6D7-894C0629158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6" name="Text Box 5">
          <a:extLst>
            <a:ext uri="{FF2B5EF4-FFF2-40B4-BE49-F238E27FC236}">
              <a16:creationId xmlns:a16="http://schemas.microsoft.com/office/drawing/2014/main" id="{241AC72A-3177-417C-A8FD-76A86C57867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7" name="Text Box 5">
          <a:extLst>
            <a:ext uri="{FF2B5EF4-FFF2-40B4-BE49-F238E27FC236}">
              <a16:creationId xmlns:a16="http://schemas.microsoft.com/office/drawing/2014/main" id="{EB31D48F-F4FA-49F1-956D-00CEF4306C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8" name="Text Box 5">
          <a:extLst>
            <a:ext uri="{FF2B5EF4-FFF2-40B4-BE49-F238E27FC236}">
              <a16:creationId xmlns:a16="http://schemas.microsoft.com/office/drawing/2014/main" id="{D96C882D-4509-48A2-AFA4-74649A69E8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9" name="Text Box 5">
          <a:extLst>
            <a:ext uri="{FF2B5EF4-FFF2-40B4-BE49-F238E27FC236}">
              <a16:creationId xmlns:a16="http://schemas.microsoft.com/office/drawing/2014/main" id="{7DA6EB46-4856-473A-B38C-8546DC4F81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0" name="Text Box 5">
          <a:extLst>
            <a:ext uri="{FF2B5EF4-FFF2-40B4-BE49-F238E27FC236}">
              <a16:creationId xmlns:a16="http://schemas.microsoft.com/office/drawing/2014/main" id="{7590242D-20EC-4D21-9240-97CCD2B79C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1" name="Text Box 5">
          <a:extLst>
            <a:ext uri="{FF2B5EF4-FFF2-40B4-BE49-F238E27FC236}">
              <a16:creationId xmlns:a16="http://schemas.microsoft.com/office/drawing/2014/main" id="{5CB9EE5F-84F8-464A-B5F2-8068ACE4B9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2" name="Text Box 5">
          <a:extLst>
            <a:ext uri="{FF2B5EF4-FFF2-40B4-BE49-F238E27FC236}">
              <a16:creationId xmlns:a16="http://schemas.microsoft.com/office/drawing/2014/main" id="{F6255CF0-EB80-4920-AEC3-656E7C96D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3" name="Text Box 5">
          <a:extLst>
            <a:ext uri="{FF2B5EF4-FFF2-40B4-BE49-F238E27FC236}">
              <a16:creationId xmlns:a16="http://schemas.microsoft.com/office/drawing/2014/main" id="{6E679609-6612-4A4D-9A72-BA5BC94ABA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4" name="Text Box 5">
          <a:extLst>
            <a:ext uri="{FF2B5EF4-FFF2-40B4-BE49-F238E27FC236}">
              <a16:creationId xmlns:a16="http://schemas.microsoft.com/office/drawing/2014/main" id="{3FE88F49-6A4B-4556-B144-6988C45359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5" name="Text Box 5">
          <a:extLst>
            <a:ext uri="{FF2B5EF4-FFF2-40B4-BE49-F238E27FC236}">
              <a16:creationId xmlns:a16="http://schemas.microsoft.com/office/drawing/2014/main" id="{54C0B591-E32F-4B3D-B2AC-3438EA2B3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6" name="Text Box 5">
          <a:extLst>
            <a:ext uri="{FF2B5EF4-FFF2-40B4-BE49-F238E27FC236}">
              <a16:creationId xmlns:a16="http://schemas.microsoft.com/office/drawing/2014/main" id="{8F671C80-82F2-47A8-939D-9BA83EE987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7" name="Text Box 5">
          <a:extLst>
            <a:ext uri="{FF2B5EF4-FFF2-40B4-BE49-F238E27FC236}">
              <a16:creationId xmlns:a16="http://schemas.microsoft.com/office/drawing/2014/main" id="{772B1290-CDCE-4AA2-9A7E-DF555C6BC2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8" name="Text Box 5">
          <a:extLst>
            <a:ext uri="{FF2B5EF4-FFF2-40B4-BE49-F238E27FC236}">
              <a16:creationId xmlns:a16="http://schemas.microsoft.com/office/drawing/2014/main" id="{CF8B3593-167D-49E0-86F0-3980D2E9DC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9" name="Text Box 5">
          <a:extLst>
            <a:ext uri="{FF2B5EF4-FFF2-40B4-BE49-F238E27FC236}">
              <a16:creationId xmlns:a16="http://schemas.microsoft.com/office/drawing/2014/main" id="{78133869-EEF9-4D2F-833E-6A04CF538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0" name="Text Box 5">
          <a:extLst>
            <a:ext uri="{FF2B5EF4-FFF2-40B4-BE49-F238E27FC236}">
              <a16:creationId xmlns:a16="http://schemas.microsoft.com/office/drawing/2014/main" id="{7BB3CE7C-9ED1-4A5B-B3AA-8950191167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1" name="Text Box 5">
          <a:extLst>
            <a:ext uri="{FF2B5EF4-FFF2-40B4-BE49-F238E27FC236}">
              <a16:creationId xmlns:a16="http://schemas.microsoft.com/office/drawing/2014/main" id="{9629693A-86DE-4540-89AA-0CE77D15C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2" name="Text Box 5">
          <a:extLst>
            <a:ext uri="{FF2B5EF4-FFF2-40B4-BE49-F238E27FC236}">
              <a16:creationId xmlns:a16="http://schemas.microsoft.com/office/drawing/2014/main" id="{30688C76-A9FB-420F-8CE0-EBAE903D1E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3" name="Text Box 5">
          <a:extLst>
            <a:ext uri="{FF2B5EF4-FFF2-40B4-BE49-F238E27FC236}">
              <a16:creationId xmlns:a16="http://schemas.microsoft.com/office/drawing/2014/main" id="{1173CF4F-626C-4647-B62F-17B63FF00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4" name="Text Box 5">
          <a:extLst>
            <a:ext uri="{FF2B5EF4-FFF2-40B4-BE49-F238E27FC236}">
              <a16:creationId xmlns:a16="http://schemas.microsoft.com/office/drawing/2014/main" id="{8680F35A-9CFE-49EA-A252-CD862E7ACC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5" name="Text Box 5">
          <a:extLst>
            <a:ext uri="{FF2B5EF4-FFF2-40B4-BE49-F238E27FC236}">
              <a16:creationId xmlns:a16="http://schemas.microsoft.com/office/drawing/2014/main" id="{24078D12-791A-4C14-8879-5E72A52348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6" name="Text Box 5">
          <a:extLst>
            <a:ext uri="{FF2B5EF4-FFF2-40B4-BE49-F238E27FC236}">
              <a16:creationId xmlns:a16="http://schemas.microsoft.com/office/drawing/2014/main" id="{F132819D-63D2-406D-A980-AE938C077A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7" name="Text Box 5">
          <a:extLst>
            <a:ext uri="{FF2B5EF4-FFF2-40B4-BE49-F238E27FC236}">
              <a16:creationId xmlns:a16="http://schemas.microsoft.com/office/drawing/2014/main" id="{47007848-AC4A-4F45-81A0-23CBFA997A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8" name="Text Box 5">
          <a:extLst>
            <a:ext uri="{FF2B5EF4-FFF2-40B4-BE49-F238E27FC236}">
              <a16:creationId xmlns:a16="http://schemas.microsoft.com/office/drawing/2014/main" id="{B0A745E6-3882-41B7-9617-B96C82B71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9" name="Text Box 5">
          <a:extLst>
            <a:ext uri="{FF2B5EF4-FFF2-40B4-BE49-F238E27FC236}">
              <a16:creationId xmlns:a16="http://schemas.microsoft.com/office/drawing/2014/main" id="{B70B2F36-16CD-4657-B723-9C2DCB407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0" name="Text Box 5">
          <a:extLst>
            <a:ext uri="{FF2B5EF4-FFF2-40B4-BE49-F238E27FC236}">
              <a16:creationId xmlns:a16="http://schemas.microsoft.com/office/drawing/2014/main" id="{570C2A07-63C8-4441-88F5-B9F8656E9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1" name="Text Box 5">
          <a:extLst>
            <a:ext uri="{FF2B5EF4-FFF2-40B4-BE49-F238E27FC236}">
              <a16:creationId xmlns:a16="http://schemas.microsoft.com/office/drawing/2014/main" id="{C6A60528-41EF-470A-84B4-2F6D99CD95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2" name="Text Box 5">
          <a:extLst>
            <a:ext uri="{FF2B5EF4-FFF2-40B4-BE49-F238E27FC236}">
              <a16:creationId xmlns:a16="http://schemas.microsoft.com/office/drawing/2014/main" id="{CFA09920-56AE-4FCE-B2DA-5E9123797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3" name="Text Box 5">
          <a:extLst>
            <a:ext uri="{FF2B5EF4-FFF2-40B4-BE49-F238E27FC236}">
              <a16:creationId xmlns:a16="http://schemas.microsoft.com/office/drawing/2014/main" id="{526DC053-FADB-4FFD-96F3-6FEADEA928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4" name="Text Box 5">
          <a:extLst>
            <a:ext uri="{FF2B5EF4-FFF2-40B4-BE49-F238E27FC236}">
              <a16:creationId xmlns:a16="http://schemas.microsoft.com/office/drawing/2014/main" id="{75DB2E7A-F024-427F-9876-4295227B69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5" name="Text Box 5">
          <a:extLst>
            <a:ext uri="{FF2B5EF4-FFF2-40B4-BE49-F238E27FC236}">
              <a16:creationId xmlns:a16="http://schemas.microsoft.com/office/drawing/2014/main" id="{E0E85170-B2AB-406B-AC9F-8E1E80C5D6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6" name="Text Box 5">
          <a:extLst>
            <a:ext uri="{FF2B5EF4-FFF2-40B4-BE49-F238E27FC236}">
              <a16:creationId xmlns:a16="http://schemas.microsoft.com/office/drawing/2014/main" id="{CEE59780-8E20-401E-8648-626C7DEC4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7" name="Text Box 5">
          <a:extLst>
            <a:ext uri="{FF2B5EF4-FFF2-40B4-BE49-F238E27FC236}">
              <a16:creationId xmlns:a16="http://schemas.microsoft.com/office/drawing/2014/main" id="{EFF43046-D8A0-4C5B-89BD-E545F77998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8" name="Text Box 5">
          <a:extLst>
            <a:ext uri="{FF2B5EF4-FFF2-40B4-BE49-F238E27FC236}">
              <a16:creationId xmlns:a16="http://schemas.microsoft.com/office/drawing/2014/main" id="{8AE95B39-280B-4AEC-949C-41130607EC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9" name="Text Box 5">
          <a:extLst>
            <a:ext uri="{FF2B5EF4-FFF2-40B4-BE49-F238E27FC236}">
              <a16:creationId xmlns:a16="http://schemas.microsoft.com/office/drawing/2014/main" id="{8622AEC8-D3E4-4B46-87C1-E44E365EFB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0" name="Text Box 5">
          <a:extLst>
            <a:ext uri="{FF2B5EF4-FFF2-40B4-BE49-F238E27FC236}">
              <a16:creationId xmlns:a16="http://schemas.microsoft.com/office/drawing/2014/main" id="{7E6AD88E-85DF-4BE0-B131-44BC381511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1" name="Text Box 5">
          <a:extLst>
            <a:ext uri="{FF2B5EF4-FFF2-40B4-BE49-F238E27FC236}">
              <a16:creationId xmlns:a16="http://schemas.microsoft.com/office/drawing/2014/main" id="{FDAA43D5-CF36-4F19-8AF8-6E5D67E75D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2" name="Text Box 5">
          <a:extLst>
            <a:ext uri="{FF2B5EF4-FFF2-40B4-BE49-F238E27FC236}">
              <a16:creationId xmlns:a16="http://schemas.microsoft.com/office/drawing/2014/main" id="{C08A69A0-D99A-43E7-84CD-990B432CE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3" name="Text Box 5">
          <a:extLst>
            <a:ext uri="{FF2B5EF4-FFF2-40B4-BE49-F238E27FC236}">
              <a16:creationId xmlns:a16="http://schemas.microsoft.com/office/drawing/2014/main" id="{8FEFAD2A-B6BC-42D9-B7A7-01EF1CD12B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4" name="Text Box 5">
          <a:extLst>
            <a:ext uri="{FF2B5EF4-FFF2-40B4-BE49-F238E27FC236}">
              <a16:creationId xmlns:a16="http://schemas.microsoft.com/office/drawing/2014/main" id="{CDA10898-7FC8-44B2-A7F1-A749D47AAE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5" name="Text Box 5">
          <a:extLst>
            <a:ext uri="{FF2B5EF4-FFF2-40B4-BE49-F238E27FC236}">
              <a16:creationId xmlns:a16="http://schemas.microsoft.com/office/drawing/2014/main" id="{28DBE26F-30F0-4281-B6BB-5B701A1678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6" name="Text Box 5">
          <a:extLst>
            <a:ext uri="{FF2B5EF4-FFF2-40B4-BE49-F238E27FC236}">
              <a16:creationId xmlns:a16="http://schemas.microsoft.com/office/drawing/2014/main" id="{24B62A6B-6E09-436C-A6E1-C0CD9CA896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7" name="Text Box 5">
          <a:extLst>
            <a:ext uri="{FF2B5EF4-FFF2-40B4-BE49-F238E27FC236}">
              <a16:creationId xmlns:a16="http://schemas.microsoft.com/office/drawing/2014/main" id="{3D768976-1DB8-464A-8925-28F743F4A9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8" name="Text Box 5">
          <a:extLst>
            <a:ext uri="{FF2B5EF4-FFF2-40B4-BE49-F238E27FC236}">
              <a16:creationId xmlns:a16="http://schemas.microsoft.com/office/drawing/2014/main" id="{6B0EE2BE-A4B5-4EE8-BD75-E4CEB60EA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9" name="Text Box 5">
          <a:extLst>
            <a:ext uri="{FF2B5EF4-FFF2-40B4-BE49-F238E27FC236}">
              <a16:creationId xmlns:a16="http://schemas.microsoft.com/office/drawing/2014/main" id="{2EE3680C-C8CC-4E6E-A85F-1313169C64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80" name="Text Box 5">
          <a:extLst>
            <a:ext uri="{FF2B5EF4-FFF2-40B4-BE49-F238E27FC236}">
              <a16:creationId xmlns:a16="http://schemas.microsoft.com/office/drawing/2014/main" id="{786AEAB3-E97F-4AFD-B9D4-72D3FDC115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1" name="Text Box 5">
          <a:extLst>
            <a:ext uri="{FF2B5EF4-FFF2-40B4-BE49-F238E27FC236}">
              <a16:creationId xmlns:a16="http://schemas.microsoft.com/office/drawing/2014/main" id="{41930305-2D90-4B3D-A355-354C891706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2" name="Text Box 5">
          <a:extLst>
            <a:ext uri="{FF2B5EF4-FFF2-40B4-BE49-F238E27FC236}">
              <a16:creationId xmlns:a16="http://schemas.microsoft.com/office/drawing/2014/main" id="{3DA41AE1-F9E2-4EC6-BBBA-B376CA8D13D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3" name="Text Box 5">
          <a:extLst>
            <a:ext uri="{FF2B5EF4-FFF2-40B4-BE49-F238E27FC236}">
              <a16:creationId xmlns:a16="http://schemas.microsoft.com/office/drawing/2014/main" id="{6BE6D39B-F5E3-4EBD-87A0-D6B61CBC0E5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4" name="Text Box 5">
          <a:extLst>
            <a:ext uri="{FF2B5EF4-FFF2-40B4-BE49-F238E27FC236}">
              <a16:creationId xmlns:a16="http://schemas.microsoft.com/office/drawing/2014/main" id="{EEB4FDC8-BCD0-442F-B4A7-4CD1898BB50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5" name="Text Box 5">
          <a:extLst>
            <a:ext uri="{FF2B5EF4-FFF2-40B4-BE49-F238E27FC236}">
              <a16:creationId xmlns:a16="http://schemas.microsoft.com/office/drawing/2014/main" id="{2C33BBE2-01F7-4C0F-9494-4A9EAE68BA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6" name="Text Box 5">
          <a:extLst>
            <a:ext uri="{FF2B5EF4-FFF2-40B4-BE49-F238E27FC236}">
              <a16:creationId xmlns:a16="http://schemas.microsoft.com/office/drawing/2014/main" id="{0A16B4FB-7F6D-4313-A4DE-AA948D0688A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7" name="Text Box 5">
          <a:extLst>
            <a:ext uri="{FF2B5EF4-FFF2-40B4-BE49-F238E27FC236}">
              <a16:creationId xmlns:a16="http://schemas.microsoft.com/office/drawing/2014/main" id="{62DCD7BE-8EE9-461A-A8A1-C920738725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8" name="Text Box 5">
          <a:extLst>
            <a:ext uri="{FF2B5EF4-FFF2-40B4-BE49-F238E27FC236}">
              <a16:creationId xmlns:a16="http://schemas.microsoft.com/office/drawing/2014/main" id="{7287FB77-71C7-4BF1-B2DD-48B5FBC581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9" name="Text Box 5">
          <a:extLst>
            <a:ext uri="{FF2B5EF4-FFF2-40B4-BE49-F238E27FC236}">
              <a16:creationId xmlns:a16="http://schemas.microsoft.com/office/drawing/2014/main" id="{1084A0CC-3ADB-41C6-B27F-2D62BF2899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0" name="Text Box 5">
          <a:extLst>
            <a:ext uri="{FF2B5EF4-FFF2-40B4-BE49-F238E27FC236}">
              <a16:creationId xmlns:a16="http://schemas.microsoft.com/office/drawing/2014/main" id="{EAFE58B5-1319-428F-9442-8827FD3511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1" name="Text Box 5">
          <a:extLst>
            <a:ext uri="{FF2B5EF4-FFF2-40B4-BE49-F238E27FC236}">
              <a16:creationId xmlns:a16="http://schemas.microsoft.com/office/drawing/2014/main" id="{850A5F4B-D9CA-439C-91F4-81D6BC45FE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2" name="Text Box 5">
          <a:extLst>
            <a:ext uri="{FF2B5EF4-FFF2-40B4-BE49-F238E27FC236}">
              <a16:creationId xmlns:a16="http://schemas.microsoft.com/office/drawing/2014/main" id="{DB380719-A126-4EF2-9422-248D1E7BB5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3" name="Text Box 5">
          <a:extLst>
            <a:ext uri="{FF2B5EF4-FFF2-40B4-BE49-F238E27FC236}">
              <a16:creationId xmlns:a16="http://schemas.microsoft.com/office/drawing/2014/main" id="{AA93863B-E29D-4DD5-A043-C858BCC3F0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4" name="Text Box 5">
          <a:extLst>
            <a:ext uri="{FF2B5EF4-FFF2-40B4-BE49-F238E27FC236}">
              <a16:creationId xmlns:a16="http://schemas.microsoft.com/office/drawing/2014/main" id="{EC47915E-5C6B-464D-B106-436EDB04F2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5" name="Text Box 5">
          <a:extLst>
            <a:ext uri="{FF2B5EF4-FFF2-40B4-BE49-F238E27FC236}">
              <a16:creationId xmlns:a16="http://schemas.microsoft.com/office/drawing/2014/main" id="{CCD0CEF2-6C5E-464F-A700-0AAAE6D88C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6" name="Text Box 5">
          <a:extLst>
            <a:ext uri="{FF2B5EF4-FFF2-40B4-BE49-F238E27FC236}">
              <a16:creationId xmlns:a16="http://schemas.microsoft.com/office/drawing/2014/main" id="{48389C4D-9954-4772-97F4-B65AE031F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7" name="Text Box 5">
          <a:extLst>
            <a:ext uri="{FF2B5EF4-FFF2-40B4-BE49-F238E27FC236}">
              <a16:creationId xmlns:a16="http://schemas.microsoft.com/office/drawing/2014/main" id="{AF71E984-A8D7-49BA-8EA0-191C2998B14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8" name="Text Box 5">
          <a:extLst>
            <a:ext uri="{FF2B5EF4-FFF2-40B4-BE49-F238E27FC236}">
              <a16:creationId xmlns:a16="http://schemas.microsoft.com/office/drawing/2014/main" id="{8CEC34D6-09FD-482A-A6F2-2E6C020ECA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9" name="Text Box 5">
          <a:extLst>
            <a:ext uri="{FF2B5EF4-FFF2-40B4-BE49-F238E27FC236}">
              <a16:creationId xmlns:a16="http://schemas.microsoft.com/office/drawing/2014/main" id="{1A08B584-C067-4D48-9E00-51102E8A0D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0" name="Text Box 5">
          <a:extLst>
            <a:ext uri="{FF2B5EF4-FFF2-40B4-BE49-F238E27FC236}">
              <a16:creationId xmlns:a16="http://schemas.microsoft.com/office/drawing/2014/main" id="{F9E07D6D-1AF9-46A1-9B54-BF9459A276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1" name="Text Box 5">
          <a:extLst>
            <a:ext uri="{FF2B5EF4-FFF2-40B4-BE49-F238E27FC236}">
              <a16:creationId xmlns:a16="http://schemas.microsoft.com/office/drawing/2014/main" id="{41B7A35B-18B7-4391-9F94-CB61E188A1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2" name="Text Box 5">
          <a:extLst>
            <a:ext uri="{FF2B5EF4-FFF2-40B4-BE49-F238E27FC236}">
              <a16:creationId xmlns:a16="http://schemas.microsoft.com/office/drawing/2014/main" id="{B4D02069-39DE-4BB0-9921-AF0EBC56CEA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3" name="Text Box 5">
          <a:extLst>
            <a:ext uri="{FF2B5EF4-FFF2-40B4-BE49-F238E27FC236}">
              <a16:creationId xmlns:a16="http://schemas.microsoft.com/office/drawing/2014/main" id="{627D4BD2-676F-4E61-BCC6-D28B525D4D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4" name="Text Box 5">
          <a:extLst>
            <a:ext uri="{FF2B5EF4-FFF2-40B4-BE49-F238E27FC236}">
              <a16:creationId xmlns:a16="http://schemas.microsoft.com/office/drawing/2014/main" id="{0A922881-3BF9-4BC6-B8E7-BDE706513CD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5" name="Text Box 5">
          <a:extLst>
            <a:ext uri="{FF2B5EF4-FFF2-40B4-BE49-F238E27FC236}">
              <a16:creationId xmlns:a16="http://schemas.microsoft.com/office/drawing/2014/main" id="{C7DE16DF-72FD-41C5-BD93-CB95D605A5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6" name="Text Box 5">
          <a:extLst>
            <a:ext uri="{FF2B5EF4-FFF2-40B4-BE49-F238E27FC236}">
              <a16:creationId xmlns:a16="http://schemas.microsoft.com/office/drawing/2014/main" id="{65C9EB73-CE8E-497A-AD65-8D884E295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7" name="Text Box 5">
          <a:extLst>
            <a:ext uri="{FF2B5EF4-FFF2-40B4-BE49-F238E27FC236}">
              <a16:creationId xmlns:a16="http://schemas.microsoft.com/office/drawing/2014/main" id="{68A858FF-DFB4-42D2-9ABD-7AE16EF8B3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8" name="Text Box 5">
          <a:extLst>
            <a:ext uri="{FF2B5EF4-FFF2-40B4-BE49-F238E27FC236}">
              <a16:creationId xmlns:a16="http://schemas.microsoft.com/office/drawing/2014/main" id="{A90DB378-1EEC-44F8-BA86-B19329F423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9" name="Text Box 5">
          <a:extLst>
            <a:ext uri="{FF2B5EF4-FFF2-40B4-BE49-F238E27FC236}">
              <a16:creationId xmlns:a16="http://schemas.microsoft.com/office/drawing/2014/main" id="{79B4A296-E937-4B21-B515-1A1FF2A909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0" name="Text Box 5">
          <a:extLst>
            <a:ext uri="{FF2B5EF4-FFF2-40B4-BE49-F238E27FC236}">
              <a16:creationId xmlns:a16="http://schemas.microsoft.com/office/drawing/2014/main" id="{76F8530E-B4AE-4484-902B-CDFD14C91E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1" name="Text Box 5">
          <a:extLst>
            <a:ext uri="{FF2B5EF4-FFF2-40B4-BE49-F238E27FC236}">
              <a16:creationId xmlns:a16="http://schemas.microsoft.com/office/drawing/2014/main" id="{4682A022-DE3E-4893-9C17-2CCB4A34F2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2" name="Text Box 5">
          <a:extLst>
            <a:ext uri="{FF2B5EF4-FFF2-40B4-BE49-F238E27FC236}">
              <a16:creationId xmlns:a16="http://schemas.microsoft.com/office/drawing/2014/main" id="{09A2BF4E-CF29-4434-94AA-739D15FF2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3" name="Text Box 5">
          <a:extLst>
            <a:ext uri="{FF2B5EF4-FFF2-40B4-BE49-F238E27FC236}">
              <a16:creationId xmlns:a16="http://schemas.microsoft.com/office/drawing/2014/main" id="{A353A981-A72E-4DC3-80FA-AA3A2CFD44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4" name="Text Box 5">
          <a:extLst>
            <a:ext uri="{FF2B5EF4-FFF2-40B4-BE49-F238E27FC236}">
              <a16:creationId xmlns:a16="http://schemas.microsoft.com/office/drawing/2014/main" id="{ECA70066-CF19-4C4A-A535-0A4BC0EC4F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5" name="Text Box 5">
          <a:extLst>
            <a:ext uri="{FF2B5EF4-FFF2-40B4-BE49-F238E27FC236}">
              <a16:creationId xmlns:a16="http://schemas.microsoft.com/office/drawing/2014/main" id="{6112003A-37EF-45FA-8DFB-6561922FFC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6" name="Text Box 5">
          <a:extLst>
            <a:ext uri="{FF2B5EF4-FFF2-40B4-BE49-F238E27FC236}">
              <a16:creationId xmlns:a16="http://schemas.microsoft.com/office/drawing/2014/main" id="{88B329F2-D3DF-41CF-B1FD-CB7C525600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7" name="Text Box 5">
          <a:extLst>
            <a:ext uri="{FF2B5EF4-FFF2-40B4-BE49-F238E27FC236}">
              <a16:creationId xmlns:a16="http://schemas.microsoft.com/office/drawing/2014/main" id="{24878332-3079-4EF7-9A51-EF3F4B8081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8" name="Text Box 5">
          <a:extLst>
            <a:ext uri="{FF2B5EF4-FFF2-40B4-BE49-F238E27FC236}">
              <a16:creationId xmlns:a16="http://schemas.microsoft.com/office/drawing/2014/main" id="{15F98E45-7C16-4EAA-92EE-0FD8143A58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9" name="Text Box 5">
          <a:extLst>
            <a:ext uri="{FF2B5EF4-FFF2-40B4-BE49-F238E27FC236}">
              <a16:creationId xmlns:a16="http://schemas.microsoft.com/office/drawing/2014/main" id="{CE8ACB27-4B00-40DF-B0EB-F2B3FEED9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0" name="Text Box 5">
          <a:extLst>
            <a:ext uri="{FF2B5EF4-FFF2-40B4-BE49-F238E27FC236}">
              <a16:creationId xmlns:a16="http://schemas.microsoft.com/office/drawing/2014/main" id="{28131C59-9932-4E14-9A8B-D182C700C1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1" name="Text Box 5">
          <a:extLst>
            <a:ext uri="{FF2B5EF4-FFF2-40B4-BE49-F238E27FC236}">
              <a16:creationId xmlns:a16="http://schemas.microsoft.com/office/drawing/2014/main" id="{D86C87B7-AF8E-4E2B-B768-2DBC848990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2" name="Text Box 5">
          <a:extLst>
            <a:ext uri="{FF2B5EF4-FFF2-40B4-BE49-F238E27FC236}">
              <a16:creationId xmlns:a16="http://schemas.microsoft.com/office/drawing/2014/main" id="{FEDFCB9D-54BF-4C8B-AF40-58240E53126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3" name="Text Box 5">
          <a:extLst>
            <a:ext uri="{FF2B5EF4-FFF2-40B4-BE49-F238E27FC236}">
              <a16:creationId xmlns:a16="http://schemas.microsoft.com/office/drawing/2014/main" id="{7CD2F244-5579-46F2-B184-54627E240B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4" name="Text Box 5">
          <a:extLst>
            <a:ext uri="{FF2B5EF4-FFF2-40B4-BE49-F238E27FC236}">
              <a16:creationId xmlns:a16="http://schemas.microsoft.com/office/drawing/2014/main" id="{1541F1C6-BE09-4BA8-BBA9-A342842F84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5" name="Text Box 5">
          <a:extLst>
            <a:ext uri="{FF2B5EF4-FFF2-40B4-BE49-F238E27FC236}">
              <a16:creationId xmlns:a16="http://schemas.microsoft.com/office/drawing/2014/main" id="{E45991C4-3D18-463D-87C6-B029AA66007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6" name="Text Box 5">
          <a:extLst>
            <a:ext uri="{FF2B5EF4-FFF2-40B4-BE49-F238E27FC236}">
              <a16:creationId xmlns:a16="http://schemas.microsoft.com/office/drawing/2014/main" id="{1B759158-638B-4562-BDFC-1352A81F37E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7" name="Text Box 5">
          <a:extLst>
            <a:ext uri="{FF2B5EF4-FFF2-40B4-BE49-F238E27FC236}">
              <a16:creationId xmlns:a16="http://schemas.microsoft.com/office/drawing/2014/main" id="{22BAAA99-CD40-4DF7-9FB1-95A6008130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8" name="Text Box 5">
          <a:extLst>
            <a:ext uri="{FF2B5EF4-FFF2-40B4-BE49-F238E27FC236}">
              <a16:creationId xmlns:a16="http://schemas.microsoft.com/office/drawing/2014/main" id="{4A32EEC6-E2F0-4F45-A921-C5A0C10895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29" name="Text Box 5">
          <a:extLst>
            <a:ext uri="{FF2B5EF4-FFF2-40B4-BE49-F238E27FC236}">
              <a16:creationId xmlns:a16="http://schemas.microsoft.com/office/drawing/2014/main" id="{7E155DB6-49E0-4EBC-BE2A-AC8B02BC12D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0" name="Text Box 5">
          <a:extLst>
            <a:ext uri="{FF2B5EF4-FFF2-40B4-BE49-F238E27FC236}">
              <a16:creationId xmlns:a16="http://schemas.microsoft.com/office/drawing/2014/main" id="{24F6C0C9-C02A-4E5C-AC0A-F971ECE49C3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1" name="Text Box 5">
          <a:extLst>
            <a:ext uri="{FF2B5EF4-FFF2-40B4-BE49-F238E27FC236}">
              <a16:creationId xmlns:a16="http://schemas.microsoft.com/office/drawing/2014/main" id="{66E674B1-4DC5-48CF-BB5A-DADF00EAABB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32" name="Text Box 5">
          <a:extLst>
            <a:ext uri="{FF2B5EF4-FFF2-40B4-BE49-F238E27FC236}">
              <a16:creationId xmlns:a16="http://schemas.microsoft.com/office/drawing/2014/main" id="{29650E24-F8BF-4CD6-9B63-A0F6AC66807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3" name="Text Box 5">
          <a:extLst>
            <a:ext uri="{FF2B5EF4-FFF2-40B4-BE49-F238E27FC236}">
              <a16:creationId xmlns:a16="http://schemas.microsoft.com/office/drawing/2014/main" id="{23499269-79DE-422B-8D57-4B6ADC506C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4" name="Text Box 5">
          <a:extLst>
            <a:ext uri="{FF2B5EF4-FFF2-40B4-BE49-F238E27FC236}">
              <a16:creationId xmlns:a16="http://schemas.microsoft.com/office/drawing/2014/main" id="{B9A0B2D1-A9EE-4486-A4C2-7B121A18A9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5" name="Text Box 5">
          <a:extLst>
            <a:ext uri="{FF2B5EF4-FFF2-40B4-BE49-F238E27FC236}">
              <a16:creationId xmlns:a16="http://schemas.microsoft.com/office/drawing/2014/main" id="{12A4B6D0-A967-4486-834B-3FD1639A305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6" name="Text Box 5">
          <a:extLst>
            <a:ext uri="{FF2B5EF4-FFF2-40B4-BE49-F238E27FC236}">
              <a16:creationId xmlns:a16="http://schemas.microsoft.com/office/drawing/2014/main" id="{1B429A35-94AD-4FCC-BACD-220C22C2EF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7" name="Text Box 5">
          <a:extLst>
            <a:ext uri="{FF2B5EF4-FFF2-40B4-BE49-F238E27FC236}">
              <a16:creationId xmlns:a16="http://schemas.microsoft.com/office/drawing/2014/main" id="{280562C5-3C9C-44D8-9CBD-97253837A3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8" name="Text Box 5">
          <a:extLst>
            <a:ext uri="{FF2B5EF4-FFF2-40B4-BE49-F238E27FC236}">
              <a16:creationId xmlns:a16="http://schemas.microsoft.com/office/drawing/2014/main" id="{15D4BFF9-4273-46DD-AE9E-DF17AAEAC6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9" name="Text Box 5">
          <a:extLst>
            <a:ext uri="{FF2B5EF4-FFF2-40B4-BE49-F238E27FC236}">
              <a16:creationId xmlns:a16="http://schemas.microsoft.com/office/drawing/2014/main" id="{B92A5E19-2C2B-48E9-BFCA-ACE2027CBA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0" name="Text Box 5">
          <a:extLst>
            <a:ext uri="{FF2B5EF4-FFF2-40B4-BE49-F238E27FC236}">
              <a16:creationId xmlns:a16="http://schemas.microsoft.com/office/drawing/2014/main" id="{C729676D-2A25-4EF1-8100-8FCBCC7B0B0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1" name="Text Box 5">
          <a:extLst>
            <a:ext uri="{FF2B5EF4-FFF2-40B4-BE49-F238E27FC236}">
              <a16:creationId xmlns:a16="http://schemas.microsoft.com/office/drawing/2014/main" id="{106BEB9C-A5EB-4232-9F4E-2A6DA341A5C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2" name="Text Box 5">
          <a:extLst>
            <a:ext uri="{FF2B5EF4-FFF2-40B4-BE49-F238E27FC236}">
              <a16:creationId xmlns:a16="http://schemas.microsoft.com/office/drawing/2014/main" id="{ED647C25-EF65-48C0-8C1B-B02FB67C3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3" name="Text Box 5">
          <a:extLst>
            <a:ext uri="{FF2B5EF4-FFF2-40B4-BE49-F238E27FC236}">
              <a16:creationId xmlns:a16="http://schemas.microsoft.com/office/drawing/2014/main" id="{E490D748-B561-4986-81B4-8DD9B0F9F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4" name="Text Box 5">
          <a:extLst>
            <a:ext uri="{FF2B5EF4-FFF2-40B4-BE49-F238E27FC236}">
              <a16:creationId xmlns:a16="http://schemas.microsoft.com/office/drawing/2014/main" id="{5E814E40-5A07-4025-8DE3-1A4827DE98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5" name="Text Box 5">
          <a:extLst>
            <a:ext uri="{FF2B5EF4-FFF2-40B4-BE49-F238E27FC236}">
              <a16:creationId xmlns:a16="http://schemas.microsoft.com/office/drawing/2014/main" id="{373000AF-473D-4233-90CF-8D1C6FFAAA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6" name="Text Box 5">
          <a:extLst>
            <a:ext uri="{FF2B5EF4-FFF2-40B4-BE49-F238E27FC236}">
              <a16:creationId xmlns:a16="http://schemas.microsoft.com/office/drawing/2014/main" id="{555E3760-B8CF-4385-88F7-D17AB5C0EB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7" name="Text Box 5">
          <a:extLst>
            <a:ext uri="{FF2B5EF4-FFF2-40B4-BE49-F238E27FC236}">
              <a16:creationId xmlns:a16="http://schemas.microsoft.com/office/drawing/2014/main" id="{9D5EFC14-7782-451F-932D-E12060C5E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8" name="Text Box 5">
          <a:extLst>
            <a:ext uri="{FF2B5EF4-FFF2-40B4-BE49-F238E27FC236}">
              <a16:creationId xmlns:a16="http://schemas.microsoft.com/office/drawing/2014/main" id="{2110C886-2CE0-44E7-AFBF-02021CE06F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9" name="Text Box 5">
          <a:extLst>
            <a:ext uri="{FF2B5EF4-FFF2-40B4-BE49-F238E27FC236}">
              <a16:creationId xmlns:a16="http://schemas.microsoft.com/office/drawing/2014/main" id="{AAEB8077-72ED-4B1D-A391-5A2CF9B473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0" name="Text Box 5">
          <a:extLst>
            <a:ext uri="{FF2B5EF4-FFF2-40B4-BE49-F238E27FC236}">
              <a16:creationId xmlns:a16="http://schemas.microsoft.com/office/drawing/2014/main" id="{BFCC8DD6-4258-4F80-B267-8E9AC66641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1" name="Text Box 5">
          <a:extLst>
            <a:ext uri="{FF2B5EF4-FFF2-40B4-BE49-F238E27FC236}">
              <a16:creationId xmlns:a16="http://schemas.microsoft.com/office/drawing/2014/main" id="{2104D171-9833-4549-8708-6F8D27A0818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2" name="Text Box 5">
          <a:extLst>
            <a:ext uri="{FF2B5EF4-FFF2-40B4-BE49-F238E27FC236}">
              <a16:creationId xmlns:a16="http://schemas.microsoft.com/office/drawing/2014/main" id="{EB03A35E-7159-4B63-A2FD-8E4BEA6F7D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3" name="Text Box 5">
          <a:extLst>
            <a:ext uri="{FF2B5EF4-FFF2-40B4-BE49-F238E27FC236}">
              <a16:creationId xmlns:a16="http://schemas.microsoft.com/office/drawing/2014/main" id="{672E10B9-6706-4AE4-811B-EA155FE3FA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4" name="Text Box 5">
          <a:extLst>
            <a:ext uri="{FF2B5EF4-FFF2-40B4-BE49-F238E27FC236}">
              <a16:creationId xmlns:a16="http://schemas.microsoft.com/office/drawing/2014/main" id="{A69A3637-DFC1-45EA-AAB1-CDB4A194D29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5" name="Text Box 5">
          <a:extLst>
            <a:ext uri="{FF2B5EF4-FFF2-40B4-BE49-F238E27FC236}">
              <a16:creationId xmlns:a16="http://schemas.microsoft.com/office/drawing/2014/main" id="{389C98F9-075E-4681-B54F-4112072D03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6" name="Text Box 5">
          <a:extLst>
            <a:ext uri="{FF2B5EF4-FFF2-40B4-BE49-F238E27FC236}">
              <a16:creationId xmlns:a16="http://schemas.microsoft.com/office/drawing/2014/main" id="{C93E3009-247E-4C73-A8EE-9E630EC59F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7" name="Text Box 5">
          <a:extLst>
            <a:ext uri="{FF2B5EF4-FFF2-40B4-BE49-F238E27FC236}">
              <a16:creationId xmlns:a16="http://schemas.microsoft.com/office/drawing/2014/main" id="{2E3D7ABD-656D-4D54-B632-C03E308728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8" name="Text Box 5">
          <a:extLst>
            <a:ext uri="{FF2B5EF4-FFF2-40B4-BE49-F238E27FC236}">
              <a16:creationId xmlns:a16="http://schemas.microsoft.com/office/drawing/2014/main" id="{B68FFD22-5463-42C8-AB2A-B03ABCC9B2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9" name="Text Box 5">
          <a:extLst>
            <a:ext uri="{FF2B5EF4-FFF2-40B4-BE49-F238E27FC236}">
              <a16:creationId xmlns:a16="http://schemas.microsoft.com/office/drawing/2014/main" id="{65CFB56E-A2DB-40A7-8266-A26415AFA74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0" name="Text Box 5">
          <a:extLst>
            <a:ext uri="{FF2B5EF4-FFF2-40B4-BE49-F238E27FC236}">
              <a16:creationId xmlns:a16="http://schemas.microsoft.com/office/drawing/2014/main" id="{B77770B9-FAB5-4E51-8FA3-896F533BEF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1" name="Text Box 5">
          <a:extLst>
            <a:ext uri="{FF2B5EF4-FFF2-40B4-BE49-F238E27FC236}">
              <a16:creationId xmlns:a16="http://schemas.microsoft.com/office/drawing/2014/main" id="{4D199714-30E8-4537-9EB3-2726FD1C74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2" name="Text Box 5">
          <a:extLst>
            <a:ext uri="{FF2B5EF4-FFF2-40B4-BE49-F238E27FC236}">
              <a16:creationId xmlns:a16="http://schemas.microsoft.com/office/drawing/2014/main" id="{605B6FB3-B8F7-4FA7-A6F2-F4171001A1B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3" name="Text Box 5">
          <a:extLst>
            <a:ext uri="{FF2B5EF4-FFF2-40B4-BE49-F238E27FC236}">
              <a16:creationId xmlns:a16="http://schemas.microsoft.com/office/drawing/2014/main" id="{B360CDAF-4D90-4461-B5F5-8EA7694595A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4" name="Text Box 5">
          <a:extLst>
            <a:ext uri="{FF2B5EF4-FFF2-40B4-BE49-F238E27FC236}">
              <a16:creationId xmlns:a16="http://schemas.microsoft.com/office/drawing/2014/main" id="{98858688-1D1A-4BE0-A5C9-29DFD8DBCA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5" name="Text Box 5">
          <a:extLst>
            <a:ext uri="{FF2B5EF4-FFF2-40B4-BE49-F238E27FC236}">
              <a16:creationId xmlns:a16="http://schemas.microsoft.com/office/drawing/2014/main" id="{C29DBF9C-4507-4248-9A2F-A6D0AD49E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6" name="Text Box 5">
          <a:extLst>
            <a:ext uri="{FF2B5EF4-FFF2-40B4-BE49-F238E27FC236}">
              <a16:creationId xmlns:a16="http://schemas.microsoft.com/office/drawing/2014/main" id="{DAD2B15F-7030-4500-934D-93B9F061D80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7" name="Text Box 5">
          <a:extLst>
            <a:ext uri="{FF2B5EF4-FFF2-40B4-BE49-F238E27FC236}">
              <a16:creationId xmlns:a16="http://schemas.microsoft.com/office/drawing/2014/main" id="{3190C0F0-39B6-4E52-9982-1E27A2E043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8" name="Text Box 5">
          <a:extLst>
            <a:ext uri="{FF2B5EF4-FFF2-40B4-BE49-F238E27FC236}">
              <a16:creationId xmlns:a16="http://schemas.microsoft.com/office/drawing/2014/main" id="{4203C59B-5A3E-4D5D-9CA8-CF0D4B51D2C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9" name="Text Box 5">
          <a:extLst>
            <a:ext uri="{FF2B5EF4-FFF2-40B4-BE49-F238E27FC236}">
              <a16:creationId xmlns:a16="http://schemas.microsoft.com/office/drawing/2014/main" id="{9D710B71-EFD4-4801-9750-DEC25570A0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0" name="Text Box 5">
          <a:extLst>
            <a:ext uri="{FF2B5EF4-FFF2-40B4-BE49-F238E27FC236}">
              <a16:creationId xmlns:a16="http://schemas.microsoft.com/office/drawing/2014/main" id="{464723A6-43CA-4628-A0F7-DF1AE74D993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1" name="Text Box 5">
          <a:extLst>
            <a:ext uri="{FF2B5EF4-FFF2-40B4-BE49-F238E27FC236}">
              <a16:creationId xmlns:a16="http://schemas.microsoft.com/office/drawing/2014/main" id="{80337DF3-5D28-40BE-8F9D-59180BAA6E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2" name="Text Box 5">
          <a:extLst>
            <a:ext uri="{FF2B5EF4-FFF2-40B4-BE49-F238E27FC236}">
              <a16:creationId xmlns:a16="http://schemas.microsoft.com/office/drawing/2014/main" id="{B49743EC-AA3C-4B77-B9CE-00BD86550E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3" name="Text Box 5">
          <a:extLst>
            <a:ext uri="{FF2B5EF4-FFF2-40B4-BE49-F238E27FC236}">
              <a16:creationId xmlns:a16="http://schemas.microsoft.com/office/drawing/2014/main" id="{D873A5B5-8992-486F-BFFF-7B7D1719DA7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4" name="Text Box 5">
          <a:extLst>
            <a:ext uri="{FF2B5EF4-FFF2-40B4-BE49-F238E27FC236}">
              <a16:creationId xmlns:a16="http://schemas.microsoft.com/office/drawing/2014/main" id="{53AED970-FFD6-4F55-8649-E5696A0EAE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5" name="Text Box 5">
          <a:extLst>
            <a:ext uri="{FF2B5EF4-FFF2-40B4-BE49-F238E27FC236}">
              <a16:creationId xmlns:a16="http://schemas.microsoft.com/office/drawing/2014/main" id="{E6032E62-F5DC-47A0-98F0-31AE42F0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6" name="Text Box 5">
          <a:extLst>
            <a:ext uri="{FF2B5EF4-FFF2-40B4-BE49-F238E27FC236}">
              <a16:creationId xmlns:a16="http://schemas.microsoft.com/office/drawing/2014/main" id="{0B231BD9-B0B5-4A5C-BFBD-273FE43F15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77" name="Text Box 5">
          <a:extLst>
            <a:ext uri="{FF2B5EF4-FFF2-40B4-BE49-F238E27FC236}">
              <a16:creationId xmlns:a16="http://schemas.microsoft.com/office/drawing/2014/main" id="{D83EBD71-FB2B-4667-8414-D9C383C62D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8" name="Text Box 5">
          <a:extLst>
            <a:ext uri="{FF2B5EF4-FFF2-40B4-BE49-F238E27FC236}">
              <a16:creationId xmlns:a16="http://schemas.microsoft.com/office/drawing/2014/main" id="{402B3F44-75EA-4120-B378-5D845427EF95}"/>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9" name="Text Box 5">
          <a:extLst>
            <a:ext uri="{FF2B5EF4-FFF2-40B4-BE49-F238E27FC236}">
              <a16:creationId xmlns:a16="http://schemas.microsoft.com/office/drawing/2014/main" id="{CE32A21B-A55F-4D4A-8020-80DBD4223638}"/>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80" name="Text Box 5">
          <a:extLst>
            <a:ext uri="{FF2B5EF4-FFF2-40B4-BE49-F238E27FC236}">
              <a16:creationId xmlns:a16="http://schemas.microsoft.com/office/drawing/2014/main" id="{44DDE360-9240-4079-8281-F6B40931A2F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1" name="Text Box 5">
          <a:extLst>
            <a:ext uri="{FF2B5EF4-FFF2-40B4-BE49-F238E27FC236}">
              <a16:creationId xmlns:a16="http://schemas.microsoft.com/office/drawing/2014/main" id="{97325FD8-DB55-4F5C-8AC4-C183E35B9F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2" name="Text Box 5">
          <a:extLst>
            <a:ext uri="{FF2B5EF4-FFF2-40B4-BE49-F238E27FC236}">
              <a16:creationId xmlns:a16="http://schemas.microsoft.com/office/drawing/2014/main" id="{4771EF42-8FDA-4CF6-A530-5770B992E4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3" name="Text Box 5">
          <a:extLst>
            <a:ext uri="{FF2B5EF4-FFF2-40B4-BE49-F238E27FC236}">
              <a16:creationId xmlns:a16="http://schemas.microsoft.com/office/drawing/2014/main" id="{86527142-2A79-4291-88BD-FE3E37D4B5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4" name="Text Box 5">
          <a:extLst>
            <a:ext uri="{FF2B5EF4-FFF2-40B4-BE49-F238E27FC236}">
              <a16:creationId xmlns:a16="http://schemas.microsoft.com/office/drawing/2014/main" id="{F26B1464-42B0-4D86-B7C1-CD47CD3E9D7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5" name="Text Box 5">
          <a:extLst>
            <a:ext uri="{FF2B5EF4-FFF2-40B4-BE49-F238E27FC236}">
              <a16:creationId xmlns:a16="http://schemas.microsoft.com/office/drawing/2014/main" id="{9F147384-BAE7-4AD2-B26A-3769157458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6" name="Text Box 5">
          <a:extLst>
            <a:ext uri="{FF2B5EF4-FFF2-40B4-BE49-F238E27FC236}">
              <a16:creationId xmlns:a16="http://schemas.microsoft.com/office/drawing/2014/main" id="{B535917B-4E41-4C0A-977F-2A9EF01918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7" name="Text Box 5">
          <a:extLst>
            <a:ext uri="{FF2B5EF4-FFF2-40B4-BE49-F238E27FC236}">
              <a16:creationId xmlns:a16="http://schemas.microsoft.com/office/drawing/2014/main" id="{7678B48E-03AB-48C6-9894-F2085D3ADF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8" name="Text Box 5">
          <a:extLst>
            <a:ext uri="{FF2B5EF4-FFF2-40B4-BE49-F238E27FC236}">
              <a16:creationId xmlns:a16="http://schemas.microsoft.com/office/drawing/2014/main" id="{1A046EFC-5159-41CD-A637-EF65A0DAD3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9" name="Text Box 5">
          <a:extLst>
            <a:ext uri="{FF2B5EF4-FFF2-40B4-BE49-F238E27FC236}">
              <a16:creationId xmlns:a16="http://schemas.microsoft.com/office/drawing/2014/main" id="{4F39D3A2-8E78-49CB-B36F-05461ABC3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0" name="Text Box 5">
          <a:extLst>
            <a:ext uri="{FF2B5EF4-FFF2-40B4-BE49-F238E27FC236}">
              <a16:creationId xmlns:a16="http://schemas.microsoft.com/office/drawing/2014/main" id="{26B314BE-B351-4203-83E7-F14396D2B6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1" name="Text Box 5">
          <a:extLst>
            <a:ext uri="{FF2B5EF4-FFF2-40B4-BE49-F238E27FC236}">
              <a16:creationId xmlns:a16="http://schemas.microsoft.com/office/drawing/2014/main" id="{95C2EFC9-9DFB-48F6-92AA-9132A125FD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2" name="Text Box 5">
          <a:extLst>
            <a:ext uri="{FF2B5EF4-FFF2-40B4-BE49-F238E27FC236}">
              <a16:creationId xmlns:a16="http://schemas.microsoft.com/office/drawing/2014/main" id="{7106CD62-86A3-4305-A3A8-A6744A7980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3" name="Text Box 5">
          <a:extLst>
            <a:ext uri="{FF2B5EF4-FFF2-40B4-BE49-F238E27FC236}">
              <a16:creationId xmlns:a16="http://schemas.microsoft.com/office/drawing/2014/main" id="{C930D8DF-27B4-4AF5-9885-30341F3993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4" name="Text Box 5">
          <a:extLst>
            <a:ext uri="{FF2B5EF4-FFF2-40B4-BE49-F238E27FC236}">
              <a16:creationId xmlns:a16="http://schemas.microsoft.com/office/drawing/2014/main" id="{F913F5FA-3E2B-4CA0-AF3B-B7AE0277D0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5" name="Text Box 5">
          <a:extLst>
            <a:ext uri="{FF2B5EF4-FFF2-40B4-BE49-F238E27FC236}">
              <a16:creationId xmlns:a16="http://schemas.microsoft.com/office/drawing/2014/main" id="{854814EC-4A29-4EB1-BF00-512CBFE440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6" name="Text Box 5">
          <a:extLst>
            <a:ext uri="{FF2B5EF4-FFF2-40B4-BE49-F238E27FC236}">
              <a16:creationId xmlns:a16="http://schemas.microsoft.com/office/drawing/2014/main" id="{DB49B39D-7986-4212-AD53-55F2E0E4837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7" name="Text Box 5">
          <a:extLst>
            <a:ext uri="{FF2B5EF4-FFF2-40B4-BE49-F238E27FC236}">
              <a16:creationId xmlns:a16="http://schemas.microsoft.com/office/drawing/2014/main" id="{B9B02731-FDC1-4991-8DA6-7342983DEF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8" name="Text Box 5">
          <a:extLst>
            <a:ext uri="{FF2B5EF4-FFF2-40B4-BE49-F238E27FC236}">
              <a16:creationId xmlns:a16="http://schemas.microsoft.com/office/drawing/2014/main" id="{C5A6F267-E00C-46CD-A995-F0A6329E6F1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9" name="Text Box 5">
          <a:extLst>
            <a:ext uri="{FF2B5EF4-FFF2-40B4-BE49-F238E27FC236}">
              <a16:creationId xmlns:a16="http://schemas.microsoft.com/office/drawing/2014/main" id="{59E38EE0-5E75-4589-9E48-8FFC755E0A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0" name="Text Box 5">
          <a:extLst>
            <a:ext uri="{FF2B5EF4-FFF2-40B4-BE49-F238E27FC236}">
              <a16:creationId xmlns:a16="http://schemas.microsoft.com/office/drawing/2014/main" id="{A677ACE3-2076-43E2-BC4A-38CCEAFAE4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1" name="Text Box 5">
          <a:extLst>
            <a:ext uri="{FF2B5EF4-FFF2-40B4-BE49-F238E27FC236}">
              <a16:creationId xmlns:a16="http://schemas.microsoft.com/office/drawing/2014/main" id="{9E9BD156-7C59-409C-BF62-B30E98168F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2" name="Text Box 5">
          <a:extLst>
            <a:ext uri="{FF2B5EF4-FFF2-40B4-BE49-F238E27FC236}">
              <a16:creationId xmlns:a16="http://schemas.microsoft.com/office/drawing/2014/main" id="{40CD0567-C92F-4691-836D-8FA54BCB48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3" name="Text Box 5">
          <a:extLst>
            <a:ext uri="{FF2B5EF4-FFF2-40B4-BE49-F238E27FC236}">
              <a16:creationId xmlns:a16="http://schemas.microsoft.com/office/drawing/2014/main" id="{E86575CD-6CFF-4E6E-9348-057A11EC3E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4" name="Text Box 5">
          <a:extLst>
            <a:ext uri="{FF2B5EF4-FFF2-40B4-BE49-F238E27FC236}">
              <a16:creationId xmlns:a16="http://schemas.microsoft.com/office/drawing/2014/main" id="{53E37AA4-1159-46DB-8733-01832395DE6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5" name="Text Box 5">
          <a:extLst>
            <a:ext uri="{FF2B5EF4-FFF2-40B4-BE49-F238E27FC236}">
              <a16:creationId xmlns:a16="http://schemas.microsoft.com/office/drawing/2014/main" id="{C6FDED30-26A3-4552-8204-54D6A12686B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6" name="Text Box 5">
          <a:extLst>
            <a:ext uri="{FF2B5EF4-FFF2-40B4-BE49-F238E27FC236}">
              <a16:creationId xmlns:a16="http://schemas.microsoft.com/office/drawing/2014/main" id="{DCDB626B-56C3-4DD9-B3A9-CCC406DD63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7" name="Text Box 5">
          <a:extLst>
            <a:ext uri="{FF2B5EF4-FFF2-40B4-BE49-F238E27FC236}">
              <a16:creationId xmlns:a16="http://schemas.microsoft.com/office/drawing/2014/main" id="{91779FDC-0E41-4E60-A7D9-90C2A6D65E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8" name="Text Box 5">
          <a:extLst>
            <a:ext uri="{FF2B5EF4-FFF2-40B4-BE49-F238E27FC236}">
              <a16:creationId xmlns:a16="http://schemas.microsoft.com/office/drawing/2014/main" id="{0BB9F8E5-0922-4AA1-AFB3-795963C4C0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9" name="Text Box 5">
          <a:extLst>
            <a:ext uri="{FF2B5EF4-FFF2-40B4-BE49-F238E27FC236}">
              <a16:creationId xmlns:a16="http://schemas.microsoft.com/office/drawing/2014/main" id="{C42A21EB-774C-4673-8126-388FE8FD8A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0" name="Text Box 5">
          <a:extLst>
            <a:ext uri="{FF2B5EF4-FFF2-40B4-BE49-F238E27FC236}">
              <a16:creationId xmlns:a16="http://schemas.microsoft.com/office/drawing/2014/main" id="{01F0B3D7-8339-4036-AF06-C737A7F57F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1" name="Text Box 5">
          <a:extLst>
            <a:ext uri="{FF2B5EF4-FFF2-40B4-BE49-F238E27FC236}">
              <a16:creationId xmlns:a16="http://schemas.microsoft.com/office/drawing/2014/main" id="{23181F9B-0ECD-4730-96DE-680742F4B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2" name="Text Box 5">
          <a:extLst>
            <a:ext uri="{FF2B5EF4-FFF2-40B4-BE49-F238E27FC236}">
              <a16:creationId xmlns:a16="http://schemas.microsoft.com/office/drawing/2014/main" id="{3D577E6F-9169-483D-8147-A5F18A7EE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3" name="Text Box 5">
          <a:extLst>
            <a:ext uri="{FF2B5EF4-FFF2-40B4-BE49-F238E27FC236}">
              <a16:creationId xmlns:a16="http://schemas.microsoft.com/office/drawing/2014/main" id="{D4DC7FA8-A8A1-4F82-AC82-199429C2B2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4" name="Text Box 5">
          <a:extLst>
            <a:ext uri="{FF2B5EF4-FFF2-40B4-BE49-F238E27FC236}">
              <a16:creationId xmlns:a16="http://schemas.microsoft.com/office/drawing/2014/main" id="{B1198327-117E-4030-A7AE-1043F6A694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5" name="Text Box 5">
          <a:extLst>
            <a:ext uri="{FF2B5EF4-FFF2-40B4-BE49-F238E27FC236}">
              <a16:creationId xmlns:a16="http://schemas.microsoft.com/office/drawing/2014/main" id="{6C95ABD8-237B-4300-96B7-B9197537AF2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6" name="Text Box 5">
          <a:extLst>
            <a:ext uri="{FF2B5EF4-FFF2-40B4-BE49-F238E27FC236}">
              <a16:creationId xmlns:a16="http://schemas.microsoft.com/office/drawing/2014/main" id="{532345DB-EFFA-4F33-93E7-33A395013A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7" name="Text Box 5">
          <a:extLst>
            <a:ext uri="{FF2B5EF4-FFF2-40B4-BE49-F238E27FC236}">
              <a16:creationId xmlns:a16="http://schemas.microsoft.com/office/drawing/2014/main" id="{1EC86006-96D6-490D-9F49-6DAA97D2D5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8" name="Text Box 5">
          <a:extLst>
            <a:ext uri="{FF2B5EF4-FFF2-40B4-BE49-F238E27FC236}">
              <a16:creationId xmlns:a16="http://schemas.microsoft.com/office/drawing/2014/main" id="{0FBE6393-F1A2-4F12-A06C-531703A45E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9" name="Text Box 5">
          <a:extLst>
            <a:ext uri="{FF2B5EF4-FFF2-40B4-BE49-F238E27FC236}">
              <a16:creationId xmlns:a16="http://schemas.microsoft.com/office/drawing/2014/main" id="{F73744CA-518E-4F6B-B85E-3C73DA2C75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0" name="Text Box 5">
          <a:extLst>
            <a:ext uri="{FF2B5EF4-FFF2-40B4-BE49-F238E27FC236}">
              <a16:creationId xmlns:a16="http://schemas.microsoft.com/office/drawing/2014/main" id="{8AA2792F-9156-48D0-B653-24D154BBCF5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1" name="Text Box 5">
          <a:extLst>
            <a:ext uri="{FF2B5EF4-FFF2-40B4-BE49-F238E27FC236}">
              <a16:creationId xmlns:a16="http://schemas.microsoft.com/office/drawing/2014/main" id="{C0423229-1714-40C9-B513-044CAE79A2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2" name="Text Box 5">
          <a:extLst>
            <a:ext uri="{FF2B5EF4-FFF2-40B4-BE49-F238E27FC236}">
              <a16:creationId xmlns:a16="http://schemas.microsoft.com/office/drawing/2014/main" id="{9D203315-2FA2-4D64-8CB7-88985E9709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3" name="Text Box 5">
          <a:extLst>
            <a:ext uri="{FF2B5EF4-FFF2-40B4-BE49-F238E27FC236}">
              <a16:creationId xmlns:a16="http://schemas.microsoft.com/office/drawing/2014/main" id="{34AC788D-7413-4868-AC6E-35AFA3E4621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4" name="Text Box 5">
          <a:extLst>
            <a:ext uri="{FF2B5EF4-FFF2-40B4-BE49-F238E27FC236}">
              <a16:creationId xmlns:a16="http://schemas.microsoft.com/office/drawing/2014/main" id="{55CEB97A-F476-4FAF-B503-3633FF5F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5" name="Text Box 5">
          <a:extLst>
            <a:ext uri="{FF2B5EF4-FFF2-40B4-BE49-F238E27FC236}">
              <a16:creationId xmlns:a16="http://schemas.microsoft.com/office/drawing/2014/main" id="{C47B3078-E318-4D36-983A-BA3E0DAA0053}"/>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6" name="Text Box 5">
          <a:extLst>
            <a:ext uri="{FF2B5EF4-FFF2-40B4-BE49-F238E27FC236}">
              <a16:creationId xmlns:a16="http://schemas.microsoft.com/office/drawing/2014/main" id="{4DC3E91F-CF0A-433F-B858-B902D9A114F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7" name="Text Box 5">
          <a:extLst>
            <a:ext uri="{FF2B5EF4-FFF2-40B4-BE49-F238E27FC236}">
              <a16:creationId xmlns:a16="http://schemas.microsoft.com/office/drawing/2014/main" id="{9E6CE9FF-C297-4575-B626-7C5BF66AC36D}"/>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8" name="Text Box 5">
          <a:extLst>
            <a:ext uri="{FF2B5EF4-FFF2-40B4-BE49-F238E27FC236}">
              <a16:creationId xmlns:a16="http://schemas.microsoft.com/office/drawing/2014/main" id="{CF9AD9DB-C97B-47B4-8B18-82A51558488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29" name="Text Box 5">
          <a:extLst>
            <a:ext uri="{FF2B5EF4-FFF2-40B4-BE49-F238E27FC236}">
              <a16:creationId xmlns:a16="http://schemas.microsoft.com/office/drawing/2014/main" id="{319E1CE5-5B13-47B7-9C37-1DBD17816A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0" name="Text Box 5">
          <a:extLst>
            <a:ext uri="{FF2B5EF4-FFF2-40B4-BE49-F238E27FC236}">
              <a16:creationId xmlns:a16="http://schemas.microsoft.com/office/drawing/2014/main" id="{7C7251F5-182A-4C49-B72C-30284EB902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1" name="Text Box 5">
          <a:extLst>
            <a:ext uri="{FF2B5EF4-FFF2-40B4-BE49-F238E27FC236}">
              <a16:creationId xmlns:a16="http://schemas.microsoft.com/office/drawing/2014/main" id="{9E10AA44-4500-484A-8993-067EFD4CB0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2" name="Text Box 5">
          <a:extLst>
            <a:ext uri="{FF2B5EF4-FFF2-40B4-BE49-F238E27FC236}">
              <a16:creationId xmlns:a16="http://schemas.microsoft.com/office/drawing/2014/main" id="{CCE7A276-4116-49B7-B2A8-F812F6217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3" name="Text Box 5">
          <a:extLst>
            <a:ext uri="{FF2B5EF4-FFF2-40B4-BE49-F238E27FC236}">
              <a16:creationId xmlns:a16="http://schemas.microsoft.com/office/drawing/2014/main" id="{9F2132D4-8CAD-494E-A6F1-731872EF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4" name="Text Box 5">
          <a:extLst>
            <a:ext uri="{FF2B5EF4-FFF2-40B4-BE49-F238E27FC236}">
              <a16:creationId xmlns:a16="http://schemas.microsoft.com/office/drawing/2014/main" id="{373829DB-D74A-4C12-91CC-FDACC6F15E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5" name="Text Box 5">
          <a:extLst>
            <a:ext uri="{FF2B5EF4-FFF2-40B4-BE49-F238E27FC236}">
              <a16:creationId xmlns:a16="http://schemas.microsoft.com/office/drawing/2014/main" id="{50D6BFAF-6426-405C-B34C-305B99250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6" name="Text Box 5">
          <a:extLst>
            <a:ext uri="{FF2B5EF4-FFF2-40B4-BE49-F238E27FC236}">
              <a16:creationId xmlns:a16="http://schemas.microsoft.com/office/drawing/2014/main" id="{4ECD9424-8D98-4309-BAD7-979A8DDAF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7" name="Text Box 5">
          <a:extLst>
            <a:ext uri="{FF2B5EF4-FFF2-40B4-BE49-F238E27FC236}">
              <a16:creationId xmlns:a16="http://schemas.microsoft.com/office/drawing/2014/main" id="{8A017744-9D50-4C31-A8AC-D4EDACE4ED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8" name="Text Box 5">
          <a:extLst>
            <a:ext uri="{FF2B5EF4-FFF2-40B4-BE49-F238E27FC236}">
              <a16:creationId xmlns:a16="http://schemas.microsoft.com/office/drawing/2014/main" id="{C1294E6A-6F6B-4EE0-9AA8-1854A5BD79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9" name="Text Box 5">
          <a:extLst>
            <a:ext uri="{FF2B5EF4-FFF2-40B4-BE49-F238E27FC236}">
              <a16:creationId xmlns:a16="http://schemas.microsoft.com/office/drawing/2014/main" id="{C0724352-579E-46A6-B40B-208FB5F6D7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0" name="Text Box 5">
          <a:extLst>
            <a:ext uri="{FF2B5EF4-FFF2-40B4-BE49-F238E27FC236}">
              <a16:creationId xmlns:a16="http://schemas.microsoft.com/office/drawing/2014/main" id="{0BFDC5E3-205F-47D1-B02C-A75625DB76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1" name="Text Box 5">
          <a:extLst>
            <a:ext uri="{FF2B5EF4-FFF2-40B4-BE49-F238E27FC236}">
              <a16:creationId xmlns:a16="http://schemas.microsoft.com/office/drawing/2014/main" id="{FBAFBAF7-A15D-4EDD-8B0E-501ECF3362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2" name="Text Box 5">
          <a:extLst>
            <a:ext uri="{FF2B5EF4-FFF2-40B4-BE49-F238E27FC236}">
              <a16:creationId xmlns:a16="http://schemas.microsoft.com/office/drawing/2014/main" id="{D6DF75A2-2D80-461D-8299-3DC06428B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3" name="Text Box 5">
          <a:extLst>
            <a:ext uri="{FF2B5EF4-FFF2-40B4-BE49-F238E27FC236}">
              <a16:creationId xmlns:a16="http://schemas.microsoft.com/office/drawing/2014/main" id="{45F8B300-5BBF-4236-8485-BE3FC4AFAA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4" name="Text Box 5">
          <a:extLst>
            <a:ext uri="{FF2B5EF4-FFF2-40B4-BE49-F238E27FC236}">
              <a16:creationId xmlns:a16="http://schemas.microsoft.com/office/drawing/2014/main" id="{DE38E986-D3D8-4FD6-897B-26AA4D64A0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5" name="Text Box 5">
          <a:extLst>
            <a:ext uri="{FF2B5EF4-FFF2-40B4-BE49-F238E27FC236}">
              <a16:creationId xmlns:a16="http://schemas.microsoft.com/office/drawing/2014/main" id="{4C636FD0-467B-460B-AD07-9A56099652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6" name="Text Box 5">
          <a:extLst>
            <a:ext uri="{FF2B5EF4-FFF2-40B4-BE49-F238E27FC236}">
              <a16:creationId xmlns:a16="http://schemas.microsoft.com/office/drawing/2014/main" id="{2228A926-D1B0-4B27-8F53-A5547BF558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7" name="Text Box 5">
          <a:extLst>
            <a:ext uri="{FF2B5EF4-FFF2-40B4-BE49-F238E27FC236}">
              <a16:creationId xmlns:a16="http://schemas.microsoft.com/office/drawing/2014/main" id="{0BAD28E7-0E07-474E-B9DF-6C8831B2E5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8" name="Text Box 5">
          <a:extLst>
            <a:ext uri="{FF2B5EF4-FFF2-40B4-BE49-F238E27FC236}">
              <a16:creationId xmlns:a16="http://schemas.microsoft.com/office/drawing/2014/main" id="{11A84BE3-5D03-4C44-AF73-3FA164AB84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9" name="Text Box 5">
          <a:extLst>
            <a:ext uri="{FF2B5EF4-FFF2-40B4-BE49-F238E27FC236}">
              <a16:creationId xmlns:a16="http://schemas.microsoft.com/office/drawing/2014/main" id="{3358D66E-92DD-47EB-A04F-FC9335C26D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0" name="Text Box 5">
          <a:extLst>
            <a:ext uri="{FF2B5EF4-FFF2-40B4-BE49-F238E27FC236}">
              <a16:creationId xmlns:a16="http://schemas.microsoft.com/office/drawing/2014/main" id="{84D083B4-E889-4CA2-B6E9-F0A516DC8B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1" name="Text Box 5">
          <a:extLst>
            <a:ext uri="{FF2B5EF4-FFF2-40B4-BE49-F238E27FC236}">
              <a16:creationId xmlns:a16="http://schemas.microsoft.com/office/drawing/2014/main" id="{95CC9EF9-44C3-47EF-9879-0BD356B680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2" name="Text Box 5">
          <a:extLst>
            <a:ext uri="{FF2B5EF4-FFF2-40B4-BE49-F238E27FC236}">
              <a16:creationId xmlns:a16="http://schemas.microsoft.com/office/drawing/2014/main" id="{3370ADFC-5B58-4706-9C85-C3F65B8A9C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3" name="Text Box 5">
          <a:extLst>
            <a:ext uri="{FF2B5EF4-FFF2-40B4-BE49-F238E27FC236}">
              <a16:creationId xmlns:a16="http://schemas.microsoft.com/office/drawing/2014/main" id="{8E23755C-1F82-4D35-825C-49953FDB15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4" name="Text Box 5">
          <a:extLst>
            <a:ext uri="{FF2B5EF4-FFF2-40B4-BE49-F238E27FC236}">
              <a16:creationId xmlns:a16="http://schemas.microsoft.com/office/drawing/2014/main" id="{0E97C6E6-B8FE-42FF-9D22-E3CAC9C7EF9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5" name="Text Box 5">
          <a:extLst>
            <a:ext uri="{FF2B5EF4-FFF2-40B4-BE49-F238E27FC236}">
              <a16:creationId xmlns:a16="http://schemas.microsoft.com/office/drawing/2014/main" id="{BE243B98-7BC2-4F5F-BD5B-3D68F9000E3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6" name="Text Box 5">
          <a:extLst>
            <a:ext uri="{FF2B5EF4-FFF2-40B4-BE49-F238E27FC236}">
              <a16:creationId xmlns:a16="http://schemas.microsoft.com/office/drawing/2014/main" id="{1F95EF06-AC16-464B-9192-CFC7BD1837F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7" name="Text Box 5">
          <a:extLst>
            <a:ext uri="{FF2B5EF4-FFF2-40B4-BE49-F238E27FC236}">
              <a16:creationId xmlns:a16="http://schemas.microsoft.com/office/drawing/2014/main" id="{010D5040-3DA1-4494-8763-713A26D647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8" name="Text Box 5">
          <a:extLst>
            <a:ext uri="{FF2B5EF4-FFF2-40B4-BE49-F238E27FC236}">
              <a16:creationId xmlns:a16="http://schemas.microsoft.com/office/drawing/2014/main" id="{280E3719-C480-4D69-BD0A-95BF65C68C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9" name="Text Box 5">
          <a:extLst>
            <a:ext uri="{FF2B5EF4-FFF2-40B4-BE49-F238E27FC236}">
              <a16:creationId xmlns:a16="http://schemas.microsoft.com/office/drawing/2014/main" id="{487CE35F-0BCF-4592-9201-9F3F1B1B6E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0" name="Text Box 5">
          <a:extLst>
            <a:ext uri="{FF2B5EF4-FFF2-40B4-BE49-F238E27FC236}">
              <a16:creationId xmlns:a16="http://schemas.microsoft.com/office/drawing/2014/main" id="{69B30B44-A4EE-4CF9-B530-2BA95E2517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1" name="Text Box 5">
          <a:extLst>
            <a:ext uri="{FF2B5EF4-FFF2-40B4-BE49-F238E27FC236}">
              <a16:creationId xmlns:a16="http://schemas.microsoft.com/office/drawing/2014/main" id="{F1EE45CF-76D4-488A-A4A4-F4B8E5055E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2" name="Text Box 5">
          <a:extLst>
            <a:ext uri="{FF2B5EF4-FFF2-40B4-BE49-F238E27FC236}">
              <a16:creationId xmlns:a16="http://schemas.microsoft.com/office/drawing/2014/main" id="{D3F5A5F5-2D12-4582-A909-314A428788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3" name="Text Box 5">
          <a:extLst>
            <a:ext uri="{FF2B5EF4-FFF2-40B4-BE49-F238E27FC236}">
              <a16:creationId xmlns:a16="http://schemas.microsoft.com/office/drawing/2014/main" id="{E122632A-4AA0-4350-B412-A5B299DE75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4" name="Text Box 5">
          <a:extLst>
            <a:ext uri="{FF2B5EF4-FFF2-40B4-BE49-F238E27FC236}">
              <a16:creationId xmlns:a16="http://schemas.microsoft.com/office/drawing/2014/main" id="{8993C1CC-6E9E-466D-935A-B50F729CAC7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5" name="Text Box 5">
          <a:extLst>
            <a:ext uri="{FF2B5EF4-FFF2-40B4-BE49-F238E27FC236}">
              <a16:creationId xmlns:a16="http://schemas.microsoft.com/office/drawing/2014/main" id="{15C3FB79-FEFB-4E99-A4E8-1B27442E548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6" name="Text Box 5">
          <a:extLst>
            <a:ext uri="{FF2B5EF4-FFF2-40B4-BE49-F238E27FC236}">
              <a16:creationId xmlns:a16="http://schemas.microsoft.com/office/drawing/2014/main" id="{BF36D79C-DFD6-4323-8CDE-EDBA02C5AA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7" name="Text Box 5">
          <a:extLst>
            <a:ext uri="{FF2B5EF4-FFF2-40B4-BE49-F238E27FC236}">
              <a16:creationId xmlns:a16="http://schemas.microsoft.com/office/drawing/2014/main" id="{1C665B32-5B3C-466D-BEA6-9D3A89A914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8" name="Text Box 5">
          <a:extLst>
            <a:ext uri="{FF2B5EF4-FFF2-40B4-BE49-F238E27FC236}">
              <a16:creationId xmlns:a16="http://schemas.microsoft.com/office/drawing/2014/main" id="{D89947E5-31EF-4E2C-B919-A6F40696C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9" name="Text Box 5">
          <a:extLst>
            <a:ext uri="{FF2B5EF4-FFF2-40B4-BE49-F238E27FC236}">
              <a16:creationId xmlns:a16="http://schemas.microsoft.com/office/drawing/2014/main" id="{073E120B-342C-4E34-A195-F03D5D2ADB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0" name="Text Box 5">
          <a:extLst>
            <a:ext uri="{FF2B5EF4-FFF2-40B4-BE49-F238E27FC236}">
              <a16:creationId xmlns:a16="http://schemas.microsoft.com/office/drawing/2014/main" id="{F7C3DBCC-D3C4-4B8A-8E63-4C71A6DC6E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1" name="Text Box 5">
          <a:extLst>
            <a:ext uri="{FF2B5EF4-FFF2-40B4-BE49-F238E27FC236}">
              <a16:creationId xmlns:a16="http://schemas.microsoft.com/office/drawing/2014/main" id="{C38F91AB-5DD0-4A84-B907-6621A609A0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72" name="Text Box 5">
          <a:extLst>
            <a:ext uri="{FF2B5EF4-FFF2-40B4-BE49-F238E27FC236}">
              <a16:creationId xmlns:a16="http://schemas.microsoft.com/office/drawing/2014/main" id="{39BDD1D0-719D-4608-BAA0-DCEE51A359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3" name="Text Box 5">
          <a:extLst>
            <a:ext uri="{FF2B5EF4-FFF2-40B4-BE49-F238E27FC236}">
              <a16:creationId xmlns:a16="http://schemas.microsoft.com/office/drawing/2014/main" id="{E72B1A38-745C-42D7-8042-02A4D5BD8E5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4" name="Text Box 5">
          <a:extLst>
            <a:ext uri="{FF2B5EF4-FFF2-40B4-BE49-F238E27FC236}">
              <a16:creationId xmlns:a16="http://schemas.microsoft.com/office/drawing/2014/main" id="{95A40447-DAAD-415D-9FA4-5BBC063127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5" name="Text Box 5">
          <a:extLst>
            <a:ext uri="{FF2B5EF4-FFF2-40B4-BE49-F238E27FC236}">
              <a16:creationId xmlns:a16="http://schemas.microsoft.com/office/drawing/2014/main" id="{93E20D80-9F0E-4567-B131-4111EC604B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6" name="Text Box 5">
          <a:extLst>
            <a:ext uri="{FF2B5EF4-FFF2-40B4-BE49-F238E27FC236}">
              <a16:creationId xmlns:a16="http://schemas.microsoft.com/office/drawing/2014/main" id="{495764E7-2468-4BF9-8585-657132935D0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77" name="Text Box 5">
          <a:extLst>
            <a:ext uri="{FF2B5EF4-FFF2-40B4-BE49-F238E27FC236}">
              <a16:creationId xmlns:a16="http://schemas.microsoft.com/office/drawing/2014/main" id="{1AE6507E-3216-4CBE-870F-58BFDC64B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8" name="Text Box 5">
          <a:extLst>
            <a:ext uri="{FF2B5EF4-FFF2-40B4-BE49-F238E27FC236}">
              <a16:creationId xmlns:a16="http://schemas.microsoft.com/office/drawing/2014/main" id="{FB5B6781-12B2-4074-9D09-75E46388B4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9" name="Text Box 5">
          <a:extLst>
            <a:ext uri="{FF2B5EF4-FFF2-40B4-BE49-F238E27FC236}">
              <a16:creationId xmlns:a16="http://schemas.microsoft.com/office/drawing/2014/main" id="{03D817F0-D31B-4E57-9C92-A46D629E3D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0" name="Text Box 5">
          <a:extLst>
            <a:ext uri="{FF2B5EF4-FFF2-40B4-BE49-F238E27FC236}">
              <a16:creationId xmlns:a16="http://schemas.microsoft.com/office/drawing/2014/main" id="{EB32F11C-42B6-4965-9541-06971E80DB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1" name="Text Box 5">
          <a:extLst>
            <a:ext uri="{FF2B5EF4-FFF2-40B4-BE49-F238E27FC236}">
              <a16:creationId xmlns:a16="http://schemas.microsoft.com/office/drawing/2014/main" id="{4D92881F-83B1-460E-B49D-D29E48C70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2" name="Text Box 5">
          <a:extLst>
            <a:ext uri="{FF2B5EF4-FFF2-40B4-BE49-F238E27FC236}">
              <a16:creationId xmlns:a16="http://schemas.microsoft.com/office/drawing/2014/main" id="{EABE3E0E-9B6A-43C6-B812-819C1FAF49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3" name="Text Box 5">
          <a:extLst>
            <a:ext uri="{FF2B5EF4-FFF2-40B4-BE49-F238E27FC236}">
              <a16:creationId xmlns:a16="http://schemas.microsoft.com/office/drawing/2014/main" id="{3B30638F-8994-4F6D-A3C0-90E02EF437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4" name="Text Box 5">
          <a:extLst>
            <a:ext uri="{FF2B5EF4-FFF2-40B4-BE49-F238E27FC236}">
              <a16:creationId xmlns:a16="http://schemas.microsoft.com/office/drawing/2014/main" id="{5D9BE1C7-B4BD-4B9F-B162-6303108643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5" name="Text Box 5">
          <a:extLst>
            <a:ext uri="{FF2B5EF4-FFF2-40B4-BE49-F238E27FC236}">
              <a16:creationId xmlns:a16="http://schemas.microsoft.com/office/drawing/2014/main" id="{89187E24-3BF6-4A34-8C82-9842132E13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6" name="Text Box 5">
          <a:extLst>
            <a:ext uri="{FF2B5EF4-FFF2-40B4-BE49-F238E27FC236}">
              <a16:creationId xmlns:a16="http://schemas.microsoft.com/office/drawing/2014/main" id="{485E67E2-1F21-432B-8335-C1116BE57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7" name="Text Box 5">
          <a:extLst>
            <a:ext uri="{FF2B5EF4-FFF2-40B4-BE49-F238E27FC236}">
              <a16:creationId xmlns:a16="http://schemas.microsoft.com/office/drawing/2014/main" id="{4D566752-7F2F-4CD1-AF5C-86D167AC30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8" name="Text Box 5">
          <a:extLst>
            <a:ext uri="{FF2B5EF4-FFF2-40B4-BE49-F238E27FC236}">
              <a16:creationId xmlns:a16="http://schemas.microsoft.com/office/drawing/2014/main" id="{F5F7B0B8-F2F6-40D7-89AE-674F1B397C8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9" name="Text Box 5">
          <a:extLst>
            <a:ext uri="{FF2B5EF4-FFF2-40B4-BE49-F238E27FC236}">
              <a16:creationId xmlns:a16="http://schemas.microsoft.com/office/drawing/2014/main" id="{FE81C904-CA6B-4C32-AFB8-790A442483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0" name="Text Box 5">
          <a:extLst>
            <a:ext uri="{FF2B5EF4-FFF2-40B4-BE49-F238E27FC236}">
              <a16:creationId xmlns:a16="http://schemas.microsoft.com/office/drawing/2014/main" id="{273FC2BE-F00F-42CE-8CEE-ADC987041E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1" name="Text Box 5">
          <a:extLst>
            <a:ext uri="{FF2B5EF4-FFF2-40B4-BE49-F238E27FC236}">
              <a16:creationId xmlns:a16="http://schemas.microsoft.com/office/drawing/2014/main" id="{55F8CEF7-0644-410B-B00E-56BEBE5FF5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2" name="Text Box 5">
          <a:extLst>
            <a:ext uri="{FF2B5EF4-FFF2-40B4-BE49-F238E27FC236}">
              <a16:creationId xmlns:a16="http://schemas.microsoft.com/office/drawing/2014/main" id="{FCF73C5D-E21A-47E1-B071-A06DBDD42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3" name="Text Box 5">
          <a:extLst>
            <a:ext uri="{FF2B5EF4-FFF2-40B4-BE49-F238E27FC236}">
              <a16:creationId xmlns:a16="http://schemas.microsoft.com/office/drawing/2014/main" id="{E0B820AB-CE32-49B7-9DD2-565413AE90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4" name="Text Box 5">
          <a:extLst>
            <a:ext uri="{FF2B5EF4-FFF2-40B4-BE49-F238E27FC236}">
              <a16:creationId xmlns:a16="http://schemas.microsoft.com/office/drawing/2014/main" id="{989764B7-0EC2-47B9-B216-D8FEBE6A89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5" name="Text Box 5">
          <a:extLst>
            <a:ext uri="{FF2B5EF4-FFF2-40B4-BE49-F238E27FC236}">
              <a16:creationId xmlns:a16="http://schemas.microsoft.com/office/drawing/2014/main" id="{D6265112-3E90-45C9-A297-D9E65253A1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6" name="Text Box 5">
          <a:extLst>
            <a:ext uri="{FF2B5EF4-FFF2-40B4-BE49-F238E27FC236}">
              <a16:creationId xmlns:a16="http://schemas.microsoft.com/office/drawing/2014/main" id="{4C0B4DC7-793B-4E28-B6A7-0A82BD4161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7" name="Text Box 5">
          <a:extLst>
            <a:ext uri="{FF2B5EF4-FFF2-40B4-BE49-F238E27FC236}">
              <a16:creationId xmlns:a16="http://schemas.microsoft.com/office/drawing/2014/main" id="{C51E01B6-DC9B-4881-8A91-87CD90010D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8" name="Text Box 5">
          <a:extLst>
            <a:ext uri="{FF2B5EF4-FFF2-40B4-BE49-F238E27FC236}">
              <a16:creationId xmlns:a16="http://schemas.microsoft.com/office/drawing/2014/main" id="{C5DFFB92-3D6B-49E2-8183-B7830130F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9" name="Text Box 5">
          <a:extLst>
            <a:ext uri="{FF2B5EF4-FFF2-40B4-BE49-F238E27FC236}">
              <a16:creationId xmlns:a16="http://schemas.microsoft.com/office/drawing/2014/main" id="{6FBFB8F5-B11C-4FB5-B8BE-028C4315E7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0" name="Text Box 5">
          <a:extLst>
            <a:ext uri="{FF2B5EF4-FFF2-40B4-BE49-F238E27FC236}">
              <a16:creationId xmlns:a16="http://schemas.microsoft.com/office/drawing/2014/main" id="{021F68AB-F987-48E6-ADF5-E7D0E98FDD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1" name="Text Box 5">
          <a:extLst>
            <a:ext uri="{FF2B5EF4-FFF2-40B4-BE49-F238E27FC236}">
              <a16:creationId xmlns:a16="http://schemas.microsoft.com/office/drawing/2014/main" id="{65C71510-E838-4133-9A76-24B57B7CC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2" name="Text Box 5">
          <a:extLst>
            <a:ext uri="{FF2B5EF4-FFF2-40B4-BE49-F238E27FC236}">
              <a16:creationId xmlns:a16="http://schemas.microsoft.com/office/drawing/2014/main" id="{7C6BDCD3-487E-49DD-88D6-307E0218DF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3" name="Text Box 5">
          <a:extLst>
            <a:ext uri="{FF2B5EF4-FFF2-40B4-BE49-F238E27FC236}">
              <a16:creationId xmlns:a16="http://schemas.microsoft.com/office/drawing/2014/main" id="{DAF48035-2A31-4408-9751-36FAE13C7B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4" name="Text Box 5">
          <a:extLst>
            <a:ext uri="{FF2B5EF4-FFF2-40B4-BE49-F238E27FC236}">
              <a16:creationId xmlns:a16="http://schemas.microsoft.com/office/drawing/2014/main" id="{17514865-06F5-4D2A-8E1C-6B79EE20B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5" name="Text Box 5">
          <a:extLst>
            <a:ext uri="{FF2B5EF4-FFF2-40B4-BE49-F238E27FC236}">
              <a16:creationId xmlns:a16="http://schemas.microsoft.com/office/drawing/2014/main" id="{D1F4F9B9-503B-497C-8698-EA6724C0B9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6" name="Text Box 5">
          <a:extLst>
            <a:ext uri="{FF2B5EF4-FFF2-40B4-BE49-F238E27FC236}">
              <a16:creationId xmlns:a16="http://schemas.microsoft.com/office/drawing/2014/main" id="{BABE32F6-C34E-4CBD-AFFA-70D385E2FC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7" name="Text Box 5">
          <a:extLst>
            <a:ext uri="{FF2B5EF4-FFF2-40B4-BE49-F238E27FC236}">
              <a16:creationId xmlns:a16="http://schemas.microsoft.com/office/drawing/2014/main" id="{DD7A19B5-D13E-48E2-B5AF-C4CB79DE26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8" name="Text Box 5">
          <a:extLst>
            <a:ext uri="{FF2B5EF4-FFF2-40B4-BE49-F238E27FC236}">
              <a16:creationId xmlns:a16="http://schemas.microsoft.com/office/drawing/2014/main" id="{E751906D-E414-45FE-ACAF-1C4CAAF1C1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9" name="Text Box 5">
          <a:extLst>
            <a:ext uri="{FF2B5EF4-FFF2-40B4-BE49-F238E27FC236}">
              <a16:creationId xmlns:a16="http://schemas.microsoft.com/office/drawing/2014/main" id="{B45F62BC-6689-4A9C-AA11-BE00BE4B82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0" name="Text Box 5">
          <a:extLst>
            <a:ext uri="{FF2B5EF4-FFF2-40B4-BE49-F238E27FC236}">
              <a16:creationId xmlns:a16="http://schemas.microsoft.com/office/drawing/2014/main" id="{FA916D46-753F-4E35-AC41-9F8E8AD7F1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1" name="Text Box 5">
          <a:extLst>
            <a:ext uri="{FF2B5EF4-FFF2-40B4-BE49-F238E27FC236}">
              <a16:creationId xmlns:a16="http://schemas.microsoft.com/office/drawing/2014/main" id="{41FC93C8-AA07-458F-A85D-4772B3BB8E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2" name="Text Box 5">
          <a:extLst>
            <a:ext uri="{FF2B5EF4-FFF2-40B4-BE49-F238E27FC236}">
              <a16:creationId xmlns:a16="http://schemas.microsoft.com/office/drawing/2014/main" id="{548FE967-5DC7-4F1A-A5CB-DABD8AC141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3" name="Text Box 5">
          <a:extLst>
            <a:ext uri="{FF2B5EF4-FFF2-40B4-BE49-F238E27FC236}">
              <a16:creationId xmlns:a16="http://schemas.microsoft.com/office/drawing/2014/main" id="{83794ECD-8459-4146-8CFB-97283A2A1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4" name="Text Box 5">
          <a:extLst>
            <a:ext uri="{FF2B5EF4-FFF2-40B4-BE49-F238E27FC236}">
              <a16:creationId xmlns:a16="http://schemas.microsoft.com/office/drawing/2014/main" id="{5F190126-A270-4D91-9FC2-A9961EA9C0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5" name="Text Box 5">
          <a:extLst>
            <a:ext uri="{FF2B5EF4-FFF2-40B4-BE49-F238E27FC236}">
              <a16:creationId xmlns:a16="http://schemas.microsoft.com/office/drawing/2014/main" id="{4B40FC01-7111-44A9-8BB1-17EA3875A8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6" name="Text Box 5">
          <a:extLst>
            <a:ext uri="{FF2B5EF4-FFF2-40B4-BE49-F238E27FC236}">
              <a16:creationId xmlns:a16="http://schemas.microsoft.com/office/drawing/2014/main" id="{63D5AE95-812D-48D3-9817-600AEFDAEB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7" name="Text Box 5">
          <a:extLst>
            <a:ext uri="{FF2B5EF4-FFF2-40B4-BE49-F238E27FC236}">
              <a16:creationId xmlns:a16="http://schemas.microsoft.com/office/drawing/2014/main" id="{FE22E899-6A56-4064-90CC-DDA07DEC14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8" name="Text Box 5">
          <a:extLst>
            <a:ext uri="{FF2B5EF4-FFF2-40B4-BE49-F238E27FC236}">
              <a16:creationId xmlns:a16="http://schemas.microsoft.com/office/drawing/2014/main" id="{9A97D17F-6941-4B1E-802B-26C2108E55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9" name="Text Box 5">
          <a:extLst>
            <a:ext uri="{FF2B5EF4-FFF2-40B4-BE49-F238E27FC236}">
              <a16:creationId xmlns:a16="http://schemas.microsoft.com/office/drawing/2014/main" id="{61B8EB2D-3E17-435E-821B-A260AECA7D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0" name="Text Box 5">
          <a:extLst>
            <a:ext uri="{FF2B5EF4-FFF2-40B4-BE49-F238E27FC236}">
              <a16:creationId xmlns:a16="http://schemas.microsoft.com/office/drawing/2014/main" id="{7F26FD69-8FB5-44CA-9181-22A69594D4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1" name="Text Box 5">
          <a:extLst>
            <a:ext uri="{FF2B5EF4-FFF2-40B4-BE49-F238E27FC236}">
              <a16:creationId xmlns:a16="http://schemas.microsoft.com/office/drawing/2014/main" id="{CDAA6DC0-4306-4069-9F3C-68C14282046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2" name="Text Box 5">
          <a:extLst>
            <a:ext uri="{FF2B5EF4-FFF2-40B4-BE49-F238E27FC236}">
              <a16:creationId xmlns:a16="http://schemas.microsoft.com/office/drawing/2014/main" id="{BA0805C1-6ABE-4769-B630-1DD82D71119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3" name="Text Box 5">
          <a:extLst>
            <a:ext uri="{FF2B5EF4-FFF2-40B4-BE49-F238E27FC236}">
              <a16:creationId xmlns:a16="http://schemas.microsoft.com/office/drawing/2014/main" id="{5FCE3B4C-07F0-45E6-A82D-257754C5A5F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4" name="Text Box 5">
          <a:extLst>
            <a:ext uri="{FF2B5EF4-FFF2-40B4-BE49-F238E27FC236}">
              <a16:creationId xmlns:a16="http://schemas.microsoft.com/office/drawing/2014/main" id="{AF377CA3-2981-4B31-ADCE-CBE6955C15C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5" name="Text Box 5">
          <a:extLst>
            <a:ext uri="{FF2B5EF4-FFF2-40B4-BE49-F238E27FC236}">
              <a16:creationId xmlns:a16="http://schemas.microsoft.com/office/drawing/2014/main" id="{E5CC4BC9-EB8F-4C9D-A158-81CA0F16C4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6" name="Text Box 5">
          <a:extLst>
            <a:ext uri="{FF2B5EF4-FFF2-40B4-BE49-F238E27FC236}">
              <a16:creationId xmlns:a16="http://schemas.microsoft.com/office/drawing/2014/main" id="{E30EC39C-D512-4332-B9AD-6B9DE68FF8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7" name="Text Box 5">
          <a:extLst>
            <a:ext uri="{FF2B5EF4-FFF2-40B4-BE49-F238E27FC236}">
              <a16:creationId xmlns:a16="http://schemas.microsoft.com/office/drawing/2014/main" id="{B989372C-1F9F-43AF-86F7-AA792B6EF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8" name="Text Box 5">
          <a:extLst>
            <a:ext uri="{FF2B5EF4-FFF2-40B4-BE49-F238E27FC236}">
              <a16:creationId xmlns:a16="http://schemas.microsoft.com/office/drawing/2014/main" id="{82029890-785B-47D5-A3D0-BDF1D52DEB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9" name="Text Box 5">
          <a:extLst>
            <a:ext uri="{FF2B5EF4-FFF2-40B4-BE49-F238E27FC236}">
              <a16:creationId xmlns:a16="http://schemas.microsoft.com/office/drawing/2014/main" id="{B7C0A838-F49F-495C-A04D-20D8649E11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0" name="Text Box 5">
          <a:extLst>
            <a:ext uri="{FF2B5EF4-FFF2-40B4-BE49-F238E27FC236}">
              <a16:creationId xmlns:a16="http://schemas.microsoft.com/office/drawing/2014/main" id="{59381C8B-3C2D-462A-A0E6-B32C365B52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1" name="Text Box 5">
          <a:extLst>
            <a:ext uri="{FF2B5EF4-FFF2-40B4-BE49-F238E27FC236}">
              <a16:creationId xmlns:a16="http://schemas.microsoft.com/office/drawing/2014/main" id="{6BEDD5CC-7F99-474D-8C05-2AAD9CE6DE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2" name="Text Box 5">
          <a:extLst>
            <a:ext uri="{FF2B5EF4-FFF2-40B4-BE49-F238E27FC236}">
              <a16:creationId xmlns:a16="http://schemas.microsoft.com/office/drawing/2014/main" id="{46B7A42A-7C42-4E6D-8607-5DBCB0530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3" name="Text Box 5">
          <a:extLst>
            <a:ext uri="{FF2B5EF4-FFF2-40B4-BE49-F238E27FC236}">
              <a16:creationId xmlns:a16="http://schemas.microsoft.com/office/drawing/2014/main" id="{CB389282-5005-4F26-A20B-9B4AC0908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4" name="Text Box 5">
          <a:extLst>
            <a:ext uri="{FF2B5EF4-FFF2-40B4-BE49-F238E27FC236}">
              <a16:creationId xmlns:a16="http://schemas.microsoft.com/office/drawing/2014/main" id="{3800AC88-C252-43AD-9A12-A5FDCC5B5C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5" name="Text Box 5">
          <a:extLst>
            <a:ext uri="{FF2B5EF4-FFF2-40B4-BE49-F238E27FC236}">
              <a16:creationId xmlns:a16="http://schemas.microsoft.com/office/drawing/2014/main" id="{87CA843D-8CA8-46FE-9185-D8E0F62858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6" name="Text Box 5">
          <a:extLst>
            <a:ext uri="{FF2B5EF4-FFF2-40B4-BE49-F238E27FC236}">
              <a16:creationId xmlns:a16="http://schemas.microsoft.com/office/drawing/2014/main" id="{992724BC-1073-4904-880F-0904CCA6AC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7" name="Text Box 5">
          <a:extLst>
            <a:ext uri="{FF2B5EF4-FFF2-40B4-BE49-F238E27FC236}">
              <a16:creationId xmlns:a16="http://schemas.microsoft.com/office/drawing/2014/main" id="{0D183064-4260-47BB-9098-3507ABD6C6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8" name="Text Box 5">
          <a:extLst>
            <a:ext uri="{FF2B5EF4-FFF2-40B4-BE49-F238E27FC236}">
              <a16:creationId xmlns:a16="http://schemas.microsoft.com/office/drawing/2014/main" id="{E0D6DADA-635D-48AF-9343-FF9EA1DF39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9" name="Text Box 5">
          <a:extLst>
            <a:ext uri="{FF2B5EF4-FFF2-40B4-BE49-F238E27FC236}">
              <a16:creationId xmlns:a16="http://schemas.microsoft.com/office/drawing/2014/main" id="{61C5AB27-9112-4B26-8003-227AB57872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0" name="Text Box 5">
          <a:extLst>
            <a:ext uri="{FF2B5EF4-FFF2-40B4-BE49-F238E27FC236}">
              <a16:creationId xmlns:a16="http://schemas.microsoft.com/office/drawing/2014/main" id="{D3B2C6B1-CE77-4B5C-8A60-3B3E990003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1" name="Text Box 5">
          <a:extLst>
            <a:ext uri="{FF2B5EF4-FFF2-40B4-BE49-F238E27FC236}">
              <a16:creationId xmlns:a16="http://schemas.microsoft.com/office/drawing/2014/main" id="{CD056863-BD13-4658-BE68-B38B43E8E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2" name="Text Box 5">
          <a:extLst>
            <a:ext uri="{FF2B5EF4-FFF2-40B4-BE49-F238E27FC236}">
              <a16:creationId xmlns:a16="http://schemas.microsoft.com/office/drawing/2014/main" id="{273CC128-CF72-4DC1-9937-0632FAAD31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3" name="Text Box 5">
          <a:extLst>
            <a:ext uri="{FF2B5EF4-FFF2-40B4-BE49-F238E27FC236}">
              <a16:creationId xmlns:a16="http://schemas.microsoft.com/office/drawing/2014/main" id="{F09EA9BB-7D67-43CF-AC2D-9DA9E0C253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4" name="Text Box 5">
          <a:extLst>
            <a:ext uri="{FF2B5EF4-FFF2-40B4-BE49-F238E27FC236}">
              <a16:creationId xmlns:a16="http://schemas.microsoft.com/office/drawing/2014/main" id="{D46CBCBF-ECC8-4387-81C2-4D5AF44E7E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5" name="Text Box 5">
          <a:extLst>
            <a:ext uri="{FF2B5EF4-FFF2-40B4-BE49-F238E27FC236}">
              <a16:creationId xmlns:a16="http://schemas.microsoft.com/office/drawing/2014/main" id="{0721DD29-97EF-4D1B-977D-E71511EC90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6" name="Text Box 5">
          <a:extLst>
            <a:ext uri="{FF2B5EF4-FFF2-40B4-BE49-F238E27FC236}">
              <a16:creationId xmlns:a16="http://schemas.microsoft.com/office/drawing/2014/main" id="{FB5A9528-BC44-48BE-AA04-3A98745A7D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7" name="Text Box 5">
          <a:extLst>
            <a:ext uri="{FF2B5EF4-FFF2-40B4-BE49-F238E27FC236}">
              <a16:creationId xmlns:a16="http://schemas.microsoft.com/office/drawing/2014/main" id="{FBA4B915-3B59-492F-BA97-94CFE9FA7D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8" name="Text Box 5">
          <a:extLst>
            <a:ext uri="{FF2B5EF4-FFF2-40B4-BE49-F238E27FC236}">
              <a16:creationId xmlns:a16="http://schemas.microsoft.com/office/drawing/2014/main" id="{31E0B6A6-A8EB-4410-9516-79FF7A9B5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9" name="Text Box 5">
          <a:extLst>
            <a:ext uri="{FF2B5EF4-FFF2-40B4-BE49-F238E27FC236}">
              <a16:creationId xmlns:a16="http://schemas.microsoft.com/office/drawing/2014/main" id="{D842365C-326E-4668-AAAF-F3627DAFB3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0" name="Text Box 5">
          <a:extLst>
            <a:ext uri="{FF2B5EF4-FFF2-40B4-BE49-F238E27FC236}">
              <a16:creationId xmlns:a16="http://schemas.microsoft.com/office/drawing/2014/main" id="{DC6CA1CF-E1EA-40D2-B45B-DAC4F0EF90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1" name="Text Box 5">
          <a:extLst>
            <a:ext uri="{FF2B5EF4-FFF2-40B4-BE49-F238E27FC236}">
              <a16:creationId xmlns:a16="http://schemas.microsoft.com/office/drawing/2014/main" id="{475B4F44-00FD-4C4E-A148-64BCFE046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2" name="Text Box 5">
          <a:extLst>
            <a:ext uri="{FF2B5EF4-FFF2-40B4-BE49-F238E27FC236}">
              <a16:creationId xmlns:a16="http://schemas.microsoft.com/office/drawing/2014/main" id="{AEFDD224-9434-4423-9244-6B3FB9E7B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3" name="Text Box 5">
          <a:extLst>
            <a:ext uri="{FF2B5EF4-FFF2-40B4-BE49-F238E27FC236}">
              <a16:creationId xmlns:a16="http://schemas.microsoft.com/office/drawing/2014/main" id="{92D94991-CCDE-43E0-B8CD-99CEC491D6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4" name="Text Box 5">
          <a:extLst>
            <a:ext uri="{FF2B5EF4-FFF2-40B4-BE49-F238E27FC236}">
              <a16:creationId xmlns:a16="http://schemas.microsoft.com/office/drawing/2014/main" id="{A1AF19EA-A5C7-4DAD-9972-698ADFFED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5" name="Text Box 5">
          <a:extLst>
            <a:ext uri="{FF2B5EF4-FFF2-40B4-BE49-F238E27FC236}">
              <a16:creationId xmlns:a16="http://schemas.microsoft.com/office/drawing/2014/main" id="{2194524C-B623-4A66-8AED-07C0E23B3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6" name="Text Box 5">
          <a:extLst>
            <a:ext uri="{FF2B5EF4-FFF2-40B4-BE49-F238E27FC236}">
              <a16:creationId xmlns:a16="http://schemas.microsoft.com/office/drawing/2014/main" id="{60881542-D17B-4BB5-A9B1-123CDFDD68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7" name="Text Box 5">
          <a:extLst>
            <a:ext uri="{FF2B5EF4-FFF2-40B4-BE49-F238E27FC236}">
              <a16:creationId xmlns:a16="http://schemas.microsoft.com/office/drawing/2014/main" id="{CB3C60A4-0732-4D27-825C-F944A5F65B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8" name="Text Box 5">
          <a:extLst>
            <a:ext uri="{FF2B5EF4-FFF2-40B4-BE49-F238E27FC236}">
              <a16:creationId xmlns:a16="http://schemas.microsoft.com/office/drawing/2014/main" id="{16250C5F-A774-4573-8FB8-5DC11B49F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9" name="Text Box 5">
          <a:extLst>
            <a:ext uri="{FF2B5EF4-FFF2-40B4-BE49-F238E27FC236}">
              <a16:creationId xmlns:a16="http://schemas.microsoft.com/office/drawing/2014/main" id="{26D447D8-D323-4C6D-938C-E8C3FDEA12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0" name="Text Box 5">
          <a:extLst>
            <a:ext uri="{FF2B5EF4-FFF2-40B4-BE49-F238E27FC236}">
              <a16:creationId xmlns:a16="http://schemas.microsoft.com/office/drawing/2014/main" id="{F9DF947B-620A-46C8-84BE-7AE4A40EEC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1" name="Text Box 5">
          <a:extLst>
            <a:ext uri="{FF2B5EF4-FFF2-40B4-BE49-F238E27FC236}">
              <a16:creationId xmlns:a16="http://schemas.microsoft.com/office/drawing/2014/main" id="{5AFFEABD-F50D-45CE-AFD5-9F6D2F6C0F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2" name="Text Box 5">
          <a:extLst>
            <a:ext uri="{FF2B5EF4-FFF2-40B4-BE49-F238E27FC236}">
              <a16:creationId xmlns:a16="http://schemas.microsoft.com/office/drawing/2014/main" id="{78D6F3E8-2608-4C47-A198-51910E04F5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3" name="Text Box 5">
          <a:extLst>
            <a:ext uri="{FF2B5EF4-FFF2-40B4-BE49-F238E27FC236}">
              <a16:creationId xmlns:a16="http://schemas.microsoft.com/office/drawing/2014/main" id="{FAE31614-0ABA-474D-B5CC-82D56EF71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4" name="Text Box 5">
          <a:extLst>
            <a:ext uri="{FF2B5EF4-FFF2-40B4-BE49-F238E27FC236}">
              <a16:creationId xmlns:a16="http://schemas.microsoft.com/office/drawing/2014/main" id="{C1954947-76B4-4C06-BE45-2FA0251CF4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5" name="Text Box 5">
          <a:extLst>
            <a:ext uri="{FF2B5EF4-FFF2-40B4-BE49-F238E27FC236}">
              <a16:creationId xmlns:a16="http://schemas.microsoft.com/office/drawing/2014/main" id="{3AAB5423-E058-49FD-ACD4-25CEA4653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6" name="Text Box 5">
          <a:extLst>
            <a:ext uri="{FF2B5EF4-FFF2-40B4-BE49-F238E27FC236}">
              <a16:creationId xmlns:a16="http://schemas.microsoft.com/office/drawing/2014/main" id="{3EFFA293-B748-4093-8D3C-8A083FC704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7" name="Text Box 5">
          <a:extLst>
            <a:ext uri="{FF2B5EF4-FFF2-40B4-BE49-F238E27FC236}">
              <a16:creationId xmlns:a16="http://schemas.microsoft.com/office/drawing/2014/main" id="{031A064F-0500-4C6A-A4D6-DA722D5963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8" name="Text Box 5">
          <a:extLst>
            <a:ext uri="{FF2B5EF4-FFF2-40B4-BE49-F238E27FC236}">
              <a16:creationId xmlns:a16="http://schemas.microsoft.com/office/drawing/2014/main" id="{06E4D1E4-BB24-4545-94FE-3043106FF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69" name="Text Box 5">
          <a:extLst>
            <a:ext uri="{FF2B5EF4-FFF2-40B4-BE49-F238E27FC236}">
              <a16:creationId xmlns:a16="http://schemas.microsoft.com/office/drawing/2014/main" id="{D4DBE443-B214-4340-8DA7-9B4510F443C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0" name="Text Box 5">
          <a:extLst>
            <a:ext uri="{FF2B5EF4-FFF2-40B4-BE49-F238E27FC236}">
              <a16:creationId xmlns:a16="http://schemas.microsoft.com/office/drawing/2014/main" id="{4F0CAE6E-7EAC-4EB4-90CF-3D89146356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1" name="Text Box 5">
          <a:extLst>
            <a:ext uri="{FF2B5EF4-FFF2-40B4-BE49-F238E27FC236}">
              <a16:creationId xmlns:a16="http://schemas.microsoft.com/office/drawing/2014/main" id="{91C4F9D1-0452-4024-A7DF-0F058243BF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72" name="Text Box 5">
          <a:extLst>
            <a:ext uri="{FF2B5EF4-FFF2-40B4-BE49-F238E27FC236}">
              <a16:creationId xmlns:a16="http://schemas.microsoft.com/office/drawing/2014/main" id="{4B4C72FE-022E-41AB-82CF-4E4192D3C55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3" name="Text Box 5">
          <a:extLst>
            <a:ext uri="{FF2B5EF4-FFF2-40B4-BE49-F238E27FC236}">
              <a16:creationId xmlns:a16="http://schemas.microsoft.com/office/drawing/2014/main" id="{20390A4F-FCF9-429D-A899-BD0305AC53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4" name="Text Box 5">
          <a:extLst>
            <a:ext uri="{FF2B5EF4-FFF2-40B4-BE49-F238E27FC236}">
              <a16:creationId xmlns:a16="http://schemas.microsoft.com/office/drawing/2014/main" id="{22FCFAA0-A4F4-4C34-9922-E68FF6F951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5" name="Text Box 5">
          <a:extLst>
            <a:ext uri="{FF2B5EF4-FFF2-40B4-BE49-F238E27FC236}">
              <a16:creationId xmlns:a16="http://schemas.microsoft.com/office/drawing/2014/main" id="{FA4F110D-A46B-49E9-B49B-15187A426F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6" name="Text Box 5">
          <a:extLst>
            <a:ext uri="{FF2B5EF4-FFF2-40B4-BE49-F238E27FC236}">
              <a16:creationId xmlns:a16="http://schemas.microsoft.com/office/drawing/2014/main" id="{1B509AF2-3017-4E62-9B92-DBC426E2C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7" name="Text Box 5">
          <a:extLst>
            <a:ext uri="{FF2B5EF4-FFF2-40B4-BE49-F238E27FC236}">
              <a16:creationId xmlns:a16="http://schemas.microsoft.com/office/drawing/2014/main" id="{D28A1747-BFF1-41D7-A825-2C939AE60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8" name="Text Box 5">
          <a:extLst>
            <a:ext uri="{FF2B5EF4-FFF2-40B4-BE49-F238E27FC236}">
              <a16:creationId xmlns:a16="http://schemas.microsoft.com/office/drawing/2014/main" id="{0C46B7B5-588D-4308-BD8E-2D48AF1EAD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9" name="Text Box 5">
          <a:extLst>
            <a:ext uri="{FF2B5EF4-FFF2-40B4-BE49-F238E27FC236}">
              <a16:creationId xmlns:a16="http://schemas.microsoft.com/office/drawing/2014/main" id="{17121975-C0B9-4E29-BE08-9222EF3934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0" name="Text Box 5">
          <a:extLst>
            <a:ext uri="{FF2B5EF4-FFF2-40B4-BE49-F238E27FC236}">
              <a16:creationId xmlns:a16="http://schemas.microsoft.com/office/drawing/2014/main" id="{2A1E01BA-B250-4CEE-A07E-195499A57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1" name="Text Box 5">
          <a:extLst>
            <a:ext uri="{FF2B5EF4-FFF2-40B4-BE49-F238E27FC236}">
              <a16:creationId xmlns:a16="http://schemas.microsoft.com/office/drawing/2014/main" id="{22BC7018-BAED-48C6-97EE-C39392A42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2" name="Text Box 5">
          <a:extLst>
            <a:ext uri="{FF2B5EF4-FFF2-40B4-BE49-F238E27FC236}">
              <a16:creationId xmlns:a16="http://schemas.microsoft.com/office/drawing/2014/main" id="{DB986D59-6EC6-4391-8939-23474D9A9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3" name="Text Box 5">
          <a:extLst>
            <a:ext uri="{FF2B5EF4-FFF2-40B4-BE49-F238E27FC236}">
              <a16:creationId xmlns:a16="http://schemas.microsoft.com/office/drawing/2014/main" id="{8C66442F-C2BF-47F9-9729-63CD6BE8ED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4" name="Text Box 5">
          <a:extLst>
            <a:ext uri="{FF2B5EF4-FFF2-40B4-BE49-F238E27FC236}">
              <a16:creationId xmlns:a16="http://schemas.microsoft.com/office/drawing/2014/main" id="{C5B64451-E26D-42FF-BDA1-2FD6B8736A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5" name="Text Box 5">
          <a:extLst>
            <a:ext uri="{FF2B5EF4-FFF2-40B4-BE49-F238E27FC236}">
              <a16:creationId xmlns:a16="http://schemas.microsoft.com/office/drawing/2014/main" id="{4E237D3F-776D-4501-8695-C9208FF862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6" name="Text Box 5">
          <a:extLst>
            <a:ext uri="{FF2B5EF4-FFF2-40B4-BE49-F238E27FC236}">
              <a16:creationId xmlns:a16="http://schemas.microsoft.com/office/drawing/2014/main" id="{5D722FD0-AA1C-4595-A49C-E98759C3328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7" name="Text Box 5">
          <a:extLst>
            <a:ext uri="{FF2B5EF4-FFF2-40B4-BE49-F238E27FC236}">
              <a16:creationId xmlns:a16="http://schemas.microsoft.com/office/drawing/2014/main" id="{F7B2517F-ECD1-4706-B8C7-9C34461BBC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8" name="Text Box 5">
          <a:extLst>
            <a:ext uri="{FF2B5EF4-FFF2-40B4-BE49-F238E27FC236}">
              <a16:creationId xmlns:a16="http://schemas.microsoft.com/office/drawing/2014/main" id="{2344A6C4-855C-487B-945C-FF0272AC4E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9" name="Text Box 5">
          <a:extLst>
            <a:ext uri="{FF2B5EF4-FFF2-40B4-BE49-F238E27FC236}">
              <a16:creationId xmlns:a16="http://schemas.microsoft.com/office/drawing/2014/main" id="{2709B729-95BB-4A01-992B-8A98CCE526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0" name="Text Box 5">
          <a:extLst>
            <a:ext uri="{FF2B5EF4-FFF2-40B4-BE49-F238E27FC236}">
              <a16:creationId xmlns:a16="http://schemas.microsoft.com/office/drawing/2014/main" id="{84D3D888-132A-49AD-9C74-B5D16734FF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1" name="Text Box 5">
          <a:extLst>
            <a:ext uri="{FF2B5EF4-FFF2-40B4-BE49-F238E27FC236}">
              <a16:creationId xmlns:a16="http://schemas.microsoft.com/office/drawing/2014/main" id="{910DE043-2BEA-45EA-BD51-9B8F7E046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2" name="Text Box 5">
          <a:extLst>
            <a:ext uri="{FF2B5EF4-FFF2-40B4-BE49-F238E27FC236}">
              <a16:creationId xmlns:a16="http://schemas.microsoft.com/office/drawing/2014/main" id="{68AF0D72-5744-47B8-808A-A31B796D2F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3" name="Text Box 5">
          <a:extLst>
            <a:ext uri="{FF2B5EF4-FFF2-40B4-BE49-F238E27FC236}">
              <a16:creationId xmlns:a16="http://schemas.microsoft.com/office/drawing/2014/main" id="{27B5B10A-E79E-407D-B44B-F91E70F46F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4" name="Text Box 5">
          <a:extLst>
            <a:ext uri="{FF2B5EF4-FFF2-40B4-BE49-F238E27FC236}">
              <a16:creationId xmlns:a16="http://schemas.microsoft.com/office/drawing/2014/main" id="{741AC775-E003-4ADB-AF51-2517480D63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5" name="Text Box 5">
          <a:extLst>
            <a:ext uri="{FF2B5EF4-FFF2-40B4-BE49-F238E27FC236}">
              <a16:creationId xmlns:a16="http://schemas.microsoft.com/office/drawing/2014/main" id="{1DE4D6DB-3538-49DA-8B11-A4C979A2BD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6" name="Text Box 5">
          <a:extLst>
            <a:ext uri="{FF2B5EF4-FFF2-40B4-BE49-F238E27FC236}">
              <a16:creationId xmlns:a16="http://schemas.microsoft.com/office/drawing/2014/main" id="{CC4D1B5F-0CD3-4EFF-9578-C99D4AE9BB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7" name="Text Box 5">
          <a:extLst>
            <a:ext uri="{FF2B5EF4-FFF2-40B4-BE49-F238E27FC236}">
              <a16:creationId xmlns:a16="http://schemas.microsoft.com/office/drawing/2014/main" id="{10DABA04-75FF-4A7D-841B-281FDCF1DB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8" name="Text Box 5">
          <a:extLst>
            <a:ext uri="{FF2B5EF4-FFF2-40B4-BE49-F238E27FC236}">
              <a16:creationId xmlns:a16="http://schemas.microsoft.com/office/drawing/2014/main" id="{0EB49FA1-3938-4561-83C5-D12051AD6A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9" name="Text Box 5">
          <a:extLst>
            <a:ext uri="{FF2B5EF4-FFF2-40B4-BE49-F238E27FC236}">
              <a16:creationId xmlns:a16="http://schemas.microsoft.com/office/drawing/2014/main" id="{FCB5A4C9-6D69-41AD-8BA6-E230400FB9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0" name="Text Box 5">
          <a:extLst>
            <a:ext uri="{FF2B5EF4-FFF2-40B4-BE49-F238E27FC236}">
              <a16:creationId xmlns:a16="http://schemas.microsoft.com/office/drawing/2014/main" id="{BCE23B86-A5C8-46C4-BEF4-80A788AE11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1" name="Text Box 5">
          <a:extLst>
            <a:ext uri="{FF2B5EF4-FFF2-40B4-BE49-F238E27FC236}">
              <a16:creationId xmlns:a16="http://schemas.microsoft.com/office/drawing/2014/main" id="{63C1558D-DDA7-4BD1-9964-6E8DDC58CC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2" name="Text Box 5">
          <a:extLst>
            <a:ext uri="{FF2B5EF4-FFF2-40B4-BE49-F238E27FC236}">
              <a16:creationId xmlns:a16="http://schemas.microsoft.com/office/drawing/2014/main" id="{4544E981-057D-4685-9048-4FF8BBCADC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3" name="Text Box 5">
          <a:extLst>
            <a:ext uri="{FF2B5EF4-FFF2-40B4-BE49-F238E27FC236}">
              <a16:creationId xmlns:a16="http://schemas.microsoft.com/office/drawing/2014/main" id="{D2AA64C1-9CF5-46B8-A277-B68DA74046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4" name="Text Box 5">
          <a:extLst>
            <a:ext uri="{FF2B5EF4-FFF2-40B4-BE49-F238E27FC236}">
              <a16:creationId xmlns:a16="http://schemas.microsoft.com/office/drawing/2014/main" id="{52A699A8-281C-48CE-AD9A-73C95DCC80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5" name="Text Box 5">
          <a:extLst>
            <a:ext uri="{FF2B5EF4-FFF2-40B4-BE49-F238E27FC236}">
              <a16:creationId xmlns:a16="http://schemas.microsoft.com/office/drawing/2014/main" id="{6FAD84D8-78BC-472D-B3D5-D2EA0319BB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6" name="Text Box 5">
          <a:extLst>
            <a:ext uri="{FF2B5EF4-FFF2-40B4-BE49-F238E27FC236}">
              <a16:creationId xmlns:a16="http://schemas.microsoft.com/office/drawing/2014/main" id="{E387F6A6-E792-48B5-B21A-72DDA17DDD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7" name="Text Box 5">
          <a:extLst>
            <a:ext uri="{FF2B5EF4-FFF2-40B4-BE49-F238E27FC236}">
              <a16:creationId xmlns:a16="http://schemas.microsoft.com/office/drawing/2014/main" id="{5D2F0CB2-989B-4295-9A9C-9C7B761B5B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8" name="Text Box 5">
          <a:extLst>
            <a:ext uri="{FF2B5EF4-FFF2-40B4-BE49-F238E27FC236}">
              <a16:creationId xmlns:a16="http://schemas.microsoft.com/office/drawing/2014/main" id="{B086514C-8AA7-4BD0-9EFB-D082EF50C1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9" name="Text Box 5">
          <a:extLst>
            <a:ext uri="{FF2B5EF4-FFF2-40B4-BE49-F238E27FC236}">
              <a16:creationId xmlns:a16="http://schemas.microsoft.com/office/drawing/2014/main" id="{6D90969A-4663-4041-838D-2357B9469A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0" name="Text Box 5">
          <a:extLst>
            <a:ext uri="{FF2B5EF4-FFF2-40B4-BE49-F238E27FC236}">
              <a16:creationId xmlns:a16="http://schemas.microsoft.com/office/drawing/2014/main" id="{FBEC07A9-6D44-4AF2-BE17-0292314EF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1" name="Text Box 5">
          <a:extLst>
            <a:ext uri="{FF2B5EF4-FFF2-40B4-BE49-F238E27FC236}">
              <a16:creationId xmlns:a16="http://schemas.microsoft.com/office/drawing/2014/main" id="{217DC393-921C-4AF3-819A-D89EFA3CAD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2" name="Text Box 5">
          <a:extLst>
            <a:ext uri="{FF2B5EF4-FFF2-40B4-BE49-F238E27FC236}">
              <a16:creationId xmlns:a16="http://schemas.microsoft.com/office/drawing/2014/main" id="{81433F28-1EC5-447B-B7C9-DA75C9E962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3" name="Text Box 5">
          <a:extLst>
            <a:ext uri="{FF2B5EF4-FFF2-40B4-BE49-F238E27FC236}">
              <a16:creationId xmlns:a16="http://schemas.microsoft.com/office/drawing/2014/main" id="{6D27E90C-D32B-41DA-962F-F0C797148D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4" name="Text Box 5">
          <a:extLst>
            <a:ext uri="{FF2B5EF4-FFF2-40B4-BE49-F238E27FC236}">
              <a16:creationId xmlns:a16="http://schemas.microsoft.com/office/drawing/2014/main" id="{A510841D-558F-475A-859D-DE0181A1E4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5" name="Text Box 5">
          <a:extLst>
            <a:ext uri="{FF2B5EF4-FFF2-40B4-BE49-F238E27FC236}">
              <a16:creationId xmlns:a16="http://schemas.microsoft.com/office/drawing/2014/main" id="{B199E0A9-32D8-4E64-8281-438A745527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6" name="Text Box 5">
          <a:extLst>
            <a:ext uri="{FF2B5EF4-FFF2-40B4-BE49-F238E27FC236}">
              <a16:creationId xmlns:a16="http://schemas.microsoft.com/office/drawing/2014/main" id="{E4E68DFB-406C-487C-9BB3-4A1CBB4CA0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17" name="Text Box 5">
          <a:extLst>
            <a:ext uri="{FF2B5EF4-FFF2-40B4-BE49-F238E27FC236}">
              <a16:creationId xmlns:a16="http://schemas.microsoft.com/office/drawing/2014/main" id="{6100F015-86C4-45F0-86E7-EEF88356AFE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8" name="Text Box 5">
          <a:extLst>
            <a:ext uri="{FF2B5EF4-FFF2-40B4-BE49-F238E27FC236}">
              <a16:creationId xmlns:a16="http://schemas.microsoft.com/office/drawing/2014/main" id="{DD29E59A-001F-437B-A347-9264586551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9" name="Text Box 5">
          <a:extLst>
            <a:ext uri="{FF2B5EF4-FFF2-40B4-BE49-F238E27FC236}">
              <a16:creationId xmlns:a16="http://schemas.microsoft.com/office/drawing/2014/main" id="{307D92E7-19DF-4B16-A258-346A10AD47D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20" name="Text Box 5">
          <a:extLst>
            <a:ext uri="{FF2B5EF4-FFF2-40B4-BE49-F238E27FC236}">
              <a16:creationId xmlns:a16="http://schemas.microsoft.com/office/drawing/2014/main" id="{A9B479BA-338B-4562-AD6B-04DA73A8EF1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1" name="Text Box 5">
          <a:extLst>
            <a:ext uri="{FF2B5EF4-FFF2-40B4-BE49-F238E27FC236}">
              <a16:creationId xmlns:a16="http://schemas.microsoft.com/office/drawing/2014/main" id="{F3CFAC6F-BE18-4EF6-8B69-2042CD212D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2" name="Text Box 5">
          <a:extLst>
            <a:ext uri="{FF2B5EF4-FFF2-40B4-BE49-F238E27FC236}">
              <a16:creationId xmlns:a16="http://schemas.microsoft.com/office/drawing/2014/main" id="{DDE27D7C-BD29-4AF4-B655-6D2D48473B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3" name="Text Box 5">
          <a:extLst>
            <a:ext uri="{FF2B5EF4-FFF2-40B4-BE49-F238E27FC236}">
              <a16:creationId xmlns:a16="http://schemas.microsoft.com/office/drawing/2014/main" id="{A99E12B5-62B2-4C41-B18F-9FB7F133ED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4" name="Text Box 5">
          <a:extLst>
            <a:ext uri="{FF2B5EF4-FFF2-40B4-BE49-F238E27FC236}">
              <a16:creationId xmlns:a16="http://schemas.microsoft.com/office/drawing/2014/main" id="{A1E0DEE1-3092-4DC0-B81F-2B66621D2D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5" name="Text Box 5">
          <a:extLst>
            <a:ext uri="{FF2B5EF4-FFF2-40B4-BE49-F238E27FC236}">
              <a16:creationId xmlns:a16="http://schemas.microsoft.com/office/drawing/2014/main" id="{E1820D92-CF8D-4F8F-9B98-3D1B2B50792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6" name="Text Box 5">
          <a:extLst>
            <a:ext uri="{FF2B5EF4-FFF2-40B4-BE49-F238E27FC236}">
              <a16:creationId xmlns:a16="http://schemas.microsoft.com/office/drawing/2014/main" id="{65B53451-9959-4CA6-BEF7-4592C6C12A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7" name="Text Box 5">
          <a:extLst>
            <a:ext uri="{FF2B5EF4-FFF2-40B4-BE49-F238E27FC236}">
              <a16:creationId xmlns:a16="http://schemas.microsoft.com/office/drawing/2014/main" id="{47677DC2-8C69-4346-9FAC-E4CF3A6795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8" name="Text Box 5">
          <a:extLst>
            <a:ext uri="{FF2B5EF4-FFF2-40B4-BE49-F238E27FC236}">
              <a16:creationId xmlns:a16="http://schemas.microsoft.com/office/drawing/2014/main" id="{43528BEB-1730-448F-84B3-45C9695504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9" name="Text Box 5">
          <a:extLst>
            <a:ext uri="{FF2B5EF4-FFF2-40B4-BE49-F238E27FC236}">
              <a16:creationId xmlns:a16="http://schemas.microsoft.com/office/drawing/2014/main" id="{598BCAFB-66E6-4D2C-AFC8-5149EA1CBE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0" name="Text Box 5">
          <a:extLst>
            <a:ext uri="{FF2B5EF4-FFF2-40B4-BE49-F238E27FC236}">
              <a16:creationId xmlns:a16="http://schemas.microsoft.com/office/drawing/2014/main" id="{CAB32505-0734-4709-B3E7-C5AD61135D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1" name="Text Box 5">
          <a:extLst>
            <a:ext uri="{FF2B5EF4-FFF2-40B4-BE49-F238E27FC236}">
              <a16:creationId xmlns:a16="http://schemas.microsoft.com/office/drawing/2014/main" id="{DEC2DABA-C6C3-4616-BF04-8898CA434C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2" name="Text Box 5">
          <a:extLst>
            <a:ext uri="{FF2B5EF4-FFF2-40B4-BE49-F238E27FC236}">
              <a16:creationId xmlns:a16="http://schemas.microsoft.com/office/drawing/2014/main" id="{59CDF962-88D4-4B4F-AB94-8BDA460778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3" name="Text Box 5">
          <a:extLst>
            <a:ext uri="{FF2B5EF4-FFF2-40B4-BE49-F238E27FC236}">
              <a16:creationId xmlns:a16="http://schemas.microsoft.com/office/drawing/2014/main" id="{E52F2175-7CFA-4EFC-B756-846F2BF517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4" name="Text Box 5">
          <a:extLst>
            <a:ext uri="{FF2B5EF4-FFF2-40B4-BE49-F238E27FC236}">
              <a16:creationId xmlns:a16="http://schemas.microsoft.com/office/drawing/2014/main" id="{92E4BED3-1562-4E3E-9822-CAC7B90A9DF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5" name="Text Box 5">
          <a:extLst>
            <a:ext uri="{FF2B5EF4-FFF2-40B4-BE49-F238E27FC236}">
              <a16:creationId xmlns:a16="http://schemas.microsoft.com/office/drawing/2014/main" id="{5D257BE3-E46B-4DF5-AC92-385C43CF7A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6" name="Text Box 5">
          <a:extLst>
            <a:ext uri="{FF2B5EF4-FFF2-40B4-BE49-F238E27FC236}">
              <a16:creationId xmlns:a16="http://schemas.microsoft.com/office/drawing/2014/main" id="{6681B746-70FC-4CE6-9B66-C84783F41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7" name="Text Box 5">
          <a:extLst>
            <a:ext uri="{FF2B5EF4-FFF2-40B4-BE49-F238E27FC236}">
              <a16:creationId xmlns:a16="http://schemas.microsoft.com/office/drawing/2014/main" id="{E34A54DB-4D0F-4218-86EA-A3C186105E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8" name="Text Box 5">
          <a:extLst>
            <a:ext uri="{FF2B5EF4-FFF2-40B4-BE49-F238E27FC236}">
              <a16:creationId xmlns:a16="http://schemas.microsoft.com/office/drawing/2014/main" id="{DC095B20-B626-4606-84F6-45C9FF3BD3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9" name="Text Box 5">
          <a:extLst>
            <a:ext uri="{FF2B5EF4-FFF2-40B4-BE49-F238E27FC236}">
              <a16:creationId xmlns:a16="http://schemas.microsoft.com/office/drawing/2014/main" id="{69CEA33E-3B3C-4B6A-BFB0-5747B62A4C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0" name="Text Box 5">
          <a:extLst>
            <a:ext uri="{FF2B5EF4-FFF2-40B4-BE49-F238E27FC236}">
              <a16:creationId xmlns:a16="http://schemas.microsoft.com/office/drawing/2014/main" id="{84A4C850-E5AC-445A-A21E-0BF38EF244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1" name="Text Box 5">
          <a:extLst>
            <a:ext uri="{FF2B5EF4-FFF2-40B4-BE49-F238E27FC236}">
              <a16:creationId xmlns:a16="http://schemas.microsoft.com/office/drawing/2014/main" id="{81CCAF0B-DAB8-4B7E-975A-F3E24C9CB4C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2" name="Text Box 5">
          <a:extLst>
            <a:ext uri="{FF2B5EF4-FFF2-40B4-BE49-F238E27FC236}">
              <a16:creationId xmlns:a16="http://schemas.microsoft.com/office/drawing/2014/main" id="{9F4081B7-56C4-4746-B951-AA6BCCBE52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3" name="Text Box 5">
          <a:extLst>
            <a:ext uri="{FF2B5EF4-FFF2-40B4-BE49-F238E27FC236}">
              <a16:creationId xmlns:a16="http://schemas.microsoft.com/office/drawing/2014/main" id="{24048001-84F2-4A0B-9BE2-46560618ABE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4" name="Text Box 5">
          <a:extLst>
            <a:ext uri="{FF2B5EF4-FFF2-40B4-BE49-F238E27FC236}">
              <a16:creationId xmlns:a16="http://schemas.microsoft.com/office/drawing/2014/main" id="{5D2ADF6C-CC2E-4E57-B3ED-D30FED98E9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5" name="Text Box 5">
          <a:extLst>
            <a:ext uri="{FF2B5EF4-FFF2-40B4-BE49-F238E27FC236}">
              <a16:creationId xmlns:a16="http://schemas.microsoft.com/office/drawing/2014/main" id="{7D916A7A-D417-4BCA-987F-9EA1AECF3BA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6" name="Text Box 5">
          <a:extLst>
            <a:ext uri="{FF2B5EF4-FFF2-40B4-BE49-F238E27FC236}">
              <a16:creationId xmlns:a16="http://schemas.microsoft.com/office/drawing/2014/main" id="{BC7E2CD7-3A83-43D0-9252-BAED13132D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7" name="Text Box 5">
          <a:extLst>
            <a:ext uri="{FF2B5EF4-FFF2-40B4-BE49-F238E27FC236}">
              <a16:creationId xmlns:a16="http://schemas.microsoft.com/office/drawing/2014/main" id="{D84770FB-3FED-43D8-8C35-5A293CE139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8" name="Text Box 5">
          <a:extLst>
            <a:ext uri="{FF2B5EF4-FFF2-40B4-BE49-F238E27FC236}">
              <a16:creationId xmlns:a16="http://schemas.microsoft.com/office/drawing/2014/main" id="{405C8BE6-9326-4A66-8E5D-F0AA8F26C4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9" name="Text Box 5">
          <a:extLst>
            <a:ext uri="{FF2B5EF4-FFF2-40B4-BE49-F238E27FC236}">
              <a16:creationId xmlns:a16="http://schemas.microsoft.com/office/drawing/2014/main" id="{DA484F7A-85BB-4C11-8FB7-71501BFDB9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0" name="Text Box 5">
          <a:extLst>
            <a:ext uri="{FF2B5EF4-FFF2-40B4-BE49-F238E27FC236}">
              <a16:creationId xmlns:a16="http://schemas.microsoft.com/office/drawing/2014/main" id="{BD7A32DC-AE7E-4334-9E50-94ED25C976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1" name="Text Box 5">
          <a:extLst>
            <a:ext uri="{FF2B5EF4-FFF2-40B4-BE49-F238E27FC236}">
              <a16:creationId xmlns:a16="http://schemas.microsoft.com/office/drawing/2014/main" id="{4BCD154E-D194-48BC-A978-FAF22E1616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2" name="Text Box 5">
          <a:extLst>
            <a:ext uri="{FF2B5EF4-FFF2-40B4-BE49-F238E27FC236}">
              <a16:creationId xmlns:a16="http://schemas.microsoft.com/office/drawing/2014/main" id="{19B14E6C-C731-444D-AF00-17B09831D7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3" name="Text Box 5">
          <a:extLst>
            <a:ext uri="{FF2B5EF4-FFF2-40B4-BE49-F238E27FC236}">
              <a16:creationId xmlns:a16="http://schemas.microsoft.com/office/drawing/2014/main" id="{4A8A0958-131F-4D84-A314-9156867B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4" name="Text Box 5">
          <a:extLst>
            <a:ext uri="{FF2B5EF4-FFF2-40B4-BE49-F238E27FC236}">
              <a16:creationId xmlns:a16="http://schemas.microsoft.com/office/drawing/2014/main" id="{7970385A-E981-4FCA-BBA2-C4E56EDFBBA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5" name="Text Box 5">
          <a:extLst>
            <a:ext uri="{FF2B5EF4-FFF2-40B4-BE49-F238E27FC236}">
              <a16:creationId xmlns:a16="http://schemas.microsoft.com/office/drawing/2014/main" id="{497A5FD8-91B5-49D5-B87A-752EFBDF0C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6" name="Text Box 5">
          <a:extLst>
            <a:ext uri="{FF2B5EF4-FFF2-40B4-BE49-F238E27FC236}">
              <a16:creationId xmlns:a16="http://schemas.microsoft.com/office/drawing/2014/main" id="{224393C2-906C-41F4-8C8C-CDA5BC6B99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7" name="Text Box 5">
          <a:extLst>
            <a:ext uri="{FF2B5EF4-FFF2-40B4-BE49-F238E27FC236}">
              <a16:creationId xmlns:a16="http://schemas.microsoft.com/office/drawing/2014/main" id="{AAB46F18-2FD2-4F1F-A528-A0858116CE4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8" name="Text Box 5">
          <a:extLst>
            <a:ext uri="{FF2B5EF4-FFF2-40B4-BE49-F238E27FC236}">
              <a16:creationId xmlns:a16="http://schemas.microsoft.com/office/drawing/2014/main" id="{BB2637FB-DA70-4016-8116-73760CDAFE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9" name="Text Box 5">
          <a:extLst>
            <a:ext uri="{FF2B5EF4-FFF2-40B4-BE49-F238E27FC236}">
              <a16:creationId xmlns:a16="http://schemas.microsoft.com/office/drawing/2014/main" id="{2F59A32F-361D-4A42-A941-551CF76A26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0" name="Text Box 5">
          <a:extLst>
            <a:ext uri="{FF2B5EF4-FFF2-40B4-BE49-F238E27FC236}">
              <a16:creationId xmlns:a16="http://schemas.microsoft.com/office/drawing/2014/main" id="{5F4E0393-784F-4620-A3B5-044618929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1" name="Text Box 5">
          <a:extLst>
            <a:ext uri="{FF2B5EF4-FFF2-40B4-BE49-F238E27FC236}">
              <a16:creationId xmlns:a16="http://schemas.microsoft.com/office/drawing/2014/main" id="{0692BDD8-EEE0-461F-AB07-B068F1B175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2" name="Text Box 5">
          <a:extLst>
            <a:ext uri="{FF2B5EF4-FFF2-40B4-BE49-F238E27FC236}">
              <a16:creationId xmlns:a16="http://schemas.microsoft.com/office/drawing/2014/main" id="{82991800-59AD-4544-8BCA-4C85BEAF27A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3" name="Text Box 5">
          <a:extLst>
            <a:ext uri="{FF2B5EF4-FFF2-40B4-BE49-F238E27FC236}">
              <a16:creationId xmlns:a16="http://schemas.microsoft.com/office/drawing/2014/main" id="{40E68E97-F6CA-4663-911C-87BD986486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4" name="Text Box 5">
          <a:extLst>
            <a:ext uri="{FF2B5EF4-FFF2-40B4-BE49-F238E27FC236}">
              <a16:creationId xmlns:a16="http://schemas.microsoft.com/office/drawing/2014/main" id="{5013C29B-2C98-4A3A-96BD-5E75B40849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5" name="Text Box 5">
          <a:extLst>
            <a:ext uri="{FF2B5EF4-FFF2-40B4-BE49-F238E27FC236}">
              <a16:creationId xmlns:a16="http://schemas.microsoft.com/office/drawing/2014/main" id="{4B120BB2-C7B5-43BC-80DF-6E216769F172}"/>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6" name="Text Box 5">
          <a:extLst>
            <a:ext uri="{FF2B5EF4-FFF2-40B4-BE49-F238E27FC236}">
              <a16:creationId xmlns:a16="http://schemas.microsoft.com/office/drawing/2014/main" id="{549F339B-A034-4C3C-BF73-59BFB184286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7" name="Text Box 5">
          <a:extLst>
            <a:ext uri="{FF2B5EF4-FFF2-40B4-BE49-F238E27FC236}">
              <a16:creationId xmlns:a16="http://schemas.microsoft.com/office/drawing/2014/main" id="{47F655BA-57EE-4475-9088-79400E6279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8" name="Text Box 5">
          <a:extLst>
            <a:ext uri="{FF2B5EF4-FFF2-40B4-BE49-F238E27FC236}">
              <a16:creationId xmlns:a16="http://schemas.microsoft.com/office/drawing/2014/main" id="{E15D9BC9-E34E-4B7F-8D61-8DFCDB82C85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69" name="Text Box 5">
          <a:extLst>
            <a:ext uri="{FF2B5EF4-FFF2-40B4-BE49-F238E27FC236}">
              <a16:creationId xmlns:a16="http://schemas.microsoft.com/office/drawing/2014/main" id="{FCE1BF9C-6CA7-4940-AC54-666B540DE3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0" name="Text Box 5">
          <a:extLst>
            <a:ext uri="{FF2B5EF4-FFF2-40B4-BE49-F238E27FC236}">
              <a16:creationId xmlns:a16="http://schemas.microsoft.com/office/drawing/2014/main" id="{D74753E0-A5EE-46DD-A8E2-DD05CE6E9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1" name="Text Box 5">
          <a:extLst>
            <a:ext uri="{FF2B5EF4-FFF2-40B4-BE49-F238E27FC236}">
              <a16:creationId xmlns:a16="http://schemas.microsoft.com/office/drawing/2014/main" id="{A24E3048-87E4-4928-AEA4-7B32FDFB7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2" name="Text Box 5">
          <a:extLst>
            <a:ext uri="{FF2B5EF4-FFF2-40B4-BE49-F238E27FC236}">
              <a16:creationId xmlns:a16="http://schemas.microsoft.com/office/drawing/2014/main" id="{44F77C41-2C9E-4530-B3F9-19ED5836C3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3" name="Text Box 5">
          <a:extLst>
            <a:ext uri="{FF2B5EF4-FFF2-40B4-BE49-F238E27FC236}">
              <a16:creationId xmlns:a16="http://schemas.microsoft.com/office/drawing/2014/main" id="{E3C84BC0-3B7F-440F-AF09-DE85385CA3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4" name="Text Box 5">
          <a:extLst>
            <a:ext uri="{FF2B5EF4-FFF2-40B4-BE49-F238E27FC236}">
              <a16:creationId xmlns:a16="http://schemas.microsoft.com/office/drawing/2014/main" id="{7F7A5D62-50F1-4B9C-A3ED-968F6018A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5" name="Text Box 5">
          <a:extLst>
            <a:ext uri="{FF2B5EF4-FFF2-40B4-BE49-F238E27FC236}">
              <a16:creationId xmlns:a16="http://schemas.microsoft.com/office/drawing/2014/main" id="{E867EF74-49CB-4439-9456-CCE689672A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6" name="Text Box 5">
          <a:extLst>
            <a:ext uri="{FF2B5EF4-FFF2-40B4-BE49-F238E27FC236}">
              <a16:creationId xmlns:a16="http://schemas.microsoft.com/office/drawing/2014/main" id="{7C06F869-DDC9-49DB-9D51-B6F6E33C6E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7" name="Text Box 5">
          <a:extLst>
            <a:ext uri="{FF2B5EF4-FFF2-40B4-BE49-F238E27FC236}">
              <a16:creationId xmlns:a16="http://schemas.microsoft.com/office/drawing/2014/main" id="{8008B01E-D713-4FA5-8CC5-45D028586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8" name="Text Box 5">
          <a:extLst>
            <a:ext uri="{FF2B5EF4-FFF2-40B4-BE49-F238E27FC236}">
              <a16:creationId xmlns:a16="http://schemas.microsoft.com/office/drawing/2014/main" id="{05E38ED9-7141-47B5-905C-88BFA93886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9" name="Text Box 5">
          <a:extLst>
            <a:ext uri="{FF2B5EF4-FFF2-40B4-BE49-F238E27FC236}">
              <a16:creationId xmlns:a16="http://schemas.microsoft.com/office/drawing/2014/main" id="{54D5529B-40AF-41EF-9DE1-5B79749A8BD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0" name="Text Box 5">
          <a:extLst>
            <a:ext uri="{FF2B5EF4-FFF2-40B4-BE49-F238E27FC236}">
              <a16:creationId xmlns:a16="http://schemas.microsoft.com/office/drawing/2014/main" id="{B3C1968E-A00A-481E-9A99-856DEEC880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1" name="Text Box 5">
          <a:extLst>
            <a:ext uri="{FF2B5EF4-FFF2-40B4-BE49-F238E27FC236}">
              <a16:creationId xmlns:a16="http://schemas.microsoft.com/office/drawing/2014/main" id="{877A2B16-86FC-4043-9508-284E64DCE7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2" name="Text Box 5">
          <a:extLst>
            <a:ext uri="{FF2B5EF4-FFF2-40B4-BE49-F238E27FC236}">
              <a16:creationId xmlns:a16="http://schemas.microsoft.com/office/drawing/2014/main" id="{1BFDCB66-54D7-4E59-8175-BE1D6FED23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3" name="Text Box 5">
          <a:extLst>
            <a:ext uri="{FF2B5EF4-FFF2-40B4-BE49-F238E27FC236}">
              <a16:creationId xmlns:a16="http://schemas.microsoft.com/office/drawing/2014/main" id="{FAF5991A-649D-4CB5-8C53-5E7A072D63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4" name="Text Box 5">
          <a:extLst>
            <a:ext uri="{FF2B5EF4-FFF2-40B4-BE49-F238E27FC236}">
              <a16:creationId xmlns:a16="http://schemas.microsoft.com/office/drawing/2014/main" id="{0C977C93-7BA7-4517-B0A5-3FF3869DAE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5" name="Text Box 5">
          <a:extLst>
            <a:ext uri="{FF2B5EF4-FFF2-40B4-BE49-F238E27FC236}">
              <a16:creationId xmlns:a16="http://schemas.microsoft.com/office/drawing/2014/main" id="{0D35ED6F-C937-4B3A-93AA-1086F98D5F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6" name="Text Box 5">
          <a:extLst>
            <a:ext uri="{FF2B5EF4-FFF2-40B4-BE49-F238E27FC236}">
              <a16:creationId xmlns:a16="http://schemas.microsoft.com/office/drawing/2014/main" id="{1E828E1E-74C7-4AEB-AD7A-0C84248C01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7" name="Text Box 5">
          <a:extLst>
            <a:ext uri="{FF2B5EF4-FFF2-40B4-BE49-F238E27FC236}">
              <a16:creationId xmlns:a16="http://schemas.microsoft.com/office/drawing/2014/main" id="{EA0E6675-4CEA-4370-B0DD-A0244DD298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8" name="Text Box 5">
          <a:extLst>
            <a:ext uri="{FF2B5EF4-FFF2-40B4-BE49-F238E27FC236}">
              <a16:creationId xmlns:a16="http://schemas.microsoft.com/office/drawing/2014/main" id="{F7CE8E48-38B1-43D8-9CD1-7525073AD0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9" name="Text Box 5">
          <a:extLst>
            <a:ext uri="{FF2B5EF4-FFF2-40B4-BE49-F238E27FC236}">
              <a16:creationId xmlns:a16="http://schemas.microsoft.com/office/drawing/2014/main" id="{D07157C3-ED8C-44B3-B27A-DAED485417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0" name="Text Box 5">
          <a:extLst>
            <a:ext uri="{FF2B5EF4-FFF2-40B4-BE49-F238E27FC236}">
              <a16:creationId xmlns:a16="http://schemas.microsoft.com/office/drawing/2014/main" id="{AC3539A3-8963-40F9-9EFB-E8F5EF26AF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1" name="Text Box 5">
          <a:extLst>
            <a:ext uri="{FF2B5EF4-FFF2-40B4-BE49-F238E27FC236}">
              <a16:creationId xmlns:a16="http://schemas.microsoft.com/office/drawing/2014/main" id="{9E956E60-4212-44C3-AEAA-E18084409A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2" name="Text Box 5">
          <a:extLst>
            <a:ext uri="{FF2B5EF4-FFF2-40B4-BE49-F238E27FC236}">
              <a16:creationId xmlns:a16="http://schemas.microsoft.com/office/drawing/2014/main" id="{6FA5439B-1FA0-4B30-A31C-E3300DDA82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3" name="Text Box 5">
          <a:extLst>
            <a:ext uri="{FF2B5EF4-FFF2-40B4-BE49-F238E27FC236}">
              <a16:creationId xmlns:a16="http://schemas.microsoft.com/office/drawing/2014/main" id="{0A320FFB-B917-4A9A-BF1E-3ABCD95FEE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4" name="Text Box 5">
          <a:extLst>
            <a:ext uri="{FF2B5EF4-FFF2-40B4-BE49-F238E27FC236}">
              <a16:creationId xmlns:a16="http://schemas.microsoft.com/office/drawing/2014/main" id="{C6671A28-AF5B-4479-A25D-B6C2281491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5" name="Text Box 5">
          <a:extLst>
            <a:ext uri="{FF2B5EF4-FFF2-40B4-BE49-F238E27FC236}">
              <a16:creationId xmlns:a16="http://schemas.microsoft.com/office/drawing/2014/main" id="{27A1AAA8-7715-43F6-8A90-FEA664E294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6" name="Text Box 5">
          <a:extLst>
            <a:ext uri="{FF2B5EF4-FFF2-40B4-BE49-F238E27FC236}">
              <a16:creationId xmlns:a16="http://schemas.microsoft.com/office/drawing/2014/main" id="{733148DB-01C1-4C96-B53F-CE6D8E0D9FC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7" name="Text Box 5">
          <a:extLst>
            <a:ext uri="{FF2B5EF4-FFF2-40B4-BE49-F238E27FC236}">
              <a16:creationId xmlns:a16="http://schemas.microsoft.com/office/drawing/2014/main" id="{D627FB28-E467-4B08-AB55-4C6698EA09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8" name="Text Box 5">
          <a:extLst>
            <a:ext uri="{FF2B5EF4-FFF2-40B4-BE49-F238E27FC236}">
              <a16:creationId xmlns:a16="http://schemas.microsoft.com/office/drawing/2014/main" id="{D898A62C-3D34-4205-AF72-5C68D4ED91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9" name="Text Box 5">
          <a:extLst>
            <a:ext uri="{FF2B5EF4-FFF2-40B4-BE49-F238E27FC236}">
              <a16:creationId xmlns:a16="http://schemas.microsoft.com/office/drawing/2014/main" id="{ADAC55F7-B815-4474-BD68-F36F16CFA1E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0" name="Text Box 5">
          <a:extLst>
            <a:ext uri="{FF2B5EF4-FFF2-40B4-BE49-F238E27FC236}">
              <a16:creationId xmlns:a16="http://schemas.microsoft.com/office/drawing/2014/main" id="{8794A92A-32B3-4C47-BF0A-D56F1A9F4C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1" name="Text Box 5">
          <a:extLst>
            <a:ext uri="{FF2B5EF4-FFF2-40B4-BE49-F238E27FC236}">
              <a16:creationId xmlns:a16="http://schemas.microsoft.com/office/drawing/2014/main" id="{F142035F-5AF1-43D4-81CE-1171DD0B76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2" name="Text Box 5">
          <a:extLst>
            <a:ext uri="{FF2B5EF4-FFF2-40B4-BE49-F238E27FC236}">
              <a16:creationId xmlns:a16="http://schemas.microsoft.com/office/drawing/2014/main" id="{CBB50AED-4029-4D7B-8ECE-328354EDE2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3" name="Text Box 5">
          <a:extLst>
            <a:ext uri="{FF2B5EF4-FFF2-40B4-BE49-F238E27FC236}">
              <a16:creationId xmlns:a16="http://schemas.microsoft.com/office/drawing/2014/main" id="{3E690060-DB19-4A52-9B10-D4CFEB41F7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4" name="Text Box 5">
          <a:extLst>
            <a:ext uri="{FF2B5EF4-FFF2-40B4-BE49-F238E27FC236}">
              <a16:creationId xmlns:a16="http://schemas.microsoft.com/office/drawing/2014/main" id="{DA24DF48-6FE1-4474-8A1E-E00600BD35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5" name="Text Box 5">
          <a:extLst>
            <a:ext uri="{FF2B5EF4-FFF2-40B4-BE49-F238E27FC236}">
              <a16:creationId xmlns:a16="http://schemas.microsoft.com/office/drawing/2014/main" id="{78EBDEE6-60DD-42D6-818B-618126725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6" name="Text Box 5">
          <a:extLst>
            <a:ext uri="{FF2B5EF4-FFF2-40B4-BE49-F238E27FC236}">
              <a16:creationId xmlns:a16="http://schemas.microsoft.com/office/drawing/2014/main" id="{0A46259C-92F5-4CCD-BE3C-F9A5CEAC81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7" name="Text Box 5">
          <a:extLst>
            <a:ext uri="{FF2B5EF4-FFF2-40B4-BE49-F238E27FC236}">
              <a16:creationId xmlns:a16="http://schemas.microsoft.com/office/drawing/2014/main" id="{79931311-7981-42CC-AE94-77B20C2843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8" name="Text Box 5">
          <a:extLst>
            <a:ext uri="{FF2B5EF4-FFF2-40B4-BE49-F238E27FC236}">
              <a16:creationId xmlns:a16="http://schemas.microsoft.com/office/drawing/2014/main" id="{B28AE2B6-A620-48E0-811F-B4D2E722788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9" name="Text Box 5">
          <a:extLst>
            <a:ext uri="{FF2B5EF4-FFF2-40B4-BE49-F238E27FC236}">
              <a16:creationId xmlns:a16="http://schemas.microsoft.com/office/drawing/2014/main" id="{C2AE4F0D-05BB-4733-8A74-47000C95DB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0" name="Text Box 5">
          <a:extLst>
            <a:ext uri="{FF2B5EF4-FFF2-40B4-BE49-F238E27FC236}">
              <a16:creationId xmlns:a16="http://schemas.microsoft.com/office/drawing/2014/main" id="{E572465C-C95C-477E-8BBB-D2EA036212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1" name="Text Box 5">
          <a:extLst>
            <a:ext uri="{FF2B5EF4-FFF2-40B4-BE49-F238E27FC236}">
              <a16:creationId xmlns:a16="http://schemas.microsoft.com/office/drawing/2014/main" id="{BA69D39A-1B9F-4857-9CD4-ACA9D3DA9D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12" name="Text Box 5">
          <a:extLst>
            <a:ext uri="{FF2B5EF4-FFF2-40B4-BE49-F238E27FC236}">
              <a16:creationId xmlns:a16="http://schemas.microsoft.com/office/drawing/2014/main" id="{BBDAA404-4941-4316-A87E-ED326FC40C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3" name="Text Box 5">
          <a:extLst>
            <a:ext uri="{FF2B5EF4-FFF2-40B4-BE49-F238E27FC236}">
              <a16:creationId xmlns:a16="http://schemas.microsoft.com/office/drawing/2014/main" id="{39F3F24F-BF64-4F2B-91DD-B1228B8F319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4" name="Text Box 5">
          <a:extLst>
            <a:ext uri="{FF2B5EF4-FFF2-40B4-BE49-F238E27FC236}">
              <a16:creationId xmlns:a16="http://schemas.microsoft.com/office/drawing/2014/main" id="{D8AECA29-AD13-4DEE-A5FC-80519DA4648F}"/>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5" name="Text Box 5">
          <a:extLst>
            <a:ext uri="{FF2B5EF4-FFF2-40B4-BE49-F238E27FC236}">
              <a16:creationId xmlns:a16="http://schemas.microsoft.com/office/drawing/2014/main" id="{8A4088B7-D7D0-487B-89F8-0539F3DA4BA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6" name="Text Box 5">
          <a:extLst>
            <a:ext uri="{FF2B5EF4-FFF2-40B4-BE49-F238E27FC236}">
              <a16:creationId xmlns:a16="http://schemas.microsoft.com/office/drawing/2014/main" id="{412BC10D-D4CA-442A-B7EC-EA1D2FB8930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17" name="Text Box 5">
          <a:extLst>
            <a:ext uri="{FF2B5EF4-FFF2-40B4-BE49-F238E27FC236}">
              <a16:creationId xmlns:a16="http://schemas.microsoft.com/office/drawing/2014/main" id="{6D432D76-9527-4E34-918E-81DEABC8F4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8" name="Text Box 5">
          <a:extLst>
            <a:ext uri="{FF2B5EF4-FFF2-40B4-BE49-F238E27FC236}">
              <a16:creationId xmlns:a16="http://schemas.microsoft.com/office/drawing/2014/main" id="{B0EEF686-20A6-45BA-9879-1F8604DC3B0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9" name="Text Box 5">
          <a:extLst>
            <a:ext uri="{FF2B5EF4-FFF2-40B4-BE49-F238E27FC236}">
              <a16:creationId xmlns:a16="http://schemas.microsoft.com/office/drawing/2014/main" id="{0F96BD3B-F9AE-495B-A1CD-EDCEF0E56B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0" name="Text Box 5">
          <a:extLst>
            <a:ext uri="{FF2B5EF4-FFF2-40B4-BE49-F238E27FC236}">
              <a16:creationId xmlns:a16="http://schemas.microsoft.com/office/drawing/2014/main" id="{8E18BD67-76BB-47FD-9A8C-D0F656CE29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1" name="Text Box 5">
          <a:extLst>
            <a:ext uri="{FF2B5EF4-FFF2-40B4-BE49-F238E27FC236}">
              <a16:creationId xmlns:a16="http://schemas.microsoft.com/office/drawing/2014/main" id="{4AA60FBE-4E05-49FB-B1D2-B9429CB2E4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2" name="Text Box 5">
          <a:extLst>
            <a:ext uri="{FF2B5EF4-FFF2-40B4-BE49-F238E27FC236}">
              <a16:creationId xmlns:a16="http://schemas.microsoft.com/office/drawing/2014/main" id="{7FDECEDD-D48D-427B-A86E-95246062FB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3" name="Text Box 5">
          <a:extLst>
            <a:ext uri="{FF2B5EF4-FFF2-40B4-BE49-F238E27FC236}">
              <a16:creationId xmlns:a16="http://schemas.microsoft.com/office/drawing/2014/main" id="{977C7FBE-CE51-48F6-9E4C-9CC755D9D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4" name="Text Box 5">
          <a:extLst>
            <a:ext uri="{FF2B5EF4-FFF2-40B4-BE49-F238E27FC236}">
              <a16:creationId xmlns:a16="http://schemas.microsoft.com/office/drawing/2014/main" id="{1BB6590A-1708-4296-A817-0690418DCAA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5" name="Text Box 5">
          <a:extLst>
            <a:ext uri="{FF2B5EF4-FFF2-40B4-BE49-F238E27FC236}">
              <a16:creationId xmlns:a16="http://schemas.microsoft.com/office/drawing/2014/main" id="{962FDEA5-1208-48D7-B18C-23A1DF5974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6" name="Text Box 5">
          <a:extLst>
            <a:ext uri="{FF2B5EF4-FFF2-40B4-BE49-F238E27FC236}">
              <a16:creationId xmlns:a16="http://schemas.microsoft.com/office/drawing/2014/main" id="{E5715504-54CB-44D6-9FF2-5975FBA6D48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7" name="Text Box 5">
          <a:extLst>
            <a:ext uri="{FF2B5EF4-FFF2-40B4-BE49-F238E27FC236}">
              <a16:creationId xmlns:a16="http://schemas.microsoft.com/office/drawing/2014/main" id="{8A745E8B-EBFD-4598-B718-A378DAFF72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8" name="Text Box 5">
          <a:extLst>
            <a:ext uri="{FF2B5EF4-FFF2-40B4-BE49-F238E27FC236}">
              <a16:creationId xmlns:a16="http://schemas.microsoft.com/office/drawing/2014/main" id="{C5E3BE50-D6A5-4CA7-BD34-A9F5D3DB03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9" name="Text Box 5">
          <a:extLst>
            <a:ext uri="{FF2B5EF4-FFF2-40B4-BE49-F238E27FC236}">
              <a16:creationId xmlns:a16="http://schemas.microsoft.com/office/drawing/2014/main" id="{7CE9009D-9CD8-471F-8AFE-C224B5658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0" name="Text Box 5">
          <a:extLst>
            <a:ext uri="{FF2B5EF4-FFF2-40B4-BE49-F238E27FC236}">
              <a16:creationId xmlns:a16="http://schemas.microsoft.com/office/drawing/2014/main" id="{2628C7CA-BAE7-4398-986C-4C2B6964E4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1" name="Text Box 5">
          <a:extLst>
            <a:ext uri="{FF2B5EF4-FFF2-40B4-BE49-F238E27FC236}">
              <a16:creationId xmlns:a16="http://schemas.microsoft.com/office/drawing/2014/main" id="{7A29B1C9-8F9F-4113-9E15-5D1D13973D0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2" name="Text Box 5">
          <a:extLst>
            <a:ext uri="{FF2B5EF4-FFF2-40B4-BE49-F238E27FC236}">
              <a16:creationId xmlns:a16="http://schemas.microsoft.com/office/drawing/2014/main" id="{6038F6E7-F3CD-4F38-B4B0-CF086D82D2A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3" name="Text Box 5">
          <a:extLst>
            <a:ext uri="{FF2B5EF4-FFF2-40B4-BE49-F238E27FC236}">
              <a16:creationId xmlns:a16="http://schemas.microsoft.com/office/drawing/2014/main" id="{A222AD43-C98C-4177-8CAB-B5AC01E9C0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4" name="Text Box 5">
          <a:extLst>
            <a:ext uri="{FF2B5EF4-FFF2-40B4-BE49-F238E27FC236}">
              <a16:creationId xmlns:a16="http://schemas.microsoft.com/office/drawing/2014/main" id="{5DEE5229-1FE4-41E5-86B7-A0F744D011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5" name="Text Box 5">
          <a:extLst>
            <a:ext uri="{FF2B5EF4-FFF2-40B4-BE49-F238E27FC236}">
              <a16:creationId xmlns:a16="http://schemas.microsoft.com/office/drawing/2014/main" id="{2EDE3C11-E034-4F03-8789-EA0D9802FDA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6" name="Text Box 5">
          <a:extLst>
            <a:ext uri="{FF2B5EF4-FFF2-40B4-BE49-F238E27FC236}">
              <a16:creationId xmlns:a16="http://schemas.microsoft.com/office/drawing/2014/main" id="{2ED7CDDD-EA01-4ECF-85C6-A0D8E03F5A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7" name="Text Box 5">
          <a:extLst>
            <a:ext uri="{FF2B5EF4-FFF2-40B4-BE49-F238E27FC236}">
              <a16:creationId xmlns:a16="http://schemas.microsoft.com/office/drawing/2014/main" id="{27637EF8-B707-41D0-9162-5F3F004312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8" name="Text Box 5">
          <a:extLst>
            <a:ext uri="{FF2B5EF4-FFF2-40B4-BE49-F238E27FC236}">
              <a16:creationId xmlns:a16="http://schemas.microsoft.com/office/drawing/2014/main" id="{7158449E-98D2-4F3E-A595-423AADA75B0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9" name="Text Box 5">
          <a:extLst>
            <a:ext uri="{FF2B5EF4-FFF2-40B4-BE49-F238E27FC236}">
              <a16:creationId xmlns:a16="http://schemas.microsoft.com/office/drawing/2014/main" id="{05BA9049-C126-4B37-B403-97E741DDA5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0" name="Text Box 5">
          <a:extLst>
            <a:ext uri="{FF2B5EF4-FFF2-40B4-BE49-F238E27FC236}">
              <a16:creationId xmlns:a16="http://schemas.microsoft.com/office/drawing/2014/main" id="{123BC5CA-F936-4FF5-90D2-B19AA999AE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1" name="Text Box 5">
          <a:extLst>
            <a:ext uri="{FF2B5EF4-FFF2-40B4-BE49-F238E27FC236}">
              <a16:creationId xmlns:a16="http://schemas.microsoft.com/office/drawing/2014/main" id="{866FFA1E-BCD5-4378-BEC1-53C7954799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2" name="Text Box 5">
          <a:extLst>
            <a:ext uri="{FF2B5EF4-FFF2-40B4-BE49-F238E27FC236}">
              <a16:creationId xmlns:a16="http://schemas.microsoft.com/office/drawing/2014/main" id="{116CCC9D-8978-4343-9B96-7E530B7423E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3" name="Text Box 5">
          <a:extLst>
            <a:ext uri="{FF2B5EF4-FFF2-40B4-BE49-F238E27FC236}">
              <a16:creationId xmlns:a16="http://schemas.microsoft.com/office/drawing/2014/main" id="{749E6B09-00B2-4002-B08D-5533F3B916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4" name="Text Box 5">
          <a:extLst>
            <a:ext uri="{FF2B5EF4-FFF2-40B4-BE49-F238E27FC236}">
              <a16:creationId xmlns:a16="http://schemas.microsoft.com/office/drawing/2014/main" id="{4444ABEA-856D-47C0-9E8B-191BC3F59B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5" name="Text Box 5">
          <a:extLst>
            <a:ext uri="{FF2B5EF4-FFF2-40B4-BE49-F238E27FC236}">
              <a16:creationId xmlns:a16="http://schemas.microsoft.com/office/drawing/2014/main" id="{FB117C24-776F-4295-A87C-854487E5AB0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6" name="Text Box 5">
          <a:extLst>
            <a:ext uri="{FF2B5EF4-FFF2-40B4-BE49-F238E27FC236}">
              <a16:creationId xmlns:a16="http://schemas.microsoft.com/office/drawing/2014/main" id="{47468506-9915-437A-89CC-B32C502C1B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7" name="Text Box 5">
          <a:extLst>
            <a:ext uri="{FF2B5EF4-FFF2-40B4-BE49-F238E27FC236}">
              <a16:creationId xmlns:a16="http://schemas.microsoft.com/office/drawing/2014/main" id="{95E93E8D-24DE-4354-92E7-C04F6DEE63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8" name="Text Box 5">
          <a:extLst>
            <a:ext uri="{FF2B5EF4-FFF2-40B4-BE49-F238E27FC236}">
              <a16:creationId xmlns:a16="http://schemas.microsoft.com/office/drawing/2014/main" id="{F28DD795-3400-40CD-B457-ACF8C123D7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9" name="Text Box 5">
          <a:extLst>
            <a:ext uri="{FF2B5EF4-FFF2-40B4-BE49-F238E27FC236}">
              <a16:creationId xmlns:a16="http://schemas.microsoft.com/office/drawing/2014/main" id="{8D4442DE-A461-4D77-A106-40F5BD6469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0" name="Text Box 5">
          <a:extLst>
            <a:ext uri="{FF2B5EF4-FFF2-40B4-BE49-F238E27FC236}">
              <a16:creationId xmlns:a16="http://schemas.microsoft.com/office/drawing/2014/main" id="{AF0BC291-8A47-41F1-98B9-1CA81F8C995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1" name="Text Box 5">
          <a:extLst>
            <a:ext uri="{FF2B5EF4-FFF2-40B4-BE49-F238E27FC236}">
              <a16:creationId xmlns:a16="http://schemas.microsoft.com/office/drawing/2014/main" id="{3F55D68F-DBB9-44D1-8601-AFB7F11125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2" name="Text Box 5">
          <a:extLst>
            <a:ext uri="{FF2B5EF4-FFF2-40B4-BE49-F238E27FC236}">
              <a16:creationId xmlns:a16="http://schemas.microsoft.com/office/drawing/2014/main" id="{453BD475-D947-4C27-826B-3FC6FE62AF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3" name="Text Box 5">
          <a:extLst>
            <a:ext uri="{FF2B5EF4-FFF2-40B4-BE49-F238E27FC236}">
              <a16:creationId xmlns:a16="http://schemas.microsoft.com/office/drawing/2014/main" id="{00C6EB0C-ED60-4F24-A05D-4DD54BB37D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4" name="Text Box 5">
          <a:extLst>
            <a:ext uri="{FF2B5EF4-FFF2-40B4-BE49-F238E27FC236}">
              <a16:creationId xmlns:a16="http://schemas.microsoft.com/office/drawing/2014/main" id="{B21CE703-45D1-4F7B-85A0-2FF2CC36A4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5" name="Text Box 5">
          <a:extLst>
            <a:ext uri="{FF2B5EF4-FFF2-40B4-BE49-F238E27FC236}">
              <a16:creationId xmlns:a16="http://schemas.microsoft.com/office/drawing/2014/main" id="{F3792842-6FD1-46B5-BAB4-EA90E043E6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6" name="Text Box 5">
          <a:extLst>
            <a:ext uri="{FF2B5EF4-FFF2-40B4-BE49-F238E27FC236}">
              <a16:creationId xmlns:a16="http://schemas.microsoft.com/office/drawing/2014/main" id="{745555FF-6088-451E-B713-897D9CB01A1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7" name="Text Box 5">
          <a:extLst>
            <a:ext uri="{FF2B5EF4-FFF2-40B4-BE49-F238E27FC236}">
              <a16:creationId xmlns:a16="http://schemas.microsoft.com/office/drawing/2014/main" id="{A75B62D3-A3C0-41B1-BD9B-5582A32E1B8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8" name="Text Box 5">
          <a:extLst>
            <a:ext uri="{FF2B5EF4-FFF2-40B4-BE49-F238E27FC236}">
              <a16:creationId xmlns:a16="http://schemas.microsoft.com/office/drawing/2014/main" id="{2EA54923-A0EA-45F9-8E0C-22C6EDC3D6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9" name="Text Box 5">
          <a:extLst>
            <a:ext uri="{FF2B5EF4-FFF2-40B4-BE49-F238E27FC236}">
              <a16:creationId xmlns:a16="http://schemas.microsoft.com/office/drawing/2014/main" id="{5BF3F27F-9779-42C0-93DB-BB38A540B7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60" name="Text Box 5">
          <a:extLst>
            <a:ext uri="{FF2B5EF4-FFF2-40B4-BE49-F238E27FC236}">
              <a16:creationId xmlns:a16="http://schemas.microsoft.com/office/drawing/2014/main" id="{1BE30F6D-116F-498E-9FFE-86A142B780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1" name="Text Box 5">
          <a:extLst>
            <a:ext uri="{FF2B5EF4-FFF2-40B4-BE49-F238E27FC236}">
              <a16:creationId xmlns:a16="http://schemas.microsoft.com/office/drawing/2014/main" id="{E6B1295A-D293-41E7-B483-FF3B7B27EC5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2" name="Text Box 5">
          <a:extLst>
            <a:ext uri="{FF2B5EF4-FFF2-40B4-BE49-F238E27FC236}">
              <a16:creationId xmlns:a16="http://schemas.microsoft.com/office/drawing/2014/main" id="{AEC9418B-1AAA-4E72-8519-C236EBFDE8D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3" name="Text Box 5">
          <a:extLst>
            <a:ext uri="{FF2B5EF4-FFF2-40B4-BE49-F238E27FC236}">
              <a16:creationId xmlns:a16="http://schemas.microsoft.com/office/drawing/2014/main" id="{81E36D14-88FC-4861-894F-4A05E3FE07C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4" name="Text Box 5">
          <a:extLst>
            <a:ext uri="{FF2B5EF4-FFF2-40B4-BE49-F238E27FC236}">
              <a16:creationId xmlns:a16="http://schemas.microsoft.com/office/drawing/2014/main" id="{F3ECB872-3431-4861-9476-2E3F9989111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5" name="Text Box 5">
          <a:extLst>
            <a:ext uri="{FF2B5EF4-FFF2-40B4-BE49-F238E27FC236}">
              <a16:creationId xmlns:a16="http://schemas.microsoft.com/office/drawing/2014/main" id="{5EAB38B0-D3A7-4D1D-ADC5-0FD6C8B00C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6" name="Text Box 5">
          <a:extLst>
            <a:ext uri="{FF2B5EF4-FFF2-40B4-BE49-F238E27FC236}">
              <a16:creationId xmlns:a16="http://schemas.microsoft.com/office/drawing/2014/main" id="{F92B3C43-24F3-4CAD-A45A-C848B6CC60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7" name="Text Box 5">
          <a:extLst>
            <a:ext uri="{FF2B5EF4-FFF2-40B4-BE49-F238E27FC236}">
              <a16:creationId xmlns:a16="http://schemas.microsoft.com/office/drawing/2014/main" id="{A4683634-83EA-4890-9C1F-664C693AE7E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8" name="Text Box 5">
          <a:extLst>
            <a:ext uri="{FF2B5EF4-FFF2-40B4-BE49-F238E27FC236}">
              <a16:creationId xmlns:a16="http://schemas.microsoft.com/office/drawing/2014/main" id="{26BF1238-D871-4C12-A082-6CE7F82C31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9" name="Text Box 5">
          <a:extLst>
            <a:ext uri="{FF2B5EF4-FFF2-40B4-BE49-F238E27FC236}">
              <a16:creationId xmlns:a16="http://schemas.microsoft.com/office/drawing/2014/main" id="{BBB30866-4260-4F1F-A0FD-A8254AA885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0" name="Text Box 5">
          <a:extLst>
            <a:ext uri="{FF2B5EF4-FFF2-40B4-BE49-F238E27FC236}">
              <a16:creationId xmlns:a16="http://schemas.microsoft.com/office/drawing/2014/main" id="{2CB18754-9839-4B9B-8D36-AADB2E10CF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1" name="Text Box 5">
          <a:extLst>
            <a:ext uri="{FF2B5EF4-FFF2-40B4-BE49-F238E27FC236}">
              <a16:creationId xmlns:a16="http://schemas.microsoft.com/office/drawing/2014/main" id="{1A20D8FE-A9CF-42E9-A404-47ECBF6A5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2" name="Text Box 5">
          <a:extLst>
            <a:ext uri="{FF2B5EF4-FFF2-40B4-BE49-F238E27FC236}">
              <a16:creationId xmlns:a16="http://schemas.microsoft.com/office/drawing/2014/main" id="{8162D8DA-0F3C-4661-A9A8-6A76235688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3" name="Text Box 5">
          <a:extLst>
            <a:ext uri="{FF2B5EF4-FFF2-40B4-BE49-F238E27FC236}">
              <a16:creationId xmlns:a16="http://schemas.microsoft.com/office/drawing/2014/main" id="{D5E801B4-DA02-4E3F-BE77-DE89B2162D5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4" name="Text Box 5">
          <a:extLst>
            <a:ext uri="{FF2B5EF4-FFF2-40B4-BE49-F238E27FC236}">
              <a16:creationId xmlns:a16="http://schemas.microsoft.com/office/drawing/2014/main" id="{3A6B1D33-A7D0-4C65-86D6-8620F9527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5" name="Text Box 5">
          <a:extLst>
            <a:ext uri="{FF2B5EF4-FFF2-40B4-BE49-F238E27FC236}">
              <a16:creationId xmlns:a16="http://schemas.microsoft.com/office/drawing/2014/main" id="{68752349-BF72-42BE-BB9D-3937BCAB9E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6" name="Text Box 5">
          <a:extLst>
            <a:ext uri="{FF2B5EF4-FFF2-40B4-BE49-F238E27FC236}">
              <a16:creationId xmlns:a16="http://schemas.microsoft.com/office/drawing/2014/main" id="{1FE1B782-C3C3-4EC2-9AAF-9CF05EAF759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7" name="Text Box 5">
          <a:extLst>
            <a:ext uri="{FF2B5EF4-FFF2-40B4-BE49-F238E27FC236}">
              <a16:creationId xmlns:a16="http://schemas.microsoft.com/office/drawing/2014/main" id="{A4BCD400-B0FD-4849-BABA-FC24AE52F8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8" name="Text Box 5">
          <a:extLst>
            <a:ext uri="{FF2B5EF4-FFF2-40B4-BE49-F238E27FC236}">
              <a16:creationId xmlns:a16="http://schemas.microsoft.com/office/drawing/2014/main" id="{B3AF559F-BB92-44B5-A90B-0B39E2B301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9" name="Text Box 5">
          <a:extLst>
            <a:ext uri="{FF2B5EF4-FFF2-40B4-BE49-F238E27FC236}">
              <a16:creationId xmlns:a16="http://schemas.microsoft.com/office/drawing/2014/main" id="{58835DB1-B762-453D-96BF-714917CC09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0" name="Text Box 5">
          <a:extLst>
            <a:ext uri="{FF2B5EF4-FFF2-40B4-BE49-F238E27FC236}">
              <a16:creationId xmlns:a16="http://schemas.microsoft.com/office/drawing/2014/main" id="{0BD3E602-D914-45DE-BBAC-5E464D0156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1" name="Text Box 5">
          <a:extLst>
            <a:ext uri="{FF2B5EF4-FFF2-40B4-BE49-F238E27FC236}">
              <a16:creationId xmlns:a16="http://schemas.microsoft.com/office/drawing/2014/main" id="{E31A442A-56D4-4414-A2F0-7E9C6BE0A2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2" name="Text Box 5">
          <a:extLst>
            <a:ext uri="{FF2B5EF4-FFF2-40B4-BE49-F238E27FC236}">
              <a16:creationId xmlns:a16="http://schemas.microsoft.com/office/drawing/2014/main" id="{AC0F20E2-9ABD-4B7C-BAFF-CDDFEB423A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3" name="Text Box 5">
          <a:extLst>
            <a:ext uri="{FF2B5EF4-FFF2-40B4-BE49-F238E27FC236}">
              <a16:creationId xmlns:a16="http://schemas.microsoft.com/office/drawing/2014/main" id="{F2E0722A-FB4D-418B-8CB7-4BB541DA4C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4" name="Text Box 5">
          <a:extLst>
            <a:ext uri="{FF2B5EF4-FFF2-40B4-BE49-F238E27FC236}">
              <a16:creationId xmlns:a16="http://schemas.microsoft.com/office/drawing/2014/main" id="{37EF88D3-34DB-45EC-A639-DF6EE9D0BF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5" name="Text Box 5">
          <a:extLst>
            <a:ext uri="{FF2B5EF4-FFF2-40B4-BE49-F238E27FC236}">
              <a16:creationId xmlns:a16="http://schemas.microsoft.com/office/drawing/2014/main" id="{2227D6F6-719B-40AC-8427-1EC86CAC6B2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6" name="Text Box 5">
          <a:extLst>
            <a:ext uri="{FF2B5EF4-FFF2-40B4-BE49-F238E27FC236}">
              <a16:creationId xmlns:a16="http://schemas.microsoft.com/office/drawing/2014/main" id="{9D3AC2E1-CB09-42FB-9B01-0DE6A415DA6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7" name="Text Box 5">
          <a:extLst>
            <a:ext uri="{FF2B5EF4-FFF2-40B4-BE49-F238E27FC236}">
              <a16:creationId xmlns:a16="http://schemas.microsoft.com/office/drawing/2014/main" id="{1AE0E803-7B73-4891-9A29-4B70F0C872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8" name="Text Box 5">
          <a:extLst>
            <a:ext uri="{FF2B5EF4-FFF2-40B4-BE49-F238E27FC236}">
              <a16:creationId xmlns:a16="http://schemas.microsoft.com/office/drawing/2014/main" id="{69A4A238-95BE-40B0-A79D-8425A045AA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9" name="Text Box 5">
          <a:extLst>
            <a:ext uri="{FF2B5EF4-FFF2-40B4-BE49-F238E27FC236}">
              <a16:creationId xmlns:a16="http://schemas.microsoft.com/office/drawing/2014/main" id="{A6C6FA75-3421-45CD-AF37-0D0F0D53E2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0" name="Text Box 5">
          <a:extLst>
            <a:ext uri="{FF2B5EF4-FFF2-40B4-BE49-F238E27FC236}">
              <a16:creationId xmlns:a16="http://schemas.microsoft.com/office/drawing/2014/main" id="{FAD04214-FE00-4DB2-A0C5-C7EA798805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1" name="Text Box 5">
          <a:extLst>
            <a:ext uri="{FF2B5EF4-FFF2-40B4-BE49-F238E27FC236}">
              <a16:creationId xmlns:a16="http://schemas.microsoft.com/office/drawing/2014/main" id="{575ADE10-A065-485E-924D-D7CC086DF9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2" name="Text Box 5">
          <a:extLst>
            <a:ext uri="{FF2B5EF4-FFF2-40B4-BE49-F238E27FC236}">
              <a16:creationId xmlns:a16="http://schemas.microsoft.com/office/drawing/2014/main" id="{D06BCAFE-4BA6-4CCA-A15E-CA8FBE4949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3" name="Text Box 5">
          <a:extLst>
            <a:ext uri="{FF2B5EF4-FFF2-40B4-BE49-F238E27FC236}">
              <a16:creationId xmlns:a16="http://schemas.microsoft.com/office/drawing/2014/main" id="{51819787-4D9D-40D4-9280-85CD371E3B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4" name="Text Box 5">
          <a:extLst>
            <a:ext uri="{FF2B5EF4-FFF2-40B4-BE49-F238E27FC236}">
              <a16:creationId xmlns:a16="http://schemas.microsoft.com/office/drawing/2014/main" id="{B18B27AC-1B01-43ED-AFFB-9645702E9E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5" name="Text Box 5">
          <a:extLst>
            <a:ext uri="{FF2B5EF4-FFF2-40B4-BE49-F238E27FC236}">
              <a16:creationId xmlns:a16="http://schemas.microsoft.com/office/drawing/2014/main" id="{E77FBBB2-321A-4E7D-A706-01871346BD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6" name="Text Box 5">
          <a:extLst>
            <a:ext uri="{FF2B5EF4-FFF2-40B4-BE49-F238E27FC236}">
              <a16:creationId xmlns:a16="http://schemas.microsoft.com/office/drawing/2014/main" id="{804A64A8-B05E-4C32-AE36-53A9AE9D7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7" name="Text Box 5">
          <a:extLst>
            <a:ext uri="{FF2B5EF4-FFF2-40B4-BE49-F238E27FC236}">
              <a16:creationId xmlns:a16="http://schemas.microsoft.com/office/drawing/2014/main" id="{9CA1BF74-27DC-42A3-A253-967724E45B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8" name="Text Box 5">
          <a:extLst>
            <a:ext uri="{FF2B5EF4-FFF2-40B4-BE49-F238E27FC236}">
              <a16:creationId xmlns:a16="http://schemas.microsoft.com/office/drawing/2014/main" id="{98033E56-66DD-4E0F-942A-B0B6C3F34E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9" name="Text Box 5">
          <a:extLst>
            <a:ext uri="{FF2B5EF4-FFF2-40B4-BE49-F238E27FC236}">
              <a16:creationId xmlns:a16="http://schemas.microsoft.com/office/drawing/2014/main" id="{8B803C8C-A7EE-44B6-ABAB-212DB1CF4E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0" name="Text Box 5">
          <a:extLst>
            <a:ext uri="{FF2B5EF4-FFF2-40B4-BE49-F238E27FC236}">
              <a16:creationId xmlns:a16="http://schemas.microsoft.com/office/drawing/2014/main" id="{FEEACB71-A007-41A3-A55A-D06FD869EA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1" name="Text Box 5">
          <a:extLst>
            <a:ext uri="{FF2B5EF4-FFF2-40B4-BE49-F238E27FC236}">
              <a16:creationId xmlns:a16="http://schemas.microsoft.com/office/drawing/2014/main" id="{2868D978-A78A-4AC4-B59F-3D9DECCA01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2" name="Text Box 5">
          <a:extLst>
            <a:ext uri="{FF2B5EF4-FFF2-40B4-BE49-F238E27FC236}">
              <a16:creationId xmlns:a16="http://schemas.microsoft.com/office/drawing/2014/main" id="{629A3FE7-F36E-4057-A1C5-4189862A58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3" name="Text Box 5">
          <a:extLst>
            <a:ext uri="{FF2B5EF4-FFF2-40B4-BE49-F238E27FC236}">
              <a16:creationId xmlns:a16="http://schemas.microsoft.com/office/drawing/2014/main" id="{77844BA2-CCAC-40B0-BBE0-F588A09FBF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4" name="Text Box 5">
          <a:extLst>
            <a:ext uri="{FF2B5EF4-FFF2-40B4-BE49-F238E27FC236}">
              <a16:creationId xmlns:a16="http://schemas.microsoft.com/office/drawing/2014/main" id="{925A9D22-FCD6-4F2A-8151-019673BD5C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5" name="Text Box 5">
          <a:extLst>
            <a:ext uri="{FF2B5EF4-FFF2-40B4-BE49-F238E27FC236}">
              <a16:creationId xmlns:a16="http://schemas.microsoft.com/office/drawing/2014/main" id="{E78EBAD2-7FB3-4D9E-A21E-BDC7D9E90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6" name="Text Box 5">
          <a:extLst>
            <a:ext uri="{FF2B5EF4-FFF2-40B4-BE49-F238E27FC236}">
              <a16:creationId xmlns:a16="http://schemas.microsoft.com/office/drawing/2014/main" id="{ADD5BA49-C392-405B-8664-33FF273C7A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7" name="Text Box 5">
          <a:extLst>
            <a:ext uri="{FF2B5EF4-FFF2-40B4-BE49-F238E27FC236}">
              <a16:creationId xmlns:a16="http://schemas.microsoft.com/office/drawing/2014/main" id="{81E4A9A4-8100-4941-80C6-788C360C651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8" name="Text Box 5">
          <a:extLst>
            <a:ext uri="{FF2B5EF4-FFF2-40B4-BE49-F238E27FC236}">
              <a16:creationId xmlns:a16="http://schemas.microsoft.com/office/drawing/2014/main" id="{03E54071-FFF5-42FC-A6DC-B34998358B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09" name="Text Box 5">
          <a:extLst>
            <a:ext uri="{FF2B5EF4-FFF2-40B4-BE49-F238E27FC236}">
              <a16:creationId xmlns:a16="http://schemas.microsoft.com/office/drawing/2014/main" id="{2A17C53E-1E82-480C-BE41-7EC49205423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0" name="Text Box 5">
          <a:extLst>
            <a:ext uri="{FF2B5EF4-FFF2-40B4-BE49-F238E27FC236}">
              <a16:creationId xmlns:a16="http://schemas.microsoft.com/office/drawing/2014/main" id="{776F63EF-4748-4E10-A86A-783550EBF8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1" name="Text Box 5">
          <a:extLst>
            <a:ext uri="{FF2B5EF4-FFF2-40B4-BE49-F238E27FC236}">
              <a16:creationId xmlns:a16="http://schemas.microsoft.com/office/drawing/2014/main" id="{EB2FF48E-BB46-4367-9F99-97269FF3E7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12" name="Text Box 5">
          <a:extLst>
            <a:ext uri="{FF2B5EF4-FFF2-40B4-BE49-F238E27FC236}">
              <a16:creationId xmlns:a16="http://schemas.microsoft.com/office/drawing/2014/main" id="{DA82ED88-CE3D-4293-B5A0-574CC906BF9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3" name="Text Box 5">
          <a:extLst>
            <a:ext uri="{FF2B5EF4-FFF2-40B4-BE49-F238E27FC236}">
              <a16:creationId xmlns:a16="http://schemas.microsoft.com/office/drawing/2014/main" id="{06F8DF43-4AB8-4CD4-8CD4-4CC74E7466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4" name="Text Box 5">
          <a:extLst>
            <a:ext uri="{FF2B5EF4-FFF2-40B4-BE49-F238E27FC236}">
              <a16:creationId xmlns:a16="http://schemas.microsoft.com/office/drawing/2014/main" id="{4B1A7574-CD96-41CD-8B7B-5A4E5375E2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5" name="Text Box 5">
          <a:extLst>
            <a:ext uri="{FF2B5EF4-FFF2-40B4-BE49-F238E27FC236}">
              <a16:creationId xmlns:a16="http://schemas.microsoft.com/office/drawing/2014/main" id="{59E7C1FF-7D0B-48BE-AD88-34888AD5D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6" name="Text Box 5">
          <a:extLst>
            <a:ext uri="{FF2B5EF4-FFF2-40B4-BE49-F238E27FC236}">
              <a16:creationId xmlns:a16="http://schemas.microsoft.com/office/drawing/2014/main" id="{2689442E-759F-4F18-BA60-1466104D0C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7" name="Text Box 5">
          <a:extLst>
            <a:ext uri="{FF2B5EF4-FFF2-40B4-BE49-F238E27FC236}">
              <a16:creationId xmlns:a16="http://schemas.microsoft.com/office/drawing/2014/main" id="{A70F91A0-96EF-4A9B-AED7-7D95280B6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8" name="Text Box 5">
          <a:extLst>
            <a:ext uri="{FF2B5EF4-FFF2-40B4-BE49-F238E27FC236}">
              <a16:creationId xmlns:a16="http://schemas.microsoft.com/office/drawing/2014/main" id="{35F97A7B-1D36-48C3-BB61-077D99F390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9" name="Text Box 5">
          <a:extLst>
            <a:ext uri="{FF2B5EF4-FFF2-40B4-BE49-F238E27FC236}">
              <a16:creationId xmlns:a16="http://schemas.microsoft.com/office/drawing/2014/main" id="{142DCCDD-C5C2-4167-9289-6E9A1C50F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0" name="Text Box 5">
          <a:extLst>
            <a:ext uri="{FF2B5EF4-FFF2-40B4-BE49-F238E27FC236}">
              <a16:creationId xmlns:a16="http://schemas.microsoft.com/office/drawing/2014/main" id="{CB134AC8-9BDE-44B5-81EA-46A83B5B14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1" name="Text Box 5">
          <a:extLst>
            <a:ext uri="{FF2B5EF4-FFF2-40B4-BE49-F238E27FC236}">
              <a16:creationId xmlns:a16="http://schemas.microsoft.com/office/drawing/2014/main" id="{8F9FA3A7-BC33-48CC-B7A6-DCDFAB5937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2" name="Text Box 5">
          <a:extLst>
            <a:ext uri="{FF2B5EF4-FFF2-40B4-BE49-F238E27FC236}">
              <a16:creationId xmlns:a16="http://schemas.microsoft.com/office/drawing/2014/main" id="{8D55F8D8-72F5-4A3A-A40F-87BE75DFA7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3" name="Text Box 5">
          <a:extLst>
            <a:ext uri="{FF2B5EF4-FFF2-40B4-BE49-F238E27FC236}">
              <a16:creationId xmlns:a16="http://schemas.microsoft.com/office/drawing/2014/main" id="{76BB0F5B-C577-4D32-B4BE-BD8FBB99E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4" name="Text Box 5">
          <a:extLst>
            <a:ext uri="{FF2B5EF4-FFF2-40B4-BE49-F238E27FC236}">
              <a16:creationId xmlns:a16="http://schemas.microsoft.com/office/drawing/2014/main" id="{75E2456C-2D62-41C6-A10F-2FD53FF23B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5" name="Text Box 5">
          <a:extLst>
            <a:ext uri="{FF2B5EF4-FFF2-40B4-BE49-F238E27FC236}">
              <a16:creationId xmlns:a16="http://schemas.microsoft.com/office/drawing/2014/main" id="{4E8CD624-5DA8-454D-97C8-146469E5CF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6" name="Text Box 5">
          <a:extLst>
            <a:ext uri="{FF2B5EF4-FFF2-40B4-BE49-F238E27FC236}">
              <a16:creationId xmlns:a16="http://schemas.microsoft.com/office/drawing/2014/main" id="{4082C36E-7379-4153-BF7B-A16AE0989C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7" name="Text Box 5">
          <a:extLst>
            <a:ext uri="{FF2B5EF4-FFF2-40B4-BE49-F238E27FC236}">
              <a16:creationId xmlns:a16="http://schemas.microsoft.com/office/drawing/2014/main" id="{235FF542-9096-4CEA-8EF3-B251A0212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8" name="Text Box 5">
          <a:extLst>
            <a:ext uri="{FF2B5EF4-FFF2-40B4-BE49-F238E27FC236}">
              <a16:creationId xmlns:a16="http://schemas.microsoft.com/office/drawing/2014/main" id="{81DAF09B-50FF-4B61-9D1E-01FD9A322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9" name="Text Box 5">
          <a:extLst>
            <a:ext uri="{FF2B5EF4-FFF2-40B4-BE49-F238E27FC236}">
              <a16:creationId xmlns:a16="http://schemas.microsoft.com/office/drawing/2014/main" id="{00025FA5-59E5-4813-A9E9-FE9DCE93BE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0" name="Text Box 5">
          <a:extLst>
            <a:ext uri="{FF2B5EF4-FFF2-40B4-BE49-F238E27FC236}">
              <a16:creationId xmlns:a16="http://schemas.microsoft.com/office/drawing/2014/main" id="{06936658-B426-4DD4-97BA-8E453C47C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1" name="Text Box 5">
          <a:extLst>
            <a:ext uri="{FF2B5EF4-FFF2-40B4-BE49-F238E27FC236}">
              <a16:creationId xmlns:a16="http://schemas.microsoft.com/office/drawing/2014/main" id="{96BAD61B-C420-4304-9ACD-C00B626040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2" name="Text Box 5">
          <a:extLst>
            <a:ext uri="{FF2B5EF4-FFF2-40B4-BE49-F238E27FC236}">
              <a16:creationId xmlns:a16="http://schemas.microsoft.com/office/drawing/2014/main" id="{B1204A75-F59C-4587-9F05-2AB9B28F3E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3" name="Text Box 5">
          <a:extLst>
            <a:ext uri="{FF2B5EF4-FFF2-40B4-BE49-F238E27FC236}">
              <a16:creationId xmlns:a16="http://schemas.microsoft.com/office/drawing/2014/main" id="{D414E95D-AC92-40BB-8EE3-9E885F574C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4" name="Text Box 5">
          <a:extLst>
            <a:ext uri="{FF2B5EF4-FFF2-40B4-BE49-F238E27FC236}">
              <a16:creationId xmlns:a16="http://schemas.microsoft.com/office/drawing/2014/main" id="{9F7CFC28-8A9A-4EC2-8AE4-14DF80E48E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5" name="Text Box 5">
          <a:extLst>
            <a:ext uri="{FF2B5EF4-FFF2-40B4-BE49-F238E27FC236}">
              <a16:creationId xmlns:a16="http://schemas.microsoft.com/office/drawing/2014/main" id="{8E01ECE4-CAD7-4136-813D-EE03C425FA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6" name="Text Box 5">
          <a:extLst>
            <a:ext uri="{FF2B5EF4-FFF2-40B4-BE49-F238E27FC236}">
              <a16:creationId xmlns:a16="http://schemas.microsoft.com/office/drawing/2014/main" id="{4D414788-70F8-4F53-BEA8-465DA07AEF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7" name="Text Box 5">
          <a:extLst>
            <a:ext uri="{FF2B5EF4-FFF2-40B4-BE49-F238E27FC236}">
              <a16:creationId xmlns:a16="http://schemas.microsoft.com/office/drawing/2014/main" id="{EFA3E99A-36EF-47CD-B8B0-8AF2969683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8" name="Text Box 5">
          <a:extLst>
            <a:ext uri="{FF2B5EF4-FFF2-40B4-BE49-F238E27FC236}">
              <a16:creationId xmlns:a16="http://schemas.microsoft.com/office/drawing/2014/main" id="{B8C01CA2-5BC8-4EC6-B298-89AB8186DC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9" name="Text Box 5">
          <a:extLst>
            <a:ext uri="{FF2B5EF4-FFF2-40B4-BE49-F238E27FC236}">
              <a16:creationId xmlns:a16="http://schemas.microsoft.com/office/drawing/2014/main" id="{DD0C6BA0-3C4C-4C90-AF31-DA7D29F90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0" name="Text Box 5">
          <a:extLst>
            <a:ext uri="{FF2B5EF4-FFF2-40B4-BE49-F238E27FC236}">
              <a16:creationId xmlns:a16="http://schemas.microsoft.com/office/drawing/2014/main" id="{3F3FB36C-A32E-48ED-B7EA-38781B6ED7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1" name="Text Box 5">
          <a:extLst>
            <a:ext uri="{FF2B5EF4-FFF2-40B4-BE49-F238E27FC236}">
              <a16:creationId xmlns:a16="http://schemas.microsoft.com/office/drawing/2014/main" id="{0CCB7F01-FE6A-4EC5-BED0-046B6C8581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2" name="Text Box 5">
          <a:extLst>
            <a:ext uri="{FF2B5EF4-FFF2-40B4-BE49-F238E27FC236}">
              <a16:creationId xmlns:a16="http://schemas.microsoft.com/office/drawing/2014/main" id="{CD466F40-8808-4A1F-9E4D-95C6B65FBB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3" name="Text Box 5">
          <a:extLst>
            <a:ext uri="{FF2B5EF4-FFF2-40B4-BE49-F238E27FC236}">
              <a16:creationId xmlns:a16="http://schemas.microsoft.com/office/drawing/2014/main" id="{CBAD304B-BB9B-45C1-BFC1-C1B097DA1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4" name="Text Box 5">
          <a:extLst>
            <a:ext uri="{FF2B5EF4-FFF2-40B4-BE49-F238E27FC236}">
              <a16:creationId xmlns:a16="http://schemas.microsoft.com/office/drawing/2014/main" id="{771D090D-3574-4F84-B897-97F9774413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5" name="Text Box 5">
          <a:extLst>
            <a:ext uri="{FF2B5EF4-FFF2-40B4-BE49-F238E27FC236}">
              <a16:creationId xmlns:a16="http://schemas.microsoft.com/office/drawing/2014/main" id="{26C090E3-0747-4671-A074-A33CAA1826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6" name="Text Box 5">
          <a:extLst>
            <a:ext uri="{FF2B5EF4-FFF2-40B4-BE49-F238E27FC236}">
              <a16:creationId xmlns:a16="http://schemas.microsoft.com/office/drawing/2014/main" id="{0AB4BD6F-A8A4-44E0-B159-9654351F02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7" name="Text Box 5">
          <a:extLst>
            <a:ext uri="{FF2B5EF4-FFF2-40B4-BE49-F238E27FC236}">
              <a16:creationId xmlns:a16="http://schemas.microsoft.com/office/drawing/2014/main" id="{7DC3919E-A965-4A34-A2CD-B487EA270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8" name="Text Box 5">
          <a:extLst>
            <a:ext uri="{FF2B5EF4-FFF2-40B4-BE49-F238E27FC236}">
              <a16:creationId xmlns:a16="http://schemas.microsoft.com/office/drawing/2014/main" id="{0E817F83-929C-480D-BAE4-69A859DA2E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9" name="Text Box 5">
          <a:extLst>
            <a:ext uri="{FF2B5EF4-FFF2-40B4-BE49-F238E27FC236}">
              <a16:creationId xmlns:a16="http://schemas.microsoft.com/office/drawing/2014/main" id="{775E7121-4608-4171-B6F9-615AF6A424A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0" name="Text Box 5">
          <a:extLst>
            <a:ext uri="{FF2B5EF4-FFF2-40B4-BE49-F238E27FC236}">
              <a16:creationId xmlns:a16="http://schemas.microsoft.com/office/drawing/2014/main" id="{B53C0E22-B8FC-43A1-8672-E1ADB21182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1" name="Text Box 5">
          <a:extLst>
            <a:ext uri="{FF2B5EF4-FFF2-40B4-BE49-F238E27FC236}">
              <a16:creationId xmlns:a16="http://schemas.microsoft.com/office/drawing/2014/main" id="{0F3BB1DA-6F67-4AFA-A39C-780530D7F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2" name="Text Box 5">
          <a:extLst>
            <a:ext uri="{FF2B5EF4-FFF2-40B4-BE49-F238E27FC236}">
              <a16:creationId xmlns:a16="http://schemas.microsoft.com/office/drawing/2014/main" id="{C6971FE2-F298-4F06-A3AB-0C919626BF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3" name="Text Box 5">
          <a:extLst>
            <a:ext uri="{FF2B5EF4-FFF2-40B4-BE49-F238E27FC236}">
              <a16:creationId xmlns:a16="http://schemas.microsoft.com/office/drawing/2014/main" id="{09B1C727-4FD7-412B-809C-E92BF7D041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4" name="Text Box 5">
          <a:extLst>
            <a:ext uri="{FF2B5EF4-FFF2-40B4-BE49-F238E27FC236}">
              <a16:creationId xmlns:a16="http://schemas.microsoft.com/office/drawing/2014/main" id="{26CEE80D-A9DA-48ED-B7F7-4F2503DCD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5" name="Text Box 5">
          <a:extLst>
            <a:ext uri="{FF2B5EF4-FFF2-40B4-BE49-F238E27FC236}">
              <a16:creationId xmlns:a16="http://schemas.microsoft.com/office/drawing/2014/main" id="{48F2BE08-270C-40A6-BF22-549E1A999B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6" name="Text Box 5">
          <a:extLst>
            <a:ext uri="{FF2B5EF4-FFF2-40B4-BE49-F238E27FC236}">
              <a16:creationId xmlns:a16="http://schemas.microsoft.com/office/drawing/2014/main" id="{4D2E700E-4F8B-4A03-8E25-F239BD85F2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57" name="Text Box 5">
          <a:extLst>
            <a:ext uri="{FF2B5EF4-FFF2-40B4-BE49-F238E27FC236}">
              <a16:creationId xmlns:a16="http://schemas.microsoft.com/office/drawing/2014/main" id="{87D3E965-488C-4C14-ACD9-276974D5B42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8" name="Text Box 5">
          <a:extLst>
            <a:ext uri="{FF2B5EF4-FFF2-40B4-BE49-F238E27FC236}">
              <a16:creationId xmlns:a16="http://schemas.microsoft.com/office/drawing/2014/main" id="{F630ADFA-9FEB-4BC9-89C3-E7B4DB95A1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9" name="Text Box 5">
          <a:extLst>
            <a:ext uri="{FF2B5EF4-FFF2-40B4-BE49-F238E27FC236}">
              <a16:creationId xmlns:a16="http://schemas.microsoft.com/office/drawing/2014/main" id="{058E89BB-C47F-46B3-B377-C6D70731E1E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60" name="Text Box 5">
          <a:extLst>
            <a:ext uri="{FF2B5EF4-FFF2-40B4-BE49-F238E27FC236}">
              <a16:creationId xmlns:a16="http://schemas.microsoft.com/office/drawing/2014/main" id="{E4874F7B-E69F-4CA1-8F76-91B537F02FD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1" name="Text Box 5">
          <a:extLst>
            <a:ext uri="{FF2B5EF4-FFF2-40B4-BE49-F238E27FC236}">
              <a16:creationId xmlns:a16="http://schemas.microsoft.com/office/drawing/2014/main" id="{2715672F-174E-4B63-BF9A-D3FDB61FA1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2" name="Text Box 5">
          <a:extLst>
            <a:ext uri="{FF2B5EF4-FFF2-40B4-BE49-F238E27FC236}">
              <a16:creationId xmlns:a16="http://schemas.microsoft.com/office/drawing/2014/main" id="{44ECA8B5-599F-4254-A5F1-92B968A07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3" name="Text Box 5">
          <a:extLst>
            <a:ext uri="{FF2B5EF4-FFF2-40B4-BE49-F238E27FC236}">
              <a16:creationId xmlns:a16="http://schemas.microsoft.com/office/drawing/2014/main" id="{5A2CF609-37F6-420F-BF0B-B2FCA56E39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4" name="Text Box 5">
          <a:extLst>
            <a:ext uri="{FF2B5EF4-FFF2-40B4-BE49-F238E27FC236}">
              <a16:creationId xmlns:a16="http://schemas.microsoft.com/office/drawing/2014/main" id="{3837EEDC-E24A-48F0-AD89-BC2FF48869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5" name="Text Box 5">
          <a:extLst>
            <a:ext uri="{FF2B5EF4-FFF2-40B4-BE49-F238E27FC236}">
              <a16:creationId xmlns:a16="http://schemas.microsoft.com/office/drawing/2014/main" id="{E1A84E82-4D60-4660-8420-D655AEF63C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6" name="Text Box 5">
          <a:extLst>
            <a:ext uri="{FF2B5EF4-FFF2-40B4-BE49-F238E27FC236}">
              <a16:creationId xmlns:a16="http://schemas.microsoft.com/office/drawing/2014/main" id="{961D15DC-85B7-4773-94EE-5937110A7BB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7" name="Text Box 5">
          <a:extLst>
            <a:ext uri="{FF2B5EF4-FFF2-40B4-BE49-F238E27FC236}">
              <a16:creationId xmlns:a16="http://schemas.microsoft.com/office/drawing/2014/main" id="{7E93A9DF-D3B4-4836-A7CD-B8695C9762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8" name="Text Box 5">
          <a:extLst>
            <a:ext uri="{FF2B5EF4-FFF2-40B4-BE49-F238E27FC236}">
              <a16:creationId xmlns:a16="http://schemas.microsoft.com/office/drawing/2014/main" id="{2EC8B6A1-5698-4B59-A0AB-7A5571EF6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9" name="Text Box 5">
          <a:extLst>
            <a:ext uri="{FF2B5EF4-FFF2-40B4-BE49-F238E27FC236}">
              <a16:creationId xmlns:a16="http://schemas.microsoft.com/office/drawing/2014/main" id="{833C8FB0-1542-4D74-92A6-C51C4697CA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0" name="Text Box 5">
          <a:extLst>
            <a:ext uri="{FF2B5EF4-FFF2-40B4-BE49-F238E27FC236}">
              <a16:creationId xmlns:a16="http://schemas.microsoft.com/office/drawing/2014/main" id="{E1A090FF-049A-44E9-AB58-78E7D247448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1" name="Text Box 5">
          <a:extLst>
            <a:ext uri="{FF2B5EF4-FFF2-40B4-BE49-F238E27FC236}">
              <a16:creationId xmlns:a16="http://schemas.microsoft.com/office/drawing/2014/main" id="{E5AC2A8E-A1F4-4CFB-8E91-C2FAAACC04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2" name="Text Box 5">
          <a:extLst>
            <a:ext uri="{FF2B5EF4-FFF2-40B4-BE49-F238E27FC236}">
              <a16:creationId xmlns:a16="http://schemas.microsoft.com/office/drawing/2014/main" id="{CA38355F-32FD-4ED2-B02A-7AB6DDAA3D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3" name="Text Box 5">
          <a:extLst>
            <a:ext uri="{FF2B5EF4-FFF2-40B4-BE49-F238E27FC236}">
              <a16:creationId xmlns:a16="http://schemas.microsoft.com/office/drawing/2014/main" id="{94631D31-DD03-4AA6-9AAE-E85952FA41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4" name="Text Box 5">
          <a:extLst>
            <a:ext uri="{FF2B5EF4-FFF2-40B4-BE49-F238E27FC236}">
              <a16:creationId xmlns:a16="http://schemas.microsoft.com/office/drawing/2014/main" id="{8D5C7B0D-3F09-43EE-AC1D-006145F537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5" name="Text Box 5">
          <a:extLst>
            <a:ext uri="{FF2B5EF4-FFF2-40B4-BE49-F238E27FC236}">
              <a16:creationId xmlns:a16="http://schemas.microsoft.com/office/drawing/2014/main" id="{FC3BD39B-DD8F-4C13-8BF1-7D0EA6998C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6" name="Text Box 5">
          <a:extLst>
            <a:ext uri="{FF2B5EF4-FFF2-40B4-BE49-F238E27FC236}">
              <a16:creationId xmlns:a16="http://schemas.microsoft.com/office/drawing/2014/main" id="{3FB3A9A1-50CA-4859-8C0A-5A6A7C77BE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7" name="Text Box 5">
          <a:extLst>
            <a:ext uri="{FF2B5EF4-FFF2-40B4-BE49-F238E27FC236}">
              <a16:creationId xmlns:a16="http://schemas.microsoft.com/office/drawing/2014/main" id="{D7B2BCD9-1A80-467B-AF87-BCDE40539B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8" name="Text Box 5">
          <a:extLst>
            <a:ext uri="{FF2B5EF4-FFF2-40B4-BE49-F238E27FC236}">
              <a16:creationId xmlns:a16="http://schemas.microsoft.com/office/drawing/2014/main" id="{984C5158-C64C-42E6-8102-A1A276DC42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9" name="Text Box 5">
          <a:extLst>
            <a:ext uri="{FF2B5EF4-FFF2-40B4-BE49-F238E27FC236}">
              <a16:creationId xmlns:a16="http://schemas.microsoft.com/office/drawing/2014/main" id="{74962418-A946-4E66-B76F-E53E22490C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0" name="Text Box 5">
          <a:extLst>
            <a:ext uri="{FF2B5EF4-FFF2-40B4-BE49-F238E27FC236}">
              <a16:creationId xmlns:a16="http://schemas.microsoft.com/office/drawing/2014/main" id="{076AE1FA-2BE7-4628-9DD7-18BCB535B9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1" name="Text Box 5">
          <a:extLst>
            <a:ext uri="{FF2B5EF4-FFF2-40B4-BE49-F238E27FC236}">
              <a16:creationId xmlns:a16="http://schemas.microsoft.com/office/drawing/2014/main" id="{0FFB9713-1E11-4241-8434-981F6AEB74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2" name="Text Box 5">
          <a:extLst>
            <a:ext uri="{FF2B5EF4-FFF2-40B4-BE49-F238E27FC236}">
              <a16:creationId xmlns:a16="http://schemas.microsoft.com/office/drawing/2014/main" id="{00FEFD30-FA05-4663-931B-FCA6BD2DC9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3" name="Text Box 5">
          <a:extLst>
            <a:ext uri="{FF2B5EF4-FFF2-40B4-BE49-F238E27FC236}">
              <a16:creationId xmlns:a16="http://schemas.microsoft.com/office/drawing/2014/main" id="{739640E6-8AC5-4117-B491-2B64C5E7E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4" name="Text Box 5">
          <a:extLst>
            <a:ext uri="{FF2B5EF4-FFF2-40B4-BE49-F238E27FC236}">
              <a16:creationId xmlns:a16="http://schemas.microsoft.com/office/drawing/2014/main" id="{9B9E33E8-FD2F-4824-AF38-302FE4F60A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5" name="Text Box 5">
          <a:extLst>
            <a:ext uri="{FF2B5EF4-FFF2-40B4-BE49-F238E27FC236}">
              <a16:creationId xmlns:a16="http://schemas.microsoft.com/office/drawing/2014/main" id="{6CECC1B8-12BF-438B-9FB0-4A5889E056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6" name="Text Box 5">
          <a:extLst>
            <a:ext uri="{FF2B5EF4-FFF2-40B4-BE49-F238E27FC236}">
              <a16:creationId xmlns:a16="http://schemas.microsoft.com/office/drawing/2014/main" id="{E08C87AD-2D57-46AA-81A2-1FC085E123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7" name="Text Box 5">
          <a:extLst>
            <a:ext uri="{FF2B5EF4-FFF2-40B4-BE49-F238E27FC236}">
              <a16:creationId xmlns:a16="http://schemas.microsoft.com/office/drawing/2014/main" id="{46F41266-ED6B-4698-96B7-5007A8EBAE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8" name="Text Box 5">
          <a:extLst>
            <a:ext uri="{FF2B5EF4-FFF2-40B4-BE49-F238E27FC236}">
              <a16:creationId xmlns:a16="http://schemas.microsoft.com/office/drawing/2014/main" id="{0740BACE-FF99-40E4-929B-BD2E839B8E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9" name="Text Box 5">
          <a:extLst>
            <a:ext uri="{FF2B5EF4-FFF2-40B4-BE49-F238E27FC236}">
              <a16:creationId xmlns:a16="http://schemas.microsoft.com/office/drawing/2014/main" id="{8048CCC4-86E4-45D3-A368-D65118C02A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0" name="Text Box 5">
          <a:extLst>
            <a:ext uri="{FF2B5EF4-FFF2-40B4-BE49-F238E27FC236}">
              <a16:creationId xmlns:a16="http://schemas.microsoft.com/office/drawing/2014/main" id="{6DE88B4C-E1DA-423F-9B92-2E94533650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1" name="Text Box 5">
          <a:extLst>
            <a:ext uri="{FF2B5EF4-FFF2-40B4-BE49-F238E27FC236}">
              <a16:creationId xmlns:a16="http://schemas.microsoft.com/office/drawing/2014/main" id="{D14C8693-514F-433C-B048-287049D07E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2" name="Text Box 5">
          <a:extLst>
            <a:ext uri="{FF2B5EF4-FFF2-40B4-BE49-F238E27FC236}">
              <a16:creationId xmlns:a16="http://schemas.microsoft.com/office/drawing/2014/main" id="{DA6C81AF-4260-4BEB-BCC0-494A873B2A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3" name="Text Box 5">
          <a:extLst>
            <a:ext uri="{FF2B5EF4-FFF2-40B4-BE49-F238E27FC236}">
              <a16:creationId xmlns:a16="http://schemas.microsoft.com/office/drawing/2014/main" id="{BAC6939B-24BA-43A0-A086-B99C99F5A4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4" name="Text Box 5">
          <a:extLst>
            <a:ext uri="{FF2B5EF4-FFF2-40B4-BE49-F238E27FC236}">
              <a16:creationId xmlns:a16="http://schemas.microsoft.com/office/drawing/2014/main" id="{DF1F7C34-5E1C-46D1-8A7A-5EC70557FA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5" name="Text Box 5">
          <a:extLst>
            <a:ext uri="{FF2B5EF4-FFF2-40B4-BE49-F238E27FC236}">
              <a16:creationId xmlns:a16="http://schemas.microsoft.com/office/drawing/2014/main" id="{E887AD02-8EDA-434B-87AB-64A7E7C0DC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6" name="Text Box 5">
          <a:extLst>
            <a:ext uri="{FF2B5EF4-FFF2-40B4-BE49-F238E27FC236}">
              <a16:creationId xmlns:a16="http://schemas.microsoft.com/office/drawing/2014/main" id="{4D2A15D3-863F-4B12-88BF-4195D221C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7" name="Text Box 5">
          <a:extLst>
            <a:ext uri="{FF2B5EF4-FFF2-40B4-BE49-F238E27FC236}">
              <a16:creationId xmlns:a16="http://schemas.microsoft.com/office/drawing/2014/main" id="{D2260F0E-4185-4DD4-A990-9378D90525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8" name="Text Box 5">
          <a:extLst>
            <a:ext uri="{FF2B5EF4-FFF2-40B4-BE49-F238E27FC236}">
              <a16:creationId xmlns:a16="http://schemas.microsoft.com/office/drawing/2014/main" id="{B8BD0C5B-7A94-426A-A665-73E9D80856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9" name="Text Box 5">
          <a:extLst>
            <a:ext uri="{FF2B5EF4-FFF2-40B4-BE49-F238E27FC236}">
              <a16:creationId xmlns:a16="http://schemas.microsoft.com/office/drawing/2014/main" id="{35C703DB-8E8A-4640-8A60-41D0C476C0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0" name="Text Box 5">
          <a:extLst>
            <a:ext uri="{FF2B5EF4-FFF2-40B4-BE49-F238E27FC236}">
              <a16:creationId xmlns:a16="http://schemas.microsoft.com/office/drawing/2014/main" id="{6ACEE113-D166-4C41-BE39-BEA94D3589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1" name="Text Box 5">
          <a:extLst>
            <a:ext uri="{FF2B5EF4-FFF2-40B4-BE49-F238E27FC236}">
              <a16:creationId xmlns:a16="http://schemas.microsoft.com/office/drawing/2014/main" id="{86FE456C-ED9C-49F4-81D7-61959002D9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2" name="Text Box 5">
          <a:extLst>
            <a:ext uri="{FF2B5EF4-FFF2-40B4-BE49-F238E27FC236}">
              <a16:creationId xmlns:a16="http://schemas.microsoft.com/office/drawing/2014/main" id="{6955451A-EC02-41B6-9B91-C5271D7E1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3" name="Text Box 5">
          <a:extLst>
            <a:ext uri="{FF2B5EF4-FFF2-40B4-BE49-F238E27FC236}">
              <a16:creationId xmlns:a16="http://schemas.microsoft.com/office/drawing/2014/main" id="{DBF234AE-3B75-4E9A-BE0B-0224AFAAC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4" name="Text Box 5">
          <a:extLst>
            <a:ext uri="{FF2B5EF4-FFF2-40B4-BE49-F238E27FC236}">
              <a16:creationId xmlns:a16="http://schemas.microsoft.com/office/drawing/2014/main" id="{89D219FE-3D7B-419E-87B5-0F41214D0D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5" name="Text Box 5">
          <a:extLst>
            <a:ext uri="{FF2B5EF4-FFF2-40B4-BE49-F238E27FC236}">
              <a16:creationId xmlns:a16="http://schemas.microsoft.com/office/drawing/2014/main" id="{E0B84354-340F-4FAE-AC6D-71F52427EC4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6" name="Text Box 5">
          <a:extLst>
            <a:ext uri="{FF2B5EF4-FFF2-40B4-BE49-F238E27FC236}">
              <a16:creationId xmlns:a16="http://schemas.microsoft.com/office/drawing/2014/main" id="{81977B99-C28E-4CC7-9271-01BF482EA54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7" name="Text Box 5">
          <a:extLst>
            <a:ext uri="{FF2B5EF4-FFF2-40B4-BE49-F238E27FC236}">
              <a16:creationId xmlns:a16="http://schemas.microsoft.com/office/drawing/2014/main" id="{F7D7813D-9C3A-47A0-9B86-9A5728C9AB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8" name="Text Box 5">
          <a:extLst>
            <a:ext uri="{FF2B5EF4-FFF2-40B4-BE49-F238E27FC236}">
              <a16:creationId xmlns:a16="http://schemas.microsoft.com/office/drawing/2014/main" id="{6DE6F9B4-1031-4573-AED0-EEC691A8D10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9" name="Text Box 5">
          <a:extLst>
            <a:ext uri="{FF2B5EF4-FFF2-40B4-BE49-F238E27FC236}">
              <a16:creationId xmlns:a16="http://schemas.microsoft.com/office/drawing/2014/main" id="{2AD110AE-6254-4CC9-B8B9-B0D66D953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0" name="Text Box 5">
          <a:extLst>
            <a:ext uri="{FF2B5EF4-FFF2-40B4-BE49-F238E27FC236}">
              <a16:creationId xmlns:a16="http://schemas.microsoft.com/office/drawing/2014/main" id="{191A3664-3C3E-4889-B0DD-54772B2EE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1" name="Text Box 5">
          <a:extLst>
            <a:ext uri="{FF2B5EF4-FFF2-40B4-BE49-F238E27FC236}">
              <a16:creationId xmlns:a16="http://schemas.microsoft.com/office/drawing/2014/main" id="{3E695688-4FD2-4F56-B31A-0E2F7F11C1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2" name="Text Box 5">
          <a:extLst>
            <a:ext uri="{FF2B5EF4-FFF2-40B4-BE49-F238E27FC236}">
              <a16:creationId xmlns:a16="http://schemas.microsoft.com/office/drawing/2014/main" id="{3E16AA6A-05D0-4344-BCC4-B0987AAD3B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3" name="Text Box 5">
          <a:extLst>
            <a:ext uri="{FF2B5EF4-FFF2-40B4-BE49-F238E27FC236}">
              <a16:creationId xmlns:a16="http://schemas.microsoft.com/office/drawing/2014/main" id="{561A4082-2AA5-4A11-BABF-101A7F9C7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4" name="Text Box 5">
          <a:extLst>
            <a:ext uri="{FF2B5EF4-FFF2-40B4-BE49-F238E27FC236}">
              <a16:creationId xmlns:a16="http://schemas.microsoft.com/office/drawing/2014/main" id="{EE8A250C-5027-4527-B108-8092EB91B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5" name="Text Box 5">
          <a:extLst>
            <a:ext uri="{FF2B5EF4-FFF2-40B4-BE49-F238E27FC236}">
              <a16:creationId xmlns:a16="http://schemas.microsoft.com/office/drawing/2014/main" id="{AA63A83D-E316-4C7F-BCEE-7491992DA3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6" name="Text Box 5">
          <a:extLst>
            <a:ext uri="{FF2B5EF4-FFF2-40B4-BE49-F238E27FC236}">
              <a16:creationId xmlns:a16="http://schemas.microsoft.com/office/drawing/2014/main" id="{75C352B4-1EE2-4F51-830D-945BDDA63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7" name="Text Box 5">
          <a:extLst>
            <a:ext uri="{FF2B5EF4-FFF2-40B4-BE49-F238E27FC236}">
              <a16:creationId xmlns:a16="http://schemas.microsoft.com/office/drawing/2014/main" id="{E9539F4D-E7F1-4A99-B3D9-A4EDEE3AB8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8" name="Text Box 5">
          <a:extLst>
            <a:ext uri="{FF2B5EF4-FFF2-40B4-BE49-F238E27FC236}">
              <a16:creationId xmlns:a16="http://schemas.microsoft.com/office/drawing/2014/main" id="{7933AB92-2440-4048-9B67-F4D87894FE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9" name="Text Box 5">
          <a:extLst>
            <a:ext uri="{FF2B5EF4-FFF2-40B4-BE49-F238E27FC236}">
              <a16:creationId xmlns:a16="http://schemas.microsoft.com/office/drawing/2014/main" id="{B0B0567C-E73F-440C-8F82-33F1EED8F5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0" name="Text Box 5">
          <a:extLst>
            <a:ext uri="{FF2B5EF4-FFF2-40B4-BE49-F238E27FC236}">
              <a16:creationId xmlns:a16="http://schemas.microsoft.com/office/drawing/2014/main" id="{44E36999-773E-49B2-8C91-EFE2D890E6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1" name="Text Box 5">
          <a:extLst>
            <a:ext uri="{FF2B5EF4-FFF2-40B4-BE49-F238E27FC236}">
              <a16:creationId xmlns:a16="http://schemas.microsoft.com/office/drawing/2014/main" id="{80CDE673-F3F2-4CF3-B690-87FE76723B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2" name="Text Box 5">
          <a:extLst>
            <a:ext uri="{FF2B5EF4-FFF2-40B4-BE49-F238E27FC236}">
              <a16:creationId xmlns:a16="http://schemas.microsoft.com/office/drawing/2014/main" id="{E2F107EF-1799-4A9E-9832-01F51329D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3" name="Text Box 5">
          <a:extLst>
            <a:ext uri="{FF2B5EF4-FFF2-40B4-BE49-F238E27FC236}">
              <a16:creationId xmlns:a16="http://schemas.microsoft.com/office/drawing/2014/main" id="{94E87DFC-C90D-4C63-9361-E22583EC9F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4" name="Text Box 5">
          <a:extLst>
            <a:ext uri="{FF2B5EF4-FFF2-40B4-BE49-F238E27FC236}">
              <a16:creationId xmlns:a16="http://schemas.microsoft.com/office/drawing/2014/main" id="{479969F2-EE6E-490D-B6DC-FED9DF1FE8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5" name="Text Box 5">
          <a:extLst>
            <a:ext uri="{FF2B5EF4-FFF2-40B4-BE49-F238E27FC236}">
              <a16:creationId xmlns:a16="http://schemas.microsoft.com/office/drawing/2014/main" id="{01732EFF-8DDD-4E26-9B79-C20CEDB9A5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6" name="Text Box 5">
          <a:extLst>
            <a:ext uri="{FF2B5EF4-FFF2-40B4-BE49-F238E27FC236}">
              <a16:creationId xmlns:a16="http://schemas.microsoft.com/office/drawing/2014/main" id="{D8692FAA-EE77-4F23-8F0B-523BA1A7EC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7" name="Text Box 5">
          <a:extLst>
            <a:ext uri="{FF2B5EF4-FFF2-40B4-BE49-F238E27FC236}">
              <a16:creationId xmlns:a16="http://schemas.microsoft.com/office/drawing/2014/main" id="{5B4A4B9E-21A6-470F-B6D2-452C0A70E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8" name="Text Box 5">
          <a:extLst>
            <a:ext uri="{FF2B5EF4-FFF2-40B4-BE49-F238E27FC236}">
              <a16:creationId xmlns:a16="http://schemas.microsoft.com/office/drawing/2014/main" id="{8EF6BDA7-64D0-4CE1-8BC6-A1996C8D8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9" name="Text Box 5">
          <a:extLst>
            <a:ext uri="{FF2B5EF4-FFF2-40B4-BE49-F238E27FC236}">
              <a16:creationId xmlns:a16="http://schemas.microsoft.com/office/drawing/2014/main" id="{EAA08F46-71B1-40BE-8318-8AA34766ED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0" name="Text Box 5">
          <a:extLst>
            <a:ext uri="{FF2B5EF4-FFF2-40B4-BE49-F238E27FC236}">
              <a16:creationId xmlns:a16="http://schemas.microsoft.com/office/drawing/2014/main" id="{166358FE-D174-430C-8B40-5383D856A4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1" name="Text Box 5">
          <a:extLst>
            <a:ext uri="{FF2B5EF4-FFF2-40B4-BE49-F238E27FC236}">
              <a16:creationId xmlns:a16="http://schemas.microsoft.com/office/drawing/2014/main" id="{93ECB7F9-1EA8-432D-84D3-515A274A27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2" name="Text Box 5">
          <a:extLst>
            <a:ext uri="{FF2B5EF4-FFF2-40B4-BE49-F238E27FC236}">
              <a16:creationId xmlns:a16="http://schemas.microsoft.com/office/drawing/2014/main" id="{6677A1A5-985E-4ACA-A10F-E4B23D38F93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3" name="Text Box 5">
          <a:extLst>
            <a:ext uri="{FF2B5EF4-FFF2-40B4-BE49-F238E27FC236}">
              <a16:creationId xmlns:a16="http://schemas.microsoft.com/office/drawing/2014/main" id="{7E83FA5D-CAAD-404F-8066-7E1DFA1D9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4" name="Text Box 5">
          <a:extLst>
            <a:ext uri="{FF2B5EF4-FFF2-40B4-BE49-F238E27FC236}">
              <a16:creationId xmlns:a16="http://schemas.microsoft.com/office/drawing/2014/main" id="{AD7E578D-19FA-47EA-9501-607797645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5" name="Text Box 5">
          <a:extLst>
            <a:ext uri="{FF2B5EF4-FFF2-40B4-BE49-F238E27FC236}">
              <a16:creationId xmlns:a16="http://schemas.microsoft.com/office/drawing/2014/main" id="{5253E31F-038A-45DA-A54C-188DA79221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6" name="Text Box 5">
          <a:extLst>
            <a:ext uri="{FF2B5EF4-FFF2-40B4-BE49-F238E27FC236}">
              <a16:creationId xmlns:a16="http://schemas.microsoft.com/office/drawing/2014/main" id="{B4608A8C-4E12-4086-94FE-7B467196C8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7" name="Text Box 5">
          <a:extLst>
            <a:ext uri="{FF2B5EF4-FFF2-40B4-BE49-F238E27FC236}">
              <a16:creationId xmlns:a16="http://schemas.microsoft.com/office/drawing/2014/main" id="{402C6EB2-E178-4A0A-B192-A310182B7A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8" name="Text Box 5">
          <a:extLst>
            <a:ext uri="{FF2B5EF4-FFF2-40B4-BE49-F238E27FC236}">
              <a16:creationId xmlns:a16="http://schemas.microsoft.com/office/drawing/2014/main" id="{C7283E65-1D74-4E0A-A0DF-B6C50BEE60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9" name="Text Box 5">
          <a:extLst>
            <a:ext uri="{FF2B5EF4-FFF2-40B4-BE49-F238E27FC236}">
              <a16:creationId xmlns:a16="http://schemas.microsoft.com/office/drawing/2014/main" id="{28C506CF-709B-4FAD-B211-61A3C723D4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0" name="Text Box 5">
          <a:extLst>
            <a:ext uri="{FF2B5EF4-FFF2-40B4-BE49-F238E27FC236}">
              <a16:creationId xmlns:a16="http://schemas.microsoft.com/office/drawing/2014/main" id="{832CD60B-BD28-4722-A56E-BBB7D53D2C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1" name="Text Box 5">
          <a:extLst>
            <a:ext uri="{FF2B5EF4-FFF2-40B4-BE49-F238E27FC236}">
              <a16:creationId xmlns:a16="http://schemas.microsoft.com/office/drawing/2014/main" id="{4A46C107-4EA4-4A22-A11E-EB23DED421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2" name="Text Box 5">
          <a:extLst>
            <a:ext uri="{FF2B5EF4-FFF2-40B4-BE49-F238E27FC236}">
              <a16:creationId xmlns:a16="http://schemas.microsoft.com/office/drawing/2014/main" id="{01916A15-FAEF-4960-A27D-808F2C85CC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3" name="Text Box 5">
          <a:extLst>
            <a:ext uri="{FF2B5EF4-FFF2-40B4-BE49-F238E27FC236}">
              <a16:creationId xmlns:a16="http://schemas.microsoft.com/office/drawing/2014/main" id="{945995AB-500E-4945-BE01-9B9A6623A7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4" name="Text Box 5">
          <a:extLst>
            <a:ext uri="{FF2B5EF4-FFF2-40B4-BE49-F238E27FC236}">
              <a16:creationId xmlns:a16="http://schemas.microsoft.com/office/drawing/2014/main" id="{A18D228B-CAD1-430A-8201-00C70993FE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5" name="Text Box 5">
          <a:extLst>
            <a:ext uri="{FF2B5EF4-FFF2-40B4-BE49-F238E27FC236}">
              <a16:creationId xmlns:a16="http://schemas.microsoft.com/office/drawing/2014/main" id="{8C803B76-D10A-4978-99FD-AEF7F22CA1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6" name="Text Box 5">
          <a:extLst>
            <a:ext uri="{FF2B5EF4-FFF2-40B4-BE49-F238E27FC236}">
              <a16:creationId xmlns:a16="http://schemas.microsoft.com/office/drawing/2014/main" id="{2DA56EF0-F871-4395-805A-21D499F8C9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7" name="Text Box 5">
          <a:extLst>
            <a:ext uri="{FF2B5EF4-FFF2-40B4-BE49-F238E27FC236}">
              <a16:creationId xmlns:a16="http://schemas.microsoft.com/office/drawing/2014/main" id="{32FD88CC-6964-494C-933B-16A06B1FD2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8" name="Text Box 5">
          <a:extLst>
            <a:ext uri="{FF2B5EF4-FFF2-40B4-BE49-F238E27FC236}">
              <a16:creationId xmlns:a16="http://schemas.microsoft.com/office/drawing/2014/main" id="{BB01D32E-B1E2-4927-BA43-30D4FD4A9F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9" name="Text Box 5">
          <a:extLst>
            <a:ext uri="{FF2B5EF4-FFF2-40B4-BE49-F238E27FC236}">
              <a16:creationId xmlns:a16="http://schemas.microsoft.com/office/drawing/2014/main" id="{CCBD589A-CED7-4FF4-BCE5-82E0DFD37C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0" name="Text Box 5">
          <a:extLst>
            <a:ext uri="{FF2B5EF4-FFF2-40B4-BE49-F238E27FC236}">
              <a16:creationId xmlns:a16="http://schemas.microsoft.com/office/drawing/2014/main" id="{13AE2EB4-F195-4FA8-A55A-A574AAB25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1" name="Text Box 5">
          <a:extLst>
            <a:ext uri="{FF2B5EF4-FFF2-40B4-BE49-F238E27FC236}">
              <a16:creationId xmlns:a16="http://schemas.microsoft.com/office/drawing/2014/main" id="{C3A8E9A3-56FD-4026-B53C-A16F8A98A0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52" name="Text Box 5">
          <a:extLst>
            <a:ext uri="{FF2B5EF4-FFF2-40B4-BE49-F238E27FC236}">
              <a16:creationId xmlns:a16="http://schemas.microsoft.com/office/drawing/2014/main" id="{57569C97-9500-492A-AE7E-156C9323B6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3" name="Text Box 5">
          <a:extLst>
            <a:ext uri="{FF2B5EF4-FFF2-40B4-BE49-F238E27FC236}">
              <a16:creationId xmlns:a16="http://schemas.microsoft.com/office/drawing/2014/main" id="{A248DB99-5BD9-4815-96B2-EC14A9CCE6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4" name="Text Box 5">
          <a:extLst>
            <a:ext uri="{FF2B5EF4-FFF2-40B4-BE49-F238E27FC236}">
              <a16:creationId xmlns:a16="http://schemas.microsoft.com/office/drawing/2014/main" id="{A9881D49-738D-480C-8602-18FB6BB8015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5" name="Text Box 5">
          <a:extLst>
            <a:ext uri="{FF2B5EF4-FFF2-40B4-BE49-F238E27FC236}">
              <a16:creationId xmlns:a16="http://schemas.microsoft.com/office/drawing/2014/main" id="{610F1779-7ED8-499F-BF33-A8F31D5C11B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6" name="Text Box 5">
          <a:extLst>
            <a:ext uri="{FF2B5EF4-FFF2-40B4-BE49-F238E27FC236}">
              <a16:creationId xmlns:a16="http://schemas.microsoft.com/office/drawing/2014/main" id="{C6F734DA-506D-4C20-A746-611B8A221EE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57" name="Text Box 5">
          <a:extLst>
            <a:ext uri="{FF2B5EF4-FFF2-40B4-BE49-F238E27FC236}">
              <a16:creationId xmlns:a16="http://schemas.microsoft.com/office/drawing/2014/main" id="{7EB38DC4-BC25-4883-B7B1-D80B98DB8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8" name="Text Box 5">
          <a:extLst>
            <a:ext uri="{FF2B5EF4-FFF2-40B4-BE49-F238E27FC236}">
              <a16:creationId xmlns:a16="http://schemas.microsoft.com/office/drawing/2014/main" id="{1357438F-F68E-45E0-9757-12EC7D8A16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9" name="Text Box 5">
          <a:extLst>
            <a:ext uri="{FF2B5EF4-FFF2-40B4-BE49-F238E27FC236}">
              <a16:creationId xmlns:a16="http://schemas.microsoft.com/office/drawing/2014/main" id="{19578D20-1B04-4E01-9DF9-FD8B426CF6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0" name="Text Box 5">
          <a:extLst>
            <a:ext uri="{FF2B5EF4-FFF2-40B4-BE49-F238E27FC236}">
              <a16:creationId xmlns:a16="http://schemas.microsoft.com/office/drawing/2014/main" id="{DEB76CE7-D401-49A3-B904-5348D38BA3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1" name="Text Box 5">
          <a:extLst>
            <a:ext uri="{FF2B5EF4-FFF2-40B4-BE49-F238E27FC236}">
              <a16:creationId xmlns:a16="http://schemas.microsoft.com/office/drawing/2014/main" id="{3CB2BF1D-9B95-4848-8285-9E7C9748EC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2" name="Text Box 5">
          <a:extLst>
            <a:ext uri="{FF2B5EF4-FFF2-40B4-BE49-F238E27FC236}">
              <a16:creationId xmlns:a16="http://schemas.microsoft.com/office/drawing/2014/main" id="{63F3E47A-55D3-4A1C-B49D-C4BFC8EB33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3" name="Text Box 5">
          <a:extLst>
            <a:ext uri="{FF2B5EF4-FFF2-40B4-BE49-F238E27FC236}">
              <a16:creationId xmlns:a16="http://schemas.microsoft.com/office/drawing/2014/main" id="{7DA3FE24-78BC-4B4B-AFDC-5ACEB9B674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4" name="Text Box 5">
          <a:extLst>
            <a:ext uri="{FF2B5EF4-FFF2-40B4-BE49-F238E27FC236}">
              <a16:creationId xmlns:a16="http://schemas.microsoft.com/office/drawing/2014/main" id="{5C15A56C-FC13-4E50-B054-3446E868905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5" name="Text Box 5">
          <a:extLst>
            <a:ext uri="{FF2B5EF4-FFF2-40B4-BE49-F238E27FC236}">
              <a16:creationId xmlns:a16="http://schemas.microsoft.com/office/drawing/2014/main" id="{81412D7A-B3B2-4D89-AFF8-20A4507D0E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6" name="Text Box 5">
          <a:extLst>
            <a:ext uri="{FF2B5EF4-FFF2-40B4-BE49-F238E27FC236}">
              <a16:creationId xmlns:a16="http://schemas.microsoft.com/office/drawing/2014/main" id="{031C243B-5ACA-4774-9F3E-A54BE02075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7" name="Text Box 5">
          <a:extLst>
            <a:ext uri="{FF2B5EF4-FFF2-40B4-BE49-F238E27FC236}">
              <a16:creationId xmlns:a16="http://schemas.microsoft.com/office/drawing/2014/main" id="{A4A5ACBF-9315-4F6B-A925-C1558C8CDB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8" name="Text Box 5">
          <a:extLst>
            <a:ext uri="{FF2B5EF4-FFF2-40B4-BE49-F238E27FC236}">
              <a16:creationId xmlns:a16="http://schemas.microsoft.com/office/drawing/2014/main" id="{EE53F3E4-817C-4A5F-B3A2-68E0E8F818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9" name="Text Box 5">
          <a:extLst>
            <a:ext uri="{FF2B5EF4-FFF2-40B4-BE49-F238E27FC236}">
              <a16:creationId xmlns:a16="http://schemas.microsoft.com/office/drawing/2014/main" id="{6A88EB70-8F30-4270-A7F3-B3BEA10BC75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0" name="Text Box 5">
          <a:extLst>
            <a:ext uri="{FF2B5EF4-FFF2-40B4-BE49-F238E27FC236}">
              <a16:creationId xmlns:a16="http://schemas.microsoft.com/office/drawing/2014/main" id="{4E499909-ED56-402C-BBFB-8A79C5E359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1" name="Text Box 5">
          <a:extLst>
            <a:ext uri="{FF2B5EF4-FFF2-40B4-BE49-F238E27FC236}">
              <a16:creationId xmlns:a16="http://schemas.microsoft.com/office/drawing/2014/main" id="{38754309-3B32-4A0F-BD32-A1255812F9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2" name="Text Box 5">
          <a:extLst>
            <a:ext uri="{FF2B5EF4-FFF2-40B4-BE49-F238E27FC236}">
              <a16:creationId xmlns:a16="http://schemas.microsoft.com/office/drawing/2014/main" id="{1FEB5BFC-1880-40F1-B66B-F8DE183C8C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3" name="Text Box 5">
          <a:extLst>
            <a:ext uri="{FF2B5EF4-FFF2-40B4-BE49-F238E27FC236}">
              <a16:creationId xmlns:a16="http://schemas.microsoft.com/office/drawing/2014/main" id="{F57296C9-3446-41E2-A1DF-D94539D5C0F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4" name="Text Box 5">
          <a:extLst>
            <a:ext uri="{FF2B5EF4-FFF2-40B4-BE49-F238E27FC236}">
              <a16:creationId xmlns:a16="http://schemas.microsoft.com/office/drawing/2014/main" id="{41CAB7B3-D2A7-4E3D-857A-9A20C418C5E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5" name="Text Box 5">
          <a:extLst>
            <a:ext uri="{FF2B5EF4-FFF2-40B4-BE49-F238E27FC236}">
              <a16:creationId xmlns:a16="http://schemas.microsoft.com/office/drawing/2014/main" id="{AFC6A047-6686-4E72-805D-8CA2AEACC4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6" name="Text Box 5">
          <a:extLst>
            <a:ext uri="{FF2B5EF4-FFF2-40B4-BE49-F238E27FC236}">
              <a16:creationId xmlns:a16="http://schemas.microsoft.com/office/drawing/2014/main" id="{7262CBCC-0879-4C8F-8207-D738B2548F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7" name="Text Box 5">
          <a:extLst>
            <a:ext uri="{FF2B5EF4-FFF2-40B4-BE49-F238E27FC236}">
              <a16:creationId xmlns:a16="http://schemas.microsoft.com/office/drawing/2014/main" id="{378B09E4-3D83-4DA7-8772-984CFE7090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8" name="Text Box 5">
          <a:extLst>
            <a:ext uri="{FF2B5EF4-FFF2-40B4-BE49-F238E27FC236}">
              <a16:creationId xmlns:a16="http://schemas.microsoft.com/office/drawing/2014/main" id="{330307C7-5D7D-4F8F-8412-48DF503BB36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9" name="Text Box 5">
          <a:extLst>
            <a:ext uri="{FF2B5EF4-FFF2-40B4-BE49-F238E27FC236}">
              <a16:creationId xmlns:a16="http://schemas.microsoft.com/office/drawing/2014/main" id="{5E7CB5B3-FBC1-4415-8FFD-35336A78E0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0" name="Text Box 5">
          <a:extLst>
            <a:ext uri="{FF2B5EF4-FFF2-40B4-BE49-F238E27FC236}">
              <a16:creationId xmlns:a16="http://schemas.microsoft.com/office/drawing/2014/main" id="{E3BF4A60-C3F8-40E7-A6A6-CFEE40ACF3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1" name="Text Box 5">
          <a:extLst>
            <a:ext uri="{FF2B5EF4-FFF2-40B4-BE49-F238E27FC236}">
              <a16:creationId xmlns:a16="http://schemas.microsoft.com/office/drawing/2014/main" id="{E7024CFE-F570-45D4-93CA-6950335DD7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2" name="Text Box 5">
          <a:extLst>
            <a:ext uri="{FF2B5EF4-FFF2-40B4-BE49-F238E27FC236}">
              <a16:creationId xmlns:a16="http://schemas.microsoft.com/office/drawing/2014/main" id="{607AB8C8-8945-466F-B67D-9299A6884F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3" name="Text Box 5">
          <a:extLst>
            <a:ext uri="{FF2B5EF4-FFF2-40B4-BE49-F238E27FC236}">
              <a16:creationId xmlns:a16="http://schemas.microsoft.com/office/drawing/2014/main" id="{3AB4F268-115E-4511-B322-81D4115B72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4" name="Text Box 5">
          <a:extLst>
            <a:ext uri="{FF2B5EF4-FFF2-40B4-BE49-F238E27FC236}">
              <a16:creationId xmlns:a16="http://schemas.microsoft.com/office/drawing/2014/main" id="{1341AEF2-59CA-4ED0-87D9-8A81C9BB96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5" name="Text Box 5">
          <a:extLst>
            <a:ext uri="{FF2B5EF4-FFF2-40B4-BE49-F238E27FC236}">
              <a16:creationId xmlns:a16="http://schemas.microsoft.com/office/drawing/2014/main" id="{FDFDB569-17A5-452A-8A77-2696C5B517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6" name="Text Box 5">
          <a:extLst>
            <a:ext uri="{FF2B5EF4-FFF2-40B4-BE49-F238E27FC236}">
              <a16:creationId xmlns:a16="http://schemas.microsoft.com/office/drawing/2014/main" id="{A0A0DB7A-B9E6-4DD1-9B27-86425AA0B7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7" name="Text Box 5">
          <a:extLst>
            <a:ext uri="{FF2B5EF4-FFF2-40B4-BE49-F238E27FC236}">
              <a16:creationId xmlns:a16="http://schemas.microsoft.com/office/drawing/2014/main" id="{29A28491-7EE1-403B-8DEE-60FFDFEE32E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8" name="Text Box 5">
          <a:extLst>
            <a:ext uri="{FF2B5EF4-FFF2-40B4-BE49-F238E27FC236}">
              <a16:creationId xmlns:a16="http://schemas.microsoft.com/office/drawing/2014/main" id="{97134F9F-7E16-4BB2-B94B-A3E44C63BF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9" name="Text Box 5">
          <a:extLst>
            <a:ext uri="{FF2B5EF4-FFF2-40B4-BE49-F238E27FC236}">
              <a16:creationId xmlns:a16="http://schemas.microsoft.com/office/drawing/2014/main" id="{8C8E0A58-0BC6-41F1-B75A-639DE4DC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0" name="Text Box 5">
          <a:extLst>
            <a:ext uri="{FF2B5EF4-FFF2-40B4-BE49-F238E27FC236}">
              <a16:creationId xmlns:a16="http://schemas.microsoft.com/office/drawing/2014/main" id="{98327590-F4E4-483B-A783-55E2C870ACB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1" name="Text Box 5">
          <a:extLst>
            <a:ext uri="{FF2B5EF4-FFF2-40B4-BE49-F238E27FC236}">
              <a16:creationId xmlns:a16="http://schemas.microsoft.com/office/drawing/2014/main" id="{9DFA6543-8ABF-452E-A1ED-B3CF01C61C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2" name="Text Box 5">
          <a:extLst>
            <a:ext uri="{FF2B5EF4-FFF2-40B4-BE49-F238E27FC236}">
              <a16:creationId xmlns:a16="http://schemas.microsoft.com/office/drawing/2014/main" id="{DEA394AE-23E1-4764-89E9-68AF1A5055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3" name="Text Box 5">
          <a:extLst>
            <a:ext uri="{FF2B5EF4-FFF2-40B4-BE49-F238E27FC236}">
              <a16:creationId xmlns:a16="http://schemas.microsoft.com/office/drawing/2014/main" id="{B5123C4F-828F-4BED-8D41-24708E4A28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4" name="Text Box 5">
          <a:extLst>
            <a:ext uri="{FF2B5EF4-FFF2-40B4-BE49-F238E27FC236}">
              <a16:creationId xmlns:a16="http://schemas.microsoft.com/office/drawing/2014/main" id="{9476790C-B782-4801-ACCF-68505765C1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5" name="Text Box 5">
          <a:extLst>
            <a:ext uri="{FF2B5EF4-FFF2-40B4-BE49-F238E27FC236}">
              <a16:creationId xmlns:a16="http://schemas.microsoft.com/office/drawing/2014/main" id="{B4A7C896-1FB1-4FC9-A652-E69CB85EEA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6" name="Text Box 5">
          <a:extLst>
            <a:ext uri="{FF2B5EF4-FFF2-40B4-BE49-F238E27FC236}">
              <a16:creationId xmlns:a16="http://schemas.microsoft.com/office/drawing/2014/main" id="{4973954D-9D86-4470-87A8-622F475555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7" name="Text Box 5">
          <a:extLst>
            <a:ext uri="{FF2B5EF4-FFF2-40B4-BE49-F238E27FC236}">
              <a16:creationId xmlns:a16="http://schemas.microsoft.com/office/drawing/2014/main" id="{4EC263F4-9C47-4C22-BD9E-CD72EBE1A56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8" name="Text Box 5">
          <a:extLst>
            <a:ext uri="{FF2B5EF4-FFF2-40B4-BE49-F238E27FC236}">
              <a16:creationId xmlns:a16="http://schemas.microsoft.com/office/drawing/2014/main" id="{61953A69-99AC-455C-B926-4D81467340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9" name="Text Box 5">
          <a:extLst>
            <a:ext uri="{FF2B5EF4-FFF2-40B4-BE49-F238E27FC236}">
              <a16:creationId xmlns:a16="http://schemas.microsoft.com/office/drawing/2014/main" id="{4D7CE5FE-56DD-46B4-A6E0-6C7EFEAAD1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00" name="Text Box 5">
          <a:extLst>
            <a:ext uri="{FF2B5EF4-FFF2-40B4-BE49-F238E27FC236}">
              <a16:creationId xmlns:a16="http://schemas.microsoft.com/office/drawing/2014/main" id="{24D4A215-E12B-47ED-ADBE-1E8529FDC5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1" name="Text Box 5">
          <a:extLst>
            <a:ext uri="{FF2B5EF4-FFF2-40B4-BE49-F238E27FC236}">
              <a16:creationId xmlns:a16="http://schemas.microsoft.com/office/drawing/2014/main" id="{F872C218-54F1-483C-A12F-16B97390516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2" name="Text Box 5">
          <a:extLst>
            <a:ext uri="{FF2B5EF4-FFF2-40B4-BE49-F238E27FC236}">
              <a16:creationId xmlns:a16="http://schemas.microsoft.com/office/drawing/2014/main" id="{02A8A03D-534E-41F3-9A95-47E81F5750D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3" name="Text Box 5">
          <a:extLst>
            <a:ext uri="{FF2B5EF4-FFF2-40B4-BE49-F238E27FC236}">
              <a16:creationId xmlns:a16="http://schemas.microsoft.com/office/drawing/2014/main" id="{F53FD1D4-C3E4-4979-9123-FBB15754A64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4" name="Text Box 5">
          <a:extLst>
            <a:ext uri="{FF2B5EF4-FFF2-40B4-BE49-F238E27FC236}">
              <a16:creationId xmlns:a16="http://schemas.microsoft.com/office/drawing/2014/main" id="{797578A7-32FD-4F9D-B9CF-A4B19CF6374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5" name="Text Box 5">
          <a:extLst>
            <a:ext uri="{FF2B5EF4-FFF2-40B4-BE49-F238E27FC236}">
              <a16:creationId xmlns:a16="http://schemas.microsoft.com/office/drawing/2014/main" id="{1C6FCE21-D694-4645-A2C2-F7A8ADF82A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6" name="Text Box 5">
          <a:extLst>
            <a:ext uri="{FF2B5EF4-FFF2-40B4-BE49-F238E27FC236}">
              <a16:creationId xmlns:a16="http://schemas.microsoft.com/office/drawing/2014/main" id="{6ED7668D-E498-4D87-BAE0-F7A406C8A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7" name="Text Box 5">
          <a:extLst>
            <a:ext uri="{FF2B5EF4-FFF2-40B4-BE49-F238E27FC236}">
              <a16:creationId xmlns:a16="http://schemas.microsoft.com/office/drawing/2014/main" id="{39A3B471-DB9C-488D-AB4B-2DB26273E6C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8" name="Text Box 5">
          <a:extLst>
            <a:ext uri="{FF2B5EF4-FFF2-40B4-BE49-F238E27FC236}">
              <a16:creationId xmlns:a16="http://schemas.microsoft.com/office/drawing/2014/main" id="{868D7E87-AB34-4381-A5A6-641C3DB599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9" name="Text Box 5">
          <a:extLst>
            <a:ext uri="{FF2B5EF4-FFF2-40B4-BE49-F238E27FC236}">
              <a16:creationId xmlns:a16="http://schemas.microsoft.com/office/drawing/2014/main" id="{25D3DF44-72CC-4F6E-BC8C-64FCFB22993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0" name="Text Box 5">
          <a:extLst>
            <a:ext uri="{FF2B5EF4-FFF2-40B4-BE49-F238E27FC236}">
              <a16:creationId xmlns:a16="http://schemas.microsoft.com/office/drawing/2014/main" id="{14CC3E3F-0949-4773-B528-DBD8ABA8C85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1" name="Text Box 5">
          <a:extLst>
            <a:ext uri="{FF2B5EF4-FFF2-40B4-BE49-F238E27FC236}">
              <a16:creationId xmlns:a16="http://schemas.microsoft.com/office/drawing/2014/main" id="{13F2D6AC-0432-4255-9EFC-FE88A7369F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2" name="Text Box 5">
          <a:extLst>
            <a:ext uri="{FF2B5EF4-FFF2-40B4-BE49-F238E27FC236}">
              <a16:creationId xmlns:a16="http://schemas.microsoft.com/office/drawing/2014/main" id="{C2E458C7-DDF3-4C7E-B62A-21105076CE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3" name="Text Box 5">
          <a:extLst>
            <a:ext uri="{FF2B5EF4-FFF2-40B4-BE49-F238E27FC236}">
              <a16:creationId xmlns:a16="http://schemas.microsoft.com/office/drawing/2014/main" id="{469FF35A-D5C6-4EF4-8059-2BAC400941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4" name="Text Box 5">
          <a:extLst>
            <a:ext uri="{FF2B5EF4-FFF2-40B4-BE49-F238E27FC236}">
              <a16:creationId xmlns:a16="http://schemas.microsoft.com/office/drawing/2014/main" id="{ABFAA7E4-213B-4987-AD9E-D0EBE9B45C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5" name="Text Box 5">
          <a:extLst>
            <a:ext uri="{FF2B5EF4-FFF2-40B4-BE49-F238E27FC236}">
              <a16:creationId xmlns:a16="http://schemas.microsoft.com/office/drawing/2014/main" id="{EE0ADF68-FC13-41D6-9B88-51923A5DE49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6" name="Text Box 5">
          <a:extLst>
            <a:ext uri="{FF2B5EF4-FFF2-40B4-BE49-F238E27FC236}">
              <a16:creationId xmlns:a16="http://schemas.microsoft.com/office/drawing/2014/main" id="{A0A07506-FF81-4B17-8120-8AB5CF88B1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7" name="Text Box 5">
          <a:extLst>
            <a:ext uri="{FF2B5EF4-FFF2-40B4-BE49-F238E27FC236}">
              <a16:creationId xmlns:a16="http://schemas.microsoft.com/office/drawing/2014/main" id="{AC977297-5447-4FFA-9EC9-21BA7549416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8" name="Text Box 5">
          <a:extLst>
            <a:ext uri="{FF2B5EF4-FFF2-40B4-BE49-F238E27FC236}">
              <a16:creationId xmlns:a16="http://schemas.microsoft.com/office/drawing/2014/main" id="{71AFB67C-49EB-4F97-855D-1CF79AF5A4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9" name="Text Box 5">
          <a:extLst>
            <a:ext uri="{FF2B5EF4-FFF2-40B4-BE49-F238E27FC236}">
              <a16:creationId xmlns:a16="http://schemas.microsoft.com/office/drawing/2014/main" id="{A487FC3A-1CC8-4EAD-A53C-27EEC90F0B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0" name="Text Box 5">
          <a:extLst>
            <a:ext uri="{FF2B5EF4-FFF2-40B4-BE49-F238E27FC236}">
              <a16:creationId xmlns:a16="http://schemas.microsoft.com/office/drawing/2014/main" id="{065BD5E0-DF9B-4E3D-AD84-191B790D0C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1" name="Text Box 5">
          <a:extLst>
            <a:ext uri="{FF2B5EF4-FFF2-40B4-BE49-F238E27FC236}">
              <a16:creationId xmlns:a16="http://schemas.microsoft.com/office/drawing/2014/main" id="{C7534ED7-3CFB-4B48-94D0-B97413DAAA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2" name="Text Box 5">
          <a:extLst>
            <a:ext uri="{FF2B5EF4-FFF2-40B4-BE49-F238E27FC236}">
              <a16:creationId xmlns:a16="http://schemas.microsoft.com/office/drawing/2014/main" id="{4D92C62F-5916-4787-B66B-78671AC13F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3" name="Text Box 5">
          <a:extLst>
            <a:ext uri="{FF2B5EF4-FFF2-40B4-BE49-F238E27FC236}">
              <a16:creationId xmlns:a16="http://schemas.microsoft.com/office/drawing/2014/main" id="{227FFCAC-02F1-4707-950D-A5F69C7DF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4" name="Text Box 5">
          <a:extLst>
            <a:ext uri="{FF2B5EF4-FFF2-40B4-BE49-F238E27FC236}">
              <a16:creationId xmlns:a16="http://schemas.microsoft.com/office/drawing/2014/main" id="{CA852E5A-9FFD-4CC4-96C0-FE2FD13F83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5" name="Text Box 5">
          <a:extLst>
            <a:ext uri="{FF2B5EF4-FFF2-40B4-BE49-F238E27FC236}">
              <a16:creationId xmlns:a16="http://schemas.microsoft.com/office/drawing/2014/main" id="{8ECEC076-FC4D-4F95-AA79-F8989707C6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6" name="Text Box 5">
          <a:extLst>
            <a:ext uri="{FF2B5EF4-FFF2-40B4-BE49-F238E27FC236}">
              <a16:creationId xmlns:a16="http://schemas.microsoft.com/office/drawing/2014/main" id="{ED74B98F-BC09-47C2-8FD7-3E181C4741E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7" name="Text Box 5">
          <a:extLst>
            <a:ext uri="{FF2B5EF4-FFF2-40B4-BE49-F238E27FC236}">
              <a16:creationId xmlns:a16="http://schemas.microsoft.com/office/drawing/2014/main" id="{DCB0C232-9A07-4F0F-9DF3-5D45A914B90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8" name="Text Box 5">
          <a:extLst>
            <a:ext uri="{FF2B5EF4-FFF2-40B4-BE49-F238E27FC236}">
              <a16:creationId xmlns:a16="http://schemas.microsoft.com/office/drawing/2014/main" id="{751B2D59-44F8-4CAD-8251-6F25DEA706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9" name="Text Box 5">
          <a:extLst>
            <a:ext uri="{FF2B5EF4-FFF2-40B4-BE49-F238E27FC236}">
              <a16:creationId xmlns:a16="http://schemas.microsoft.com/office/drawing/2014/main" id="{1C5B1186-56B9-48E4-9E75-028EDC2343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0" name="Text Box 5">
          <a:extLst>
            <a:ext uri="{FF2B5EF4-FFF2-40B4-BE49-F238E27FC236}">
              <a16:creationId xmlns:a16="http://schemas.microsoft.com/office/drawing/2014/main" id="{6CB42A90-8A90-43D8-8708-AB9F871ECD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1" name="Text Box 5">
          <a:extLst>
            <a:ext uri="{FF2B5EF4-FFF2-40B4-BE49-F238E27FC236}">
              <a16:creationId xmlns:a16="http://schemas.microsoft.com/office/drawing/2014/main" id="{45AE5B8D-1ED8-4D7F-9FB7-C2DDAEAEC3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2" name="Text Box 5">
          <a:extLst>
            <a:ext uri="{FF2B5EF4-FFF2-40B4-BE49-F238E27FC236}">
              <a16:creationId xmlns:a16="http://schemas.microsoft.com/office/drawing/2014/main" id="{EEC551EE-8A02-4954-B742-8F08508195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3" name="Text Box 5">
          <a:extLst>
            <a:ext uri="{FF2B5EF4-FFF2-40B4-BE49-F238E27FC236}">
              <a16:creationId xmlns:a16="http://schemas.microsoft.com/office/drawing/2014/main" id="{C3D5D80B-AAE0-427A-B1A7-671F863830E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4" name="Text Box 5">
          <a:extLst>
            <a:ext uri="{FF2B5EF4-FFF2-40B4-BE49-F238E27FC236}">
              <a16:creationId xmlns:a16="http://schemas.microsoft.com/office/drawing/2014/main" id="{8BC81144-CCAA-4C14-8EA1-58042741AA0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5" name="Text Box 5">
          <a:extLst>
            <a:ext uri="{FF2B5EF4-FFF2-40B4-BE49-F238E27FC236}">
              <a16:creationId xmlns:a16="http://schemas.microsoft.com/office/drawing/2014/main" id="{C2BCA89D-7FE3-4D17-B0C9-4A4A5C1C02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6" name="Text Box 5">
          <a:extLst>
            <a:ext uri="{FF2B5EF4-FFF2-40B4-BE49-F238E27FC236}">
              <a16:creationId xmlns:a16="http://schemas.microsoft.com/office/drawing/2014/main" id="{FCBE54D4-A81A-40DE-A3D1-73DC9A9064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7" name="Text Box 5">
          <a:extLst>
            <a:ext uri="{FF2B5EF4-FFF2-40B4-BE49-F238E27FC236}">
              <a16:creationId xmlns:a16="http://schemas.microsoft.com/office/drawing/2014/main" id="{159B2891-B65E-443E-8EE3-94546CBA39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8" name="Text Box 5">
          <a:extLst>
            <a:ext uri="{FF2B5EF4-FFF2-40B4-BE49-F238E27FC236}">
              <a16:creationId xmlns:a16="http://schemas.microsoft.com/office/drawing/2014/main" id="{39D762D4-1B17-40D5-A950-CACA9A4A039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9" name="Text Box 5">
          <a:extLst>
            <a:ext uri="{FF2B5EF4-FFF2-40B4-BE49-F238E27FC236}">
              <a16:creationId xmlns:a16="http://schemas.microsoft.com/office/drawing/2014/main" id="{F1DF26FF-BF53-4DE3-91D0-DECDE17EC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0" name="Text Box 5">
          <a:extLst>
            <a:ext uri="{FF2B5EF4-FFF2-40B4-BE49-F238E27FC236}">
              <a16:creationId xmlns:a16="http://schemas.microsoft.com/office/drawing/2014/main" id="{B425AC2A-2DDA-4357-8991-9419106A619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1" name="Text Box 5">
          <a:extLst>
            <a:ext uri="{FF2B5EF4-FFF2-40B4-BE49-F238E27FC236}">
              <a16:creationId xmlns:a16="http://schemas.microsoft.com/office/drawing/2014/main" id="{FB732193-6ECA-4E1B-8449-371E94DD0A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2" name="Text Box 5">
          <a:extLst>
            <a:ext uri="{FF2B5EF4-FFF2-40B4-BE49-F238E27FC236}">
              <a16:creationId xmlns:a16="http://schemas.microsoft.com/office/drawing/2014/main" id="{3C5E4499-6406-4178-B938-0863C0243AB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3" name="Text Box 5">
          <a:extLst>
            <a:ext uri="{FF2B5EF4-FFF2-40B4-BE49-F238E27FC236}">
              <a16:creationId xmlns:a16="http://schemas.microsoft.com/office/drawing/2014/main" id="{A31F6602-A305-4AC9-A8FF-71EBF66261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4" name="Text Box 5">
          <a:extLst>
            <a:ext uri="{FF2B5EF4-FFF2-40B4-BE49-F238E27FC236}">
              <a16:creationId xmlns:a16="http://schemas.microsoft.com/office/drawing/2014/main" id="{AAEF4D0C-AD39-41EF-97E0-0746CE8970D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5" name="Text Box 5">
          <a:extLst>
            <a:ext uri="{FF2B5EF4-FFF2-40B4-BE49-F238E27FC236}">
              <a16:creationId xmlns:a16="http://schemas.microsoft.com/office/drawing/2014/main" id="{CEB3361C-FF93-4DDC-A074-8E7B9DAC1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6" name="Text Box 5">
          <a:extLst>
            <a:ext uri="{FF2B5EF4-FFF2-40B4-BE49-F238E27FC236}">
              <a16:creationId xmlns:a16="http://schemas.microsoft.com/office/drawing/2014/main" id="{5349E49F-09F7-4860-BCBF-AEF8427E979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7" name="Text Box 5">
          <a:extLst>
            <a:ext uri="{FF2B5EF4-FFF2-40B4-BE49-F238E27FC236}">
              <a16:creationId xmlns:a16="http://schemas.microsoft.com/office/drawing/2014/main" id="{64E7066B-2654-45A0-B289-263006B6E5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8" name="Text Box 5">
          <a:extLst>
            <a:ext uri="{FF2B5EF4-FFF2-40B4-BE49-F238E27FC236}">
              <a16:creationId xmlns:a16="http://schemas.microsoft.com/office/drawing/2014/main" id="{24DCAB3A-669F-45F6-BEFE-E174970972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49" name="Text Box 5">
          <a:extLst>
            <a:ext uri="{FF2B5EF4-FFF2-40B4-BE49-F238E27FC236}">
              <a16:creationId xmlns:a16="http://schemas.microsoft.com/office/drawing/2014/main" id="{4EF46D2C-321F-47CF-BE7F-16BE45642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0" name="Text Box 5">
          <a:extLst>
            <a:ext uri="{FF2B5EF4-FFF2-40B4-BE49-F238E27FC236}">
              <a16:creationId xmlns:a16="http://schemas.microsoft.com/office/drawing/2014/main" id="{8C9AA6FE-1CB1-40F1-8896-EE0C0B3B3AE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1" name="Text Box 5">
          <a:extLst>
            <a:ext uri="{FF2B5EF4-FFF2-40B4-BE49-F238E27FC236}">
              <a16:creationId xmlns:a16="http://schemas.microsoft.com/office/drawing/2014/main" id="{04A73560-34EC-471E-9C36-211AD337AE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52" name="Text Box 5">
          <a:extLst>
            <a:ext uri="{FF2B5EF4-FFF2-40B4-BE49-F238E27FC236}">
              <a16:creationId xmlns:a16="http://schemas.microsoft.com/office/drawing/2014/main" id="{4505CF85-01DC-41D7-8D1C-5B3C7B0C9C1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3" name="Text Box 5">
          <a:extLst>
            <a:ext uri="{FF2B5EF4-FFF2-40B4-BE49-F238E27FC236}">
              <a16:creationId xmlns:a16="http://schemas.microsoft.com/office/drawing/2014/main" id="{4E5B9694-C19E-4A30-A2D1-5413C3F79B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4" name="Text Box 5">
          <a:extLst>
            <a:ext uri="{FF2B5EF4-FFF2-40B4-BE49-F238E27FC236}">
              <a16:creationId xmlns:a16="http://schemas.microsoft.com/office/drawing/2014/main" id="{7411BF5A-B8BB-4D13-8BBB-A5AEAB92B5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5" name="Text Box 5">
          <a:extLst>
            <a:ext uri="{FF2B5EF4-FFF2-40B4-BE49-F238E27FC236}">
              <a16:creationId xmlns:a16="http://schemas.microsoft.com/office/drawing/2014/main" id="{C104A6C6-A054-4BBF-B367-CD8A508FDA6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6" name="Text Box 5">
          <a:extLst>
            <a:ext uri="{FF2B5EF4-FFF2-40B4-BE49-F238E27FC236}">
              <a16:creationId xmlns:a16="http://schemas.microsoft.com/office/drawing/2014/main" id="{B0F5D1C3-B7A5-40C5-9AA7-1ACBF68873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7" name="Text Box 5">
          <a:extLst>
            <a:ext uri="{FF2B5EF4-FFF2-40B4-BE49-F238E27FC236}">
              <a16:creationId xmlns:a16="http://schemas.microsoft.com/office/drawing/2014/main" id="{957474AF-6758-47BF-A2F9-16FE580E06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8" name="Text Box 5">
          <a:extLst>
            <a:ext uri="{FF2B5EF4-FFF2-40B4-BE49-F238E27FC236}">
              <a16:creationId xmlns:a16="http://schemas.microsoft.com/office/drawing/2014/main" id="{8D5E0332-D3B3-4109-B1D1-B51B45C63E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9" name="Text Box 5">
          <a:extLst>
            <a:ext uri="{FF2B5EF4-FFF2-40B4-BE49-F238E27FC236}">
              <a16:creationId xmlns:a16="http://schemas.microsoft.com/office/drawing/2014/main" id="{748A7CA7-2F72-41C0-A7CD-2AD07DBBD5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0" name="Text Box 5">
          <a:extLst>
            <a:ext uri="{FF2B5EF4-FFF2-40B4-BE49-F238E27FC236}">
              <a16:creationId xmlns:a16="http://schemas.microsoft.com/office/drawing/2014/main" id="{A7E9D100-AD51-478B-981B-2B7D825C30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1" name="Text Box 5">
          <a:extLst>
            <a:ext uri="{FF2B5EF4-FFF2-40B4-BE49-F238E27FC236}">
              <a16:creationId xmlns:a16="http://schemas.microsoft.com/office/drawing/2014/main" id="{0CD9BFC0-5828-42D2-8C7A-1B426D2CC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2" name="Text Box 5">
          <a:extLst>
            <a:ext uri="{FF2B5EF4-FFF2-40B4-BE49-F238E27FC236}">
              <a16:creationId xmlns:a16="http://schemas.microsoft.com/office/drawing/2014/main" id="{CCF65664-51E4-4C42-84C8-BCB442983E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3" name="Text Box 5">
          <a:extLst>
            <a:ext uri="{FF2B5EF4-FFF2-40B4-BE49-F238E27FC236}">
              <a16:creationId xmlns:a16="http://schemas.microsoft.com/office/drawing/2014/main" id="{B701FB83-8F25-4407-814B-1DEAC1D05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4" name="Text Box 5">
          <a:extLst>
            <a:ext uri="{FF2B5EF4-FFF2-40B4-BE49-F238E27FC236}">
              <a16:creationId xmlns:a16="http://schemas.microsoft.com/office/drawing/2014/main" id="{BC97ABD4-6C51-4333-A100-CEFE5A99A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5" name="Text Box 5">
          <a:extLst>
            <a:ext uri="{FF2B5EF4-FFF2-40B4-BE49-F238E27FC236}">
              <a16:creationId xmlns:a16="http://schemas.microsoft.com/office/drawing/2014/main" id="{8F0B6DD1-76CE-4EAA-AC68-F9419BE626B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6" name="Text Box 5">
          <a:extLst>
            <a:ext uri="{FF2B5EF4-FFF2-40B4-BE49-F238E27FC236}">
              <a16:creationId xmlns:a16="http://schemas.microsoft.com/office/drawing/2014/main" id="{5B72A937-3590-4CBD-91E9-7C7C12298E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7" name="Text Box 5">
          <a:extLst>
            <a:ext uri="{FF2B5EF4-FFF2-40B4-BE49-F238E27FC236}">
              <a16:creationId xmlns:a16="http://schemas.microsoft.com/office/drawing/2014/main" id="{01B0A3C2-693F-43DB-84D2-8F4C6516B34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8" name="Text Box 5">
          <a:extLst>
            <a:ext uri="{FF2B5EF4-FFF2-40B4-BE49-F238E27FC236}">
              <a16:creationId xmlns:a16="http://schemas.microsoft.com/office/drawing/2014/main" id="{63C276E5-1661-4E12-972A-B64AD11AC8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9" name="Text Box 5">
          <a:extLst>
            <a:ext uri="{FF2B5EF4-FFF2-40B4-BE49-F238E27FC236}">
              <a16:creationId xmlns:a16="http://schemas.microsoft.com/office/drawing/2014/main" id="{B0B535DF-238D-4422-A139-E83B39A89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0" name="Text Box 5">
          <a:extLst>
            <a:ext uri="{FF2B5EF4-FFF2-40B4-BE49-F238E27FC236}">
              <a16:creationId xmlns:a16="http://schemas.microsoft.com/office/drawing/2014/main" id="{BB873548-226C-4380-97F3-DEE02E31CC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1" name="Text Box 5">
          <a:extLst>
            <a:ext uri="{FF2B5EF4-FFF2-40B4-BE49-F238E27FC236}">
              <a16:creationId xmlns:a16="http://schemas.microsoft.com/office/drawing/2014/main" id="{B8924AD2-F4E0-4CCC-BDA4-F43D4F244D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2" name="Text Box 5">
          <a:extLst>
            <a:ext uri="{FF2B5EF4-FFF2-40B4-BE49-F238E27FC236}">
              <a16:creationId xmlns:a16="http://schemas.microsoft.com/office/drawing/2014/main" id="{E6DFECB9-2698-4D0F-9300-A2B5387027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3" name="Text Box 5">
          <a:extLst>
            <a:ext uri="{FF2B5EF4-FFF2-40B4-BE49-F238E27FC236}">
              <a16:creationId xmlns:a16="http://schemas.microsoft.com/office/drawing/2014/main" id="{B71C8F27-DF3D-4274-9A25-117CE4A319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4" name="Text Box 5">
          <a:extLst>
            <a:ext uri="{FF2B5EF4-FFF2-40B4-BE49-F238E27FC236}">
              <a16:creationId xmlns:a16="http://schemas.microsoft.com/office/drawing/2014/main" id="{C07C651C-AA64-4362-A513-A23B157C2BF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5" name="Text Box 5">
          <a:extLst>
            <a:ext uri="{FF2B5EF4-FFF2-40B4-BE49-F238E27FC236}">
              <a16:creationId xmlns:a16="http://schemas.microsoft.com/office/drawing/2014/main" id="{34BC2803-F499-4176-9DFE-FC3B1758ED1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6" name="Text Box 5">
          <a:extLst>
            <a:ext uri="{FF2B5EF4-FFF2-40B4-BE49-F238E27FC236}">
              <a16:creationId xmlns:a16="http://schemas.microsoft.com/office/drawing/2014/main" id="{93F1D740-40AF-4339-BD8F-A2B98B6FB3A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7" name="Text Box 5">
          <a:extLst>
            <a:ext uri="{FF2B5EF4-FFF2-40B4-BE49-F238E27FC236}">
              <a16:creationId xmlns:a16="http://schemas.microsoft.com/office/drawing/2014/main" id="{A07A18B7-EC4C-406F-B185-0088D00F7A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8" name="Text Box 5">
          <a:extLst>
            <a:ext uri="{FF2B5EF4-FFF2-40B4-BE49-F238E27FC236}">
              <a16:creationId xmlns:a16="http://schemas.microsoft.com/office/drawing/2014/main" id="{75B48FFF-16E9-4131-B7F9-68078FFE693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9" name="Text Box 5">
          <a:extLst>
            <a:ext uri="{FF2B5EF4-FFF2-40B4-BE49-F238E27FC236}">
              <a16:creationId xmlns:a16="http://schemas.microsoft.com/office/drawing/2014/main" id="{CF8FFEC9-46DA-477C-BAAA-1F965DA6ED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0" name="Text Box 5">
          <a:extLst>
            <a:ext uri="{FF2B5EF4-FFF2-40B4-BE49-F238E27FC236}">
              <a16:creationId xmlns:a16="http://schemas.microsoft.com/office/drawing/2014/main" id="{C795907A-5BC8-460E-9C1F-9D95588B99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1" name="Text Box 5">
          <a:extLst>
            <a:ext uri="{FF2B5EF4-FFF2-40B4-BE49-F238E27FC236}">
              <a16:creationId xmlns:a16="http://schemas.microsoft.com/office/drawing/2014/main" id="{90F61A7C-22BF-4DCF-9AF4-3B149462B8C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2" name="Text Box 5">
          <a:extLst>
            <a:ext uri="{FF2B5EF4-FFF2-40B4-BE49-F238E27FC236}">
              <a16:creationId xmlns:a16="http://schemas.microsoft.com/office/drawing/2014/main" id="{CFE9C95D-760F-4166-B36C-7E0B7EDF9B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3" name="Text Box 5">
          <a:extLst>
            <a:ext uri="{FF2B5EF4-FFF2-40B4-BE49-F238E27FC236}">
              <a16:creationId xmlns:a16="http://schemas.microsoft.com/office/drawing/2014/main" id="{458B0BE6-E5E6-4FA9-8275-BA720D3B28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4" name="Text Box 5">
          <a:extLst>
            <a:ext uri="{FF2B5EF4-FFF2-40B4-BE49-F238E27FC236}">
              <a16:creationId xmlns:a16="http://schemas.microsoft.com/office/drawing/2014/main" id="{5625C5BD-A7F3-4A6F-ADA0-ED15EC0DB6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5" name="Text Box 5">
          <a:extLst>
            <a:ext uri="{FF2B5EF4-FFF2-40B4-BE49-F238E27FC236}">
              <a16:creationId xmlns:a16="http://schemas.microsoft.com/office/drawing/2014/main" id="{48FC1AAD-D02B-4A47-A14E-BF86C527C8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6" name="Text Box 5">
          <a:extLst>
            <a:ext uri="{FF2B5EF4-FFF2-40B4-BE49-F238E27FC236}">
              <a16:creationId xmlns:a16="http://schemas.microsoft.com/office/drawing/2014/main" id="{E56AEC50-0291-4D3C-8010-E14CEFCEC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7" name="Text Box 5">
          <a:extLst>
            <a:ext uri="{FF2B5EF4-FFF2-40B4-BE49-F238E27FC236}">
              <a16:creationId xmlns:a16="http://schemas.microsoft.com/office/drawing/2014/main" id="{7CA6AB1E-74A3-4915-AC25-C12992BCF4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8" name="Text Box 5">
          <a:extLst>
            <a:ext uri="{FF2B5EF4-FFF2-40B4-BE49-F238E27FC236}">
              <a16:creationId xmlns:a16="http://schemas.microsoft.com/office/drawing/2014/main" id="{FC984F34-7025-4D0D-BB77-14D44D5856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9" name="Text Box 5">
          <a:extLst>
            <a:ext uri="{FF2B5EF4-FFF2-40B4-BE49-F238E27FC236}">
              <a16:creationId xmlns:a16="http://schemas.microsoft.com/office/drawing/2014/main" id="{62AB46CC-5A86-4F7D-9075-E831CF65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0" name="Text Box 5">
          <a:extLst>
            <a:ext uri="{FF2B5EF4-FFF2-40B4-BE49-F238E27FC236}">
              <a16:creationId xmlns:a16="http://schemas.microsoft.com/office/drawing/2014/main" id="{623C733C-44D0-469D-A48B-F91117862D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1" name="Text Box 5">
          <a:extLst>
            <a:ext uri="{FF2B5EF4-FFF2-40B4-BE49-F238E27FC236}">
              <a16:creationId xmlns:a16="http://schemas.microsoft.com/office/drawing/2014/main" id="{0FE18B8D-986E-410D-8463-E19FA0AFA0D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2" name="Text Box 5">
          <a:extLst>
            <a:ext uri="{FF2B5EF4-FFF2-40B4-BE49-F238E27FC236}">
              <a16:creationId xmlns:a16="http://schemas.microsoft.com/office/drawing/2014/main" id="{D90C0F59-5CF8-4C8A-956C-29D9675218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3" name="Text Box 5">
          <a:extLst>
            <a:ext uri="{FF2B5EF4-FFF2-40B4-BE49-F238E27FC236}">
              <a16:creationId xmlns:a16="http://schemas.microsoft.com/office/drawing/2014/main" id="{3F71CC58-ADDF-48A9-8C1F-84FCC51BE0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4" name="Text Box 5">
          <a:extLst>
            <a:ext uri="{FF2B5EF4-FFF2-40B4-BE49-F238E27FC236}">
              <a16:creationId xmlns:a16="http://schemas.microsoft.com/office/drawing/2014/main" id="{F45D66A6-6FDC-4EE4-8B7D-C68D84ABC9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5" name="Text Box 5">
          <a:extLst>
            <a:ext uri="{FF2B5EF4-FFF2-40B4-BE49-F238E27FC236}">
              <a16:creationId xmlns:a16="http://schemas.microsoft.com/office/drawing/2014/main" id="{603295B5-901D-4638-8337-CF7CA032C1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6" name="Text Box 5">
          <a:extLst>
            <a:ext uri="{FF2B5EF4-FFF2-40B4-BE49-F238E27FC236}">
              <a16:creationId xmlns:a16="http://schemas.microsoft.com/office/drawing/2014/main" id="{AAE2F426-5A44-415D-B8EB-E7BF9E8295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97" name="Text Box 5">
          <a:extLst>
            <a:ext uri="{FF2B5EF4-FFF2-40B4-BE49-F238E27FC236}">
              <a16:creationId xmlns:a16="http://schemas.microsoft.com/office/drawing/2014/main" id="{6CC6AD6B-A8FF-4A30-B8AF-69DC9C66359C}"/>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8" name="Text Box 5">
          <a:extLst>
            <a:ext uri="{FF2B5EF4-FFF2-40B4-BE49-F238E27FC236}">
              <a16:creationId xmlns:a16="http://schemas.microsoft.com/office/drawing/2014/main" id="{6743B95D-400A-488B-AC8B-2DFC975F1CB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9" name="Text Box 5">
          <a:extLst>
            <a:ext uri="{FF2B5EF4-FFF2-40B4-BE49-F238E27FC236}">
              <a16:creationId xmlns:a16="http://schemas.microsoft.com/office/drawing/2014/main" id="{4BB8BF17-85C7-4509-AB95-FAD6DB48986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800" name="Text Box 5">
          <a:extLst>
            <a:ext uri="{FF2B5EF4-FFF2-40B4-BE49-F238E27FC236}">
              <a16:creationId xmlns:a16="http://schemas.microsoft.com/office/drawing/2014/main" id="{41745C04-C13B-4CEE-B6C0-0832C58EFA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1" name="Text Box 5">
          <a:extLst>
            <a:ext uri="{FF2B5EF4-FFF2-40B4-BE49-F238E27FC236}">
              <a16:creationId xmlns:a16="http://schemas.microsoft.com/office/drawing/2014/main" id="{DDCAA472-F3E4-4A0A-9F02-B45EA7CEE2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2" name="Text Box 5">
          <a:extLst>
            <a:ext uri="{FF2B5EF4-FFF2-40B4-BE49-F238E27FC236}">
              <a16:creationId xmlns:a16="http://schemas.microsoft.com/office/drawing/2014/main" id="{F7FCA425-27E6-4B39-B959-61CE6614A6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3" name="Text Box 5">
          <a:extLst>
            <a:ext uri="{FF2B5EF4-FFF2-40B4-BE49-F238E27FC236}">
              <a16:creationId xmlns:a16="http://schemas.microsoft.com/office/drawing/2014/main" id="{CE72962E-36EA-4112-976F-A3F07CAB09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4" name="Text Box 5">
          <a:extLst>
            <a:ext uri="{FF2B5EF4-FFF2-40B4-BE49-F238E27FC236}">
              <a16:creationId xmlns:a16="http://schemas.microsoft.com/office/drawing/2014/main" id="{EE0C8084-DC83-4E9A-9376-6F86665C48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5" name="Text Box 5">
          <a:extLst>
            <a:ext uri="{FF2B5EF4-FFF2-40B4-BE49-F238E27FC236}">
              <a16:creationId xmlns:a16="http://schemas.microsoft.com/office/drawing/2014/main" id="{A3971C36-7787-42B4-948B-71E339F88B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6" name="Text Box 5">
          <a:extLst>
            <a:ext uri="{FF2B5EF4-FFF2-40B4-BE49-F238E27FC236}">
              <a16:creationId xmlns:a16="http://schemas.microsoft.com/office/drawing/2014/main" id="{84A13B8A-547A-405C-A461-A2D78C55D1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7" name="Text Box 5">
          <a:extLst>
            <a:ext uri="{FF2B5EF4-FFF2-40B4-BE49-F238E27FC236}">
              <a16:creationId xmlns:a16="http://schemas.microsoft.com/office/drawing/2014/main" id="{5EFB44AB-28FA-45B7-A641-26EA73E798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8" name="Text Box 5">
          <a:extLst>
            <a:ext uri="{FF2B5EF4-FFF2-40B4-BE49-F238E27FC236}">
              <a16:creationId xmlns:a16="http://schemas.microsoft.com/office/drawing/2014/main" id="{70A45171-50A7-4135-AFA0-54CA21BB13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9" name="Text Box 5">
          <a:extLst>
            <a:ext uri="{FF2B5EF4-FFF2-40B4-BE49-F238E27FC236}">
              <a16:creationId xmlns:a16="http://schemas.microsoft.com/office/drawing/2014/main" id="{C52F9FF0-2C99-4797-85DE-9C920ED255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0" name="Text Box 5">
          <a:extLst>
            <a:ext uri="{FF2B5EF4-FFF2-40B4-BE49-F238E27FC236}">
              <a16:creationId xmlns:a16="http://schemas.microsoft.com/office/drawing/2014/main" id="{42F24CF7-5A70-4565-96E0-0969554FA74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1" name="Text Box 5">
          <a:extLst>
            <a:ext uri="{FF2B5EF4-FFF2-40B4-BE49-F238E27FC236}">
              <a16:creationId xmlns:a16="http://schemas.microsoft.com/office/drawing/2014/main" id="{935FC500-68CB-401F-B955-43E9D74CA9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2" name="Text Box 5">
          <a:extLst>
            <a:ext uri="{FF2B5EF4-FFF2-40B4-BE49-F238E27FC236}">
              <a16:creationId xmlns:a16="http://schemas.microsoft.com/office/drawing/2014/main" id="{C5127CD8-48FF-4FE1-B858-79E7A6D1BA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3" name="Text Box 5">
          <a:extLst>
            <a:ext uri="{FF2B5EF4-FFF2-40B4-BE49-F238E27FC236}">
              <a16:creationId xmlns:a16="http://schemas.microsoft.com/office/drawing/2014/main" id="{2EDCF6B2-F408-460E-8858-B7A10D546EF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4" name="Text Box 5">
          <a:extLst>
            <a:ext uri="{FF2B5EF4-FFF2-40B4-BE49-F238E27FC236}">
              <a16:creationId xmlns:a16="http://schemas.microsoft.com/office/drawing/2014/main" id="{52CB245E-B2CE-4F0E-89A8-B79AF4220F4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5" name="Text Box 5">
          <a:extLst>
            <a:ext uri="{FF2B5EF4-FFF2-40B4-BE49-F238E27FC236}">
              <a16:creationId xmlns:a16="http://schemas.microsoft.com/office/drawing/2014/main" id="{9471606A-5752-471D-8F13-D6B7B440DD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6" name="Text Box 5">
          <a:extLst>
            <a:ext uri="{FF2B5EF4-FFF2-40B4-BE49-F238E27FC236}">
              <a16:creationId xmlns:a16="http://schemas.microsoft.com/office/drawing/2014/main" id="{93F6AE4B-93F7-4121-AF7C-54ED5BC4D7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7" name="Text Box 5">
          <a:extLst>
            <a:ext uri="{FF2B5EF4-FFF2-40B4-BE49-F238E27FC236}">
              <a16:creationId xmlns:a16="http://schemas.microsoft.com/office/drawing/2014/main" id="{1AC5D45A-111C-4E4D-8B26-22E02ECB89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8" name="Text Box 5">
          <a:extLst>
            <a:ext uri="{FF2B5EF4-FFF2-40B4-BE49-F238E27FC236}">
              <a16:creationId xmlns:a16="http://schemas.microsoft.com/office/drawing/2014/main" id="{42DFCDF4-8E17-4B47-9A27-BE0253EA73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9" name="Text Box 5">
          <a:extLst>
            <a:ext uri="{FF2B5EF4-FFF2-40B4-BE49-F238E27FC236}">
              <a16:creationId xmlns:a16="http://schemas.microsoft.com/office/drawing/2014/main" id="{B4D648D9-26C2-4552-9FE3-6D03521687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0" name="Text Box 5">
          <a:extLst>
            <a:ext uri="{FF2B5EF4-FFF2-40B4-BE49-F238E27FC236}">
              <a16:creationId xmlns:a16="http://schemas.microsoft.com/office/drawing/2014/main" id="{56CD347B-BF8A-42EE-82A9-ACB5104DD5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1" name="Text Box 5">
          <a:extLst>
            <a:ext uri="{FF2B5EF4-FFF2-40B4-BE49-F238E27FC236}">
              <a16:creationId xmlns:a16="http://schemas.microsoft.com/office/drawing/2014/main" id="{3367780B-FD52-4AC0-9829-D2759DB247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2" name="Text Box 5">
          <a:extLst>
            <a:ext uri="{FF2B5EF4-FFF2-40B4-BE49-F238E27FC236}">
              <a16:creationId xmlns:a16="http://schemas.microsoft.com/office/drawing/2014/main" id="{582A9714-0F1B-4421-B709-194871ACEF9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3" name="Text Box 5">
          <a:extLst>
            <a:ext uri="{FF2B5EF4-FFF2-40B4-BE49-F238E27FC236}">
              <a16:creationId xmlns:a16="http://schemas.microsoft.com/office/drawing/2014/main" id="{2B77944C-4CCB-422A-A8F8-3F04F8A333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4" name="Text Box 5">
          <a:extLst>
            <a:ext uri="{FF2B5EF4-FFF2-40B4-BE49-F238E27FC236}">
              <a16:creationId xmlns:a16="http://schemas.microsoft.com/office/drawing/2014/main" id="{8338CB26-A024-4B28-8186-3CC50DA618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5" name="Text Box 5">
          <a:extLst>
            <a:ext uri="{FF2B5EF4-FFF2-40B4-BE49-F238E27FC236}">
              <a16:creationId xmlns:a16="http://schemas.microsoft.com/office/drawing/2014/main" id="{BE517B5B-239F-4453-8F63-F116A33B8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6" name="Text Box 5">
          <a:extLst>
            <a:ext uri="{FF2B5EF4-FFF2-40B4-BE49-F238E27FC236}">
              <a16:creationId xmlns:a16="http://schemas.microsoft.com/office/drawing/2014/main" id="{59E8481A-43EC-44B8-890E-FC1D3323CE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7" name="Text Box 5">
          <a:extLst>
            <a:ext uri="{FF2B5EF4-FFF2-40B4-BE49-F238E27FC236}">
              <a16:creationId xmlns:a16="http://schemas.microsoft.com/office/drawing/2014/main" id="{278065ED-E284-4E9A-B25D-C5FC2388D4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8" name="Text Box 5">
          <a:extLst>
            <a:ext uri="{FF2B5EF4-FFF2-40B4-BE49-F238E27FC236}">
              <a16:creationId xmlns:a16="http://schemas.microsoft.com/office/drawing/2014/main" id="{E2351CC7-CC76-4A3B-8D8E-6E50C75534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9" name="Text Box 5">
          <a:extLst>
            <a:ext uri="{FF2B5EF4-FFF2-40B4-BE49-F238E27FC236}">
              <a16:creationId xmlns:a16="http://schemas.microsoft.com/office/drawing/2014/main" id="{552A3B0A-6A33-4E8F-B453-FC586B3DD8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0" name="Text Box 5">
          <a:extLst>
            <a:ext uri="{FF2B5EF4-FFF2-40B4-BE49-F238E27FC236}">
              <a16:creationId xmlns:a16="http://schemas.microsoft.com/office/drawing/2014/main" id="{A84A75EE-F248-423F-A975-48438D8FDC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1" name="Text Box 5">
          <a:extLst>
            <a:ext uri="{FF2B5EF4-FFF2-40B4-BE49-F238E27FC236}">
              <a16:creationId xmlns:a16="http://schemas.microsoft.com/office/drawing/2014/main" id="{559629BF-6060-492F-9EBE-D366FD1D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32" name="Text Box 5">
          <a:extLst>
            <a:ext uri="{FF2B5EF4-FFF2-40B4-BE49-F238E27FC236}">
              <a16:creationId xmlns:a16="http://schemas.microsoft.com/office/drawing/2014/main" id="{BBD61A08-A552-4544-8169-B119CFBA695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57</xdr:col>
      <xdr:colOff>0</xdr:colOff>
      <xdr:row>2</xdr:row>
      <xdr:rowOff>0</xdr:rowOff>
    </xdr:from>
    <xdr:ext cx="76200" cy="195943"/>
    <xdr:sp macro="" textlink="">
      <xdr:nvSpPr>
        <xdr:cNvPr id="4833" name="Text Box 5">
          <a:extLst>
            <a:ext uri="{FF2B5EF4-FFF2-40B4-BE49-F238E27FC236}">
              <a16:creationId xmlns:a16="http://schemas.microsoft.com/office/drawing/2014/main" id="{54D0CDD5-D633-4517-AB6F-A8B14FA3B502}"/>
            </a:ext>
          </a:extLst>
        </xdr:cNvPr>
        <xdr:cNvSpPr txBox="1">
          <a:spLocks noChangeArrowheads="1"/>
        </xdr:cNvSpPr>
      </xdr:nvSpPr>
      <xdr:spPr bwMode="auto">
        <a:xfrm>
          <a:off x="7134225" y="266700"/>
          <a:ext cx="76200" cy="195943"/>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24</xdr:col>
      <xdr:colOff>9525</xdr:colOff>
      <xdr:row>4</xdr:row>
      <xdr:rowOff>0</xdr:rowOff>
    </xdr:from>
    <xdr:to>
      <xdr:col>27</xdr:col>
      <xdr:colOff>28575</xdr:colOff>
      <xdr:row>5</xdr:row>
      <xdr:rowOff>171450</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16583025" y="781050"/>
          <a:ext cx="5524500" cy="3619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O147"/>
  <sheetViews>
    <sheetView showGridLines="0" showZeros="0" tabSelected="1" view="pageBreakPreview" zoomScaleNormal="90" zoomScaleSheetLayoutView="100" workbookViewId="0">
      <selection activeCell="D90" sqref="D90:G90"/>
    </sheetView>
  </sheetViews>
  <sheetFormatPr defaultColWidth="9" defaultRowHeight="13.5" x14ac:dyDescent="0.15"/>
  <cols>
    <col min="1" max="1" width="3.125" style="437" customWidth="1"/>
    <col min="2" max="40" width="2.625" style="437" customWidth="1"/>
    <col min="41" max="41" width="9" style="437"/>
    <col min="42" max="44" width="13.5" style="437" customWidth="1"/>
    <col min="45" max="16384" width="9" style="437"/>
  </cols>
  <sheetData>
    <row r="1" spans="1:62" s="436" customFormat="1" ht="15" customHeight="1" x14ac:dyDescent="0.15">
      <c r="A1" s="433" t="s">
        <v>413</v>
      </c>
      <c r="B1" s="862" t="s">
        <v>414</v>
      </c>
      <c r="C1" s="862"/>
      <c r="D1" s="862"/>
      <c r="E1" s="862"/>
      <c r="F1" s="862"/>
      <c r="G1" s="863" t="s">
        <v>415</v>
      </c>
      <c r="H1" s="863"/>
      <c r="I1" s="863"/>
      <c r="J1" s="863"/>
      <c r="K1" s="864" t="s">
        <v>416</v>
      </c>
      <c r="L1" s="864"/>
      <c r="M1" s="864"/>
      <c r="N1" s="864"/>
      <c r="O1" s="864"/>
      <c r="P1" s="864"/>
      <c r="Q1" s="864"/>
      <c r="R1" s="864"/>
      <c r="S1" s="434" t="s">
        <v>417</v>
      </c>
      <c r="T1" s="435"/>
      <c r="U1" s="435"/>
      <c r="V1" s="435"/>
      <c r="W1" s="435"/>
      <c r="X1" s="435"/>
      <c r="Y1" s="435"/>
      <c r="Z1" s="435"/>
      <c r="AA1" s="435"/>
      <c r="AB1" s="435"/>
      <c r="AC1" s="435"/>
      <c r="AD1" s="435"/>
      <c r="AE1" s="865" t="s">
        <v>8204</v>
      </c>
      <c r="AF1" s="866"/>
      <c r="AG1" s="866"/>
      <c r="AH1" s="867"/>
      <c r="AI1" s="867"/>
      <c r="AJ1" s="867"/>
      <c r="AK1" s="867"/>
      <c r="AL1" s="867"/>
      <c r="AM1" s="867"/>
      <c r="AN1" s="868"/>
      <c r="AP1" s="562" t="s">
        <v>2124</v>
      </c>
    </row>
    <row r="2" spans="1:62" ht="17.25" x14ac:dyDescent="0.15">
      <c r="B2" s="438"/>
      <c r="C2" s="438"/>
      <c r="D2" s="438"/>
      <c r="E2" s="435"/>
      <c r="F2" s="439"/>
      <c r="G2" s="439"/>
      <c r="H2" s="439"/>
      <c r="I2" s="440"/>
      <c r="J2" s="440"/>
      <c r="K2" s="440"/>
      <c r="L2" s="440"/>
      <c r="M2" s="440"/>
      <c r="N2" s="440"/>
      <c r="O2" s="440"/>
      <c r="P2" s="440"/>
      <c r="Q2" s="441"/>
      <c r="R2" s="441"/>
      <c r="S2" s="441"/>
      <c r="T2" s="441" t="s">
        <v>2140</v>
      </c>
      <c r="U2" s="441"/>
      <c r="V2" s="441"/>
      <c r="W2" s="441"/>
      <c r="X2" s="441"/>
      <c r="Y2" s="441"/>
      <c r="Z2" s="441"/>
      <c r="AA2" s="441"/>
      <c r="AB2" s="441"/>
      <c r="AC2" s="441"/>
      <c r="AD2" s="441"/>
      <c r="AE2" s="657" t="s">
        <v>425</v>
      </c>
      <c r="AF2" s="869" t="s">
        <v>8205</v>
      </c>
      <c r="AG2" s="869"/>
      <c r="AH2" s="869"/>
      <c r="AI2" s="869"/>
      <c r="AJ2" s="869"/>
      <c r="AK2" s="869"/>
      <c r="AL2" s="869"/>
      <c r="AM2" s="869"/>
      <c r="AN2" s="870"/>
      <c r="AP2" s="561" t="str">
        <f ca="1">RIGHT(CELL("filename",A1),LEN(CELL("filename",A1))-FIND("]",CELL("filename",A1)))</f>
        <v>(1)</v>
      </c>
      <c r="AR2" s="654"/>
      <c r="AS2" s="654"/>
      <c r="AT2" s="654"/>
      <c r="AU2" s="654"/>
      <c r="AV2" s="654"/>
      <c r="AW2" s="654"/>
      <c r="AX2" s="654"/>
      <c r="AY2" s="654"/>
      <c r="AZ2" s="654"/>
      <c r="BA2" s="654"/>
      <c r="BB2" s="654"/>
      <c r="BC2" s="654"/>
      <c r="BD2" s="654"/>
      <c r="BE2" s="654"/>
      <c r="BF2" s="654"/>
      <c r="BG2" s="654"/>
      <c r="BH2" s="654"/>
      <c r="BI2" s="654"/>
      <c r="BJ2" s="654"/>
    </row>
    <row r="3" spans="1:62" s="442" customFormat="1" ht="12" customHeight="1" x14ac:dyDescent="0.15">
      <c r="B3" s="443"/>
      <c r="C3" s="444"/>
      <c r="D3" s="445"/>
      <c r="E3" s="445"/>
      <c r="F3" s="445"/>
      <c r="G3" s="445"/>
      <c r="H3" s="445"/>
      <c r="I3" s="445"/>
      <c r="J3" s="445"/>
      <c r="K3" s="445"/>
      <c r="L3" s="445"/>
      <c r="M3" s="445"/>
      <c r="N3" s="575"/>
      <c r="O3" s="575"/>
      <c r="P3" s="575"/>
      <c r="Q3" s="575"/>
      <c r="R3" s="575"/>
      <c r="S3" s="575"/>
      <c r="T3" s="576" t="s">
        <v>2141</v>
      </c>
      <c r="U3" s="575"/>
      <c r="V3" s="575"/>
      <c r="W3" s="575"/>
      <c r="X3" s="575"/>
      <c r="Y3" s="575"/>
      <c r="Z3" s="575"/>
      <c r="AA3" s="575"/>
      <c r="AB3" s="575"/>
      <c r="AC3" s="575"/>
      <c r="AD3" s="575"/>
      <c r="AE3" s="575"/>
      <c r="AF3" s="575"/>
      <c r="AG3" s="575"/>
      <c r="AH3" s="575"/>
      <c r="AI3" s="575"/>
      <c r="AJ3" s="575"/>
      <c r="AK3" s="575"/>
      <c r="AL3" s="575"/>
      <c r="AM3" s="575"/>
      <c r="AN3" s="575"/>
      <c r="AO3" s="575"/>
      <c r="AR3" s="631"/>
      <c r="AS3" s="631"/>
      <c r="AT3" s="631"/>
      <c r="AU3" s="631"/>
      <c r="AV3" s="631"/>
      <c r="AW3" s="631"/>
      <c r="AX3" s="631"/>
      <c r="AY3" s="631"/>
      <c r="AZ3" s="631"/>
      <c r="BA3" s="631"/>
      <c r="BB3" s="631"/>
      <c r="BC3" s="631"/>
      <c r="BD3" s="631"/>
      <c r="BE3" s="631"/>
      <c r="BF3" s="631"/>
      <c r="BG3" s="631"/>
      <c r="BH3" s="631"/>
      <c r="BI3" s="631"/>
      <c r="BJ3" s="631"/>
    </row>
    <row r="4" spans="1:62" s="446" customFormat="1" ht="13.5" customHeight="1" x14ac:dyDescent="0.15">
      <c r="B4" s="887" t="s">
        <v>8198</v>
      </c>
      <c r="C4" s="887"/>
      <c r="D4" s="887"/>
      <c r="E4" s="888"/>
      <c r="F4" s="889"/>
      <c r="G4" s="890"/>
      <c r="H4" s="890"/>
      <c r="I4" s="891" t="s">
        <v>418</v>
      </c>
      <c r="J4" s="892"/>
      <c r="K4" s="892"/>
      <c r="L4" s="892"/>
      <c r="M4" s="893"/>
      <c r="N4" s="894"/>
      <c r="O4" s="895"/>
      <c r="P4" s="895"/>
      <c r="Q4" s="895"/>
      <c r="R4" s="895"/>
      <c r="S4" s="895"/>
      <c r="T4" s="895"/>
      <c r="U4" s="896"/>
      <c r="V4" s="891" t="s">
        <v>418</v>
      </c>
      <c r="W4" s="892"/>
      <c r="X4" s="892"/>
      <c r="Y4" s="892"/>
      <c r="Z4" s="892"/>
      <c r="AA4" s="892"/>
      <c r="AB4" s="892"/>
      <c r="AC4" s="892"/>
      <c r="AD4" s="893"/>
      <c r="AE4" s="897"/>
      <c r="AF4" s="898"/>
      <c r="AG4" s="898"/>
      <c r="AH4" s="898"/>
      <c r="AI4" s="898"/>
      <c r="AJ4" s="898"/>
      <c r="AK4" s="898"/>
      <c r="AL4" s="899"/>
      <c r="AM4" s="447"/>
      <c r="AO4" s="437"/>
    </row>
    <row r="5" spans="1:62" s="446" customFormat="1" ht="27" customHeight="1" x14ac:dyDescent="0.15">
      <c r="B5" s="871" t="s">
        <v>8199</v>
      </c>
      <c r="C5" s="871"/>
      <c r="D5" s="871"/>
      <c r="E5" s="872"/>
      <c r="F5" s="653" t="s">
        <v>425</v>
      </c>
      <c r="G5" s="873" t="str">
        <f ca="1">IF(F5="■",RIGHT(CELL("filename",B1),LEN(CELL("filename",B1))-FIND("]",CELL("filename",B1))),"")</f>
        <v/>
      </c>
      <c r="H5" s="874"/>
      <c r="I5" s="875" t="s">
        <v>2139</v>
      </c>
      <c r="J5" s="876"/>
      <c r="K5" s="876"/>
      <c r="L5" s="876"/>
      <c r="M5" s="877"/>
      <c r="N5" s="878"/>
      <c r="O5" s="879"/>
      <c r="P5" s="879"/>
      <c r="Q5" s="879"/>
      <c r="R5" s="879"/>
      <c r="S5" s="879"/>
      <c r="T5" s="879"/>
      <c r="U5" s="880"/>
      <c r="V5" s="881" t="s">
        <v>2135</v>
      </c>
      <c r="W5" s="882"/>
      <c r="X5" s="882"/>
      <c r="Y5" s="882"/>
      <c r="Z5" s="882"/>
      <c r="AA5" s="882"/>
      <c r="AB5" s="882"/>
      <c r="AC5" s="882"/>
      <c r="AD5" s="883"/>
      <c r="AE5" s="884"/>
      <c r="AF5" s="885"/>
      <c r="AG5" s="885"/>
      <c r="AH5" s="885"/>
      <c r="AI5" s="885"/>
      <c r="AJ5" s="885"/>
      <c r="AK5" s="885"/>
      <c r="AL5" s="886"/>
      <c r="AM5" s="447"/>
      <c r="AO5" s="437"/>
    </row>
    <row r="6" spans="1:62" s="446" customFormat="1" ht="27" customHeight="1" x14ac:dyDescent="0.15">
      <c r="B6" s="900" t="s">
        <v>8197</v>
      </c>
      <c r="C6" s="901"/>
      <c r="D6" s="901"/>
      <c r="E6" s="902"/>
      <c r="F6" s="902"/>
      <c r="G6" s="902"/>
      <c r="H6" s="903"/>
      <c r="I6" s="872" t="s">
        <v>2136</v>
      </c>
      <c r="J6" s="904"/>
      <c r="K6" s="904"/>
      <c r="L6" s="904"/>
      <c r="M6" s="904"/>
      <c r="N6" s="904"/>
      <c r="O6" s="904"/>
      <c r="P6" s="904"/>
      <c r="Q6" s="904"/>
      <c r="R6" s="904"/>
      <c r="S6" s="904"/>
      <c r="T6" s="904"/>
      <c r="U6" s="904"/>
      <c r="V6" s="904"/>
      <c r="W6" s="904"/>
      <c r="X6" s="904"/>
      <c r="Y6" s="904"/>
      <c r="Z6" s="904"/>
      <c r="AA6" s="904"/>
      <c r="AB6" s="904"/>
      <c r="AC6" s="904"/>
      <c r="AD6" s="905"/>
      <c r="AE6" s="577" t="s">
        <v>2137</v>
      </c>
      <c r="AF6" s="906"/>
      <c r="AG6" s="906"/>
      <c r="AH6" s="906"/>
      <c r="AI6" s="906"/>
      <c r="AJ6" s="906"/>
      <c r="AK6" s="906"/>
      <c r="AL6" s="578" t="s">
        <v>2138</v>
      </c>
      <c r="AM6" s="447"/>
      <c r="AO6" s="437"/>
    </row>
    <row r="7" spans="1:62" s="446" customFormat="1" ht="27" customHeight="1" x14ac:dyDescent="0.15">
      <c r="B7" s="907" t="s">
        <v>419</v>
      </c>
      <c r="C7" s="908"/>
      <c r="D7" s="908"/>
      <c r="E7" s="909"/>
      <c r="F7" s="909"/>
      <c r="G7" s="909"/>
      <c r="H7" s="909"/>
      <c r="I7" s="909"/>
      <c r="J7" s="909"/>
      <c r="K7" s="909"/>
      <c r="L7" s="910"/>
      <c r="M7" s="911" t="s">
        <v>420</v>
      </c>
      <c r="N7" s="901"/>
      <c r="O7" s="901"/>
      <c r="P7" s="912">
        <f>IF($E$7&lt;&gt;"",INDEX('郵便番号（石川県）'!$B$4:$F$2574,MATCH($E$7,'郵便番号（石川県）'!$A$4:$A$2574,0),MATCH("県・郡・市町・字名",'郵便番号（石川県）'!$B$3:$F$3,0)),0)</f>
        <v>0</v>
      </c>
      <c r="Q7" s="912"/>
      <c r="R7" s="912"/>
      <c r="S7" s="912"/>
      <c r="T7" s="912"/>
      <c r="U7" s="912"/>
      <c r="V7" s="912"/>
      <c r="W7" s="912"/>
      <c r="X7" s="913"/>
      <c r="Y7" s="914"/>
      <c r="Z7" s="914"/>
      <c r="AA7" s="914"/>
      <c r="AB7" s="914"/>
      <c r="AC7" s="914"/>
      <c r="AD7" s="914"/>
      <c r="AE7" s="914"/>
      <c r="AF7" s="914"/>
      <c r="AG7" s="914"/>
      <c r="AH7" s="914"/>
      <c r="AI7" s="914"/>
      <c r="AJ7" s="914"/>
      <c r="AK7" s="914"/>
      <c r="AL7" s="915"/>
      <c r="AM7" s="448"/>
      <c r="AP7" s="659"/>
      <c r="AQ7" s="659"/>
      <c r="AR7" s="644" t="s">
        <v>8191</v>
      </c>
    </row>
    <row r="8" spans="1:62" s="446" customFormat="1" ht="27" customHeight="1" x14ac:dyDescent="0.15">
      <c r="B8" s="900" t="s">
        <v>421</v>
      </c>
      <c r="C8" s="916"/>
      <c r="D8" s="916"/>
      <c r="E8" s="916"/>
      <c r="F8" s="916"/>
      <c r="G8" s="917"/>
      <c r="H8" s="917"/>
      <c r="I8" s="917"/>
      <c r="J8" s="917"/>
      <c r="K8" s="917"/>
      <c r="L8" s="917"/>
      <c r="M8" s="917"/>
      <c r="N8" s="917"/>
      <c r="O8" s="918"/>
      <c r="P8" s="900" t="s">
        <v>422</v>
      </c>
      <c r="Q8" s="916"/>
      <c r="R8" s="916"/>
      <c r="S8" s="916"/>
      <c r="T8" s="916"/>
      <c r="U8" s="919"/>
      <c r="V8" s="919"/>
      <c r="W8" s="919"/>
      <c r="X8" s="919"/>
      <c r="Y8" s="919"/>
      <c r="Z8" s="919"/>
      <c r="AA8" s="919"/>
      <c r="AB8" s="919"/>
      <c r="AC8" s="919"/>
      <c r="AD8" s="919"/>
      <c r="AE8" s="919"/>
      <c r="AF8" s="919"/>
      <c r="AG8" s="919"/>
      <c r="AH8" s="919"/>
      <c r="AI8" s="919"/>
      <c r="AJ8" s="919"/>
      <c r="AK8" s="919"/>
      <c r="AL8" s="920"/>
      <c r="AM8" s="448"/>
      <c r="AP8" s="659"/>
      <c r="AQ8" s="659"/>
      <c r="AR8" s="644"/>
    </row>
    <row r="9" spans="1:62" s="446" customFormat="1" ht="12" customHeight="1" x14ac:dyDescent="0.15">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row>
    <row r="10" spans="1:62" s="436" customFormat="1" x14ac:dyDescent="0.15">
      <c r="B10" s="449" t="s">
        <v>423</v>
      </c>
      <c r="C10" s="435"/>
      <c r="D10" s="435"/>
      <c r="E10" s="435"/>
      <c r="F10" s="435"/>
      <c r="G10" s="435"/>
      <c r="H10" s="435"/>
      <c r="I10" s="435"/>
      <c r="J10" s="435"/>
      <c r="K10" s="435"/>
      <c r="L10" s="435"/>
      <c r="M10" s="435"/>
      <c r="Y10" s="435"/>
      <c r="Z10" s="435"/>
      <c r="AA10" s="435"/>
      <c r="AB10" s="435"/>
      <c r="AC10" s="435"/>
      <c r="AD10" s="435"/>
      <c r="AE10" s="435"/>
      <c r="AF10" s="435"/>
      <c r="AG10" s="435"/>
      <c r="AH10" s="435"/>
      <c r="AI10" s="435"/>
      <c r="AJ10" s="435"/>
      <c r="AK10" s="435"/>
      <c r="AL10" s="435"/>
      <c r="AM10" s="435"/>
    </row>
    <row r="11" spans="1:62" s="450" customFormat="1" ht="12" customHeight="1" x14ac:dyDescent="0.15">
      <c r="B11" s="451" t="s">
        <v>424</v>
      </c>
      <c r="C11" s="452"/>
      <c r="D11" s="453"/>
      <c r="E11" s="453"/>
      <c r="F11" s="453"/>
      <c r="G11" s="453"/>
      <c r="H11" s="453"/>
      <c r="I11" s="453"/>
      <c r="J11" s="453"/>
      <c r="K11" s="453"/>
      <c r="L11" s="453"/>
      <c r="M11" s="453"/>
      <c r="N11" s="453"/>
      <c r="O11" s="454"/>
      <c r="P11" s="454"/>
      <c r="Q11" s="453"/>
      <c r="R11" s="453"/>
      <c r="S11" s="453"/>
      <c r="T11" s="453"/>
      <c r="X11" s="453"/>
      <c r="Y11" s="453"/>
    </row>
    <row r="12" spans="1:62" s="455" customFormat="1" ht="27" customHeight="1" x14ac:dyDescent="0.15">
      <c r="B12" s="567" t="s">
        <v>425</v>
      </c>
      <c r="C12" s="568" t="s">
        <v>426</v>
      </c>
      <c r="D12" s="921" t="s">
        <v>427</v>
      </c>
      <c r="E12" s="922"/>
      <c r="F12" s="922"/>
      <c r="G12" s="922"/>
      <c r="H12" s="569" t="s">
        <v>425</v>
      </c>
      <c r="I12" s="570" t="s">
        <v>428</v>
      </c>
      <c r="J12" s="923" t="s">
        <v>429</v>
      </c>
      <c r="K12" s="923"/>
      <c r="L12" s="923"/>
      <c r="M12" s="923"/>
      <c r="N12" s="456"/>
      <c r="O12" s="569" t="s">
        <v>425</v>
      </c>
      <c r="P12" s="570" t="s">
        <v>430</v>
      </c>
      <c r="Q12" s="923" t="s">
        <v>431</v>
      </c>
      <c r="R12" s="923"/>
      <c r="S12" s="923"/>
      <c r="T12" s="923"/>
      <c r="U12" s="924"/>
      <c r="V12" s="569" t="s">
        <v>425</v>
      </c>
      <c r="W12" s="570" t="s">
        <v>432</v>
      </c>
      <c r="X12" s="923" t="s">
        <v>433</v>
      </c>
      <c r="Y12" s="923"/>
      <c r="Z12" s="923"/>
      <c r="AA12" s="923"/>
      <c r="AB12" s="924"/>
      <c r="AC12" s="569" t="s">
        <v>425</v>
      </c>
      <c r="AD12" s="570" t="s">
        <v>434</v>
      </c>
      <c r="AE12" s="923" t="s">
        <v>2130</v>
      </c>
      <c r="AF12" s="923"/>
      <c r="AG12" s="923"/>
      <c r="AH12" s="923"/>
      <c r="AI12" s="923"/>
      <c r="AJ12" s="923"/>
      <c r="AK12" s="924"/>
    </row>
    <row r="13" spans="1:62" s="455" customFormat="1" ht="27" customHeight="1" x14ac:dyDescent="0.15">
      <c r="B13" s="579" t="s">
        <v>425</v>
      </c>
      <c r="C13" s="580" t="s">
        <v>435</v>
      </c>
      <c r="D13" s="925" t="s">
        <v>8218</v>
      </c>
      <c r="E13" s="926"/>
      <c r="F13" s="926"/>
      <c r="G13" s="926"/>
      <c r="H13" s="581" t="s">
        <v>425</v>
      </c>
      <c r="I13" s="582" t="s">
        <v>436</v>
      </c>
      <c r="J13" s="927" t="s">
        <v>437</v>
      </c>
      <c r="K13" s="927"/>
      <c r="L13" s="927"/>
      <c r="M13" s="927"/>
      <c r="N13" s="583"/>
      <c r="O13" s="581" t="s">
        <v>425</v>
      </c>
      <c r="P13" s="582" t="s">
        <v>438</v>
      </c>
      <c r="Q13" s="927" t="s">
        <v>2133</v>
      </c>
      <c r="R13" s="927"/>
      <c r="S13" s="927"/>
      <c r="T13" s="927"/>
      <c r="U13" s="928"/>
      <c r="V13" s="581" t="s">
        <v>425</v>
      </c>
      <c r="W13" s="582" t="s">
        <v>2132</v>
      </c>
      <c r="X13" s="928" t="s">
        <v>2131</v>
      </c>
      <c r="Y13" s="929"/>
      <c r="Z13" s="929"/>
      <c r="AA13" s="929"/>
      <c r="AB13" s="929"/>
      <c r="AC13" s="929"/>
      <c r="AD13" s="929"/>
      <c r="AE13" s="929"/>
      <c r="AF13" s="929"/>
      <c r="AG13" s="929"/>
      <c r="AH13" s="929"/>
      <c r="AI13" s="929"/>
      <c r="AJ13" s="929"/>
      <c r="AK13" s="929"/>
    </row>
    <row r="14" spans="1:62" s="436" customFormat="1" x14ac:dyDescent="0.15">
      <c r="B14" s="930" t="s">
        <v>439</v>
      </c>
      <c r="C14" s="930"/>
      <c r="D14" s="457" t="s">
        <v>2134</v>
      </c>
    </row>
    <row r="15" spans="1:62" s="450" customFormat="1" ht="9" customHeight="1" x14ac:dyDescent="0.15">
      <c r="B15" s="458"/>
      <c r="C15" s="459"/>
      <c r="D15" s="459"/>
      <c r="E15" s="459"/>
      <c r="F15" s="459"/>
      <c r="G15" s="459"/>
      <c r="H15" s="459"/>
      <c r="I15" s="459"/>
      <c r="J15" s="459"/>
      <c r="K15" s="459"/>
      <c r="L15" s="459"/>
      <c r="AQ15" s="460"/>
      <c r="AR15" s="460"/>
      <c r="AS15" s="460"/>
      <c r="AT15" s="460"/>
      <c r="AU15" s="460"/>
      <c r="AV15" s="460"/>
      <c r="AW15" s="460"/>
      <c r="AX15" s="460"/>
      <c r="AY15" s="460"/>
      <c r="AZ15" s="460"/>
      <c r="BA15" s="460"/>
      <c r="BB15" s="460"/>
      <c r="BC15" s="460"/>
      <c r="BD15" s="460"/>
    </row>
    <row r="16" spans="1:62" s="450" customFormat="1" x14ac:dyDescent="0.15">
      <c r="B16" s="528" t="s">
        <v>440</v>
      </c>
      <c r="C16" s="461"/>
      <c r="D16" s="461"/>
      <c r="E16" s="461"/>
      <c r="F16" s="461"/>
      <c r="G16" s="461"/>
      <c r="H16" s="461"/>
      <c r="I16" s="461"/>
      <c r="J16" s="461"/>
      <c r="K16" s="461"/>
      <c r="L16" s="528" t="s">
        <v>441</v>
      </c>
      <c r="M16" s="462"/>
      <c r="N16" s="453"/>
      <c r="O16" s="454"/>
      <c r="P16" s="454"/>
      <c r="Q16" s="453"/>
      <c r="R16" s="453"/>
      <c r="S16" s="453"/>
      <c r="T16" s="453"/>
      <c r="U16" s="453"/>
      <c r="V16" s="463"/>
      <c r="W16" s="464"/>
      <c r="X16" s="464"/>
      <c r="Y16" s="464"/>
      <c r="Z16" s="464"/>
      <c r="AA16" s="464"/>
      <c r="AB16" s="464"/>
      <c r="AC16" s="464"/>
      <c r="AD16" s="464"/>
    </row>
    <row r="17" spans="2:56" s="450" customFormat="1" ht="13.5" customHeight="1" x14ac:dyDescent="0.15">
      <c r="B17" s="931" t="s">
        <v>442</v>
      </c>
      <c r="C17" s="932"/>
      <c r="D17" s="933" t="s">
        <v>443</v>
      </c>
      <c r="E17" s="933"/>
      <c r="F17" s="933"/>
      <c r="G17" s="933"/>
      <c r="H17" s="933"/>
      <c r="I17" s="933"/>
      <c r="J17" s="933"/>
      <c r="K17" s="465"/>
      <c r="L17" s="931" t="s">
        <v>442</v>
      </c>
      <c r="M17" s="932"/>
      <c r="N17" s="931" t="s">
        <v>444</v>
      </c>
      <c r="O17" s="934"/>
      <c r="P17" s="934"/>
      <c r="Q17" s="934"/>
      <c r="R17" s="934"/>
      <c r="S17" s="934"/>
      <c r="T17" s="932"/>
      <c r="V17" s="935" t="s">
        <v>445</v>
      </c>
      <c r="W17" s="936"/>
      <c r="X17" s="466" t="s">
        <v>446</v>
      </c>
      <c r="AP17" s="467">
        <v>1</v>
      </c>
      <c r="AQ17" s="467">
        <v>2</v>
      </c>
      <c r="AR17" s="467">
        <v>3</v>
      </c>
      <c r="AS17" s="460"/>
      <c r="AT17" s="467">
        <v>1</v>
      </c>
      <c r="AU17" s="467">
        <v>2</v>
      </c>
      <c r="AV17" s="467">
        <v>3</v>
      </c>
      <c r="AW17" s="460"/>
      <c r="AX17" s="460"/>
      <c r="AY17" s="460"/>
      <c r="AZ17" s="460"/>
      <c r="BA17" s="460"/>
      <c r="BB17" s="460"/>
      <c r="BC17" s="460"/>
    </row>
    <row r="18" spans="2:56" s="450" customFormat="1" ht="12.95" customHeight="1" x14ac:dyDescent="0.15">
      <c r="B18" s="937"/>
      <c r="C18" s="938"/>
      <c r="D18" s="931" t="str">
        <f>IFERROR(HLOOKUP(B18,AP17:AR18,2,FALSE),"")</f>
        <v/>
      </c>
      <c r="E18" s="934"/>
      <c r="F18" s="934"/>
      <c r="G18" s="934"/>
      <c r="H18" s="934"/>
      <c r="I18" s="934"/>
      <c r="J18" s="932"/>
      <c r="K18" s="465"/>
      <c r="L18" s="950"/>
      <c r="M18" s="951"/>
      <c r="N18" s="931" t="str">
        <f>IFERROR(HLOOKUP(L18,AT17:AV18,2,FALSE),"")</f>
        <v/>
      </c>
      <c r="O18" s="934"/>
      <c r="P18" s="934"/>
      <c r="Q18" s="934"/>
      <c r="R18" s="934"/>
      <c r="S18" s="934"/>
      <c r="T18" s="932"/>
      <c r="V18" s="935" t="s">
        <v>447</v>
      </c>
      <c r="W18" s="936"/>
      <c r="X18" s="466" t="s">
        <v>448</v>
      </c>
      <c r="AP18" s="468" t="s">
        <v>449</v>
      </c>
      <c r="AQ18" s="468" t="s">
        <v>450</v>
      </c>
      <c r="AR18" s="468" t="s">
        <v>451</v>
      </c>
      <c r="AS18" s="460"/>
      <c r="AT18" s="468" t="s">
        <v>452</v>
      </c>
      <c r="AU18" s="468" t="s">
        <v>453</v>
      </c>
      <c r="AV18" s="468" t="s">
        <v>454</v>
      </c>
      <c r="AW18" s="460"/>
      <c r="AX18" s="460"/>
      <c r="AY18" s="460"/>
      <c r="AZ18" s="460"/>
      <c r="BA18" s="460"/>
      <c r="BB18" s="460"/>
      <c r="BC18" s="460"/>
    </row>
    <row r="19" spans="2:56" s="450" customFormat="1" ht="13.5" customHeight="1" x14ac:dyDescent="0.15">
      <c r="B19" s="458" t="s">
        <v>455</v>
      </c>
      <c r="C19" s="459"/>
      <c r="D19" s="459"/>
      <c r="E19" s="459"/>
      <c r="F19" s="459"/>
      <c r="G19" s="459"/>
      <c r="H19" s="459"/>
      <c r="I19" s="459"/>
      <c r="J19" s="459"/>
      <c r="K19" s="459"/>
      <c r="L19" s="458" t="s">
        <v>456</v>
      </c>
      <c r="AQ19" s="460"/>
      <c r="AR19" s="460"/>
      <c r="AS19" s="460"/>
      <c r="AT19" s="460"/>
      <c r="AU19" s="460"/>
      <c r="AV19" s="460"/>
      <c r="AW19" s="460"/>
      <c r="AX19" s="460"/>
      <c r="AY19" s="460"/>
      <c r="AZ19" s="460"/>
      <c r="BA19" s="460"/>
      <c r="BB19" s="460"/>
      <c r="BC19" s="460"/>
      <c r="BD19" s="460"/>
    </row>
    <row r="20" spans="2:56" s="450" customFormat="1" ht="9" customHeight="1" x14ac:dyDescent="0.15">
      <c r="B20" s="469"/>
      <c r="C20" s="469"/>
      <c r="D20" s="453"/>
      <c r="E20" s="453"/>
      <c r="F20" s="453"/>
      <c r="G20" s="453"/>
      <c r="H20" s="453"/>
      <c r="I20" s="453"/>
      <c r="J20" s="453"/>
      <c r="K20" s="453"/>
      <c r="L20" s="453"/>
      <c r="M20" s="453"/>
      <c r="N20" s="453"/>
      <c r="O20" s="454"/>
      <c r="P20" s="454"/>
      <c r="Q20" s="453"/>
      <c r="R20" s="453"/>
      <c r="S20" s="453"/>
      <c r="T20" s="453"/>
    </row>
    <row r="21" spans="2:56" s="450" customFormat="1" x14ac:dyDescent="0.15">
      <c r="B21" s="528" t="s">
        <v>457</v>
      </c>
      <c r="C21" s="461"/>
      <c r="D21" s="461"/>
      <c r="E21" s="461"/>
      <c r="F21" s="461"/>
      <c r="G21" s="461"/>
      <c r="H21" s="461"/>
      <c r="I21" s="461"/>
      <c r="J21" s="461"/>
      <c r="K21" s="461"/>
      <c r="L21" s="461"/>
      <c r="M21" s="453"/>
      <c r="N21" s="453"/>
      <c r="O21" s="454"/>
      <c r="P21" s="454"/>
      <c r="Q21" s="453"/>
      <c r="R21" s="453"/>
      <c r="S21" s="453"/>
      <c r="T21" s="453"/>
      <c r="U21" s="453"/>
      <c r="V21" s="463"/>
      <c r="W21" s="464"/>
      <c r="X21" s="464"/>
      <c r="Y21" s="464"/>
      <c r="Z21" s="464"/>
      <c r="AA21" s="464"/>
      <c r="AB21" s="464"/>
      <c r="AC21" s="464"/>
      <c r="AD21" s="464"/>
    </row>
    <row r="22" spans="2:56" s="446" customFormat="1" ht="13.5" customHeight="1" x14ac:dyDescent="0.15">
      <c r="B22" s="931" t="s">
        <v>442</v>
      </c>
      <c r="C22" s="932"/>
      <c r="D22" s="933" t="s">
        <v>34</v>
      </c>
      <c r="E22" s="933"/>
      <c r="F22" s="933"/>
      <c r="G22" s="933"/>
      <c r="H22" s="933"/>
      <c r="I22" s="931" t="s">
        <v>458</v>
      </c>
      <c r="J22" s="934"/>
      <c r="K22" s="934"/>
      <c r="L22" s="932"/>
      <c r="M22" s="470" t="s">
        <v>459</v>
      </c>
      <c r="AP22" s="471">
        <v>1</v>
      </c>
      <c r="AQ22" s="471">
        <v>2</v>
      </c>
      <c r="AR22" s="471">
        <v>3</v>
      </c>
      <c r="AS22" s="471">
        <v>4</v>
      </c>
      <c r="AT22" s="471">
        <v>5</v>
      </c>
      <c r="AU22" s="471">
        <v>6</v>
      </c>
      <c r="AV22" s="471">
        <v>7</v>
      </c>
      <c r="AW22" s="471">
        <v>8</v>
      </c>
      <c r="AX22" s="471">
        <v>9</v>
      </c>
      <c r="AY22" s="471">
        <v>10</v>
      </c>
      <c r="AZ22" s="471">
        <v>11</v>
      </c>
      <c r="BA22" s="471">
        <v>12</v>
      </c>
      <c r="BB22" s="471">
        <v>13</v>
      </c>
      <c r="BC22" s="471">
        <v>14</v>
      </c>
    </row>
    <row r="23" spans="2:56" s="446" customFormat="1" ht="13.5" customHeight="1" x14ac:dyDescent="0.15">
      <c r="B23" s="937"/>
      <c r="C23" s="938"/>
      <c r="D23" s="939" t="str">
        <f>IFERROR(HLOOKUP(B23,AP22:BC23,2,FALSE),"")</f>
        <v/>
      </c>
      <c r="E23" s="939"/>
      <c r="F23" s="939"/>
      <c r="G23" s="939"/>
      <c r="H23" s="939"/>
      <c r="I23" s="937"/>
      <c r="J23" s="940"/>
      <c r="K23" s="940"/>
      <c r="L23" s="938"/>
      <c r="M23" s="470" t="s">
        <v>460</v>
      </c>
      <c r="AP23" s="472" t="s">
        <v>461</v>
      </c>
      <c r="AQ23" s="472" t="s">
        <v>462</v>
      </c>
      <c r="AR23" s="472" t="s">
        <v>463</v>
      </c>
      <c r="AS23" s="472" t="s">
        <v>464</v>
      </c>
      <c r="AT23" s="472" t="s">
        <v>465</v>
      </c>
      <c r="AU23" s="472" t="s">
        <v>466</v>
      </c>
      <c r="AV23" s="472" t="s">
        <v>467</v>
      </c>
      <c r="AW23" s="472" t="s">
        <v>468</v>
      </c>
      <c r="AX23" s="472" t="s">
        <v>469</v>
      </c>
      <c r="AY23" s="472" t="s">
        <v>470</v>
      </c>
      <c r="AZ23" s="472" t="s">
        <v>471</v>
      </c>
      <c r="BA23" s="472" t="s">
        <v>472</v>
      </c>
      <c r="BB23" s="472" t="s">
        <v>473</v>
      </c>
      <c r="BC23" s="472" t="s">
        <v>474</v>
      </c>
    </row>
    <row r="24" spans="2:56" s="446" customFormat="1" ht="13.5" customHeight="1" x14ac:dyDescent="0.15">
      <c r="B24" s="473" t="s">
        <v>475</v>
      </c>
      <c r="C24" s="459"/>
      <c r="D24" s="459"/>
      <c r="E24" s="459"/>
      <c r="F24" s="459"/>
      <c r="G24" s="459"/>
      <c r="H24" s="459"/>
      <c r="I24" s="459"/>
      <c r="J24" s="459"/>
      <c r="K24" s="459"/>
      <c r="L24" s="459"/>
      <c r="AQ24" s="474"/>
      <c r="AR24" s="474"/>
      <c r="AS24" s="474"/>
      <c r="AT24" s="474"/>
      <c r="AU24" s="474"/>
      <c r="AV24" s="474"/>
      <c r="AW24" s="474"/>
      <c r="AX24" s="474"/>
      <c r="AY24" s="474"/>
      <c r="AZ24" s="474"/>
      <c r="BA24" s="474"/>
      <c r="BB24" s="474"/>
      <c r="BC24" s="474"/>
      <c r="BD24" s="474"/>
    </row>
    <row r="25" spans="2:56" s="446" customFormat="1" ht="9" customHeight="1" x14ac:dyDescent="0.15">
      <c r="B25" s="458"/>
      <c r="C25" s="459"/>
      <c r="D25" s="459"/>
      <c r="E25" s="459"/>
      <c r="F25" s="459"/>
      <c r="G25" s="459"/>
      <c r="H25" s="459"/>
      <c r="I25" s="459"/>
      <c r="J25" s="459"/>
      <c r="K25" s="459"/>
      <c r="L25" s="459"/>
      <c r="AQ25" s="474"/>
      <c r="AR25" s="474"/>
      <c r="AS25" s="474"/>
      <c r="AT25" s="474"/>
      <c r="AU25" s="474"/>
      <c r="AV25" s="474"/>
      <c r="AW25" s="474"/>
      <c r="AX25" s="474"/>
      <c r="AY25" s="474"/>
      <c r="AZ25" s="474"/>
      <c r="BA25" s="474"/>
      <c r="BB25" s="474"/>
      <c r="BC25" s="474"/>
      <c r="BD25" s="474"/>
    </row>
    <row r="26" spans="2:56" x14ac:dyDescent="0.15">
      <c r="B26" s="475" t="s">
        <v>476</v>
      </c>
      <c r="C26" s="476"/>
      <c r="D26" s="47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row>
    <row r="27" spans="2:56" s="446" customFormat="1" ht="36.75" customHeight="1" x14ac:dyDescent="0.15">
      <c r="B27" s="584" t="s">
        <v>425</v>
      </c>
      <c r="C27" s="941" t="s">
        <v>8229</v>
      </c>
      <c r="D27" s="942"/>
      <c r="E27" s="942"/>
      <c r="F27" s="942"/>
      <c r="G27" s="942"/>
      <c r="H27" s="942"/>
      <c r="I27" s="942"/>
      <c r="J27" s="942"/>
      <c r="K27" s="942"/>
      <c r="L27" s="942"/>
      <c r="M27" s="942"/>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c r="AL27" s="943"/>
      <c r="AM27" s="476"/>
    </row>
    <row r="28" spans="2:56" s="477" customFormat="1" ht="9" customHeight="1" x14ac:dyDescent="0.15">
      <c r="B28" s="944"/>
      <c r="C28" s="945"/>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row>
    <row r="29" spans="2:56" s="477" customFormat="1" x14ac:dyDescent="0.15">
      <c r="B29" s="475" t="s">
        <v>477</v>
      </c>
      <c r="C29" s="447"/>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5" t="s">
        <v>8195</v>
      </c>
      <c r="AB29" s="476"/>
      <c r="AC29" s="476"/>
      <c r="AD29" s="476"/>
      <c r="AE29" s="476"/>
      <c r="AF29" s="476"/>
      <c r="AG29" s="476"/>
      <c r="AH29" s="476"/>
      <c r="AI29" s="476"/>
      <c r="AJ29" s="476"/>
      <c r="AK29" s="476"/>
      <c r="AL29" s="476"/>
      <c r="AM29" s="476"/>
    </row>
    <row r="30" spans="2:56" s="446" customFormat="1" ht="13.5" customHeight="1" x14ac:dyDescent="0.15">
      <c r="B30" s="656" t="s">
        <v>425</v>
      </c>
      <c r="C30" s="946" t="s">
        <v>478</v>
      </c>
      <c r="D30" s="946"/>
      <c r="E30" s="946"/>
      <c r="F30" s="946"/>
      <c r="G30" s="946"/>
      <c r="H30" s="946"/>
      <c r="I30" s="946"/>
      <c r="J30" s="946"/>
      <c r="K30" s="946"/>
      <c r="L30" s="946"/>
      <c r="M30" s="946"/>
      <c r="N30" s="946"/>
      <c r="O30" s="946"/>
      <c r="P30" s="946"/>
      <c r="Q30" s="946"/>
      <c r="R30" s="946"/>
      <c r="S30" s="946"/>
      <c r="T30" s="946"/>
      <c r="U30" s="946"/>
      <c r="V30" s="946"/>
      <c r="W30" s="946"/>
      <c r="X30" s="946"/>
      <c r="Y30" s="947"/>
      <c r="Z30" s="652"/>
      <c r="AA30" s="657" t="s">
        <v>425</v>
      </c>
      <c r="AB30" s="948" t="s">
        <v>8194</v>
      </c>
      <c r="AC30" s="948"/>
      <c r="AD30" s="948"/>
      <c r="AE30" s="948"/>
      <c r="AF30" s="948"/>
      <c r="AG30" s="948"/>
      <c r="AH30" s="948"/>
      <c r="AI30" s="948"/>
      <c r="AJ30" s="948"/>
      <c r="AK30" s="948"/>
      <c r="AL30" s="948"/>
      <c r="AM30" s="948"/>
      <c r="AN30" s="949"/>
    </row>
    <row r="31" spans="2:56" x14ac:dyDescent="0.15">
      <c r="AA31" s="473" t="s">
        <v>8196</v>
      </c>
    </row>
    <row r="32" spans="2:56" s="479" customFormat="1" ht="11.25" x14ac:dyDescent="0.15">
      <c r="B32" s="475" t="s">
        <v>479</v>
      </c>
      <c r="AN32" s="476"/>
    </row>
    <row r="33" spans="2:67" s="479" customFormat="1" ht="11.25" x14ac:dyDescent="0.15">
      <c r="B33" s="475" t="s">
        <v>480</v>
      </c>
      <c r="AN33" s="476"/>
    </row>
    <row r="34" spans="2:67" s="482" customFormat="1" ht="13.5" customHeight="1" x14ac:dyDescent="0.15">
      <c r="B34" s="952" t="s">
        <v>7</v>
      </c>
      <c r="C34" s="952" t="s">
        <v>481</v>
      </c>
      <c r="D34" s="952"/>
      <c r="E34" s="952"/>
      <c r="F34" s="952"/>
      <c r="G34" s="952"/>
      <c r="H34" s="952"/>
      <c r="I34" s="952"/>
      <c r="J34" s="952"/>
      <c r="K34" s="952"/>
      <c r="L34" s="952"/>
      <c r="M34" s="952"/>
      <c r="N34" s="952"/>
      <c r="O34" s="952"/>
      <c r="P34" s="952"/>
      <c r="Q34" s="952"/>
      <c r="R34" s="952"/>
      <c r="S34" s="952"/>
      <c r="T34" s="952"/>
      <c r="U34" s="953" t="s">
        <v>482</v>
      </c>
      <c r="V34" s="953"/>
      <c r="W34" s="953"/>
      <c r="X34" s="953"/>
      <c r="Y34" s="953"/>
      <c r="Z34" s="953"/>
      <c r="AA34" s="953"/>
      <c r="AB34" s="953"/>
      <c r="AC34" s="953"/>
      <c r="AD34" s="953"/>
      <c r="AE34" s="953"/>
      <c r="AF34" s="953"/>
      <c r="AG34" s="953"/>
      <c r="AH34" s="953"/>
      <c r="AI34" s="953"/>
      <c r="AJ34" s="953"/>
      <c r="AK34" s="953"/>
      <c r="AL34" s="953"/>
      <c r="AM34" s="953"/>
      <c r="AN34" s="953"/>
      <c r="AO34" s="563"/>
      <c r="AP34" s="481" t="s">
        <v>483</v>
      </c>
      <c r="AQ34" s="481" t="s">
        <v>484</v>
      </c>
      <c r="AR34" s="481" t="s">
        <v>485</v>
      </c>
      <c r="AS34" s="481" t="s">
        <v>486</v>
      </c>
      <c r="AT34" s="481" t="s">
        <v>487</v>
      </c>
      <c r="AU34" s="481" t="s">
        <v>488</v>
      </c>
      <c r="AV34" s="481" t="s">
        <v>489</v>
      </c>
      <c r="AW34" s="481" t="s">
        <v>490</v>
      </c>
      <c r="AX34" s="481" t="s">
        <v>491</v>
      </c>
      <c r="AY34" s="481" t="s">
        <v>492</v>
      </c>
      <c r="AZ34" s="481" t="s">
        <v>493</v>
      </c>
      <c r="BA34" s="481" t="s">
        <v>494</v>
      </c>
      <c r="BB34" s="481" t="s">
        <v>495</v>
      </c>
      <c r="BC34" s="481" t="s">
        <v>496</v>
      </c>
      <c r="BD34" s="481" t="s">
        <v>497</v>
      </c>
      <c r="BE34" s="481" t="s">
        <v>498</v>
      </c>
      <c r="BF34" s="481" t="s">
        <v>499</v>
      </c>
      <c r="BG34" s="481" t="s">
        <v>500</v>
      </c>
      <c r="BH34" s="481" t="s">
        <v>501</v>
      </c>
      <c r="BI34" s="481" t="s">
        <v>502</v>
      </c>
      <c r="BJ34" s="481" t="s">
        <v>503</v>
      </c>
      <c r="BK34" s="481" t="s">
        <v>504</v>
      </c>
      <c r="BL34" s="481" t="s">
        <v>505</v>
      </c>
      <c r="BM34" s="481" t="s">
        <v>506</v>
      </c>
      <c r="BN34" s="481" t="s">
        <v>507</v>
      </c>
      <c r="BO34" s="481" t="s">
        <v>508</v>
      </c>
    </row>
    <row r="35" spans="2:67" s="482" customFormat="1" ht="13.5" customHeight="1" x14ac:dyDescent="0.15">
      <c r="B35" s="952"/>
      <c r="C35" s="953" t="s">
        <v>509</v>
      </c>
      <c r="D35" s="953"/>
      <c r="E35" s="953"/>
      <c r="F35" s="953"/>
      <c r="G35" s="953"/>
      <c r="H35" s="953"/>
      <c r="I35" s="953"/>
      <c r="J35" s="954" t="s">
        <v>270</v>
      </c>
      <c r="K35" s="953"/>
      <c r="L35" s="953"/>
      <c r="M35" s="953"/>
      <c r="N35" s="955" t="s">
        <v>510</v>
      </c>
      <c r="O35" s="955"/>
      <c r="P35" s="955"/>
      <c r="Q35" s="955"/>
      <c r="R35" s="955"/>
      <c r="S35" s="955"/>
      <c r="T35" s="955"/>
      <c r="U35" s="953" t="s">
        <v>509</v>
      </c>
      <c r="V35" s="953"/>
      <c r="W35" s="953"/>
      <c r="X35" s="953"/>
      <c r="Y35" s="953"/>
      <c r="Z35" s="953"/>
      <c r="AA35" s="953"/>
      <c r="AB35" s="953"/>
      <c r="AC35" s="953"/>
      <c r="AD35" s="955" t="s">
        <v>511</v>
      </c>
      <c r="AE35" s="955"/>
      <c r="AF35" s="955" t="s">
        <v>510</v>
      </c>
      <c r="AG35" s="955"/>
      <c r="AH35" s="955"/>
      <c r="AI35" s="955"/>
      <c r="AJ35" s="955"/>
      <c r="AK35" s="955"/>
      <c r="AL35" s="955"/>
      <c r="AM35" s="955" t="s">
        <v>512</v>
      </c>
      <c r="AN35" s="955"/>
      <c r="AO35" s="634"/>
      <c r="AP35" s="586" t="s">
        <v>0</v>
      </c>
      <c r="AQ35" s="587">
        <v>1</v>
      </c>
      <c r="AR35" s="587">
        <v>2</v>
      </c>
      <c r="AS35" s="587">
        <v>3</v>
      </c>
      <c r="AT35" s="587">
        <v>4</v>
      </c>
      <c r="AU35" s="587">
        <v>5</v>
      </c>
      <c r="AV35" s="587">
        <v>6</v>
      </c>
      <c r="AW35" s="587">
        <v>7</v>
      </c>
      <c r="AX35" s="587">
        <v>8</v>
      </c>
      <c r="AY35" s="587">
        <v>9</v>
      </c>
      <c r="AZ35" s="587">
        <v>10</v>
      </c>
      <c r="BA35" s="587">
        <v>11</v>
      </c>
      <c r="BB35" s="587">
        <v>12</v>
      </c>
      <c r="BC35" s="587">
        <v>13</v>
      </c>
      <c r="BD35" s="587">
        <v>14</v>
      </c>
      <c r="BE35" s="587">
        <v>15</v>
      </c>
      <c r="BF35" s="587">
        <v>16</v>
      </c>
      <c r="BG35" s="587">
        <v>17</v>
      </c>
      <c r="BH35" s="587">
        <v>18</v>
      </c>
      <c r="BI35" s="587">
        <v>25</v>
      </c>
      <c r="BJ35" s="587">
        <v>19</v>
      </c>
      <c r="BK35" s="587">
        <v>20</v>
      </c>
      <c r="BL35" s="587">
        <v>21</v>
      </c>
      <c r="BM35" s="587">
        <v>22</v>
      </c>
      <c r="BN35" s="587">
        <v>23</v>
      </c>
      <c r="BO35" s="587">
        <v>24</v>
      </c>
    </row>
    <row r="36" spans="2:67" s="482" customFormat="1" ht="49.5" customHeight="1" x14ac:dyDescent="0.15">
      <c r="B36" s="952"/>
      <c r="C36" s="483" t="s">
        <v>483</v>
      </c>
      <c r="D36" s="483" t="s">
        <v>513</v>
      </c>
      <c r="E36" s="953" t="s">
        <v>514</v>
      </c>
      <c r="F36" s="953"/>
      <c r="G36" s="953"/>
      <c r="H36" s="953"/>
      <c r="I36" s="953"/>
      <c r="J36" s="484"/>
      <c r="K36" s="955" t="s">
        <v>515</v>
      </c>
      <c r="L36" s="955"/>
      <c r="M36" s="955"/>
      <c r="N36" s="955"/>
      <c r="O36" s="955"/>
      <c r="P36" s="955"/>
      <c r="Q36" s="955"/>
      <c r="R36" s="955"/>
      <c r="S36" s="955"/>
      <c r="T36" s="955"/>
      <c r="U36" s="483" t="s">
        <v>483</v>
      </c>
      <c r="V36" s="483" t="s">
        <v>513</v>
      </c>
      <c r="W36" s="953" t="s">
        <v>514</v>
      </c>
      <c r="X36" s="953"/>
      <c r="Y36" s="953"/>
      <c r="Z36" s="953"/>
      <c r="AA36" s="953"/>
      <c r="AB36" s="964" t="s">
        <v>8193</v>
      </c>
      <c r="AC36" s="964"/>
      <c r="AD36" s="955"/>
      <c r="AE36" s="955"/>
      <c r="AF36" s="955"/>
      <c r="AG36" s="955"/>
      <c r="AH36" s="955"/>
      <c r="AI36" s="955"/>
      <c r="AJ36" s="955"/>
      <c r="AK36" s="955"/>
      <c r="AL36" s="955"/>
      <c r="AM36" s="955"/>
      <c r="AN36" s="955"/>
      <c r="AO36" s="634"/>
      <c r="AP36" s="586" t="s">
        <v>33</v>
      </c>
      <c r="AQ36" s="485" t="s">
        <v>184</v>
      </c>
      <c r="AR36" s="485" t="s">
        <v>186</v>
      </c>
      <c r="AS36" s="485" t="s">
        <v>187</v>
      </c>
      <c r="AT36" s="485" t="s">
        <v>188</v>
      </c>
      <c r="AU36" s="485" t="s">
        <v>189</v>
      </c>
      <c r="AV36" s="485" t="s">
        <v>190</v>
      </c>
      <c r="AW36" s="485" t="s">
        <v>191</v>
      </c>
      <c r="AX36" s="485" t="s">
        <v>192</v>
      </c>
      <c r="AY36" s="485" t="s">
        <v>193</v>
      </c>
      <c r="AZ36" s="485" t="s">
        <v>194</v>
      </c>
      <c r="BA36" s="485" t="s">
        <v>195</v>
      </c>
      <c r="BB36" s="485" t="s">
        <v>196</v>
      </c>
      <c r="BC36" s="485" t="s">
        <v>197</v>
      </c>
      <c r="BD36" s="485" t="s">
        <v>198</v>
      </c>
      <c r="BE36" s="485" t="s">
        <v>199</v>
      </c>
      <c r="BF36" s="485" t="s">
        <v>200</v>
      </c>
      <c r="BG36" s="485" t="s">
        <v>201</v>
      </c>
      <c r="BH36" s="485" t="s">
        <v>202</v>
      </c>
      <c r="BI36" s="485" t="s">
        <v>209</v>
      </c>
      <c r="BJ36" s="485" t="s">
        <v>516</v>
      </c>
      <c r="BK36" s="485" t="s">
        <v>517</v>
      </c>
      <c r="BL36" s="485" t="s">
        <v>518</v>
      </c>
      <c r="BM36" s="485" t="s">
        <v>519</v>
      </c>
      <c r="BN36" s="485" t="s">
        <v>208</v>
      </c>
      <c r="BO36" s="485" t="s">
        <v>107</v>
      </c>
    </row>
    <row r="37" spans="2:67" s="482" customFormat="1" ht="27" customHeight="1" x14ac:dyDescent="0.15">
      <c r="B37" s="480" t="str">
        <f>IF(C37="","",1)</f>
        <v/>
      </c>
      <c r="C37" s="588"/>
      <c r="D37" s="571" t="str">
        <f t="shared" ref="D37:D46" si="0">IFERROR(HLOOKUP(C37,$AQ$34:$BI$36,2,FALSE),"")</f>
        <v/>
      </c>
      <c r="E37" s="952" t="str">
        <f t="shared" ref="E37:E46" si="1">IFERROR(HLOOKUP(C37,$AQ$34:$BI$36,3,FALSE),"")</f>
        <v/>
      </c>
      <c r="F37" s="952"/>
      <c r="G37" s="952"/>
      <c r="H37" s="952"/>
      <c r="I37" s="952"/>
      <c r="J37" s="589" t="s">
        <v>425</v>
      </c>
      <c r="K37" s="965" t="s">
        <v>425</v>
      </c>
      <c r="L37" s="966"/>
      <c r="M37" s="967"/>
      <c r="N37" s="957"/>
      <c r="O37" s="958"/>
      <c r="P37" s="958"/>
      <c r="Q37" s="958"/>
      <c r="R37" s="958"/>
      <c r="S37" s="958"/>
      <c r="T37" s="958"/>
      <c r="U37" s="588"/>
      <c r="V37" s="571" t="str">
        <f t="shared" ref="V37:V46" si="2">IFERROR(HLOOKUP(U37,$AQ$34:$BO$36,2,FALSE),"")</f>
        <v/>
      </c>
      <c r="W37" s="952" t="str">
        <f t="shared" ref="W37:W46" si="3">IFERROR(HLOOKUP(U37,$AQ$34:$BO$36,3,FALSE),"")</f>
        <v/>
      </c>
      <c r="X37" s="952"/>
      <c r="Y37" s="952"/>
      <c r="Z37" s="952"/>
      <c r="AA37" s="952"/>
      <c r="AB37" s="968"/>
      <c r="AC37" s="968"/>
      <c r="AD37" s="956"/>
      <c r="AE37" s="956"/>
      <c r="AF37" s="957"/>
      <c r="AG37" s="958"/>
      <c r="AH37" s="958"/>
      <c r="AI37" s="958"/>
      <c r="AJ37" s="958"/>
      <c r="AK37" s="958"/>
      <c r="AL37" s="958"/>
      <c r="AM37" s="959" t="s">
        <v>425</v>
      </c>
      <c r="AN37" s="959"/>
      <c r="AO37" s="469"/>
      <c r="AP37" s="586" t="s">
        <v>4</v>
      </c>
      <c r="AQ37" s="960" t="s">
        <v>185</v>
      </c>
      <c r="AR37" s="961"/>
      <c r="AS37" s="961"/>
      <c r="AT37" s="961"/>
      <c r="AU37" s="961"/>
      <c r="AV37" s="961"/>
      <c r="AW37" s="961"/>
      <c r="AX37" s="961"/>
      <c r="AY37" s="961"/>
      <c r="AZ37" s="961"/>
      <c r="BA37" s="962" t="s">
        <v>69</v>
      </c>
      <c r="BB37" s="963"/>
      <c r="BC37" s="963"/>
      <c r="BD37" s="963"/>
      <c r="BE37" s="963"/>
      <c r="BF37" s="963"/>
      <c r="BG37" s="485" t="s">
        <v>6</v>
      </c>
      <c r="BH37" s="485" t="s">
        <v>52</v>
      </c>
      <c r="BI37" s="587" t="s">
        <v>210</v>
      </c>
      <c r="BJ37" s="962" t="s">
        <v>204</v>
      </c>
      <c r="BK37" s="961"/>
      <c r="BL37" s="961"/>
      <c r="BM37" s="961"/>
      <c r="BN37" s="961"/>
      <c r="BO37" s="587" t="s">
        <v>107</v>
      </c>
    </row>
    <row r="38" spans="2:67" s="482" customFormat="1" ht="27" customHeight="1" x14ac:dyDescent="0.15">
      <c r="B38" s="480" t="str">
        <f t="shared" ref="B38:B46" si="4">IF(C38="","",B37+1)</f>
        <v/>
      </c>
      <c r="C38" s="588"/>
      <c r="D38" s="571" t="str">
        <f t="shared" si="0"/>
        <v/>
      </c>
      <c r="E38" s="952" t="str">
        <f t="shared" si="1"/>
        <v/>
      </c>
      <c r="F38" s="952"/>
      <c r="G38" s="952"/>
      <c r="H38" s="952"/>
      <c r="I38" s="952"/>
      <c r="J38" s="589" t="s">
        <v>425</v>
      </c>
      <c r="K38" s="959" t="s">
        <v>425</v>
      </c>
      <c r="L38" s="959"/>
      <c r="M38" s="959"/>
      <c r="N38" s="957"/>
      <c r="O38" s="958"/>
      <c r="P38" s="958"/>
      <c r="Q38" s="958"/>
      <c r="R38" s="958"/>
      <c r="S38" s="958"/>
      <c r="T38" s="958"/>
      <c r="U38" s="588"/>
      <c r="V38" s="571" t="str">
        <f t="shared" si="2"/>
        <v/>
      </c>
      <c r="W38" s="952" t="str">
        <f t="shared" si="3"/>
        <v/>
      </c>
      <c r="X38" s="952"/>
      <c r="Y38" s="952"/>
      <c r="Z38" s="952"/>
      <c r="AA38" s="952"/>
      <c r="AB38" s="969"/>
      <c r="AC38" s="969"/>
      <c r="AD38" s="956"/>
      <c r="AE38" s="956"/>
      <c r="AF38" s="957"/>
      <c r="AG38" s="958"/>
      <c r="AH38" s="958"/>
      <c r="AI38" s="958"/>
      <c r="AJ38" s="958"/>
      <c r="AK38" s="958"/>
      <c r="AL38" s="958"/>
      <c r="AM38" s="959" t="s">
        <v>425</v>
      </c>
      <c r="AN38" s="959"/>
      <c r="AO38" s="469"/>
    </row>
    <row r="39" spans="2:67" s="482" customFormat="1" ht="27" customHeight="1" x14ac:dyDescent="0.15">
      <c r="B39" s="480" t="str">
        <f t="shared" si="4"/>
        <v/>
      </c>
      <c r="C39" s="588"/>
      <c r="D39" s="571" t="str">
        <f t="shared" si="0"/>
        <v/>
      </c>
      <c r="E39" s="952" t="str">
        <f t="shared" si="1"/>
        <v/>
      </c>
      <c r="F39" s="952"/>
      <c r="G39" s="952"/>
      <c r="H39" s="952"/>
      <c r="I39" s="952"/>
      <c r="J39" s="589" t="s">
        <v>425</v>
      </c>
      <c r="K39" s="959" t="s">
        <v>425</v>
      </c>
      <c r="L39" s="959"/>
      <c r="M39" s="959"/>
      <c r="N39" s="958"/>
      <c r="O39" s="958"/>
      <c r="P39" s="958"/>
      <c r="Q39" s="958"/>
      <c r="R39" s="958"/>
      <c r="S39" s="958"/>
      <c r="T39" s="958"/>
      <c r="U39" s="588"/>
      <c r="V39" s="571" t="str">
        <f t="shared" si="2"/>
        <v/>
      </c>
      <c r="W39" s="952" t="str">
        <f t="shared" si="3"/>
        <v/>
      </c>
      <c r="X39" s="952"/>
      <c r="Y39" s="952"/>
      <c r="Z39" s="952"/>
      <c r="AA39" s="952"/>
      <c r="AB39" s="969"/>
      <c r="AC39" s="969"/>
      <c r="AD39" s="956"/>
      <c r="AE39" s="956"/>
      <c r="AF39" s="958"/>
      <c r="AG39" s="958"/>
      <c r="AH39" s="958"/>
      <c r="AI39" s="958"/>
      <c r="AJ39" s="958"/>
      <c r="AK39" s="958"/>
      <c r="AL39" s="958"/>
      <c r="AM39" s="959" t="s">
        <v>425</v>
      </c>
      <c r="AN39" s="959"/>
      <c r="AO39" s="469"/>
      <c r="AP39" s="467">
        <v>1</v>
      </c>
      <c r="AQ39" s="564">
        <v>2</v>
      </c>
      <c r="AR39" s="467">
        <v>3</v>
      </c>
      <c r="AS39" s="467">
        <v>4</v>
      </c>
      <c r="AT39" s="467">
        <v>5</v>
      </c>
      <c r="AU39" s="467">
        <v>6</v>
      </c>
    </row>
    <row r="40" spans="2:67" s="482" customFormat="1" ht="27" customHeight="1" x14ac:dyDescent="0.15">
      <c r="B40" s="480" t="str">
        <f t="shared" si="4"/>
        <v/>
      </c>
      <c r="C40" s="588"/>
      <c r="D40" s="571" t="str">
        <f t="shared" si="0"/>
        <v/>
      </c>
      <c r="E40" s="952" t="str">
        <f t="shared" si="1"/>
        <v/>
      </c>
      <c r="F40" s="952"/>
      <c r="G40" s="952"/>
      <c r="H40" s="952"/>
      <c r="I40" s="952"/>
      <c r="J40" s="589" t="s">
        <v>425</v>
      </c>
      <c r="K40" s="959" t="s">
        <v>425</v>
      </c>
      <c r="L40" s="959"/>
      <c r="M40" s="959"/>
      <c r="N40" s="958"/>
      <c r="O40" s="958"/>
      <c r="P40" s="958"/>
      <c r="Q40" s="958"/>
      <c r="R40" s="958"/>
      <c r="S40" s="958"/>
      <c r="T40" s="958"/>
      <c r="U40" s="588"/>
      <c r="V40" s="571" t="str">
        <f t="shared" si="2"/>
        <v/>
      </c>
      <c r="W40" s="952" t="str">
        <f t="shared" si="3"/>
        <v/>
      </c>
      <c r="X40" s="952"/>
      <c r="Y40" s="952"/>
      <c r="Z40" s="952"/>
      <c r="AA40" s="952"/>
      <c r="AB40" s="969"/>
      <c r="AC40" s="969"/>
      <c r="AD40" s="956"/>
      <c r="AE40" s="956"/>
      <c r="AF40" s="958"/>
      <c r="AG40" s="958"/>
      <c r="AH40" s="958"/>
      <c r="AI40" s="958"/>
      <c r="AJ40" s="958"/>
      <c r="AK40" s="958"/>
      <c r="AL40" s="958"/>
      <c r="AM40" s="959" t="s">
        <v>425</v>
      </c>
      <c r="AN40" s="959"/>
      <c r="AO40" s="469"/>
      <c r="AP40" s="468" t="s">
        <v>521</v>
      </c>
      <c r="AQ40" s="565" t="s">
        <v>522</v>
      </c>
      <c r="AR40" s="468" t="s">
        <v>520</v>
      </c>
      <c r="AS40" s="468" t="s">
        <v>523</v>
      </c>
      <c r="AT40" s="468" t="s">
        <v>313</v>
      </c>
      <c r="AU40" s="468" t="s">
        <v>524</v>
      </c>
    </row>
    <row r="41" spans="2:67" s="482" customFormat="1" ht="27" customHeight="1" x14ac:dyDescent="0.15">
      <c r="B41" s="480" t="str">
        <f t="shared" si="4"/>
        <v/>
      </c>
      <c r="C41" s="588"/>
      <c r="D41" s="571" t="str">
        <f t="shared" si="0"/>
        <v/>
      </c>
      <c r="E41" s="952" t="str">
        <f t="shared" si="1"/>
        <v/>
      </c>
      <c r="F41" s="952"/>
      <c r="G41" s="952"/>
      <c r="H41" s="952"/>
      <c r="I41" s="952"/>
      <c r="J41" s="589" t="s">
        <v>425</v>
      </c>
      <c r="K41" s="959" t="s">
        <v>425</v>
      </c>
      <c r="L41" s="959"/>
      <c r="M41" s="959"/>
      <c r="N41" s="958"/>
      <c r="O41" s="958"/>
      <c r="P41" s="958"/>
      <c r="Q41" s="958"/>
      <c r="R41" s="958"/>
      <c r="S41" s="958"/>
      <c r="T41" s="958"/>
      <c r="U41" s="588"/>
      <c r="V41" s="571" t="str">
        <f t="shared" si="2"/>
        <v/>
      </c>
      <c r="W41" s="952" t="str">
        <f t="shared" si="3"/>
        <v/>
      </c>
      <c r="X41" s="952"/>
      <c r="Y41" s="952"/>
      <c r="Z41" s="952"/>
      <c r="AA41" s="952"/>
      <c r="AB41" s="969"/>
      <c r="AC41" s="969"/>
      <c r="AD41" s="956"/>
      <c r="AE41" s="956"/>
      <c r="AF41" s="958"/>
      <c r="AG41" s="958"/>
      <c r="AH41" s="958"/>
      <c r="AI41" s="958"/>
      <c r="AJ41" s="958"/>
      <c r="AK41" s="958"/>
      <c r="AL41" s="958"/>
      <c r="AM41" s="959" t="s">
        <v>425</v>
      </c>
      <c r="AN41" s="959"/>
      <c r="AO41" s="469"/>
      <c r="AS41" s="482" t="str">
        <f>IFERROR(MATCH("補強",#REF!,),"補強以外")</f>
        <v>補強以外</v>
      </c>
    </row>
    <row r="42" spans="2:67" s="482" customFormat="1" ht="27" customHeight="1" x14ac:dyDescent="0.15">
      <c r="B42" s="480" t="str">
        <f t="shared" si="4"/>
        <v/>
      </c>
      <c r="C42" s="588"/>
      <c r="D42" s="571" t="str">
        <f t="shared" si="0"/>
        <v/>
      </c>
      <c r="E42" s="952" t="str">
        <f t="shared" si="1"/>
        <v/>
      </c>
      <c r="F42" s="952"/>
      <c r="G42" s="952"/>
      <c r="H42" s="952"/>
      <c r="I42" s="952"/>
      <c r="J42" s="589" t="s">
        <v>425</v>
      </c>
      <c r="K42" s="959" t="s">
        <v>425</v>
      </c>
      <c r="L42" s="959"/>
      <c r="M42" s="959"/>
      <c r="N42" s="958"/>
      <c r="O42" s="958"/>
      <c r="P42" s="958"/>
      <c r="Q42" s="958"/>
      <c r="R42" s="958"/>
      <c r="S42" s="958"/>
      <c r="T42" s="958"/>
      <c r="U42" s="588"/>
      <c r="V42" s="571" t="str">
        <f t="shared" si="2"/>
        <v/>
      </c>
      <c r="W42" s="952" t="str">
        <f t="shared" si="3"/>
        <v/>
      </c>
      <c r="X42" s="952"/>
      <c r="Y42" s="952"/>
      <c r="Z42" s="952"/>
      <c r="AA42" s="952"/>
      <c r="AB42" s="969"/>
      <c r="AC42" s="969"/>
      <c r="AD42" s="956"/>
      <c r="AE42" s="956"/>
      <c r="AF42" s="958"/>
      <c r="AG42" s="958"/>
      <c r="AH42" s="958"/>
      <c r="AI42" s="958"/>
      <c r="AJ42" s="958"/>
      <c r="AK42" s="958"/>
      <c r="AL42" s="958"/>
      <c r="AM42" s="959" t="s">
        <v>425</v>
      </c>
      <c r="AN42" s="959"/>
      <c r="AO42" s="469"/>
    </row>
    <row r="43" spans="2:67" s="482" customFormat="1" ht="27" customHeight="1" x14ac:dyDescent="0.15">
      <c r="B43" s="480" t="str">
        <f t="shared" si="4"/>
        <v/>
      </c>
      <c r="C43" s="588"/>
      <c r="D43" s="571" t="str">
        <f t="shared" si="0"/>
        <v/>
      </c>
      <c r="E43" s="952" t="str">
        <f t="shared" si="1"/>
        <v/>
      </c>
      <c r="F43" s="952"/>
      <c r="G43" s="952"/>
      <c r="H43" s="952"/>
      <c r="I43" s="952"/>
      <c r="J43" s="589" t="s">
        <v>425</v>
      </c>
      <c r="K43" s="959" t="s">
        <v>425</v>
      </c>
      <c r="L43" s="959"/>
      <c r="M43" s="959"/>
      <c r="N43" s="958"/>
      <c r="O43" s="958"/>
      <c r="P43" s="958"/>
      <c r="Q43" s="958"/>
      <c r="R43" s="958"/>
      <c r="S43" s="958"/>
      <c r="T43" s="958"/>
      <c r="U43" s="588"/>
      <c r="V43" s="571" t="str">
        <f t="shared" si="2"/>
        <v/>
      </c>
      <c r="W43" s="952" t="str">
        <f t="shared" si="3"/>
        <v/>
      </c>
      <c r="X43" s="952"/>
      <c r="Y43" s="952"/>
      <c r="Z43" s="952"/>
      <c r="AA43" s="952"/>
      <c r="AB43" s="969"/>
      <c r="AC43" s="969"/>
      <c r="AD43" s="956"/>
      <c r="AE43" s="956"/>
      <c r="AF43" s="958"/>
      <c r="AG43" s="958"/>
      <c r="AH43" s="958"/>
      <c r="AI43" s="958"/>
      <c r="AJ43" s="958"/>
      <c r="AK43" s="958"/>
      <c r="AL43" s="958"/>
      <c r="AM43" s="959" t="s">
        <v>425</v>
      </c>
      <c r="AN43" s="959"/>
      <c r="AO43" s="469"/>
    </row>
    <row r="44" spans="2:67" s="482" customFormat="1" ht="27" customHeight="1" x14ac:dyDescent="0.15">
      <c r="B44" s="480" t="str">
        <f t="shared" si="4"/>
        <v/>
      </c>
      <c r="C44" s="588"/>
      <c r="D44" s="571" t="str">
        <f t="shared" si="0"/>
        <v/>
      </c>
      <c r="E44" s="952" t="str">
        <f t="shared" si="1"/>
        <v/>
      </c>
      <c r="F44" s="952"/>
      <c r="G44" s="952"/>
      <c r="H44" s="952"/>
      <c r="I44" s="952"/>
      <c r="J44" s="589" t="s">
        <v>425</v>
      </c>
      <c r="K44" s="959" t="s">
        <v>425</v>
      </c>
      <c r="L44" s="959"/>
      <c r="M44" s="959"/>
      <c r="N44" s="958"/>
      <c r="O44" s="958"/>
      <c r="P44" s="958"/>
      <c r="Q44" s="958"/>
      <c r="R44" s="958"/>
      <c r="S44" s="958"/>
      <c r="T44" s="958"/>
      <c r="U44" s="588"/>
      <c r="V44" s="571" t="str">
        <f t="shared" si="2"/>
        <v/>
      </c>
      <c r="W44" s="952" t="str">
        <f t="shared" si="3"/>
        <v/>
      </c>
      <c r="X44" s="952"/>
      <c r="Y44" s="952"/>
      <c r="Z44" s="952"/>
      <c r="AA44" s="952"/>
      <c r="AB44" s="969"/>
      <c r="AC44" s="969"/>
      <c r="AD44" s="956"/>
      <c r="AE44" s="956"/>
      <c r="AF44" s="958"/>
      <c r="AG44" s="958"/>
      <c r="AH44" s="958"/>
      <c r="AI44" s="958"/>
      <c r="AJ44" s="958"/>
      <c r="AK44" s="958"/>
      <c r="AL44" s="958"/>
      <c r="AM44" s="959" t="s">
        <v>425</v>
      </c>
      <c r="AN44" s="959"/>
      <c r="AO44" s="469"/>
    </row>
    <row r="45" spans="2:67" s="482" customFormat="1" ht="27" customHeight="1" x14ac:dyDescent="0.15">
      <c r="B45" s="480" t="str">
        <f t="shared" si="4"/>
        <v/>
      </c>
      <c r="C45" s="588"/>
      <c r="D45" s="571" t="str">
        <f t="shared" si="0"/>
        <v/>
      </c>
      <c r="E45" s="952" t="str">
        <f t="shared" si="1"/>
        <v/>
      </c>
      <c r="F45" s="952"/>
      <c r="G45" s="952"/>
      <c r="H45" s="952"/>
      <c r="I45" s="952"/>
      <c r="J45" s="589" t="s">
        <v>425</v>
      </c>
      <c r="K45" s="959" t="s">
        <v>425</v>
      </c>
      <c r="L45" s="959"/>
      <c r="M45" s="959"/>
      <c r="N45" s="958"/>
      <c r="O45" s="958"/>
      <c r="P45" s="958"/>
      <c r="Q45" s="958"/>
      <c r="R45" s="958"/>
      <c r="S45" s="958"/>
      <c r="T45" s="958"/>
      <c r="U45" s="588"/>
      <c r="V45" s="571" t="str">
        <f t="shared" si="2"/>
        <v/>
      </c>
      <c r="W45" s="952" t="str">
        <f t="shared" si="3"/>
        <v/>
      </c>
      <c r="X45" s="952"/>
      <c r="Y45" s="952"/>
      <c r="Z45" s="952"/>
      <c r="AA45" s="952"/>
      <c r="AB45" s="969"/>
      <c r="AC45" s="969"/>
      <c r="AD45" s="956"/>
      <c r="AE45" s="956"/>
      <c r="AF45" s="958"/>
      <c r="AG45" s="958"/>
      <c r="AH45" s="958"/>
      <c r="AI45" s="958"/>
      <c r="AJ45" s="958"/>
      <c r="AK45" s="958"/>
      <c r="AL45" s="958"/>
      <c r="AM45" s="959" t="s">
        <v>425</v>
      </c>
      <c r="AN45" s="959"/>
      <c r="AO45" s="469"/>
    </row>
    <row r="46" spans="2:67" s="482" customFormat="1" ht="27" customHeight="1" x14ac:dyDescent="0.15">
      <c r="B46" s="480" t="str">
        <f t="shared" si="4"/>
        <v/>
      </c>
      <c r="C46" s="588"/>
      <c r="D46" s="571" t="str">
        <f t="shared" si="0"/>
        <v/>
      </c>
      <c r="E46" s="952" t="str">
        <f t="shared" si="1"/>
        <v/>
      </c>
      <c r="F46" s="952"/>
      <c r="G46" s="952"/>
      <c r="H46" s="952"/>
      <c r="I46" s="952"/>
      <c r="J46" s="589" t="s">
        <v>425</v>
      </c>
      <c r="K46" s="959" t="s">
        <v>425</v>
      </c>
      <c r="L46" s="959"/>
      <c r="M46" s="959"/>
      <c r="N46" s="958"/>
      <c r="O46" s="958"/>
      <c r="P46" s="958"/>
      <c r="Q46" s="958"/>
      <c r="R46" s="958"/>
      <c r="S46" s="958"/>
      <c r="T46" s="958"/>
      <c r="U46" s="588"/>
      <c r="V46" s="571" t="str">
        <f t="shared" si="2"/>
        <v/>
      </c>
      <c r="W46" s="952" t="str">
        <f t="shared" si="3"/>
        <v/>
      </c>
      <c r="X46" s="952"/>
      <c r="Y46" s="952"/>
      <c r="Z46" s="952"/>
      <c r="AA46" s="952"/>
      <c r="AB46" s="969"/>
      <c r="AC46" s="969"/>
      <c r="AD46" s="956"/>
      <c r="AE46" s="956"/>
      <c r="AF46" s="958"/>
      <c r="AG46" s="958"/>
      <c r="AH46" s="958"/>
      <c r="AI46" s="958"/>
      <c r="AJ46" s="958"/>
      <c r="AK46" s="958"/>
      <c r="AL46" s="958"/>
      <c r="AM46" s="959" t="s">
        <v>425</v>
      </c>
      <c r="AN46" s="959"/>
      <c r="AO46" s="469"/>
    </row>
    <row r="47" spans="2:67" s="482" customFormat="1" ht="58.5" customHeight="1" x14ac:dyDescent="0.15">
      <c r="B47" s="970" t="s">
        <v>12</v>
      </c>
      <c r="C47" s="970"/>
      <c r="D47" s="971" t="s">
        <v>525</v>
      </c>
      <c r="E47" s="971"/>
      <c r="F47" s="971"/>
      <c r="G47" s="971"/>
      <c r="H47" s="971"/>
      <c r="I47" s="971"/>
      <c r="J47" s="971"/>
      <c r="K47" s="971"/>
      <c r="L47" s="971"/>
      <c r="M47" s="971"/>
      <c r="N47" s="971"/>
      <c r="O47" s="971"/>
      <c r="P47" s="971"/>
      <c r="Q47" s="971"/>
      <c r="R47" s="971"/>
      <c r="S47" s="971"/>
      <c r="T47" s="971"/>
      <c r="U47" s="971"/>
      <c r="V47" s="971"/>
      <c r="W47" s="971"/>
      <c r="X47" s="971"/>
      <c r="Y47" s="971"/>
      <c r="Z47" s="971"/>
      <c r="AA47" s="971"/>
      <c r="AB47" s="971"/>
      <c r="AC47" s="971"/>
      <c r="AD47" s="971"/>
      <c r="AE47" s="971"/>
      <c r="AF47" s="971"/>
      <c r="AG47" s="971"/>
      <c r="AH47" s="971"/>
      <c r="AI47" s="971"/>
      <c r="AJ47" s="971"/>
      <c r="AK47" s="971"/>
      <c r="AL47" s="971"/>
      <c r="AM47" s="972"/>
      <c r="AN47" s="972"/>
    </row>
    <row r="48" spans="2:67" s="482" customFormat="1" ht="13.5" customHeight="1" x14ac:dyDescent="0.15">
      <c r="B48" s="590"/>
      <c r="C48" s="590"/>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row>
    <row r="49" spans="2:60" s="482" customFormat="1" x14ac:dyDescent="0.15">
      <c r="B49" s="487" t="s">
        <v>526</v>
      </c>
      <c r="C49" s="590"/>
      <c r="D49" s="486"/>
      <c r="E49" s="486"/>
      <c r="F49" s="486"/>
      <c r="G49" s="486"/>
      <c r="H49" s="486"/>
      <c r="I49" s="486"/>
      <c r="J49" s="486"/>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8"/>
    </row>
    <row r="50" spans="2:60" s="491" customFormat="1" ht="26.25" customHeight="1" x14ac:dyDescent="0.15">
      <c r="B50" s="973" t="s">
        <v>7</v>
      </c>
      <c r="C50" s="974" t="s">
        <v>510</v>
      </c>
      <c r="D50" s="974"/>
      <c r="E50" s="974"/>
      <c r="F50" s="974"/>
      <c r="G50" s="974"/>
      <c r="H50" s="974"/>
      <c r="I50" s="974"/>
      <c r="J50" s="975" t="s">
        <v>527</v>
      </c>
      <c r="K50" s="975"/>
      <c r="L50" s="975"/>
      <c r="M50" s="975" t="s">
        <v>528</v>
      </c>
      <c r="N50" s="975"/>
      <c r="O50" s="975"/>
      <c r="P50" s="976" t="s">
        <v>529</v>
      </c>
      <c r="Q50" s="976"/>
      <c r="R50" s="976"/>
      <c r="S50" s="976"/>
      <c r="T50" s="976"/>
      <c r="U50" s="977" t="s">
        <v>530</v>
      </c>
      <c r="V50" s="978"/>
      <c r="W50" s="978"/>
      <c r="X50" s="978"/>
      <c r="Y50" s="978"/>
      <c r="Z50" s="978"/>
      <c r="AA50" s="978"/>
      <c r="AB50" s="978"/>
      <c r="AC50" s="978"/>
      <c r="AD50" s="978"/>
      <c r="AE50" s="978"/>
      <c r="AF50" s="978"/>
      <c r="AG50" s="978"/>
      <c r="AH50" s="978"/>
      <c r="AI50" s="979" t="s">
        <v>531</v>
      </c>
      <c r="AJ50" s="979"/>
      <c r="AK50" s="979"/>
      <c r="AL50" s="979"/>
      <c r="AM50" s="979"/>
      <c r="AN50" s="979"/>
      <c r="AO50" s="490"/>
      <c r="AP50" s="471">
        <v>1</v>
      </c>
      <c r="AQ50" s="471">
        <v>2</v>
      </c>
      <c r="AR50" s="471">
        <v>3</v>
      </c>
      <c r="AS50" s="471">
        <v>4</v>
      </c>
      <c r="AT50" s="471">
        <v>5</v>
      </c>
      <c r="AU50" s="471">
        <v>6</v>
      </c>
      <c r="AW50" s="492"/>
      <c r="AX50" s="492"/>
      <c r="AY50" s="492"/>
      <c r="AZ50" s="492"/>
      <c r="BA50" s="492"/>
      <c r="BB50" s="492"/>
    </row>
    <row r="51" spans="2:60" s="491" customFormat="1" ht="21" customHeight="1" x14ac:dyDescent="0.15">
      <c r="B51" s="973"/>
      <c r="C51" s="974"/>
      <c r="D51" s="974"/>
      <c r="E51" s="974"/>
      <c r="F51" s="974"/>
      <c r="G51" s="974"/>
      <c r="H51" s="974"/>
      <c r="I51" s="974"/>
      <c r="J51" s="975"/>
      <c r="K51" s="975"/>
      <c r="L51" s="975"/>
      <c r="M51" s="975"/>
      <c r="N51" s="975"/>
      <c r="O51" s="975"/>
      <c r="P51" s="980" t="s">
        <v>532</v>
      </c>
      <c r="Q51" s="980"/>
      <c r="R51" s="980" t="s">
        <v>533</v>
      </c>
      <c r="S51" s="980"/>
      <c r="T51" s="980"/>
      <c r="U51" s="981" t="s">
        <v>534</v>
      </c>
      <c r="V51" s="982"/>
      <c r="W51" s="982"/>
      <c r="X51" s="982"/>
      <c r="Y51" s="983"/>
      <c r="Z51" s="987" t="s">
        <v>535</v>
      </c>
      <c r="AA51" s="988"/>
      <c r="AB51" s="981" t="s">
        <v>110</v>
      </c>
      <c r="AC51" s="983"/>
      <c r="AD51" s="987" t="s">
        <v>536</v>
      </c>
      <c r="AE51" s="988"/>
      <c r="AF51" s="991" t="s">
        <v>537</v>
      </c>
      <c r="AG51" s="992"/>
      <c r="AH51" s="993"/>
      <c r="AI51" s="997" t="s">
        <v>538</v>
      </c>
      <c r="AJ51" s="998"/>
      <c r="AK51" s="998"/>
      <c r="AL51" s="979" t="s">
        <v>539</v>
      </c>
      <c r="AM51" s="979"/>
      <c r="AN51" s="979"/>
      <c r="AO51" s="490"/>
      <c r="AP51" s="673" t="s">
        <v>8211</v>
      </c>
      <c r="AQ51" s="674" t="s">
        <v>8212</v>
      </c>
      <c r="AR51" s="674" t="s">
        <v>8213</v>
      </c>
      <c r="AS51" s="674" t="s">
        <v>8214</v>
      </c>
      <c r="AT51" s="674" t="s">
        <v>8215</v>
      </c>
      <c r="AU51" s="675" t="s">
        <v>540</v>
      </c>
      <c r="AW51" s="492"/>
      <c r="AX51" s="492"/>
      <c r="AY51" s="492"/>
      <c r="AZ51" s="492"/>
      <c r="BA51" s="492"/>
      <c r="BB51" s="492"/>
    </row>
    <row r="52" spans="2:60" s="491" customFormat="1" ht="38.1" customHeight="1" x14ac:dyDescent="0.15">
      <c r="B52" s="973"/>
      <c r="C52" s="974"/>
      <c r="D52" s="974"/>
      <c r="E52" s="974"/>
      <c r="F52" s="974"/>
      <c r="G52" s="974"/>
      <c r="H52" s="974"/>
      <c r="I52" s="974"/>
      <c r="J52" s="975"/>
      <c r="K52" s="975"/>
      <c r="L52" s="975"/>
      <c r="M52" s="975"/>
      <c r="N52" s="975"/>
      <c r="O52" s="975"/>
      <c r="P52" s="980"/>
      <c r="Q52" s="980"/>
      <c r="R52" s="980"/>
      <c r="S52" s="980"/>
      <c r="T52" s="980"/>
      <c r="U52" s="984"/>
      <c r="V52" s="985"/>
      <c r="W52" s="985"/>
      <c r="X52" s="985"/>
      <c r="Y52" s="986"/>
      <c r="Z52" s="989"/>
      <c r="AA52" s="990"/>
      <c r="AB52" s="984"/>
      <c r="AC52" s="986"/>
      <c r="AD52" s="989"/>
      <c r="AE52" s="990"/>
      <c r="AF52" s="994"/>
      <c r="AG52" s="995"/>
      <c r="AH52" s="996"/>
      <c r="AI52" s="994"/>
      <c r="AJ52" s="995"/>
      <c r="AK52" s="995"/>
      <c r="AL52" s="979"/>
      <c r="AM52" s="979"/>
      <c r="AN52" s="979"/>
      <c r="AO52" s="490"/>
      <c r="AP52" s="493"/>
      <c r="AW52" s="492"/>
      <c r="AX52" s="492"/>
      <c r="AY52" s="492"/>
      <c r="AZ52" s="492"/>
      <c r="BA52" s="492"/>
      <c r="BB52" s="492"/>
    </row>
    <row r="53" spans="2:60" s="491" customFormat="1" ht="27" customHeight="1" x14ac:dyDescent="0.15">
      <c r="B53" s="489" t="str">
        <f>$B$37</f>
        <v/>
      </c>
      <c r="C53" s="999">
        <f t="shared" ref="C53:C62" si="5">IF(D37&gt;=1,N37,0)</f>
        <v>0</v>
      </c>
      <c r="D53" s="1000"/>
      <c r="E53" s="1000"/>
      <c r="F53" s="1000"/>
      <c r="G53" s="1000"/>
      <c r="H53" s="1000"/>
      <c r="I53" s="1001"/>
      <c r="J53" s="1002"/>
      <c r="K53" s="1002"/>
      <c r="L53" s="1002"/>
      <c r="M53" s="1002"/>
      <c r="N53" s="1002"/>
      <c r="O53" s="1002"/>
      <c r="P53" s="1003"/>
      <c r="Q53" s="1003"/>
      <c r="R53" s="1003"/>
      <c r="S53" s="1003"/>
      <c r="T53" s="1003"/>
      <c r="U53" s="1004"/>
      <c r="V53" s="1004"/>
      <c r="W53" s="1004"/>
      <c r="X53" s="1004"/>
      <c r="Y53" s="1004"/>
      <c r="Z53" s="1005"/>
      <c r="AA53" s="1005"/>
      <c r="AB53" s="1006" t="str">
        <f t="shared" ref="AB53:AB62" si="6">IFERROR(HLOOKUP(Z53,$AS$54:$BH$55,2,FALSE),"")</f>
        <v/>
      </c>
      <c r="AC53" s="1006"/>
      <c r="AD53" s="1007" t="str">
        <f t="shared" ref="AD53:AD62" si="7">IF(U53="","",INDEX($AS$56:$BH$61,MATCH(U53,$AR$56:$AR$61,0),MATCH(AB53,$AS$55:$BH$55,0)))</f>
        <v/>
      </c>
      <c r="AE53" s="1008"/>
      <c r="AF53" s="1009"/>
      <c r="AG53" s="1010"/>
      <c r="AH53" s="1011"/>
      <c r="AI53" s="965" t="s">
        <v>425</v>
      </c>
      <c r="AJ53" s="966"/>
      <c r="AK53" s="967"/>
      <c r="AL53" s="965" t="s">
        <v>425</v>
      </c>
      <c r="AM53" s="966"/>
      <c r="AN53" s="967"/>
      <c r="AP53" s="494" t="s">
        <v>271</v>
      </c>
    </row>
    <row r="54" spans="2:60" s="491" customFormat="1" ht="27" customHeight="1" x14ac:dyDescent="0.15">
      <c r="B54" s="489" t="str">
        <f>$B$38</f>
        <v/>
      </c>
      <c r="C54" s="999">
        <f t="shared" si="5"/>
        <v>0</v>
      </c>
      <c r="D54" s="1000"/>
      <c r="E54" s="1000"/>
      <c r="F54" s="1000"/>
      <c r="G54" s="1000"/>
      <c r="H54" s="1000"/>
      <c r="I54" s="1001"/>
      <c r="J54" s="1002"/>
      <c r="K54" s="1002"/>
      <c r="L54" s="1002"/>
      <c r="M54" s="1002"/>
      <c r="N54" s="1002"/>
      <c r="O54" s="1002"/>
      <c r="P54" s="1003"/>
      <c r="Q54" s="1003"/>
      <c r="R54" s="1003"/>
      <c r="S54" s="1003"/>
      <c r="T54" s="1003"/>
      <c r="U54" s="1004"/>
      <c r="V54" s="1004"/>
      <c r="W54" s="1004"/>
      <c r="X54" s="1004"/>
      <c r="Y54" s="1004"/>
      <c r="Z54" s="1005"/>
      <c r="AA54" s="1005"/>
      <c r="AB54" s="1006" t="str">
        <f t="shared" si="6"/>
        <v/>
      </c>
      <c r="AC54" s="1006"/>
      <c r="AD54" s="1007" t="str">
        <f t="shared" si="7"/>
        <v/>
      </c>
      <c r="AE54" s="1008"/>
      <c r="AF54" s="1009"/>
      <c r="AG54" s="1010"/>
      <c r="AH54" s="1011"/>
      <c r="AI54" s="965" t="s">
        <v>425</v>
      </c>
      <c r="AJ54" s="966"/>
      <c r="AK54" s="967"/>
      <c r="AL54" s="965" t="s">
        <v>425</v>
      </c>
      <c r="AM54" s="966"/>
      <c r="AN54" s="967"/>
      <c r="AP54" s="495"/>
      <c r="AQ54" s="496" t="s">
        <v>110</v>
      </c>
      <c r="AR54" s="497" t="s">
        <v>541</v>
      </c>
      <c r="AS54" s="498" t="s">
        <v>542</v>
      </c>
      <c r="AT54" s="498" t="s">
        <v>543</v>
      </c>
      <c r="AU54" s="498" t="s">
        <v>544</v>
      </c>
      <c r="AV54" s="498" t="s">
        <v>545</v>
      </c>
      <c r="AW54" s="498" t="s">
        <v>546</v>
      </c>
      <c r="AX54" s="498" t="s">
        <v>547</v>
      </c>
      <c r="AY54" s="498" t="s">
        <v>548</v>
      </c>
      <c r="AZ54" s="498" t="s">
        <v>549</v>
      </c>
      <c r="BA54" s="498" t="s">
        <v>550</v>
      </c>
      <c r="BB54" s="498" t="s">
        <v>551</v>
      </c>
      <c r="BC54" s="498" t="s">
        <v>552</v>
      </c>
      <c r="BD54" s="498" t="s">
        <v>553</v>
      </c>
      <c r="BE54" s="498" t="s">
        <v>554</v>
      </c>
      <c r="BF54" s="498" t="s">
        <v>555</v>
      </c>
      <c r="BG54" s="498" t="s">
        <v>556</v>
      </c>
      <c r="BH54" s="498" t="s">
        <v>557</v>
      </c>
    </row>
    <row r="55" spans="2:60" s="491" customFormat="1" ht="27" customHeight="1" x14ac:dyDescent="0.15">
      <c r="B55" s="489" t="str">
        <f>$B$39</f>
        <v/>
      </c>
      <c r="C55" s="999">
        <f t="shared" si="5"/>
        <v>0</v>
      </c>
      <c r="D55" s="1000"/>
      <c r="E55" s="1000"/>
      <c r="F55" s="1000"/>
      <c r="G55" s="1000"/>
      <c r="H55" s="1000"/>
      <c r="I55" s="1001"/>
      <c r="J55" s="1002"/>
      <c r="K55" s="1002"/>
      <c r="L55" s="1002"/>
      <c r="M55" s="1002"/>
      <c r="N55" s="1002"/>
      <c r="O55" s="1002"/>
      <c r="P55" s="1003"/>
      <c r="Q55" s="1003"/>
      <c r="R55" s="1012"/>
      <c r="S55" s="1012"/>
      <c r="T55" s="1013"/>
      <c r="U55" s="1004"/>
      <c r="V55" s="1004"/>
      <c r="W55" s="1004"/>
      <c r="X55" s="1004"/>
      <c r="Y55" s="1004"/>
      <c r="Z55" s="1005"/>
      <c r="AA55" s="1005"/>
      <c r="AB55" s="1006" t="str">
        <f t="shared" si="6"/>
        <v/>
      </c>
      <c r="AC55" s="1006"/>
      <c r="AD55" s="1007" t="str">
        <f t="shared" si="7"/>
        <v/>
      </c>
      <c r="AE55" s="1008"/>
      <c r="AF55" s="1009"/>
      <c r="AG55" s="1010"/>
      <c r="AH55" s="1011"/>
      <c r="AI55" s="965" t="s">
        <v>425</v>
      </c>
      <c r="AJ55" s="966"/>
      <c r="AK55" s="967"/>
      <c r="AL55" s="965" t="s">
        <v>425</v>
      </c>
      <c r="AM55" s="966"/>
      <c r="AN55" s="967"/>
      <c r="AP55" s="499" t="s">
        <v>288</v>
      </c>
      <c r="AQ55" s="500"/>
      <c r="AR55" s="501" t="s">
        <v>558</v>
      </c>
      <c r="AS55" s="498" t="s">
        <v>289</v>
      </c>
      <c r="AT55" s="498" t="s">
        <v>290</v>
      </c>
      <c r="AU55" s="498" t="s">
        <v>291</v>
      </c>
      <c r="AV55" s="498" t="s">
        <v>292</v>
      </c>
      <c r="AW55" s="498" t="s">
        <v>293</v>
      </c>
      <c r="AX55" s="498" t="s">
        <v>294</v>
      </c>
      <c r="AY55" s="498" t="s">
        <v>295</v>
      </c>
      <c r="AZ55" s="498" t="s">
        <v>296</v>
      </c>
      <c r="BA55" s="498" t="s">
        <v>297</v>
      </c>
      <c r="BB55" s="498" t="s">
        <v>298</v>
      </c>
      <c r="BC55" s="498" t="s">
        <v>299</v>
      </c>
      <c r="BD55" s="498" t="s">
        <v>300</v>
      </c>
      <c r="BE55" s="498" t="s">
        <v>301</v>
      </c>
      <c r="BF55" s="498" t="s">
        <v>302</v>
      </c>
      <c r="BG55" s="498" t="s">
        <v>303</v>
      </c>
      <c r="BH55" s="498" t="s">
        <v>312</v>
      </c>
    </row>
    <row r="56" spans="2:60" s="491" customFormat="1" ht="27" customHeight="1" x14ac:dyDescent="0.15">
      <c r="B56" s="489" t="str">
        <f>$B$40</f>
        <v/>
      </c>
      <c r="C56" s="999">
        <f t="shared" si="5"/>
        <v>0</v>
      </c>
      <c r="D56" s="1000"/>
      <c r="E56" s="1000"/>
      <c r="F56" s="1000"/>
      <c r="G56" s="1000"/>
      <c r="H56" s="1000"/>
      <c r="I56" s="1001"/>
      <c r="J56" s="1002"/>
      <c r="K56" s="1002"/>
      <c r="L56" s="1002"/>
      <c r="M56" s="1002"/>
      <c r="N56" s="1002"/>
      <c r="O56" s="1002"/>
      <c r="P56" s="1003"/>
      <c r="Q56" s="1003"/>
      <c r="R56" s="1012"/>
      <c r="S56" s="1012"/>
      <c r="T56" s="1013"/>
      <c r="U56" s="1004"/>
      <c r="V56" s="1004"/>
      <c r="W56" s="1004"/>
      <c r="X56" s="1004"/>
      <c r="Y56" s="1004"/>
      <c r="Z56" s="1005"/>
      <c r="AA56" s="1005"/>
      <c r="AB56" s="1006" t="str">
        <f t="shared" si="6"/>
        <v/>
      </c>
      <c r="AC56" s="1006"/>
      <c r="AD56" s="1007" t="str">
        <f t="shared" si="7"/>
        <v/>
      </c>
      <c r="AE56" s="1008"/>
      <c r="AF56" s="1009"/>
      <c r="AG56" s="1010"/>
      <c r="AH56" s="1011"/>
      <c r="AI56" s="965" t="s">
        <v>425</v>
      </c>
      <c r="AJ56" s="966"/>
      <c r="AK56" s="967"/>
      <c r="AL56" s="965" t="s">
        <v>425</v>
      </c>
      <c r="AM56" s="966"/>
      <c r="AN56" s="967"/>
      <c r="AP56" s="502" t="s">
        <v>310</v>
      </c>
      <c r="AQ56" s="591" t="s">
        <v>304</v>
      </c>
      <c r="AR56" s="591" t="str">
        <f t="shared" ref="AR56:AR61" si="8">CONCATENATE(AP56,AQ56)</f>
        <v>ガラス室Ⅰ類木造</v>
      </c>
      <c r="AS56" s="503">
        <v>1</v>
      </c>
      <c r="AT56" s="503">
        <v>0.9</v>
      </c>
      <c r="AU56" s="503">
        <v>0.8</v>
      </c>
      <c r="AV56" s="503">
        <v>0.7</v>
      </c>
      <c r="AW56" s="503">
        <v>0.6</v>
      </c>
      <c r="AX56" s="503">
        <v>0.5</v>
      </c>
      <c r="AY56" s="503">
        <v>0.5</v>
      </c>
      <c r="AZ56" s="503">
        <v>0.5</v>
      </c>
      <c r="BA56" s="503">
        <v>0.5</v>
      </c>
      <c r="BB56" s="503">
        <v>0.5</v>
      </c>
      <c r="BC56" s="503">
        <v>0.5</v>
      </c>
      <c r="BD56" s="503">
        <v>0.5</v>
      </c>
      <c r="BE56" s="503">
        <v>0.5</v>
      </c>
      <c r="BF56" s="503">
        <v>0.5</v>
      </c>
      <c r="BG56" s="503">
        <v>0.5</v>
      </c>
      <c r="BH56" s="503">
        <v>0.5</v>
      </c>
    </row>
    <row r="57" spans="2:60" s="491" customFormat="1" ht="27" customHeight="1" x14ac:dyDescent="0.15">
      <c r="B57" s="489" t="str">
        <f>$B$41</f>
        <v/>
      </c>
      <c r="C57" s="999">
        <f t="shared" si="5"/>
        <v>0</v>
      </c>
      <c r="D57" s="1000"/>
      <c r="E57" s="1000"/>
      <c r="F57" s="1000"/>
      <c r="G57" s="1000"/>
      <c r="H57" s="1000"/>
      <c r="I57" s="1001"/>
      <c r="J57" s="1002"/>
      <c r="K57" s="1002"/>
      <c r="L57" s="1002"/>
      <c r="M57" s="1002"/>
      <c r="N57" s="1002"/>
      <c r="O57" s="1002"/>
      <c r="P57" s="1003"/>
      <c r="Q57" s="1003"/>
      <c r="R57" s="1012"/>
      <c r="S57" s="1012"/>
      <c r="T57" s="1013"/>
      <c r="U57" s="1004"/>
      <c r="V57" s="1004"/>
      <c r="W57" s="1004"/>
      <c r="X57" s="1004"/>
      <c r="Y57" s="1004"/>
      <c r="Z57" s="1005"/>
      <c r="AA57" s="1005"/>
      <c r="AB57" s="1006" t="str">
        <f t="shared" si="6"/>
        <v/>
      </c>
      <c r="AC57" s="1006"/>
      <c r="AD57" s="1007" t="str">
        <f t="shared" si="7"/>
        <v/>
      </c>
      <c r="AE57" s="1008"/>
      <c r="AF57" s="1009"/>
      <c r="AG57" s="1010"/>
      <c r="AH57" s="1011"/>
      <c r="AI57" s="965" t="s">
        <v>425</v>
      </c>
      <c r="AJ57" s="966"/>
      <c r="AK57" s="967"/>
      <c r="AL57" s="965" t="s">
        <v>425</v>
      </c>
      <c r="AM57" s="966"/>
      <c r="AN57" s="967"/>
      <c r="AP57" s="502" t="s">
        <v>310</v>
      </c>
      <c r="AQ57" s="591" t="s">
        <v>305</v>
      </c>
      <c r="AR57" s="591" t="str">
        <f t="shared" si="8"/>
        <v>ガラス室Ⅱ類鉄骨</v>
      </c>
      <c r="AS57" s="503">
        <v>1</v>
      </c>
      <c r="AT57" s="503">
        <v>0.96</v>
      </c>
      <c r="AU57" s="503">
        <v>0.92</v>
      </c>
      <c r="AV57" s="503">
        <v>0.88</v>
      </c>
      <c r="AW57" s="504">
        <v>0.84</v>
      </c>
      <c r="AX57" s="503">
        <v>0.8</v>
      </c>
      <c r="AY57" s="503">
        <v>0.76</v>
      </c>
      <c r="AZ57" s="503">
        <v>0.72</v>
      </c>
      <c r="BA57" s="503">
        <v>0.68</v>
      </c>
      <c r="BB57" s="503">
        <v>0.65</v>
      </c>
      <c r="BC57" s="503">
        <v>0.62</v>
      </c>
      <c r="BD57" s="503">
        <v>0.59</v>
      </c>
      <c r="BE57" s="503">
        <v>0.56000000000000005</v>
      </c>
      <c r="BF57" s="503">
        <v>0.53</v>
      </c>
      <c r="BG57" s="503">
        <v>0.5</v>
      </c>
      <c r="BH57" s="503">
        <v>0.5</v>
      </c>
    </row>
    <row r="58" spans="2:60" s="491" customFormat="1" ht="27" customHeight="1" x14ac:dyDescent="0.15">
      <c r="B58" s="489" t="str">
        <f>$B$42</f>
        <v/>
      </c>
      <c r="C58" s="999">
        <f t="shared" si="5"/>
        <v>0</v>
      </c>
      <c r="D58" s="1000"/>
      <c r="E58" s="1000"/>
      <c r="F58" s="1000"/>
      <c r="G58" s="1000"/>
      <c r="H58" s="1000"/>
      <c r="I58" s="1001"/>
      <c r="J58" s="1002"/>
      <c r="K58" s="1002"/>
      <c r="L58" s="1002"/>
      <c r="M58" s="1002"/>
      <c r="N58" s="1002"/>
      <c r="O58" s="1002"/>
      <c r="P58" s="1003"/>
      <c r="Q58" s="1003"/>
      <c r="R58" s="1012"/>
      <c r="S58" s="1012"/>
      <c r="T58" s="1013"/>
      <c r="U58" s="1004"/>
      <c r="V58" s="1004"/>
      <c r="W58" s="1004"/>
      <c r="X58" s="1004"/>
      <c r="Y58" s="1004"/>
      <c r="Z58" s="1005"/>
      <c r="AA58" s="1005"/>
      <c r="AB58" s="1006" t="str">
        <f t="shared" si="6"/>
        <v/>
      </c>
      <c r="AC58" s="1006"/>
      <c r="AD58" s="1007" t="str">
        <f t="shared" si="7"/>
        <v/>
      </c>
      <c r="AE58" s="1008"/>
      <c r="AF58" s="1009"/>
      <c r="AG58" s="1010"/>
      <c r="AH58" s="1011"/>
      <c r="AI58" s="965" t="s">
        <v>425</v>
      </c>
      <c r="AJ58" s="966"/>
      <c r="AK58" s="967"/>
      <c r="AL58" s="965" t="s">
        <v>425</v>
      </c>
      <c r="AM58" s="966"/>
      <c r="AN58" s="967"/>
      <c r="AP58" s="502" t="s">
        <v>8210</v>
      </c>
      <c r="AQ58" s="591" t="s">
        <v>306</v>
      </c>
      <c r="AR58" s="591" t="str">
        <f t="shared" si="8"/>
        <v>プラスチックハウスⅠ類木竹</v>
      </c>
      <c r="AS58" s="503">
        <v>1</v>
      </c>
      <c r="AT58" s="503">
        <v>0.9</v>
      </c>
      <c r="AU58" s="503">
        <v>0.8</v>
      </c>
      <c r="AV58" s="503">
        <v>0.7</v>
      </c>
      <c r="AW58" s="503">
        <v>0.6</v>
      </c>
      <c r="AX58" s="503">
        <v>0.5</v>
      </c>
      <c r="AY58" s="503">
        <v>0.5</v>
      </c>
      <c r="AZ58" s="503">
        <v>0.5</v>
      </c>
      <c r="BA58" s="503">
        <v>0.5</v>
      </c>
      <c r="BB58" s="503">
        <v>0.5</v>
      </c>
      <c r="BC58" s="503">
        <v>0.5</v>
      </c>
      <c r="BD58" s="503">
        <v>0.5</v>
      </c>
      <c r="BE58" s="503">
        <v>0.5</v>
      </c>
      <c r="BF58" s="503">
        <v>0.5</v>
      </c>
      <c r="BG58" s="503">
        <v>0.5</v>
      </c>
      <c r="BH58" s="503">
        <v>0.5</v>
      </c>
    </row>
    <row r="59" spans="2:60" s="491" customFormat="1" ht="27" customHeight="1" x14ac:dyDescent="0.15">
      <c r="B59" s="489" t="str">
        <f>$B$43</f>
        <v/>
      </c>
      <c r="C59" s="999">
        <f t="shared" si="5"/>
        <v>0</v>
      </c>
      <c r="D59" s="1000"/>
      <c r="E59" s="1000"/>
      <c r="F59" s="1000"/>
      <c r="G59" s="1000"/>
      <c r="H59" s="1000"/>
      <c r="I59" s="1001"/>
      <c r="J59" s="1002"/>
      <c r="K59" s="1002"/>
      <c r="L59" s="1002"/>
      <c r="M59" s="1002"/>
      <c r="N59" s="1002"/>
      <c r="O59" s="1002"/>
      <c r="P59" s="1003"/>
      <c r="Q59" s="1003"/>
      <c r="R59" s="1012"/>
      <c r="S59" s="1012"/>
      <c r="T59" s="1013"/>
      <c r="U59" s="1004"/>
      <c r="V59" s="1004"/>
      <c r="W59" s="1004"/>
      <c r="X59" s="1004"/>
      <c r="Y59" s="1004"/>
      <c r="Z59" s="1005"/>
      <c r="AA59" s="1005"/>
      <c r="AB59" s="1006" t="str">
        <f t="shared" si="6"/>
        <v/>
      </c>
      <c r="AC59" s="1006"/>
      <c r="AD59" s="1007" t="str">
        <f t="shared" si="7"/>
        <v/>
      </c>
      <c r="AE59" s="1008"/>
      <c r="AF59" s="1009"/>
      <c r="AG59" s="1010"/>
      <c r="AH59" s="1011"/>
      <c r="AI59" s="965" t="s">
        <v>425</v>
      </c>
      <c r="AJ59" s="966"/>
      <c r="AK59" s="967"/>
      <c r="AL59" s="965" t="s">
        <v>425</v>
      </c>
      <c r="AM59" s="966"/>
      <c r="AN59" s="967"/>
      <c r="AP59" s="676" t="s">
        <v>8210</v>
      </c>
      <c r="AQ59" s="591" t="s">
        <v>307</v>
      </c>
      <c r="AR59" s="591" t="str">
        <f t="shared" si="8"/>
        <v>プラスチックハウスⅡ類パイプ</v>
      </c>
      <c r="AS59" s="503">
        <v>1</v>
      </c>
      <c r="AT59" s="503">
        <v>0.95</v>
      </c>
      <c r="AU59" s="503">
        <v>0.9</v>
      </c>
      <c r="AV59" s="503">
        <v>0.85</v>
      </c>
      <c r="AW59" s="503">
        <v>0.8</v>
      </c>
      <c r="AX59" s="503">
        <v>0.75</v>
      </c>
      <c r="AY59" s="503">
        <v>0.7</v>
      </c>
      <c r="AZ59" s="503">
        <v>0.65</v>
      </c>
      <c r="BA59" s="503">
        <v>0.6</v>
      </c>
      <c r="BB59" s="503">
        <v>0.55000000000000004</v>
      </c>
      <c r="BC59" s="503">
        <v>0.5</v>
      </c>
      <c r="BD59" s="503">
        <v>0.5</v>
      </c>
      <c r="BE59" s="503">
        <v>0.5</v>
      </c>
      <c r="BF59" s="503">
        <v>0.5</v>
      </c>
      <c r="BG59" s="503">
        <v>0.5</v>
      </c>
      <c r="BH59" s="503">
        <v>0.5</v>
      </c>
    </row>
    <row r="60" spans="2:60" s="491" customFormat="1" ht="27" hidden="1" customHeight="1" x14ac:dyDescent="0.15">
      <c r="B60" s="489" t="str">
        <f>$B$44</f>
        <v/>
      </c>
      <c r="C60" s="999">
        <f t="shared" si="5"/>
        <v>0</v>
      </c>
      <c r="D60" s="1000"/>
      <c r="E60" s="1000"/>
      <c r="F60" s="1000"/>
      <c r="G60" s="1000"/>
      <c r="H60" s="1000"/>
      <c r="I60" s="1001"/>
      <c r="J60" s="1002"/>
      <c r="K60" s="1002"/>
      <c r="L60" s="1002"/>
      <c r="M60" s="1002"/>
      <c r="N60" s="1002"/>
      <c r="O60" s="1002"/>
      <c r="P60" s="1003"/>
      <c r="Q60" s="1003"/>
      <c r="R60" s="1012"/>
      <c r="S60" s="1012"/>
      <c r="T60" s="1013"/>
      <c r="U60" s="1004"/>
      <c r="V60" s="1004"/>
      <c r="W60" s="1004"/>
      <c r="X60" s="1004"/>
      <c r="Y60" s="1004"/>
      <c r="Z60" s="1005"/>
      <c r="AA60" s="1005"/>
      <c r="AB60" s="1006" t="str">
        <f t="shared" si="6"/>
        <v/>
      </c>
      <c r="AC60" s="1006"/>
      <c r="AD60" s="1007" t="str">
        <f t="shared" si="7"/>
        <v/>
      </c>
      <c r="AE60" s="1008"/>
      <c r="AF60" s="1009"/>
      <c r="AG60" s="1010"/>
      <c r="AH60" s="1011"/>
      <c r="AI60" s="965" t="s">
        <v>425</v>
      </c>
      <c r="AJ60" s="966"/>
      <c r="AK60" s="967"/>
      <c r="AL60" s="965" t="s">
        <v>425</v>
      </c>
      <c r="AM60" s="966"/>
      <c r="AN60" s="967"/>
      <c r="AP60" s="502" t="s">
        <v>8210</v>
      </c>
      <c r="AQ60" s="671" t="s">
        <v>308</v>
      </c>
      <c r="AR60" s="591" t="str">
        <f t="shared" si="8"/>
        <v>プラスチックハウスⅢ類～Ⅴ類及びⅦ類鉄骨</v>
      </c>
      <c r="AS60" s="505">
        <v>1</v>
      </c>
      <c r="AT60" s="505">
        <v>0.96</v>
      </c>
      <c r="AU60" s="505">
        <v>0.92</v>
      </c>
      <c r="AV60" s="505">
        <v>0.88</v>
      </c>
      <c r="AW60" s="505">
        <v>0.84</v>
      </c>
      <c r="AX60" s="505">
        <v>0.8</v>
      </c>
      <c r="AY60" s="505">
        <v>0.76</v>
      </c>
      <c r="AZ60" s="505">
        <v>0.72</v>
      </c>
      <c r="BA60" s="505">
        <v>0.68</v>
      </c>
      <c r="BB60" s="505">
        <v>0.65</v>
      </c>
      <c r="BC60" s="505">
        <v>0.62</v>
      </c>
      <c r="BD60" s="505">
        <v>0.59</v>
      </c>
      <c r="BE60" s="505">
        <v>0.56000000000000005</v>
      </c>
      <c r="BF60" s="505">
        <v>0.53</v>
      </c>
      <c r="BG60" s="505">
        <v>0.5</v>
      </c>
      <c r="BH60" s="505">
        <v>0.5</v>
      </c>
    </row>
    <row r="61" spans="2:60" s="491" customFormat="1" ht="27" hidden="1" customHeight="1" x14ac:dyDescent="0.15">
      <c r="B61" s="489" t="str">
        <f>$B$45</f>
        <v/>
      </c>
      <c r="C61" s="999">
        <f t="shared" si="5"/>
        <v>0</v>
      </c>
      <c r="D61" s="1000"/>
      <c r="E61" s="1000"/>
      <c r="F61" s="1000"/>
      <c r="G61" s="1000"/>
      <c r="H61" s="1000"/>
      <c r="I61" s="1001"/>
      <c r="J61" s="1002"/>
      <c r="K61" s="1002"/>
      <c r="L61" s="1002"/>
      <c r="M61" s="1002"/>
      <c r="N61" s="1002"/>
      <c r="O61" s="1002"/>
      <c r="P61" s="1003"/>
      <c r="Q61" s="1003"/>
      <c r="R61" s="1012"/>
      <c r="S61" s="1012"/>
      <c r="T61" s="1013"/>
      <c r="U61" s="1004"/>
      <c r="V61" s="1004"/>
      <c r="W61" s="1004"/>
      <c r="X61" s="1004"/>
      <c r="Y61" s="1004"/>
      <c r="Z61" s="1005"/>
      <c r="AA61" s="1005"/>
      <c r="AB61" s="1006" t="str">
        <f t="shared" si="6"/>
        <v/>
      </c>
      <c r="AC61" s="1006"/>
      <c r="AD61" s="1007" t="str">
        <f t="shared" si="7"/>
        <v/>
      </c>
      <c r="AE61" s="1008"/>
      <c r="AF61" s="1009"/>
      <c r="AG61" s="1010"/>
      <c r="AH61" s="1011"/>
      <c r="AI61" s="965" t="s">
        <v>425</v>
      </c>
      <c r="AJ61" s="966"/>
      <c r="AK61" s="967"/>
      <c r="AL61" s="965" t="s">
        <v>425</v>
      </c>
      <c r="AM61" s="966"/>
      <c r="AN61" s="967"/>
      <c r="AP61" s="592" t="s">
        <v>309</v>
      </c>
      <c r="AQ61" s="593"/>
      <c r="AR61" s="672" t="str">
        <f t="shared" si="8"/>
        <v>附帯施設</v>
      </c>
      <c r="AS61" s="503">
        <v>1</v>
      </c>
      <c r="AT61" s="503">
        <v>0.93</v>
      </c>
      <c r="AU61" s="503">
        <v>0.86</v>
      </c>
      <c r="AV61" s="503">
        <v>0.79</v>
      </c>
      <c r="AW61" s="503">
        <v>0.72</v>
      </c>
      <c r="AX61" s="503">
        <v>0.65</v>
      </c>
      <c r="AY61" s="503">
        <v>0.57999999999999996</v>
      </c>
      <c r="AZ61" s="503">
        <v>0.5</v>
      </c>
      <c r="BA61" s="503">
        <v>0.5</v>
      </c>
      <c r="BB61" s="503">
        <v>0.5</v>
      </c>
      <c r="BC61" s="503">
        <v>0.5</v>
      </c>
      <c r="BD61" s="503">
        <v>0.5</v>
      </c>
      <c r="BE61" s="503">
        <v>0.5</v>
      </c>
      <c r="BF61" s="503">
        <v>0.5</v>
      </c>
      <c r="BG61" s="503">
        <v>0.5</v>
      </c>
      <c r="BH61" s="503">
        <v>0.5</v>
      </c>
    </row>
    <row r="62" spans="2:60" s="491" customFormat="1" ht="27" hidden="1" customHeight="1" x14ac:dyDescent="0.15">
      <c r="B62" s="489" t="str">
        <f>$B$46</f>
        <v/>
      </c>
      <c r="C62" s="980">
        <f t="shared" si="5"/>
        <v>0</v>
      </c>
      <c r="D62" s="980"/>
      <c r="E62" s="980"/>
      <c r="F62" s="980"/>
      <c r="G62" s="980"/>
      <c r="H62" s="980"/>
      <c r="I62" s="980"/>
      <c r="J62" s="1002"/>
      <c r="K62" s="1002"/>
      <c r="L62" s="1002"/>
      <c r="M62" s="1002"/>
      <c r="N62" s="1002"/>
      <c r="O62" s="1002"/>
      <c r="P62" s="1003"/>
      <c r="Q62" s="1003"/>
      <c r="R62" s="1003"/>
      <c r="S62" s="1003"/>
      <c r="T62" s="1003"/>
      <c r="U62" s="1004"/>
      <c r="V62" s="1004"/>
      <c r="W62" s="1004"/>
      <c r="X62" s="1004"/>
      <c r="Y62" s="1004"/>
      <c r="Z62" s="1005"/>
      <c r="AA62" s="1005"/>
      <c r="AB62" s="1006" t="str">
        <f t="shared" si="6"/>
        <v/>
      </c>
      <c r="AC62" s="1006"/>
      <c r="AD62" s="1018" t="str">
        <f t="shared" si="7"/>
        <v/>
      </c>
      <c r="AE62" s="1018"/>
      <c r="AF62" s="1014"/>
      <c r="AG62" s="1014"/>
      <c r="AH62" s="1014"/>
      <c r="AI62" s="959" t="s">
        <v>425</v>
      </c>
      <c r="AJ62" s="959"/>
      <c r="AK62" s="959"/>
      <c r="AL62" s="959" t="s">
        <v>425</v>
      </c>
      <c r="AM62" s="959"/>
      <c r="AN62" s="959"/>
    </row>
    <row r="63" spans="2:60" s="491" customFormat="1" ht="14.25" customHeight="1" x14ac:dyDescent="0.15">
      <c r="B63" s="1015" t="s">
        <v>12</v>
      </c>
      <c r="C63" s="1015"/>
      <c r="D63" s="1016" t="s">
        <v>559</v>
      </c>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017"/>
      <c r="AM63" s="1017"/>
      <c r="AN63" s="1017"/>
    </row>
    <row r="64" spans="2:60" s="491" customFormat="1" ht="13.5" customHeight="1" x14ac:dyDescent="0.15">
      <c r="B64" s="594"/>
      <c r="C64" s="594"/>
      <c r="D64" s="506"/>
      <c r="E64" s="506"/>
      <c r="F64" s="506"/>
      <c r="G64" s="506"/>
      <c r="H64" s="506"/>
      <c r="I64" s="506"/>
      <c r="J64" s="506"/>
      <c r="K64" s="506"/>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row>
    <row r="65" spans="2:52" s="491" customFormat="1" ht="14.25" customHeight="1" x14ac:dyDescent="0.15">
      <c r="B65" s="475" t="s">
        <v>560</v>
      </c>
      <c r="C65" s="507"/>
      <c r="D65" s="595"/>
      <c r="E65" s="596"/>
      <c r="F65" s="596"/>
      <c r="G65" s="596"/>
      <c r="H65" s="596"/>
      <c r="I65" s="596"/>
      <c r="J65" s="596"/>
      <c r="K65" s="596"/>
      <c r="L65" s="596"/>
      <c r="M65" s="596"/>
      <c r="N65" s="596"/>
      <c r="O65" s="596"/>
      <c r="P65" s="596"/>
      <c r="Q65" s="596"/>
      <c r="R65" s="596"/>
      <c r="S65" s="596"/>
      <c r="T65" s="596"/>
      <c r="U65" s="597"/>
      <c r="V65" s="597"/>
      <c r="W65" s="598"/>
      <c r="X65" s="599"/>
      <c r="Y65" s="600"/>
      <c r="Z65" s="601"/>
      <c r="AA65" s="601"/>
      <c r="AB65" s="601"/>
      <c r="AC65" s="601"/>
      <c r="AD65" s="601"/>
      <c r="AE65" s="601"/>
      <c r="AF65" s="601"/>
      <c r="AG65" s="508"/>
      <c r="AH65" s="508"/>
      <c r="AI65" s="508"/>
      <c r="AJ65" s="508"/>
      <c r="AK65" s="508"/>
      <c r="AL65" s="508"/>
      <c r="AM65" s="508"/>
      <c r="AN65" s="508"/>
      <c r="AP65" s="643" t="s">
        <v>8187</v>
      </c>
      <c r="AR65" s="602"/>
      <c r="AS65" s="602"/>
      <c r="AT65" s="602"/>
      <c r="AU65" s="602"/>
      <c r="AV65" s="602"/>
      <c r="AW65" s="602"/>
      <c r="AX65" s="602"/>
      <c r="AY65" s="602"/>
      <c r="AZ65" s="603"/>
    </row>
    <row r="66" spans="2:52" s="476" customFormat="1" ht="22.5" customHeight="1" x14ac:dyDescent="0.15">
      <c r="B66" s="973" t="s">
        <v>7</v>
      </c>
      <c r="C66" s="974" t="s">
        <v>510</v>
      </c>
      <c r="D66" s="974"/>
      <c r="E66" s="974"/>
      <c r="F66" s="974"/>
      <c r="G66" s="974"/>
      <c r="H66" s="974"/>
      <c r="I66" s="974"/>
      <c r="J66" s="1029" t="s">
        <v>561</v>
      </c>
      <c r="K66" s="1030"/>
      <c r="L66" s="1031"/>
      <c r="M66" s="1038" t="s">
        <v>8186</v>
      </c>
      <c r="N66" s="1039"/>
      <c r="O66" s="1039"/>
      <c r="P66" s="1039"/>
      <c r="Q66" s="1039"/>
      <c r="R66" s="1040"/>
      <c r="S66" s="1041" t="s">
        <v>2126</v>
      </c>
      <c r="T66" s="1042"/>
      <c r="U66" s="1042"/>
      <c r="V66" s="1042"/>
      <c r="W66" s="1042"/>
      <c r="X66" s="1043"/>
      <c r="Y66" s="1041" t="s">
        <v>8177</v>
      </c>
      <c r="Z66" s="1042"/>
      <c r="AA66" s="1042"/>
      <c r="AB66" s="1042"/>
      <c r="AC66" s="1042"/>
      <c r="AD66" s="1043"/>
      <c r="AE66" s="1019" t="s">
        <v>562</v>
      </c>
      <c r="AF66" s="1020"/>
      <c r="AG66" s="1020"/>
      <c r="AH66" s="1020"/>
      <c r="AI66" s="1020"/>
      <c r="AJ66" s="1020"/>
      <c r="AK66" s="1020"/>
      <c r="AL66" s="1020"/>
      <c r="AM66" s="1020"/>
      <c r="AN66" s="1021"/>
      <c r="AP66" s="476" t="s">
        <v>563</v>
      </c>
    </row>
    <row r="67" spans="2:52" s="476" customFormat="1" ht="15" customHeight="1" x14ac:dyDescent="0.15">
      <c r="B67" s="973"/>
      <c r="C67" s="974"/>
      <c r="D67" s="974"/>
      <c r="E67" s="974"/>
      <c r="F67" s="974"/>
      <c r="G67" s="974"/>
      <c r="H67" s="974"/>
      <c r="I67" s="974"/>
      <c r="J67" s="1032"/>
      <c r="K67" s="1033"/>
      <c r="L67" s="1034"/>
      <c r="M67" s="980" t="s">
        <v>564</v>
      </c>
      <c r="N67" s="980"/>
      <c r="O67" s="980"/>
      <c r="P67" s="991" t="s">
        <v>565</v>
      </c>
      <c r="Q67" s="992"/>
      <c r="R67" s="993"/>
      <c r="S67" s="1044"/>
      <c r="T67" s="1045"/>
      <c r="U67" s="1045"/>
      <c r="V67" s="1045"/>
      <c r="W67" s="1045"/>
      <c r="X67" s="1046"/>
      <c r="Y67" s="1044"/>
      <c r="Z67" s="1045"/>
      <c r="AA67" s="1045"/>
      <c r="AB67" s="1045"/>
      <c r="AC67" s="1045"/>
      <c r="AD67" s="1046"/>
      <c r="AE67" s="1022" t="s">
        <v>566</v>
      </c>
      <c r="AF67" s="944"/>
      <c r="AG67" s="944"/>
      <c r="AH67" s="944"/>
      <c r="AI67" s="944"/>
      <c r="AJ67" s="944"/>
      <c r="AK67" s="1025" t="s">
        <v>567</v>
      </c>
      <c r="AL67" s="1026"/>
      <c r="AM67" s="1025" t="s">
        <v>568</v>
      </c>
      <c r="AN67" s="1026"/>
      <c r="AP67" s="478" t="s">
        <v>570</v>
      </c>
      <c r="AQ67" s="478" t="s">
        <v>569</v>
      </c>
      <c r="AR67" s="478" t="s">
        <v>2142</v>
      </c>
      <c r="AS67" s="478" t="s">
        <v>2143</v>
      </c>
      <c r="AT67" s="478" t="s">
        <v>2144</v>
      </c>
      <c r="AU67" s="478"/>
    </row>
    <row r="68" spans="2:52" s="476" customFormat="1" ht="39" customHeight="1" x14ac:dyDescent="0.15">
      <c r="B68" s="973"/>
      <c r="C68" s="974"/>
      <c r="D68" s="974"/>
      <c r="E68" s="974"/>
      <c r="F68" s="974"/>
      <c r="G68" s="974"/>
      <c r="H68" s="974"/>
      <c r="I68" s="974"/>
      <c r="J68" s="1035"/>
      <c r="K68" s="1036"/>
      <c r="L68" s="1037"/>
      <c r="M68" s="980"/>
      <c r="N68" s="980"/>
      <c r="O68" s="980"/>
      <c r="P68" s="994"/>
      <c r="Q68" s="995"/>
      <c r="R68" s="996"/>
      <c r="S68" s="1047"/>
      <c r="T68" s="1048"/>
      <c r="U68" s="1048"/>
      <c r="V68" s="1048"/>
      <c r="W68" s="1048"/>
      <c r="X68" s="1049"/>
      <c r="Y68" s="1047"/>
      <c r="Z68" s="1048"/>
      <c r="AA68" s="1048"/>
      <c r="AB68" s="1048"/>
      <c r="AC68" s="1048"/>
      <c r="AD68" s="1049"/>
      <c r="AE68" s="1023"/>
      <c r="AF68" s="1024"/>
      <c r="AG68" s="1024"/>
      <c r="AH68" s="1024"/>
      <c r="AI68" s="1024"/>
      <c r="AJ68" s="1024"/>
      <c r="AK68" s="1027"/>
      <c r="AL68" s="1028"/>
      <c r="AM68" s="1027"/>
      <c r="AN68" s="1028"/>
    </row>
    <row r="69" spans="2:52" s="476" customFormat="1" ht="27" customHeight="1" x14ac:dyDescent="0.15">
      <c r="B69" s="489" t="str">
        <f>$B$37</f>
        <v/>
      </c>
      <c r="C69" s="1050">
        <f t="shared" ref="C69:C78" si="9">IF(D37&gt;=1,N37,0)</f>
        <v>0</v>
      </c>
      <c r="D69" s="1051"/>
      <c r="E69" s="1051"/>
      <c r="F69" s="1051"/>
      <c r="G69" s="1051"/>
      <c r="H69" s="1051"/>
      <c r="I69" s="1052"/>
      <c r="J69" s="1053"/>
      <c r="K69" s="1054"/>
      <c r="L69" s="1055"/>
      <c r="M69" s="965"/>
      <c r="N69" s="966"/>
      <c r="O69" s="967"/>
      <c r="P69" s="965" t="s">
        <v>425</v>
      </c>
      <c r="Q69" s="966"/>
      <c r="R69" s="967"/>
      <c r="S69" s="1056"/>
      <c r="T69" s="1057"/>
      <c r="U69" s="1057"/>
      <c r="V69" s="1057"/>
      <c r="W69" s="1057"/>
      <c r="X69" s="1058"/>
      <c r="Y69" s="1059"/>
      <c r="Z69" s="1060"/>
      <c r="AA69" s="1060"/>
      <c r="AB69" s="1060"/>
      <c r="AC69" s="1060"/>
      <c r="AD69" s="1061"/>
      <c r="AE69" s="1062"/>
      <c r="AF69" s="1063"/>
      <c r="AG69" s="1063"/>
      <c r="AH69" s="1063"/>
      <c r="AI69" s="1063"/>
      <c r="AJ69" s="1064"/>
      <c r="AK69" s="1065"/>
      <c r="AL69" s="1066"/>
      <c r="AM69" s="1067"/>
      <c r="AN69" s="1068"/>
      <c r="AP69" s="1069" t="str">
        <f>IF(C69=0,"",C69&amp;" "&amp;J69)</f>
        <v/>
      </c>
      <c r="AQ69" s="1070"/>
      <c r="AR69" s="1069" t="str">
        <f>IF(C69=0,"",S69)</f>
        <v/>
      </c>
      <c r="AS69" s="1071"/>
      <c r="AT69" s="1070"/>
    </row>
    <row r="70" spans="2:52" s="476" customFormat="1" ht="27" customHeight="1" x14ac:dyDescent="0.15">
      <c r="B70" s="489" t="str">
        <f>$B$38</f>
        <v/>
      </c>
      <c r="C70" s="1050">
        <f t="shared" si="9"/>
        <v>0</v>
      </c>
      <c r="D70" s="1051"/>
      <c r="E70" s="1051"/>
      <c r="F70" s="1051"/>
      <c r="G70" s="1051"/>
      <c r="H70" s="1051"/>
      <c r="I70" s="1052"/>
      <c r="J70" s="1053"/>
      <c r="K70" s="1054"/>
      <c r="L70" s="1055"/>
      <c r="M70" s="965"/>
      <c r="N70" s="966"/>
      <c r="O70" s="967"/>
      <c r="P70" s="965" t="s">
        <v>425</v>
      </c>
      <c r="Q70" s="966"/>
      <c r="R70" s="967"/>
      <c r="S70" s="1056"/>
      <c r="T70" s="1057"/>
      <c r="U70" s="1057"/>
      <c r="V70" s="1057"/>
      <c r="W70" s="1057"/>
      <c r="X70" s="1058"/>
      <c r="Y70" s="1059"/>
      <c r="Z70" s="1060"/>
      <c r="AA70" s="1060"/>
      <c r="AB70" s="1060"/>
      <c r="AC70" s="1060"/>
      <c r="AD70" s="1061"/>
      <c r="AE70" s="1062"/>
      <c r="AF70" s="1063"/>
      <c r="AG70" s="1063"/>
      <c r="AH70" s="1063"/>
      <c r="AI70" s="1063"/>
      <c r="AJ70" s="1064"/>
      <c r="AK70" s="1065"/>
      <c r="AL70" s="1066"/>
      <c r="AM70" s="1067"/>
      <c r="AN70" s="1068"/>
      <c r="AP70" s="1069" t="str">
        <f t="shared" ref="AP70:AP78" si="10">IF(C70=0,"",C70&amp;" "&amp;J70)</f>
        <v/>
      </c>
      <c r="AQ70" s="1070"/>
      <c r="AR70" s="1069" t="str">
        <f>IF(C70=0,"",S70)</f>
        <v/>
      </c>
      <c r="AS70" s="1071"/>
      <c r="AT70" s="1070"/>
    </row>
    <row r="71" spans="2:52" s="476" customFormat="1" ht="27" customHeight="1" x14ac:dyDescent="0.15">
      <c r="B71" s="489" t="str">
        <f>$B$39</f>
        <v/>
      </c>
      <c r="C71" s="1050">
        <f t="shared" si="9"/>
        <v>0</v>
      </c>
      <c r="D71" s="1051"/>
      <c r="E71" s="1051"/>
      <c r="F71" s="1051"/>
      <c r="G71" s="1051"/>
      <c r="H71" s="1051"/>
      <c r="I71" s="1052"/>
      <c r="J71" s="1053"/>
      <c r="K71" s="1054"/>
      <c r="L71" s="1055"/>
      <c r="M71" s="965"/>
      <c r="N71" s="966"/>
      <c r="O71" s="967"/>
      <c r="P71" s="965" t="s">
        <v>425</v>
      </c>
      <c r="Q71" s="966"/>
      <c r="R71" s="967"/>
      <c r="S71" s="1056"/>
      <c r="T71" s="1057"/>
      <c r="U71" s="1057"/>
      <c r="V71" s="1057"/>
      <c r="W71" s="1057"/>
      <c r="X71" s="1058"/>
      <c r="Y71" s="1059"/>
      <c r="Z71" s="1060"/>
      <c r="AA71" s="1060"/>
      <c r="AB71" s="1060"/>
      <c r="AC71" s="1060"/>
      <c r="AD71" s="1061"/>
      <c r="AE71" s="1062"/>
      <c r="AF71" s="1063"/>
      <c r="AG71" s="1063"/>
      <c r="AH71" s="1063"/>
      <c r="AI71" s="1063"/>
      <c r="AJ71" s="1064"/>
      <c r="AK71" s="1065"/>
      <c r="AL71" s="1066"/>
      <c r="AM71" s="1067"/>
      <c r="AN71" s="1068"/>
      <c r="AP71" s="1069" t="str">
        <f t="shared" si="10"/>
        <v/>
      </c>
      <c r="AQ71" s="1070"/>
      <c r="AR71" s="1069" t="str">
        <f t="shared" ref="AR71:AR78" si="11">IF(C71=0,"",S71)</f>
        <v/>
      </c>
      <c r="AS71" s="1071"/>
      <c r="AT71" s="1070"/>
    </row>
    <row r="72" spans="2:52" s="476" customFormat="1" ht="27" customHeight="1" x14ac:dyDescent="0.15">
      <c r="B72" s="489" t="str">
        <f>$B$40</f>
        <v/>
      </c>
      <c r="C72" s="1050">
        <f t="shared" si="9"/>
        <v>0</v>
      </c>
      <c r="D72" s="1051"/>
      <c r="E72" s="1051"/>
      <c r="F72" s="1051"/>
      <c r="G72" s="1051"/>
      <c r="H72" s="1051"/>
      <c r="I72" s="1052"/>
      <c r="J72" s="1053"/>
      <c r="K72" s="1054"/>
      <c r="L72" s="1055"/>
      <c r="M72" s="965"/>
      <c r="N72" s="966"/>
      <c r="O72" s="967"/>
      <c r="P72" s="965" t="s">
        <v>425</v>
      </c>
      <c r="Q72" s="966"/>
      <c r="R72" s="967"/>
      <c r="S72" s="1056"/>
      <c r="T72" s="1057"/>
      <c r="U72" s="1057"/>
      <c r="V72" s="1057"/>
      <c r="W72" s="1057"/>
      <c r="X72" s="1058"/>
      <c r="Y72" s="1059"/>
      <c r="Z72" s="1060"/>
      <c r="AA72" s="1060"/>
      <c r="AB72" s="1060"/>
      <c r="AC72" s="1060"/>
      <c r="AD72" s="1061"/>
      <c r="AE72" s="1062"/>
      <c r="AF72" s="1063"/>
      <c r="AG72" s="1063"/>
      <c r="AH72" s="1063"/>
      <c r="AI72" s="1063"/>
      <c r="AJ72" s="1064"/>
      <c r="AK72" s="1065"/>
      <c r="AL72" s="1066"/>
      <c r="AM72" s="1067"/>
      <c r="AN72" s="1068"/>
      <c r="AP72" s="1069" t="str">
        <f t="shared" si="10"/>
        <v/>
      </c>
      <c r="AQ72" s="1070"/>
      <c r="AR72" s="1069" t="str">
        <f t="shared" si="11"/>
        <v/>
      </c>
      <c r="AS72" s="1071"/>
      <c r="AT72" s="1070"/>
    </row>
    <row r="73" spans="2:52" s="476" customFormat="1" ht="27" customHeight="1" x14ac:dyDescent="0.15">
      <c r="B73" s="489" t="str">
        <f>$B$41</f>
        <v/>
      </c>
      <c r="C73" s="1050">
        <f t="shared" si="9"/>
        <v>0</v>
      </c>
      <c r="D73" s="1051"/>
      <c r="E73" s="1051"/>
      <c r="F73" s="1051"/>
      <c r="G73" s="1051"/>
      <c r="H73" s="1051"/>
      <c r="I73" s="1052"/>
      <c r="J73" s="1053"/>
      <c r="K73" s="1054"/>
      <c r="L73" s="1055"/>
      <c r="M73" s="965"/>
      <c r="N73" s="966"/>
      <c r="O73" s="967"/>
      <c r="P73" s="965" t="s">
        <v>425</v>
      </c>
      <c r="Q73" s="966"/>
      <c r="R73" s="967"/>
      <c r="S73" s="1056"/>
      <c r="T73" s="1057"/>
      <c r="U73" s="1057"/>
      <c r="V73" s="1057"/>
      <c r="W73" s="1057"/>
      <c r="X73" s="1058"/>
      <c r="Y73" s="1059"/>
      <c r="Z73" s="1060"/>
      <c r="AA73" s="1060"/>
      <c r="AB73" s="1060"/>
      <c r="AC73" s="1060"/>
      <c r="AD73" s="1061"/>
      <c r="AE73" s="1062"/>
      <c r="AF73" s="1063"/>
      <c r="AG73" s="1063"/>
      <c r="AH73" s="1063"/>
      <c r="AI73" s="1063"/>
      <c r="AJ73" s="1064"/>
      <c r="AK73" s="1065"/>
      <c r="AL73" s="1066"/>
      <c r="AM73" s="1067"/>
      <c r="AN73" s="1068"/>
      <c r="AP73" s="1069" t="str">
        <f t="shared" si="10"/>
        <v/>
      </c>
      <c r="AQ73" s="1070"/>
      <c r="AR73" s="1069" t="str">
        <f t="shared" si="11"/>
        <v/>
      </c>
      <c r="AS73" s="1071"/>
      <c r="AT73" s="1070"/>
    </row>
    <row r="74" spans="2:52" s="476" customFormat="1" ht="27" customHeight="1" x14ac:dyDescent="0.15">
      <c r="B74" s="489" t="str">
        <f>$B$42</f>
        <v/>
      </c>
      <c r="C74" s="1050">
        <f t="shared" si="9"/>
        <v>0</v>
      </c>
      <c r="D74" s="1051"/>
      <c r="E74" s="1051"/>
      <c r="F74" s="1051"/>
      <c r="G74" s="1051"/>
      <c r="H74" s="1051"/>
      <c r="I74" s="1052"/>
      <c r="J74" s="1053"/>
      <c r="K74" s="1054"/>
      <c r="L74" s="1055"/>
      <c r="M74" s="965"/>
      <c r="N74" s="966"/>
      <c r="O74" s="967"/>
      <c r="P74" s="965" t="s">
        <v>425</v>
      </c>
      <c r="Q74" s="966"/>
      <c r="R74" s="967"/>
      <c r="S74" s="1056"/>
      <c r="T74" s="1057"/>
      <c r="U74" s="1057"/>
      <c r="V74" s="1057"/>
      <c r="W74" s="1057"/>
      <c r="X74" s="1058"/>
      <c r="Y74" s="1059"/>
      <c r="Z74" s="1060"/>
      <c r="AA74" s="1060"/>
      <c r="AB74" s="1060"/>
      <c r="AC74" s="1060"/>
      <c r="AD74" s="1061"/>
      <c r="AE74" s="1062"/>
      <c r="AF74" s="1063"/>
      <c r="AG74" s="1063"/>
      <c r="AH74" s="1063"/>
      <c r="AI74" s="1063"/>
      <c r="AJ74" s="1064"/>
      <c r="AK74" s="1065"/>
      <c r="AL74" s="1066"/>
      <c r="AM74" s="1067"/>
      <c r="AN74" s="1068"/>
      <c r="AP74" s="1069" t="str">
        <f t="shared" si="10"/>
        <v/>
      </c>
      <c r="AQ74" s="1070"/>
      <c r="AR74" s="1069" t="str">
        <f t="shared" si="11"/>
        <v/>
      </c>
      <c r="AS74" s="1071"/>
      <c r="AT74" s="1070"/>
    </row>
    <row r="75" spans="2:52" s="476" customFormat="1" ht="27" customHeight="1" x14ac:dyDescent="0.15">
      <c r="B75" s="489" t="str">
        <f>$B$43</f>
        <v/>
      </c>
      <c r="C75" s="1050">
        <f t="shared" si="9"/>
        <v>0</v>
      </c>
      <c r="D75" s="1051"/>
      <c r="E75" s="1051"/>
      <c r="F75" s="1051"/>
      <c r="G75" s="1051"/>
      <c r="H75" s="1051"/>
      <c r="I75" s="1052"/>
      <c r="J75" s="1053"/>
      <c r="K75" s="1054"/>
      <c r="L75" s="1055"/>
      <c r="M75" s="965"/>
      <c r="N75" s="966"/>
      <c r="O75" s="967"/>
      <c r="P75" s="965" t="s">
        <v>425</v>
      </c>
      <c r="Q75" s="966"/>
      <c r="R75" s="967"/>
      <c r="S75" s="1056"/>
      <c r="T75" s="1057"/>
      <c r="U75" s="1057"/>
      <c r="V75" s="1057"/>
      <c r="W75" s="1057"/>
      <c r="X75" s="1058"/>
      <c r="Y75" s="1059"/>
      <c r="Z75" s="1060"/>
      <c r="AA75" s="1060"/>
      <c r="AB75" s="1060"/>
      <c r="AC75" s="1060"/>
      <c r="AD75" s="1061"/>
      <c r="AE75" s="1062"/>
      <c r="AF75" s="1063"/>
      <c r="AG75" s="1063"/>
      <c r="AH75" s="1063"/>
      <c r="AI75" s="1063"/>
      <c r="AJ75" s="1064"/>
      <c r="AK75" s="1065"/>
      <c r="AL75" s="1066"/>
      <c r="AM75" s="1067"/>
      <c r="AN75" s="1068"/>
      <c r="AP75" s="1069" t="str">
        <f t="shared" si="10"/>
        <v/>
      </c>
      <c r="AQ75" s="1070"/>
      <c r="AR75" s="1069" t="str">
        <f t="shared" si="11"/>
        <v/>
      </c>
      <c r="AS75" s="1071"/>
      <c r="AT75" s="1070"/>
    </row>
    <row r="76" spans="2:52" s="476" customFormat="1" ht="27" hidden="1" customHeight="1" x14ac:dyDescent="0.15">
      <c r="B76" s="489" t="str">
        <f>$B$44</f>
        <v/>
      </c>
      <c r="C76" s="1050">
        <f t="shared" si="9"/>
        <v>0</v>
      </c>
      <c r="D76" s="1051"/>
      <c r="E76" s="1051"/>
      <c r="F76" s="1051"/>
      <c r="G76" s="1051"/>
      <c r="H76" s="1051"/>
      <c r="I76" s="1052"/>
      <c r="J76" s="1053"/>
      <c r="K76" s="1054"/>
      <c r="L76" s="1055"/>
      <c r="M76" s="965"/>
      <c r="N76" s="966"/>
      <c r="O76" s="967"/>
      <c r="P76" s="965" t="s">
        <v>425</v>
      </c>
      <c r="Q76" s="966"/>
      <c r="R76" s="967"/>
      <c r="S76" s="1056"/>
      <c r="T76" s="1057"/>
      <c r="U76" s="1057"/>
      <c r="V76" s="1057"/>
      <c r="W76" s="1057"/>
      <c r="X76" s="1058"/>
      <c r="Y76" s="1059"/>
      <c r="Z76" s="1060"/>
      <c r="AA76" s="1060"/>
      <c r="AB76" s="1060"/>
      <c r="AC76" s="1060"/>
      <c r="AD76" s="1061"/>
      <c r="AE76" s="1062"/>
      <c r="AF76" s="1063"/>
      <c r="AG76" s="1063"/>
      <c r="AH76" s="1063"/>
      <c r="AI76" s="1063"/>
      <c r="AJ76" s="1064"/>
      <c r="AK76" s="1065"/>
      <c r="AL76" s="1066"/>
      <c r="AM76" s="1067"/>
      <c r="AN76" s="1068"/>
      <c r="AP76" s="1069" t="str">
        <f t="shared" si="10"/>
        <v/>
      </c>
      <c r="AQ76" s="1070"/>
      <c r="AR76" s="1069" t="str">
        <f t="shared" si="11"/>
        <v/>
      </c>
      <c r="AS76" s="1071"/>
      <c r="AT76" s="1070"/>
    </row>
    <row r="77" spans="2:52" s="476" customFormat="1" ht="27" hidden="1" customHeight="1" x14ac:dyDescent="0.15">
      <c r="B77" s="489" t="str">
        <f>$B$45</f>
        <v/>
      </c>
      <c r="C77" s="1050">
        <f t="shared" si="9"/>
        <v>0</v>
      </c>
      <c r="D77" s="1051"/>
      <c r="E77" s="1051"/>
      <c r="F77" s="1051"/>
      <c r="G77" s="1051"/>
      <c r="H77" s="1051"/>
      <c r="I77" s="1052"/>
      <c r="J77" s="1053"/>
      <c r="K77" s="1054"/>
      <c r="L77" s="1055"/>
      <c r="M77" s="965"/>
      <c r="N77" s="966"/>
      <c r="O77" s="967"/>
      <c r="P77" s="965" t="s">
        <v>425</v>
      </c>
      <c r="Q77" s="966"/>
      <c r="R77" s="967"/>
      <c r="S77" s="1056"/>
      <c r="T77" s="1057"/>
      <c r="U77" s="1057"/>
      <c r="V77" s="1057"/>
      <c r="W77" s="1057"/>
      <c r="X77" s="1058"/>
      <c r="Y77" s="1059"/>
      <c r="Z77" s="1060"/>
      <c r="AA77" s="1060"/>
      <c r="AB77" s="1060"/>
      <c r="AC77" s="1060"/>
      <c r="AD77" s="1061"/>
      <c r="AE77" s="1062"/>
      <c r="AF77" s="1063"/>
      <c r="AG77" s="1063"/>
      <c r="AH77" s="1063"/>
      <c r="AI77" s="1063"/>
      <c r="AJ77" s="1064"/>
      <c r="AK77" s="1065"/>
      <c r="AL77" s="1066"/>
      <c r="AM77" s="1067"/>
      <c r="AN77" s="1068"/>
      <c r="AP77" s="1069" t="str">
        <f t="shared" si="10"/>
        <v/>
      </c>
      <c r="AQ77" s="1070"/>
      <c r="AR77" s="1069" t="str">
        <f t="shared" si="11"/>
        <v/>
      </c>
      <c r="AS77" s="1071"/>
      <c r="AT77" s="1070"/>
    </row>
    <row r="78" spans="2:52" s="476" customFormat="1" ht="27" hidden="1" customHeight="1" x14ac:dyDescent="0.15">
      <c r="B78" s="489" t="str">
        <f>$B$46</f>
        <v/>
      </c>
      <c r="C78" s="973">
        <f t="shared" si="9"/>
        <v>0</v>
      </c>
      <c r="D78" s="973"/>
      <c r="E78" s="973"/>
      <c r="F78" s="973"/>
      <c r="G78" s="973"/>
      <c r="H78" s="973"/>
      <c r="I78" s="973"/>
      <c r="J78" s="1053"/>
      <c r="K78" s="1054"/>
      <c r="L78" s="1055"/>
      <c r="M78" s="959"/>
      <c r="N78" s="959"/>
      <c r="O78" s="959"/>
      <c r="P78" s="959" t="s">
        <v>425</v>
      </c>
      <c r="Q78" s="959"/>
      <c r="R78" s="959"/>
      <c r="S78" s="1072"/>
      <c r="T78" s="1072"/>
      <c r="U78" s="1072"/>
      <c r="V78" s="1072"/>
      <c r="W78" s="1072"/>
      <c r="X78" s="1072"/>
      <c r="Y78" s="1073"/>
      <c r="Z78" s="1073"/>
      <c r="AA78" s="1073"/>
      <c r="AB78" s="1073"/>
      <c r="AC78" s="1073"/>
      <c r="AD78" s="1073"/>
      <c r="AE78" s="1074"/>
      <c r="AF78" s="1074"/>
      <c r="AG78" s="1074"/>
      <c r="AH78" s="1074"/>
      <c r="AI78" s="1074"/>
      <c r="AJ78" s="1074"/>
      <c r="AK78" s="1075"/>
      <c r="AL78" s="1075"/>
      <c r="AM78" s="1076"/>
      <c r="AN78" s="1076"/>
      <c r="AP78" s="1069" t="str">
        <f t="shared" si="10"/>
        <v/>
      </c>
      <c r="AQ78" s="1070"/>
      <c r="AR78" s="1069" t="str">
        <f t="shared" si="11"/>
        <v/>
      </c>
      <c r="AS78" s="1071"/>
      <c r="AT78" s="1070"/>
    </row>
    <row r="79" spans="2:52" s="491" customFormat="1" ht="13.5" customHeight="1" x14ac:dyDescent="0.15">
      <c r="B79" s="594"/>
      <c r="C79" s="594"/>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506"/>
      <c r="AK79" s="506"/>
      <c r="AL79" s="506"/>
      <c r="AM79" s="1077"/>
      <c r="AN79" s="1077"/>
    </row>
    <row r="80" spans="2:52" s="491" customFormat="1" ht="14.25" customHeight="1" x14ac:dyDescent="0.15">
      <c r="B80" s="475" t="s">
        <v>571</v>
      </c>
      <c r="C80" s="604"/>
      <c r="D80" s="509"/>
      <c r="E80" s="509"/>
      <c r="F80" s="509"/>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c r="AE80" s="509"/>
      <c r="AF80" s="509"/>
      <c r="AG80" s="509"/>
      <c r="AH80" s="509"/>
      <c r="AI80" s="509"/>
      <c r="AJ80" s="509"/>
      <c r="AK80" s="509"/>
      <c r="AL80" s="506"/>
      <c r="AM80" s="506"/>
    </row>
    <row r="81" spans="2:51" s="491" customFormat="1" ht="19.5" customHeight="1" x14ac:dyDescent="0.15">
      <c r="B81" s="1078" t="s">
        <v>7</v>
      </c>
      <c r="C81" s="1079"/>
      <c r="D81" s="1099" t="s">
        <v>8219</v>
      </c>
      <c r="E81" s="1100"/>
      <c r="F81" s="1100"/>
      <c r="G81" s="1101"/>
      <c r="H81" s="980" t="s">
        <v>572</v>
      </c>
      <c r="I81" s="980"/>
      <c r="J81" s="980"/>
      <c r="K81" s="980"/>
      <c r="L81" s="980"/>
      <c r="M81" s="980"/>
      <c r="N81" s="980"/>
      <c r="O81" s="980"/>
      <c r="P81" s="980"/>
      <c r="Q81" s="980"/>
      <c r="R81" s="1089" t="s">
        <v>8227</v>
      </c>
      <c r="S81" s="1090"/>
      <c r="T81" s="1090"/>
      <c r="U81" s="1091"/>
      <c r="V81" s="1084" t="s">
        <v>573</v>
      </c>
      <c r="W81" s="1084"/>
      <c r="X81" s="1084"/>
      <c r="Y81" s="1084"/>
      <c r="Z81" s="1084"/>
      <c r="AA81" s="1084"/>
      <c r="AB81" s="1084"/>
      <c r="AC81" s="1084"/>
      <c r="AD81" s="1084"/>
      <c r="AE81" s="1084"/>
      <c r="AF81" s="1084"/>
      <c r="AG81" s="1084"/>
      <c r="AH81" s="1084"/>
      <c r="AI81" s="1084"/>
      <c r="AJ81" s="1084"/>
      <c r="AK81" s="1085" t="s">
        <v>574</v>
      </c>
      <c r="AL81" s="1085"/>
      <c r="AM81" s="1085"/>
      <c r="AN81" s="1085"/>
      <c r="AR81" s="1112"/>
      <c r="AS81" s="1112"/>
      <c r="AT81" s="1112"/>
      <c r="AU81" s="1112"/>
      <c r="AV81" s="1112"/>
      <c r="AW81" s="1112"/>
      <c r="AX81" s="1112"/>
      <c r="AY81" s="1112"/>
    </row>
    <row r="82" spans="2:51" s="491" customFormat="1" ht="19.5" customHeight="1" x14ac:dyDescent="0.15">
      <c r="B82" s="1080"/>
      <c r="C82" s="1081"/>
      <c r="D82" s="1102"/>
      <c r="E82" s="1103"/>
      <c r="F82" s="1103"/>
      <c r="G82" s="1104"/>
      <c r="H82" s="1099" t="s">
        <v>8221</v>
      </c>
      <c r="I82" s="1100"/>
      <c r="J82" s="1100"/>
      <c r="K82" s="1101"/>
      <c r="L82" s="980" t="s">
        <v>575</v>
      </c>
      <c r="M82" s="980"/>
      <c r="N82" s="980"/>
      <c r="O82" s="980"/>
      <c r="P82" s="980"/>
      <c r="Q82" s="980"/>
      <c r="R82" s="1118"/>
      <c r="S82" s="1119"/>
      <c r="T82" s="1119"/>
      <c r="U82" s="1120"/>
      <c r="V82" s="988" t="s">
        <v>27</v>
      </c>
      <c r="W82" s="1106"/>
      <c r="X82" s="1106"/>
      <c r="Y82" s="1109" t="s">
        <v>576</v>
      </c>
      <c r="Z82" s="1110"/>
      <c r="AA82" s="1110"/>
      <c r="AB82" s="1110"/>
      <c r="AC82" s="1110"/>
      <c r="AD82" s="1111"/>
      <c r="AE82" s="1084" t="s">
        <v>577</v>
      </c>
      <c r="AF82" s="1084"/>
      <c r="AG82" s="1084"/>
      <c r="AH82" s="1084"/>
      <c r="AI82" s="1084"/>
      <c r="AJ82" s="1084"/>
      <c r="AK82" s="1085"/>
      <c r="AL82" s="1085"/>
      <c r="AM82" s="1085"/>
      <c r="AN82" s="1085"/>
    </row>
    <row r="83" spans="2:51" s="491" customFormat="1" ht="33" customHeight="1" x14ac:dyDescent="0.15">
      <c r="B83" s="1080"/>
      <c r="C83" s="1081"/>
      <c r="D83" s="1102"/>
      <c r="E83" s="1103"/>
      <c r="F83" s="1103"/>
      <c r="G83" s="1104"/>
      <c r="H83" s="1102"/>
      <c r="I83" s="1103"/>
      <c r="J83" s="1103"/>
      <c r="K83" s="1104"/>
      <c r="L83" s="1089" t="s">
        <v>8222</v>
      </c>
      <c r="M83" s="1090"/>
      <c r="N83" s="1091"/>
      <c r="O83" s="1089" t="s">
        <v>8224</v>
      </c>
      <c r="P83" s="1090"/>
      <c r="Q83" s="1091"/>
      <c r="R83" s="1118"/>
      <c r="S83" s="1119"/>
      <c r="T83" s="1119"/>
      <c r="U83" s="1120"/>
      <c r="V83" s="1107"/>
      <c r="W83" s="1108"/>
      <c r="X83" s="1108"/>
      <c r="Y83" s="1086" t="s">
        <v>578</v>
      </c>
      <c r="Z83" s="1087"/>
      <c r="AA83" s="1088"/>
      <c r="AB83" s="1089" t="s">
        <v>31</v>
      </c>
      <c r="AC83" s="1090"/>
      <c r="AD83" s="1091"/>
      <c r="AE83" s="1092" t="s">
        <v>579</v>
      </c>
      <c r="AF83" s="1092"/>
      <c r="AG83" s="1092"/>
      <c r="AH83" s="1093" t="s">
        <v>29</v>
      </c>
      <c r="AI83" s="1093"/>
      <c r="AJ83" s="1089"/>
      <c r="AK83" s="1085"/>
      <c r="AL83" s="1085"/>
      <c r="AM83" s="1085"/>
      <c r="AN83" s="1085"/>
      <c r="AR83" s="1112"/>
      <c r="AS83" s="1112"/>
      <c r="AT83" s="1112"/>
      <c r="AU83" s="1112"/>
      <c r="AV83" s="1112"/>
      <c r="AW83" s="1112"/>
      <c r="AX83" s="1112"/>
      <c r="AY83" s="1112"/>
    </row>
    <row r="84" spans="2:51" s="491" customFormat="1" ht="23.25" customHeight="1" x14ac:dyDescent="0.15">
      <c r="B84" s="1082"/>
      <c r="C84" s="1083"/>
      <c r="D84" s="989" t="s">
        <v>8220</v>
      </c>
      <c r="E84" s="1105"/>
      <c r="F84" s="1105"/>
      <c r="G84" s="990"/>
      <c r="H84" s="989" t="s">
        <v>8226</v>
      </c>
      <c r="I84" s="1105"/>
      <c r="J84" s="1105"/>
      <c r="K84" s="990"/>
      <c r="L84" s="1115" t="s">
        <v>8223</v>
      </c>
      <c r="M84" s="1116"/>
      <c r="N84" s="1117"/>
      <c r="O84" s="1115" t="s">
        <v>8225</v>
      </c>
      <c r="P84" s="1116"/>
      <c r="Q84" s="1117"/>
      <c r="R84" s="1121" t="s">
        <v>8228</v>
      </c>
      <c r="S84" s="1122"/>
      <c r="T84" s="1122"/>
      <c r="U84" s="1123"/>
      <c r="V84" s="1094" t="s">
        <v>580</v>
      </c>
      <c r="W84" s="1094"/>
      <c r="X84" s="1094"/>
      <c r="Y84" s="1095" t="s">
        <v>581</v>
      </c>
      <c r="Z84" s="1096"/>
      <c r="AA84" s="1097"/>
      <c r="AB84" s="1095" t="s">
        <v>582</v>
      </c>
      <c r="AC84" s="1096"/>
      <c r="AD84" s="1097"/>
      <c r="AE84" s="1082" t="s">
        <v>583</v>
      </c>
      <c r="AF84" s="1098"/>
      <c r="AG84" s="1083"/>
      <c r="AH84" s="1095" t="s">
        <v>584</v>
      </c>
      <c r="AI84" s="1096"/>
      <c r="AJ84" s="1096"/>
      <c r="AK84" s="1085"/>
      <c r="AL84" s="1085"/>
      <c r="AM84" s="1085"/>
      <c r="AN84" s="1085"/>
      <c r="AP84" s="510" t="s">
        <v>585</v>
      </c>
    </row>
    <row r="85" spans="2:51" s="491" customFormat="1" ht="27" customHeight="1" x14ac:dyDescent="0.15">
      <c r="B85" s="973" t="str">
        <f t="shared" ref="B85" si="12">$B$37</f>
        <v/>
      </c>
      <c r="C85" s="973"/>
      <c r="D85" s="1124"/>
      <c r="E85" s="1124"/>
      <c r="F85" s="1124"/>
      <c r="G85" s="1124"/>
      <c r="H85" s="1113"/>
      <c r="I85" s="1113"/>
      <c r="J85" s="1113"/>
      <c r="K85" s="1113"/>
      <c r="L85" s="1113"/>
      <c r="M85" s="1113"/>
      <c r="N85" s="1113"/>
      <c r="O85" s="1113"/>
      <c r="P85" s="1113"/>
      <c r="Q85" s="1113"/>
      <c r="R85" s="1114">
        <f t="shared" ref="R85:R94" si="13">IF(L85="",D85-H85,(D85-H85)*L85/O85)</f>
        <v>0</v>
      </c>
      <c r="S85" s="1114"/>
      <c r="T85" s="1114"/>
      <c r="U85" s="1114"/>
      <c r="V85" s="1114" t="str">
        <f ca="1">IF($B85="","",INDEX(INDIRECT("'２個別表'!$BW$11:$CB$239"),MATCH($AP$2&amp;$B85,INDIRECT("'２個別表'!$EW$11:$EW$239"),0),1))</f>
        <v/>
      </c>
      <c r="W85" s="1114"/>
      <c r="X85" s="1114"/>
      <c r="Y85" s="1114" t="str">
        <f ca="1">IF($B85="","",INDEX(INDIRECT("'２個別表'!$BW$11:$CB$239"),MATCH($AP$2&amp;$B85,INDIRECT("'２個別表'!$EW$11:$EW$239"),0),5))</f>
        <v/>
      </c>
      <c r="Z85" s="1114"/>
      <c r="AA85" s="1114"/>
      <c r="AB85" s="1114" t="str">
        <f ca="1">IF($B85="","",INDEX(INDIRECT("'２個別表'!$BW$11:$CB$239"),MATCH($AP$2&amp;$B85,INDIRECT("'２個別表'!$EW$11:$EW$239"),0),6))</f>
        <v/>
      </c>
      <c r="AC85" s="1114"/>
      <c r="AD85" s="1114"/>
      <c r="AE85" s="1113"/>
      <c r="AF85" s="1113"/>
      <c r="AG85" s="1113"/>
      <c r="AH85" s="1114" t="str">
        <f ca="1">IF($B85="","",INDEX(INDIRECT("'２個別表'!$BW$11:$CB$239"),MATCH($AP$2&amp;$B85,INDIRECT("'２個別表'!$EW$11:$EW$239"),0),3))</f>
        <v/>
      </c>
      <c r="AI85" s="1114"/>
      <c r="AJ85" s="1114"/>
      <c r="AK85" s="1113"/>
      <c r="AL85" s="1113"/>
      <c r="AM85" s="1113"/>
      <c r="AN85" s="1113"/>
      <c r="AP85" s="650"/>
      <c r="AQ85" s="650"/>
      <c r="AR85" s="650"/>
      <c r="AS85" s="650"/>
      <c r="AT85" s="602"/>
      <c r="AU85" s="602"/>
      <c r="AV85" s="602"/>
      <c r="AW85" s="602"/>
      <c r="AX85" s="1112"/>
      <c r="AY85" s="1112"/>
    </row>
    <row r="86" spans="2:51" s="491" customFormat="1" ht="27" customHeight="1" x14ac:dyDescent="0.15">
      <c r="B86" s="973" t="str">
        <f t="shared" ref="B86:C86" si="14">$B$38</f>
        <v/>
      </c>
      <c r="C86" s="973" t="str">
        <f t="shared" si="14"/>
        <v/>
      </c>
      <c r="D86" s="1124"/>
      <c r="E86" s="1124"/>
      <c r="F86" s="1124"/>
      <c r="G86" s="1124"/>
      <c r="H86" s="1113"/>
      <c r="I86" s="1113"/>
      <c r="J86" s="1113"/>
      <c r="K86" s="1113"/>
      <c r="L86" s="1113"/>
      <c r="M86" s="1113"/>
      <c r="N86" s="1113"/>
      <c r="O86" s="1113"/>
      <c r="P86" s="1113"/>
      <c r="Q86" s="1113"/>
      <c r="R86" s="1114">
        <f t="shared" si="13"/>
        <v>0</v>
      </c>
      <c r="S86" s="1114"/>
      <c r="T86" s="1114"/>
      <c r="U86" s="1114"/>
      <c r="V86" s="1114" t="str">
        <f t="shared" ref="V86:V94" ca="1" si="15">IF($B86="","",INDEX(INDIRECT("'２個別表'!$BW$11:$CB$239"),MATCH($AP$2&amp;$B86,INDIRECT("'２個別表'!$EW$11:$EW$239"),0),1))</f>
        <v/>
      </c>
      <c r="W86" s="1114"/>
      <c r="X86" s="1114"/>
      <c r="Y86" s="1114" t="str">
        <f t="shared" ref="Y86:Y94" ca="1" si="16">IF($B86="","",INDEX(INDIRECT("'２個別表'!$BW$11:$CB$239"),MATCH($AP$2&amp;$B86,INDIRECT("'２個別表'!$EW$11:$EW$239"),0),5))</f>
        <v/>
      </c>
      <c r="Z86" s="1114"/>
      <c r="AA86" s="1114"/>
      <c r="AB86" s="1114" t="str">
        <f t="shared" ref="AB86:AB94" ca="1" si="17">IF($B86="","",INDEX(INDIRECT("'２個別表'!$BW$11:$CB$239"),MATCH($AP$2&amp;$B86,INDIRECT("'２個別表'!$EW$11:$EW$239"),0),6))</f>
        <v/>
      </c>
      <c r="AC86" s="1114"/>
      <c r="AD86" s="1114"/>
      <c r="AE86" s="1113"/>
      <c r="AF86" s="1113"/>
      <c r="AG86" s="1113"/>
      <c r="AH86" s="1114" t="str">
        <f t="shared" ref="AH86:AH94" ca="1" si="18">IF($B86="","",INDEX(INDIRECT("'２個別表'!$BW$11:$CB$239"),MATCH($AP$2&amp;$B86,INDIRECT("'２個別表'!$EW$11:$EW$239"),0),3))</f>
        <v/>
      </c>
      <c r="AI86" s="1114"/>
      <c r="AJ86" s="1114"/>
      <c r="AK86" s="1113"/>
      <c r="AL86" s="1113"/>
      <c r="AM86" s="1113"/>
      <c r="AN86" s="1113"/>
      <c r="AP86" s="649"/>
      <c r="AQ86" s="649"/>
      <c r="AR86" s="649"/>
      <c r="AS86" s="649"/>
      <c r="AT86" s="649"/>
      <c r="AU86" s="649"/>
      <c r="AV86" s="649"/>
      <c r="AW86" s="649"/>
      <c r="AX86" s="1112"/>
      <c r="AY86" s="1112"/>
    </row>
    <row r="87" spans="2:51" s="491" customFormat="1" ht="27" customHeight="1" x14ac:dyDescent="0.15">
      <c r="B87" s="973" t="str">
        <f t="shared" ref="B87:C87" si="19">$B$39</f>
        <v/>
      </c>
      <c r="C87" s="973" t="str">
        <f t="shared" si="19"/>
        <v/>
      </c>
      <c r="D87" s="1124"/>
      <c r="E87" s="1124"/>
      <c r="F87" s="1124"/>
      <c r="G87" s="1124"/>
      <c r="H87" s="1113"/>
      <c r="I87" s="1113"/>
      <c r="J87" s="1113"/>
      <c r="K87" s="1113"/>
      <c r="L87" s="1113"/>
      <c r="M87" s="1113"/>
      <c r="N87" s="1113"/>
      <c r="O87" s="1113"/>
      <c r="P87" s="1113"/>
      <c r="Q87" s="1113"/>
      <c r="R87" s="1114">
        <f t="shared" si="13"/>
        <v>0</v>
      </c>
      <c r="S87" s="1114"/>
      <c r="T87" s="1114"/>
      <c r="U87" s="1114"/>
      <c r="V87" s="1114" t="str">
        <f t="shared" ca="1" si="15"/>
        <v/>
      </c>
      <c r="W87" s="1114"/>
      <c r="X87" s="1114"/>
      <c r="Y87" s="1114" t="str">
        <f t="shared" ca="1" si="16"/>
        <v/>
      </c>
      <c r="Z87" s="1114"/>
      <c r="AA87" s="1114"/>
      <c r="AB87" s="1114" t="str">
        <f t="shared" ca="1" si="17"/>
        <v/>
      </c>
      <c r="AC87" s="1114"/>
      <c r="AD87" s="1114"/>
      <c r="AE87" s="1113"/>
      <c r="AF87" s="1113"/>
      <c r="AG87" s="1113"/>
      <c r="AH87" s="1114" t="str">
        <f t="shared" ca="1" si="18"/>
        <v/>
      </c>
      <c r="AI87" s="1114"/>
      <c r="AJ87" s="1114"/>
      <c r="AK87" s="1113"/>
      <c r="AL87" s="1113"/>
      <c r="AM87" s="1113"/>
      <c r="AN87" s="1113"/>
      <c r="AP87" s="649"/>
      <c r="AQ87" s="649"/>
      <c r="AR87" s="649"/>
      <c r="AS87" s="649"/>
      <c r="AT87" s="649"/>
      <c r="AU87" s="649"/>
      <c r="AV87" s="649"/>
      <c r="AW87" s="649"/>
      <c r="AX87" s="1112"/>
      <c r="AY87" s="1112"/>
    </row>
    <row r="88" spans="2:51" s="491" customFormat="1" ht="27" customHeight="1" x14ac:dyDescent="0.15">
      <c r="B88" s="973" t="str">
        <f t="shared" ref="B88:C88" si="20">$B$40</f>
        <v/>
      </c>
      <c r="C88" s="973" t="str">
        <f t="shared" si="20"/>
        <v/>
      </c>
      <c r="D88" s="1124"/>
      <c r="E88" s="1124"/>
      <c r="F88" s="1124"/>
      <c r="G88" s="1124"/>
      <c r="H88" s="1113"/>
      <c r="I88" s="1113"/>
      <c r="J88" s="1113"/>
      <c r="K88" s="1113"/>
      <c r="L88" s="1113"/>
      <c r="M88" s="1113"/>
      <c r="N88" s="1113"/>
      <c r="O88" s="1113"/>
      <c r="P88" s="1113"/>
      <c r="Q88" s="1113"/>
      <c r="R88" s="1114">
        <f t="shared" si="13"/>
        <v>0</v>
      </c>
      <c r="S88" s="1114"/>
      <c r="T88" s="1114"/>
      <c r="U88" s="1114"/>
      <c r="V88" s="1114" t="str">
        <f t="shared" ca="1" si="15"/>
        <v/>
      </c>
      <c r="W88" s="1114"/>
      <c r="X88" s="1114"/>
      <c r="Y88" s="1114" t="str">
        <f t="shared" ca="1" si="16"/>
        <v/>
      </c>
      <c r="Z88" s="1114"/>
      <c r="AA88" s="1114"/>
      <c r="AB88" s="1114" t="str">
        <f t="shared" ca="1" si="17"/>
        <v/>
      </c>
      <c r="AC88" s="1114"/>
      <c r="AD88" s="1114"/>
      <c r="AE88" s="1113"/>
      <c r="AF88" s="1113"/>
      <c r="AG88" s="1113"/>
      <c r="AH88" s="1114" t="str">
        <f t="shared" ca="1" si="18"/>
        <v/>
      </c>
      <c r="AI88" s="1114"/>
      <c r="AJ88" s="1114"/>
      <c r="AK88" s="1113"/>
      <c r="AL88" s="1113"/>
      <c r="AM88" s="1113"/>
      <c r="AN88" s="1113"/>
      <c r="AR88" s="1112"/>
      <c r="AS88" s="1112"/>
      <c r="AT88" s="1112"/>
      <c r="AU88" s="1112"/>
      <c r="AV88" s="1112"/>
      <c r="AW88" s="1112"/>
      <c r="AX88" s="1112"/>
      <c r="AY88" s="1112"/>
    </row>
    <row r="89" spans="2:51" s="491" customFormat="1" ht="27" customHeight="1" x14ac:dyDescent="0.15">
      <c r="B89" s="973" t="str">
        <f t="shared" ref="B89:C89" si="21">$B$41</f>
        <v/>
      </c>
      <c r="C89" s="973" t="str">
        <f t="shared" si="21"/>
        <v/>
      </c>
      <c r="D89" s="1124"/>
      <c r="E89" s="1124"/>
      <c r="F89" s="1124"/>
      <c r="G89" s="1124"/>
      <c r="H89" s="1113"/>
      <c r="I89" s="1113"/>
      <c r="J89" s="1113"/>
      <c r="K89" s="1113"/>
      <c r="L89" s="1113"/>
      <c r="M89" s="1113"/>
      <c r="N89" s="1113"/>
      <c r="O89" s="1113"/>
      <c r="P89" s="1113"/>
      <c r="Q89" s="1113"/>
      <c r="R89" s="1114">
        <f t="shared" si="13"/>
        <v>0</v>
      </c>
      <c r="S89" s="1114"/>
      <c r="T89" s="1114"/>
      <c r="U89" s="1114"/>
      <c r="V89" s="1114" t="str">
        <f t="shared" ca="1" si="15"/>
        <v/>
      </c>
      <c r="W89" s="1114"/>
      <c r="X89" s="1114"/>
      <c r="Y89" s="1114" t="str">
        <f t="shared" ca="1" si="16"/>
        <v/>
      </c>
      <c r="Z89" s="1114"/>
      <c r="AA89" s="1114"/>
      <c r="AB89" s="1114" t="str">
        <f t="shared" ca="1" si="17"/>
        <v/>
      </c>
      <c r="AC89" s="1114"/>
      <c r="AD89" s="1114"/>
      <c r="AE89" s="1113"/>
      <c r="AF89" s="1113"/>
      <c r="AG89" s="1113"/>
      <c r="AH89" s="1114" t="str">
        <f t="shared" ca="1" si="18"/>
        <v/>
      </c>
      <c r="AI89" s="1114"/>
      <c r="AJ89" s="1114"/>
      <c r="AK89" s="1113"/>
      <c r="AL89" s="1113"/>
      <c r="AM89" s="1113"/>
      <c r="AN89" s="1113"/>
      <c r="AP89" s="605"/>
      <c r="AR89" s="1112"/>
      <c r="AS89" s="1112"/>
      <c r="AT89" s="1112"/>
      <c r="AU89" s="1112"/>
      <c r="AV89" s="1112"/>
      <c r="AW89" s="1112"/>
      <c r="AX89" s="1112"/>
      <c r="AY89" s="1112"/>
    </row>
    <row r="90" spans="2:51" s="491" customFormat="1" ht="27" customHeight="1" x14ac:dyDescent="0.15">
      <c r="B90" s="973" t="str">
        <f t="shared" ref="B90:C90" si="22">$B$42</f>
        <v/>
      </c>
      <c r="C90" s="973" t="str">
        <f t="shared" si="22"/>
        <v/>
      </c>
      <c r="D90" s="1124"/>
      <c r="E90" s="1124"/>
      <c r="F90" s="1124"/>
      <c r="G90" s="1124"/>
      <c r="H90" s="1113"/>
      <c r="I90" s="1113"/>
      <c r="J90" s="1113"/>
      <c r="K90" s="1113"/>
      <c r="L90" s="1113"/>
      <c r="M90" s="1113"/>
      <c r="N90" s="1113"/>
      <c r="O90" s="1113"/>
      <c r="P90" s="1113"/>
      <c r="Q90" s="1113"/>
      <c r="R90" s="1114">
        <f t="shared" si="13"/>
        <v>0</v>
      </c>
      <c r="S90" s="1114"/>
      <c r="T90" s="1114"/>
      <c r="U90" s="1114"/>
      <c r="V90" s="1114" t="str">
        <f t="shared" ca="1" si="15"/>
        <v/>
      </c>
      <c r="W90" s="1114"/>
      <c r="X90" s="1114"/>
      <c r="Y90" s="1114" t="str">
        <f t="shared" ca="1" si="16"/>
        <v/>
      </c>
      <c r="Z90" s="1114"/>
      <c r="AA90" s="1114"/>
      <c r="AB90" s="1114" t="str">
        <f t="shared" ca="1" si="17"/>
        <v/>
      </c>
      <c r="AC90" s="1114"/>
      <c r="AD90" s="1114"/>
      <c r="AE90" s="1113"/>
      <c r="AF90" s="1113"/>
      <c r="AG90" s="1113"/>
      <c r="AH90" s="1114" t="str">
        <f t="shared" ca="1" si="18"/>
        <v/>
      </c>
      <c r="AI90" s="1114"/>
      <c r="AJ90" s="1114"/>
      <c r="AK90" s="1113"/>
      <c r="AL90" s="1113"/>
      <c r="AM90" s="1113"/>
      <c r="AN90" s="1113"/>
      <c r="AP90" s="605"/>
      <c r="AR90" s="1112"/>
      <c r="AS90" s="1112"/>
      <c r="AT90" s="1112"/>
      <c r="AU90" s="1112"/>
      <c r="AV90" s="1112"/>
      <c r="AW90" s="1112"/>
      <c r="AX90" s="1112"/>
      <c r="AY90" s="1112"/>
    </row>
    <row r="91" spans="2:51" s="491" customFormat="1" ht="27" customHeight="1" thickBot="1" x14ac:dyDescent="0.2">
      <c r="B91" s="973" t="str">
        <f t="shared" ref="B91:C91" si="23">$B$43</f>
        <v/>
      </c>
      <c r="C91" s="973" t="str">
        <f t="shared" si="23"/>
        <v/>
      </c>
      <c r="D91" s="1124"/>
      <c r="E91" s="1124"/>
      <c r="F91" s="1124"/>
      <c r="G91" s="1124"/>
      <c r="H91" s="1113"/>
      <c r="I91" s="1113"/>
      <c r="J91" s="1113"/>
      <c r="K91" s="1113"/>
      <c r="L91" s="1113"/>
      <c r="M91" s="1113"/>
      <c r="N91" s="1113"/>
      <c r="O91" s="1113"/>
      <c r="P91" s="1113"/>
      <c r="Q91" s="1113"/>
      <c r="R91" s="1114">
        <f t="shared" si="13"/>
        <v>0</v>
      </c>
      <c r="S91" s="1114"/>
      <c r="T91" s="1114"/>
      <c r="U91" s="1114"/>
      <c r="V91" s="1114" t="str">
        <f t="shared" ca="1" si="15"/>
        <v/>
      </c>
      <c r="W91" s="1114"/>
      <c r="X91" s="1114"/>
      <c r="Y91" s="1114" t="str">
        <f t="shared" ca="1" si="16"/>
        <v/>
      </c>
      <c r="Z91" s="1114"/>
      <c r="AA91" s="1114"/>
      <c r="AB91" s="1114" t="str">
        <f t="shared" ca="1" si="17"/>
        <v/>
      </c>
      <c r="AC91" s="1114"/>
      <c r="AD91" s="1114"/>
      <c r="AE91" s="1113"/>
      <c r="AF91" s="1113"/>
      <c r="AG91" s="1113"/>
      <c r="AH91" s="1114" t="str">
        <f t="shared" ca="1" si="18"/>
        <v/>
      </c>
      <c r="AI91" s="1114"/>
      <c r="AJ91" s="1114"/>
      <c r="AK91" s="1113"/>
      <c r="AL91" s="1113"/>
      <c r="AM91" s="1113"/>
      <c r="AN91" s="1113"/>
      <c r="AP91" s="605"/>
      <c r="AR91" s="1112"/>
      <c r="AS91" s="1112"/>
      <c r="AT91" s="1112"/>
      <c r="AU91" s="1112"/>
      <c r="AV91" s="1112"/>
      <c r="AW91" s="1112"/>
      <c r="AX91" s="1112"/>
      <c r="AY91" s="1112"/>
    </row>
    <row r="92" spans="2:51" s="491" customFormat="1" ht="27" hidden="1" customHeight="1" x14ac:dyDescent="0.15">
      <c r="B92" s="973" t="str">
        <f t="shared" ref="B92:C92" si="24">$B$44</f>
        <v/>
      </c>
      <c r="C92" s="973" t="str">
        <f t="shared" si="24"/>
        <v/>
      </c>
      <c r="D92" s="1124"/>
      <c r="E92" s="1124"/>
      <c r="F92" s="1124"/>
      <c r="G92" s="1124"/>
      <c r="H92" s="1113"/>
      <c r="I92" s="1113"/>
      <c r="J92" s="1113"/>
      <c r="K92" s="1113"/>
      <c r="L92" s="1113"/>
      <c r="M92" s="1113"/>
      <c r="N92" s="1113"/>
      <c r="O92" s="1113"/>
      <c r="P92" s="1113"/>
      <c r="Q92" s="1113"/>
      <c r="R92" s="1114">
        <f t="shared" si="13"/>
        <v>0</v>
      </c>
      <c r="S92" s="1114"/>
      <c r="T92" s="1114"/>
      <c r="U92" s="1114"/>
      <c r="V92" s="1114" t="str">
        <f t="shared" ca="1" si="15"/>
        <v/>
      </c>
      <c r="W92" s="1114"/>
      <c r="X92" s="1114"/>
      <c r="Y92" s="1114" t="str">
        <f t="shared" ca="1" si="16"/>
        <v/>
      </c>
      <c r="Z92" s="1114"/>
      <c r="AA92" s="1114"/>
      <c r="AB92" s="1114" t="str">
        <f t="shared" ca="1" si="17"/>
        <v/>
      </c>
      <c r="AC92" s="1114"/>
      <c r="AD92" s="1114"/>
      <c r="AE92" s="1113"/>
      <c r="AF92" s="1113"/>
      <c r="AG92" s="1113"/>
      <c r="AH92" s="1114" t="str">
        <f t="shared" ca="1" si="18"/>
        <v/>
      </c>
      <c r="AI92" s="1114"/>
      <c r="AJ92" s="1114"/>
      <c r="AK92" s="1125"/>
      <c r="AL92" s="1125"/>
      <c r="AM92" s="1125"/>
      <c r="AN92" s="1125"/>
    </row>
    <row r="93" spans="2:51" s="491" customFormat="1" ht="27" hidden="1" customHeight="1" x14ac:dyDescent="0.15">
      <c r="B93" s="973" t="str">
        <f t="shared" ref="B93:C93" si="25">$B$45</f>
        <v/>
      </c>
      <c r="C93" s="973" t="str">
        <f t="shared" si="25"/>
        <v/>
      </c>
      <c r="D93" s="1124"/>
      <c r="E93" s="1124"/>
      <c r="F93" s="1124"/>
      <c r="G93" s="1124"/>
      <c r="H93" s="1113"/>
      <c r="I93" s="1113"/>
      <c r="J93" s="1113"/>
      <c r="K93" s="1113"/>
      <c r="L93" s="1113"/>
      <c r="M93" s="1113"/>
      <c r="N93" s="1113"/>
      <c r="O93" s="1113"/>
      <c r="P93" s="1113"/>
      <c r="Q93" s="1113"/>
      <c r="R93" s="1114">
        <f t="shared" si="13"/>
        <v>0</v>
      </c>
      <c r="S93" s="1114"/>
      <c r="T93" s="1114"/>
      <c r="U93" s="1114"/>
      <c r="V93" s="1114" t="str">
        <f t="shared" ca="1" si="15"/>
        <v/>
      </c>
      <c r="W93" s="1114"/>
      <c r="X93" s="1114"/>
      <c r="Y93" s="1114" t="str">
        <f t="shared" ca="1" si="16"/>
        <v/>
      </c>
      <c r="Z93" s="1114"/>
      <c r="AA93" s="1114"/>
      <c r="AB93" s="1114" t="str">
        <f t="shared" ca="1" si="17"/>
        <v/>
      </c>
      <c r="AC93" s="1114"/>
      <c r="AD93" s="1114"/>
      <c r="AE93" s="1113"/>
      <c r="AF93" s="1113"/>
      <c r="AG93" s="1113"/>
      <c r="AH93" s="1114" t="str">
        <f t="shared" ca="1" si="18"/>
        <v/>
      </c>
      <c r="AI93" s="1114"/>
      <c r="AJ93" s="1114"/>
      <c r="AK93" s="1113"/>
      <c r="AL93" s="1113"/>
      <c r="AM93" s="1113"/>
      <c r="AN93" s="1113"/>
      <c r="AP93" s="605"/>
    </row>
    <row r="94" spans="2:51" s="491" customFormat="1" ht="27" hidden="1" customHeight="1" thickBot="1" x14ac:dyDescent="0.2">
      <c r="B94" s="1128" t="str">
        <f t="shared" ref="B94:C94" si="26">$B$46</f>
        <v/>
      </c>
      <c r="C94" s="1128" t="str">
        <f t="shared" si="26"/>
        <v/>
      </c>
      <c r="D94" s="1129"/>
      <c r="E94" s="1129"/>
      <c r="F94" s="1129"/>
      <c r="G94" s="1129"/>
      <c r="H94" s="1127"/>
      <c r="I94" s="1127"/>
      <c r="J94" s="1127"/>
      <c r="K94" s="1127"/>
      <c r="L94" s="1127"/>
      <c r="M94" s="1127"/>
      <c r="N94" s="1127"/>
      <c r="O94" s="1127"/>
      <c r="P94" s="1127"/>
      <c r="Q94" s="1127"/>
      <c r="R94" s="1126">
        <f t="shared" si="13"/>
        <v>0</v>
      </c>
      <c r="S94" s="1126"/>
      <c r="T94" s="1126"/>
      <c r="U94" s="1126"/>
      <c r="V94" s="1126" t="str">
        <f t="shared" ca="1" si="15"/>
        <v/>
      </c>
      <c r="W94" s="1126"/>
      <c r="X94" s="1126"/>
      <c r="Y94" s="1126" t="str">
        <f t="shared" ca="1" si="16"/>
        <v/>
      </c>
      <c r="Z94" s="1126"/>
      <c r="AA94" s="1126"/>
      <c r="AB94" s="1126" t="str">
        <f t="shared" ca="1" si="17"/>
        <v/>
      </c>
      <c r="AC94" s="1126"/>
      <c r="AD94" s="1126"/>
      <c r="AE94" s="1127"/>
      <c r="AF94" s="1127"/>
      <c r="AG94" s="1127"/>
      <c r="AH94" s="1126" t="str">
        <f t="shared" ca="1" si="18"/>
        <v/>
      </c>
      <c r="AI94" s="1126"/>
      <c r="AJ94" s="1126"/>
      <c r="AK94" s="1127"/>
      <c r="AL94" s="1127"/>
      <c r="AM94" s="1127"/>
      <c r="AN94" s="1127"/>
      <c r="AP94" s="605"/>
    </row>
    <row r="95" spans="2:51" s="491" customFormat="1" ht="27" customHeight="1" thickTop="1" x14ac:dyDescent="0.15">
      <c r="B95" s="1134" t="s">
        <v>174</v>
      </c>
      <c r="C95" s="1134"/>
      <c r="D95" s="1135">
        <f>SUM(D85:G94)</f>
        <v>0</v>
      </c>
      <c r="E95" s="1136"/>
      <c r="F95" s="1136"/>
      <c r="G95" s="1137"/>
      <c r="H95" s="1130"/>
      <c r="I95" s="1131"/>
      <c r="J95" s="1131"/>
      <c r="K95" s="1132"/>
      <c r="L95" s="1130"/>
      <c r="M95" s="1131"/>
      <c r="N95" s="1132"/>
      <c r="O95" s="1130"/>
      <c r="P95" s="1131"/>
      <c r="Q95" s="1132"/>
      <c r="R95" s="1130">
        <f>SUM(R85:U94)</f>
        <v>0</v>
      </c>
      <c r="S95" s="1131"/>
      <c r="T95" s="1131"/>
      <c r="U95" s="1132"/>
      <c r="V95" s="1130">
        <f ca="1">SUM(V85:X94)</f>
        <v>0</v>
      </c>
      <c r="W95" s="1131"/>
      <c r="X95" s="1132"/>
      <c r="Y95" s="1130">
        <f ca="1">SUM(Y85:AA94)</f>
        <v>0</v>
      </c>
      <c r="Z95" s="1131"/>
      <c r="AA95" s="1132"/>
      <c r="AB95" s="1130">
        <f ca="1">SUM(AB85:AD94)</f>
        <v>0</v>
      </c>
      <c r="AC95" s="1131"/>
      <c r="AD95" s="1132"/>
      <c r="AE95" s="1130">
        <f>SUM(AE85:AG94)</f>
        <v>0</v>
      </c>
      <c r="AF95" s="1131"/>
      <c r="AG95" s="1132"/>
      <c r="AH95" s="1130">
        <f ca="1">SUM(AH85:AJ94)</f>
        <v>0</v>
      </c>
      <c r="AI95" s="1131"/>
      <c r="AJ95" s="1132"/>
      <c r="AK95" s="1133">
        <f>SUM(AK85:AN94)</f>
        <v>0</v>
      </c>
      <c r="AL95" s="1133"/>
      <c r="AM95" s="1133"/>
      <c r="AN95" s="1133"/>
    </row>
    <row r="96" spans="2:51" s="476" customFormat="1" ht="11.25" x14ac:dyDescent="0.15">
      <c r="B96" s="1138" t="s">
        <v>12</v>
      </c>
      <c r="C96" s="1138"/>
      <c r="D96" s="1139" t="s">
        <v>586</v>
      </c>
      <c r="E96" s="1139"/>
      <c r="F96" s="1139"/>
      <c r="G96" s="1139"/>
      <c r="H96" s="1139"/>
      <c r="I96" s="1139"/>
      <c r="J96" s="1139"/>
      <c r="K96" s="1139"/>
      <c r="L96" s="1139"/>
      <c r="M96" s="1139"/>
      <c r="N96" s="1139"/>
      <c r="O96" s="1139"/>
      <c r="P96" s="1139"/>
      <c r="Q96" s="1139"/>
      <c r="R96" s="1139"/>
      <c r="S96" s="1139"/>
      <c r="T96" s="1139"/>
      <c r="U96" s="1139"/>
      <c r="V96" s="1139"/>
      <c r="W96" s="1139"/>
      <c r="X96" s="1139"/>
      <c r="Y96" s="1139"/>
      <c r="Z96" s="1139"/>
      <c r="AA96" s="1139"/>
      <c r="AB96" s="1139"/>
      <c r="AC96" s="1139"/>
      <c r="AD96" s="1139"/>
      <c r="AE96" s="1139"/>
      <c r="AF96" s="1139"/>
      <c r="AG96" s="1139"/>
      <c r="AH96" s="1139"/>
      <c r="AI96" s="1139"/>
      <c r="AJ96" s="1139"/>
      <c r="AK96" s="1140"/>
      <c r="AL96" s="1140"/>
      <c r="AM96" s="606"/>
      <c r="AP96" s="511"/>
    </row>
    <row r="97" spans="1:58" s="476" customFormat="1" ht="5.25" customHeight="1" x14ac:dyDescent="0.15">
      <c r="B97" s="512"/>
      <c r="C97" s="448"/>
      <c r="D97" s="607"/>
      <c r="E97" s="607"/>
      <c r="F97" s="607"/>
      <c r="G97" s="607"/>
      <c r="H97" s="607"/>
      <c r="I97" s="607"/>
      <c r="J97" s="607"/>
      <c r="K97" s="607"/>
      <c r="L97" s="607"/>
      <c r="M97" s="607"/>
      <c r="N97" s="607"/>
      <c r="O97" s="607"/>
      <c r="P97" s="607"/>
      <c r="Q97" s="607"/>
      <c r="R97" s="607"/>
      <c r="S97" s="607"/>
      <c r="T97" s="607"/>
      <c r="U97" s="607"/>
      <c r="V97" s="607"/>
      <c r="W97" s="607"/>
      <c r="X97" s="607"/>
      <c r="Y97" s="607"/>
      <c r="Z97" s="607"/>
      <c r="AA97" s="607"/>
      <c r="AB97" s="607"/>
      <c r="AC97" s="607"/>
      <c r="AD97" s="607"/>
      <c r="AE97" s="607"/>
      <c r="AF97" s="607"/>
      <c r="AG97" s="607"/>
      <c r="AH97" s="607"/>
      <c r="AI97" s="607"/>
      <c r="AJ97" s="607"/>
      <c r="AK97" s="607"/>
      <c r="AL97" s="607"/>
      <c r="AM97" s="606"/>
    </row>
    <row r="98" spans="1:58" s="442" customFormat="1" ht="14.1" customHeight="1" x14ac:dyDescent="0.15">
      <c r="B98" s="513" t="s">
        <v>587</v>
      </c>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c r="AJ98" s="514"/>
      <c r="AK98" s="514"/>
      <c r="AL98" s="514"/>
      <c r="AM98" s="514"/>
    </row>
    <row r="99" spans="1:58" s="442" customFormat="1" ht="15" customHeight="1" x14ac:dyDescent="0.15">
      <c r="B99" s="513" t="s">
        <v>588</v>
      </c>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row>
    <row r="100" spans="1:58" s="442" customFormat="1" ht="36" customHeight="1" x14ac:dyDescent="0.15">
      <c r="B100" s="999" t="s">
        <v>611</v>
      </c>
      <c r="C100" s="1000"/>
      <c r="D100" s="1000"/>
      <c r="E100" s="1000"/>
      <c r="F100" s="1000"/>
      <c r="G100" s="1000"/>
      <c r="H100" s="1000"/>
      <c r="I100" s="1000"/>
      <c r="J100" s="1001"/>
      <c r="K100" s="987" t="s">
        <v>591</v>
      </c>
      <c r="L100" s="1141"/>
      <c r="M100" s="1141"/>
      <c r="N100" s="988"/>
      <c r="O100" s="987" t="s">
        <v>592</v>
      </c>
      <c r="P100" s="1141"/>
      <c r="Q100" s="988"/>
      <c r="R100" s="987" t="s">
        <v>593</v>
      </c>
      <c r="S100" s="1141"/>
      <c r="T100" s="1141"/>
      <c r="U100" s="988"/>
      <c r="V100" s="987" t="s">
        <v>594</v>
      </c>
      <c r="W100" s="1141"/>
      <c r="X100" s="1141"/>
      <c r="Y100" s="988"/>
      <c r="Z100" s="987" t="s">
        <v>8183</v>
      </c>
      <c r="AA100" s="1141"/>
      <c r="AB100" s="1141"/>
      <c r="AC100" s="988"/>
      <c r="AD100" s="987" t="s">
        <v>596</v>
      </c>
      <c r="AE100" s="988"/>
      <c r="AF100" s="987" t="s">
        <v>597</v>
      </c>
      <c r="AG100" s="1141"/>
      <c r="AH100" s="1141"/>
      <c r="AI100" s="1141"/>
      <c r="AJ100" s="988"/>
      <c r="AK100" s="987" t="s">
        <v>598</v>
      </c>
      <c r="AL100" s="1141"/>
      <c r="AM100" s="1141"/>
      <c r="AN100" s="988"/>
      <c r="AT100" s="515"/>
      <c r="AU100" s="515"/>
      <c r="AV100" s="515"/>
      <c r="AW100" s="515"/>
      <c r="AX100" s="515"/>
      <c r="AY100" s="515"/>
      <c r="AZ100" s="515"/>
      <c r="BA100" s="515"/>
      <c r="BB100" s="515"/>
      <c r="BC100" s="515"/>
      <c r="BD100" s="515"/>
    </row>
    <row r="101" spans="1:58" s="442" customFormat="1" ht="27" customHeight="1" x14ac:dyDescent="0.15">
      <c r="B101" s="585" t="s">
        <v>425</v>
      </c>
      <c r="C101" s="1142" t="str">
        <f>BC109</f>
        <v>２① 被災農業者の農業経営の維持</v>
      </c>
      <c r="D101" s="1143"/>
      <c r="E101" s="1143"/>
      <c r="F101" s="1143"/>
      <c r="G101" s="1143"/>
      <c r="H101" s="1143"/>
      <c r="I101" s="1143"/>
      <c r="J101" s="1144"/>
      <c r="K101" s="1145" t="str">
        <f>IF(B101="□","",1)</f>
        <v/>
      </c>
      <c r="L101" s="1146"/>
      <c r="M101" s="1146"/>
      <c r="N101" s="666" t="s">
        <v>8182</v>
      </c>
      <c r="O101" s="1147" t="str">
        <f>IF(B101="□","",5)</f>
        <v/>
      </c>
      <c r="P101" s="1148"/>
      <c r="Q101" s="1149"/>
      <c r="R101" s="1145" t="str">
        <f>IF(B101="□","",1)</f>
        <v/>
      </c>
      <c r="S101" s="1146"/>
      <c r="T101" s="1146"/>
      <c r="U101" s="666" t="s">
        <v>8182</v>
      </c>
      <c r="V101" s="1150"/>
      <c r="W101" s="1151"/>
      <c r="X101" s="1151"/>
      <c r="Y101" s="666" t="s">
        <v>8182</v>
      </c>
      <c r="Z101" s="1150"/>
      <c r="AA101" s="1151"/>
      <c r="AB101" s="1151"/>
      <c r="AC101" s="666" t="s">
        <v>8182</v>
      </c>
      <c r="AD101" s="1152" t="str">
        <f>IFERROR(IF(Z101&lt;&gt;"",Z101/K101,IF(V101&lt;&gt;"",V101/K101,R101/K101)),"")</f>
        <v/>
      </c>
      <c r="AE101" s="1153"/>
      <c r="AF101" s="1154" t="s">
        <v>8184</v>
      </c>
      <c r="AG101" s="1155"/>
      <c r="AH101" s="1155"/>
      <c r="AI101" s="1155"/>
      <c r="AJ101" s="1156"/>
      <c r="AK101" s="1147" t="s">
        <v>8184</v>
      </c>
      <c r="AL101" s="1148"/>
      <c r="AM101" s="1148"/>
      <c r="AN101" s="1149"/>
      <c r="AP101" s="642" t="s">
        <v>8185</v>
      </c>
      <c r="AQ101" s="516"/>
      <c r="AR101" s="516"/>
      <c r="AS101" s="516"/>
      <c r="AT101" s="516"/>
      <c r="AU101" s="516"/>
      <c r="AV101" s="516"/>
      <c r="AW101" s="517"/>
      <c r="AX101" s="517"/>
      <c r="AY101" s="516"/>
      <c r="AZ101" s="516"/>
      <c r="BA101" s="517"/>
      <c r="BB101" s="517"/>
      <c r="BC101" s="516"/>
      <c r="BD101" s="516"/>
    </row>
    <row r="102" spans="1:58" s="442" customFormat="1" ht="12" x14ac:dyDescent="0.15">
      <c r="B102" s="513" t="s">
        <v>589</v>
      </c>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c r="AJ102" s="514"/>
      <c r="AK102" s="514"/>
      <c r="AL102" s="514"/>
      <c r="AM102" s="514"/>
    </row>
    <row r="103" spans="1:58" s="442" customFormat="1" ht="18" customHeight="1" x14ac:dyDescent="0.15">
      <c r="B103" s="987" t="s">
        <v>590</v>
      </c>
      <c r="C103" s="1141"/>
      <c r="D103" s="1141"/>
      <c r="E103" s="1141"/>
      <c r="F103" s="1141"/>
      <c r="G103" s="1141"/>
      <c r="H103" s="1141"/>
      <c r="I103" s="1141"/>
      <c r="J103" s="988"/>
      <c r="K103" s="987" t="s">
        <v>591</v>
      </c>
      <c r="L103" s="1141"/>
      <c r="M103" s="1141"/>
      <c r="N103" s="988"/>
      <c r="O103" s="987" t="s">
        <v>592</v>
      </c>
      <c r="P103" s="1141"/>
      <c r="Q103" s="988"/>
      <c r="R103" s="987" t="s">
        <v>593</v>
      </c>
      <c r="S103" s="1141"/>
      <c r="T103" s="1141"/>
      <c r="U103" s="988"/>
      <c r="V103" s="987" t="s">
        <v>594</v>
      </c>
      <c r="W103" s="1141"/>
      <c r="X103" s="1141"/>
      <c r="Y103" s="988"/>
      <c r="Z103" s="987" t="s">
        <v>595</v>
      </c>
      <c r="AA103" s="1141"/>
      <c r="AB103" s="1141"/>
      <c r="AC103" s="988"/>
      <c r="AD103" s="987" t="s">
        <v>596</v>
      </c>
      <c r="AE103" s="988"/>
      <c r="AF103" s="987" t="s">
        <v>597</v>
      </c>
      <c r="AG103" s="1141"/>
      <c r="AH103" s="1141"/>
      <c r="AI103" s="1141"/>
      <c r="AJ103" s="988"/>
      <c r="AK103" s="987" t="s">
        <v>598</v>
      </c>
      <c r="AL103" s="1141"/>
      <c r="AM103" s="1141"/>
      <c r="AN103" s="988"/>
      <c r="AO103" s="444"/>
      <c r="AP103" s="609"/>
      <c r="AQ103" s="1157" t="s">
        <v>230</v>
      </c>
      <c r="AR103" s="1157"/>
      <c r="AS103" s="1157"/>
      <c r="AT103" s="1157"/>
      <c r="AU103" s="1157"/>
      <c r="AV103" s="1157"/>
      <c r="AW103" s="1157"/>
      <c r="AX103" s="1157"/>
      <c r="AY103" s="1157"/>
      <c r="AZ103" s="1157"/>
      <c r="BA103" s="1157"/>
      <c r="BB103" s="1157"/>
      <c r="BC103" s="1158" t="s">
        <v>342</v>
      </c>
      <c r="BD103" s="1158"/>
    </row>
    <row r="104" spans="1:58" s="442" customFormat="1" ht="18" customHeight="1" x14ac:dyDescent="0.15">
      <c r="B104" s="989"/>
      <c r="C104" s="1105"/>
      <c r="D104" s="1105"/>
      <c r="E104" s="1105"/>
      <c r="F104" s="1105"/>
      <c r="G104" s="1105"/>
      <c r="H104" s="1105"/>
      <c r="I104" s="1105"/>
      <c r="J104" s="990"/>
      <c r="K104" s="989"/>
      <c r="L104" s="1105"/>
      <c r="M104" s="1105"/>
      <c r="N104" s="990"/>
      <c r="O104" s="989"/>
      <c r="P104" s="1105"/>
      <c r="Q104" s="990"/>
      <c r="R104" s="989"/>
      <c r="S104" s="1105"/>
      <c r="T104" s="1105"/>
      <c r="U104" s="990"/>
      <c r="V104" s="989"/>
      <c r="W104" s="1105"/>
      <c r="X104" s="1105"/>
      <c r="Y104" s="990"/>
      <c r="Z104" s="989"/>
      <c r="AA104" s="1105"/>
      <c r="AB104" s="1105"/>
      <c r="AC104" s="990"/>
      <c r="AD104" s="989"/>
      <c r="AE104" s="990"/>
      <c r="AF104" s="989"/>
      <c r="AG104" s="1105"/>
      <c r="AH104" s="1105"/>
      <c r="AI104" s="1105"/>
      <c r="AJ104" s="990"/>
      <c r="AK104" s="989"/>
      <c r="AL104" s="1105"/>
      <c r="AM104" s="1105"/>
      <c r="AN104" s="990"/>
      <c r="AO104" s="444"/>
      <c r="AP104" s="610" t="s">
        <v>0</v>
      </c>
      <c r="AQ104" s="611" t="s">
        <v>362</v>
      </c>
      <c r="AR104" s="611" t="s">
        <v>243</v>
      </c>
      <c r="AS104" s="612" t="s">
        <v>246</v>
      </c>
      <c r="AT104" s="612" t="s">
        <v>244</v>
      </c>
      <c r="AU104" s="612" t="s">
        <v>245</v>
      </c>
      <c r="AV104" s="611" t="s">
        <v>247</v>
      </c>
      <c r="AW104" s="611" t="s">
        <v>248</v>
      </c>
      <c r="AX104" s="611" t="s">
        <v>249</v>
      </c>
      <c r="AY104" s="611" t="s">
        <v>250</v>
      </c>
      <c r="AZ104" s="611" t="s">
        <v>251</v>
      </c>
      <c r="BA104" s="611" t="s">
        <v>252</v>
      </c>
      <c r="BB104" s="611" t="s">
        <v>253</v>
      </c>
      <c r="BC104" s="613" t="s">
        <v>254</v>
      </c>
      <c r="BD104" s="613" t="s">
        <v>255</v>
      </c>
      <c r="BF104" s="611" t="s">
        <v>246</v>
      </c>
    </row>
    <row r="105" spans="1:58" s="442" customFormat="1" ht="27" customHeight="1" x14ac:dyDescent="0.15">
      <c r="B105" s="572" t="s">
        <v>425</v>
      </c>
      <c r="C105" s="1142" t="str">
        <f>AS111</f>
        <v>経営面積の拡大</v>
      </c>
      <c r="D105" s="1143"/>
      <c r="E105" s="1143"/>
      <c r="F105" s="1143"/>
      <c r="G105" s="1143"/>
      <c r="H105" s="1143"/>
      <c r="I105" s="1143"/>
      <c r="J105" s="1144"/>
      <c r="K105" s="1159"/>
      <c r="L105" s="1160"/>
      <c r="M105" s="1160"/>
      <c r="N105" s="635" t="s">
        <v>2160</v>
      </c>
      <c r="O105" s="1161"/>
      <c r="P105" s="1162"/>
      <c r="Q105" s="1163"/>
      <c r="R105" s="1159"/>
      <c r="S105" s="1160"/>
      <c r="T105" s="1160"/>
      <c r="U105" s="651" t="str">
        <f>$N$105</f>
        <v>ha</v>
      </c>
      <c r="V105" s="1159"/>
      <c r="W105" s="1160"/>
      <c r="X105" s="1160"/>
      <c r="Y105" s="651" t="str">
        <f>$N$105</f>
        <v>ha</v>
      </c>
      <c r="Z105" s="1159"/>
      <c r="AA105" s="1160"/>
      <c r="AB105" s="1160"/>
      <c r="AC105" s="651" t="str">
        <f>$N$105</f>
        <v>ha</v>
      </c>
      <c r="AD105" s="1164" t="str">
        <f>IFERROR(Z105/K105,"")</f>
        <v/>
      </c>
      <c r="AE105" s="1165"/>
      <c r="AF105" s="1161"/>
      <c r="AG105" s="1162"/>
      <c r="AH105" s="1162"/>
      <c r="AI105" s="1162"/>
      <c r="AJ105" s="1163"/>
      <c r="AK105" s="1161"/>
      <c r="AL105" s="1162"/>
      <c r="AM105" s="1162"/>
      <c r="AN105" s="1163"/>
      <c r="AO105" s="444"/>
      <c r="AP105" s="610" t="s">
        <v>33</v>
      </c>
      <c r="AQ105" s="519" t="s">
        <v>81</v>
      </c>
      <c r="AR105" s="519" t="s">
        <v>84</v>
      </c>
      <c r="AS105" s="519" t="s">
        <v>9</v>
      </c>
      <c r="AT105" s="519" t="s">
        <v>85</v>
      </c>
      <c r="AU105" s="519" t="s">
        <v>88</v>
      </c>
      <c r="AV105" s="519" t="s">
        <v>133</v>
      </c>
      <c r="AW105" s="519" t="s">
        <v>10</v>
      </c>
      <c r="AX105" s="519" t="s">
        <v>135</v>
      </c>
      <c r="AY105" s="519" t="s">
        <v>599</v>
      </c>
      <c r="AZ105" s="519" t="s">
        <v>600</v>
      </c>
      <c r="BA105" s="519" t="s">
        <v>601</v>
      </c>
      <c r="BB105" s="519" t="s">
        <v>602</v>
      </c>
      <c r="BC105" s="519" t="s">
        <v>99</v>
      </c>
      <c r="BD105" s="519" t="s">
        <v>239</v>
      </c>
      <c r="BF105" s="520" t="s">
        <v>9</v>
      </c>
    </row>
    <row r="106" spans="1:58" s="442" customFormat="1" ht="27" customHeight="1" x14ac:dyDescent="0.15">
      <c r="A106" s="1166"/>
      <c r="B106" s="572" t="s">
        <v>425</v>
      </c>
      <c r="C106" s="1167" t="str">
        <f>AR111</f>
        <v>農産物の価値向上</v>
      </c>
      <c r="D106" s="1168"/>
      <c r="E106" s="1168"/>
      <c r="F106" s="1168"/>
      <c r="G106" s="1168"/>
      <c r="H106" s="1168"/>
      <c r="I106" s="1168"/>
      <c r="J106" s="1169"/>
      <c r="K106" s="1170"/>
      <c r="L106" s="1171"/>
      <c r="M106" s="1171"/>
      <c r="N106" s="614" t="s">
        <v>604</v>
      </c>
      <c r="O106" s="1172"/>
      <c r="P106" s="1173"/>
      <c r="Q106" s="1174"/>
      <c r="R106" s="1170"/>
      <c r="S106" s="1171"/>
      <c r="T106" s="1171"/>
      <c r="U106" s="614" t="s">
        <v>604</v>
      </c>
      <c r="V106" s="1170"/>
      <c r="W106" s="1171"/>
      <c r="X106" s="1171"/>
      <c r="Y106" s="614" t="s">
        <v>604</v>
      </c>
      <c r="Z106" s="1170"/>
      <c r="AA106" s="1171"/>
      <c r="AB106" s="1171"/>
      <c r="AC106" s="614" t="s">
        <v>604</v>
      </c>
      <c r="AD106" s="1164" t="str">
        <f>IFERROR(Z106/K106,"")</f>
        <v/>
      </c>
      <c r="AE106" s="1165"/>
      <c r="AF106" s="1161"/>
      <c r="AG106" s="1162"/>
      <c r="AH106" s="1162"/>
      <c r="AI106" s="1162"/>
      <c r="AJ106" s="1163"/>
      <c r="AK106" s="1182"/>
      <c r="AL106" s="1183"/>
      <c r="AM106" s="1183"/>
      <c r="AN106" s="1184"/>
      <c r="AO106" s="518"/>
    </row>
    <row r="107" spans="1:58" s="442" customFormat="1" ht="27" customHeight="1" x14ac:dyDescent="0.15">
      <c r="A107" s="1166"/>
      <c r="B107" s="572" t="s">
        <v>425</v>
      </c>
      <c r="C107" s="1185" t="s">
        <v>2145</v>
      </c>
      <c r="D107" s="1186"/>
      <c r="E107" s="1187"/>
      <c r="F107" s="1187"/>
      <c r="G107" s="1187"/>
      <c r="H107" s="1187"/>
      <c r="I107" s="1187"/>
      <c r="J107" s="525" t="s">
        <v>417</v>
      </c>
      <c r="K107" s="1175"/>
      <c r="L107" s="1176"/>
      <c r="M107" s="1176"/>
      <c r="N107" s="667" t="str">
        <f>IF($E107="","",INDEX($AT$108:$BB$108,1,MATCH($E$107,$AT$111:$BB$111,0)))</f>
        <v/>
      </c>
      <c r="O107" s="1188"/>
      <c r="P107" s="1189"/>
      <c r="Q107" s="1190"/>
      <c r="R107" s="1175"/>
      <c r="S107" s="1176"/>
      <c r="T107" s="1176"/>
      <c r="U107" s="667" t="str">
        <f>IF($E107="","",INDEX($AT$108:$BB$108,1,MATCH($E$107,$AT$111:$BB$111,0)))</f>
        <v/>
      </c>
      <c r="V107" s="1175"/>
      <c r="W107" s="1176"/>
      <c r="X107" s="1176"/>
      <c r="Y107" s="667" t="str">
        <f>IF($E107="","",INDEX($AT$108:$BB$108,1,MATCH($E$107,$AT$111:$BB$111,0)))</f>
        <v/>
      </c>
      <c r="Z107" s="1175"/>
      <c r="AA107" s="1176"/>
      <c r="AB107" s="1176"/>
      <c r="AC107" s="667" t="str">
        <f>IF($E107="","",INDEX($AT$108:$BB$108,1,MATCH($E$107,$AT$111:$BB$111,0)))</f>
        <v/>
      </c>
      <c r="AD107" s="668"/>
      <c r="AE107" s="669"/>
      <c r="AF107" s="1177"/>
      <c r="AG107" s="1177"/>
      <c r="AH107" s="1177"/>
      <c r="AI107" s="1177"/>
      <c r="AJ107" s="1177"/>
      <c r="AK107" s="1177"/>
      <c r="AL107" s="1177"/>
      <c r="AM107" s="1177"/>
      <c r="AN107" s="1177"/>
      <c r="AO107" s="444"/>
    </row>
    <row r="108" spans="1:58" s="514" customFormat="1" ht="20.100000000000001" customHeight="1" x14ac:dyDescent="0.15">
      <c r="B108" s="1178" t="s">
        <v>439</v>
      </c>
      <c r="C108" s="1178"/>
      <c r="D108" s="1179" t="s">
        <v>608</v>
      </c>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79"/>
      <c r="AG108" s="1179"/>
      <c r="AH108" s="1179"/>
      <c r="AI108" s="1179"/>
      <c r="AJ108" s="1179"/>
      <c r="AK108" s="1179"/>
      <c r="AL108" s="1179"/>
      <c r="AM108" s="526"/>
      <c r="AP108" s="610" t="s">
        <v>79</v>
      </c>
      <c r="AQ108" s="521" t="s">
        <v>82</v>
      </c>
      <c r="AR108" s="521" t="s">
        <v>82</v>
      </c>
      <c r="AS108" s="521" t="s">
        <v>11</v>
      </c>
      <c r="AT108" s="521" t="s">
        <v>86</v>
      </c>
      <c r="AU108" s="521" t="s">
        <v>82</v>
      </c>
      <c r="AV108" s="521" t="s">
        <v>134</v>
      </c>
      <c r="AW108" s="522"/>
      <c r="AX108" s="522"/>
      <c r="AY108" s="521" t="s">
        <v>603</v>
      </c>
      <c r="AZ108" s="521" t="s">
        <v>11</v>
      </c>
      <c r="BA108" s="522"/>
      <c r="BB108" s="522"/>
      <c r="BC108" s="521" t="s">
        <v>94</v>
      </c>
      <c r="BD108" s="521"/>
      <c r="BE108" s="442"/>
      <c r="BF108" s="521" t="s">
        <v>11</v>
      </c>
    </row>
    <row r="109" spans="1:58" x14ac:dyDescent="0.15">
      <c r="AP109" s="1180" t="s">
        <v>605</v>
      </c>
      <c r="AQ109" s="1192" t="str">
        <f t="shared" ref="AQ109:BD109" si="27">AQ104&amp;" "&amp;AQ105</f>
        <v>１① 付加価値額の拡大</v>
      </c>
      <c r="AR109" s="1192" t="str">
        <f t="shared" si="27"/>
        <v>１② 農産物の価値向上</v>
      </c>
      <c r="AS109" s="1192" t="str">
        <f t="shared" si="27"/>
        <v>１⑤ 経営面積の拡大</v>
      </c>
      <c r="AT109" s="1192" t="str">
        <f t="shared" si="27"/>
        <v>１③ 単位面積当たり収量の増加</v>
      </c>
      <c r="AU109" s="1196" t="str">
        <f t="shared" si="27"/>
        <v>１④ 経営コストの縮減</v>
      </c>
      <c r="AV109" s="1192" t="str">
        <f t="shared" si="27"/>
        <v>１⑥ 労働時間の短縮</v>
      </c>
      <c r="AW109" s="1192" t="str">
        <f t="shared" si="27"/>
        <v>１⑦ア 農業経営の法人化</v>
      </c>
      <c r="AX109" s="1192" t="str">
        <f t="shared" si="27"/>
        <v>１⑦イ 青色申告の実施</v>
      </c>
      <c r="AY109" s="1192" t="str">
        <f t="shared" si="27"/>
        <v>１⑦ウ 温室効果ガスの削減等</v>
      </c>
      <c r="AZ109" s="1192" t="str">
        <f t="shared" si="27"/>
        <v>１⑦エ 有機ＪＡＳ認証面積の拡大</v>
      </c>
      <c r="BA109" s="1192" t="str">
        <f t="shared" si="27"/>
        <v>１⑧ア 生産・加工・販売の一体化</v>
      </c>
      <c r="BB109" s="1192" t="str">
        <f t="shared" si="27"/>
        <v>１⑧イ 異分野の事業者との連携</v>
      </c>
      <c r="BC109" s="1191" t="str">
        <f t="shared" si="27"/>
        <v>２① 被災農業者の農業経営の維持</v>
      </c>
      <c r="BD109" s="1192" t="str">
        <f t="shared" si="27"/>
        <v>２② 農業経営の改善を図るための取組</v>
      </c>
      <c r="BE109" s="442"/>
      <c r="BF109" s="1192" t="str">
        <f>BF104&amp;" "&amp;BF105</f>
        <v>１⑤ 経営面積の拡大</v>
      </c>
    </row>
    <row r="110" spans="1:58" s="530" customFormat="1" ht="12" x14ac:dyDescent="0.15">
      <c r="A110" s="527"/>
      <c r="B110" s="528" t="s">
        <v>609</v>
      </c>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9"/>
      <c r="AP110" s="1181"/>
      <c r="AQ110" s="1192"/>
      <c r="AR110" s="1192"/>
      <c r="AS110" s="1192"/>
      <c r="AT110" s="1192"/>
      <c r="AU110" s="1197"/>
      <c r="AV110" s="1192"/>
      <c r="AW110" s="1192"/>
      <c r="AX110" s="1192"/>
      <c r="AY110" s="1192"/>
      <c r="AZ110" s="1192"/>
      <c r="BA110" s="1192"/>
      <c r="BB110" s="1192"/>
      <c r="BC110" s="1191"/>
      <c r="BD110" s="1192"/>
      <c r="BE110" s="442"/>
      <c r="BF110" s="1192"/>
    </row>
    <row r="111" spans="1:58" s="442" customFormat="1" ht="15" customHeight="1" x14ac:dyDescent="0.15">
      <c r="B111" s="513" t="s">
        <v>2146</v>
      </c>
      <c r="C111" s="514"/>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c r="AC111" s="514"/>
      <c r="AD111" s="514"/>
      <c r="AE111" s="514"/>
      <c r="AF111" s="514"/>
      <c r="AG111" s="514"/>
      <c r="AH111" s="514"/>
      <c r="AI111" s="514"/>
      <c r="AJ111" s="514"/>
      <c r="AK111" s="514"/>
      <c r="AL111" s="514"/>
      <c r="AM111" s="514"/>
      <c r="AP111" s="1180" t="s">
        <v>606</v>
      </c>
      <c r="AQ111" s="1193"/>
      <c r="AR111" s="1194" t="str">
        <f t="shared" ref="AR111:BB111" si="28">AR105</f>
        <v>農産物の価値向上</v>
      </c>
      <c r="AS111" s="1194" t="str">
        <f t="shared" si="28"/>
        <v>経営面積の拡大</v>
      </c>
      <c r="AT111" s="1195" t="str">
        <f t="shared" si="28"/>
        <v>単位面積当たり収量の増加</v>
      </c>
      <c r="AU111" s="1195" t="str">
        <f t="shared" si="28"/>
        <v>経営コストの縮減</v>
      </c>
      <c r="AV111" s="1195" t="str">
        <f t="shared" si="28"/>
        <v>労働時間の短縮</v>
      </c>
      <c r="AW111" s="1195" t="str">
        <f t="shared" si="28"/>
        <v>農業経営の法人化</v>
      </c>
      <c r="AX111" s="1195" t="str">
        <f t="shared" si="28"/>
        <v>青色申告の実施</v>
      </c>
      <c r="AY111" s="1195" t="str">
        <f t="shared" si="28"/>
        <v>温室効果ガスの削減等</v>
      </c>
      <c r="AZ111" s="1195" t="str">
        <f t="shared" si="28"/>
        <v>有機ＪＡＳ認証面積の拡大</v>
      </c>
      <c r="BA111" s="1195" t="str">
        <f t="shared" si="28"/>
        <v>生産・加工・販売の一体化</v>
      </c>
      <c r="BB111" s="1195" t="str">
        <f t="shared" si="28"/>
        <v>異分野の事業者との連携</v>
      </c>
      <c r="BC111" s="1198" t="s">
        <v>607</v>
      </c>
      <c r="BD111" s="1199" t="str">
        <f>BD109</f>
        <v>２② 農業経営の改善を図るための取組</v>
      </c>
      <c r="BF111" s="1200">
        <f>BG105</f>
        <v>0</v>
      </c>
    </row>
    <row r="112" spans="1:58" s="442" customFormat="1" ht="15" customHeight="1" x14ac:dyDescent="0.15">
      <c r="B112" s="513" t="s">
        <v>588</v>
      </c>
      <c r="C112" s="514"/>
      <c r="D112" s="514"/>
      <c r="E112" s="514"/>
      <c r="F112" s="514"/>
      <c r="G112" s="514"/>
      <c r="H112" s="514"/>
      <c r="I112" s="514"/>
      <c r="J112" s="514"/>
      <c r="K112" s="608"/>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P112" s="1181"/>
      <c r="AQ112" s="1193"/>
      <c r="AR112" s="1194"/>
      <c r="AS112" s="1194"/>
      <c r="AT112" s="1195"/>
      <c r="AU112" s="1195"/>
      <c r="AV112" s="1195"/>
      <c r="AW112" s="1195"/>
      <c r="AX112" s="1195"/>
      <c r="AY112" s="1195"/>
      <c r="AZ112" s="1195"/>
      <c r="BA112" s="1195"/>
      <c r="BB112" s="1195"/>
      <c r="BC112" s="1198"/>
      <c r="BD112" s="1199"/>
      <c r="BF112" s="1200"/>
    </row>
    <row r="113" spans="1:57" s="442" customFormat="1" ht="36" customHeight="1" x14ac:dyDescent="0.15">
      <c r="B113" s="999" t="s">
        <v>611</v>
      </c>
      <c r="C113" s="1000"/>
      <c r="D113" s="1000"/>
      <c r="E113" s="1000"/>
      <c r="F113" s="1000"/>
      <c r="G113" s="1000"/>
      <c r="H113" s="1001"/>
      <c r="I113" s="987" t="s">
        <v>591</v>
      </c>
      <c r="J113" s="1141"/>
      <c r="K113" s="1141"/>
      <c r="L113" s="988"/>
      <c r="M113" s="987" t="s">
        <v>592</v>
      </c>
      <c r="N113" s="1141"/>
      <c r="O113" s="988"/>
      <c r="P113" s="987" t="s">
        <v>593</v>
      </c>
      <c r="Q113" s="1141"/>
      <c r="R113" s="1141"/>
      <c r="S113" s="988"/>
      <c r="T113" s="987" t="s">
        <v>594</v>
      </c>
      <c r="U113" s="1141"/>
      <c r="V113" s="1141"/>
      <c r="W113" s="988"/>
      <c r="X113" s="987" t="s">
        <v>595</v>
      </c>
      <c r="Y113" s="1141"/>
      <c r="Z113" s="1141"/>
      <c r="AA113" s="988"/>
      <c r="AB113" s="987" t="s">
        <v>596</v>
      </c>
      <c r="AC113" s="988"/>
      <c r="AD113" s="987" t="s">
        <v>597</v>
      </c>
      <c r="AE113" s="1141"/>
      <c r="AF113" s="1141"/>
      <c r="AG113" s="1141"/>
      <c r="AH113" s="988"/>
      <c r="AI113" s="987" t="s">
        <v>598</v>
      </c>
      <c r="AJ113" s="1141"/>
      <c r="AK113" s="1141"/>
      <c r="AL113" s="988"/>
      <c r="AM113" s="444"/>
      <c r="AP113" s="615"/>
      <c r="AQ113" s="517"/>
      <c r="AR113" s="517"/>
      <c r="AS113" s="517"/>
      <c r="AT113" s="517"/>
      <c r="AU113" s="517"/>
      <c r="AV113" s="517"/>
      <c r="AW113" s="517"/>
      <c r="AX113" s="517"/>
      <c r="AY113" s="517"/>
      <c r="AZ113" s="517"/>
      <c r="BA113" s="517"/>
      <c r="BB113" s="517"/>
      <c r="BC113" s="517"/>
      <c r="BD113" s="517"/>
    </row>
    <row r="114" spans="1:57" s="442" customFormat="1" ht="27" customHeight="1" x14ac:dyDescent="0.15">
      <c r="B114" s="641" t="s">
        <v>425</v>
      </c>
      <c r="C114" s="1201" t="s">
        <v>8178</v>
      </c>
      <c r="D114" s="1202"/>
      <c r="E114" s="1202"/>
      <c r="F114" s="1202"/>
      <c r="G114" s="1202"/>
      <c r="H114" s="1203"/>
      <c r="I114" s="1204"/>
      <c r="J114" s="1205"/>
      <c r="K114" s="1205"/>
      <c r="L114" s="666" t="s">
        <v>604</v>
      </c>
      <c r="M114" s="1053"/>
      <c r="N114" s="1054"/>
      <c r="O114" s="1055"/>
      <c r="P114" s="1204"/>
      <c r="Q114" s="1205"/>
      <c r="R114" s="1205"/>
      <c r="S114" s="666" t="s">
        <v>604</v>
      </c>
      <c r="T114" s="1204"/>
      <c r="U114" s="1205"/>
      <c r="V114" s="1205"/>
      <c r="W114" s="666" t="s">
        <v>604</v>
      </c>
      <c r="X114" s="1204"/>
      <c r="Y114" s="1205"/>
      <c r="Z114" s="1205"/>
      <c r="AA114" s="666" t="s">
        <v>604</v>
      </c>
      <c r="AB114" s="1206" t="str">
        <f>IFERROR(X114/I114,"")</f>
        <v/>
      </c>
      <c r="AC114" s="1207"/>
      <c r="AD114" s="1056"/>
      <c r="AE114" s="1057"/>
      <c r="AF114" s="1057"/>
      <c r="AG114" s="1057"/>
      <c r="AH114" s="1058"/>
      <c r="AI114" s="1053"/>
      <c r="AJ114" s="1054"/>
      <c r="AK114" s="1054"/>
      <c r="AL114" s="1055"/>
      <c r="AM114" s="444"/>
      <c r="AP114" s="640" t="s">
        <v>8188</v>
      </c>
      <c r="AQ114" s="516"/>
      <c r="AR114" s="516"/>
      <c r="AS114" s="516"/>
      <c r="AT114" s="516"/>
      <c r="AU114" s="516"/>
      <c r="AV114" s="516"/>
      <c r="AW114" s="517"/>
      <c r="AX114" s="517"/>
      <c r="AY114" s="516"/>
      <c r="AZ114" s="516"/>
      <c r="BA114" s="517"/>
      <c r="BB114" s="517"/>
      <c r="BC114" s="516"/>
      <c r="BD114" s="516"/>
    </row>
    <row r="115" spans="1:57" s="442" customFormat="1" ht="16.5" customHeight="1" x14ac:dyDescent="0.15">
      <c r="B115" s="513" t="s">
        <v>610</v>
      </c>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c r="AJ115" s="514"/>
      <c r="AK115" s="514"/>
      <c r="AL115" s="514"/>
      <c r="AM115" s="514"/>
      <c r="AP115" s="609"/>
      <c r="AQ115" s="1208" t="s">
        <v>230</v>
      </c>
      <c r="AR115" s="1209"/>
      <c r="AS115" s="1209"/>
      <c r="AT115" s="1209"/>
      <c r="AU115" s="1209"/>
      <c r="AV115" s="1209"/>
      <c r="AW115" s="1209"/>
      <c r="AX115" s="1209"/>
      <c r="AY115" s="1209"/>
      <c r="AZ115" s="1209"/>
      <c r="BA115" s="1209"/>
      <c r="BB115" s="1210"/>
      <c r="BC115" s="1158" t="s">
        <v>342</v>
      </c>
      <c r="BD115" s="1158"/>
    </row>
    <row r="116" spans="1:57" s="442" customFormat="1" ht="18" customHeight="1" x14ac:dyDescent="0.15">
      <c r="B116" s="987" t="s">
        <v>611</v>
      </c>
      <c r="C116" s="1141"/>
      <c r="D116" s="1141"/>
      <c r="E116" s="1141"/>
      <c r="F116" s="1141"/>
      <c r="G116" s="1141"/>
      <c r="H116" s="988"/>
      <c r="I116" s="987" t="s">
        <v>591</v>
      </c>
      <c r="J116" s="1141"/>
      <c r="K116" s="1141"/>
      <c r="L116" s="988"/>
      <c r="M116" s="987" t="s">
        <v>592</v>
      </c>
      <c r="N116" s="1141"/>
      <c r="O116" s="988"/>
      <c r="P116" s="987" t="s">
        <v>593</v>
      </c>
      <c r="Q116" s="1141"/>
      <c r="R116" s="1141"/>
      <c r="S116" s="988"/>
      <c r="T116" s="987" t="s">
        <v>594</v>
      </c>
      <c r="U116" s="1141"/>
      <c r="V116" s="1141"/>
      <c r="W116" s="988"/>
      <c r="X116" s="987" t="s">
        <v>595</v>
      </c>
      <c r="Y116" s="1141"/>
      <c r="Z116" s="1141"/>
      <c r="AA116" s="988"/>
      <c r="AB116" s="987" t="s">
        <v>596</v>
      </c>
      <c r="AC116" s="988"/>
      <c r="AD116" s="987" t="s">
        <v>597</v>
      </c>
      <c r="AE116" s="1141"/>
      <c r="AF116" s="1141"/>
      <c r="AG116" s="1141"/>
      <c r="AH116" s="988"/>
      <c r="AI116" s="987" t="s">
        <v>598</v>
      </c>
      <c r="AJ116" s="1141"/>
      <c r="AK116" s="1141"/>
      <c r="AL116" s="988"/>
      <c r="AM116" s="444"/>
      <c r="AP116" s="610" t="s">
        <v>0</v>
      </c>
      <c r="AQ116" s="611" t="s">
        <v>362</v>
      </c>
      <c r="AR116" s="611" t="s">
        <v>243</v>
      </c>
      <c r="AS116" s="612" t="s">
        <v>244</v>
      </c>
      <c r="AT116" s="612" t="s">
        <v>245</v>
      </c>
      <c r="AU116" s="612" t="s">
        <v>246</v>
      </c>
      <c r="AV116" s="611" t="s">
        <v>247</v>
      </c>
      <c r="AW116" s="611" t="s">
        <v>248</v>
      </c>
      <c r="AX116" s="611" t="s">
        <v>249</v>
      </c>
      <c r="AY116" s="611" t="s">
        <v>250</v>
      </c>
      <c r="AZ116" s="611" t="s">
        <v>251</v>
      </c>
      <c r="BA116" s="611" t="s">
        <v>252</v>
      </c>
      <c r="BB116" s="611" t="s">
        <v>253</v>
      </c>
      <c r="BC116" s="613" t="s">
        <v>254</v>
      </c>
      <c r="BD116" s="613" t="s">
        <v>255</v>
      </c>
      <c r="BE116" s="616"/>
    </row>
    <row r="117" spans="1:57" s="442" customFormat="1" ht="18" customHeight="1" x14ac:dyDescent="0.15">
      <c r="B117" s="989"/>
      <c r="C117" s="1105"/>
      <c r="D117" s="1105"/>
      <c r="E117" s="1105"/>
      <c r="F117" s="1105"/>
      <c r="G117" s="1105"/>
      <c r="H117" s="990"/>
      <c r="I117" s="989"/>
      <c r="J117" s="1105"/>
      <c r="K117" s="1105"/>
      <c r="L117" s="990"/>
      <c r="M117" s="989"/>
      <c r="N117" s="1105"/>
      <c r="O117" s="990"/>
      <c r="P117" s="989"/>
      <c r="Q117" s="1105"/>
      <c r="R117" s="1105"/>
      <c r="S117" s="990"/>
      <c r="T117" s="989"/>
      <c r="U117" s="1105"/>
      <c r="V117" s="1105"/>
      <c r="W117" s="990"/>
      <c r="X117" s="989"/>
      <c r="Y117" s="1105"/>
      <c r="Z117" s="1105"/>
      <c r="AA117" s="990"/>
      <c r="AB117" s="989"/>
      <c r="AC117" s="990"/>
      <c r="AD117" s="989"/>
      <c r="AE117" s="1105"/>
      <c r="AF117" s="1105"/>
      <c r="AG117" s="1105"/>
      <c r="AH117" s="990"/>
      <c r="AI117" s="989"/>
      <c r="AJ117" s="1105"/>
      <c r="AK117" s="1105"/>
      <c r="AL117" s="990"/>
      <c r="AM117" s="444"/>
      <c r="AP117" s="610" t="s">
        <v>33</v>
      </c>
      <c r="AQ117" s="519" t="s">
        <v>81</v>
      </c>
      <c r="AR117" s="531" t="s">
        <v>84</v>
      </c>
      <c r="AS117" s="531" t="s">
        <v>85</v>
      </c>
      <c r="AT117" s="531" t="s">
        <v>88</v>
      </c>
      <c r="AU117" s="531" t="s">
        <v>9</v>
      </c>
      <c r="AV117" s="531" t="s">
        <v>133</v>
      </c>
      <c r="AW117" s="531" t="s">
        <v>10</v>
      </c>
      <c r="AX117" s="531" t="s">
        <v>135</v>
      </c>
      <c r="AY117" s="531" t="s">
        <v>599</v>
      </c>
      <c r="AZ117" s="531" t="s">
        <v>600</v>
      </c>
      <c r="BA117" s="531" t="s">
        <v>601</v>
      </c>
      <c r="BB117" s="531" t="s">
        <v>602</v>
      </c>
      <c r="BC117" s="519" t="s">
        <v>99</v>
      </c>
      <c r="BD117" s="519" t="s">
        <v>239</v>
      </c>
      <c r="BE117" s="617"/>
    </row>
    <row r="118" spans="1:57" s="442" customFormat="1" ht="27" customHeight="1" x14ac:dyDescent="0.15">
      <c r="A118" s="573"/>
      <c r="B118" s="585" t="s">
        <v>425</v>
      </c>
      <c r="C118" s="1226" t="s">
        <v>8192</v>
      </c>
      <c r="D118" s="1227"/>
      <c r="E118" s="1227"/>
      <c r="F118" s="1227"/>
      <c r="G118" s="1227"/>
      <c r="H118" s="1228"/>
      <c r="I118" s="1229"/>
      <c r="J118" s="1230"/>
      <c r="K118" s="1230"/>
      <c r="L118" s="670" t="str">
        <f>IF($C118="","",INDEX($AR$118:$BB$118,1,MATCH($C$118,$AR$119:$BB$119,0)))</f>
        <v>kg</v>
      </c>
      <c r="M118" s="1220"/>
      <c r="N118" s="1221"/>
      <c r="O118" s="1222"/>
      <c r="P118" s="1229"/>
      <c r="Q118" s="1230"/>
      <c r="R118" s="1230"/>
      <c r="S118" s="670" t="str">
        <f>IF($C118="","",INDEX($AR$118:$BB$118,1,MATCH($C$118,$AR$119:$BB$119,0)))</f>
        <v>kg</v>
      </c>
      <c r="T118" s="1229"/>
      <c r="U118" s="1230"/>
      <c r="V118" s="1230"/>
      <c r="W118" s="670" t="str">
        <f>IF($C118="","",INDEX($AR$118:$BB$118,1,MATCH($C$118,$AR$119:$BB$119,0)))</f>
        <v>kg</v>
      </c>
      <c r="X118" s="1229"/>
      <c r="Y118" s="1230"/>
      <c r="Z118" s="1230"/>
      <c r="AA118" s="670" t="str">
        <f>IF($C118="","",INDEX($AR$118:$BB$118,1,MATCH($C$118,$AR$119:$BB$119,0)))</f>
        <v>kg</v>
      </c>
      <c r="AB118" s="1164" t="str">
        <f>IFERROR(X118/I118,"")</f>
        <v/>
      </c>
      <c r="AC118" s="1165"/>
      <c r="AD118" s="1231"/>
      <c r="AE118" s="1232"/>
      <c r="AF118" s="1232"/>
      <c r="AG118" s="1232"/>
      <c r="AH118" s="1233"/>
      <c r="AI118" s="1220"/>
      <c r="AJ118" s="1221"/>
      <c r="AK118" s="1221"/>
      <c r="AL118" s="1222"/>
      <c r="AM118" s="444"/>
      <c r="AP118" s="610" t="s">
        <v>79</v>
      </c>
      <c r="AQ118" s="521" t="s">
        <v>82</v>
      </c>
      <c r="AR118" s="521" t="s">
        <v>82</v>
      </c>
      <c r="AS118" s="521" t="s">
        <v>86</v>
      </c>
      <c r="AT118" s="521" t="s">
        <v>82</v>
      </c>
      <c r="AU118" s="521" t="s">
        <v>11</v>
      </c>
      <c r="AV118" s="521" t="s">
        <v>134</v>
      </c>
      <c r="AW118" s="531"/>
      <c r="AX118" s="531"/>
      <c r="AY118" s="521" t="s">
        <v>603</v>
      </c>
      <c r="AZ118" s="521" t="s">
        <v>11</v>
      </c>
      <c r="BA118" s="531"/>
      <c r="BB118" s="531"/>
      <c r="BC118" s="521" t="s">
        <v>94</v>
      </c>
      <c r="BD118" s="521"/>
    </row>
    <row r="119" spans="1:57" s="514" customFormat="1" ht="20.100000000000001" customHeight="1" x14ac:dyDescent="0.15">
      <c r="B119" s="1178" t="s">
        <v>439</v>
      </c>
      <c r="C119" s="1178"/>
      <c r="D119" s="1179" t="s">
        <v>608</v>
      </c>
      <c r="E119" s="1179"/>
      <c r="F119" s="1179"/>
      <c r="G119" s="1179"/>
      <c r="H119" s="1179"/>
      <c r="I119" s="1179"/>
      <c r="J119" s="1179"/>
      <c r="K119" s="1179"/>
      <c r="L119" s="1179"/>
      <c r="M119" s="1179"/>
      <c r="N119" s="1179"/>
      <c r="O119" s="1179"/>
      <c r="P119" s="1179"/>
      <c r="Q119" s="1179"/>
      <c r="R119" s="1179"/>
      <c r="S119" s="1179"/>
      <c r="T119" s="1179"/>
      <c r="U119" s="1179"/>
      <c r="V119" s="1179"/>
      <c r="W119" s="1179"/>
      <c r="X119" s="1179"/>
      <c r="Y119" s="1179"/>
      <c r="Z119" s="1179"/>
      <c r="AA119" s="1179"/>
      <c r="AB119" s="1179"/>
      <c r="AC119" s="1179"/>
      <c r="AD119" s="1179"/>
      <c r="AE119" s="1179"/>
      <c r="AF119" s="1179"/>
      <c r="AG119" s="1179"/>
      <c r="AH119" s="1179"/>
      <c r="AI119" s="1179"/>
      <c r="AJ119" s="1179"/>
      <c r="AK119" s="1179"/>
      <c r="AL119" s="1179"/>
      <c r="AM119" s="526"/>
      <c r="AP119" s="610" t="s">
        <v>612</v>
      </c>
      <c r="AQ119" s="524" t="str">
        <f>AQ116&amp;" "&amp;AQ117&amp;"（総額）"</f>
        <v>１① 付加価値額の拡大（総額）</v>
      </c>
      <c r="AR119" s="523" t="str">
        <f>AR116&amp;" "&amp;AR117</f>
        <v>１② 農産物の価値向上</v>
      </c>
      <c r="AS119" s="523" t="str">
        <f t="shared" ref="AS119:BB119" si="29">AS116&amp;" "&amp;AS117</f>
        <v>１③ 単位面積当たり収量の増加</v>
      </c>
      <c r="AT119" s="523" t="str">
        <f t="shared" si="29"/>
        <v>１④ 経営コストの縮減</v>
      </c>
      <c r="AU119" s="523" t="str">
        <f t="shared" si="29"/>
        <v>１⑤ 経営面積の拡大</v>
      </c>
      <c r="AV119" s="523" t="str">
        <f t="shared" si="29"/>
        <v>１⑥ 労働時間の短縮</v>
      </c>
      <c r="AW119" s="523" t="str">
        <f t="shared" si="29"/>
        <v>１⑦ア 農業経営の法人化</v>
      </c>
      <c r="AX119" s="523" t="str">
        <f t="shared" si="29"/>
        <v>１⑦イ 青色申告の実施</v>
      </c>
      <c r="AY119" s="523" t="str">
        <f t="shared" si="29"/>
        <v>１⑦ウ 温室効果ガスの削減等</v>
      </c>
      <c r="AZ119" s="523" t="str">
        <f t="shared" si="29"/>
        <v>１⑦エ 有機ＪＡＳ認証面積の拡大</v>
      </c>
      <c r="BA119" s="523" t="str">
        <f t="shared" si="29"/>
        <v>１⑧ア 生産・加工・販売の一体化</v>
      </c>
      <c r="BB119" s="523" t="str">
        <f t="shared" si="29"/>
        <v>１⑧イ 異分野の事業者との連携</v>
      </c>
      <c r="BC119" s="523"/>
      <c r="BD119" s="532"/>
    </row>
    <row r="120" spans="1:57" s="514" customFormat="1" ht="9.9499999999999993" customHeight="1" x14ac:dyDescent="0.15">
      <c r="B120" s="533"/>
      <c r="C120" s="533"/>
      <c r="D120" s="526"/>
      <c r="E120" s="526"/>
      <c r="F120" s="526"/>
      <c r="G120" s="526"/>
      <c r="H120" s="526"/>
      <c r="I120" s="526"/>
      <c r="J120" s="526"/>
      <c r="K120" s="526"/>
      <c r="L120" s="526"/>
      <c r="M120" s="526"/>
      <c r="N120" s="526"/>
      <c r="O120" s="526"/>
      <c r="P120" s="526"/>
      <c r="Q120" s="526"/>
      <c r="R120" s="526"/>
      <c r="S120" s="526"/>
      <c r="T120" s="526"/>
      <c r="U120" s="526"/>
      <c r="V120" s="526"/>
      <c r="W120" s="526"/>
      <c r="X120" s="526"/>
      <c r="Y120" s="526"/>
      <c r="Z120" s="526"/>
      <c r="AA120" s="526"/>
      <c r="AB120" s="526"/>
      <c r="AC120" s="526"/>
      <c r="AD120" s="526"/>
      <c r="AE120" s="526"/>
      <c r="AF120" s="526"/>
      <c r="AG120" s="526"/>
      <c r="AH120" s="526"/>
      <c r="AI120" s="526"/>
      <c r="AJ120" s="526"/>
      <c r="AK120" s="526"/>
      <c r="AL120" s="526"/>
      <c r="AM120" s="526"/>
      <c r="AQ120" s="524" t="str">
        <f>AQ116&amp;" "&amp;AQ117&amp;"（１人当たり）"</f>
        <v>１① 付加価値額の拡大（１人当たり）</v>
      </c>
    </row>
    <row r="121" spans="1:57" ht="15" customHeight="1" x14ac:dyDescent="0.15">
      <c r="A121" s="436"/>
      <c r="B121" s="449" t="s">
        <v>613</v>
      </c>
      <c r="C121" s="435"/>
      <c r="D121" s="435"/>
      <c r="E121" s="435"/>
      <c r="F121" s="435"/>
      <c r="G121" s="435"/>
      <c r="H121" s="435"/>
      <c r="I121" s="435"/>
      <c r="J121" s="435"/>
      <c r="K121" s="435"/>
      <c r="L121" s="435"/>
      <c r="M121" s="435"/>
      <c r="N121" s="436"/>
      <c r="O121" s="436"/>
      <c r="P121" s="436"/>
      <c r="Q121" s="436"/>
      <c r="R121" s="436"/>
      <c r="S121" s="436"/>
      <c r="T121" s="436"/>
      <c r="U121" s="436"/>
      <c r="V121" s="449"/>
      <c r="W121" s="436"/>
      <c r="X121" s="618" t="s">
        <v>614</v>
      </c>
      <c r="Y121" s="436"/>
      <c r="Z121" s="436"/>
      <c r="AA121" s="436"/>
      <c r="AB121" s="436"/>
      <c r="AC121" s="436"/>
      <c r="AD121" s="436"/>
      <c r="AE121" s="436"/>
      <c r="AF121" s="436"/>
      <c r="AG121" s="436"/>
      <c r="AH121" s="436"/>
      <c r="AI121" s="436"/>
      <c r="AJ121" s="436"/>
      <c r="AK121" s="436"/>
      <c r="AL121" s="436"/>
      <c r="AM121" s="436"/>
      <c r="AN121" s="436"/>
    </row>
    <row r="122" spans="1:57" s="446" customFormat="1" ht="20.100000000000001" customHeight="1" x14ac:dyDescent="0.15">
      <c r="A122" s="450"/>
      <c r="B122" s="619" t="s">
        <v>425</v>
      </c>
      <c r="C122" s="620">
        <v>1</v>
      </c>
      <c r="D122" s="1223" t="s">
        <v>615</v>
      </c>
      <c r="E122" s="1223"/>
      <c r="F122" s="1223"/>
      <c r="G122" s="1223"/>
      <c r="H122" s="1223"/>
      <c r="I122" s="1223"/>
      <c r="J122" s="1223"/>
      <c r="K122" s="450"/>
      <c r="L122" s="619" t="s">
        <v>425</v>
      </c>
      <c r="M122" s="620">
        <v>2</v>
      </c>
      <c r="N122" s="1224" t="s">
        <v>616</v>
      </c>
      <c r="O122" s="1225"/>
      <c r="P122" s="1225"/>
      <c r="Q122" s="1225"/>
      <c r="R122" s="1225"/>
      <c r="S122" s="1225"/>
      <c r="T122" s="1225"/>
      <c r="U122" s="1225"/>
      <c r="V122" s="450"/>
      <c r="W122" s="469"/>
      <c r="X122" s="469"/>
      <c r="Y122" s="534"/>
      <c r="Z122" s="535"/>
      <c r="AA122" s="450"/>
      <c r="AB122" s="450"/>
      <c r="AC122" s="450"/>
      <c r="AD122" s="450"/>
      <c r="AE122" s="450"/>
      <c r="AF122" s="450"/>
      <c r="AG122" s="450"/>
      <c r="AH122" s="450"/>
      <c r="AI122" s="450"/>
      <c r="AJ122" s="450"/>
      <c r="AK122" s="450"/>
      <c r="AL122" s="450"/>
      <c r="AM122" s="450"/>
      <c r="AN122" s="450"/>
    </row>
    <row r="123" spans="1:57" s="446" customFormat="1" ht="12" customHeight="1" x14ac:dyDescent="0.15">
      <c r="A123" s="450"/>
      <c r="B123" s="930" t="s">
        <v>439</v>
      </c>
      <c r="C123" s="930"/>
      <c r="D123" s="453" t="s">
        <v>617</v>
      </c>
      <c r="E123" s="453"/>
      <c r="F123" s="453"/>
      <c r="G123" s="453"/>
      <c r="H123" s="453"/>
      <c r="I123" s="453"/>
      <c r="J123" s="453"/>
      <c r="K123" s="453"/>
      <c r="L123" s="453"/>
      <c r="M123" s="453"/>
      <c r="N123" s="453"/>
      <c r="O123" s="454"/>
      <c r="P123" s="454"/>
      <c r="Q123" s="453"/>
      <c r="R123" s="453"/>
      <c r="S123" s="453"/>
      <c r="T123" s="453"/>
      <c r="U123" s="450"/>
      <c r="V123" s="450"/>
      <c r="W123" s="464"/>
      <c r="X123" s="453"/>
      <c r="Y123" s="453"/>
      <c r="Z123" s="450"/>
      <c r="AA123" s="450"/>
      <c r="AB123" s="450"/>
      <c r="AC123" s="450"/>
      <c r="AD123" s="450"/>
      <c r="AE123" s="450"/>
      <c r="AF123" s="450"/>
      <c r="AG123" s="450"/>
      <c r="AH123" s="450"/>
      <c r="AI123" s="450"/>
      <c r="AJ123" s="450"/>
      <c r="AK123" s="450"/>
      <c r="AL123" s="450"/>
      <c r="AM123" s="450"/>
      <c r="AN123" s="450"/>
    </row>
    <row r="124" spans="1:57" s="446" customFormat="1" ht="12" customHeight="1" x14ac:dyDescent="0.15">
      <c r="A124" s="450"/>
      <c r="B124" s="469"/>
      <c r="C124" s="469"/>
      <c r="D124" s="453"/>
      <c r="E124" s="453"/>
      <c r="F124" s="453"/>
      <c r="G124" s="453"/>
      <c r="H124" s="453"/>
      <c r="I124" s="453"/>
      <c r="J124" s="453"/>
      <c r="K124" s="453"/>
      <c r="L124" s="453"/>
      <c r="M124" s="453"/>
      <c r="N124" s="453"/>
      <c r="O124" s="454"/>
      <c r="P124" s="454"/>
      <c r="Q124" s="453"/>
      <c r="R124" s="453"/>
      <c r="S124" s="453"/>
      <c r="T124" s="453"/>
      <c r="U124" s="450"/>
      <c r="V124" s="450"/>
      <c r="W124" s="464"/>
      <c r="X124" s="453"/>
      <c r="Y124" s="453"/>
      <c r="Z124" s="450"/>
      <c r="AA124" s="450"/>
      <c r="AB124" s="450"/>
      <c r="AC124" s="450"/>
      <c r="AD124" s="450"/>
      <c r="AE124" s="450"/>
      <c r="AF124" s="450"/>
      <c r="AG124" s="450"/>
      <c r="AH124" s="450"/>
      <c r="AI124" s="450"/>
      <c r="AJ124" s="450"/>
      <c r="AK124" s="450"/>
      <c r="AL124" s="450"/>
      <c r="AM124" s="450"/>
      <c r="AN124" s="450"/>
    </row>
    <row r="125" spans="1:57" s="446" customFormat="1" ht="12" customHeight="1" x14ac:dyDescent="0.15">
      <c r="A125" s="450"/>
      <c r="B125" s="469"/>
      <c r="C125" s="469"/>
      <c r="D125" s="453"/>
      <c r="E125" s="453"/>
      <c r="F125" s="453"/>
      <c r="G125" s="453"/>
      <c r="H125" s="453"/>
      <c r="I125" s="453"/>
      <c r="J125" s="453"/>
      <c r="K125" s="453"/>
      <c r="L125" s="453"/>
      <c r="M125" s="453"/>
      <c r="N125" s="453"/>
      <c r="O125" s="454"/>
      <c r="P125" s="454"/>
      <c r="Q125" s="453"/>
      <c r="R125" s="453"/>
      <c r="S125" s="453"/>
      <c r="T125" s="453"/>
      <c r="U125" s="450"/>
      <c r="V125" s="450"/>
      <c r="W125" s="450"/>
      <c r="X125" s="453"/>
      <c r="Y125" s="453"/>
      <c r="Z125" s="450"/>
      <c r="AA125" s="450"/>
      <c r="AB125" s="450"/>
      <c r="AC125" s="450"/>
      <c r="AD125" s="450"/>
      <c r="AE125" s="450"/>
      <c r="AF125" s="450"/>
      <c r="AG125" s="450"/>
      <c r="AH125" s="450"/>
      <c r="AI125" s="450"/>
      <c r="AJ125" s="450"/>
      <c r="AK125" s="450"/>
      <c r="AL125" s="450"/>
      <c r="AM125" s="450"/>
      <c r="AN125" s="450"/>
    </row>
    <row r="126" spans="1:57" s="530" customFormat="1" x14ac:dyDescent="0.15">
      <c r="A126" s="527"/>
      <c r="B126" s="536" t="s">
        <v>618</v>
      </c>
      <c r="C126" s="537"/>
      <c r="D126" s="537"/>
      <c r="E126" s="538"/>
      <c r="F126" s="538"/>
      <c r="G126" s="538"/>
      <c r="H126" s="538"/>
      <c r="I126" s="538"/>
      <c r="J126" s="538"/>
      <c r="K126" s="538"/>
      <c r="L126" s="538"/>
      <c r="M126" s="538"/>
      <c r="N126" s="538"/>
      <c r="O126" s="538"/>
      <c r="P126" s="538"/>
      <c r="Q126" s="538"/>
      <c r="R126" s="527"/>
      <c r="S126" s="527"/>
      <c r="T126" s="536" t="s">
        <v>619</v>
      </c>
      <c r="U126" s="539"/>
      <c r="V126" s="540"/>
      <c r="W126" s="540"/>
      <c r="X126" s="540"/>
      <c r="Y126" s="540"/>
      <c r="Z126" s="540"/>
      <c r="AA126" s="540"/>
      <c r="AB126" s="540"/>
      <c r="AC126" s="540"/>
      <c r="AD126" s="540"/>
      <c r="AE126" s="540"/>
      <c r="AF126" s="540"/>
      <c r="AG126" s="540"/>
      <c r="AH126" s="540"/>
      <c r="AI126" s="540"/>
      <c r="AJ126" s="527"/>
      <c r="AK126" s="527"/>
      <c r="AL126" s="527"/>
      <c r="AM126" s="527"/>
      <c r="AN126" s="527"/>
      <c r="AO126" s="529"/>
    </row>
    <row r="127" spans="1:57" s="530" customFormat="1" ht="20.100000000000001" customHeight="1" x14ac:dyDescent="0.15">
      <c r="A127" s="527"/>
      <c r="B127" s="574" t="s">
        <v>620</v>
      </c>
      <c r="C127" s="1211"/>
      <c r="D127" s="1211"/>
      <c r="E127" s="1211"/>
      <c r="F127" s="1211"/>
      <c r="G127" s="1211"/>
      <c r="H127" s="1211"/>
      <c r="I127" s="1211"/>
      <c r="J127" s="1211"/>
      <c r="K127" s="1211"/>
      <c r="L127" s="1211"/>
      <c r="M127" s="1211"/>
      <c r="N127" s="1211"/>
      <c r="O127" s="1211"/>
      <c r="P127" s="1211"/>
      <c r="Q127" s="1211"/>
      <c r="R127" s="527"/>
      <c r="S127" s="527"/>
      <c r="T127" s="574" t="s">
        <v>620</v>
      </c>
      <c r="U127" s="1211"/>
      <c r="V127" s="1211"/>
      <c r="W127" s="1211"/>
      <c r="X127" s="1211"/>
      <c r="Y127" s="1211"/>
      <c r="Z127" s="1211"/>
      <c r="AA127" s="1211"/>
      <c r="AB127" s="1211"/>
      <c r="AC127" s="1211"/>
      <c r="AD127" s="1211"/>
      <c r="AE127" s="1211"/>
      <c r="AF127" s="1211"/>
      <c r="AG127" s="1211"/>
      <c r="AH127" s="1211"/>
      <c r="AI127" s="1211"/>
      <c r="AJ127" s="527"/>
      <c r="AK127" s="527"/>
      <c r="AL127" s="527"/>
      <c r="AM127" s="527"/>
      <c r="AN127" s="527"/>
      <c r="AO127" s="529"/>
    </row>
    <row r="128" spans="1:57" s="530" customFormat="1" ht="20.100000000000001" customHeight="1" x14ac:dyDescent="0.15">
      <c r="A128" s="527"/>
      <c r="B128" s="574" t="s">
        <v>621</v>
      </c>
      <c r="C128" s="1211"/>
      <c r="D128" s="1211"/>
      <c r="E128" s="1211"/>
      <c r="F128" s="1211"/>
      <c r="G128" s="1211"/>
      <c r="H128" s="1211"/>
      <c r="I128" s="1211"/>
      <c r="J128" s="1211"/>
      <c r="K128" s="1211"/>
      <c r="L128" s="1211"/>
      <c r="M128" s="1211"/>
      <c r="N128" s="1211"/>
      <c r="O128" s="1211"/>
      <c r="P128" s="1211"/>
      <c r="Q128" s="1211"/>
      <c r="R128" s="527"/>
      <c r="S128" s="527"/>
      <c r="T128" s="574" t="s">
        <v>621</v>
      </c>
      <c r="U128" s="1211"/>
      <c r="V128" s="1211"/>
      <c r="W128" s="1211"/>
      <c r="X128" s="1211"/>
      <c r="Y128" s="1211"/>
      <c r="Z128" s="1211"/>
      <c r="AA128" s="1211"/>
      <c r="AB128" s="1211"/>
      <c r="AC128" s="1211"/>
      <c r="AD128" s="1211"/>
      <c r="AE128" s="1211"/>
      <c r="AF128" s="1211"/>
      <c r="AG128" s="1211"/>
      <c r="AH128" s="1211"/>
      <c r="AI128" s="1211"/>
      <c r="AJ128" s="527"/>
      <c r="AK128" s="527"/>
      <c r="AL128" s="527"/>
      <c r="AM128" s="527"/>
      <c r="AN128" s="527"/>
      <c r="AO128" s="529"/>
    </row>
    <row r="129" spans="1:47" s="530" customFormat="1" ht="12" x14ac:dyDescent="0.15">
      <c r="A129" s="527"/>
      <c r="B129" s="541"/>
      <c r="C129" s="542"/>
      <c r="D129" s="542"/>
      <c r="E129" s="542"/>
      <c r="F129" s="542"/>
      <c r="G129" s="542"/>
      <c r="H129" s="542"/>
      <c r="I129" s="542"/>
      <c r="J129" s="542"/>
      <c r="K129" s="542"/>
      <c r="L129" s="542"/>
      <c r="M129" s="542"/>
      <c r="N129" s="542"/>
      <c r="O129" s="542"/>
      <c r="P129" s="542"/>
      <c r="Q129" s="542"/>
      <c r="R129" s="527"/>
      <c r="S129" s="527"/>
      <c r="T129" s="541"/>
      <c r="U129" s="542"/>
      <c r="V129" s="542"/>
      <c r="W129" s="542"/>
      <c r="X129" s="542"/>
      <c r="Y129" s="542"/>
      <c r="Z129" s="542"/>
      <c r="AA129" s="542"/>
      <c r="AB129" s="542"/>
      <c r="AC129" s="542"/>
      <c r="AD129" s="542"/>
      <c r="AE129" s="542"/>
      <c r="AF129" s="542"/>
      <c r="AG129" s="542"/>
      <c r="AH129" s="542"/>
      <c r="AI129" s="542"/>
      <c r="AJ129" s="527"/>
      <c r="AK129" s="527"/>
      <c r="AL129" s="527"/>
      <c r="AM129" s="527"/>
      <c r="AN129" s="527"/>
      <c r="AO129" s="529"/>
    </row>
    <row r="130" spans="1:47" s="530" customFormat="1" ht="12" x14ac:dyDescent="0.15">
      <c r="A130" s="527"/>
      <c r="B130" s="543"/>
      <c r="C130" s="543"/>
      <c r="D130" s="544"/>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c r="AD130" s="527"/>
      <c r="AE130" s="527"/>
      <c r="AF130" s="527"/>
      <c r="AG130" s="527"/>
      <c r="AH130" s="527"/>
      <c r="AI130" s="527"/>
      <c r="AJ130" s="527"/>
      <c r="AK130" s="527"/>
      <c r="AL130" s="527"/>
      <c r="AM130" s="527"/>
      <c r="AN130" s="527"/>
      <c r="AO130" s="529"/>
    </row>
    <row r="131" spans="1:47" s="455" customFormat="1" x14ac:dyDescent="0.15">
      <c r="B131" s="536" t="s">
        <v>622</v>
      </c>
      <c r="C131" s="545"/>
      <c r="D131" s="546"/>
      <c r="E131" s="546"/>
      <c r="F131" s="546"/>
      <c r="G131" s="546"/>
      <c r="H131" s="546"/>
      <c r="I131" s="546"/>
      <c r="J131" s="546"/>
      <c r="K131" s="546"/>
      <c r="L131" s="546"/>
      <c r="M131" s="546"/>
      <c r="N131" s="546"/>
      <c r="O131" s="545"/>
      <c r="P131" s="545"/>
      <c r="Q131" s="546"/>
      <c r="R131" s="546"/>
      <c r="S131" s="546"/>
      <c r="T131" s="546"/>
      <c r="U131" s="546"/>
      <c r="V131" s="547"/>
      <c r="W131" s="548"/>
      <c r="X131" s="548"/>
      <c r="Y131" s="548"/>
      <c r="Z131" s="548"/>
      <c r="AA131" s="548"/>
      <c r="AB131" s="548"/>
      <c r="AC131" s="548"/>
      <c r="AD131" s="548"/>
      <c r="AE131" s="539"/>
      <c r="AF131" s="539"/>
      <c r="AG131" s="539"/>
      <c r="AH131" s="539"/>
      <c r="AI131" s="539"/>
      <c r="AJ131" s="539"/>
      <c r="AK131" s="539"/>
      <c r="AL131" s="539"/>
      <c r="AO131" s="549"/>
    </row>
    <row r="132" spans="1:47" s="455" customFormat="1" ht="6.75" customHeight="1" x14ac:dyDescent="0.15">
      <c r="B132" s="1212" t="s">
        <v>8216</v>
      </c>
      <c r="C132" s="1213"/>
      <c r="D132" s="1213"/>
      <c r="E132" s="1213"/>
      <c r="F132" s="1213"/>
      <c r="G132" s="1213"/>
      <c r="H132" s="1213"/>
      <c r="I132" s="1213"/>
      <c r="J132" s="1213"/>
      <c r="K132" s="1213"/>
      <c r="L132" s="1213"/>
      <c r="M132" s="1213"/>
      <c r="N132" s="1214"/>
      <c r="O132" s="1219" t="s">
        <v>8179</v>
      </c>
      <c r="P132" s="1219"/>
      <c r="Q132" s="1219"/>
      <c r="R132" s="1219"/>
      <c r="S132" s="1219"/>
      <c r="T132" s="1219"/>
      <c r="U132" s="1219"/>
      <c r="V132" s="1219"/>
      <c r="W132" s="1219"/>
      <c r="X132" s="1219"/>
      <c r="Y132" s="1219"/>
      <c r="Z132" s="1219"/>
      <c r="AA132" s="1219" t="s">
        <v>8180</v>
      </c>
      <c r="AB132" s="1219"/>
      <c r="AC132" s="1219"/>
      <c r="AD132" s="1219"/>
      <c r="AE132" s="1219"/>
      <c r="AF132" s="1219"/>
      <c r="AG132" s="1219"/>
      <c r="AH132" s="1219"/>
      <c r="AI132" s="1219"/>
      <c r="AJ132" s="1219"/>
      <c r="AK132" s="1219"/>
      <c r="AL132" s="1219"/>
      <c r="AO132" s="549"/>
    </row>
    <row r="133" spans="1:47" s="455" customFormat="1" ht="6.75" customHeight="1" x14ac:dyDescent="0.15">
      <c r="B133" s="1215"/>
      <c r="C133" s="1216"/>
      <c r="D133" s="1216"/>
      <c r="E133" s="1216"/>
      <c r="F133" s="1216"/>
      <c r="G133" s="1217"/>
      <c r="H133" s="1217"/>
      <c r="I133" s="1217"/>
      <c r="J133" s="1217"/>
      <c r="K133" s="1217"/>
      <c r="L133" s="1217"/>
      <c r="M133" s="1217"/>
      <c r="N133" s="1218"/>
      <c r="O133" s="1219"/>
      <c r="P133" s="1219"/>
      <c r="Q133" s="1219"/>
      <c r="R133" s="1219"/>
      <c r="S133" s="1219"/>
      <c r="T133" s="1219"/>
      <c r="U133" s="1219"/>
      <c r="V133" s="1219"/>
      <c r="W133" s="1219"/>
      <c r="X133" s="1219"/>
      <c r="Y133" s="1219"/>
      <c r="Z133" s="1219"/>
      <c r="AA133" s="1219"/>
      <c r="AB133" s="1219"/>
      <c r="AC133" s="1219"/>
      <c r="AD133" s="1219"/>
      <c r="AE133" s="1219"/>
      <c r="AF133" s="1219"/>
      <c r="AG133" s="1219"/>
      <c r="AH133" s="1219"/>
      <c r="AI133" s="1219"/>
      <c r="AJ133" s="1219"/>
      <c r="AK133" s="1219"/>
      <c r="AL133" s="1219"/>
      <c r="AO133" s="549"/>
    </row>
    <row r="134" spans="1:47" s="455" customFormat="1" ht="6.75" customHeight="1" x14ac:dyDescent="0.15">
      <c r="B134" s="1237"/>
      <c r="C134" s="1237"/>
      <c r="D134" s="1237"/>
      <c r="E134" s="1237"/>
      <c r="F134" s="1237"/>
      <c r="G134" s="1236" t="s">
        <v>8</v>
      </c>
      <c r="H134" s="1236"/>
      <c r="I134" s="1236"/>
      <c r="J134" s="1236"/>
      <c r="K134" s="1236" t="s">
        <v>623</v>
      </c>
      <c r="L134" s="1236"/>
      <c r="M134" s="1236"/>
      <c r="N134" s="1236"/>
      <c r="O134" s="1236" t="s">
        <v>624</v>
      </c>
      <c r="P134" s="1236"/>
      <c r="Q134" s="1236"/>
      <c r="R134" s="1236"/>
      <c r="S134" s="1236" t="s">
        <v>625</v>
      </c>
      <c r="T134" s="1236"/>
      <c r="U134" s="1236"/>
      <c r="V134" s="1236"/>
      <c r="W134" s="1219" t="s">
        <v>626</v>
      </c>
      <c r="X134" s="1219"/>
      <c r="Y134" s="1219"/>
      <c r="Z134" s="1219"/>
      <c r="AA134" s="1236" t="s">
        <v>624</v>
      </c>
      <c r="AB134" s="1236"/>
      <c r="AC134" s="1236"/>
      <c r="AD134" s="1236"/>
      <c r="AE134" s="1236" t="s">
        <v>625</v>
      </c>
      <c r="AF134" s="1236"/>
      <c r="AG134" s="1236"/>
      <c r="AH134" s="1236"/>
      <c r="AI134" s="1219" t="s">
        <v>626</v>
      </c>
      <c r="AJ134" s="1219"/>
      <c r="AK134" s="1219"/>
      <c r="AL134" s="1219"/>
      <c r="AO134" s="549"/>
    </row>
    <row r="135" spans="1:47" s="455" customFormat="1" ht="6.75" customHeight="1" x14ac:dyDescent="0.15">
      <c r="B135" s="1238"/>
      <c r="C135" s="1238"/>
      <c r="D135" s="1238"/>
      <c r="E135" s="1238"/>
      <c r="F135" s="1238"/>
      <c r="G135" s="1236"/>
      <c r="H135" s="1236"/>
      <c r="I135" s="1236"/>
      <c r="J135" s="1236"/>
      <c r="K135" s="1236"/>
      <c r="L135" s="1236"/>
      <c r="M135" s="1236"/>
      <c r="N135" s="1236"/>
      <c r="O135" s="1236"/>
      <c r="P135" s="1236"/>
      <c r="Q135" s="1236"/>
      <c r="R135" s="1236"/>
      <c r="S135" s="1236"/>
      <c r="T135" s="1236"/>
      <c r="U135" s="1236"/>
      <c r="V135" s="1236"/>
      <c r="W135" s="1219"/>
      <c r="X135" s="1219"/>
      <c r="Y135" s="1219"/>
      <c r="Z135" s="1219"/>
      <c r="AA135" s="1236"/>
      <c r="AB135" s="1236"/>
      <c r="AC135" s="1236"/>
      <c r="AD135" s="1236"/>
      <c r="AE135" s="1236"/>
      <c r="AF135" s="1236"/>
      <c r="AG135" s="1236"/>
      <c r="AH135" s="1236"/>
      <c r="AI135" s="1219"/>
      <c r="AJ135" s="1219"/>
      <c r="AK135" s="1219"/>
      <c r="AL135" s="1219"/>
      <c r="AO135" s="549"/>
    </row>
    <row r="136" spans="1:47" s="455" customFormat="1" ht="27" customHeight="1" x14ac:dyDescent="0.15">
      <c r="B136" s="1234"/>
      <c r="C136" s="1234"/>
      <c r="D136" s="1234"/>
      <c r="E136" s="1234"/>
      <c r="F136" s="1234"/>
      <c r="G136" s="1234"/>
      <c r="H136" s="1234"/>
      <c r="I136" s="1234"/>
      <c r="J136" s="1234"/>
      <c r="K136" s="1234"/>
      <c r="L136" s="1234"/>
      <c r="M136" s="1234"/>
      <c r="N136" s="1234"/>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O136" s="549"/>
    </row>
    <row r="137" spans="1:47" s="544" customFormat="1" ht="11.85" customHeight="1" x14ac:dyDescent="0.15">
      <c r="B137" s="1235" t="s">
        <v>12</v>
      </c>
      <c r="C137" s="1235"/>
      <c r="D137" s="551">
        <v>1</v>
      </c>
      <c r="E137" s="552" t="s">
        <v>627</v>
      </c>
      <c r="F137" s="552"/>
      <c r="G137" s="552"/>
      <c r="H137" s="552"/>
      <c r="I137" s="552"/>
      <c r="J137" s="552"/>
      <c r="K137" s="552"/>
      <c r="L137" s="552"/>
      <c r="M137" s="552"/>
      <c r="N137" s="552"/>
      <c r="O137" s="552"/>
      <c r="P137" s="552"/>
      <c r="Q137" s="552"/>
      <c r="R137" s="552"/>
      <c r="S137" s="552"/>
      <c r="T137" s="552"/>
      <c r="U137" s="552"/>
      <c r="V137" s="552"/>
      <c r="W137" s="552"/>
      <c r="X137" s="552"/>
      <c r="Y137" s="552"/>
      <c r="Z137" s="552"/>
      <c r="AA137" s="552"/>
      <c r="AB137" s="552"/>
      <c r="AC137" s="552"/>
      <c r="AD137" s="552"/>
      <c r="AE137" s="552"/>
      <c r="AF137" s="552"/>
      <c r="AG137" s="552"/>
      <c r="AH137" s="552"/>
      <c r="AI137" s="552"/>
      <c r="AJ137" s="552"/>
      <c r="AK137" s="552"/>
      <c r="AL137" s="552"/>
      <c r="AO137" s="553"/>
      <c r="AU137" s="550"/>
    </row>
    <row r="138" spans="1:47" s="482" customFormat="1" ht="9.9499999999999993" customHeight="1" x14ac:dyDescent="0.15">
      <c r="B138" s="554"/>
      <c r="V138" s="554"/>
      <c r="W138" s="554"/>
      <c r="X138" s="554"/>
      <c r="Y138" s="554"/>
      <c r="Z138" s="554"/>
      <c r="AA138" s="554"/>
      <c r="AB138" s="554"/>
      <c r="AC138" s="554"/>
      <c r="AD138" s="554"/>
      <c r="AO138" s="555"/>
      <c r="AU138" s="550"/>
    </row>
    <row r="139" spans="1:47" s="455" customFormat="1" ht="13.7" customHeight="1" x14ac:dyDescent="0.15">
      <c r="B139" s="536" t="s">
        <v>628</v>
      </c>
      <c r="C139" s="556"/>
      <c r="D139" s="557"/>
      <c r="E139" s="557"/>
      <c r="F139" s="557"/>
      <c r="G139" s="557"/>
      <c r="H139" s="557"/>
      <c r="I139" s="557"/>
      <c r="J139" s="557"/>
      <c r="K139" s="557"/>
      <c r="L139" s="557"/>
      <c r="M139" s="557"/>
      <c r="N139" s="557"/>
      <c r="O139" s="556"/>
      <c r="P139" s="556"/>
      <c r="Q139" s="557"/>
      <c r="R139" s="557"/>
      <c r="S139" s="557"/>
      <c r="T139" s="557"/>
      <c r="U139" s="557"/>
      <c r="V139" s="558"/>
      <c r="W139" s="554"/>
      <c r="X139" s="554"/>
      <c r="Y139" s="554"/>
      <c r="Z139" s="554"/>
      <c r="AA139" s="554"/>
      <c r="AB139" s="554"/>
      <c r="AC139" s="554"/>
      <c r="AD139" s="554"/>
      <c r="AO139" s="549"/>
    </row>
    <row r="140" spans="1:47" s="455" customFormat="1" ht="6.75" customHeight="1" x14ac:dyDescent="0.15">
      <c r="B140" s="1212" t="s">
        <v>8217</v>
      </c>
      <c r="C140" s="1213"/>
      <c r="D140" s="1213"/>
      <c r="E140" s="1213"/>
      <c r="F140" s="1213"/>
      <c r="G140" s="1213"/>
      <c r="H140" s="1213"/>
      <c r="I140" s="1213"/>
      <c r="J140" s="1213"/>
      <c r="K140" s="1213"/>
      <c r="L140" s="1213"/>
      <c r="M140" s="1213"/>
      <c r="N140" s="1214"/>
      <c r="O140" s="1219" t="s">
        <v>8179</v>
      </c>
      <c r="P140" s="1219"/>
      <c r="Q140" s="1219"/>
      <c r="R140" s="1219"/>
      <c r="S140" s="1219"/>
      <c r="T140" s="1219"/>
      <c r="U140" s="1219"/>
      <c r="V140" s="1219"/>
      <c r="W140" s="1219"/>
      <c r="X140" s="1219"/>
      <c r="Y140" s="1219"/>
      <c r="Z140" s="1219"/>
      <c r="AA140" s="1219" t="s">
        <v>8181</v>
      </c>
      <c r="AB140" s="1219"/>
      <c r="AC140" s="1219"/>
      <c r="AD140" s="1219"/>
      <c r="AE140" s="1219"/>
      <c r="AF140" s="1219"/>
      <c r="AG140" s="1219"/>
      <c r="AH140" s="1219"/>
      <c r="AI140" s="1219"/>
      <c r="AJ140" s="1219"/>
      <c r="AK140" s="1219"/>
      <c r="AL140" s="1219"/>
      <c r="AO140" s="549"/>
    </row>
    <row r="141" spans="1:47" s="455" customFormat="1" ht="6.75" customHeight="1" x14ac:dyDescent="0.15">
      <c r="B141" s="1215"/>
      <c r="C141" s="1216"/>
      <c r="D141" s="1216"/>
      <c r="E141" s="1216"/>
      <c r="F141" s="1216"/>
      <c r="G141" s="1217"/>
      <c r="H141" s="1217"/>
      <c r="I141" s="1217"/>
      <c r="J141" s="1217"/>
      <c r="K141" s="1217"/>
      <c r="L141" s="1217"/>
      <c r="M141" s="1217"/>
      <c r="N141" s="1218"/>
      <c r="O141" s="1219"/>
      <c r="P141" s="1219"/>
      <c r="Q141" s="1219"/>
      <c r="R141" s="1219"/>
      <c r="S141" s="1219"/>
      <c r="T141" s="1219"/>
      <c r="U141" s="1219"/>
      <c r="V141" s="1219"/>
      <c r="W141" s="1219"/>
      <c r="X141" s="1219"/>
      <c r="Y141" s="1219"/>
      <c r="Z141" s="1219"/>
      <c r="AA141" s="1219"/>
      <c r="AB141" s="1219"/>
      <c r="AC141" s="1219"/>
      <c r="AD141" s="1219"/>
      <c r="AE141" s="1219"/>
      <c r="AF141" s="1219"/>
      <c r="AG141" s="1219"/>
      <c r="AH141" s="1219"/>
      <c r="AI141" s="1219"/>
      <c r="AJ141" s="1219"/>
      <c r="AK141" s="1219"/>
      <c r="AL141" s="1219"/>
      <c r="AO141" s="549"/>
    </row>
    <row r="142" spans="1:47" s="455" customFormat="1" ht="6.75" customHeight="1" x14ac:dyDescent="0.15">
      <c r="B142" s="1237"/>
      <c r="C142" s="1237"/>
      <c r="D142" s="1237"/>
      <c r="E142" s="1237"/>
      <c r="F142" s="1237"/>
      <c r="G142" s="1236" t="s">
        <v>8</v>
      </c>
      <c r="H142" s="1236"/>
      <c r="I142" s="1236"/>
      <c r="J142" s="1236"/>
      <c r="K142" s="1236" t="s">
        <v>623</v>
      </c>
      <c r="L142" s="1236"/>
      <c r="M142" s="1236"/>
      <c r="N142" s="1236"/>
      <c r="O142" s="1240" t="s">
        <v>629</v>
      </c>
      <c r="P142" s="1241"/>
      <c r="Q142" s="1241"/>
      <c r="R142" s="1241"/>
      <c r="S142" s="1241"/>
      <c r="T142" s="1242"/>
      <c r="U142" s="1240" t="s">
        <v>630</v>
      </c>
      <c r="V142" s="1241"/>
      <c r="W142" s="1241"/>
      <c r="X142" s="1241"/>
      <c r="Y142" s="1241"/>
      <c r="Z142" s="1242"/>
      <c r="AA142" s="1240" t="s">
        <v>629</v>
      </c>
      <c r="AB142" s="1241"/>
      <c r="AC142" s="1241"/>
      <c r="AD142" s="1241"/>
      <c r="AE142" s="1241"/>
      <c r="AF142" s="1242"/>
      <c r="AG142" s="1240" t="s">
        <v>630</v>
      </c>
      <c r="AH142" s="1241"/>
      <c r="AI142" s="1241"/>
      <c r="AJ142" s="1241"/>
      <c r="AK142" s="1241"/>
      <c r="AL142" s="1242"/>
      <c r="AO142" s="549"/>
    </row>
    <row r="143" spans="1:47" s="455" customFormat="1" ht="6.75" customHeight="1" x14ac:dyDescent="0.15">
      <c r="B143" s="1238"/>
      <c r="C143" s="1238"/>
      <c r="D143" s="1238"/>
      <c r="E143" s="1238"/>
      <c r="F143" s="1238"/>
      <c r="G143" s="1236"/>
      <c r="H143" s="1236"/>
      <c r="I143" s="1236"/>
      <c r="J143" s="1236"/>
      <c r="K143" s="1236"/>
      <c r="L143" s="1236"/>
      <c r="M143" s="1236"/>
      <c r="N143" s="1236"/>
      <c r="O143" s="1243"/>
      <c r="P143" s="1244"/>
      <c r="Q143" s="1244"/>
      <c r="R143" s="1244"/>
      <c r="S143" s="1244"/>
      <c r="T143" s="1245"/>
      <c r="U143" s="1243"/>
      <c r="V143" s="1244"/>
      <c r="W143" s="1244"/>
      <c r="X143" s="1244"/>
      <c r="Y143" s="1244"/>
      <c r="Z143" s="1245"/>
      <c r="AA143" s="1243"/>
      <c r="AB143" s="1244"/>
      <c r="AC143" s="1244"/>
      <c r="AD143" s="1244"/>
      <c r="AE143" s="1244"/>
      <c r="AF143" s="1245"/>
      <c r="AG143" s="1243"/>
      <c r="AH143" s="1244"/>
      <c r="AI143" s="1244"/>
      <c r="AJ143" s="1244"/>
      <c r="AK143" s="1244"/>
      <c r="AL143" s="1245"/>
      <c r="AO143" s="549"/>
    </row>
    <row r="144" spans="1:47" s="455" customFormat="1" ht="27" customHeight="1" x14ac:dyDescent="0.15">
      <c r="B144" s="1234"/>
      <c r="C144" s="1234"/>
      <c r="D144" s="1234"/>
      <c r="E144" s="1234"/>
      <c r="F144" s="1234"/>
      <c r="G144" s="1234"/>
      <c r="H144" s="1234"/>
      <c r="I144" s="1234"/>
      <c r="J144" s="1234"/>
      <c r="K144" s="1234"/>
      <c r="L144" s="1234"/>
      <c r="M144" s="1234"/>
      <c r="N144" s="1234"/>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O144" s="549"/>
    </row>
    <row r="145" spans="2:47" s="544" customFormat="1" ht="11.85" customHeight="1" x14ac:dyDescent="0.15">
      <c r="B145" s="1239" t="s">
        <v>12</v>
      </c>
      <c r="C145" s="1239"/>
      <c r="D145" s="559" t="s">
        <v>631</v>
      </c>
      <c r="E145" s="559"/>
      <c r="AO145" s="553"/>
      <c r="AU145" s="550"/>
    </row>
    <row r="146" spans="2:47" s="544" customFormat="1" ht="11.85" customHeight="1" x14ac:dyDescent="0.15">
      <c r="D146" s="543"/>
      <c r="AO146" s="553"/>
      <c r="AU146" s="550"/>
    </row>
    <row r="147" spans="2:47" s="476" customFormat="1" ht="12" customHeight="1" x14ac:dyDescent="0.15">
      <c r="B147" s="533"/>
      <c r="C147" s="533"/>
    </row>
  </sheetData>
  <sheetProtection sheet="1" formatCells="0" formatRows="0" selectLockedCells="1"/>
  <dataConsolidate/>
  <mergeCells count="789">
    <mergeCell ref="B145:C145"/>
    <mergeCell ref="AG142:AL143"/>
    <mergeCell ref="B144:F144"/>
    <mergeCell ref="G144:J144"/>
    <mergeCell ref="K144:N144"/>
    <mergeCell ref="O144:T144"/>
    <mergeCell ref="U144:Z144"/>
    <mergeCell ref="AA144:AF144"/>
    <mergeCell ref="AG144:AL144"/>
    <mergeCell ref="B142:F143"/>
    <mergeCell ref="G142:J143"/>
    <mergeCell ref="K142:N143"/>
    <mergeCell ref="O142:T143"/>
    <mergeCell ref="U142:Z143"/>
    <mergeCell ref="AA142:AF143"/>
    <mergeCell ref="AE136:AH136"/>
    <mergeCell ref="AI136:AL136"/>
    <mergeCell ref="B137:C137"/>
    <mergeCell ref="B140:N141"/>
    <mergeCell ref="O140:Z141"/>
    <mergeCell ref="AA140:AL141"/>
    <mergeCell ref="AA134:AD135"/>
    <mergeCell ref="AE134:AH135"/>
    <mergeCell ref="AI134:AL135"/>
    <mergeCell ref="B136:F136"/>
    <mergeCell ref="G136:J136"/>
    <mergeCell ref="K136:N136"/>
    <mergeCell ref="O136:R136"/>
    <mergeCell ref="S136:V136"/>
    <mergeCell ref="W136:Z136"/>
    <mergeCell ref="AA136:AD136"/>
    <mergeCell ref="B134:F135"/>
    <mergeCell ref="G134:J135"/>
    <mergeCell ref="K134:N135"/>
    <mergeCell ref="O134:R135"/>
    <mergeCell ref="S134:V135"/>
    <mergeCell ref="W134:Z135"/>
    <mergeCell ref="C128:Q128"/>
    <mergeCell ref="U128:AI128"/>
    <mergeCell ref="B132:N133"/>
    <mergeCell ref="O132:Z133"/>
    <mergeCell ref="AA132:AL133"/>
    <mergeCell ref="AI118:AL118"/>
    <mergeCell ref="B119:C119"/>
    <mergeCell ref="D119:AL119"/>
    <mergeCell ref="D122:J122"/>
    <mergeCell ref="N122:U122"/>
    <mergeCell ref="B123:C123"/>
    <mergeCell ref="C118:H118"/>
    <mergeCell ref="I118:K118"/>
    <mergeCell ref="M118:O118"/>
    <mergeCell ref="P118:R118"/>
    <mergeCell ref="T118:V118"/>
    <mergeCell ref="X118:Z118"/>
    <mergeCell ref="AB118:AC118"/>
    <mergeCell ref="AD118:AH118"/>
    <mergeCell ref="C127:Q127"/>
    <mergeCell ref="U127:AI127"/>
    <mergeCell ref="AQ115:BB115"/>
    <mergeCell ref="BC115:BD115"/>
    <mergeCell ref="B116:H117"/>
    <mergeCell ref="I116:L117"/>
    <mergeCell ref="M116:O117"/>
    <mergeCell ref="P116:S117"/>
    <mergeCell ref="T116:W117"/>
    <mergeCell ref="X116:AA117"/>
    <mergeCell ref="AB116:AC117"/>
    <mergeCell ref="AD116:AH117"/>
    <mergeCell ref="AI116:AL117"/>
    <mergeCell ref="C114:H114"/>
    <mergeCell ref="I114:K114"/>
    <mergeCell ref="M114:O114"/>
    <mergeCell ref="P114:R114"/>
    <mergeCell ref="T114:V114"/>
    <mergeCell ref="X114:Z114"/>
    <mergeCell ref="AB114:AC114"/>
    <mergeCell ref="AD114:AH114"/>
    <mergeCell ref="AI114:AL114"/>
    <mergeCell ref="BF111:BF112"/>
    <mergeCell ref="B113:H113"/>
    <mergeCell ref="I113:L113"/>
    <mergeCell ref="M113:O113"/>
    <mergeCell ref="P113:S113"/>
    <mergeCell ref="T113:W113"/>
    <mergeCell ref="X113:AA113"/>
    <mergeCell ref="AB113:AC113"/>
    <mergeCell ref="AW111:AW112"/>
    <mergeCell ref="AX111:AX112"/>
    <mergeCell ref="AY111:AY112"/>
    <mergeCell ref="AZ111:AZ112"/>
    <mergeCell ref="BA111:BA112"/>
    <mergeCell ref="BB111:BB112"/>
    <mergeCell ref="AD113:AH113"/>
    <mergeCell ref="AI113:AL113"/>
    <mergeCell ref="BC109:BC110"/>
    <mergeCell ref="BD109:BD110"/>
    <mergeCell ref="BF109:BF110"/>
    <mergeCell ref="AP111:AP112"/>
    <mergeCell ref="AQ111:AQ112"/>
    <mergeCell ref="AR111:AR112"/>
    <mergeCell ref="AS111:AS112"/>
    <mergeCell ref="AT111:AT112"/>
    <mergeCell ref="AU111:AU112"/>
    <mergeCell ref="AV111:AV112"/>
    <mergeCell ref="AW109:AW110"/>
    <mergeCell ref="AX109:AX110"/>
    <mergeCell ref="AY109:AY110"/>
    <mergeCell ref="AZ109:AZ110"/>
    <mergeCell ref="BA109:BA110"/>
    <mergeCell ref="BB109:BB110"/>
    <mergeCell ref="AQ109:AQ110"/>
    <mergeCell ref="AR109:AR110"/>
    <mergeCell ref="AS109:AS110"/>
    <mergeCell ref="AT109:AT110"/>
    <mergeCell ref="AU109:AU110"/>
    <mergeCell ref="AV109:AV110"/>
    <mergeCell ref="BC111:BC112"/>
    <mergeCell ref="BD111:BD112"/>
    <mergeCell ref="B108:C108"/>
    <mergeCell ref="D108:AL108"/>
    <mergeCell ref="AP109:AP110"/>
    <mergeCell ref="Z106:AB106"/>
    <mergeCell ref="AD106:AE106"/>
    <mergeCell ref="AF106:AJ106"/>
    <mergeCell ref="AK106:AN106"/>
    <mergeCell ref="C107:D107"/>
    <mergeCell ref="E107:I107"/>
    <mergeCell ref="K107:M107"/>
    <mergeCell ref="O107:Q107"/>
    <mergeCell ref="R107:T107"/>
    <mergeCell ref="V107:X107"/>
    <mergeCell ref="A106:A107"/>
    <mergeCell ref="C106:J106"/>
    <mergeCell ref="K106:M106"/>
    <mergeCell ref="O106:Q106"/>
    <mergeCell ref="R106:T106"/>
    <mergeCell ref="V106:X106"/>
    <mergeCell ref="Z107:AB107"/>
    <mergeCell ref="AF107:AJ107"/>
    <mergeCell ref="AK107:AN107"/>
    <mergeCell ref="AD103:AE104"/>
    <mergeCell ref="AF103:AJ104"/>
    <mergeCell ref="AK103:AN104"/>
    <mergeCell ref="AQ103:BB103"/>
    <mergeCell ref="BC103:BD103"/>
    <mergeCell ref="C105:J105"/>
    <mergeCell ref="K105:M105"/>
    <mergeCell ref="O105:Q105"/>
    <mergeCell ref="R105:T105"/>
    <mergeCell ref="V105:X105"/>
    <mergeCell ref="B103:J104"/>
    <mergeCell ref="K103:N104"/>
    <mergeCell ref="O103:Q104"/>
    <mergeCell ref="R103:U104"/>
    <mergeCell ref="V103:Y104"/>
    <mergeCell ref="Z103:AC104"/>
    <mergeCell ref="Z105:AB105"/>
    <mergeCell ref="AD105:AE105"/>
    <mergeCell ref="AF105:AJ105"/>
    <mergeCell ref="AK105:AN105"/>
    <mergeCell ref="C101:J101"/>
    <mergeCell ref="K101:M101"/>
    <mergeCell ref="O101:Q101"/>
    <mergeCell ref="R101:T101"/>
    <mergeCell ref="V101:X101"/>
    <mergeCell ref="Z101:AB101"/>
    <mergeCell ref="AD101:AE101"/>
    <mergeCell ref="AF101:AJ101"/>
    <mergeCell ref="AK101:AN101"/>
    <mergeCell ref="B96:C96"/>
    <mergeCell ref="D96:AL96"/>
    <mergeCell ref="B100:J100"/>
    <mergeCell ref="K100:N100"/>
    <mergeCell ref="O100:Q100"/>
    <mergeCell ref="R100:U100"/>
    <mergeCell ref="V100:Y100"/>
    <mergeCell ref="Z100:AC100"/>
    <mergeCell ref="AD100:AE100"/>
    <mergeCell ref="AF100:AJ100"/>
    <mergeCell ref="AK100:AN100"/>
    <mergeCell ref="V95:X95"/>
    <mergeCell ref="Y95:AA95"/>
    <mergeCell ref="AB95:AD95"/>
    <mergeCell ref="AE95:AG95"/>
    <mergeCell ref="AH95:AJ95"/>
    <mergeCell ref="AK95:AN95"/>
    <mergeCell ref="B95:C95"/>
    <mergeCell ref="D95:G95"/>
    <mergeCell ref="H95:K95"/>
    <mergeCell ref="L95:N95"/>
    <mergeCell ref="O95:Q95"/>
    <mergeCell ref="R95:U95"/>
    <mergeCell ref="V94:X94"/>
    <mergeCell ref="Y94:AA94"/>
    <mergeCell ref="AB94:AD94"/>
    <mergeCell ref="AE94:AG94"/>
    <mergeCell ref="AH94:AJ94"/>
    <mergeCell ref="AK94:AN94"/>
    <mergeCell ref="B94:C94"/>
    <mergeCell ref="D94:G94"/>
    <mergeCell ref="H94:K94"/>
    <mergeCell ref="L94:N94"/>
    <mergeCell ref="O94:Q94"/>
    <mergeCell ref="R94:U94"/>
    <mergeCell ref="AV91:AW91"/>
    <mergeCell ref="AX91:AY91"/>
    <mergeCell ref="B92:C92"/>
    <mergeCell ref="D92:G92"/>
    <mergeCell ref="H92:K92"/>
    <mergeCell ref="L92:N92"/>
    <mergeCell ref="O92:Q92"/>
    <mergeCell ref="R92:U92"/>
    <mergeCell ref="V92:X92"/>
    <mergeCell ref="Y92:AA92"/>
    <mergeCell ref="AB91:AD91"/>
    <mergeCell ref="AE91:AG91"/>
    <mergeCell ref="AH91:AJ91"/>
    <mergeCell ref="AK91:AN91"/>
    <mergeCell ref="AR91:AS91"/>
    <mergeCell ref="AT91:AU91"/>
    <mergeCell ref="AB92:AD92"/>
    <mergeCell ref="AE92:AG92"/>
    <mergeCell ref="AH92:AJ92"/>
    <mergeCell ref="AK92:AN92"/>
    <mergeCell ref="AK90:AN90"/>
    <mergeCell ref="AR90:AS90"/>
    <mergeCell ref="AT90:AU90"/>
    <mergeCell ref="B93:C93"/>
    <mergeCell ref="D93:G93"/>
    <mergeCell ref="H93:K93"/>
    <mergeCell ref="L93:N93"/>
    <mergeCell ref="O93:Q93"/>
    <mergeCell ref="R93:U93"/>
    <mergeCell ref="V93:X93"/>
    <mergeCell ref="Y93:AA93"/>
    <mergeCell ref="AB93:AD93"/>
    <mergeCell ref="AE93:AG93"/>
    <mergeCell ref="AH93:AJ93"/>
    <mergeCell ref="AK93:AN93"/>
    <mergeCell ref="B91:C91"/>
    <mergeCell ref="D91:G91"/>
    <mergeCell ref="H91:K91"/>
    <mergeCell ref="L91:N91"/>
    <mergeCell ref="O91:Q91"/>
    <mergeCell ref="R91:U91"/>
    <mergeCell ref="V91:X91"/>
    <mergeCell ref="Y91:AA91"/>
    <mergeCell ref="AB90:AD90"/>
    <mergeCell ref="AH88:AJ88"/>
    <mergeCell ref="AK88:AN88"/>
    <mergeCell ref="AR88:AS88"/>
    <mergeCell ref="AT88:AU88"/>
    <mergeCell ref="AV89:AW89"/>
    <mergeCell ref="AX89:AY89"/>
    <mergeCell ref="B90:C90"/>
    <mergeCell ref="D90:G90"/>
    <mergeCell ref="H90:K90"/>
    <mergeCell ref="L90:N90"/>
    <mergeCell ref="O90:Q90"/>
    <mergeCell ref="R90:U90"/>
    <mergeCell ref="V90:X90"/>
    <mergeCell ref="Y90:AA90"/>
    <mergeCell ref="AB89:AD89"/>
    <mergeCell ref="AE89:AG89"/>
    <mergeCell ref="AH89:AJ89"/>
    <mergeCell ref="AK89:AN89"/>
    <mergeCell ref="AR89:AS89"/>
    <mergeCell ref="AT89:AU89"/>
    <mergeCell ref="AV90:AW90"/>
    <mergeCell ref="AX90:AY90"/>
    <mergeCell ref="AE90:AG90"/>
    <mergeCell ref="AH90:AJ90"/>
    <mergeCell ref="B89:C89"/>
    <mergeCell ref="D89:G89"/>
    <mergeCell ref="H89:K89"/>
    <mergeCell ref="L89:N89"/>
    <mergeCell ref="O89:Q89"/>
    <mergeCell ref="R89:U89"/>
    <mergeCell ref="V89:X89"/>
    <mergeCell ref="Y89:AA89"/>
    <mergeCell ref="AB88:AD88"/>
    <mergeCell ref="B87:C87"/>
    <mergeCell ref="D87:G87"/>
    <mergeCell ref="H87:K87"/>
    <mergeCell ref="L87:N87"/>
    <mergeCell ref="O87:Q87"/>
    <mergeCell ref="AK87:AN87"/>
    <mergeCell ref="AX87:AY87"/>
    <mergeCell ref="B88:C88"/>
    <mergeCell ref="D88:G88"/>
    <mergeCell ref="H88:K88"/>
    <mergeCell ref="L88:N88"/>
    <mergeCell ref="O88:Q88"/>
    <mergeCell ref="R88:U88"/>
    <mergeCell ref="V88:X88"/>
    <mergeCell ref="Y88:AA88"/>
    <mergeCell ref="R87:U87"/>
    <mergeCell ref="V87:X87"/>
    <mergeCell ref="Y87:AA87"/>
    <mergeCell ref="AB87:AD87"/>
    <mergeCell ref="AE87:AG87"/>
    <mergeCell ref="AH87:AJ87"/>
    <mergeCell ref="AV88:AW88"/>
    <mergeCell ref="AX88:AY88"/>
    <mergeCell ref="AE88:AG88"/>
    <mergeCell ref="B85:C85"/>
    <mergeCell ref="D85:G85"/>
    <mergeCell ref="H85:K85"/>
    <mergeCell ref="L85:N85"/>
    <mergeCell ref="B86:C86"/>
    <mergeCell ref="D86:G86"/>
    <mergeCell ref="H86:K86"/>
    <mergeCell ref="L86:N86"/>
    <mergeCell ref="O86:Q86"/>
    <mergeCell ref="O85:Q85"/>
    <mergeCell ref="O84:Q84"/>
    <mergeCell ref="R81:U83"/>
    <mergeCell ref="R84:U84"/>
    <mergeCell ref="AR81:AS81"/>
    <mergeCell ref="AT81:AU81"/>
    <mergeCell ref="AV81:AW81"/>
    <mergeCell ref="AX81:AY81"/>
    <mergeCell ref="AE82:AJ82"/>
    <mergeCell ref="AB86:AD86"/>
    <mergeCell ref="AE86:AG86"/>
    <mergeCell ref="AH86:AJ86"/>
    <mergeCell ref="AK86:AN86"/>
    <mergeCell ref="AX86:AY86"/>
    <mergeCell ref="R86:U86"/>
    <mergeCell ref="V86:X86"/>
    <mergeCell ref="Y86:AA86"/>
    <mergeCell ref="R85:U85"/>
    <mergeCell ref="V85:X85"/>
    <mergeCell ref="Y85:AA85"/>
    <mergeCell ref="AR83:AS83"/>
    <mergeCell ref="AT83:AU83"/>
    <mergeCell ref="AK85:AN85"/>
    <mergeCell ref="AV83:AW83"/>
    <mergeCell ref="AX83:AY83"/>
    <mergeCell ref="AX85:AY85"/>
    <mergeCell ref="AB85:AD85"/>
    <mergeCell ref="AE85:AG85"/>
    <mergeCell ref="AH85:AJ85"/>
    <mergeCell ref="AM79:AN79"/>
    <mergeCell ref="B81:C84"/>
    <mergeCell ref="H81:Q81"/>
    <mergeCell ref="V81:AJ81"/>
    <mergeCell ref="AK81:AN84"/>
    <mergeCell ref="Y83:AA83"/>
    <mergeCell ref="AB83:AD83"/>
    <mergeCell ref="AE83:AG83"/>
    <mergeCell ref="AH83:AJ83"/>
    <mergeCell ref="V84:X84"/>
    <mergeCell ref="Y84:AA84"/>
    <mergeCell ref="AB84:AD84"/>
    <mergeCell ref="AE84:AG84"/>
    <mergeCell ref="AH84:AJ84"/>
    <mergeCell ref="D81:G83"/>
    <mergeCell ref="D84:G84"/>
    <mergeCell ref="H82:K83"/>
    <mergeCell ref="H84:K84"/>
    <mergeCell ref="L82:Q82"/>
    <mergeCell ref="V82:X83"/>
    <mergeCell ref="Y82:AD82"/>
    <mergeCell ref="L83:N83"/>
    <mergeCell ref="O83:Q83"/>
    <mergeCell ref="L84:N84"/>
    <mergeCell ref="Y78:AD78"/>
    <mergeCell ref="AE78:AJ78"/>
    <mergeCell ref="AK78:AL78"/>
    <mergeCell ref="AM78:AN78"/>
    <mergeCell ref="AP78:AQ78"/>
    <mergeCell ref="AR78:AT78"/>
    <mergeCell ref="AE77:AJ77"/>
    <mergeCell ref="AK77:AL77"/>
    <mergeCell ref="AM77:AN77"/>
    <mergeCell ref="AP77:AQ77"/>
    <mergeCell ref="AR77:AT77"/>
    <mergeCell ref="Y77:AD77"/>
    <mergeCell ref="C78:I78"/>
    <mergeCell ref="J78:L78"/>
    <mergeCell ref="M78:O78"/>
    <mergeCell ref="P78:R78"/>
    <mergeCell ref="S78:X78"/>
    <mergeCell ref="C77:I77"/>
    <mergeCell ref="J77:L77"/>
    <mergeCell ref="M77:O77"/>
    <mergeCell ref="P77:R77"/>
    <mergeCell ref="S77:X77"/>
    <mergeCell ref="Y76:AD76"/>
    <mergeCell ref="AE76:AJ76"/>
    <mergeCell ref="AK76:AL76"/>
    <mergeCell ref="AM76:AN76"/>
    <mergeCell ref="AP76:AQ76"/>
    <mergeCell ref="AR76:AT76"/>
    <mergeCell ref="AE75:AJ75"/>
    <mergeCell ref="AK75:AL75"/>
    <mergeCell ref="AM75:AN75"/>
    <mergeCell ref="AP75:AQ75"/>
    <mergeCell ref="AR75:AT75"/>
    <mergeCell ref="Y75:AD75"/>
    <mergeCell ref="C76:I76"/>
    <mergeCell ref="J76:L76"/>
    <mergeCell ref="M76:O76"/>
    <mergeCell ref="P76:R76"/>
    <mergeCell ref="S76:X76"/>
    <mergeCell ref="C75:I75"/>
    <mergeCell ref="J75:L75"/>
    <mergeCell ref="M75:O75"/>
    <mergeCell ref="P75:R75"/>
    <mergeCell ref="S75:X75"/>
    <mergeCell ref="Y74:AD74"/>
    <mergeCell ref="AE74:AJ74"/>
    <mergeCell ref="AK74:AL74"/>
    <mergeCell ref="AM74:AN74"/>
    <mergeCell ref="AP74:AQ74"/>
    <mergeCell ref="AR74:AT74"/>
    <mergeCell ref="AE73:AJ73"/>
    <mergeCell ref="AK73:AL73"/>
    <mergeCell ref="AM73:AN73"/>
    <mergeCell ref="AP73:AQ73"/>
    <mergeCell ref="AR73:AT73"/>
    <mergeCell ref="Y73:AD73"/>
    <mergeCell ref="C74:I74"/>
    <mergeCell ref="J74:L74"/>
    <mergeCell ref="M74:O74"/>
    <mergeCell ref="P74:R74"/>
    <mergeCell ref="S74:X74"/>
    <mergeCell ref="C73:I73"/>
    <mergeCell ref="J73:L73"/>
    <mergeCell ref="M73:O73"/>
    <mergeCell ref="P73:R73"/>
    <mergeCell ref="S73:X73"/>
    <mergeCell ref="Y72:AD72"/>
    <mergeCell ref="AE72:AJ72"/>
    <mergeCell ref="AK72:AL72"/>
    <mergeCell ref="AM72:AN72"/>
    <mergeCell ref="AP72:AQ72"/>
    <mergeCell ref="AR72:AT72"/>
    <mergeCell ref="AE71:AJ71"/>
    <mergeCell ref="AK71:AL71"/>
    <mergeCell ref="AM71:AN71"/>
    <mergeCell ref="AP71:AQ71"/>
    <mergeCell ref="AR71:AT71"/>
    <mergeCell ref="Y71:AD71"/>
    <mergeCell ref="C72:I72"/>
    <mergeCell ref="J72:L72"/>
    <mergeCell ref="M72:O72"/>
    <mergeCell ref="P72:R72"/>
    <mergeCell ref="S72:X72"/>
    <mergeCell ref="C71:I71"/>
    <mergeCell ref="J71:L71"/>
    <mergeCell ref="M71:O71"/>
    <mergeCell ref="P71:R71"/>
    <mergeCell ref="S71:X71"/>
    <mergeCell ref="Y70:AD70"/>
    <mergeCell ref="AE70:AJ70"/>
    <mergeCell ref="AK70:AL70"/>
    <mergeCell ref="AM70:AN70"/>
    <mergeCell ref="AP70:AQ70"/>
    <mergeCell ref="AR70:AT70"/>
    <mergeCell ref="AE69:AJ69"/>
    <mergeCell ref="AK69:AL69"/>
    <mergeCell ref="AM69:AN69"/>
    <mergeCell ref="AP69:AQ69"/>
    <mergeCell ref="AR69:AT69"/>
    <mergeCell ref="Y69:AD69"/>
    <mergeCell ref="C70:I70"/>
    <mergeCell ref="J70:L70"/>
    <mergeCell ref="M70:O70"/>
    <mergeCell ref="P70:R70"/>
    <mergeCell ref="S70:X70"/>
    <mergeCell ref="C69:I69"/>
    <mergeCell ref="J69:L69"/>
    <mergeCell ref="M69:O69"/>
    <mergeCell ref="P69:R69"/>
    <mergeCell ref="S69:X69"/>
    <mergeCell ref="AE66:AN66"/>
    <mergeCell ref="M67:O68"/>
    <mergeCell ref="P67:R68"/>
    <mergeCell ref="AE67:AJ68"/>
    <mergeCell ref="AK67:AL68"/>
    <mergeCell ref="AM67:AN68"/>
    <mergeCell ref="B66:B68"/>
    <mergeCell ref="C66:I68"/>
    <mergeCell ref="J66:L68"/>
    <mergeCell ref="M66:R66"/>
    <mergeCell ref="S66:X68"/>
    <mergeCell ref="Y66:AD68"/>
    <mergeCell ref="B63:C63"/>
    <mergeCell ref="D63:AK63"/>
    <mergeCell ref="AL63:AN63"/>
    <mergeCell ref="AL61:AN61"/>
    <mergeCell ref="C62:I62"/>
    <mergeCell ref="J62:L62"/>
    <mergeCell ref="M62:O62"/>
    <mergeCell ref="P62:Q62"/>
    <mergeCell ref="R62:T62"/>
    <mergeCell ref="U62:Y62"/>
    <mergeCell ref="Z62:AA62"/>
    <mergeCell ref="AB62:AC62"/>
    <mergeCell ref="AD62:AE62"/>
    <mergeCell ref="U61:Y61"/>
    <mergeCell ref="Z61:AA61"/>
    <mergeCell ref="AB61:AC61"/>
    <mergeCell ref="AD61:AE61"/>
    <mergeCell ref="AF61:AH61"/>
    <mergeCell ref="AI61:AK61"/>
    <mergeCell ref="AF60:AH60"/>
    <mergeCell ref="AI60:AK60"/>
    <mergeCell ref="AL60:AN60"/>
    <mergeCell ref="C61:I61"/>
    <mergeCell ref="J61:L61"/>
    <mergeCell ref="M61:O61"/>
    <mergeCell ref="P61:Q61"/>
    <mergeCell ref="R61:T61"/>
    <mergeCell ref="AF62:AH62"/>
    <mergeCell ref="AI62:AK62"/>
    <mergeCell ref="AL62:AN62"/>
    <mergeCell ref="C60:I60"/>
    <mergeCell ref="J60:L60"/>
    <mergeCell ref="M60:O60"/>
    <mergeCell ref="P60:Q60"/>
    <mergeCell ref="R60:T60"/>
    <mergeCell ref="U60:Y60"/>
    <mergeCell ref="Z60:AA60"/>
    <mergeCell ref="AB60:AC60"/>
    <mergeCell ref="AD60:AE60"/>
    <mergeCell ref="C58:I58"/>
    <mergeCell ref="J58:L58"/>
    <mergeCell ref="M58:O58"/>
    <mergeCell ref="P58:Q58"/>
    <mergeCell ref="R58:T58"/>
    <mergeCell ref="AL58:AN58"/>
    <mergeCell ref="C59:I59"/>
    <mergeCell ref="J59:L59"/>
    <mergeCell ref="M59:O59"/>
    <mergeCell ref="P59:Q59"/>
    <mergeCell ref="R59:T59"/>
    <mergeCell ref="U59:Y59"/>
    <mergeCell ref="Z59:AA59"/>
    <mergeCell ref="AB59:AC59"/>
    <mergeCell ref="AD59:AE59"/>
    <mergeCell ref="U58:Y58"/>
    <mergeCell ref="Z58:AA58"/>
    <mergeCell ref="AB58:AC58"/>
    <mergeCell ref="AD58:AE58"/>
    <mergeCell ref="AF58:AH58"/>
    <mergeCell ref="AI58:AK58"/>
    <mergeCell ref="AF59:AH59"/>
    <mergeCell ref="AI59:AK59"/>
    <mergeCell ref="AL59:AN59"/>
    <mergeCell ref="AF56:AH56"/>
    <mergeCell ref="AI56:AK56"/>
    <mergeCell ref="AL56:AN56"/>
    <mergeCell ref="C57:I57"/>
    <mergeCell ref="J57:L57"/>
    <mergeCell ref="M57:O57"/>
    <mergeCell ref="P57:Q57"/>
    <mergeCell ref="R57:T57"/>
    <mergeCell ref="U57:Y57"/>
    <mergeCell ref="Z57:AA57"/>
    <mergeCell ref="AB57:AC57"/>
    <mergeCell ref="AD57:AE57"/>
    <mergeCell ref="AF57:AH57"/>
    <mergeCell ref="AI57:AK57"/>
    <mergeCell ref="AL57:AN57"/>
    <mergeCell ref="C56:I56"/>
    <mergeCell ref="J56:L56"/>
    <mergeCell ref="M56:O56"/>
    <mergeCell ref="P56:Q56"/>
    <mergeCell ref="R56:T56"/>
    <mergeCell ref="U56:Y56"/>
    <mergeCell ref="Z56:AA56"/>
    <mergeCell ref="AB56:AC56"/>
    <mergeCell ref="AD56:AE56"/>
    <mergeCell ref="AF54:AH54"/>
    <mergeCell ref="AI54:AK54"/>
    <mergeCell ref="AL54:AN54"/>
    <mergeCell ref="C55:I55"/>
    <mergeCell ref="J55:L55"/>
    <mergeCell ref="M55:O55"/>
    <mergeCell ref="P55:Q55"/>
    <mergeCell ref="R55:T55"/>
    <mergeCell ref="AL55:AN55"/>
    <mergeCell ref="U55:Y55"/>
    <mergeCell ref="Z55:AA55"/>
    <mergeCell ref="AB55:AC55"/>
    <mergeCell ref="AD55:AE55"/>
    <mergeCell ref="AF55:AH55"/>
    <mergeCell ref="AI55:AK55"/>
    <mergeCell ref="C54:I54"/>
    <mergeCell ref="J54:L54"/>
    <mergeCell ref="M54:O54"/>
    <mergeCell ref="P54:Q54"/>
    <mergeCell ref="R54:T54"/>
    <mergeCell ref="U54:Y54"/>
    <mergeCell ref="Z54:AA54"/>
    <mergeCell ref="AB54:AC54"/>
    <mergeCell ref="AD54:AE54"/>
    <mergeCell ref="AF51:AH52"/>
    <mergeCell ref="AI51:AK52"/>
    <mergeCell ref="AL51:AN52"/>
    <mergeCell ref="C53:I53"/>
    <mergeCell ref="J53:L53"/>
    <mergeCell ref="M53:O53"/>
    <mergeCell ref="P53:Q53"/>
    <mergeCell ref="R53:T53"/>
    <mergeCell ref="U53:Y53"/>
    <mergeCell ref="Z53:AA53"/>
    <mergeCell ref="AB53:AC53"/>
    <mergeCell ref="AD53:AE53"/>
    <mergeCell ref="AF53:AH53"/>
    <mergeCell ref="AI53:AK53"/>
    <mergeCell ref="AL53:AN53"/>
    <mergeCell ref="AF46:AL46"/>
    <mergeCell ref="AM46:AN46"/>
    <mergeCell ref="B47:C47"/>
    <mergeCell ref="D47:AL47"/>
    <mergeCell ref="AM47:AN47"/>
    <mergeCell ref="B50:B52"/>
    <mergeCell ref="C50:I52"/>
    <mergeCell ref="J50:L52"/>
    <mergeCell ref="M50:O52"/>
    <mergeCell ref="P50:T50"/>
    <mergeCell ref="E46:I46"/>
    <mergeCell ref="K46:M46"/>
    <mergeCell ref="N46:T46"/>
    <mergeCell ref="W46:AA46"/>
    <mergeCell ref="AB46:AC46"/>
    <mergeCell ref="AD46:AE46"/>
    <mergeCell ref="U50:AH50"/>
    <mergeCell ref="AI50:AN50"/>
    <mergeCell ref="P51:Q52"/>
    <mergeCell ref="R51:T52"/>
    <mergeCell ref="U51:Y52"/>
    <mergeCell ref="Z51:AA52"/>
    <mergeCell ref="AB51:AC52"/>
    <mergeCell ref="AD51:AE52"/>
    <mergeCell ref="AF44:AL44"/>
    <mergeCell ref="AM44:AN44"/>
    <mergeCell ref="E45:I45"/>
    <mergeCell ref="K45:M45"/>
    <mergeCell ref="N45:T45"/>
    <mergeCell ref="W45:AA45"/>
    <mergeCell ref="AB45:AC45"/>
    <mergeCell ref="AD45:AE45"/>
    <mergeCell ref="AF45:AL45"/>
    <mergeCell ref="AM45:AN45"/>
    <mergeCell ref="E44:I44"/>
    <mergeCell ref="K44:M44"/>
    <mergeCell ref="N44:T44"/>
    <mergeCell ref="W44:AA44"/>
    <mergeCell ref="AB44:AC44"/>
    <mergeCell ref="AD44:AE44"/>
    <mergeCell ref="AF42:AL42"/>
    <mergeCell ref="AM42:AN42"/>
    <mergeCell ref="E43:I43"/>
    <mergeCell ref="K43:M43"/>
    <mergeCell ref="N43:T43"/>
    <mergeCell ref="W43:AA43"/>
    <mergeCell ref="AB43:AC43"/>
    <mergeCell ref="AD43:AE43"/>
    <mergeCell ref="AF43:AL43"/>
    <mergeCell ref="AM43:AN43"/>
    <mergeCell ref="E42:I42"/>
    <mergeCell ref="K42:M42"/>
    <mergeCell ref="N42:T42"/>
    <mergeCell ref="W42:AA42"/>
    <mergeCell ref="AB42:AC42"/>
    <mergeCell ref="AD42:AE42"/>
    <mergeCell ref="AF40:AL40"/>
    <mergeCell ref="AM40:AN40"/>
    <mergeCell ref="E41:I41"/>
    <mergeCell ref="K41:M41"/>
    <mergeCell ref="N41:T41"/>
    <mergeCell ref="W41:AA41"/>
    <mergeCell ref="AB41:AC41"/>
    <mergeCell ref="AD41:AE41"/>
    <mergeCell ref="AF41:AL41"/>
    <mergeCell ref="AM41:AN41"/>
    <mergeCell ref="E40:I40"/>
    <mergeCell ref="K40:M40"/>
    <mergeCell ref="N40:T40"/>
    <mergeCell ref="W40:AA40"/>
    <mergeCell ref="AB40:AC40"/>
    <mergeCell ref="AD40:AE40"/>
    <mergeCell ref="AF38:AL38"/>
    <mergeCell ref="AM38:AN38"/>
    <mergeCell ref="E39:I39"/>
    <mergeCell ref="K39:M39"/>
    <mergeCell ref="N39:T39"/>
    <mergeCell ref="W39:AA39"/>
    <mergeCell ref="AB39:AC39"/>
    <mergeCell ref="AD39:AE39"/>
    <mergeCell ref="AF39:AL39"/>
    <mergeCell ref="AM39:AN39"/>
    <mergeCell ref="E38:I38"/>
    <mergeCell ref="K38:M38"/>
    <mergeCell ref="N38:T38"/>
    <mergeCell ref="W38:AA38"/>
    <mergeCell ref="AB38:AC38"/>
    <mergeCell ref="AD38:AE38"/>
    <mergeCell ref="AD37:AE37"/>
    <mergeCell ref="AF37:AL37"/>
    <mergeCell ref="AM37:AN37"/>
    <mergeCell ref="AQ37:AZ37"/>
    <mergeCell ref="BA37:BF37"/>
    <mergeCell ref="BJ37:BN37"/>
    <mergeCell ref="E36:I36"/>
    <mergeCell ref="K36:M36"/>
    <mergeCell ref="W36:AA36"/>
    <mergeCell ref="AB36:AC36"/>
    <mergeCell ref="E37:I37"/>
    <mergeCell ref="K37:M37"/>
    <mergeCell ref="N37:T37"/>
    <mergeCell ref="W37:AA37"/>
    <mergeCell ref="AB37:AC37"/>
    <mergeCell ref="B34:B36"/>
    <mergeCell ref="C34:T34"/>
    <mergeCell ref="U34:AN34"/>
    <mergeCell ref="C35:I35"/>
    <mergeCell ref="J35:M35"/>
    <mergeCell ref="N35:T36"/>
    <mergeCell ref="U35:AC35"/>
    <mergeCell ref="AD35:AE36"/>
    <mergeCell ref="AF35:AL36"/>
    <mergeCell ref="AM35:AN36"/>
    <mergeCell ref="B23:C23"/>
    <mergeCell ref="D23:H23"/>
    <mergeCell ref="I23:L23"/>
    <mergeCell ref="C27:AL27"/>
    <mergeCell ref="B28:C28"/>
    <mergeCell ref="C30:Y30"/>
    <mergeCell ref="AB30:AN30"/>
    <mergeCell ref="B18:C18"/>
    <mergeCell ref="D18:J18"/>
    <mergeCell ref="L18:M18"/>
    <mergeCell ref="N18:T18"/>
    <mergeCell ref="V18:W18"/>
    <mergeCell ref="B22:C22"/>
    <mergeCell ref="D22:H22"/>
    <mergeCell ref="I22:L22"/>
    <mergeCell ref="D13:G13"/>
    <mergeCell ref="J13:M13"/>
    <mergeCell ref="Q13:U13"/>
    <mergeCell ref="X13:AK13"/>
    <mergeCell ref="B14:C14"/>
    <mergeCell ref="B17:C17"/>
    <mergeCell ref="D17:J17"/>
    <mergeCell ref="L17:M17"/>
    <mergeCell ref="N17:T17"/>
    <mergeCell ref="V17:W17"/>
    <mergeCell ref="B8:F8"/>
    <mergeCell ref="G8:O8"/>
    <mergeCell ref="P8:T8"/>
    <mergeCell ref="U8:AL8"/>
    <mergeCell ref="D12:G12"/>
    <mergeCell ref="J12:M12"/>
    <mergeCell ref="Q12:U12"/>
    <mergeCell ref="X12:AB12"/>
    <mergeCell ref="AE12:AK12"/>
    <mergeCell ref="B6:D6"/>
    <mergeCell ref="E6:H6"/>
    <mergeCell ref="I6:AD6"/>
    <mergeCell ref="AF6:AK6"/>
    <mergeCell ref="B7:D7"/>
    <mergeCell ref="E7:L7"/>
    <mergeCell ref="M7:O7"/>
    <mergeCell ref="P7:X7"/>
    <mergeCell ref="Y7:AL7"/>
    <mergeCell ref="B1:F1"/>
    <mergeCell ref="G1:J1"/>
    <mergeCell ref="K1:R1"/>
    <mergeCell ref="AE1:AG1"/>
    <mergeCell ref="AH1:AN1"/>
    <mergeCell ref="AF2:AN2"/>
    <mergeCell ref="B5:E5"/>
    <mergeCell ref="G5:H5"/>
    <mergeCell ref="I5:M5"/>
    <mergeCell ref="N5:U5"/>
    <mergeCell ref="V5:AD5"/>
    <mergeCell ref="AE5:AL5"/>
    <mergeCell ref="B4:E4"/>
    <mergeCell ref="F4:H4"/>
    <mergeCell ref="I4:M4"/>
    <mergeCell ref="N4:U4"/>
    <mergeCell ref="V4:AD4"/>
    <mergeCell ref="AE4:AL4"/>
  </mergeCells>
  <phoneticPr fontId="22"/>
  <dataValidations count="17">
    <dataValidation type="list" allowBlank="1" showInputMessage="1" sqref="E6:H6" xr:uid="{00000000-0002-0000-0300-000000000000}">
      <formula1>"珠洲市,能登町,輪島市,穴水町,七尾市,志賀町,中能登町,羽咋市,宝達志水町,かほく市,内灘町,津幡町,金沢市,野々市市,白山市,川北町,能美市,小松市,加賀市"</formula1>
    </dataValidation>
    <dataValidation type="whole" imeMode="halfAlpha" operator="greaterThanOrEqual" allowBlank="1" showInputMessage="1" showErrorMessage="1" sqref="AB37:AC46" xr:uid="{00000000-0002-0000-0300-000001000000}">
      <formula1>0</formula1>
    </dataValidation>
    <dataValidation imeMode="halfAlpha" allowBlank="1" showInputMessage="1" sqref="O101:Q101" xr:uid="{00000000-0002-0000-0300-000002000000}"/>
    <dataValidation type="list" allowBlank="1" showInputMessage="1" showErrorMessage="1" sqref="C114:H114" xr:uid="{00000000-0002-0000-0300-000003000000}">
      <formula1>$AQ$119:$AQ$120</formula1>
    </dataValidation>
    <dataValidation type="list" allowBlank="1" showInputMessage="1" sqref="J69:L78" xr:uid="{00000000-0002-0000-0300-000004000000}">
      <formula1>$AP$67:$AU$67</formula1>
    </dataValidation>
    <dataValidation type="list" imeMode="halfAlpha" allowBlank="1" showInputMessage="1" showErrorMessage="1" sqref="M118:O118 O107 M114:O114 O105:Q106" xr:uid="{00000000-0002-0000-0300-000005000000}">
      <formula1>"3,4,5"</formula1>
    </dataValidation>
    <dataValidation type="list" allowBlank="1" showInputMessage="1" showErrorMessage="1" sqref="AC12 B27 O12:O13 B30 B122 V12:V13 L122 AL53:AL62 B118 B114 P69:P78 H12:H13 B12:B13 AI53:AI62 J37:K46 B101 AM37:AM46 B105:B107 AA30 F5 AE2" xr:uid="{00000000-0002-0000-0300-000006000000}">
      <formula1>"□,■"</formula1>
    </dataValidation>
    <dataValidation type="list" allowBlank="1" showInputMessage="1" showErrorMessage="1" sqref="U37:U46" xr:uid="{00000000-0002-0000-0300-000007000000}">
      <formula1>$AQ$34:$BO$34</formula1>
    </dataValidation>
    <dataValidation type="list" allowBlank="1" showInputMessage="1" showErrorMessage="1" sqref="C37:C46" xr:uid="{00000000-0002-0000-0300-000008000000}">
      <formula1>$AQ$34:$BI$34</formula1>
    </dataValidation>
    <dataValidation type="list" allowBlank="1" showInputMessage="1" showErrorMessage="1" sqref="AD37:AE46" xr:uid="{00000000-0002-0000-0300-000009000000}">
      <formula1>$AP$40:$AU$40</formula1>
    </dataValidation>
    <dataValidation type="list" allowBlank="1" showInputMessage="1" showErrorMessage="1" sqref="U53:U62" xr:uid="{00000000-0002-0000-0300-00000A000000}">
      <formula1>$AP$51:$AU$51</formula1>
    </dataValidation>
    <dataValidation type="list" imeMode="halfAlpha" allowBlank="1" showInputMessage="1" showErrorMessage="1" sqref="Z53:AA53" xr:uid="{00000000-0002-0000-0300-00000B000000}">
      <formula1>$AS$54:$BH$54</formula1>
    </dataValidation>
    <dataValidation type="list" allowBlank="1" showInputMessage="1" showErrorMessage="1" sqref="Z54:AA62" xr:uid="{00000000-0002-0000-0300-00000C000000}">
      <formula1>$AS$54:$BH$54</formula1>
    </dataValidation>
    <dataValidation imeMode="halfAlpha" allowBlank="1" showInputMessage="1" showErrorMessage="1" sqref="E7:L7" xr:uid="{00000000-0002-0000-0300-00000D000000}"/>
    <dataValidation type="list" allowBlank="1" showInputMessage="1" showErrorMessage="1" sqref="E107:H107" xr:uid="{00000000-0002-0000-0300-00000E000000}">
      <formula1>$AT$111:$BB$111</formula1>
    </dataValidation>
    <dataValidation type="list" allowBlank="1" showInputMessage="1" showErrorMessage="1" sqref="C118:H118" xr:uid="{00000000-0002-0000-0300-00000F000000}">
      <formula1>$AR$119:$BB$119</formula1>
    </dataValidation>
    <dataValidation type="list" allowBlank="1" showInputMessage="1" showErrorMessage="1" sqref="N105 Y105 AC105 U105" xr:uid="{00000000-0002-0000-0300-000010000000}">
      <formula1>"a,ha"</formula1>
    </dataValidation>
  </dataValidations>
  <printOptions horizontalCentered="1"/>
  <pageMargins left="0.39370078740157483" right="0.39370078740157483" top="0.39370078740157483" bottom="0.11811023622047245" header="0.31496062992125984" footer="0.11811023622047245"/>
  <pageSetup paperSize="9" scale="91" fitToHeight="3" orientation="portrait" r:id="rId1"/>
  <headerFooter alignWithMargins="0"/>
  <rowBreaks count="2" manualBreakCount="2">
    <brk id="48" max="39" man="1"/>
    <brk id="97"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B2:CV196"/>
  <sheetViews>
    <sheetView showZeros="0" view="pageBreakPreview" topLeftCell="A4" zoomScaleNormal="100" zoomScaleSheetLayoutView="100" workbookViewId="0">
      <selection activeCell="N12" sqref="N12"/>
    </sheetView>
  </sheetViews>
  <sheetFormatPr defaultColWidth="2.75" defaultRowHeight="14.25" x14ac:dyDescent="0.15"/>
  <cols>
    <col min="1" max="1" width="1.125" style="621" customWidth="1"/>
    <col min="2" max="55" width="1.625" style="621" customWidth="1"/>
    <col min="56" max="57" width="2.375" style="621" customWidth="1"/>
    <col min="58" max="16384" width="2.75" style="621"/>
  </cols>
  <sheetData>
    <row r="2" spans="2:69" ht="6.75" customHeight="1" x14ac:dyDescent="0.15"/>
    <row r="3" spans="2:69" ht="13.5" customHeight="1" x14ac:dyDescent="0.15">
      <c r="D3" s="1249" t="s">
        <v>632</v>
      </c>
      <c r="E3" s="1249"/>
      <c r="F3" s="1249"/>
      <c r="G3" s="1249"/>
      <c r="H3" s="1249"/>
      <c r="I3" s="1249"/>
      <c r="J3" s="1249"/>
      <c r="K3" s="1249"/>
      <c r="L3" s="1249"/>
      <c r="M3" s="1249"/>
      <c r="N3" s="1249"/>
      <c r="O3" s="1249"/>
      <c r="P3" s="1249"/>
      <c r="Q3" s="1249"/>
      <c r="R3" s="1249"/>
      <c r="S3" s="1249"/>
      <c r="T3" s="1249"/>
      <c r="U3" s="1249"/>
      <c r="V3" s="1249"/>
      <c r="W3" s="1249"/>
      <c r="X3" s="1249"/>
      <c r="Y3" s="1249"/>
      <c r="Z3" s="1249"/>
      <c r="AA3" s="1249"/>
      <c r="AB3" s="1249"/>
      <c r="AC3" s="1249"/>
      <c r="AD3" s="1249"/>
      <c r="AE3" s="1249"/>
      <c r="AF3" s="1249"/>
      <c r="AG3" s="1249"/>
      <c r="AH3" s="1249"/>
      <c r="AI3" s="1249"/>
      <c r="AJ3" s="1249"/>
      <c r="AK3" s="1249"/>
      <c r="AL3" s="1249"/>
      <c r="AM3" s="1249"/>
      <c r="AN3" s="1249"/>
      <c r="AO3" s="1249"/>
      <c r="AP3" s="1249"/>
      <c r="AQ3" s="1249"/>
      <c r="AR3" s="1249"/>
      <c r="AS3" s="1249"/>
      <c r="AT3" s="1249"/>
      <c r="AU3" s="1249"/>
      <c r="AV3" s="1249"/>
      <c r="AW3" s="1249"/>
      <c r="AX3" s="1249"/>
      <c r="AY3" s="1249"/>
      <c r="AZ3" s="1249"/>
      <c r="BA3" s="560"/>
      <c r="BB3" s="560"/>
      <c r="BC3" s="560"/>
      <c r="BD3" s="622"/>
      <c r="BE3" s="622" t="s">
        <v>8169</v>
      </c>
    </row>
    <row r="4" spans="2:69" ht="13.5" customHeight="1" x14ac:dyDescent="0.15">
      <c r="D4" s="1249"/>
      <c r="E4" s="1249"/>
      <c r="F4" s="1249"/>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49"/>
      <c r="AZ4" s="1249"/>
      <c r="BA4" s="560"/>
      <c r="BB4" s="560"/>
      <c r="BC4" s="560"/>
      <c r="BD4" s="622"/>
      <c r="BE4" s="622"/>
      <c r="BF4" s="621" t="s">
        <v>8170</v>
      </c>
    </row>
    <row r="5" spans="2:69" ht="13.5" customHeight="1" x14ac:dyDescent="0.15">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c r="AY5" s="623"/>
      <c r="AZ5" s="623"/>
      <c r="BA5" s="623"/>
      <c r="BB5" s="623"/>
      <c r="BC5" s="623"/>
      <c r="BD5" s="622"/>
      <c r="BE5" s="622"/>
    </row>
    <row r="6" spans="2:69" x14ac:dyDescent="0.15">
      <c r="AZ6" s="624" t="s">
        <v>633</v>
      </c>
      <c r="BE6" s="621" t="s">
        <v>8171</v>
      </c>
    </row>
    <row r="7" spans="2:69" x14ac:dyDescent="0.15">
      <c r="AU7" s="624"/>
    </row>
    <row r="8" spans="2:69" x14ac:dyDescent="0.15">
      <c r="B8" s="621" t="s">
        <v>8230</v>
      </c>
      <c r="Q8" s="621" t="s">
        <v>634</v>
      </c>
    </row>
    <row r="11" spans="2:69" ht="12.95" customHeight="1" x14ac:dyDescent="0.15">
      <c r="AB11" s="1250" t="s">
        <v>635</v>
      </c>
      <c r="AC11" s="1250"/>
      <c r="AD11" s="1250"/>
      <c r="AE11" s="1250"/>
      <c r="AF11" s="1250"/>
      <c r="AH11" s="1251" t="str">
        <f>IF('(1)'!P7="","",'(1)'!P7&amp;'(1)'!Y7)</f>
        <v>0</v>
      </c>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626"/>
      <c r="BE11" s="626"/>
      <c r="BF11" s="626"/>
      <c r="BG11" s="626"/>
    </row>
    <row r="12" spans="2:69" x14ac:dyDescent="0.15">
      <c r="AB12" s="625"/>
      <c r="AC12" s="625"/>
      <c r="AD12" s="625"/>
      <c r="AE12" s="625"/>
      <c r="AF12" s="625"/>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626"/>
      <c r="BE12" s="626"/>
      <c r="BF12" s="626"/>
      <c r="BG12" s="626"/>
    </row>
    <row r="13" spans="2:69" x14ac:dyDescent="0.15">
      <c r="AB13" s="1250" t="s">
        <v>636</v>
      </c>
      <c r="AC13" s="1250"/>
      <c r="AD13" s="1250"/>
      <c r="AE13" s="1250"/>
      <c r="AF13" s="1250"/>
      <c r="AH13" s="1252" t="str">
        <f>IF('(1)'!N5="","",'(1)'!N5)</f>
        <v/>
      </c>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627"/>
      <c r="BE13" s="627"/>
      <c r="BF13" s="627"/>
      <c r="BG13" s="627"/>
      <c r="BP13" s="1253" t="s">
        <v>637</v>
      </c>
      <c r="BQ13" s="1253"/>
    </row>
    <row r="14" spans="2:69" x14ac:dyDescent="0.15">
      <c r="AB14" s="1250"/>
      <c r="AC14" s="1250"/>
      <c r="AD14" s="1250"/>
      <c r="AE14" s="1250"/>
      <c r="AF14" s="1250"/>
      <c r="AH14" s="1257" t="str">
        <f>IF('(1)'!O13="■",'(1)'!AE5,"")</f>
        <v/>
      </c>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P14" s="1246" t="str">
        <f>IF('(1)'!O13="■","■","")</f>
        <v/>
      </c>
      <c r="BQ14" s="1246"/>
    </row>
    <row r="15" spans="2:69" x14ac:dyDescent="0.15">
      <c r="AB15" s="1247" t="s">
        <v>638</v>
      </c>
      <c r="AC15" s="1247"/>
      <c r="AD15" s="1247"/>
      <c r="AE15" s="1247"/>
      <c r="AF15" s="1247"/>
      <c r="AG15" s="625"/>
      <c r="AH15" s="1248" t="str">
        <f>IF('(1)'!G8="","",DBCS('(1)'!G8))</f>
        <v/>
      </c>
      <c r="AI15" s="1248"/>
      <c r="AJ15" s="1248"/>
      <c r="AK15" s="1248"/>
      <c r="AL15" s="1248"/>
      <c r="AM15" s="1248"/>
      <c r="AN15" s="1248"/>
      <c r="AO15" s="1248"/>
      <c r="AP15" s="1248"/>
      <c r="AQ15" s="1248"/>
      <c r="AR15" s="1248"/>
      <c r="AS15" s="1248"/>
      <c r="AT15" s="1248"/>
      <c r="AU15" s="1248"/>
      <c r="AV15" s="1248"/>
      <c r="AW15" s="1248"/>
      <c r="AX15" s="1248"/>
      <c r="AY15" s="1248"/>
      <c r="AZ15" s="1248"/>
      <c r="BA15" s="1248"/>
      <c r="BB15" s="1248"/>
      <c r="BC15" s="1248"/>
      <c r="BD15" s="627"/>
      <c r="BE15" s="627"/>
      <c r="BF15" s="627"/>
      <c r="BG15" s="627"/>
    </row>
    <row r="16" spans="2:69" x14ac:dyDescent="0.15">
      <c r="AB16" s="625"/>
      <c r="AC16" s="625"/>
      <c r="AD16" s="625"/>
      <c r="AE16" s="625"/>
      <c r="AF16" s="625"/>
      <c r="AG16" s="625"/>
      <c r="AH16" s="627"/>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row>
    <row r="17" spans="4:100" x14ac:dyDescent="0.15">
      <c r="AB17" s="625"/>
      <c r="AC17" s="625"/>
      <c r="AD17" s="625"/>
      <c r="AE17" s="625"/>
      <c r="AF17" s="625"/>
      <c r="AG17" s="625"/>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row>
    <row r="19" spans="4:100" x14ac:dyDescent="0.15">
      <c r="D19" s="1247" t="s">
        <v>639</v>
      </c>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1247"/>
      <c r="AM19" s="1247"/>
      <c r="AN19" s="1247"/>
      <c r="AO19" s="1247"/>
      <c r="AP19" s="1247"/>
      <c r="AQ19" s="1247"/>
      <c r="AR19" s="1247"/>
      <c r="AS19" s="1247"/>
      <c r="AT19" s="1247"/>
      <c r="AU19" s="1247"/>
      <c r="AV19" s="1247"/>
      <c r="AW19" s="1247"/>
      <c r="AX19" s="1247"/>
      <c r="AY19" s="1247"/>
      <c r="AZ19" s="1247"/>
      <c r="BA19" s="628"/>
      <c r="BB19" s="628"/>
      <c r="BC19" s="628"/>
    </row>
    <row r="20" spans="4:100" x14ac:dyDescent="0.15">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28"/>
      <c r="BC20" s="628"/>
    </row>
    <row r="22" spans="4:100" x14ac:dyDescent="0.15">
      <c r="D22" s="1247" t="s">
        <v>640</v>
      </c>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7"/>
      <c r="AW22" s="1247"/>
      <c r="AX22" s="1247"/>
      <c r="AY22" s="1247"/>
      <c r="AZ22" s="1247"/>
      <c r="BA22" s="1247"/>
      <c r="BB22" s="1247"/>
      <c r="BC22" s="1247"/>
    </row>
    <row r="23" spans="4:100" x14ac:dyDescent="0.15">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28"/>
      <c r="BC23" s="628"/>
    </row>
    <row r="25" spans="4:100" x14ac:dyDescent="0.15">
      <c r="D25" s="621" t="s">
        <v>641</v>
      </c>
      <c r="X25" s="1258" t="s">
        <v>2147</v>
      </c>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row>
    <row r="26" spans="4:100" x14ac:dyDescent="0.15">
      <c r="X26" s="627"/>
      <c r="Y26" s="627"/>
      <c r="Z26" s="627"/>
      <c r="AA26" s="627"/>
      <c r="AB26" s="627"/>
      <c r="AC26" s="627"/>
      <c r="AD26" s="627"/>
      <c r="AE26" s="627"/>
      <c r="AF26" s="627"/>
      <c r="AG26" s="627"/>
      <c r="AH26" s="627"/>
      <c r="AI26" s="627"/>
      <c r="AJ26" s="627"/>
      <c r="AK26" s="627"/>
      <c r="AL26" s="627"/>
      <c r="AM26" s="627"/>
      <c r="AN26" s="627"/>
      <c r="AO26" s="627"/>
      <c r="AP26" s="627"/>
      <c r="AQ26" s="627"/>
      <c r="AR26" s="627"/>
      <c r="AS26" s="627"/>
      <c r="AT26" s="627"/>
      <c r="AU26" s="627"/>
      <c r="AV26" s="627"/>
      <c r="AW26" s="627"/>
      <c r="AX26" s="627"/>
      <c r="AY26" s="627"/>
      <c r="BL26" s="629"/>
      <c r="BM26" s="629"/>
      <c r="BN26" s="629"/>
      <c r="BO26" s="629"/>
      <c r="BP26" s="629"/>
      <c r="BQ26" s="629"/>
      <c r="BR26" s="629"/>
      <c r="BS26" s="629"/>
      <c r="BT26" s="629"/>
      <c r="BU26" s="629"/>
      <c r="BV26" s="629"/>
      <c r="BW26" s="629"/>
      <c r="BX26" s="629"/>
      <c r="BY26" s="629"/>
      <c r="BZ26" s="629"/>
      <c r="CA26" s="629"/>
      <c r="CB26" s="629"/>
      <c r="CC26" s="629"/>
      <c r="CD26" s="629"/>
      <c r="CE26" s="629"/>
      <c r="CF26" s="629"/>
      <c r="CG26" s="629"/>
      <c r="CH26" s="629"/>
      <c r="CI26" s="629"/>
      <c r="CJ26" s="629"/>
      <c r="CK26" s="629"/>
      <c r="CL26" s="629"/>
      <c r="CM26" s="629"/>
      <c r="CN26" s="629"/>
      <c r="CO26" s="629"/>
      <c r="CP26" s="629"/>
      <c r="CQ26" s="629"/>
      <c r="CR26" s="629"/>
      <c r="CS26" s="629"/>
      <c r="CT26" s="629"/>
      <c r="CU26" s="629"/>
      <c r="CV26" s="629"/>
    </row>
    <row r="27" spans="4:100" x14ac:dyDescent="0.15">
      <c r="X27" s="627"/>
      <c r="Y27" s="627"/>
      <c r="Z27" s="627"/>
      <c r="AA27" s="627"/>
      <c r="AB27" s="627"/>
      <c r="AC27" s="627"/>
      <c r="AD27" s="627"/>
      <c r="AE27" s="627"/>
      <c r="AF27" s="627"/>
      <c r="AG27" s="627"/>
      <c r="AH27" s="627"/>
      <c r="AI27" s="627"/>
      <c r="AJ27" s="627"/>
      <c r="AK27" s="627"/>
      <c r="AL27" s="627"/>
      <c r="AM27" s="627"/>
      <c r="AN27" s="627"/>
      <c r="AO27" s="627"/>
      <c r="AP27" s="627"/>
      <c r="AQ27" s="627"/>
      <c r="AR27" s="627"/>
      <c r="AS27" s="627"/>
      <c r="AT27" s="627"/>
      <c r="AU27" s="627"/>
      <c r="AV27" s="627"/>
      <c r="AW27" s="627"/>
      <c r="AX27" s="627"/>
      <c r="AY27" s="627"/>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c r="CI27" s="629"/>
      <c r="CJ27" s="629"/>
      <c r="CK27" s="629"/>
      <c r="CL27" s="629"/>
      <c r="CM27" s="629"/>
      <c r="CN27" s="629"/>
      <c r="CO27" s="629"/>
      <c r="CP27" s="629"/>
      <c r="CQ27" s="629"/>
      <c r="CR27" s="629"/>
      <c r="CS27" s="629"/>
      <c r="CT27" s="629"/>
      <c r="CU27" s="629"/>
      <c r="CV27" s="629"/>
    </row>
    <row r="28" spans="4:100" x14ac:dyDescent="0.15">
      <c r="D28" s="621" t="s">
        <v>642</v>
      </c>
      <c r="X28" s="1260" t="s">
        <v>643</v>
      </c>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c r="CI28" s="629"/>
      <c r="CJ28" s="629"/>
      <c r="CK28" s="629"/>
      <c r="CL28" s="629"/>
      <c r="CM28" s="629"/>
      <c r="CN28" s="629"/>
      <c r="CO28" s="629"/>
      <c r="CP28" s="629"/>
      <c r="CQ28" s="629"/>
      <c r="CR28" s="629"/>
      <c r="CS28" s="629"/>
      <c r="CT28" s="629"/>
      <c r="CU28" s="629"/>
      <c r="CV28" s="629"/>
    </row>
    <row r="29" spans="4:100" x14ac:dyDescent="0.15">
      <c r="X29" s="627"/>
      <c r="Y29" s="627"/>
      <c r="Z29" s="627"/>
      <c r="AA29" s="627"/>
      <c r="AB29" s="627"/>
      <c r="AC29" s="627"/>
      <c r="AD29" s="627"/>
      <c r="AE29" s="627"/>
      <c r="AF29" s="627"/>
      <c r="AG29" s="627"/>
      <c r="AH29" s="627"/>
      <c r="AI29" s="627"/>
      <c r="AJ29" s="627"/>
      <c r="AK29" s="627"/>
      <c r="AL29" s="627"/>
      <c r="AM29" s="627"/>
      <c r="AN29" s="627"/>
      <c r="AO29" s="627"/>
      <c r="AP29" s="627"/>
      <c r="AQ29" s="627"/>
      <c r="AR29" s="627"/>
      <c r="AS29" s="627"/>
      <c r="AT29" s="627"/>
      <c r="AU29" s="627"/>
      <c r="AV29" s="627"/>
      <c r="AW29" s="627"/>
      <c r="AX29" s="627"/>
      <c r="AY29" s="627"/>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c r="CI29" s="629"/>
      <c r="CJ29" s="629"/>
      <c r="CK29" s="629"/>
      <c r="CL29" s="629"/>
      <c r="CM29" s="629"/>
      <c r="CN29" s="629"/>
      <c r="CO29" s="629"/>
      <c r="CP29" s="629"/>
      <c r="CQ29" s="629"/>
      <c r="CR29" s="629"/>
      <c r="CS29" s="629"/>
      <c r="CT29" s="629"/>
      <c r="CU29" s="629"/>
      <c r="CV29" s="629"/>
    </row>
    <row r="30" spans="4:100" x14ac:dyDescent="0.15">
      <c r="X30" s="627"/>
      <c r="Y30" s="627"/>
      <c r="Z30" s="627"/>
      <c r="AA30" s="627"/>
      <c r="AB30" s="627"/>
      <c r="AC30" s="627"/>
      <c r="AD30" s="627"/>
      <c r="AE30" s="627"/>
      <c r="AF30" s="627"/>
      <c r="AG30" s="627"/>
      <c r="AH30" s="627"/>
      <c r="AI30" s="627"/>
      <c r="AJ30" s="627"/>
      <c r="AK30" s="627"/>
      <c r="AL30" s="627"/>
      <c r="AM30" s="627"/>
      <c r="AN30" s="627"/>
      <c r="AO30" s="627"/>
      <c r="AP30" s="627"/>
      <c r="AQ30" s="627"/>
      <c r="AR30" s="627"/>
      <c r="AS30" s="627"/>
      <c r="AT30" s="627"/>
      <c r="AU30" s="627"/>
      <c r="AV30" s="627"/>
      <c r="AW30" s="627"/>
      <c r="AX30" s="627"/>
      <c r="AY30" s="627"/>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row>
    <row r="31" spans="4:100" x14ac:dyDescent="0.15">
      <c r="D31" s="621" t="s">
        <v>2148</v>
      </c>
      <c r="X31" s="1260" t="s">
        <v>2149</v>
      </c>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BL31" s="629"/>
      <c r="BM31" s="629"/>
      <c r="BN31" s="629"/>
      <c r="BO31" s="629"/>
      <c r="BP31" s="629"/>
      <c r="BQ31" s="629"/>
      <c r="BR31" s="629"/>
      <c r="BS31" s="629"/>
      <c r="BT31" s="629"/>
      <c r="BU31" s="629"/>
      <c r="BV31" s="629"/>
      <c r="BW31" s="629"/>
      <c r="BX31" s="629"/>
      <c r="BY31" s="629"/>
      <c r="BZ31" s="629"/>
      <c r="CA31" s="629"/>
      <c r="CB31" s="629"/>
      <c r="CC31" s="629"/>
      <c r="CD31" s="629"/>
      <c r="CE31" s="629"/>
      <c r="CF31" s="629"/>
      <c r="CG31" s="629"/>
      <c r="CH31" s="629"/>
      <c r="CI31" s="629"/>
      <c r="CJ31" s="629"/>
      <c r="CK31" s="629"/>
      <c r="CL31" s="629"/>
      <c r="CM31" s="629"/>
      <c r="CN31" s="629"/>
      <c r="CO31" s="629"/>
      <c r="CP31" s="629"/>
      <c r="CQ31" s="629"/>
      <c r="CR31" s="629"/>
      <c r="CS31" s="629"/>
      <c r="CT31" s="629"/>
      <c r="CU31" s="629"/>
      <c r="CV31" s="629"/>
    </row>
    <row r="32" spans="4:100" x14ac:dyDescent="0.15">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BL32" s="629"/>
      <c r="BM32" s="629"/>
      <c r="BN32" s="629"/>
      <c r="BO32" s="629"/>
      <c r="BP32" s="629"/>
      <c r="BQ32" s="629"/>
      <c r="BR32" s="629"/>
      <c r="BS32" s="629"/>
      <c r="BT32" s="629"/>
      <c r="BU32" s="629"/>
      <c r="BV32" s="629"/>
      <c r="BW32" s="629"/>
      <c r="BX32" s="629"/>
      <c r="BY32" s="629"/>
      <c r="BZ32" s="629"/>
      <c r="CA32" s="629"/>
      <c r="CB32" s="629"/>
      <c r="CC32" s="629"/>
      <c r="CD32" s="629"/>
      <c r="CE32" s="629"/>
      <c r="CF32" s="629"/>
      <c r="CG32" s="629"/>
      <c r="CH32" s="629"/>
      <c r="CI32" s="629"/>
      <c r="CJ32" s="629"/>
      <c r="CK32" s="629"/>
      <c r="CL32" s="629"/>
      <c r="CM32" s="629"/>
      <c r="CN32" s="629"/>
      <c r="CO32" s="629"/>
      <c r="CP32" s="629"/>
      <c r="CQ32" s="629"/>
      <c r="CR32" s="629"/>
      <c r="CS32" s="629"/>
      <c r="CT32" s="629"/>
      <c r="CU32" s="629"/>
      <c r="CV32" s="629"/>
    </row>
    <row r="33" spans="4:100" x14ac:dyDescent="0.15">
      <c r="X33" s="627"/>
      <c r="Y33" s="627"/>
      <c r="Z33" s="627"/>
      <c r="AA33" s="627"/>
      <c r="AB33" s="627"/>
      <c r="AC33" s="627"/>
      <c r="AD33" s="627"/>
      <c r="AE33" s="627"/>
      <c r="AF33" s="627"/>
      <c r="AG33" s="627"/>
      <c r="AH33" s="627"/>
      <c r="AI33" s="627"/>
      <c r="AJ33" s="627"/>
      <c r="AK33" s="627"/>
      <c r="AL33" s="627"/>
      <c r="AM33" s="627"/>
      <c r="AN33" s="627"/>
      <c r="AO33" s="627"/>
      <c r="AP33" s="627"/>
      <c r="AQ33" s="627"/>
      <c r="AR33" s="627"/>
      <c r="AS33" s="627"/>
      <c r="AT33" s="627"/>
      <c r="AU33" s="627"/>
      <c r="AV33" s="627"/>
      <c r="AW33" s="627"/>
      <c r="AX33" s="627"/>
      <c r="AY33" s="627"/>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c r="CJ33" s="629"/>
      <c r="CK33" s="629"/>
      <c r="CL33" s="629"/>
      <c r="CM33" s="629"/>
      <c r="CN33" s="629"/>
      <c r="CO33" s="629"/>
      <c r="CP33" s="629"/>
      <c r="CQ33" s="629"/>
      <c r="CR33" s="629"/>
      <c r="CS33" s="629"/>
      <c r="CT33" s="629"/>
      <c r="CU33" s="629"/>
      <c r="CV33" s="629"/>
    </row>
    <row r="34" spans="4:100" x14ac:dyDescent="0.15">
      <c r="D34" s="621" t="s">
        <v>644</v>
      </c>
      <c r="X34" s="1260" t="s">
        <v>2125</v>
      </c>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BL34" s="629"/>
      <c r="BM34" s="629"/>
      <c r="BN34" s="629"/>
      <c r="BO34" s="629"/>
      <c r="BP34" s="629"/>
      <c r="BQ34" s="629"/>
      <c r="BR34" s="629"/>
      <c r="BS34" s="629"/>
      <c r="BT34" s="629"/>
      <c r="BU34" s="629"/>
      <c r="BV34" s="629"/>
      <c r="BW34" s="629"/>
      <c r="BX34" s="629"/>
      <c r="BY34" s="629"/>
      <c r="BZ34" s="629"/>
      <c r="CA34" s="629"/>
      <c r="CB34" s="629"/>
      <c r="CC34" s="629"/>
      <c r="CD34" s="629"/>
      <c r="CE34" s="629"/>
      <c r="CF34" s="629"/>
      <c r="CG34" s="629"/>
      <c r="CH34" s="629"/>
      <c r="CI34" s="629"/>
      <c r="CJ34" s="629"/>
      <c r="CK34" s="629"/>
      <c r="CL34" s="629"/>
      <c r="CM34" s="629"/>
      <c r="CN34" s="629"/>
      <c r="CO34" s="629"/>
      <c r="CP34" s="629"/>
      <c r="CQ34" s="629"/>
      <c r="CR34" s="629"/>
      <c r="CS34" s="629"/>
      <c r="CT34" s="629"/>
      <c r="CU34" s="629"/>
      <c r="CV34" s="629"/>
    </row>
    <row r="35" spans="4:100" x14ac:dyDescent="0.15">
      <c r="BH35" s="629"/>
      <c r="BI35" s="629"/>
      <c r="BJ35" s="629"/>
      <c r="BK35" s="629"/>
      <c r="BL35" s="629"/>
      <c r="BM35" s="629"/>
      <c r="BN35" s="629"/>
      <c r="BO35" s="629"/>
      <c r="BP35" s="629"/>
      <c r="BQ35" s="629"/>
      <c r="BR35" s="629"/>
      <c r="BS35" s="629"/>
      <c r="BT35" s="629"/>
      <c r="BU35" s="629"/>
      <c r="BV35" s="629"/>
      <c r="BW35" s="629"/>
      <c r="BX35" s="629"/>
      <c r="BY35" s="629"/>
      <c r="BZ35" s="629"/>
      <c r="CA35" s="629"/>
      <c r="CB35" s="629"/>
      <c r="CC35" s="629"/>
      <c r="CD35" s="629"/>
      <c r="CE35" s="629"/>
      <c r="CF35" s="629"/>
      <c r="CG35" s="629"/>
      <c r="CH35" s="629"/>
      <c r="CI35" s="629"/>
      <c r="CJ35" s="629"/>
      <c r="CK35" s="629"/>
      <c r="CL35" s="629"/>
      <c r="CM35" s="629"/>
      <c r="CN35" s="629"/>
      <c r="CO35" s="629"/>
      <c r="CP35" s="629"/>
      <c r="CQ35" s="629"/>
      <c r="CR35" s="629"/>
    </row>
    <row r="36" spans="4:100" x14ac:dyDescent="0.15">
      <c r="BH36" s="629"/>
      <c r="BI36" s="629"/>
      <c r="BJ36" s="629"/>
      <c r="BK36" s="629"/>
      <c r="BL36" s="629"/>
      <c r="BM36" s="629"/>
      <c r="BN36" s="629"/>
      <c r="BO36" s="629"/>
      <c r="BP36" s="629"/>
      <c r="BQ36" s="629"/>
      <c r="BR36" s="629"/>
      <c r="BS36" s="629"/>
      <c r="BT36" s="629"/>
      <c r="BU36" s="629"/>
      <c r="BV36" s="629"/>
      <c r="BW36" s="629"/>
      <c r="BX36" s="629"/>
      <c r="BY36" s="629"/>
      <c r="BZ36" s="629"/>
      <c r="CA36" s="629"/>
      <c r="CB36" s="629"/>
      <c r="CC36" s="629"/>
      <c r="CD36" s="629"/>
      <c r="CE36" s="629"/>
      <c r="CF36" s="629"/>
      <c r="CG36" s="629"/>
      <c r="CH36" s="629"/>
      <c r="CI36" s="629"/>
      <c r="CJ36" s="629"/>
      <c r="CK36" s="629"/>
      <c r="CL36" s="629"/>
      <c r="CM36" s="629"/>
      <c r="CN36" s="629"/>
      <c r="CO36" s="629"/>
      <c r="CP36" s="629"/>
      <c r="CQ36" s="629"/>
      <c r="CR36" s="629"/>
    </row>
    <row r="37" spans="4:100" x14ac:dyDescent="0.15">
      <c r="BH37" s="629"/>
      <c r="BI37" s="629"/>
      <c r="BJ37" s="629"/>
      <c r="BK37" s="629"/>
      <c r="BL37" s="629"/>
      <c r="BM37" s="629"/>
      <c r="BN37" s="629"/>
      <c r="BO37" s="629"/>
      <c r="BP37" s="629"/>
      <c r="BQ37" s="629"/>
      <c r="BR37" s="629"/>
      <c r="BS37" s="629"/>
      <c r="BT37" s="629"/>
      <c r="BU37" s="629"/>
      <c r="BV37" s="629"/>
      <c r="BW37" s="629"/>
      <c r="BX37" s="629"/>
      <c r="BY37" s="629"/>
      <c r="BZ37" s="629"/>
      <c r="CA37" s="629"/>
      <c r="CB37" s="629"/>
      <c r="CC37" s="629"/>
      <c r="CD37" s="629"/>
      <c r="CE37" s="629"/>
      <c r="CF37" s="629"/>
      <c r="CG37" s="629"/>
      <c r="CH37" s="629"/>
      <c r="CI37" s="629"/>
      <c r="CJ37" s="629"/>
      <c r="CK37" s="629"/>
      <c r="CL37" s="629"/>
      <c r="CM37" s="629"/>
      <c r="CN37" s="629"/>
      <c r="CO37" s="629"/>
      <c r="CP37" s="629"/>
      <c r="CQ37" s="629"/>
      <c r="CR37" s="629"/>
    </row>
    <row r="38" spans="4:100" x14ac:dyDescent="0.15">
      <c r="BH38" s="629"/>
      <c r="BI38" s="629"/>
      <c r="BJ38" s="629"/>
      <c r="BK38" s="629"/>
      <c r="BL38" s="629"/>
      <c r="BM38" s="629"/>
      <c r="BN38" s="629"/>
      <c r="BO38" s="629"/>
      <c r="BP38" s="629"/>
      <c r="BQ38" s="629"/>
      <c r="BR38" s="629"/>
      <c r="BS38" s="629"/>
      <c r="BT38" s="629"/>
      <c r="BU38" s="629"/>
      <c r="BV38" s="629"/>
      <c r="BW38" s="629"/>
      <c r="BX38" s="629"/>
      <c r="BY38" s="629"/>
      <c r="BZ38" s="629"/>
      <c r="CA38" s="629"/>
      <c r="CB38" s="629"/>
      <c r="CC38" s="629"/>
      <c r="CD38" s="629"/>
      <c r="CE38" s="629"/>
      <c r="CF38" s="629"/>
      <c r="CG38" s="629"/>
      <c r="CH38" s="629"/>
      <c r="CI38" s="629"/>
      <c r="CJ38" s="629"/>
      <c r="CK38" s="629"/>
      <c r="CL38" s="629"/>
      <c r="CM38" s="629"/>
      <c r="CN38" s="629"/>
      <c r="CO38" s="629"/>
      <c r="CP38" s="629"/>
      <c r="CQ38" s="629"/>
      <c r="CR38" s="629"/>
    </row>
    <row r="39" spans="4:100" x14ac:dyDescent="0.15">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row>
    <row r="40" spans="4:100" x14ac:dyDescent="0.15">
      <c r="BH40" s="629"/>
      <c r="BI40" s="629"/>
      <c r="BJ40" s="629"/>
      <c r="BK40" s="629"/>
      <c r="BL40" s="629"/>
      <c r="BM40" s="629"/>
      <c r="BN40" s="629"/>
      <c r="BO40" s="629"/>
      <c r="BP40" s="629"/>
      <c r="BQ40" s="629"/>
      <c r="BR40" s="629"/>
      <c r="BS40" s="629"/>
      <c r="BT40" s="629"/>
      <c r="BU40" s="629"/>
      <c r="BV40" s="629"/>
      <c r="BW40" s="629"/>
      <c r="BX40" s="629"/>
      <c r="BY40" s="629"/>
      <c r="BZ40" s="629"/>
      <c r="CA40" s="629"/>
      <c r="CB40" s="629"/>
      <c r="CC40" s="629"/>
      <c r="CD40" s="629"/>
      <c r="CE40" s="629"/>
      <c r="CF40" s="629"/>
      <c r="CG40" s="629"/>
      <c r="CH40" s="629"/>
      <c r="CI40" s="629"/>
      <c r="CJ40" s="629"/>
      <c r="CK40" s="629"/>
      <c r="CL40" s="629"/>
      <c r="CM40" s="629"/>
      <c r="CN40" s="629"/>
      <c r="CO40" s="629"/>
      <c r="CP40" s="629"/>
      <c r="CQ40" s="629"/>
      <c r="CR40" s="629"/>
    </row>
    <row r="41" spans="4:100" x14ac:dyDescent="0.15">
      <c r="BH41" s="629"/>
      <c r="BI41" s="629"/>
      <c r="BJ41" s="629"/>
      <c r="BK41" s="629"/>
      <c r="BL41" s="629"/>
      <c r="BM41" s="629"/>
      <c r="BN41" s="629"/>
      <c r="BO41" s="629"/>
      <c r="BP41" s="629"/>
      <c r="BQ41" s="629"/>
      <c r="BR41" s="629"/>
      <c r="BS41" s="629"/>
      <c r="BT41" s="629"/>
      <c r="BU41" s="629"/>
      <c r="BV41" s="629"/>
      <c r="BW41" s="629"/>
      <c r="BX41" s="629"/>
      <c r="BY41" s="629"/>
      <c r="BZ41" s="629"/>
      <c r="CA41" s="629"/>
      <c r="CB41" s="629"/>
      <c r="CC41" s="629"/>
      <c r="CD41" s="629"/>
      <c r="CE41" s="629"/>
      <c r="CF41" s="629"/>
      <c r="CG41" s="629"/>
      <c r="CH41" s="629"/>
      <c r="CI41" s="629"/>
      <c r="CJ41" s="629"/>
      <c r="CK41" s="629"/>
      <c r="CL41" s="629"/>
      <c r="CM41" s="629"/>
      <c r="CN41" s="629"/>
      <c r="CO41" s="629"/>
      <c r="CP41" s="629"/>
      <c r="CQ41" s="629"/>
      <c r="CR41" s="629"/>
    </row>
    <row r="42" spans="4:100" x14ac:dyDescent="0.15">
      <c r="BH42" s="629"/>
      <c r="BI42" s="629"/>
      <c r="BJ42" s="629"/>
      <c r="BK42" s="629"/>
      <c r="BL42" s="629"/>
      <c r="BM42" s="629"/>
      <c r="BN42" s="629"/>
      <c r="BO42" s="629"/>
      <c r="BP42" s="629"/>
      <c r="BQ42" s="629"/>
      <c r="BR42" s="629"/>
      <c r="BS42" s="629"/>
      <c r="BT42" s="629"/>
      <c r="BU42" s="629"/>
      <c r="BV42" s="629"/>
      <c r="BW42" s="629"/>
      <c r="BX42" s="629"/>
      <c r="BY42" s="629"/>
      <c r="BZ42" s="629"/>
      <c r="CA42" s="629"/>
      <c r="CB42" s="629"/>
      <c r="CC42" s="629"/>
      <c r="CD42" s="629"/>
      <c r="CE42" s="629"/>
      <c r="CF42" s="629"/>
      <c r="CG42" s="629"/>
      <c r="CH42" s="629"/>
      <c r="CI42" s="629"/>
      <c r="CJ42" s="629"/>
      <c r="CK42" s="629"/>
      <c r="CL42" s="629"/>
      <c r="CM42" s="629"/>
      <c r="CN42" s="629"/>
      <c r="CO42" s="629"/>
      <c r="CP42" s="629"/>
      <c r="CQ42" s="629"/>
      <c r="CR42" s="629"/>
    </row>
    <row r="44" spans="4:100" x14ac:dyDescent="0.15">
      <c r="F44" s="621" t="s">
        <v>645</v>
      </c>
    </row>
    <row r="46" spans="4:100" x14ac:dyDescent="0.15">
      <c r="I46" s="627" t="s">
        <v>633</v>
      </c>
      <c r="BE46" s="621" t="s">
        <v>8171</v>
      </c>
    </row>
    <row r="50" spans="3:57" x14ac:dyDescent="0.15">
      <c r="AK50" s="621" t="s">
        <v>8172</v>
      </c>
    </row>
    <row r="56" spans="3:57" x14ac:dyDescent="0.15">
      <c r="D56" s="621" t="s">
        <v>2150</v>
      </c>
    </row>
    <row r="60" spans="3:57" x14ac:dyDescent="0.15">
      <c r="C60" s="621" t="s">
        <v>2151</v>
      </c>
    </row>
    <row r="62" spans="3:57" ht="54" customHeight="1" x14ac:dyDescent="0.15">
      <c r="C62" s="1253" t="s">
        <v>513</v>
      </c>
      <c r="D62" s="1253"/>
      <c r="E62" s="1253"/>
      <c r="F62" s="1254" t="s">
        <v>2152</v>
      </c>
      <c r="G62" s="1255"/>
      <c r="H62" s="1255"/>
      <c r="I62" s="1255"/>
      <c r="J62" s="1255"/>
      <c r="K62" s="1255"/>
      <c r="L62" s="1255"/>
      <c r="M62" s="1255"/>
      <c r="N62" s="1255"/>
      <c r="O62" s="1255"/>
      <c r="P62" s="1255"/>
      <c r="Q62" s="1255"/>
      <c r="R62" s="1255"/>
      <c r="S62" s="1255"/>
      <c r="T62" s="1255"/>
      <c r="U62" s="1255"/>
      <c r="V62" s="1255"/>
      <c r="W62" s="1255"/>
      <c r="X62" s="1255"/>
      <c r="Y62" s="1255"/>
      <c r="Z62" s="1256"/>
      <c r="AA62" s="1253" t="s">
        <v>2153</v>
      </c>
      <c r="AB62" s="1253"/>
      <c r="AC62" s="1253"/>
      <c r="AD62" s="1253"/>
      <c r="AE62" s="1253"/>
      <c r="AF62" s="1253"/>
      <c r="AG62" s="1253"/>
      <c r="AH62" s="1253"/>
      <c r="AI62" s="1253"/>
      <c r="AJ62" s="1253"/>
      <c r="AK62" s="1253"/>
      <c r="AL62" s="1253"/>
      <c r="AM62" s="1253"/>
      <c r="AN62" s="1253"/>
      <c r="AO62" s="1253"/>
      <c r="AP62" s="1253"/>
      <c r="AQ62" s="1253"/>
      <c r="AR62" s="1253"/>
      <c r="AS62" s="1253"/>
      <c r="AT62" s="1253"/>
      <c r="AU62" s="1253"/>
      <c r="AV62" s="1253" t="s">
        <v>2154</v>
      </c>
      <c r="AW62" s="1253"/>
      <c r="AX62" s="1253"/>
      <c r="AY62" s="1253"/>
      <c r="AZ62" s="1253"/>
      <c r="BA62" s="1253"/>
    </row>
    <row r="63" spans="3:57" ht="54" customHeight="1" x14ac:dyDescent="0.15">
      <c r="C63" s="1261"/>
      <c r="D63" s="1261"/>
      <c r="E63" s="1261"/>
      <c r="F63" s="1262" t="str">
        <f>IFERROR(VLOOKUP(C63,'(1)'!$B$69:$AR$78,43,FALSE),"")</f>
        <v/>
      </c>
      <c r="G63" s="1263"/>
      <c r="H63" s="1263"/>
      <c r="I63" s="1263"/>
      <c r="J63" s="1263"/>
      <c r="K63" s="1263"/>
      <c r="L63" s="1263"/>
      <c r="M63" s="1263"/>
      <c r="N63" s="1263"/>
      <c r="O63" s="1263"/>
      <c r="P63" s="1263"/>
      <c r="Q63" s="1263"/>
      <c r="R63" s="1263"/>
      <c r="S63" s="1263"/>
      <c r="T63" s="1263"/>
      <c r="U63" s="1263"/>
      <c r="V63" s="1263"/>
      <c r="W63" s="1263"/>
      <c r="X63" s="1263"/>
      <c r="Y63" s="1263"/>
      <c r="Z63" s="1264"/>
      <c r="AA63" s="1265" t="str">
        <f>IFERROR(VLOOKUP(C63,'(1)'!$B$69:$AR$78,41,FALSE),"")</f>
        <v/>
      </c>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c r="AV63" s="1266"/>
      <c r="AW63" s="1267"/>
      <c r="AX63" s="1267"/>
      <c r="AY63" s="1267"/>
      <c r="AZ63" s="1267"/>
      <c r="BA63" s="1268"/>
      <c r="BE63" s="621" t="s">
        <v>8173</v>
      </c>
    </row>
    <row r="64" spans="3:57" ht="54" customHeight="1" x14ac:dyDescent="0.15">
      <c r="C64" s="1261"/>
      <c r="D64" s="1261"/>
      <c r="E64" s="1261"/>
      <c r="F64" s="1262" t="str">
        <f>IFERROR(VLOOKUP(C64,'(1)'!$B$69:$AR$78,43,FALSE),IF(OR(F63="　以下余白",F63=""),"","　以下余白"))</f>
        <v/>
      </c>
      <c r="G64" s="1263"/>
      <c r="H64" s="1263"/>
      <c r="I64" s="1263"/>
      <c r="J64" s="1263"/>
      <c r="K64" s="1263"/>
      <c r="L64" s="1263"/>
      <c r="M64" s="1263"/>
      <c r="N64" s="1263"/>
      <c r="O64" s="1263"/>
      <c r="P64" s="1263"/>
      <c r="Q64" s="1263"/>
      <c r="R64" s="1263"/>
      <c r="S64" s="1263"/>
      <c r="T64" s="1263"/>
      <c r="U64" s="1263"/>
      <c r="V64" s="1263"/>
      <c r="W64" s="1263"/>
      <c r="X64" s="1263"/>
      <c r="Y64" s="1263"/>
      <c r="Z64" s="1264"/>
      <c r="AA64" s="1265" t="str">
        <f>IFERROR(VLOOKUP(C64,'(1)'!$B$69:$AR$78,41,FALSE),"")</f>
        <v/>
      </c>
      <c r="AB64" s="1265"/>
      <c r="AC64" s="1265"/>
      <c r="AD64" s="1265"/>
      <c r="AE64" s="1265"/>
      <c r="AF64" s="1265"/>
      <c r="AG64" s="1265"/>
      <c r="AH64" s="1265"/>
      <c r="AI64" s="1265"/>
      <c r="AJ64" s="1265"/>
      <c r="AK64" s="1265"/>
      <c r="AL64" s="1265"/>
      <c r="AM64" s="1265"/>
      <c r="AN64" s="1265"/>
      <c r="AO64" s="1265"/>
      <c r="AP64" s="1265"/>
      <c r="AQ64" s="1265"/>
      <c r="AR64" s="1265"/>
      <c r="AS64" s="1265"/>
      <c r="AT64" s="1265"/>
      <c r="AU64" s="1265"/>
      <c r="AV64" s="1266"/>
      <c r="AW64" s="1267"/>
      <c r="AX64" s="1267"/>
      <c r="AY64" s="1267"/>
      <c r="AZ64" s="1267"/>
      <c r="BA64" s="1268"/>
      <c r="BE64" s="621" t="s">
        <v>8174</v>
      </c>
    </row>
    <row r="65" spans="3:57" ht="54" customHeight="1" x14ac:dyDescent="0.15">
      <c r="C65" s="1261"/>
      <c r="D65" s="1261"/>
      <c r="E65" s="1261"/>
      <c r="F65" s="1262" t="str">
        <f>IFERROR(VLOOKUP(C65,'(1)'!$B$69:$AR$78,43,FALSE),IF(OR(F64="　以下余白",F64=""),"","　以下余白"))</f>
        <v/>
      </c>
      <c r="G65" s="1263"/>
      <c r="H65" s="1263"/>
      <c r="I65" s="1263"/>
      <c r="J65" s="1263"/>
      <c r="K65" s="1263"/>
      <c r="L65" s="1263"/>
      <c r="M65" s="1263"/>
      <c r="N65" s="1263"/>
      <c r="O65" s="1263"/>
      <c r="P65" s="1263"/>
      <c r="Q65" s="1263"/>
      <c r="R65" s="1263"/>
      <c r="S65" s="1263"/>
      <c r="T65" s="1263"/>
      <c r="U65" s="1263"/>
      <c r="V65" s="1263"/>
      <c r="W65" s="1263"/>
      <c r="X65" s="1263"/>
      <c r="Y65" s="1263"/>
      <c r="Z65" s="1264"/>
      <c r="AA65" s="1265" t="str">
        <f>IFERROR(VLOOKUP(C65,'(1)'!$B$69:$AR$78,41,FALSE),"")</f>
        <v/>
      </c>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6"/>
      <c r="AW65" s="1267"/>
      <c r="AX65" s="1267"/>
      <c r="AY65" s="1267"/>
      <c r="AZ65" s="1267"/>
      <c r="BA65" s="1268"/>
      <c r="BE65" s="621" t="s">
        <v>8174</v>
      </c>
    </row>
    <row r="66" spans="3:57" ht="54" customHeight="1" x14ac:dyDescent="0.15">
      <c r="C66" s="1261"/>
      <c r="D66" s="1261"/>
      <c r="E66" s="1261"/>
      <c r="F66" s="1262" t="str">
        <f>IFERROR(VLOOKUP(C66,'(1)'!$B$69:$AR$78,43,FALSE),IF(OR(F65="　以下余白",F65=""),"","　以下余白"))</f>
        <v/>
      </c>
      <c r="G66" s="1263"/>
      <c r="H66" s="1263"/>
      <c r="I66" s="1263"/>
      <c r="J66" s="1263"/>
      <c r="K66" s="1263"/>
      <c r="L66" s="1263"/>
      <c r="M66" s="1263"/>
      <c r="N66" s="1263"/>
      <c r="O66" s="1263"/>
      <c r="P66" s="1263"/>
      <c r="Q66" s="1263"/>
      <c r="R66" s="1263"/>
      <c r="S66" s="1263"/>
      <c r="T66" s="1263"/>
      <c r="U66" s="1263"/>
      <c r="V66" s="1263"/>
      <c r="W66" s="1263"/>
      <c r="X66" s="1263"/>
      <c r="Y66" s="1263"/>
      <c r="Z66" s="1264"/>
      <c r="AA66" s="1265" t="str">
        <f>IFERROR(VLOOKUP(C66,'(1)'!$B$69:$AR$78,41,FALSE),"")</f>
        <v/>
      </c>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6"/>
      <c r="AW66" s="1267"/>
      <c r="AX66" s="1267"/>
      <c r="AY66" s="1267"/>
      <c r="AZ66" s="1267"/>
      <c r="BA66" s="1268"/>
      <c r="BE66" s="621" t="s">
        <v>8174</v>
      </c>
    </row>
    <row r="67" spans="3:57" ht="54" customHeight="1" x14ac:dyDescent="0.15">
      <c r="C67" s="1261"/>
      <c r="D67" s="1261"/>
      <c r="E67" s="1261"/>
      <c r="F67" s="1262" t="str">
        <f>IFERROR(VLOOKUP(C67,'(1)'!$B$69:$AR$78,43,FALSE),IF(OR(F66="　以下余白",F66=""),"","　以下余白"))</f>
        <v/>
      </c>
      <c r="G67" s="1263"/>
      <c r="H67" s="1263"/>
      <c r="I67" s="1263"/>
      <c r="J67" s="1263"/>
      <c r="K67" s="1263"/>
      <c r="L67" s="1263"/>
      <c r="M67" s="1263"/>
      <c r="N67" s="1263"/>
      <c r="O67" s="1263"/>
      <c r="P67" s="1263"/>
      <c r="Q67" s="1263"/>
      <c r="R67" s="1263"/>
      <c r="S67" s="1263"/>
      <c r="T67" s="1263"/>
      <c r="U67" s="1263"/>
      <c r="V67" s="1263"/>
      <c r="W67" s="1263"/>
      <c r="X67" s="1263"/>
      <c r="Y67" s="1263"/>
      <c r="Z67" s="1264"/>
      <c r="AA67" s="1265" t="str">
        <f>IFERROR(VLOOKUP(C67,'(1)'!$B$69:$AR$78,41,FALSE),"")</f>
        <v/>
      </c>
      <c r="AB67" s="1265"/>
      <c r="AC67" s="1265"/>
      <c r="AD67" s="1265"/>
      <c r="AE67" s="1265"/>
      <c r="AF67" s="1265"/>
      <c r="AG67" s="1265"/>
      <c r="AH67" s="1265"/>
      <c r="AI67" s="1265"/>
      <c r="AJ67" s="1265"/>
      <c r="AK67" s="1265"/>
      <c r="AL67" s="1265"/>
      <c r="AM67" s="1265"/>
      <c r="AN67" s="1265"/>
      <c r="AO67" s="1265"/>
      <c r="AP67" s="1265"/>
      <c r="AQ67" s="1265"/>
      <c r="AR67" s="1265"/>
      <c r="AS67" s="1265"/>
      <c r="AT67" s="1265"/>
      <c r="AU67" s="1265"/>
      <c r="AV67" s="1266"/>
      <c r="AW67" s="1267"/>
      <c r="AX67" s="1267"/>
      <c r="AY67" s="1267"/>
      <c r="AZ67" s="1267"/>
      <c r="BA67" s="1268"/>
      <c r="BE67" s="621" t="s">
        <v>8174</v>
      </c>
    </row>
    <row r="68" spans="3:57" ht="54" customHeight="1" x14ac:dyDescent="0.15">
      <c r="C68" s="1261"/>
      <c r="D68" s="1261"/>
      <c r="E68" s="1261"/>
      <c r="F68" s="1262" t="str">
        <f>IFERROR(VLOOKUP(C68,'(1)'!$B$69:$AR$78,43,FALSE),IF(OR(F67="　以下余白",F67=""),"","　以下余白"))</f>
        <v/>
      </c>
      <c r="G68" s="1263"/>
      <c r="H68" s="1263"/>
      <c r="I68" s="1263"/>
      <c r="J68" s="1263"/>
      <c r="K68" s="1263"/>
      <c r="L68" s="1263"/>
      <c r="M68" s="1263"/>
      <c r="N68" s="1263"/>
      <c r="O68" s="1263"/>
      <c r="P68" s="1263"/>
      <c r="Q68" s="1263"/>
      <c r="R68" s="1263"/>
      <c r="S68" s="1263"/>
      <c r="T68" s="1263"/>
      <c r="U68" s="1263"/>
      <c r="V68" s="1263"/>
      <c r="W68" s="1263"/>
      <c r="X68" s="1263"/>
      <c r="Y68" s="1263"/>
      <c r="Z68" s="1264"/>
      <c r="AA68" s="1265" t="str">
        <f>IFERROR(VLOOKUP(C68,'(1)'!$B$69:$AR$78,41,FALSE),"")</f>
        <v/>
      </c>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c r="AV68" s="1266"/>
      <c r="AW68" s="1267"/>
      <c r="AX68" s="1267"/>
      <c r="AY68" s="1267"/>
      <c r="AZ68" s="1267"/>
      <c r="BA68" s="1268"/>
      <c r="BE68" s="621" t="s">
        <v>8174</v>
      </c>
    </row>
    <row r="69" spans="3:57" ht="54" customHeight="1" x14ac:dyDescent="0.15">
      <c r="C69" s="1261"/>
      <c r="D69" s="1261"/>
      <c r="E69" s="1261"/>
      <c r="F69" s="1262" t="str">
        <f>IFERROR(VLOOKUP(C69,'(1)'!$B$69:$AR$78,43,FALSE),IF(OR(F68="　以下余白",F68=""),"","　以下余白"))</f>
        <v/>
      </c>
      <c r="G69" s="1263"/>
      <c r="H69" s="1263"/>
      <c r="I69" s="1263"/>
      <c r="J69" s="1263"/>
      <c r="K69" s="1263"/>
      <c r="L69" s="1263"/>
      <c r="M69" s="1263"/>
      <c r="N69" s="1263"/>
      <c r="O69" s="1263"/>
      <c r="P69" s="1263"/>
      <c r="Q69" s="1263"/>
      <c r="R69" s="1263"/>
      <c r="S69" s="1263"/>
      <c r="T69" s="1263"/>
      <c r="U69" s="1263"/>
      <c r="V69" s="1263"/>
      <c r="W69" s="1263"/>
      <c r="X69" s="1263"/>
      <c r="Y69" s="1263"/>
      <c r="Z69" s="1264"/>
      <c r="AA69" s="1265" t="str">
        <f>IFERROR(VLOOKUP(C69,'(1)'!$B$69:$AR$78,41,FALSE),"")</f>
        <v/>
      </c>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c r="AV69" s="1266"/>
      <c r="AW69" s="1267"/>
      <c r="AX69" s="1267"/>
      <c r="AY69" s="1267"/>
      <c r="AZ69" s="1267"/>
      <c r="BA69" s="1268"/>
      <c r="BE69" s="621" t="s">
        <v>8174</v>
      </c>
    </row>
    <row r="70" spans="3:57" ht="54" customHeight="1" x14ac:dyDescent="0.15">
      <c r="C70" s="1261"/>
      <c r="D70" s="1261"/>
      <c r="E70" s="1261"/>
      <c r="F70" s="1262" t="str">
        <f>IFERROR(VLOOKUP(C70,'(1)'!$B$69:$AR$78,43,FALSE),IF(OR(F69="　以下余白",F69=""),"","　以下余白"))</f>
        <v/>
      </c>
      <c r="G70" s="1263"/>
      <c r="H70" s="1263"/>
      <c r="I70" s="1263"/>
      <c r="J70" s="1263"/>
      <c r="K70" s="1263"/>
      <c r="L70" s="1263"/>
      <c r="M70" s="1263"/>
      <c r="N70" s="1263"/>
      <c r="O70" s="1263"/>
      <c r="P70" s="1263"/>
      <c r="Q70" s="1263"/>
      <c r="R70" s="1263"/>
      <c r="S70" s="1263"/>
      <c r="T70" s="1263"/>
      <c r="U70" s="1263"/>
      <c r="V70" s="1263"/>
      <c r="W70" s="1263"/>
      <c r="X70" s="1263"/>
      <c r="Y70" s="1263"/>
      <c r="Z70" s="1264"/>
      <c r="AA70" s="1265" t="str">
        <f>IFERROR(VLOOKUP(C70,'(1)'!$B$69:$AR$78,41,FALSE),"")</f>
        <v/>
      </c>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6"/>
      <c r="AW70" s="1267"/>
      <c r="AX70" s="1267"/>
      <c r="AY70" s="1267"/>
      <c r="AZ70" s="1267"/>
      <c r="BA70" s="1268"/>
      <c r="BE70" s="621" t="s">
        <v>8174</v>
      </c>
    </row>
    <row r="71" spans="3:57" ht="54" customHeight="1" x14ac:dyDescent="0.15">
      <c r="C71" s="1261"/>
      <c r="D71" s="1261"/>
      <c r="E71" s="1261"/>
      <c r="F71" s="1262" t="str">
        <f>IFERROR(VLOOKUP(C71,'(1)'!$B$69:$AR$78,43,FALSE),IF(OR(F70="　以下余白",F70=""),"","　以下余白"))</f>
        <v/>
      </c>
      <c r="G71" s="1263"/>
      <c r="H71" s="1263"/>
      <c r="I71" s="1263"/>
      <c r="J71" s="1263"/>
      <c r="K71" s="1263"/>
      <c r="L71" s="1263"/>
      <c r="M71" s="1263"/>
      <c r="N71" s="1263"/>
      <c r="O71" s="1263"/>
      <c r="P71" s="1263"/>
      <c r="Q71" s="1263"/>
      <c r="R71" s="1263"/>
      <c r="S71" s="1263"/>
      <c r="T71" s="1263"/>
      <c r="U71" s="1263"/>
      <c r="V71" s="1263"/>
      <c r="W71" s="1263"/>
      <c r="X71" s="1263"/>
      <c r="Y71" s="1263"/>
      <c r="Z71" s="1264"/>
      <c r="AA71" s="1265" t="str">
        <f>IFERROR(VLOOKUP(C71,'(1)'!$B$69:$AR$78,41,FALSE),"")</f>
        <v/>
      </c>
      <c r="AB71" s="1265"/>
      <c r="AC71" s="1265"/>
      <c r="AD71" s="1265"/>
      <c r="AE71" s="1265"/>
      <c r="AF71" s="1265"/>
      <c r="AG71" s="1265"/>
      <c r="AH71" s="1265"/>
      <c r="AI71" s="1265"/>
      <c r="AJ71" s="1265"/>
      <c r="AK71" s="1265"/>
      <c r="AL71" s="1265"/>
      <c r="AM71" s="1265"/>
      <c r="AN71" s="1265"/>
      <c r="AO71" s="1265"/>
      <c r="AP71" s="1265"/>
      <c r="AQ71" s="1265"/>
      <c r="AR71" s="1265"/>
      <c r="AS71" s="1265"/>
      <c r="AT71" s="1265"/>
      <c r="AU71" s="1265"/>
      <c r="AV71" s="1266"/>
      <c r="AW71" s="1267"/>
      <c r="AX71" s="1267"/>
      <c r="AY71" s="1267"/>
      <c r="AZ71" s="1267"/>
      <c r="BA71" s="1268"/>
      <c r="BE71" s="621" t="s">
        <v>8174</v>
      </c>
    </row>
    <row r="72" spans="3:57" ht="54" customHeight="1" x14ac:dyDescent="0.15">
      <c r="C72" s="1261"/>
      <c r="D72" s="1261"/>
      <c r="E72" s="1261"/>
      <c r="F72" s="1262" t="str">
        <f>IFERROR(VLOOKUP(C72,'(1)'!$B$69:$AR$78,43,FALSE),IF(OR(F71="　以下余白",F71=""),"","　以下余白"))</f>
        <v/>
      </c>
      <c r="G72" s="1263"/>
      <c r="H72" s="1263"/>
      <c r="I72" s="1263"/>
      <c r="J72" s="1263"/>
      <c r="K72" s="1263"/>
      <c r="L72" s="1263"/>
      <c r="M72" s="1263"/>
      <c r="N72" s="1263"/>
      <c r="O72" s="1263"/>
      <c r="P72" s="1263"/>
      <c r="Q72" s="1263"/>
      <c r="R72" s="1263"/>
      <c r="S72" s="1263"/>
      <c r="T72" s="1263"/>
      <c r="U72" s="1263"/>
      <c r="V72" s="1263"/>
      <c r="W72" s="1263"/>
      <c r="X72" s="1263"/>
      <c r="Y72" s="1263"/>
      <c r="Z72" s="1264"/>
      <c r="AA72" s="1265" t="str">
        <f>IFERROR(VLOOKUP(C72,'(1)'!$B$69:$AR$78,41,FALSE),"")</f>
        <v/>
      </c>
      <c r="AB72" s="1265"/>
      <c r="AC72" s="1265"/>
      <c r="AD72" s="1265"/>
      <c r="AE72" s="1265"/>
      <c r="AF72" s="1265"/>
      <c r="AG72" s="1265"/>
      <c r="AH72" s="1265"/>
      <c r="AI72" s="1265"/>
      <c r="AJ72" s="1265"/>
      <c r="AK72" s="1265"/>
      <c r="AL72" s="1265"/>
      <c r="AM72" s="1265"/>
      <c r="AN72" s="1265"/>
      <c r="AO72" s="1265"/>
      <c r="AP72" s="1265"/>
      <c r="AQ72" s="1265"/>
      <c r="AR72" s="1265"/>
      <c r="AS72" s="1265"/>
      <c r="AT72" s="1265"/>
      <c r="AU72" s="1265"/>
      <c r="AV72" s="1266"/>
      <c r="AW72" s="1267"/>
      <c r="AX72" s="1267"/>
      <c r="AY72" s="1267"/>
      <c r="AZ72" s="1267"/>
      <c r="BA72" s="1268"/>
      <c r="BE72" s="621" t="s">
        <v>8174</v>
      </c>
    </row>
    <row r="85" spans="3:57" x14ac:dyDescent="0.15">
      <c r="C85" s="621" t="s">
        <v>2155</v>
      </c>
      <c r="P85" s="1270"/>
      <c r="Q85" s="1270"/>
      <c r="R85" s="1270"/>
      <c r="S85" s="627"/>
      <c r="T85" s="627"/>
      <c r="U85" s="627"/>
      <c r="V85" s="627"/>
      <c r="W85" s="627"/>
      <c r="X85" s="627"/>
      <c r="Y85" s="627"/>
      <c r="Z85" s="627"/>
      <c r="AA85" s="627"/>
      <c r="AB85" s="627"/>
      <c r="AC85" s="627"/>
      <c r="AD85" s="627"/>
      <c r="AE85" s="627"/>
      <c r="AF85" s="627"/>
      <c r="AG85" s="627"/>
      <c r="AH85" s="627"/>
      <c r="AI85" s="627"/>
      <c r="AJ85" s="627"/>
      <c r="AK85" s="627"/>
      <c r="AL85" s="627"/>
      <c r="AM85" s="627"/>
      <c r="AN85" s="627"/>
      <c r="AO85" s="627"/>
      <c r="AP85" s="627"/>
      <c r="AQ85" s="627"/>
      <c r="AR85" s="627"/>
      <c r="AS85" s="627"/>
      <c r="AT85" s="627"/>
      <c r="AU85" s="627"/>
      <c r="AV85" s="627"/>
      <c r="AW85" s="627"/>
      <c r="AX85" s="627"/>
      <c r="AY85" s="627"/>
      <c r="AZ85" s="627"/>
      <c r="BE85" s="621" t="s">
        <v>8175</v>
      </c>
    </row>
    <row r="87" spans="3:57" x14ac:dyDescent="0.15">
      <c r="C87" s="621" t="s">
        <v>2156</v>
      </c>
    </row>
    <row r="103" spans="3:3" x14ac:dyDescent="0.15">
      <c r="C103" s="621" t="s">
        <v>2157</v>
      </c>
    </row>
    <row r="136" spans="3:57" x14ac:dyDescent="0.15">
      <c r="C136" s="1271" t="s">
        <v>2158</v>
      </c>
      <c r="D136" s="1271"/>
      <c r="E136" s="1271"/>
      <c r="F136" s="1271"/>
      <c r="G136" s="1271"/>
      <c r="H136" s="1271"/>
      <c r="I136" s="1271"/>
      <c r="J136" s="1271"/>
      <c r="K136" s="1271"/>
      <c r="L136" s="1271"/>
      <c r="M136" s="1271"/>
      <c r="N136" s="1272"/>
      <c r="O136" s="1272"/>
      <c r="P136" s="1272"/>
      <c r="Q136" s="1272"/>
      <c r="R136" s="1272"/>
      <c r="S136" s="1272"/>
      <c r="T136" s="1272"/>
      <c r="U136" s="1272"/>
      <c r="V136" s="1272"/>
      <c r="W136" s="1272"/>
      <c r="X136" s="1272"/>
      <c r="Y136" s="1272"/>
      <c r="Z136" s="1272"/>
      <c r="AA136" s="1272"/>
      <c r="AB136" s="1272"/>
      <c r="AC136" s="1272"/>
      <c r="AD136" s="1272"/>
      <c r="AE136" s="1272"/>
      <c r="AF136" s="1272"/>
      <c r="AG136" s="1272"/>
      <c r="AH136" s="1272"/>
      <c r="AI136" s="1272"/>
      <c r="AJ136" s="1272"/>
      <c r="AK136" s="1272"/>
      <c r="AL136" s="1272"/>
      <c r="AM136" s="1272"/>
      <c r="AN136" s="1272"/>
      <c r="AO136" s="1272"/>
      <c r="AP136" s="1272"/>
      <c r="AQ136" s="1272"/>
      <c r="AR136" s="1272"/>
      <c r="AS136" s="1272"/>
      <c r="AT136" s="1272"/>
      <c r="AU136" s="1272"/>
      <c r="AV136" s="1272"/>
      <c r="AW136" s="1272"/>
      <c r="AX136" s="1272"/>
      <c r="AY136" s="1272"/>
      <c r="BE136" s="621" t="s">
        <v>8176</v>
      </c>
    </row>
    <row r="138" spans="3:57" x14ac:dyDescent="0.15">
      <c r="C138" s="1269" t="s">
        <v>2159</v>
      </c>
      <c r="D138" s="1269"/>
      <c r="E138" s="1269"/>
      <c r="F138" s="1269"/>
      <c r="G138" s="1269"/>
      <c r="H138" s="1269"/>
      <c r="I138" s="1269"/>
      <c r="J138" s="1269"/>
      <c r="K138" s="1269"/>
      <c r="L138" s="1269"/>
      <c r="M138" s="1269"/>
      <c r="N138" s="1269"/>
      <c r="O138" s="1269"/>
      <c r="P138" s="1269"/>
      <c r="Q138" s="1269"/>
      <c r="R138" s="1269"/>
      <c r="S138" s="1269"/>
      <c r="T138" s="1269"/>
      <c r="U138" s="1269"/>
      <c r="V138" s="1269"/>
      <c r="W138" s="1269"/>
      <c r="X138" s="1269"/>
      <c r="Y138" s="1269"/>
      <c r="Z138" s="1269"/>
      <c r="AA138" s="1269"/>
      <c r="AB138" s="1269"/>
      <c r="AC138" s="1269"/>
      <c r="AD138" s="1269"/>
      <c r="AE138" s="1269"/>
      <c r="AF138" s="1269"/>
      <c r="AG138" s="1269"/>
      <c r="AH138" s="1269"/>
      <c r="AI138" s="1269"/>
      <c r="AJ138" s="1269"/>
      <c r="AK138" s="1269"/>
      <c r="AL138" s="1269"/>
      <c r="AM138" s="1269"/>
      <c r="AN138" s="1269"/>
      <c r="AO138" s="1269"/>
      <c r="AP138" s="1269"/>
      <c r="AQ138" s="1269"/>
      <c r="AR138" s="1269"/>
      <c r="AS138" s="1269"/>
      <c r="AT138" s="1269"/>
      <c r="AU138" s="1269"/>
      <c r="AV138" s="1269"/>
      <c r="AW138" s="1269"/>
      <c r="AX138" s="1269"/>
      <c r="AY138" s="1269"/>
      <c r="AZ138" s="1269"/>
      <c r="BA138" s="1269"/>
    </row>
    <row r="139" spans="3:57" x14ac:dyDescent="0.15">
      <c r="C139" s="1269"/>
      <c r="D139" s="1269"/>
      <c r="E139" s="1269"/>
      <c r="F139" s="1269"/>
      <c r="G139" s="1269"/>
      <c r="H139" s="1269"/>
      <c r="I139" s="1269"/>
      <c r="J139" s="1269"/>
      <c r="K139" s="1269"/>
      <c r="L139" s="1269"/>
      <c r="M139" s="1269"/>
      <c r="N139" s="1269"/>
      <c r="O139" s="1269"/>
      <c r="P139" s="1269"/>
      <c r="Q139" s="1269"/>
      <c r="R139" s="1269"/>
      <c r="S139" s="1269"/>
      <c r="T139" s="1269"/>
      <c r="U139" s="1269"/>
      <c r="V139" s="1269"/>
      <c r="W139" s="1269"/>
      <c r="X139" s="1269"/>
      <c r="Y139" s="1269"/>
      <c r="Z139" s="1269"/>
      <c r="AA139" s="1269"/>
      <c r="AB139" s="1269"/>
      <c r="AC139" s="1269"/>
      <c r="AD139" s="1269"/>
      <c r="AE139" s="1269"/>
      <c r="AF139" s="1269"/>
      <c r="AG139" s="1269"/>
      <c r="AH139" s="1269"/>
      <c r="AI139" s="1269"/>
      <c r="AJ139" s="1269"/>
      <c r="AK139" s="1269"/>
      <c r="AL139" s="1269"/>
      <c r="AM139" s="1269"/>
      <c r="AN139" s="1269"/>
      <c r="AO139" s="1269"/>
      <c r="AP139" s="1269"/>
      <c r="AQ139" s="1269"/>
      <c r="AR139" s="1269"/>
      <c r="AS139" s="1269"/>
      <c r="AT139" s="1269"/>
      <c r="AU139" s="1269"/>
      <c r="AV139" s="1269"/>
      <c r="AW139" s="1269"/>
      <c r="AX139" s="1269"/>
      <c r="AY139" s="1269"/>
      <c r="AZ139" s="1269"/>
      <c r="BA139" s="1269"/>
    </row>
    <row r="142" spans="3:57" x14ac:dyDescent="0.15">
      <c r="C142" s="621" t="s">
        <v>2155</v>
      </c>
      <c r="P142" s="1270"/>
      <c r="Q142" s="1270"/>
      <c r="R142" s="1270"/>
      <c r="S142" s="627"/>
      <c r="T142" s="627"/>
      <c r="U142" s="627"/>
      <c r="V142" s="627"/>
      <c r="W142" s="627"/>
      <c r="X142" s="627"/>
      <c r="Y142" s="627"/>
      <c r="Z142" s="627"/>
      <c r="AA142" s="627"/>
      <c r="AB142" s="627"/>
      <c r="AC142" s="627"/>
      <c r="AD142" s="627"/>
      <c r="AE142" s="627"/>
      <c r="AF142" s="627"/>
      <c r="AG142" s="627"/>
      <c r="AH142" s="627"/>
      <c r="AI142" s="627"/>
      <c r="AJ142" s="627"/>
      <c r="AK142" s="627"/>
      <c r="AL142" s="627"/>
      <c r="AM142" s="627"/>
      <c r="AN142" s="627"/>
      <c r="AO142" s="627"/>
      <c r="AP142" s="627"/>
      <c r="AQ142" s="627"/>
      <c r="AR142" s="627"/>
      <c r="AS142" s="627"/>
      <c r="AT142" s="627"/>
      <c r="AU142" s="627"/>
      <c r="AV142" s="627"/>
      <c r="AW142" s="627"/>
      <c r="AX142" s="627"/>
      <c r="AY142" s="627"/>
      <c r="AZ142" s="627"/>
      <c r="BE142" s="621" t="s">
        <v>8175</v>
      </c>
    </row>
    <row r="144" spans="3:57" x14ac:dyDescent="0.15">
      <c r="C144" s="621" t="s">
        <v>2156</v>
      </c>
    </row>
    <row r="160" spans="3:3" x14ac:dyDescent="0.15">
      <c r="C160" s="621" t="s">
        <v>2157</v>
      </c>
    </row>
    <row r="193" spans="3:57" x14ac:dyDescent="0.15">
      <c r="C193" s="1271" t="s">
        <v>2158</v>
      </c>
      <c r="D193" s="1271"/>
      <c r="E193" s="1271"/>
      <c r="F193" s="1271"/>
      <c r="G193" s="1271"/>
      <c r="H193" s="1271"/>
      <c r="I193" s="1271"/>
      <c r="J193" s="1271"/>
      <c r="K193" s="1271"/>
      <c r="L193" s="1271"/>
      <c r="M193" s="1271"/>
      <c r="N193" s="1272"/>
      <c r="O193" s="1272"/>
      <c r="P193" s="1272"/>
      <c r="Q193" s="1272"/>
      <c r="R193" s="1272"/>
      <c r="S193" s="1272"/>
      <c r="T193" s="1272"/>
      <c r="U193" s="1272"/>
      <c r="V193" s="1272"/>
      <c r="W193" s="1272"/>
      <c r="X193" s="1272"/>
      <c r="Y193" s="1272"/>
      <c r="Z193" s="1272"/>
      <c r="AA193" s="1272"/>
      <c r="AB193" s="1272"/>
      <c r="AC193" s="1272"/>
      <c r="AD193" s="1272"/>
      <c r="AE193" s="1272"/>
      <c r="AF193" s="1272"/>
      <c r="AG193" s="1272"/>
      <c r="AH193" s="1272"/>
      <c r="AI193" s="1272"/>
      <c r="AJ193" s="1272"/>
      <c r="AK193" s="1272"/>
      <c r="AL193" s="1272"/>
      <c r="AM193" s="1272"/>
      <c r="AN193" s="1272"/>
      <c r="AO193" s="1272"/>
      <c r="AP193" s="1272"/>
      <c r="AQ193" s="1272"/>
      <c r="AR193" s="1272"/>
      <c r="AS193" s="1272"/>
      <c r="AT193" s="1272"/>
      <c r="AU193" s="1272"/>
      <c r="AV193" s="1272"/>
      <c r="AW193" s="1272"/>
      <c r="AX193" s="1272"/>
      <c r="AY193" s="1272"/>
      <c r="BE193" s="621" t="s">
        <v>8176</v>
      </c>
    </row>
    <row r="195" spans="3:57" x14ac:dyDescent="0.15">
      <c r="C195" s="1269" t="s">
        <v>2159</v>
      </c>
      <c r="D195" s="1269"/>
      <c r="E195" s="1269"/>
      <c r="F195" s="1269"/>
      <c r="G195" s="1269"/>
      <c r="H195" s="1269"/>
      <c r="I195" s="1269"/>
      <c r="J195" s="1269"/>
      <c r="K195" s="1269"/>
      <c r="L195" s="1269"/>
      <c r="M195" s="1269"/>
      <c r="N195" s="1269"/>
      <c r="O195" s="1269"/>
      <c r="P195" s="1269"/>
      <c r="Q195" s="1269"/>
      <c r="R195" s="1269"/>
      <c r="S195" s="1269"/>
      <c r="T195" s="1269"/>
      <c r="U195" s="1269"/>
      <c r="V195" s="1269"/>
      <c r="W195" s="1269"/>
      <c r="X195" s="1269"/>
      <c r="Y195" s="1269"/>
      <c r="Z195" s="1269"/>
      <c r="AA195" s="1269"/>
      <c r="AB195" s="1269"/>
      <c r="AC195" s="1269"/>
      <c r="AD195" s="1269"/>
      <c r="AE195" s="1269"/>
      <c r="AF195" s="1269"/>
      <c r="AG195" s="1269"/>
      <c r="AH195" s="1269"/>
      <c r="AI195" s="1269"/>
      <c r="AJ195" s="1269"/>
      <c r="AK195" s="1269"/>
      <c r="AL195" s="1269"/>
      <c r="AM195" s="1269"/>
      <c r="AN195" s="1269"/>
      <c r="AO195" s="1269"/>
      <c r="AP195" s="1269"/>
      <c r="AQ195" s="1269"/>
      <c r="AR195" s="1269"/>
      <c r="AS195" s="1269"/>
      <c r="AT195" s="1269"/>
      <c r="AU195" s="1269"/>
      <c r="AV195" s="1269"/>
      <c r="AW195" s="1269"/>
      <c r="AX195" s="1269"/>
      <c r="AY195" s="1269"/>
      <c r="AZ195" s="1269"/>
      <c r="BA195" s="1269"/>
    </row>
    <row r="196" spans="3:57" x14ac:dyDescent="0.15">
      <c r="C196" s="1269"/>
      <c r="D196" s="1269"/>
      <c r="E196" s="1269"/>
      <c r="F196" s="1269"/>
      <c r="G196" s="1269"/>
      <c r="H196" s="1269"/>
      <c r="I196" s="1269"/>
      <c r="J196" s="1269"/>
      <c r="K196" s="1269"/>
      <c r="L196" s="1269"/>
      <c r="M196" s="1269"/>
      <c r="N196" s="1269"/>
      <c r="O196" s="1269"/>
      <c r="P196" s="1269"/>
      <c r="Q196" s="1269"/>
      <c r="R196" s="1269"/>
      <c r="S196" s="1269"/>
      <c r="T196" s="1269"/>
      <c r="U196" s="1269"/>
      <c r="V196" s="1269"/>
      <c r="W196" s="1269"/>
      <c r="X196" s="1269"/>
      <c r="Y196" s="1269"/>
      <c r="Z196" s="1269"/>
      <c r="AA196" s="1269"/>
      <c r="AB196" s="1269"/>
      <c r="AC196" s="1269"/>
      <c r="AD196" s="1269"/>
      <c r="AE196" s="1269"/>
      <c r="AF196" s="1269"/>
      <c r="AG196" s="1269"/>
      <c r="AH196" s="1269"/>
      <c r="AI196" s="1269"/>
      <c r="AJ196" s="1269"/>
      <c r="AK196" s="1269"/>
      <c r="AL196" s="1269"/>
      <c r="AM196" s="1269"/>
      <c r="AN196" s="1269"/>
      <c r="AO196" s="1269"/>
      <c r="AP196" s="1269"/>
      <c r="AQ196" s="1269"/>
      <c r="AR196" s="1269"/>
      <c r="AS196" s="1269"/>
      <c r="AT196" s="1269"/>
      <c r="AU196" s="1269"/>
      <c r="AV196" s="1269"/>
      <c r="AW196" s="1269"/>
      <c r="AX196" s="1269"/>
      <c r="AY196" s="1269"/>
      <c r="AZ196" s="1269"/>
      <c r="BA196" s="1269"/>
    </row>
  </sheetData>
  <mergeCells count="69">
    <mergeCell ref="C195:BA196"/>
    <mergeCell ref="P85:R85"/>
    <mergeCell ref="C136:M136"/>
    <mergeCell ref="N136:AY136"/>
    <mergeCell ref="C138:BA139"/>
    <mergeCell ref="P142:R142"/>
    <mergeCell ref="C193:M193"/>
    <mergeCell ref="N193:AY193"/>
    <mergeCell ref="C71:E71"/>
    <mergeCell ref="F71:Z71"/>
    <mergeCell ref="AA71:AU71"/>
    <mergeCell ref="AV71:BA71"/>
    <mergeCell ref="C72:E72"/>
    <mergeCell ref="F72:Z72"/>
    <mergeCell ref="AA72:AU72"/>
    <mergeCell ref="AV72:BA72"/>
    <mergeCell ref="C69:E69"/>
    <mergeCell ref="F69:Z69"/>
    <mergeCell ref="AA69:AU69"/>
    <mergeCell ref="AV69:BA69"/>
    <mergeCell ref="C70:E70"/>
    <mergeCell ref="F70:Z70"/>
    <mergeCell ref="AA70:AU70"/>
    <mergeCell ref="AV70:BA70"/>
    <mergeCell ref="C67:E67"/>
    <mergeCell ref="F67:Z67"/>
    <mergeCell ref="AA67:AU67"/>
    <mergeCell ref="AV67:BA67"/>
    <mergeCell ref="C68:E68"/>
    <mergeCell ref="F68:Z68"/>
    <mergeCell ref="AA68:AU68"/>
    <mergeCell ref="AV68:BA68"/>
    <mergeCell ref="C65:E65"/>
    <mergeCell ref="F65:Z65"/>
    <mergeCell ref="AA65:AU65"/>
    <mergeCell ref="AV65:BA65"/>
    <mergeCell ref="C66:E66"/>
    <mergeCell ref="F66:Z66"/>
    <mergeCell ref="AA66:AU66"/>
    <mergeCell ref="AV66:BA66"/>
    <mergeCell ref="C63:E63"/>
    <mergeCell ref="F63:Z63"/>
    <mergeCell ref="AA63:AU63"/>
    <mergeCell ref="AV63:BA63"/>
    <mergeCell ref="C64:E64"/>
    <mergeCell ref="F64:Z64"/>
    <mergeCell ref="AA64:AU64"/>
    <mergeCell ref="AV64:BA64"/>
    <mergeCell ref="C62:E62"/>
    <mergeCell ref="F62:Z62"/>
    <mergeCell ref="AA62:AU62"/>
    <mergeCell ref="AV62:BA62"/>
    <mergeCell ref="AB14:AF14"/>
    <mergeCell ref="AH14:BC14"/>
    <mergeCell ref="D22:BC22"/>
    <mergeCell ref="X25:AY25"/>
    <mergeCell ref="X28:AY28"/>
    <mergeCell ref="X31:AY31"/>
    <mergeCell ref="X34:AY34"/>
    <mergeCell ref="BP14:BQ14"/>
    <mergeCell ref="AB15:AF15"/>
    <mergeCell ref="AH15:BC15"/>
    <mergeCell ref="D19:AZ19"/>
    <mergeCell ref="D3:AZ4"/>
    <mergeCell ref="AB11:AF11"/>
    <mergeCell ref="AH11:BC12"/>
    <mergeCell ref="AB13:AF13"/>
    <mergeCell ref="AH13:BC13"/>
    <mergeCell ref="BP13:BQ13"/>
  </mergeCells>
  <phoneticPr fontId="22"/>
  <printOptions horizontalCentered="1"/>
  <pageMargins left="0.70866141732283472" right="0.70866141732283472" top="0.78740157480314965" bottom="0.78740157480314965" header="0.19685039370078741" footer="0.51181102362204722"/>
  <pageSetup paperSize="9" fitToHeight="0" orientation="portrait" blackAndWhite="1" r:id="rId1"/>
  <headerFooter alignWithMargins="0"/>
  <rowBreaks count="1" manualBreakCount="1">
    <brk id="57"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sheetPr>
  <dimension ref="A2:F2574"/>
  <sheetViews>
    <sheetView workbookViewId="0">
      <pane xSplit="1" ySplit="3" topLeftCell="B4" activePane="bottomRight" state="frozen"/>
      <selection activeCell="AF1" sqref="AF1:AN1"/>
      <selection pane="topRight" activeCell="AF1" sqref="AF1:AN1"/>
      <selection pane="bottomLeft" activeCell="AF1" sqref="AF1:AN1"/>
      <selection pane="bottomRight" activeCell="B4" sqref="B4"/>
    </sheetView>
  </sheetViews>
  <sheetFormatPr defaultColWidth="9" defaultRowHeight="13.5" x14ac:dyDescent="0.15"/>
  <cols>
    <col min="1" max="1" width="12.125" style="631" bestFit="1" customWidth="1"/>
    <col min="2" max="2" width="87.875" style="631" bestFit="1" customWidth="1"/>
    <col min="3" max="3" width="7.125" style="631" bestFit="1" customWidth="1"/>
    <col min="4" max="4" width="17.25" style="631" bestFit="1" customWidth="1"/>
    <col min="5" max="5" width="75.5" style="631" bestFit="1" customWidth="1"/>
    <col min="6" max="16384" width="9" style="631"/>
  </cols>
  <sheetData>
    <row r="2" spans="1:6" x14ac:dyDescent="0.15">
      <c r="A2" s="630">
        <v>1</v>
      </c>
      <c r="B2" s="630">
        <v>2</v>
      </c>
      <c r="C2" s="630">
        <v>3</v>
      </c>
      <c r="D2" s="630">
        <v>4</v>
      </c>
      <c r="E2" s="630">
        <v>5</v>
      </c>
      <c r="F2" s="630">
        <v>6</v>
      </c>
    </row>
    <row r="3" spans="1:6" x14ac:dyDescent="0.15">
      <c r="A3" s="632" t="s">
        <v>646</v>
      </c>
      <c r="B3" s="645" t="s">
        <v>2161</v>
      </c>
      <c r="C3" s="632" t="s">
        <v>647</v>
      </c>
      <c r="D3" s="632" t="s">
        <v>648</v>
      </c>
      <c r="E3" s="632" t="s">
        <v>649</v>
      </c>
      <c r="F3" s="632" t="s">
        <v>650</v>
      </c>
    </row>
    <row r="4" spans="1:6" x14ac:dyDescent="0.15">
      <c r="A4" s="633" t="s">
        <v>2162</v>
      </c>
      <c r="B4" s="633" t="s">
        <v>2163</v>
      </c>
      <c r="C4" s="633" t="s">
        <v>653</v>
      </c>
      <c r="D4" s="633" t="s">
        <v>2164</v>
      </c>
      <c r="E4" s="633" t="s">
        <v>2165</v>
      </c>
      <c r="F4" s="633" t="s">
        <v>2164</v>
      </c>
    </row>
    <row r="5" spans="1:6" x14ac:dyDescent="0.15">
      <c r="A5" s="633" t="s">
        <v>2166</v>
      </c>
      <c r="B5" s="633" t="s">
        <v>2167</v>
      </c>
      <c r="C5" s="633" t="s">
        <v>653</v>
      </c>
      <c r="D5" s="633" t="s">
        <v>2164</v>
      </c>
      <c r="E5" s="633" t="s">
        <v>2168</v>
      </c>
      <c r="F5" s="633" t="s">
        <v>2164</v>
      </c>
    </row>
    <row r="6" spans="1:6" x14ac:dyDescent="0.15">
      <c r="A6" s="633" t="s">
        <v>2169</v>
      </c>
      <c r="B6" s="633" t="s">
        <v>2170</v>
      </c>
      <c r="C6" s="633" t="s">
        <v>653</v>
      </c>
      <c r="D6" s="633" t="s">
        <v>2164</v>
      </c>
      <c r="E6" s="633" t="s">
        <v>2171</v>
      </c>
      <c r="F6" s="633" t="s">
        <v>2164</v>
      </c>
    </row>
    <row r="7" spans="1:6" x14ac:dyDescent="0.15">
      <c r="A7" s="633" t="s">
        <v>2172</v>
      </c>
      <c r="B7" s="633" t="s">
        <v>2173</v>
      </c>
      <c r="C7" s="633" t="s">
        <v>653</v>
      </c>
      <c r="D7" s="633" t="s">
        <v>2164</v>
      </c>
      <c r="E7" s="633" t="s">
        <v>2174</v>
      </c>
      <c r="F7" s="633" t="s">
        <v>2164</v>
      </c>
    </row>
    <row r="8" spans="1:6" x14ac:dyDescent="0.15">
      <c r="A8" s="633" t="s">
        <v>2175</v>
      </c>
      <c r="B8" s="633" t="s">
        <v>2176</v>
      </c>
      <c r="C8" s="633" t="s">
        <v>653</v>
      </c>
      <c r="D8" s="633" t="s">
        <v>2164</v>
      </c>
      <c r="E8" s="633" t="s">
        <v>2177</v>
      </c>
      <c r="F8" s="633" t="s">
        <v>2164</v>
      </c>
    </row>
    <row r="9" spans="1:6" x14ac:dyDescent="0.15">
      <c r="A9" s="633" t="s">
        <v>2178</v>
      </c>
      <c r="B9" s="633" t="s">
        <v>2179</v>
      </c>
      <c r="C9" s="633" t="s">
        <v>653</v>
      </c>
      <c r="D9" s="633" t="s">
        <v>2164</v>
      </c>
      <c r="E9" s="633" t="s">
        <v>2180</v>
      </c>
      <c r="F9" s="633" t="s">
        <v>2164</v>
      </c>
    </row>
    <row r="10" spans="1:6" x14ac:dyDescent="0.15">
      <c r="A10" s="633" t="s">
        <v>2181</v>
      </c>
      <c r="B10" s="633" t="s">
        <v>2182</v>
      </c>
      <c r="C10" s="633" t="s">
        <v>653</v>
      </c>
      <c r="D10" s="633" t="s">
        <v>2164</v>
      </c>
      <c r="E10" s="633" t="s">
        <v>2183</v>
      </c>
      <c r="F10" s="633" t="s">
        <v>2164</v>
      </c>
    </row>
    <row r="11" spans="1:6" x14ac:dyDescent="0.15">
      <c r="A11" s="633" t="s">
        <v>2184</v>
      </c>
      <c r="B11" s="633" t="s">
        <v>2185</v>
      </c>
      <c r="C11" s="633" t="s">
        <v>653</v>
      </c>
      <c r="D11" s="633" t="s">
        <v>2164</v>
      </c>
      <c r="E11" s="633" t="s">
        <v>2186</v>
      </c>
      <c r="F11" s="633" t="s">
        <v>2164</v>
      </c>
    </row>
    <row r="12" spans="1:6" x14ac:dyDescent="0.15">
      <c r="A12" s="633" t="s">
        <v>2187</v>
      </c>
      <c r="B12" s="633" t="s">
        <v>2188</v>
      </c>
      <c r="C12" s="633" t="s">
        <v>653</v>
      </c>
      <c r="D12" s="633" t="s">
        <v>2164</v>
      </c>
      <c r="E12" s="633" t="s">
        <v>2189</v>
      </c>
      <c r="F12" s="633" t="s">
        <v>2164</v>
      </c>
    </row>
    <row r="13" spans="1:6" x14ac:dyDescent="0.15">
      <c r="A13" s="633" t="s">
        <v>2190</v>
      </c>
      <c r="B13" s="633" t="s">
        <v>2191</v>
      </c>
      <c r="C13" s="633" t="s">
        <v>653</v>
      </c>
      <c r="D13" s="633" t="s">
        <v>2164</v>
      </c>
      <c r="E13" s="633" t="s">
        <v>2192</v>
      </c>
      <c r="F13" s="633" t="s">
        <v>2164</v>
      </c>
    </row>
    <row r="14" spans="1:6" x14ac:dyDescent="0.15">
      <c r="A14" s="633" t="s">
        <v>2193</v>
      </c>
      <c r="B14" s="633" t="s">
        <v>2194</v>
      </c>
      <c r="C14" s="633" t="s">
        <v>653</v>
      </c>
      <c r="D14" s="633" t="s">
        <v>2164</v>
      </c>
      <c r="E14" s="633" t="s">
        <v>2195</v>
      </c>
      <c r="F14" s="633" t="s">
        <v>2164</v>
      </c>
    </row>
    <row r="15" spans="1:6" x14ac:dyDescent="0.15">
      <c r="A15" s="633" t="s">
        <v>2196</v>
      </c>
      <c r="B15" s="633" t="s">
        <v>2197</v>
      </c>
      <c r="C15" s="633" t="s">
        <v>653</v>
      </c>
      <c r="D15" s="633" t="s">
        <v>2164</v>
      </c>
      <c r="E15" s="633" t="s">
        <v>669</v>
      </c>
      <c r="F15" s="633" t="s">
        <v>2164</v>
      </c>
    </row>
    <row r="16" spans="1:6" x14ac:dyDescent="0.15">
      <c r="A16" s="633" t="s">
        <v>2198</v>
      </c>
      <c r="B16" s="633" t="s">
        <v>2199</v>
      </c>
      <c r="C16" s="633" t="s">
        <v>653</v>
      </c>
      <c r="D16" s="633" t="s">
        <v>2164</v>
      </c>
      <c r="E16" s="633" t="s">
        <v>2200</v>
      </c>
      <c r="F16" s="633" t="s">
        <v>2164</v>
      </c>
    </row>
    <row r="17" spans="1:6" x14ac:dyDescent="0.15">
      <c r="A17" s="633" t="s">
        <v>2201</v>
      </c>
      <c r="B17" s="633" t="s">
        <v>2202</v>
      </c>
      <c r="C17" s="633" t="s">
        <v>653</v>
      </c>
      <c r="D17" s="633" t="s">
        <v>2164</v>
      </c>
      <c r="E17" s="633" t="s">
        <v>2203</v>
      </c>
      <c r="F17" s="633" t="s">
        <v>2164</v>
      </c>
    </row>
    <row r="18" spans="1:6" x14ac:dyDescent="0.15">
      <c r="A18" s="633" t="s">
        <v>2204</v>
      </c>
      <c r="B18" s="633" t="s">
        <v>2205</v>
      </c>
      <c r="C18" s="633" t="s">
        <v>653</v>
      </c>
      <c r="D18" s="633" t="s">
        <v>2164</v>
      </c>
      <c r="E18" s="633" t="s">
        <v>2206</v>
      </c>
      <c r="F18" s="633" t="s">
        <v>2164</v>
      </c>
    </row>
    <row r="19" spans="1:6" x14ac:dyDescent="0.15">
      <c r="A19" s="633" t="s">
        <v>2207</v>
      </c>
      <c r="B19" s="633" t="s">
        <v>2208</v>
      </c>
      <c r="C19" s="633" t="s">
        <v>653</v>
      </c>
      <c r="D19" s="633" t="s">
        <v>2164</v>
      </c>
      <c r="E19" s="633" t="s">
        <v>1507</v>
      </c>
      <c r="F19" s="633" t="s">
        <v>2164</v>
      </c>
    </row>
    <row r="20" spans="1:6" x14ac:dyDescent="0.15">
      <c r="A20" s="633" t="s">
        <v>2209</v>
      </c>
      <c r="B20" s="633" t="s">
        <v>2210</v>
      </c>
      <c r="C20" s="633" t="s">
        <v>653</v>
      </c>
      <c r="D20" s="633" t="s">
        <v>2164</v>
      </c>
      <c r="E20" s="633" t="s">
        <v>2211</v>
      </c>
      <c r="F20" s="633" t="s">
        <v>2164</v>
      </c>
    </row>
    <row r="21" spans="1:6" x14ac:dyDescent="0.15">
      <c r="A21" s="633" t="s">
        <v>2212</v>
      </c>
      <c r="B21" s="633" t="s">
        <v>2213</v>
      </c>
      <c r="C21" s="633" t="s">
        <v>653</v>
      </c>
      <c r="D21" s="633" t="s">
        <v>2164</v>
      </c>
      <c r="E21" s="633" t="s">
        <v>2214</v>
      </c>
      <c r="F21" s="633" t="s">
        <v>2164</v>
      </c>
    </row>
    <row r="22" spans="1:6" x14ac:dyDescent="0.15">
      <c r="A22" s="633" t="s">
        <v>2215</v>
      </c>
      <c r="B22" s="633" t="s">
        <v>2216</v>
      </c>
      <c r="C22" s="633" t="s">
        <v>653</v>
      </c>
      <c r="D22" s="633" t="s">
        <v>2164</v>
      </c>
      <c r="E22" s="633" t="s">
        <v>2217</v>
      </c>
      <c r="F22" s="633" t="s">
        <v>2164</v>
      </c>
    </row>
    <row r="23" spans="1:6" x14ac:dyDescent="0.15">
      <c r="A23" s="633" t="s">
        <v>2218</v>
      </c>
      <c r="B23" s="633" t="s">
        <v>2219</v>
      </c>
      <c r="C23" s="633" t="s">
        <v>653</v>
      </c>
      <c r="D23" s="633" t="s">
        <v>2164</v>
      </c>
      <c r="E23" s="633" t="s">
        <v>2220</v>
      </c>
      <c r="F23" s="633" t="s">
        <v>2164</v>
      </c>
    </row>
    <row r="24" spans="1:6" x14ac:dyDescent="0.15">
      <c r="A24" s="633" t="s">
        <v>2221</v>
      </c>
      <c r="B24" s="633" t="s">
        <v>2222</v>
      </c>
      <c r="C24" s="633" t="s">
        <v>653</v>
      </c>
      <c r="D24" s="633" t="s">
        <v>2164</v>
      </c>
      <c r="E24" s="633" t="s">
        <v>2223</v>
      </c>
      <c r="F24" s="633" t="s">
        <v>2164</v>
      </c>
    </row>
    <row r="25" spans="1:6" x14ac:dyDescent="0.15">
      <c r="A25" s="633" t="s">
        <v>2224</v>
      </c>
      <c r="B25" s="633" t="s">
        <v>2225</v>
      </c>
      <c r="C25" s="633" t="s">
        <v>653</v>
      </c>
      <c r="D25" s="633" t="s">
        <v>2164</v>
      </c>
      <c r="E25" s="633" t="s">
        <v>2226</v>
      </c>
      <c r="F25" s="633" t="s">
        <v>2164</v>
      </c>
    </row>
    <row r="26" spans="1:6" x14ac:dyDescent="0.15">
      <c r="A26" s="633" t="s">
        <v>2227</v>
      </c>
      <c r="B26" s="633" t="s">
        <v>2228</v>
      </c>
      <c r="C26" s="633" t="s">
        <v>653</v>
      </c>
      <c r="D26" s="633" t="s">
        <v>2164</v>
      </c>
      <c r="E26" s="633" t="s">
        <v>2229</v>
      </c>
      <c r="F26" s="633" t="s">
        <v>2164</v>
      </c>
    </row>
    <row r="27" spans="1:6" x14ac:dyDescent="0.15">
      <c r="A27" s="633" t="s">
        <v>2230</v>
      </c>
      <c r="B27" s="633" t="s">
        <v>2231</v>
      </c>
      <c r="C27" s="633" t="s">
        <v>653</v>
      </c>
      <c r="D27" s="633" t="s">
        <v>2164</v>
      </c>
      <c r="E27" s="633" t="s">
        <v>2232</v>
      </c>
      <c r="F27" s="633" t="s">
        <v>2164</v>
      </c>
    </row>
    <row r="28" spans="1:6" x14ac:dyDescent="0.15">
      <c r="A28" s="633" t="s">
        <v>2233</v>
      </c>
      <c r="B28" s="633" t="s">
        <v>2234</v>
      </c>
      <c r="C28" s="633" t="s">
        <v>653</v>
      </c>
      <c r="D28" s="633" t="s">
        <v>2164</v>
      </c>
      <c r="E28" s="633" t="s">
        <v>2235</v>
      </c>
      <c r="F28" s="633" t="s">
        <v>2164</v>
      </c>
    </row>
    <row r="29" spans="1:6" x14ac:dyDescent="0.15">
      <c r="A29" s="633" t="s">
        <v>2236</v>
      </c>
      <c r="B29" s="633" t="s">
        <v>2237</v>
      </c>
      <c r="C29" s="633" t="s">
        <v>653</v>
      </c>
      <c r="D29" s="633" t="s">
        <v>2164</v>
      </c>
      <c r="E29" s="633" t="s">
        <v>2238</v>
      </c>
      <c r="F29" s="633" t="s">
        <v>2164</v>
      </c>
    </row>
    <row r="30" spans="1:6" x14ac:dyDescent="0.15">
      <c r="A30" s="633" t="s">
        <v>2239</v>
      </c>
      <c r="B30" s="633" t="s">
        <v>2240</v>
      </c>
      <c r="C30" s="633" t="s">
        <v>653</v>
      </c>
      <c r="D30" s="633" t="s">
        <v>2164</v>
      </c>
      <c r="E30" s="633" t="s">
        <v>2241</v>
      </c>
      <c r="F30" s="633" t="s">
        <v>2164</v>
      </c>
    </row>
    <row r="31" spans="1:6" x14ac:dyDescent="0.15">
      <c r="A31" s="633" t="s">
        <v>2242</v>
      </c>
      <c r="B31" s="633" t="s">
        <v>2243</v>
      </c>
      <c r="C31" s="633" t="s">
        <v>653</v>
      </c>
      <c r="D31" s="633" t="s">
        <v>2164</v>
      </c>
      <c r="E31" s="633" t="s">
        <v>2244</v>
      </c>
      <c r="F31" s="633" t="s">
        <v>2164</v>
      </c>
    </row>
    <row r="32" spans="1:6" x14ac:dyDescent="0.15">
      <c r="A32" s="633" t="s">
        <v>2245</v>
      </c>
      <c r="B32" s="633" t="s">
        <v>2246</v>
      </c>
      <c r="C32" s="633" t="s">
        <v>653</v>
      </c>
      <c r="D32" s="633" t="s">
        <v>2164</v>
      </c>
      <c r="E32" s="633" t="s">
        <v>2247</v>
      </c>
      <c r="F32" s="633" t="s">
        <v>2164</v>
      </c>
    </row>
    <row r="33" spans="1:6" x14ac:dyDescent="0.15">
      <c r="A33" s="633" t="s">
        <v>2248</v>
      </c>
      <c r="B33" s="633" t="s">
        <v>2249</v>
      </c>
      <c r="C33" s="633" t="s">
        <v>653</v>
      </c>
      <c r="D33" s="633" t="s">
        <v>2164</v>
      </c>
      <c r="E33" s="633" t="s">
        <v>2250</v>
      </c>
      <c r="F33" s="633" t="s">
        <v>2164</v>
      </c>
    </row>
    <row r="34" spans="1:6" x14ac:dyDescent="0.15">
      <c r="A34" s="633" t="s">
        <v>2251</v>
      </c>
      <c r="B34" s="633" t="s">
        <v>2252</v>
      </c>
      <c r="C34" s="633" t="s">
        <v>653</v>
      </c>
      <c r="D34" s="633" t="s">
        <v>2164</v>
      </c>
      <c r="E34" s="633" t="s">
        <v>2253</v>
      </c>
      <c r="F34" s="633" t="s">
        <v>2164</v>
      </c>
    </row>
    <row r="35" spans="1:6" x14ac:dyDescent="0.15">
      <c r="A35" s="633" t="s">
        <v>2254</v>
      </c>
      <c r="B35" s="633" t="s">
        <v>2255</v>
      </c>
      <c r="C35" s="633" t="s">
        <v>653</v>
      </c>
      <c r="D35" s="633" t="s">
        <v>2164</v>
      </c>
      <c r="E35" s="633" t="s">
        <v>2256</v>
      </c>
      <c r="F35" s="633" t="s">
        <v>2164</v>
      </c>
    </row>
    <row r="36" spans="1:6" x14ac:dyDescent="0.15">
      <c r="A36" s="633" t="s">
        <v>2257</v>
      </c>
      <c r="B36" s="633" t="s">
        <v>2258</v>
      </c>
      <c r="C36" s="633" t="s">
        <v>653</v>
      </c>
      <c r="D36" s="633" t="s">
        <v>2164</v>
      </c>
      <c r="E36" s="633" t="s">
        <v>2259</v>
      </c>
      <c r="F36" s="633" t="s">
        <v>2164</v>
      </c>
    </row>
    <row r="37" spans="1:6" x14ac:dyDescent="0.15">
      <c r="A37" s="633" t="s">
        <v>2260</v>
      </c>
      <c r="B37" s="633" t="s">
        <v>2261</v>
      </c>
      <c r="C37" s="633" t="s">
        <v>653</v>
      </c>
      <c r="D37" s="633" t="s">
        <v>2164</v>
      </c>
      <c r="E37" s="633" t="s">
        <v>2262</v>
      </c>
      <c r="F37" s="633" t="s">
        <v>2164</v>
      </c>
    </row>
    <row r="38" spans="1:6" x14ac:dyDescent="0.15">
      <c r="A38" s="633" t="s">
        <v>2263</v>
      </c>
      <c r="B38" s="633" t="s">
        <v>2264</v>
      </c>
      <c r="C38" s="633" t="s">
        <v>653</v>
      </c>
      <c r="D38" s="633" t="s">
        <v>2164</v>
      </c>
      <c r="E38" s="633" t="s">
        <v>2265</v>
      </c>
      <c r="F38" s="633" t="s">
        <v>2164</v>
      </c>
    </row>
    <row r="39" spans="1:6" x14ac:dyDescent="0.15">
      <c r="A39" s="633" t="s">
        <v>2266</v>
      </c>
      <c r="B39" s="633" t="s">
        <v>2267</v>
      </c>
      <c r="C39" s="633" t="s">
        <v>653</v>
      </c>
      <c r="D39" s="633" t="s">
        <v>2164</v>
      </c>
      <c r="E39" s="633" t="s">
        <v>2268</v>
      </c>
      <c r="F39" s="633" t="s">
        <v>2164</v>
      </c>
    </row>
    <row r="40" spans="1:6" x14ac:dyDescent="0.15">
      <c r="A40" s="633" t="s">
        <v>2269</v>
      </c>
      <c r="B40" s="633" t="s">
        <v>2270</v>
      </c>
      <c r="C40" s="633" t="s">
        <v>653</v>
      </c>
      <c r="D40" s="633" t="s">
        <v>2164</v>
      </c>
      <c r="E40" s="633" t="s">
        <v>2271</v>
      </c>
      <c r="F40" s="633" t="s">
        <v>2164</v>
      </c>
    </row>
    <row r="41" spans="1:6" x14ac:dyDescent="0.15">
      <c r="A41" s="633" t="s">
        <v>2272</v>
      </c>
      <c r="B41" s="633" t="s">
        <v>2273</v>
      </c>
      <c r="C41" s="633" t="s">
        <v>653</v>
      </c>
      <c r="D41" s="633" t="s">
        <v>2164</v>
      </c>
      <c r="E41" s="633" t="s">
        <v>2274</v>
      </c>
      <c r="F41" s="633" t="s">
        <v>2164</v>
      </c>
    </row>
    <row r="42" spans="1:6" x14ac:dyDescent="0.15">
      <c r="A42" s="633" t="s">
        <v>2275</v>
      </c>
      <c r="B42" s="633" t="s">
        <v>2276</v>
      </c>
      <c r="C42" s="633" t="s">
        <v>653</v>
      </c>
      <c r="D42" s="633" t="s">
        <v>2164</v>
      </c>
      <c r="E42" s="633" t="s">
        <v>2277</v>
      </c>
      <c r="F42" s="633" t="s">
        <v>2164</v>
      </c>
    </row>
    <row r="43" spans="1:6" x14ac:dyDescent="0.15">
      <c r="A43" s="633" t="s">
        <v>2278</v>
      </c>
      <c r="B43" s="633" t="s">
        <v>2279</v>
      </c>
      <c r="C43" s="633" t="s">
        <v>653</v>
      </c>
      <c r="D43" s="633" t="s">
        <v>2164</v>
      </c>
      <c r="E43" s="633" t="s">
        <v>2280</v>
      </c>
      <c r="F43" s="633" t="s">
        <v>2164</v>
      </c>
    </row>
    <row r="44" spans="1:6" x14ac:dyDescent="0.15">
      <c r="A44" s="633" t="s">
        <v>2281</v>
      </c>
      <c r="B44" s="633" t="s">
        <v>2282</v>
      </c>
      <c r="C44" s="633" t="s">
        <v>653</v>
      </c>
      <c r="D44" s="633" t="s">
        <v>2164</v>
      </c>
      <c r="E44" s="633" t="s">
        <v>2283</v>
      </c>
      <c r="F44" s="633" t="s">
        <v>2164</v>
      </c>
    </row>
    <row r="45" spans="1:6" x14ac:dyDescent="0.15">
      <c r="A45" s="633" t="s">
        <v>2284</v>
      </c>
      <c r="B45" s="633" t="s">
        <v>2285</v>
      </c>
      <c r="C45" s="633" t="s">
        <v>653</v>
      </c>
      <c r="D45" s="633" t="s">
        <v>2164</v>
      </c>
      <c r="E45" s="633" t="s">
        <v>2286</v>
      </c>
      <c r="F45" s="633" t="s">
        <v>2164</v>
      </c>
    </row>
    <row r="46" spans="1:6" x14ac:dyDescent="0.15">
      <c r="A46" s="633" t="s">
        <v>2287</v>
      </c>
      <c r="B46" s="633" t="s">
        <v>2288</v>
      </c>
      <c r="C46" s="633" t="s">
        <v>653</v>
      </c>
      <c r="D46" s="633" t="s">
        <v>2164</v>
      </c>
      <c r="E46" s="633" t="s">
        <v>2289</v>
      </c>
      <c r="F46" s="633" t="s">
        <v>2164</v>
      </c>
    </row>
    <row r="47" spans="1:6" x14ac:dyDescent="0.15">
      <c r="A47" s="633" t="s">
        <v>2290</v>
      </c>
      <c r="B47" s="633" t="s">
        <v>2291</v>
      </c>
      <c r="C47" s="633" t="s">
        <v>653</v>
      </c>
      <c r="D47" s="633" t="s">
        <v>2164</v>
      </c>
      <c r="E47" s="633" t="s">
        <v>719</v>
      </c>
      <c r="F47" s="633" t="s">
        <v>2164</v>
      </c>
    </row>
    <row r="48" spans="1:6" x14ac:dyDescent="0.15">
      <c r="A48" s="633" t="s">
        <v>2292</v>
      </c>
      <c r="B48" s="633" t="s">
        <v>2293</v>
      </c>
      <c r="C48" s="633" t="s">
        <v>653</v>
      </c>
      <c r="D48" s="633" t="s">
        <v>2164</v>
      </c>
      <c r="E48" s="633" t="s">
        <v>2294</v>
      </c>
      <c r="F48" s="633" t="s">
        <v>2164</v>
      </c>
    </row>
    <row r="49" spans="1:6" x14ac:dyDescent="0.15">
      <c r="A49" s="633" t="s">
        <v>2295</v>
      </c>
      <c r="B49" s="633" t="s">
        <v>2296</v>
      </c>
      <c r="C49" s="633" t="s">
        <v>653</v>
      </c>
      <c r="D49" s="633" t="s">
        <v>2164</v>
      </c>
      <c r="E49" s="633" t="s">
        <v>2297</v>
      </c>
      <c r="F49" s="633" t="s">
        <v>2164</v>
      </c>
    </row>
    <row r="50" spans="1:6" x14ac:dyDescent="0.15">
      <c r="A50" s="633" t="s">
        <v>2298</v>
      </c>
      <c r="B50" s="633" t="s">
        <v>2299</v>
      </c>
      <c r="C50" s="633" t="s">
        <v>653</v>
      </c>
      <c r="D50" s="633" t="s">
        <v>2164</v>
      </c>
      <c r="E50" s="633" t="s">
        <v>2300</v>
      </c>
      <c r="F50" s="633" t="s">
        <v>2164</v>
      </c>
    </row>
    <row r="51" spans="1:6" x14ac:dyDescent="0.15">
      <c r="A51" s="633" t="s">
        <v>2301</v>
      </c>
      <c r="B51" s="633" t="s">
        <v>2302</v>
      </c>
      <c r="C51" s="633" t="s">
        <v>653</v>
      </c>
      <c r="D51" s="633" t="s">
        <v>2164</v>
      </c>
      <c r="E51" s="633" t="s">
        <v>2303</v>
      </c>
      <c r="F51" s="633" t="s">
        <v>2164</v>
      </c>
    </row>
    <row r="52" spans="1:6" x14ac:dyDescent="0.15">
      <c r="A52" s="633" t="s">
        <v>2304</v>
      </c>
      <c r="B52" s="633" t="s">
        <v>2305</v>
      </c>
      <c r="C52" s="633" t="s">
        <v>653</v>
      </c>
      <c r="D52" s="633" t="s">
        <v>2164</v>
      </c>
      <c r="E52" s="633" t="s">
        <v>2306</v>
      </c>
      <c r="F52" s="633" t="s">
        <v>2164</v>
      </c>
    </row>
    <row r="53" spans="1:6" x14ac:dyDescent="0.15">
      <c r="A53" s="633" t="s">
        <v>2307</v>
      </c>
      <c r="B53" s="633" t="s">
        <v>2308</v>
      </c>
      <c r="C53" s="633" t="s">
        <v>653</v>
      </c>
      <c r="D53" s="633" t="s">
        <v>2164</v>
      </c>
      <c r="E53" s="633" t="s">
        <v>2309</v>
      </c>
      <c r="F53" s="633" t="s">
        <v>2164</v>
      </c>
    </row>
    <row r="54" spans="1:6" x14ac:dyDescent="0.15">
      <c r="A54" s="633" t="s">
        <v>2310</v>
      </c>
      <c r="B54" s="633" t="s">
        <v>2311</v>
      </c>
      <c r="C54" s="633" t="s">
        <v>653</v>
      </c>
      <c r="D54" s="633" t="s">
        <v>2164</v>
      </c>
      <c r="E54" s="633" t="s">
        <v>2312</v>
      </c>
      <c r="F54" s="633" t="s">
        <v>2164</v>
      </c>
    </row>
    <row r="55" spans="1:6" x14ac:dyDescent="0.15">
      <c r="A55" s="633" t="s">
        <v>2313</v>
      </c>
      <c r="B55" s="633" t="s">
        <v>2314</v>
      </c>
      <c r="C55" s="633" t="s">
        <v>653</v>
      </c>
      <c r="D55" s="633" t="s">
        <v>2164</v>
      </c>
      <c r="E55" s="633" t="s">
        <v>2315</v>
      </c>
      <c r="F55" s="633" t="s">
        <v>2164</v>
      </c>
    </row>
    <row r="56" spans="1:6" x14ac:dyDescent="0.15">
      <c r="A56" s="633" t="s">
        <v>2316</v>
      </c>
      <c r="B56" s="633" t="s">
        <v>2317</v>
      </c>
      <c r="C56" s="633" t="s">
        <v>653</v>
      </c>
      <c r="D56" s="633" t="s">
        <v>2164</v>
      </c>
      <c r="E56" s="633" t="s">
        <v>2318</v>
      </c>
      <c r="F56" s="633" t="s">
        <v>2164</v>
      </c>
    </row>
    <row r="57" spans="1:6" x14ac:dyDescent="0.15">
      <c r="A57" s="633" t="s">
        <v>2319</v>
      </c>
      <c r="B57" s="633" t="s">
        <v>2320</v>
      </c>
      <c r="C57" s="633" t="s">
        <v>653</v>
      </c>
      <c r="D57" s="633" t="s">
        <v>2164</v>
      </c>
      <c r="E57" s="633" t="s">
        <v>2321</v>
      </c>
      <c r="F57" s="633" t="s">
        <v>2164</v>
      </c>
    </row>
    <row r="58" spans="1:6" x14ac:dyDescent="0.15">
      <c r="A58" s="633" t="s">
        <v>2322</v>
      </c>
      <c r="B58" s="633" t="s">
        <v>2323</v>
      </c>
      <c r="C58" s="633" t="s">
        <v>653</v>
      </c>
      <c r="D58" s="633" t="s">
        <v>2164</v>
      </c>
      <c r="E58" s="633" t="s">
        <v>2324</v>
      </c>
      <c r="F58" s="633" t="s">
        <v>2164</v>
      </c>
    </row>
    <row r="59" spans="1:6" x14ac:dyDescent="0.15">
      <c r="A59" s="633" t="s">
        <v>2325</v>
      </c>
      <c r="B59" s="633" t="s">
        <v>2326</v>
      </c>
      <c r="C59" s="633" t="s">
        <v>653</v>
      </c>
      <c r="D59" s="633" t="s">
        <v>2164</v>
      </c>
      <c r="E59" s="633" t="s">
        <v>2327</v>
      </c>
      <c r="F59" s="633" t="s">
        <v>2164</v>
      </c>
    </row>
    <row r="60" spans="1:6" x14ac:dyDescent="0.15">
      <c r="A60" s="633" t="s">
        <v>2322</v>
      </c>
      <c r="B60" s="633" t="s">
        <v>2328</v>
      </c>
      <c r="C60" s="633" t="s">
        <v>653</v>
      </c>
      <c r="D60" s="633" t="s">
        <v>2164</v>
      </c>
      <c r="E60" s="633" t="s">
        <v>2329</v>
      </c>
      <c r="F60" s="633" t="s">
        <v>2164</v>
      </c>
    </row>
    <row r="61" spans="1:6" x14ac:dyDescent="0.15">
      <c r="A61" s="633" t="s">
        <v>2330</v>
      </c>
      <c r="B61" s="633" t="s">
        <v>2331</v>
      </c>
      <c r="C61" s="633" t="s">
        <v>653</v>
      </c>
      <c r="D61" s="633" t="s">
        <v>2164</v>
      </c>
      <c r="E61" s="633" t="s">
        <v>2332</v>
      </c>
      <c r="F61" s="633" t="s">
        <v>2164</v>
      </c>
    </row>
    <row r="62" spans="1:6" x14ac:dyDescent="0.15">
      <c r="A62" s="633" t="s">
        <v>2333</v>
      </c>
      <c r="B62" s="633" t="s">
        <v>2334</v>
      </c>
      <c r="C62" s="633" t="s">
        <v>653</v>
      </c>
      <c r="D62" s="633" t="s">
        <v>2164</v>
      </c>
      <c r="E62" s="633" t="s">
        <v>2335</v>
      </c>
      <c r="F62" s="633" t="s">
        <v>2164</v>
      </c>
    </row>
    <row r="63" spans="1:6" x14ac:dyDescent="0.15">
      <c r="A63" s="633" t="s">
        <v>2336</v>
      </c>
      <c r="B63" s="633" t="s">
        <v>2337</v>
      </c>
      <c r="C63" s="633" t="s">
        <v>653</v>
      </c>
      <c r="D63" s="633" t="s">
        <v>2164</v>
      </c>
      <c r="E63" s="633" t="s">
        <v>2338</v>
      </c>
      <c r="F63" s="633" t="s">
        <v>2164</v>
      </c>
    </row>
    <row r="64" spans="1:6" x14ac:dyDescent="0.15">
      <c r="A64" s="633" t="s">
        <v>2339</v>
      </c>
      <c r="B64" s="633" t="s">
        <v>2340</v>
      </c>
      <c r="C64" s="633" t="s">
        <v>653</v>
      </c>
      <c r="D64" s="633" t="s">
        <v>2164</v>
      </c>
      <c r="E64" s="633" t="s">
        <v>2341</v>
      </c>
      <c r="F64" s="633" t="s">
        <v>2164</v>
      </c>
    </row>
    <row r="65" spans="1:6" x14ac:dyDescent="0.15">
      <c r="A65" s="633" t="s">
        <v>2342</v>
      </c>
      <c r="B65" s="633" t="s">
        <v>2343</v>
      </c>
      <c r="C65" s="633" t="s">
        <v>653</v>
      </c>
      <c r="D65" s="633" t="s">
        <v>2164</v>
      </c>
      <c r="E65" s="633" t="s">
        <v>2344</v>
      </c>
      <c r="F65" s="633" t="s">
        <v>2164</v>
      </c>
    </row>
    <row r="66" spans="1:6" x14ac:dyDescent="0.15">
      <c r="A66" s="633" t="s">
        <v>2345</v>
      </c>
      <c r="B66" s="633" t="s">
        <v>2346</v>
      </c>
      <c r="C66" s="633" t="s">
        <v>653</v>
      </c>
      <c r="D66" s="633" t="s">
        <v>2164</v>
      </c>
      <c r="E66" s="633" t="s">
        <v>2347</v>
      </c>
      <c r="F66" s="633" t="s">
        <v>2164</v>
      </c>
    </row>
    <row r="67" spans="1:6" x14ac:dyDescent="0.15">
      <c r="A67" s="633" t="s">
        <v>2348</v>
      </c>
      <c r="B67" s="633" t="s">
        <v>2349</v>
      </c>
      <c r="C67" s="633" t="s">
        <v>653</v>
      </c>
      <c r="D67" s="633" t="s">
        <v>2164</v>
      </c>
      <c r="E67" s="633" t="s">
        <v>2350</v>
      </c>
      <c r="F67" s="633" t="s">
        <v>2164</v>
      </c>
    </row>
    <row r="68" spans="1:6" x14ac:dyDescent="0.15">
      <c r="A68" s="633" t="s">
        <v>2351</v>
      </c>
      <c r="B68" s="633" t="s">
        <v>2352</v>
      </c>
      <c r="C68" s="633" t="s">
        <v>653</v>
      </c>
      <c r="D68" s="633" t="s">
        <v>2164</v>
      </c>
      <c r="E68" s="633" t="s">
        <v>2353</v>
      </c>
      <c r="F68" s="633" t="s">
        <v>2164</v>
      </c>
    </row>
    <row r="69" spans="1:6" x14ac:dyDescent="0.15">
      <c r="A69" s="633" t="s">
        <v>2354</v>
      </c>
      <c r="B69" s="633" t="s">
        <v>2355</v>
      </c>
      <c r="C69" s="633" t="s">
        <v>653</v>
      </c>
      <c r="D69" s="633" t="s">
        <v>2164</v>
      </c>
      <c r="E69" s="633" t="s">
        <v>2356</v>
      </c>
      <c r="F69" s="633" t="s">
        <v>2164</v>
      </c>
    </row>
    <row r="70" spans="1:6" x14ac:dyDescent="0.15">
      <c r="A70" s="633" t="s">
        <v>2357</v>
      </c>
      <c r="B70" s="633" t="s">
        <v>2358</v>
      </c>
      <c r="C70" s="633" t="s">
        <v>653</v>
      </c>
      <c r="D70" s="633" t="s">
        <v>2164</v>
      </c>
      <c r="E70" s="633" t="s">
        <v>2359</v>
      </c>
      <c r="F70" s="633" t="s">
        <v>2164</v>
      </c>
    </row>
    <row r="71" spans="1:6" x14ac:dyDescent="0.15">
      <c r="A71" s="633" t="s">
        <v>2360</v>
      </c>
      <c r="B71" s="633" t="s">
        <v>2361</v>
      </c>
      <c r="C71" s="633" t="s">
        <v>653</v>
      </c>
      <c r="D71" s="633" t="s">
        <v>2164</v>
      </c>
      <c r="E71" s="633" t="s">
        <v>2362</v>
      </c>
      <c r="F71" s="633" t="s">
        <v>2164</v>
      </c>
    </row>
    <row r="72" spans="1:6" x14ac:dyDescent="0.15">
      <c r="A72" s="633" t="s">
        <v>2363</v>
      </c>
      <c r="B72" s="633" t="s">
        <v>2364</v>
      </c>
      <c r="C72" s="633" t="s">
        <v>653</v>
      </c>
      <c r="D72" s="633" t="s">
        <v>2164</v>
      </c>
      <c r="E72" s="633" t="s">
        <v>2365</v>
      </c>
      <c r="F72" s="633" t="s">
        <v>2164</v>
      </c>
    </row>
    <row r="73" spans="1:6" x14ac:dyDescent="0.15">
      <c r="A73" s="633" t="s">
        <v>2366</v>
      </c>
      <c r="B73" s="633" t="s">
        <v>2367</v>
      </c>
      <c r="C73" s="633" t="s">
        <v>653</v>
      </c>
      <c r="D73" s="633" t="s">
        <v>2164</v>
      </c>
      <c r="E73" s="633" t="s">
        <v>2368</v>
      </c>
      <c r="F73" s="633" t="s">
        <v>2164</v>
      </c>
    </row>
    <row r="74" spans="1:6" x14ac:dyDescent="0.15">
      <c r="A74" s="633" t="s">
        <v>2369</v>
      </c>
      <c r="B74" s="633" t="s">
        <v>2370</v>
      </c>
      <c r="C74" s="633" t="s">
        <v>653</v>
      </c>
      <c r="D74" s="633" t="s">
        <v>2164</v>
      </c>
      <c r="E74" s="633" t="s">
        <v>2371</v>
      </c>
      <c r="F74" s="633" t="s">
        <v>2164</v>
      </c>
    </row>
    <row r="75" spans="1:6" x14ac:dyDescent="0.15">
      <c r="A75" s="633" t="s">
        <v>2372</v>
      </c>
      <c r="B75" s="633" t="s">
        <v>2373</v>
      </c>
      <c r="C75" s="633" t="s">
        <v>653</v>
      </c>
      <c r="D75" s="633" t="s">
        <v>2164</v>
      </c>
      <c r="E75" s="633" t="s">
        <v>2374</v>
      </c>
      <c r="F75" s="633" t="s">
        <v>2164</v>
      </c>
    </row>
    <row r="76" spans="1:6" x14ac:dyDescent="0.15">
      <c r="A76" s="633" t="s">
        <v>2375</v>
      </c>
      <c r="B76" s="633" t="s">
        <v>2376</v>
      </c>
      <c r="C76" s="633" t="s">
        <v>653</v>
      </c>
      <c r="D76" s="633" t="s">
        <v>2164</v>
      </c>
      <c r="E76" s="633" t="s">
        <v>2377</v>
      </c>
      <c r="F76" s="633" t="s">
        <v>2164</v>
      </c>
    </row>
    <row r="77" spans="1:6" x14ac:dyDescent="0.15">
      <c r="A77" s="633" t="s">
        <v>2375</v>
      </c>
      <c r="B77" s="633" t="s">
        <v>2378</v>
      </c>
      <c r="C77" s="633" t="s">
        <v>653</v>
      </c>
      <c r="D77" s="633" t="s">
        <v>2164</v>
      </c>
      <c r="E77" s="633" t="s">
        <v>2379</v>
      </c>
      <c r="F77" s="633" t="s">
        <v>2164</v>
      </c>
    </row>
    <row r="78" spans="1:6" x14ac:dyDescent="0.15">
      <c r="A78" s="633" t="s">
        <v>2375</v>
      </c>
      <c r="B78" s="633" t="s">
        <v>2380</v>
      </c>
      <c r="C78" s="633" t="s">
        <v>653</v>
      </c>
      <c r="D78" s="633" t="s">
        <v>2164</v>
      </c>
      <c r="E78" s="633" t="s">
        <v>2381</v>
      </c>
      <c r="F78" s="633" t="s">
        <v>2164</v>
      </c>
    </row>
    <row r="79" spans="1:6" x14ac:dyDescent="0.15">
      <c r="A79" s="633" t="s">
        <v>2375</v>
      </c>
      <c r="B79" s="633" t="s">
        <v>2382</v>
      </c>
      <c r="C79" s="633" t="s">
        <v>653</v>
      </c>
      <c r="D79" s="633" t="s">
        <v>2164</v>
      </c>
      <c r="E79" s="633" t="s">
        <v>2383</v>
      </c>
      <c r="F79" s="633" t="s">
        <v>2164</v>
      </c>
    </row>
    <row r="80" spans="1:6" x14ac:dyDescent="0.15">
      <c r="A80" s="633" t="s">
        <v>2375</v>
      </c>
      <c r="B80" s="633" t="s">
        <v>2384</v>
      </c>
      <c r="C80" s="633" t="s">
        <v>653</v>
      </c>
      <c r="D80" s="633" t="s">
        <v>2164</v>
      </c>
      <c r="E80" s="633" t="s">
        <v>2385</v>
      </c>
      <c r="F80" s="633" t="s">
        <v>2164</v>
      </c>
    </row>
    <row r="81" spans="1:6" x14ac:dyDescent="0.15">
      <c r="A81" s="633" t="s">
        <v>2386</v>
      </c>
      <c r="B81" s="633" t="s">
        <v>2387</v>
      </c>
      <c r="C81" s="633" t="s">
        <v>653</v>
      </c>
      <c r="D81" s="633" t="s">
        <v>2164</v>
      </c>
      <c r="E81" s="633" t="s">
        <v>2388</v>
      </c>
      <c r="F81" s="633" t="s">
        <v>2164</v>
      </c>
    </row>
    <row r="82" spans="1:6" x14ac:dyDescent="0.15">
      <c r="A82" s="633" t="s">
        <v>2386</v>
      </c>
      <c r="B82" s="633" t="s">
        <v>2389</v>
      </c>
      <c r="C82" s="633" t="s">
        <v>653</v>
      </c>
      <c r="D82" s="633" t="s">
        <v>2164</v>
      </c>
      <c r="E82" s="633" t="s">
        <v>2390</v>
      </c>
      <c r="F82" s="633" t="s">
        <v>2164</v>
      </c>
    </row>
    <row r="83" spans="1:6" x14ac:dyDescent="0.15">
      <c r="A83" s="633" t="s">
        <v>2391</v>
      </c>
      <c r="B83" s="633" t="s">
        <v>2392</v>
      </c>
      <c r="C83" s="633" t="s">
        <v>653</v>
      </c>
      <c r="D83" s="633" t="s">
        <v>2164</v>
      </c>
      <c r="E83" s="633" t="s">
        <v>759</v>
      </c>
      <c r="F83" s="633" t="s">
        <v>2164</v>
      </c>
    </row>
    <row r="84" spans="1:6" x14ac:dyDescent="0.15">
      <c r="A84" s="633" t="s">
        <v>2393</v>
      </c>
      <c r="B84" s="633" t="s">
        <v>2394</v>
      </c>
      <c r="C84" s="633" t="s">
        <v>653</v>
      </c>
      <c r="D84" s="633" t="s">
        <v>2164</v>
      </c>
      <c r="E84" s="633" t="s">
        <v>2395</v>
      </c>
      <c r="F84" s="633" t="s">
        <v>2164</v>
      </c>
    </row>
    <row r="85" spans="1:6" x14ac:dyDescent="0.15">
      <c r="A85" s="633" t="s">
        <v>2396</v>
      </c>
      <c r="B85" s="633" t="s">
        <v>2397</v>
      </c>
      <c r="C85" s="633" t="s">
        <v>653</v>
      </c>
      <c r="D85" s="633" t="s">
        <v>2164</v>
      </c>
      <c r="E85" s="633" t="s">
        <v>2398</v>
      </c>
      <c r="F85" s="633" t="s">
        <v>2164</v>
      </c>
    </row>
    <row r="86" spans="1:6" x14ac:dyDescent="0.15">
      <c r="A86" s="633" t="s">
        <v>2399</v>
      </c>
      <c r="B86" s="633" t="s">
        <v>2400</v>
      </c>
      <c r="C86" s="633" t="s">
        <v>653</v>
      </c>
      <c r="D86" s="633" t="s">
        <v>2164</v>
      </c>
      <c r="E86" s="633" t="s">
        <v>2401</v>
      </c>
      <c r="F86" s="633" t="s">
        <v>2164</v>
      </c>
    </row>
    <row r="87" spans="1:6" x14ac:dyDescent="0.15">
      <c r="A87" s="633" t="s">
        <v>2402</v>
      </c>
      <c r="B87" s="633" t="s">
        <v>2403</v>
      </c>
      <c r="C87" s="633" t="s">
        <v>653</v>
      </c>
      <c r="D87" s="633" t="s">
        <v>2164</v>
      </c>
      <c r="E87" s="633" t="s">
        <v>2404</v>
      </c>
      <c r="F87" s="633" t="s">
        <v>2164</v>
      </c>
    </row>
    <row r="88" spans="1:6" x14ac:dyDescent="0.15">
      <c r="A88" s="633" t="s">
        <v>2405</v>
      </c>
      <c r="B88" s="633" t="s">
        <v>2406</v>
      </c>
      <c r="C88" s="633" t="s">
        <v>653</v>
      </c>
      <c r="D88" s="633" t="s">
        <v>2164</v>
      </c>
      <c r="E88" s="633" t="s">
        <v>2407</v>
      </c>
      <c r="F88" s="633" t="s">
        <v>2164</v>
      </c>
    </row>
    <row r="89" spans="1:6" x14ac:dyDescent="0.15">
      <c r="A89" s="633" t="s">
        <v>2408</v>
      </c>
      <c r="B89" s="633" t="s">
        <v>2409</v>
      </c>
      <c r="C89" s="633" t="s">
        <v>653</v>
      </c>
      <c r="D89" s="633" t="s">
        <v>2164</v>
      </c>
      <c r="E89" s="633" t="s">
        <v>2410</v>
      </c>
      <c r="F89" s="633" t="s">
        <v>2164</v>
      </c>
    </row>
    <row r="90" spans="1:6" x14ac:dyDescent="0.15">
      <c r="A90" s="633" t="s">
        <v>2411</v>
      </c>
      <c r="B90" s="633" t="s">
        <v>2412</v>
      </c>
      <c r="C90" s="633" t="s">
        <v>653</v>
      </c>
      <c r="D90" s="633" t="s">
        <v>2164</v>
      </c>
      <c r="E90" s="633" t="s">
        <v>2413</v>
      </c>
      <c r="F90" s="633" t="s">
        <v>2164</v>
      </c>
    </row>
    <row r="91" spans="1:6" x14ac:dyDescent="0.15">
      <c r="A91" s="633" t="s">
        <v>2414</v>
      </c>
      <c r="B91" s="633" t="s">
        <v>2415</v>
      </c>
      <c r="C91" s="633" t="s">
        <v>653</v>
      </c>
      <c r="D91" s="633" t="s">
        <v>2164</v>
      </c>
      <c r="E91" s="633" t="s">
        <v>2416</v>
      </c>
      <c r="F91" s="633" t="s">
        <v>2164</v>
      </c>
    </row>
    <row r="92" spans="1:6" x14ac:dyDescent="0.15">
      <c r="A92" s="633" t="s">
        <v>2417</v>
      </c>
      <c r="B92" s="633" t="s">
        <v>2418</v>
      </c>
      <c r="C92" s="633" t="s">
        <v>653</v>
      </c>
      <c r="D92" s="633" t="s">
        <v>2164</v>
      </c>
      <c r="E92" s="633" t="s">
        <v>2419</v>
      </c>
      <c r="F92" s="633" t="s">
        <v>2164</v>
      </c>
    </row>
    <row r="93" spans="1:6" x14ac:dyDescent="0.15">
      <c r="A93" s="633" t="s">
        <v>2420</v>
      </c>
      <c r="B93" s="633" t="s">
        <v>2421</v>
      </c>
      <c r="C93" s="633" t="s">
        <v>653</v>
      </c>
      <c r="D93" s="633" t="s">
        <v>2164</v>
      </c>
      <c r="E93" s="633" t="s">
        <v>2422</v>
      </c>
      <c r="F93" s="633" t="s">
        <v>2164</v>
      </c>
    </row>
    <row r="94" spans="1:6" x14ac:dyDescent="0.15">
      <c r="A94" s="633" t="s">
        <v>2423</v>
      </c>
      <c r="B94" s="633" t="s">
        <v>2424</v>
      </c>
      <c r="C94" s="633" t="s">
        <v>653</v>
      </c>
      <c r="D94" s="633" t="s">
        <v>2164</v>
      </c>
      <c r="E94" s="633" t="s">
        <v>2425</v>
      </c>
      <c r="F94" s="633" t="s">
        <v>2164</v>
      </c>
    </row>
    <row r="95" spans="1:6" x14ac:dyDescent="0.15">
      <c r="A95" s="633" t="s">
        <v>2212</v>
      </c>
      <c r="B95" s="633" t="s">
        <v>2426</v>
      </c>
      <c r="C95" s="633" t="s">
        <v>653</v>
      </c>
      <c r="D95" s="633" t="s">
        <v>2164</v>
      </c>
      <c r="E95" s="633" t="s">
        <v>2427</v>
      </c>
      <c r="F95" s="633" t="s">
        <v>2164</v>
      </c>
    </row>
    <row r="96" spans="1:6" x14ac:dyDescent="0.15">
      <c r="A96" s="633" t="s">
        <v>2428</v>
      </c>
      <c r="B96" s="633" t="s">
        <v>2429</v>
      </c>
      <c r="C96" s="633" t="s">
        <v>653</v>
      </c>
      <c r="D96" s="633" t="s">
        <v>2164</v>
      </c>
      <c r="E96" s="633" t="s">
        <v>2430</v>
      </c>
      <c r="F96" s="633" t="s">
        <v>2164</v>
      </c>
    </row>
    <row r="97" spans="1:6" x14ac:dyDescent="0.15">
      <c r="A97" s="633" t="s">
        <v>2431</v>
      </c>
      <c r="B97" s="633" t="s">
        <v>2432</v>
      </c>
      <c r="C97" s="633" t="s">
        <v>653</v>
      </c>
      <c r="D97" s="633" t="s">
        <v>2164</v>
      </c>
      <c r="E97" s="633" t="s">
        <v>2433</v>
      </c>
      <c r="F97" s="633" t="s">
        <v>2164</v>
      </c>
    </row>
    <row r="98" spans="1:6" x14ac:dyDescent="0.15">
      <c r="A98" s="633" t="s">
        <v>2434</v>
      </c>
      <c r="B98" s="633" t="s">
        <v>2435</v>
      </c>
      <c r="C98" s="633" t="s">
        <v>653</v>
      </c>
      <c r="D98" s="633" t="s">
        <v>2164</v>
      </c>
      <c r="E98" s="633" t="s">
        <v>2436</v>
      </c>
      <c r="F98" s="633" t="s">
        <v>2164</v>
      </c>
    </row>
    <row r="99" spans="1:6" x14ac:dyDescent="0.15">
      <c r="A99" s="633" t="s">
        <v>2437</v>
      </c>
      <c r="B99" s="633" t="s">
        <v>2438</v>
      </c>
      <c r="C99" s="633" t="s">
        <v>653</v>
      </c>
      <c r="D99" s="633" t="s">
        <v>2164</v>
      </c>
      <c r="E99" s="633" t="s">
        <v>2439</v>
      </c>
      <c r="F99" s="633" t="s">
        <v>2164</v>
      </c>
    </row>
    <row r="100" spans="1:6" x14ac:dyDescent="0.15">
      <c r="A100" s="633" t="s">
        <v>2440</v>
      </c>
      <c r="B100" s="633" t="s">
        <v>2441</v>
      </c>
      <c r="C100" s="633" t="s">
        <v>653</v>
      </c>
      <c r="D100" s="633" t="s">
        <v>2164</v>
      </c>
      <c r="E100" s="633" t="s">
        <v>2442</v>
      </c>
      <c r="F100" s="633" t="s">
        <v>2164</v>
      </c>
    </row>
    <row r="101" spans="1:6" x14ac:dyDescent="0.15">
      <c r="A101" s="633" t="s">
        <v>2443</v>
      </c>
      <c r="B101" s="633" t="s">
        <v>2444</v>
      </c>
      <c r="C101" s="633" t="s">
        <v>653</v>
      </c>
      <c r="D101" s="633" t="s">
        <v>2164</v>
      </c>
      <c r="E101" s="633" t="s">
        <v>2445</v>
      </c>
      <c r="F101" s="633" t="s">
        <v>2164</v>
      </c>
    </row>
    <row r="102" spans="1:6" x14ac:dyDescent="0.15">
      <c r="A102" s="633" t="s">
        <v>2304</v>
      </c>
      <c r="B102" s="633" t="s">
        <v>2446</v>
      </c>
      <c r="C102" s="633" t="s">
        <v>653</v>
      </c>
      <c r="D102" s="633" t="s">
        <v>2164</v>
      </c>
      <c r="E102" s="633" t="s">
        <v>2447</v>
      </c>
      <c r="F102" s="633" t="s">
        <v>2164</v>
      </c>
    </row>
    <row r="103" spans="1:6" x14ac:dyDescent="0.15">
      <c r="A103" s="633" t="s">
        <v>2448</v>
      </c>
      <c r="B103" s="633" t="s">
        <v>2449</v>
      </c>
      <c r="C103" s="633" t="s">
        <v>653</v>
      </c>
      <c r="D103" s="633" t="s">
        <v>2164</v>
      </c>
      <c r="E103" s="633" t="s">
        <v>2450</v>
      </c>
      <c r="F103" s="633" t="s">
        <v>2164</v>
      </c>
    </row>
    <row r="104" spans="1:6" x14ac:dyDescent="0.15">
      <c r="A104" s="633" t="s">
        <v>2451</v>
      </c>
      <c r="B104" s="633" t="s">
        <v>2452</v>
      </c>
      <c r="C104" s="633" t="s">
        <v>653</v>
      </c>
      <c r="D104" s="633" t="s">
        <v>2164</v>
      </c>
      <c r="E104" s="633" t="s">
        <v>2453</v>
      </c>
      <c r="F104" s="633" t="s">
        <v>2164</v>
      </c>
    </row>
    <row r="105" spans="1:6" x14ac:dyDescent="0.15">
      <c r="A105" s="633" t="s">
        <v>2454</v>
      </c>
      <c r="B105" s="633" t="s">
        <v>2455</v>
      </c>
      <c r="C105" s="633" t="s">
        <v>653</v>
      </c>
      <c r="D105" s="633" t="s">
        <v>2164</v>
      </c>
      <c r="E105" s="633" t="s">
        <v>2456</v>
      </c>
      <c r="F105" s="633" t="s">
        <v>2164</v>
      </c>
    </row>
    <row r="106" spans="1:6" x14ac:dyDescent="0.15">
      <c r="A106" s="633" t="s">
        <v>2457</v>
      </c>
      <c r="B106" s="633" t="s">
        <v>2458</v>
      </c>
      <c r="C106" s="633" t="s">
        <v>653</v>
      </c>
      <c r="D106" s="633" t="s">
        <v>2164</v>
      </c>
      <c r="E106" s="633" t="s">
        <v>2459</v>
      </c>
      <c r="F106" s="633" t="s">
        <v>2164</v>
      </c>
    </row>
    <row r="107" spans="1:6" x14ac:dyDescent="0.15">
      <c r="A107" s="633" t="s">
        <v>2460</v>
      </c>
      <c r="B107" s="633" t="s">
        <v>2461</v>
      </c>
      <c r="C107" s="633" t="s">
        <v>653</v>
      </c>
      <c r="D107" s="633" t="s">
        <v>2164</v>
      </c>
      <c r="E107" s="633" t="s">
        <v>2462</v>
      </c>
      <c r="F107" s="633" t="s">
        <v>2164</v>
      </c>
    </row>
    <row r="108" spans="1:6" x14ac:dyDescent="0.15">
      <c r="A108" s="633" t="s">
        <v>2463</v>
      </c>
      <c r="B108" s="633" t="s">
        <v>2464</v>
      </c>
      <c r="C108" s="633" t="s">
        <v>653</v>
      </c>
      <c r="D108" s="633" t="s">
        <v>2164</v>
      </c>
      <c r="E108" s="633" t="s">
        <v>2465</v>
      </c>
      <c r="F108" s="633" t="s">
        <v>2164</v>
      </c>
    </row>
    <row r="109" spans="1:6" x14ac:dyDescent="0.15">
      <c r="A109" s="633" t="s">
        <v>2466</v>
      </c>
      <c r="B109" s="633" t="s">
        <v>2467</v>
      </c>
      <c r="C109" s="633" t="s">
        <v>653</v>
      </c>
      <c r="D109" s="633" t="s">
        <v>2164</v>
      </c>
      <c r="E109" s="633" t="s">
        <v>2468</v>
      </c>
      <c r="F109" s="633" t="s">
        <v>2164</v>
      </c>
    </row>
    <row r="110" spans="1:6" x14ac:dyDescent="0.15">
      <c r="A110" s="633" t="s">
        <v>2469</v>
      </c>
      <c r="B110" s="633" t="s">
        <v>2470</v>
      </c>
      <c r="C110" s="633" t="s">
        <v>653</v>
      </c>
      <c r="D110" s="633" t="s">
        <v>2164</v>
      </c>
      <c r="E110" s="633" t="s">
        <v>2471</v>
      </c>
      <c r="F110" s="633" t="s">
        <v>2164</v>
      </c>
    </row>
    <row r="111" spans="1:6" x14ac:dyDescent="0.15">
      <c r="A111" s="633" t="s">
        <v>2472</v>
      </c>
      <c r="B111" s="633" t="s">
        <v>2473</v>
      </c>
      <c r="C111" s="633" t="s">
        <v>653</v>
      </c>
      <c r="D111" s="633" t="s">
        <v>2164</v>
      </c>
      <c r="E111" s="633" t="s">
        <v>2474</v>
      </c>
      <c r="F111" s="633" t="s">
        <v>2164</v>
      </c>
    </row>
    <row r="112" spans="1:6" x14ac:dyDescent="0.15">
      <c r="A112" s="633" t="s">
        <v>2475</v>
      </c>
      <c r="B112" s="633" t="s">
        <v>2476</v>
      </c>
      <c r="C112" s="633" t="s">
        <v>653</v>
      </c>
      <c r="D112" s="633" t="s">
        <v>2164</v>
      </c>
      <c r="E112" s="633" t="s">
        <v>2477</v>
      </c>
      <c r="F112" s="633" t="s">
        <v>2164</v>
      </c>
    </row>
    <row r="113" spans="1:6" x14ac:dyDescent="0.15">
      <c r="A113" s="633" t="s">
        <v>2478</v>
      </c>
      <c r="B113" s="633" t="s">
        <v>2479</v>
      </c>
      <c r="C113" s="633" t="s">
        <v>653</v>
      </c>
      <c r="D113" s="633" t="s">
        <v>2164</v>
      </c>
      <c r="E113" s="633" t="s">
        <v>2480</v>
      </c>
      <c r="F113" s="633" t="s">
        <v>2164</v>
      </c>
    </row>
    <row r="114" spans="1:6" x14ac:dyDescent="0.15">
      <c r="A114" s="633" t="s">
        <v>2481</v>
      </c>
      <c r="B114" s="633" t="s">
        <v>2482</v>
      </c>
      <c r="C114" s="633" t="s">
        <v>653</v>
      </c>
      <c r="D114" s="633" t="s">
        <v>2164</v>
      </c>
      <c r="E114" s="633" t="s">
        <v>2483</v>
      </c>
      <c r="F114" s="633" t="s">
        <v>2164</v>
      </c>
    </row>
    <row r="115" spans="1:6" x14ac:dyDescent="0.15">
      <c r="A115" s="633" t="s">
        <v>2484</v>
      </c>
      <c r="B115" s="633" t="s">
        <v>2485</v>
      </c>
      <c r="C115" s="633" t="s">
        <v>653</v>
      </c>
      <c r="D115" s="633" t="s">
        <v>2164</v>
      </c>
      <c r="E115" s="633" t="s">
        <v>2486</v>
      </c>
      <c r="F115" s="633" t="s">
        <v>2164</v>
      </c>
    </row>
    <row r="116" spans="1:6" x14ac:dyDescent="0.15">
      <c r="A116" s="633" t="s">
        <v>2487</v>
      </c>
      <c r="B116" s="633" t="s">
        <v>2488</v>
      </c>
      <c r="C116" s="633" t="s">
        <v>653</v>
      </c>
      <c r="D116" s="633" t="s">
        <v>2164</v>
      </c>
      <c r="E116" s="633" t="s">
        <v>2489</v>
      </c>
      <c r="F116" s="633" t="s">
        <v>2164</v>
      </c>
    </row>
    <row r="117" spans="1:6" x14ac:dyDescent="0.15">
      <c r="A117" s="633" t="s">
        <v>2490</v>
      </c>
      <c r="B117" s="633" t="s">
        <v>2491</v>
      </c>
      <c r="C117" s="633" t="s">
        <v>653</v>
      </c>
      <c r="D117" s="633" t="s">
        <v>2164</v>
      </c>
      <c r="E117" s="633" t="s">
        <v>2492</v>
      </c>
      <c r="F117" s="633" t="s">
        <v>2164</v>
      </c>
    </row>
    <row r="118" spans="1:6" x14ac:dyDescent="0.15">
      <c r="A118" s="633" t="s">
        <v>2493</v>
      </c>
      <c r="B118" s="633" t="s">
        <v>2494</v>
      </c>
      <c r="C118" s="633" t="s">
        <v>653</v>
      </c>
      <c r="D118" s="633" t="s">
        <v>2164</v>
      </c>
      <c r="E118" s="633" t="s">
        <v>2495</v>
      </c>
      <c r="F118" s="633" t="s">
        <v>2164</v>
      </c>
    </row>
    <row r="119" spans="1:6" x14ac:dyDescent="0.15">
      <c r="A119" s="633" t="s">
        <v>2496</v>
      </c>
      <c r="B119" s="633" t="s">
        <v>2497</v>
      </c>
      <c r="C119" s="633" t="s">
        <v>653</v>
      </c>
      <c r="D119" s="633" t="s">
        <v>2164</v>
      </c>
      <c r="E119" s="633" t="s">
        <v>2498</v>
      </c>
      <c r="F119" s="633" t="s">
        <v>2164</v>
      </c>
    </row>
    <row r="120" spans="1:6" x14ac:dyDescent="0.15">
      <c r="A120" s="633" t="s">
        <v>2499</v>
      </c>
      <c r="B120" s="633" t="s">
        <v>2500</v>
      </c>
      <c r="C120" s="633" t="s">
        <v>653</v>
      </c>
      <c r="D120" s="633" t="s">
        <v>2164</v>
      </c>
      <c r="E120" s="633" t="s">
        <v>2501</v>
      </c>
      <c r="F120" s="633" t="s">
        <v>2164</v>
      </c>
    </row>
    <row r="121" spans="1:6" x14ac:dyDescent="0.15">
      <c r="A121" s="633" t="s">
        <v>2502</v>
      </c>
      <c r="B121" s="633" t="s">
        <v>2503</v>
      </c>
      <c r="C121" s="633" t="s">
        <v>653</v>
      </c>
      <c r="D121" s="633" t="s">
        <v>2164</v>
      </c>
      <c r="E121" s="633" t="s">
        <v>2504</v>
      </c>
      <c r="F121" s="633" t="s">
        <v>2164</v>
      </c>
    </row>
    <row r="122" spans="1:6" x14ac:dyDescent="0.15">
      <c r="A122" s="633" t="s">
        <v>2505</v>
      </c>
      <c r="B122" s="633" t="s">
        <v>2506</v>
      </c>
      <c r="C122" s="633" t="s">
        <v>653</v>
      </c>
      <c r="D122" s="633" t="s">
        <v>2164</v>
      </c>
      <c r="E122" s="633" t="s">
        <v>2507</v>
      </c>
      <c r="F122" s="633" t="s">
        <v>2164</v>
      </c>
    </row>
    <row r="123" spans="1:6" x14ac:dyDescent="0.15">
      <c r="A123" s="633" t="s">
        <v>2508</v>
      </c>
      <c r="B123" s="633" t="s">
        <v>2509</v>
      </c>
      <c r="C123" s="633" t="s">
        <v>653</v>
      </c>
      <c r="D123" s="633" t="s">
        <v>2164</v>
      </c>
      <c r="E123" s="633" t="s">
        <v>2510</v>
      </c>
      <c r="F123" s="633" t="s">
        <v>2164</v>
      </c>
    </row>
    <row r="124" spans="1:6" x14ac:dyDescent="0.15">
      <c r="A124" s="633" t="s">
        <v>2511</v>
      </c>
      <c r="B124" s="633" t="s">
        <v>2512</v>
      </c>
      <c r="C124" s="633" t="s">
        <v>653</v>
      </c>
      <c r="D124" s="633" t="s">
        <v>2164</v>
      </c>
      <c r="E124" s="633" t="s">
        <v>2513</v>
      </c>
      <c r="F124" s="633" t="s">
        <v>2164</v>
      </c>
    </row>
    <row r="125" spans="1:6" x14ac:dyDescent="0.15">
      <c r="A125" s="633" t="s">
        <v>2514</v>
      </c>
      <c r="B125" s="633" t="s">
        <v>2515</v>
      </c>
      <c r="C125" s="633" t="s">
        <v>653</v>
      </c>
      <c r="D125" s="633" t="s">
        <v>2164</v>
      </c>
      <c r="E125" s="633" t="s">
        <v>2516</v>
      </c>
      <c r="F125" s="633" t="s">
        <v>2164</v>
      </c>
    </row>
    <row r="126" spans="1:6" x14ac:dyDescent="0.15">
      <c r="A126" s="633" t="s">
        <v>2517</v>
      </c>
      <c r="B126" s="633" t="s">
        <v>2518</v>
      </c>
      <c r="C126" s="633" t="s">
        <v>653</v>
      </c>
      <c r="D126" s="633" t="s">
        <v>2164</v>
      </c>
      <c r="E126" s="633" t="s">
        <v>2519</v>
      </c>
      <c r="F126" s="633" t="s">
        <v>2164</v>
      </c>
    </row>
    <row r="127" spans="1:6" x14ac:dyDescent="0.15">
      <c r="A127" s="633" t="s">
        <v>2520</v>
      </c>
      <c r="B127" s="633" t="s">
        <v>2521</v>
      </c>
      <c r="C127" s="633" t="s">
        <v>653</v>
      </c>
      <c r="D127" s="633" t="s">
        <v>2164</v>
      </c>
      <c r="E127" s="633" t="s">
        <v>2522</v>
      </c>
      <c r="F127" s="633" t="s">
        <v>2164</v>
      </c>
    </row>
    <row r="128" spans="1:6" x14ac:dyDescent="0.15">
      <c r="A128" s="633" t="s">
        <v>2523</v>
      </c>
      <c r="B128" s="633" t="s">
        <v>2524</v>
      </c>
      <c r="C128" s="633" t="s">
        <v>653</v>
      </c>
      <c r="D128" s="633" t="s">
        <v>2164</v>
      </c>
      <c r="E128" s="633" t="s">
        <v>2525</v>
      </c>
      <c r="F128" s="633" t="s">
        <v>2164</v>
      </c>
    </row>
    <row r="129" spans="1:6" x14ac:dyDescent="0.15">
      <c r="A129" s="633" t="s">
        <v>2526</v>
      </c>
      <c r="B129" s="633" t="s">
        <v>2527</v>
      </c>
      <c r="C129" s="633" t="s">
        <v>653</v>
      </c>
      <c r="D129" s="633" t="s">
        <v>2164</v>
      </c>
      <c r="E129" s="633" t="s">
        <v>2528</v>
      </c>
      <c r="F129" s="633" t="s">
        <v>2164</v>
      </c>
    </row>
    <row r="130" spans="1:6" x14ac:dyDescent="0.15">
      <c r="A130" s="633" t="s">
        <v>2529</v>
      </c>
      <c r="B130" s="633" t="s">
        <v>2530</v>
      </c>
      <c r="C130" s="633" t="s">
        <v>653</v>
      </c>
      <c r="D130" s="633" t="s">
        <v>2164</v>
      </c>
      <c r="E130" s="633" t="s">
        <v>2531</v>
      </c>
      <c r="F130" s="633" t="s">
        <v>2164</v>
      </c>
    </row>
    <row r="131" spans="1:6" x14ac:dyDescent="0.15">
      <c r="A131" s="633" t="s">
        <v>2532</v>
      </c>
      <c r="B131" s="633" t="s">
        <v>2533</v>
      </c>
      <c r="C131" s="633" t="s">
        <v>653</v>
      </c>
      <c r="D131" s="633" t="s">
        <v>2164</v>
      </c>
      <c r="E131" s="633" t="s">
        <v>2534</v>
      </c>
      <c r="F131" s="633" t="s">
        <v>2164</v>
      </c>
    </row>
    <row r="132" spans="1:6" x14ac:dyDescent="0.15">
      <c r="A132" s="633" t="s">
        <v>2535</v>
      </c>
      <c r="B132" s="633" t="s">
        <v>2536</v>
      </c>
      <c r="C132" s="633" t="s">
        <v>653</v>
      </c>
      <c r="D132" s="633" t="s">
        <v>2164</v>
      </c>
      <c r="E132" s="633" t="s">
        <v>2537</v>
      </c>
      <c r="F132" s="633" t="s">
        <v>2164</v>
      </c>
    </row>
    <row r="133" spans="1:6" x14ac:dyDescent="0.15">
      <c r="A133" s="633" t="s">
        <v>2538</v>
      </c>
      <c r="B133" s="633" t="s">
        <v>2539</v>
      </c>
      <c r="C133" s="633" t="s">
        <v>653</v>
      </c>
      <c r="D133" s="633" t="s">
        <v>2164</v>
      </c>
      <c r="E133" s="633" t="s">
        <v>2540</v>
      </c>
      <c r="F133" s="633" t="s">
        <v>2164</v>
      </c>
    </row>
    <row r="134" spans="1:6" x14ac:dyDescent="0.15">
      <c r="A134" s="633" t="s">
        <v>2541</v>
      </c>
      <c r="B134" s="633" t="s">
        <v>2542</v>
      </c>
      <c r="C134" s="633" t="s">
        <v>653</v>
      </c>
      <c r="D134" s="633" t="s">
        <v>2164</v>
      </c>
      <c r="E134" s="633" t="s">
        <v>2543</v>
      </c>
      <c r="F134" s="633" t="s">
        <v>2164</v>
      </c>
    </row>
    <row r="135" spans="1:6" x14ac:dyDescent="0.15">
      <c r="A135" s="633" t="s">
        <v>2544</v>
      </c>
      <c r="B135" s="633" t="s">
        <v>2545</v>
      </c>
      <c r="C135" s="633" t="s">
        <v>653</v>
      </c>
      <c r="D135" s="633" t="s">
        <v>2164</v>
      </c>
      <c r="E135" s="633" t="s">
        <v>2546</v>
      </c>
      <c r="F135" s="633" t="s">
        <v>2164</v>
      </c>
    </row>
    <row r="136" spans="1:6" x14ac:dyDescent="0.15">
      <c r="A136" s="633" t="s">
        <v>2547</v>
      </c>
      <c r="B136" s="633" t="s">
        <v>2548</v>
      </c>
      <c r="C136" s="633" t="s">
        <v>653</v>
      </c>
      <c r="D136" s="633" t="s">
        <v>2164</v>
      </c>
      <c r="E136" s="633" t="s">
        <v>2549</v>
      </c>
      <c r="F136" s="633" t="s">
        <v>2164</v>
      </c>
    </row>
    <row r="137" spans="1:6" x14ac:dyDescent="0.15">
      <c r="A137" s="633" t="s">
        <v>2550</v>
      </c>
      <c r="B137" s="633" t="s">
        <v>2551</v>
      </c>
      <c r="C137" s="633" t="s">
        <v>653</v>
      </c>
      <c r="D137" s="633" t="s">
        <v>2164</v>
      </c>
      <c r="E137" s="633" t="s">
        <v>2552</v>
      </c>
      <c r="F137" s="633" t="s">
        <v>2164</v>
      </c>
    </row>
    <row r="138" spans="1:6" x14ac:dyDescent="0.15">
      <c r="A138" s="633" t="s">
        <v>2553</v>
      </c>
      <c r="B138" s="633" t="s">
        <v>2554</v>
      </c>
      <c r="C138" s="633" t="s">
        <v>653</v>
      </c>
      <c r="D138" s="633" t="s">
        <v>2164</v>
      </c>
      <c r="E138" s="633" t="s">
        <v>2555</v>
      </c>
      <c r="F138" s="633" t="s">
        <v>2164</v>
      </c>
    </row>
    <row r="139" spans="1:6" x14ac:dyDescent="0.15">
      <c r="A139" s="633" t="s">
        <v>2556</v>
      </c>
      <c r="B139" s="633" t="s">
        <v>2557</v>
      </c>
      <c r="C139" s="633" t="s">
        <v>653</v>
      </c>
      <c r="D139" s="633" t="s">
        <v>2164</v>
      </c>
      <c r="E139" s="633" t="s">
        <v>2558</v>
      </c>
      <c r="F139" s="633" t="s">
        <v>2164</v>
      </c>
    </row>
    <row r="140" spans="1:6" x14ac:dyDescent="0.15">
      <c r="A140" s="633" t="s">
        <v>2559</v>
      </c>
      <c r="B140" s="633" t="s">
        <v>2560</v>
      </c>
      <c r="C140" s="633" t="s">
        <v>653</v>
      </c>
      <c r="D140" s="633" t="s">
        <v>2164</v>
      </c>
      <c r="E140" s="633" t="s">
        <v>2561</v>
      </c>
      <c r="F140" s="633" t="s">
        <v>2164</v>
      </c>
    </row>
    <row r="141" spans="1:6" x14ac:dyDescent="0.15">
      <c r="A141" s="633" t="s">
        <v>2562</v>
      </c>
      <c r="B141" s="633" t="s">
        <v>2563</v>
      </c>
      <c r="C141" s="633" t="s">
        <v>653</v>
      </c>
      <c r="D141" s="633" t="s">
        <v>2164</v>
      </c>
      <c r="E141" s="633" t="s">
        <v>2564</v>
      </c>
      <c r="F141" s="633" t="s">
        <v>2164</v>
      </c>
    </row>
    <row r="142" spans="1:6" x14ac:dyDescent="0.15">
      <c r="A142" s="633" t="s">
        <v>2565</v>
      </c>
      <c r="B142" s="633" t="s">
        <v>2566</v>
      </c>
      <c r="C142" s="633" t="s">
        <v>653</v>
      </c>
      <c r="D142" s="633" t="s">
        <v>2164</v>
      </c>
      <c r="E142" s="633" t="s">
        <v>2567</v>
      </c>
      <c r="F142" s="633" t="s">
        <v>2164</v>
      </c>
    </row>
    <row r="143" spans="1:6" x14ac:dyDescent="0.15">
      <c r="A143" s="633" t="s">
        <v>2568</v>
      </c>
      <c r="B143" s="633" t="s">
        <v>2569</v>
      </c>
      <c r="C143" s="633" t="s">
        <v>653</v>
      </c>
      <c r="D143" s="633" t="s">
        <v>2164</v>
      </c>
      <c r="E143" s="633" t="s">
        <v>2570</v>
      </c>
      <c r="F143" s="633" t="s">
        <v>2164</v>
      </c>
    </row>
    <row r="144" spans="1:6" x14ac:dyDescent="0.15">
      <c r="A144" s="633" t="s">
        <v>2571</v>
      </c>
      <c r="B144" s="633" t="s">
        <v>2572</v>
      </c>
      <c r="C144" s="633" t="s">
        <v>653</v>
      </c>
      <c r="D144" s="633" t="s">
        <v>2164</v>
      </c>
      <c r="E144" s="633" t="s">
        <v>2573</v>
      </c>
      <c r="F144" s="633" t="s">
        <v>2164</v>
      </c>
    </row>
    <row r="145" spans="1:6" x14ac:dyDescent="0.15">
      <c r="A145" s="633" t="s">
        <v>2574</v>
      </c>
      <c r="B145" s="633" t="s">
        <v>2575</v>
      </c>
      <c r="C145" s="633" t="s">
        <v>653</v>
      </c>
      <c r="D145" s="633" t="s">
        <v>2164</v>
      </c>
      <c r="E145" s="633" t="s">
        <v>2576</v>
      </c>
      <c r="F145" s="633" t="s">
        <v>2164</v>
      </c>
    </row>
    <row r="146" spans="1:6" x14ac:dyDescent="0.15">
      <c r="A146" s="633" t="s">
        <v>2577</v>
      </c>
      <c r="B146" s="633" t="s">
        <v>2578</v>
      </c>
      <c r="C146" s="633" t="s">
        <v>653</v>
      </c>
      <c r="D146" s="633" t="s">
        <v>2164</v>
      </c>
      <c r="E146" s="633" t="s">
        <v>2579</v>
      </c>
      <c r="F146" s="633" t="s">
        <v>2164</v>
      </c>
    </row>
    <row r="147" spans="1:6" x14ac:dyDescent="0.15">
      <c r="A147" s="633" t="s">
        <v>2580</v>
      </c>
      <c r="B147" s="633" t="s">
        <v>2581</v>
      </c>
      <c r="C147" s="633" t="s">
        <v>653</v>
      </c>
      <c r="D147" s="633" t="s">
        <v>2164</v>
      </c>
      <c r="E147" s="633" t="s">
        <v>2582</v>
      </c>
      <c r="F147" s="633" t="s">
        <v>2164</v>
      </c>
    </row>
    <row r="148" spans="1:6" x14ac:dyDescent="0.15">
      <c r="A148" s="633" t="s">
        <v>2583</v>
      </c>
      <c r="B148" s="633" t="s">
        <v>2584</v>
      </c>
      <c r="C148" s="633" t="s">
        <v>653</v>
      </c>
      <c r="D148" s="633" t="s">
        <v>2164</v>
      </c>
      <c r="E148" s="633" t="s">
        <v>2585</v>
      </c>
      <c r="F148" s="633" t="s">
        <v>2164</v>
      </c>
    </row>
    <row r="149" spans="1:6" x14ac:dyDescent="0.15">
      <c r="A149" s="633" t="s">
        <v>2586</v>
      </c>
      <c r="B149" s="633" t="s">
        <v>2587</v>
      </c>
      <c r="C149" s="633" t="s">
        <v>653</v>
      </c>
      <c r="D149" s="633" t="s">
        <v>2164</v>
      </c>
      <c r="E149" s="633" t="s">
        <v>2588</v>
      </c>
      <c r="F149" s="633" t="s">
        <v>2164</v>
      </c>
    </row>
    <row r="150" spans="1:6" x14ac:dyDescent="0.15">
      <c r="A150" s="633" t="s">
        <v>2586</v>
      </c>
      <c r="B150" s="633" t="s">
        <v>2589</v>
      </c>
      <c r="C150" s="633" t="s">
        <v>653</v>
      </c>
      <c r="D150" s="633" t="s">
        <v>2164</v>
      </c>
      <c r="E150" s="633" t="s">
        <v>2590</v>
      </c>
      <c r="F150" s="633" t="s">
        <v>2164</v>
      </c>
    </row>
    <row r="151" spans="1:6" x14ac:dyDescent="0.15">
      <c r="A151" s="633" t="s">
        <v>2591</v>
      </c>
      <c r="B151" s="633" t="s">
        <v>2592</v>
      </c>
      <c r="C151" s="633" t="s">
        <v>653</v>
      </c>
      <c r="D151" s="633" t="s">
        <v>2164</v>
      </c>
      <c r="E151" s="633" t="s">
        <v>2593</v>
      </c>
      <c r="F151" s="633" t="s">
        <v>2164</v>
      </c>
    </row>
    <row r="152" spans="1:6" x14ac:dyDescent="0.15">
      <c r="A152" s="633" t="s">
        <v>2594</v>
      </c>
      <c r="B152" s="633" t="s">
        <v>2595</v>
      </c>
      <c r="C152" s="633" t="s">
        <v>653</v>
      </c>
      <c r="D152" s="633" t="s">
        <v>2164</v>
      </c>
      <c r="E152" s="633" t="s">
        <v>2596</v>
      </c>
      <c r="F152" s="633" t="s">
        <v>2164</v>
      </c>
    </row>
    <row r="153" spans="1:6" x14ac:dyDescent="0.15">
      <c r="A153" s="633" t="s">
        <v>2597</v>
      </c>
      <c r="B153" s="633" t="s">
        <v>2598</v>
      </c>
      <c r="C153" s="633" t="s">
        <v>653</v>
      </c>
      <c r="D153" s="633" t="s">
        <v>2164</v>
      </c>
      <c r="E153" s="633" t="s">
        <v>2599</v>
      </c>
      <c r="F153" s="633" t="s">
        <v>2164</v>
      </c>
    </row>
    <row r="154" spans="1:6" x14ac:dyDescent="0.15">
      <c r="A154" s="633" t="s">
        <v>2600</v>
      </c>
      <c r="B154" s="633" t="s">
        <v>2601</v>
      </c>
      <c r="C154" s="633" t="s">
        <v>653</v>
      </c>
      <c r="D154" s="633" t="s">
        <v>2164</v>
      </c>
      <c r="E154" s="633" t="s">
        <v>2602</v>
      </c>
      <c r="F154" s="633" t="s">
        <v>2164</v>
      </c>
    </row>
    <row r="155" spans="1:6" x14ac:dyDescent="0.15">
      <c r="A155" s="633" t="s">
        <v>2603</v>
      </c>
      <c r="B155" s="633" t="s">
        <v>2604</v>
      </c>
      <c r="C155" s="633" t="s">
        <v>653</v>
      </c>
      <c r="D155" s="633" t="s">
        <v>2164</v>
      </c>
      <c r="E155" s="633" t="s">
        <v>2605</v>
      </c>
      <c r="F155" s="633" t="s">
        <v>2164</v>
      </c>
    </row>
    <row r="156" spans="1:6" x14ac:dyDescent="0.15">
      <c r="A156" s="633" t="s">
        <v>2606</v>
      </c>
      <c r="B156" s="633" t="s">
        <v>2607</v>
      </c>
      <c r="C156" s="633" t="s">
        <v>653</v>
      </c>
      <c r="D156" s="633" t="s">
        <v>2164</v>
      </c>
      <c r="E156" s="633" t="s">
        <v>2608</v>
      </c>
      <c r="F156" s="633" t="s">
        <v>2164</v>
      </c>
    </row>
    <row r="157" spans="1:6" x14ac:dyDescent="0.15">
      <c r="A157" s="633" t="s">
        <v>2609</v>
      </c>
      <c r="B157" s="633" t="s">
        <v>2610</v>
      </c>
      <c r="C157" s="633" t="s">
        <v>653</v>
      </c>
      <c r="D157" s="633" t="s">
        <v>2164</v>
      </c>
      <c r="E157" s="633" t="s">
        <v>2611</v>
      </c>
      <c r="F157" s="633" t="s">
        <v>2164</v>
      </c>
    </row>
    <row r="158" spans="1:6" x14ac:dyDescent="0.15">
      <c r="A158" s="633" t="s">
        <v>2612</v>
      </c>
      <c r="B158" s="633" t="s">
        <v>2613</v>
      </c>
      <c r="C158" s="633" t="s">
        <v>653</v>
      </c>
      <c r="D158" s="633" t="s">
        <v>2164</v>
      </c>
      <c r="E158" s="633" t="s">
        <v>2614</v>
      </c>
      <c r="F158" s="633" t="s">
        <v>2164</v>
      </c>
    </row>
    <row r="159" spans="1:6" x14ac:dyDescent="0.15">
      <c r="A159" s="633" t="s">
        <v>2615</v>
      </c>
      <c r="B159" s="633" t="s">
        <v>2616</v>
      </c>
      <c r="C159" s="633" t="s">
        <v>653</v>
      </c>
      <c r="D159" s="633" t="s">
        <v>2164</v>
      </c>
      <c r="E159" s="633" t="s">
        <v>2617</v>
      </c>
      <c r="F159" s="633" t="s">
        <v>2164</v>
      </c>
    </row>
    <row r="160" spans="1:6" x14ac:dyDescent="0.15">
      <c r="A160" s="633" t="s">
        <v>2618</v>
      </c>
      <c r="B160" s="633" t="s">
        <v>2619</v>
      </c>
      <c r="C160" s="633" t="s">
        <v>653</v>
      </c>
      <c r="D160" s="633" t="s">
        <v>2164</v>
      </c>
      <c r="E160" s="633" t="s">
        <v>2620</v>
      </c>
      <c r="F160" s="633" t="s">
        <v>2164</v>
      </c>
    </row>
    <row r="161" spans="1:6" x14ac:dyDescent="0.15">
      <c r="A161" s="633" t="s">
        <v>2621</v>
      </c>
      <c r="B161" s="633" t="s">
        <v>2622</v>
      </c>
      <c r="C161" s="633" t="s">
        <v>653</v>
      </c>
      <c r="D161" s="633" t="s">
        <v>2164</v>
      </c>
      <c r="E161" s="633" t="s">
        <v>2623</v>
      </c>
      <c r="F161" s="633" t="s">
        <v>2164</v>
      </c>
    </row>
    <row r="162" spans="1:6" x14ac:dyDescent="0.15">
      <c r="A162" s="633" t="s">
        <v>2624</v>
      </c>
      <c r="B162" s="633" t="s">
        <v>2625</v>
      </c>
      <c r="C162" s="633" t="s">
        <v>653</v>
      </c>
      <c r="D162" s="633" t="s">
        <v>2164</v>
      </c>
      <c r="E162" s="633" t="s">
        <v>2626</v>
      </c>
      <c r="F162" s="633" t="s">
        <v>2164</v>
      </c>
    </row>
    <row r="163" spans="1:6" x14ac:dyDescent="0.15">
      <c r="A163" s="633" t="s">
        <v>2627</v>
      </c>
      <c r="B163" s="633" t="s">
        <v>2628</v>
      </c>
      <c r="C163" s="633" t="s">
        <v>653</v>
      </c>
      <c r="D163" s="633" t="s">
        <v>2164</v>
      </c>
      <c r="E163" s="633" t="s">
        <v>2629</v>
      </c>
      <c r="F163" s="633" t="s">
        <v>2164</v>
      </c>
    </row>
    <row r="164" spans="1:6" x14ac:dyDescent="0.15">
      <c r="A164" s="633" t="s">
        <v>2630</v>
      </c>
      <c r="B164" s="633" t="s">
        <v>2631</v>
      </c>
      <c r="C164" s="633" t="s">
        <v>653</v>
      </c>
      <c r="D164" s="633" t="s">
        <v>2164</v>
      </c>
      <c r="E164" s="633" t="s">
        <v>2632</v>
      </c>
      <c r="F164" s="633" t="s">
        <v>2164</v>
      </c>
    </row>
    <row r="165" spans="1:6" x14ac:dyDescent="0.15">
      <c r="A165" s="633" t="s">
        <v>2633</v>
      </c>
      <c r="B165" s="633" t="s">
        <v>2634</v>
      </c>
      <c r="C165" s="633" t="s">
        <v>653</v>
      </c>
      <c r="D165" s="633" t="s">
        <v>2164</v>
      </c>
      <c r="E165" s="633" t="s">
        <v>2635</v>
      </c>
      <c r="F165" s="633" t="s">
        <v>2164</v>
      </c>
    </row>
    <row r="166" spans="1:6" x14ac:dyDescent="0.15">
      <c r="A166" s="633" t="s">
        <v>2636</v>
      </c>
      <c r="B166" s="633" t="s">
        <v>2637</v>
      </c>
      <c r="C166" s="633" t="s">
        <v>653</v>
      </c>
      <c r="D166" s="633" t="s">
        <v>2164</v>
      </c>
      <c r="E166" s="633" t="s">
        <v>2638</v>
      </c>
      <c r="F166" s="633" t="s">
        <v>2164</v>
      </c>
    </row>
    <row r="167" spans="1:6" x14ac:dyDescent="0.15">
      <c r="A167" s="633" t="s">
        <v>2639</v>
      </c>
      <c r="B167" s="633" t="s">
        <v>2640</v>
      </c>
      <c r="C167" s="633" t="s">
        <v>653</v>
      </c>
      <c r="D167" s="633" t="s">
        <v>2164</v>
      </c>
      <c r="E167" s="633" t="s">
        <v>2641</v>
      </c>
      <c r="F167" s="633" t="s">
        <v>2164</v>
      </c>
    </row>
    <row r="168" spans="1:6" x14ac:dyDescent="0.15">
      <c r="A168" s="633" t="s">
        <v>2642</v>
      </c>
      <c r="B168" s="633" t="s">
        <v>2643</v>
      </c>
      <c r="C168" s="633" t="s">
        <v>653</v>
      </c>
      <c r="D168" s="633" t="s">
        <v>2164</v>
      </c>
      <c r="E168" s="633" t="s">
        <v>2644</v>
      </c>
      <c r="F168" s="633" t="s">
        <v>2164</v>
      </c>
    </row>
    <row r="169" spans="1:6" x14ac:dyDescent="0.15">
      <c r="A169" s="633" t="s">
        <v>2645</v>
      </c>
      <c r="B169" s="633" t="s">
        <v>2646</v>
      </c>
      <c r="C169" s="633" t="s">
        <v>653</v>
      </c>
      <c r="D169" s="633" t="s">
        <v>2164</v>
      </c>
      <c r="E169" s="633" t="s">
        <v>2647</v>
      </c>
      <c r="F169" s="633" t="s">
        <v>2164</v>
      </c>
    </row>
    <row r="170" spans="1:6" x14ac:dyDescent="0.15">
      <c r="A170" s="633" t="s">
        <v>2648</v>
      </c>
      <c r="B170" s="633" t="s">
        <v>2649</v>
      </c>
      <c r="C170" s="633" t="s">
        <v>653</v>
      </c>
      <c r="D170" s="633" t="s">
        <v>2164</v>
      </c>
      <c r="E170" s="633" t="s">
        <v>2650</v>
      </c>
      <c r="F170" s="633" t="s">
        <v>2164</v>
      </c>
    </row>
    <row r="171" spans="1:6" x14ac:dyDescent="0.15">
      <c r="A171" s="633" t="s">
        <v>2651</v>
      </c>
      <c r="B171" s="633" t="s">
        <v>2652</v>
      </c>
      <c r="C171" s="633" t="s">
        <v>653</v>
      </c>
      <c r="D171" s="633" t="s">
        <v>2164</v>
      </c>
      <c r="E171" s="633" t="s">
        <v>2653</v>
      </c>
      <c r="F171" s="633" t="s">
        <v>2164</v>
      </c>
    </row>
    <row r="172" spans="1:6" x14ac:dyDescent="0.15">
      <c r="A172" s="633" t="s">
        <v>2654</v>
      </c>
      <c r="B172" s="633" t="s">
        <v>2655</v>
      </c>
      <c r="C172" s="633" t="s">
        <v>653</v>
      </c>
      <c r="D172" s="633" t="s">
        <v>2164</v>
      </c>
      <c r="E172" s="633" t="s">
        <v>2656</v>
      </c>
      <c r="F172" s="633" t="s">
        <v>2164</v>
      </c>
    </row>
    <row r="173" spans="1:6" x14ac:dyDescent="0.15">
      <c r="A173" s="633" t="s">
        <v>2657</v>
      </c>
      <c r="B173" s="633" t="s">
        <v>2658</v>
      </c>
      <c r="C173" s="633" t="s">
        <v>653</v>
      </c>
      <c r="D173" s="633" t="s">
        <v>2164</v>
      </c>
      <c r="E173" s="633" t="s">
        <v>2659</v>
      </c>
      <c r="F173" s="633" t="s">
        <v>2164</v>
      </c>
    </row>
    <row r="174" spans="1:6" x14ac:dyDescent="0.15">
      <c r="A174" s="633" t="s">
        <v>2660</v>
      </c>
      <c r="B174" s="633" t="s">
        <v>2661</v>
      </c>
      <c r="C174" s="633" t="s">
        <v>653</v>
      </c>
      <c r="D174" s="633" t="s">
        <v>2164</v>
      </c>
      <c r="E174" s="633" t="s">
        <v>2662</v>
      </c>
      <c r="F174" s="633" t="s">
        <v>2164</v>
      </c>
    </row>
    <row r="175" spans="1:6" x14ac:dyDescent="0.15">
      <c r="A175" s="633" t="s">
        <v>2663</v>
      </c>
      <c r="B175" s="633" t="s">
        <v>2664</v>
      </c>
      <c r="C175" s="633" t="s">
        <v>653</v>
      </c>
      <c r="D175" s="633" t="s">
        <v>2164</v>
      </c>
      <c r="E175" s="633" t="s">
        <v>2665</v>
      </c>
      <c r="F175" s="633" t="s">
        <v>2164</v>
      </c>
    </row>
    <row r="176" spans="1:6" x14ac:dyDescent="0.15">
      <c r="A176" s="633" t="s">
        <v>2666</v>
      </c>
      <c r="B176" s="633" t="s">
        <v>2667</v>
      </c>
      <c r="C176" s="633" t="s">
        <v>653</v>
      </c>
      <c r="D176" s="633" t="s">
        <v>2164</v>
      </c>
      <c r="E176" s="633" t="s">
        <v>2668</v>
      </c>
      <c r="F176" s="633" t="s">
        <v>2164</v>
      </c>
    </row>
    <row r="177" spans="1:6" x14ac:dyDescent="0.15">
      <c r="A177" s="633" t="s">
        <v>2669</v>
      </c>
      <c r="B177" s="633" t="s">
        <v>2670</v>
      </c>
      <c r="C177" s="633" t="s">
        <v>653</v>
      </c>
      <c r="D177" s="633" t="s">
        <v>2164</v>
      </c>
      <c r="E177" s="633" t="s">
        <v>2671</v>
      </c>
      <c r="F177" s="633" t="s">
        <v>2164</v>
      </c>
    </row>
    <row r="178" spans="1:6" x14ac:dyDescent="0.15">
      <c r="A178" s="633" t="s">
        <v>2672</v>
      </c>
      <c r="B178" s="633" t="s">
        <v>2673</v>
      </c>
      <c r="C178" s="633" t="s">
        <v>653</v>
      </c>
      <c r="D178" s="633" t="s">
        <v>2164</v>
      </c>
      <c r="E178" s="633" t="s">
        <v>2674</v>
      </c>
      <c r="F178" s="633" t="s">
        <v>2164</v>
      </c>
    </row>
    <row r="179" spans="1:6" x14ac:dyDescent="0.15">
      <c r="A179" s="633" t="s">
        <v>2675</v>
      </c>
      <c r="B179" s="633" t="s">
        <v>2676</v>
      </c>
      <c r="C179" s="633" t="s">
        <v>653</v>
      </c>
      <c r="D179" s="633" t="s">
        <v>2164</v>
      </c>
      <c r="E179" s="633" t="s">
        <v>2677</v>
      </c>
      <c r="F179" s="633" t="s">
        <v>2164</v>
      </c>
    </row>
    <row r="180" spans="1:6" x14ac:dyDescent="0.15">
      <c r="A180" s="633" t="s">
        <v>2678</v>
      </c>
      <c r="B180" s="633" t="s">
        <v>2679</v>
      </c>
      <c r="C180" s="633" t="s">
        <v>653</v>
      </c>
      <c r="D180" s="633" t="s">
        <v>2164</v>
      </c>
      <c r="E180" s="633" t="s">
        <v>2680</v>
      </c>
      <c r="F180" s="633" t="s">
        <v>2164</v>
      </c>
    </row>
    <row r="181" spans="1:6" x14ac:dyDescent="0.15">
      <c r="A181" s="633" t="s">
        <v>2681</v>
      </c>
      <c r="B181" s="633" t="s">
        <v>2682</v>
      </c>
      <c r="C181" s="633" t="s">
        <v>653</v>
      </c>
      <c r="D181" s="633" t="s">
        <v>2164</v>
      </c>
      <c r="E181" s="633" t="s">
        <v>2683</v>
      </c>
      <c r="F181" s="633" t="s">
        <v>2164</v>
      </c>
    </row>
    <row r="182" spans="1:6" x14ac:dyDescent="0.15">
      <c r="A182" s="633" t="s">
        <v>2684</v>
      </c>
      <c r="B182" s="633" t="s">
        <v>2685</v>
      </c>
      <c r="C182" s="633" t="s">
        <v>653</v>
      </c>
      <c r="D182" s="633" t="s">
        <v>2164</v>
      </c>
      <c r="E182" s="633" t="s">
        <v>2686</v>
      </c>
      <c r="F182" s="633" t="s">
        <v>2164</v>
      </c>
    </row>
    <row r="183" spans="1:6" x14ac:dyDescent="0.15">
      <c r="A183" s="633" t="s">
        <v>2687</v>
      </c>
      <c r="B183" s="633" t="s">
        <v>2688</v>
      </c>
      <c r="C183" s="633" t="s">
        <v>653</v>
      </c>
      <c r="D183" s="633" t="s">
        <v>2164</v>
      </c>
      <c r="E183" s="633" t="s">
        <v>2689</v>
      </c>
      <c r="F183" s="633" t="s">
        <v>2164</v>
      </c>
    </row>
    <row r="184" spans="1:6" x14ac:dyDescent="0.15">
      <c r="A184" s="633" t="s">
        <v>2690</v>
      </c>
      <c r="B184" s="633" t="s">
        <v>2691</v>
      </c>
      <c r="C184" s="633" t="s">
        <v>653</v>
      </c>
      <c r="D184" s="633" t="s">
        <v>2164</v>
      </c>
      <c r="E184" s="633" t="s">
        <v>2692</v>
      </c>
      <c r="F184" s="633" t="s">
        <v>2164</v>
      </c>
    </row>
    <row r="185" spans="1:6" x14ac:dyDescent="0.15">
      <c r="A185" s="633" t="s">
        <v>2693</v>
      </c>
      <c r="B185" s="633" t="s">
        <v>2694</v>
      </c>
      <c r="C185" s="633" t="s">
        <v>653</v>
      </c>
      <c r="D185" s="633" t="s">
        <v>2164</v>
      </c>
      <c r="E185" s="633" t="s">
        <v>2695</v>
      </c>
      <c r="F185" s="633" t="s">
        <v>2164</v>
      </c>
    </row>
    <row r="186" spans="1:6" x14ac:dyDescent="0.15">
      <c r="A186" s="633" t="s">
        <v>2696</v>
      </c>
      <c r="B186" s="633" t="s">
        <v>2697</v>
      </c>
      <c r="C186" s="633" t="s">
        <v>653</v>
      </c>
      <c r="D186" s="633" t="s">
        <v>2164</v>
      </c>
      <c r="E186" s="633" t="s">
        <v>2698</v>
      </c>
      <c r="F186" s="633" t="s">
        <v>2164</v>
      </c>
    </row>
    <row r="187" spans="1:6" x14ac:dyDescent="0.15">
      <c r="A187" s="633" t="s">
        <v>2699</v>
      </c>
      <c r="B187" s="633" t="s">
        <v>2700</v>
      </c>
      <c r="C187" s="633" t="s">
        <v>653</v>
      </c>
      <c r="D187" s="633" t="s">
        <v>2164</v>
      </c>
      <c r="E187" s="633" t="s">
        <v>2701</v>
      </c>
      <c r="F187" s="633" t="s">
        <v>2164</v>
      </c>
    </row>
    <row r="188" spans="1:6" x14ac:dyDescent="0.15">
      <c r="A188" s="633" t="s">
        <v>2702</v>
      </c>
      <c r="B188" s="633" t="s">
        <v>2703</v>
      </c>
      <c r="C188" s="633" t="s">
        <v>653</v>
      </c>
      <c r="D188" s="633" t="s">
        <v>2164</v>
      </c>
      <c r="E188" s="633" t="s">
        <v>2704</v>
      </c>
      <c r="F188" s="633" t="s">
        <v>2164</v>
      </c>
    </row>
    <row r="189" spans="1:6" x14ac:dyDescent="0.15">
      <c r="A189" s="633" t="s">
        <v>2705</v>
      </c>
      <c r="B189" s="633" t="s">
        <v>2706</v>
      </c>
      <c r="C189" s="633" t="s">
        <v>653</v>
      </c>
      <c r="D189" s="633" t="s">
        <v>2164</v>
      </c>
      <c r="E189" s="633" t="s">
        <v>2707</v>
      </c>
      <c r="F189" s="633" t="s">
        <v>2164</v>
      </c>
    </row>
    <row r="190" spans="1:6" x14ac:dyDescent="0.15">
      <c r="A190" s="633" t="s">
        <v>2708</v>
      </c>
      <c r="B190" s="633" t="s">
        <v>2709</v>
      </c>
      <c r="C190" s="633" t="s">
        <v>653</v>
      </c>
      <c r="D190" s="633" t="s">
        <v>2164</v>
      </c>
      <c r="E190" s="633" t="s">
        <v>2710</v>
      </c>
      <c r="F190" s="633" t="s">
        <v>2164</v>
      </c>
    </row>
    <row r="191" spans="1:6" x14ac:dyDescent="0.15">
      <c r="A191" s="633" t="s">
        <v>2711</v>
      </c>
      <c r="B191" s="633" t="s">
        <v>2712</v>
      </c>
      <c r="C191" s="633" t="s">
        <v>653</v>
      </c>
      <c r="D191" s="633" t="s">
        <v>2164</v>
      </c>
      <c r="E191" s="633" t="s">
        <v>2713</v>
      </c>
      <c r="F191" s="633" t="s">
        <v>2164</v>
      </c>
    </row>
    <row r="192" spans="1:6" x14ac:dyDescent="0.15">
      <c r="A192" s="633" t="s">
        <v>2714</v>
      </c>
      <c r="B192" s="633" t="s">
        <v>2715</v>
      </c>
      <c r="C192" s="633" t="s">
        <v>653</v>
      </c>
      <c r="D192" s="633" t="s">
        <v>2164</v>
      </c>
      <c r="E192" s="633" t="s">
        <v>2716</v>
      </c>
      <c r="F192" s="633" t="s">
        <v>2164</v>
      </c>
    </row>
    <row r="193" spans="1:6" x14ac:dyDescent="0.15">
      <c r="A193" s="633" t="s">
        <v>2717</v>
      </c>
      <c r="B193" s="633" t="s">
        <v>2718</v>
      </c>
      <c r="C193" s="633" t="s">
        <v>653</v>
      </c>
      <c r="D193" s="633" t="s">
        <v>2164</v>
      </c>
      <c r="E193" s="633" t="s">
        <v>2719</v>
      </c>
      <c r="F193" s="633" t="s">
        <v>2164</v>
      </c>
    </row>
    <row r="194" spans="1:6" x14ac:dyDescent="0.15">
      <c r="A194" s="633" t="s">
        <v>2720</v>
      </c>
      <c r="B194" s="633" t="s">
        <v>2721</v>
      </c>
      <c r="C194" s="633" t="s">
        <v>653</v>
      </c>
      <c r="D194" s="633" t="s">
        <v>2164</v>
      </c>
      <c r="E194" s="633" t="s">
        <v>2722</v>
      </c>
      <c r="F194" s="633" t="s">
        <v>2164</v>
      </c>
    </row>
    <row r="195" spans="1:6" x14ac:dyDescent="0.15">
      <c r="A195" s="633" t="s">
        <v>2723</v>
      </c>
      <c r="B195" s="633" t="s">
        <v>2724</v>
      </c>
      <c r="C195" s="633" t="s">
        <v>653</v>
      </c>
      <c r="D195" s="633" t="s">
        <v>2164</v>
      </c>
      <c r="E195" s="633" t="s">
        <v>2725</v>
      </c>
      <c r="F195" s="633" t="s">
        <v>2164</v>
      </c>
    </row>
    <row r="196" spans="1:6" x14ac:dyDescent="0.15">
      <c r="A196" s="633" t="s">
        <v>2726</v>
      </c>
      <c r="B196" s="633" t="s">
        <v>2727</v>
      </c>
      <c r="C196" s="633" t="s">
        <v>653</v>
      </c>
      <c r="D196" s="633" t="s">
        <v>2164</v>
      </c>
      <c r="E196" s="633" t="s">
        <v>2728</v>
      </c>
      <c r="F196" s="633" t="s">
        <v>2164</v>
      </c>
    </row>
    <row r="197" spans="1:6" x14ac:dyDescent="0.15">
      <c r="A197" s="633" t="s">
        <v>2729</v>
      </c>
      <c r="B197" s="633" t="s">
        <v>2730</v>
      </c>
      <c r="C197" s="633" t="s">
        <v>653</v>
      </c>
      <c r="D197" s="633" t="s">
        <v>2164</v>
      </c>
      <c r="E197" s="633" t="s">
        <v>2731</v>
      </c>
      <c r="F197" s="633" t="s">
        <v>2164</v>
      </c>
    </row>
    <row r="198" spans="1:6" x14ac:dyDescent="0.15">
      <c r="A198" s="633" t="s">
        <v>2732</v>
      </c>
      <c r="B198" s="633" t="s">
        <v>2733</v>
      </c>
      <c r="C198" s="633" t="s">
        <v>653</v>
      </c>
      <c r="D198" s="633" t="s">
        <v>2164</v>
      </c>
      <c r="E198" s="633" t="s">
        <v>2734</v>
      </c>
      <c r="F198" s="633" t="s">
        <v>2164</v>
      </c>
    </row>
    <row r="199" spans="1:6" x14ac:dyDescent="0.15">
      <c r="A199" s="633" t="s">
        <v>2735</v>
      </c>
      <c r="B199" s="633" t="s">
        <v>2736</v>
      </c>
      <c r="C199" s="633" t="s">
        <v>653</v>
      </c>
      <c r="D199" s="633" t="s">
        <v>2164</v>
      </c>
      <c r="E199" s="633" t="s">
        <v>2737</v>
      </c>
      <c r="F199" s="633" t="s">
        <v>2164</v>
      </c>
    </row>
    <row r="200" spans="1:6" x14ac:dyDescent="0.15">
      <c r="A200" s="633" t="s">
        <v>2738</v>
      </c>
      <c r="B200" s="633" t="s">
        <v>2739</v>
      </c>
      <c r="C200" s="633" t="s">
        <v>653</v>
      </c>
      <c r="D200" s="633" t="s">
        <v>2164</v>
      </c>
      <c r="E200" s="633" t="s">
        <v>2740</v>
      </c>
      <c r="F200" s="633" t="s">
        <v>2164</v>
      </c>
    </row>
    <row r="201" spans="1:6" x14ac:dyDescent="0.15">
      <c r="A201" s="633" t="s">
        <v>2741</v>
      </c>
      <c r="B201" s="633" t="s">
        <v>2742</v>
      </c>
      <c r="C201" s="633" t="s">
        <v>653</v>
      </c>
      <c r="D201" s="633" t="s">
        <v>2164</v>
      </c>
      <c r="E201" s="633" t="s">
        <v>2743</v>
      </c>
      <c r="F201" s="633" t="s">
        <v>2164</v>
      </c>
    </row>
    <row r="202" spans="1:6" x14ac:dyDescent="0.15">
      <c r="A202" s="633" t="s">
        <v>2744</v>
      </c>
      <c r="B202" s="633" t="s">
        <v>2745</v>
      </c>
      <c r="C202" s="633" t="s">
        <v>653</v>
      </c>
      <c r="D202" s="633" t="s">
        <v>2164</v>
      </c>
      <c r="E202" s="633" t="s">
        <v>2746</v>
      </c>
      <c r="F202" s="633" t="s">
        <v>2164</v>
      </c>
    </row>
    <row r="203" spans="1:6" x14ac:dyDescent="0.15">
      <c r="A203" s="633" t="s">
        <v>2747</v>
      </c>
      <c r="B203" s="633" t="s">
        <v>2748</v>
      </c>
      <c r="C203" s="633" t="s">
        <v>653</v>
      </c>
      <c r="D203" s="633" t="s">
        <v>2164</v>
      </c>
      <c r="E203" s="633" t="s">
        <v>2749</v>
      </c>
      <c r="F203" s="633" t="s">
        <v>2164</v>
      </c>
    </row>
    <row r="204" spans="1:6" x14ac:dyDescent="0.15">
      <c r="A204" s="633" t="s">
        <v>2750</v>
      </c>
      <c r="B204" s="633" t="s">
        <v>2751</v>
      </c>
      <c r="C204" s="633" t="s">
        <v>653</v>
      </c>
      <c r="D204" s="633" t="s">
        <v>2164</v>
      </c>
      <c r="E204" s="633" t="s">
        <v>2752</v>
      </c>
      <c r="F204" s="633" t="s">
        <v>2164</v>
      </c>
    </row>
    <row r="205" spans="1:6" x14ac:dyDescent="0.15">
      <c r="A205" s="633" t="s">
        <v>2753</v>
      </c>
      <c r="B205" s="633" t="s">
        <v>2754</v>
      </c>
      <c r="C205" s="633" t="s">
        <v>653</v>
      </c>
      <c r="D205" s="633" t="s">
        <v>2164</v>
      </c>
      <c r="E205" s="633" t="s">
        <v>2755</v>
      </c>
      <c r="F205" s="633" t="s">
        <v>2164</v>
      </c>
    </row>
    <row r="206" spans="1:6" x14ac:dyDescent="0.15">
      <c r="A206" s="633" t="s">
        <v>2756</v>
      </c>
      <c r="B206" s="633" t="s">
        <v>2757</v>
      </c>
      <c r="C206" s="633" t="s">
        <v>653</v>
      </c>
      <c r="D206" s="633" t="s">
        <v>2164</v>
      </c>
      <c r="E206" s="633" t="s">
        <v>2758</v>
      </c>
      <c r="F206" s="633" t="s">
        <v>2164</v>
      </c>
    </row>
    <row r="207" spans="1:6" x14ac:dyDescent="0.15">
      <c r="A207" s="633" t="s">
        <v>2304</v>
      </c>
      <c r="B207" s="633" t="s">
        <v>2759</v>
      </c>
      <c r="C207" s="633" t="s">
        <v>653</v>
      </c>
      <c r="D207" s="633" t="s">
        <v>2164</v>
      </c>
      <c r="E207" s="633" t="s">
        <v>2760</v>
      </c>
      <c r="F207" s="633" t="s">
        <v>2164</v>
      </c>
    </row>
    <row r="208" spans="1:6" x14ac:dyDescent="0.15">
      <c r="A208" s="633" t="s">
        <v>2761</v>
      </c>
      <c r="B208" s="633" t="s">
        <v>2762</v>
      </c>
      <c r="C208" s="633" t="s">
        <v>653</v>
      </c>
      <c r="D208" s="633" t="s">
        <v>2164</v>
      </c>
      <c r="E208" s="633" t="s">
        <v>2763</v>
      </c>
      <c r="F208" s="633" t="s">
        <v>2164</v>
      </c>
    </row>
    <row r="209" spans="1:6" x14ac:dyDescent="0.15">
      <c r="A209" s="633" t="s">
        <v>2764</v>
      </c>
      <c r="B209" s="633" t="s">
        <v>2765</v>
      </c>
      <c r="C209" s="633" t="s">
        <v>653</v>
      </c>
      <c r="D209" s="633" t="s">
        <v>2164</v>
      </c>
      <c r="E209" s="633" t="s">
        <v>2766</v>
      </c>
      <c r="F209" s="633" t="s">
        <v>2164</v>
      </c>
    </row>
    <row r="210" spans="1:6" x14ac:dyDescent="0.15">
      <c r="A210" s="633" t="s">
        <v>2764</v>
      </c>
      <c r="B210" s="633" t="s">
        <v>2767</v>
      </c>
      <c r="C210" s="633" t="s">
        <v>653</v>
      </c>
      <c r="D210" s="633" t="s">
        <v>2164</v>
      </c>
      <c r="E210" s="633" t="s">
        <v>1183</v>
      </c>
      <c r="F210" s="633" t="s">
        <v>2164</v>
      </c>
    </row>
    <row r="211" spans="1:6" x14ac:dyDescent="0.15">
      <c r="A211" s="633" t="s">
        <v>2764</v>
      </c>
      <c r="B211" s="633" t="s">
        <v>2768</v>
      </c>
      <c r="C211" s="633" t="s">
        <v>653</v>
      </c>
      <c r="D211" s="633" t="s">
        <v>2164</v>
      </c>
      <c r="E211" s="633" t="s">
        <v>2769</v>
      </c>
      <c r="F211" s="633" t="s">
        <v>2164</v>
      </c>
    </row>
    <row r="212" spans="1:6" x14ac:dyDescent="0.15">
      <c r="A212" s="633" t="s">
        <v>2770</v>
      </c>
      <c r="B212" s="633" t="s">
        <v>2771</v>
      </c>
      <c r="C212" s="633" t="s">
        <v>653</v>
      </c>
      <c r="D212" s="633" t="s">
        <v>2164</v>
      </c>
      <c r="E212" s="633" t="s">
        <v>2772</v>
      </c>
      <c r="F212" s="633" t="s">
        <v>2164</v>
      </c>
    </row>
    <row r="213" spans="1:6" x14ac:dyDescent="0.15">
      <c r="A213" s="633" t="s">
        <v>2773</v>
      </c>
      <c r="B213" s="633" t="s">
        <v>2774</v>
      </c>
      <c r="C213" s="633" t="s">
        <v>653</v>
      </c>
      <c r="D213" s="633" t="s">
        <v>2164</v>
      </c>
      <c r="E213" s="633" t="s">
        <v>2775</v>
      </c>
      <c r="F213" s="633" t="s">
        <v>2164</v>
      </c>
    </row>
    <row r="214" spans="1:6" x14ac:dyDescent="0.15">
      <c r="A214" s="633" t="s">
        <v>2776</v>
      </c>
      <c r="B214" s="633" t="s">
        <v>2777</v>
      </c>
      <c r="C214" s="633" t="s">
        <v>653</v>
      </c>
      <c r="D214" s="633" t="s">
        <v>2164</v>
      </c>
      <c r="E214" s="633" t="s">
        <v>2778</v>
      </c>
      <c r="F214" s="633" t="s">
        <v>2164</v>
      </c>
    </row>
    <row r="215" spans="1:6" x14ac:dyDescent="0.15">
      <c r="A215" s="633" t="s">
        <v>2779</v>
      </c>
      <c r="B215" s="633" t="s">
        <v>2780</v>
      </c>
      <c r="C215" s="633" t="s">
        <v>653</v>
      </c>
      <c r="D215" s="633" t="s">
        <v>2164</v>
      </c>
      <c r="E215" s="633" t="s">
        <v>2781</v>
      </c>
      <c r="F215" s="633" t="s">
        <v>2164</v>
      </c>
    </row>
    <row r="216" spans="1:6" x14ac:dyDescent="0.15">
      <c r="A216" s="633" t="s">
        <v>2782</v>
      </c>
      <c r="B216" s="633" t="s">
        <v>2783</v>
      </c>
      <c r="C216" s="633" t="s">
        <v>653</v>
      </c>
      <c r="D216" s="633" t="s">
        <v>2164</v>
      </c>
      <c r="E216" s="633" t="s">
        <v>2784</v>
      </c>
      <c r="F216" s="633" t="s">
        <v>2164</v>
      </c>
    </row>
    <row r="217" spans="1:6" x14ac:dyDescent="0.15">
      <c r="A217" s="633" t="s">
        <v>2785</v>
      </c>
      <c r="B217" s="633" t="s">
        <v>2786</v>
      </c>
      <c r="C217" s="633" t="s">
        <v>653</v>
      </c>
      <c r="D217" s="633" t="s">
        <v>2164</v>
      </c>
      <c r="E217" s="633" t="s">
        <v>2787</v>
      </c>
      <c r="F217" s="633" t="s">
        <v>2164</v>
      </c>
    </row>
    <row r="218" spans="1:6" x14ac:dyDescent="0.15">
      <c r="A218" s="633" t="s">
        <v>2788</v>
      </c>
      <c r="B218" s="633" t="s">
        <v>2789</v>
      </c>
      <c r="C218" s="633" t="s">
        <v>653</v>
      </c>
      <c r="D218" s="633" t="s">
        <v>2164</v>
      </c>
      <c r="E218" s="633" t="s">
        <v>2790</v>
      </c>
      <c r="F218" s="633" t="s">
        <v>2164</v>
      </c>
    </row>
    <row r="219" spans="1:6" x14ac:dyDescent="0.15">
      <c r="A219" s="633" t="s">
        <v>2791</v>
      </c>
      <c r="B219" s="633" t="s">
        <v>2792</v>
      </c>
      <c r="C219" s="633" t="s">
        <v>653</v>
      </c>
      <c r="D219" s="633" t="s">
        <v>2164</v>
      </c>
      <c r="E219" s="633" t="s">
        <v>2793</v>
      </c>
      <c r="F219" s="633" t="s">
        <v>2164</v>
      </c>
    </row>
    <row r="220" spans="1:6" x14ac:dyDescent="0.15">
      <c r="A220" s="633" t="s">
        <v>2794</v>
      </c>
      <c r="B220" s="633" t="s">
        <v>2795</v>
      </c>
      <c r="C220" s="633" t="s">
        <v>653</v>
      </c>
      <c r="D220" s="633" t="s">
        <v>2164</v>
      </c>
      <c r="E220" s="633" t="s">
        <v>2796</v>
      </c>
      <c r="F220" s="633" t="s">
        <v>2164</v>
      </c>
    </row>
    <row r="221" spans="1:6" x14ac:dyDescent="0.15">
      <c r="A221" s="633" t="s">
        <v>2797</v>
      </c>
      <c r="B221" s="633" t="s">
        <v>2798</v>
      </c>
      <c r="C221" s="633" t="s">
        <v>653</v>
      </c>
      <c r="D221" s="633" t="s">
        <v>2164</v>
      </c>
      <c r="E221" s="633" t="s">
        <v>2799</v>
      </c>
      <c r="F221" s="633" t="s">
        <v>2164</v>
      </c>
    </row>
    <row r="222" spans="1:6" x14ac:dyDescent="0.15">
      <c r="A222" s="633" t="s">
        <v>2800</v>
      </c>
      <c r="B222" s="633" t="s">
        <v>2801</v>
      </c>
      <c r="C222" s="633" t="s">
        <v>653</v>
      </c>
      <c r="D222" s="633" t="s">
        <v>2164</v>
      </c>
      <c r="E222" s="633" t="s">
        <v>2802</v>
      </c>
      <c r="F222" s="633" t="s">
        <v>2164</v>
      </c>
    </row>
    <row r="223" spans="1:6" x14ac:dyDescent="0.15">
      <c r="A223" s="633" t="s">
        <v>2803</v>
      </c>
      <c r="B223" s="633" t="s">
        <v>2804</v>
      </c>
      <c r="C223" s="633" t="s">
        <v>653</v>
      </c>
      <c r="D223" s="633" t="s">
        <v>2164</v>
      </c>
      <c r="E223" s="633" t="s">
        <v>2805</v>
      </c>
      <c r="F223" s="633" t="s">
        <v>2164</v>
      </c>
    </row>
    <row r="224" spans="1:6" x14ac:dyDescent="0.15">
      <c r="A224" s="633" t="s">
        <v>2806</v>
      </c>
      <c r="B224" s="633" t="s">
        <v>2807</v>
      </c>
      <c r="C224" s="633" t="s">
        <v>653</v>
      </c>
      <c r="D224" s="633" t="s">
        <v>2164</v>
      </c>
      <c r="E224" s="633" t="s">
        <v>2808</v>
      </c>
      <c r="F224" s="633" t="s">
        <v>2164</v>
      </c>
    </row>
    <row r="225" spans="1:6" x14ac:dyDescent="0.15">
      <c r="A225" s="633" t="s">
        <v>2809</v>
      </c>
      <c r="B225" s="633" t="s">
        <v>2810</v>
      </c>
      <c r="C225" s="633" t="s">
        <v>653</v>
      </c>
      <c r="D225" s="633" t="s">
        <v>2164</v>
      </c>
      <c r="E225" s="633" t="s">
        <v>849</v>
      </c>
      <c r="F225" s="633" t="s">
        <v>2164</v>
      </c>
    </row>
    <row r="226" spans="1:6" x14ac:dyDescent="0.15">
      <c r="A226" s="633" t="s">
        <v>2811</v>
      </c>
      <c r="B226" s="633" t="s">
        <v>2812</v>
      </c>
      <c r="C226" s="633" t="s">
        <v>653</v>
      </c>
      <c r="D226" s="633" t="s">
        <v>2164</v>
      </c>
      <c r="E226" s="633" t="s">
        <v>2813</v>
      </c>
      <c r="F226" s="633" t="s">
        <v>2164</v>
      </c>
    </row>
    <row r="227" spans="1:6" x14ac:dyDescent="0.15">
      <c r="A227" s="633" t="s">
        <v>2814</v>
      </c>
      <c r="B227" s="633" t="s">
        <v>2815</v>
      </c>
      <c r="C227" s="633" t="s">
        <v>653</v>
      </c>
      <c r="D227" s="633" t="s">
        <v>2164</v>
      </c>
      <c r="E227" s="633" t="s">
        <v>2816</v>
      </c>
      <c r="F227" s="633" t="s">
        <v>2164</v>
      </c>
    </row>
    <row r="228" spans="1:6" x14ac:dyDescent="0.15">
      <c r="A228" s="633" t="s">
        <v>2817</v>
      </c>
      <c r="B228" s="633" t="s">
        <v>2818</v>
      </c>
      <c r="C228" s="633" t="s">
        <v>653</v>
      </c>
      <c r="D228" s="633" t="s">
        <v>2164</v>
      </c>
      <c r="E228" s="633" t="s">
        <v>2819</v>
      </c>
      <c r="F228" s="633" t="s">
        <v>2164</v>
      </c>
    </row>
    <row r="229" spans="1:6" x14ac:dyDescent="0.15">
      <c r="A229" s="633" t="s">
        <v>2820</v>
      </c>
      <c r="B229" s="633" t="s">
        <v>2821</v>
      </c>
      <c r="C229" s="633" t="s">
        <v>653</v>
      </c>
      <c r="D229" s="633" t="s">
        <v>2164</v>
      </c>
      <c r="E229" s="633" t="s">
        <v>2822</v>
      </c>
      <c r="F229" s="633" t="s">
        <v>2164</v>
      </c>
    </row>
    <row r="230" spans="1:6" x14ac:dyDescent="0.15">
      <c r="A230" s="633" t="s">
        <v>2823</v>
      </c>
      <c r="B230" s="633" t="s">
        <v>2824</v>
      </c>
      <c r="C230" s="633" t="s">
        <v>653</v>
      </c>
      <c r="D230" s="633" t="s">
        <v>2164</v>
      </c>
      <c r="E230" s="633" t="s">
        <v>864</v>
      </c>
      <c r="F230" s="633" t="s">
        <v>2164</v>
      </c>
    </row>
    <row r="231" spans="1:6" x14ac:dyDescent="0.15">
      <c r="A231" s="633" t="s">
        <v>2825</v>
      </c>
      <c r="B231" s="633" t="s">
        <v>2826</v>
      </c>
      <c r="C231" s="633" t="s">
        <v>653</v>
      </c>
      <c r="D231" s="633" t="s">
        <v>2164</v>
      </c>
      <c r="E231" s="633" t="s">
        <v>2827</v>
      </c>
      <c r="F231" s="633" t="s">
        <v>2164</v>
      </c>
    </row>
    <row r="232" spans="1:6" x14ac:dyDescent="0.15">
      <c r="A232" s="633" t="s">
        <v>2828</v>
      </c>
      <c r="B232" s="633" t="s">
        <v>2829</v>
      </c>
      <c r="C232" s="633" t="s">
        <v>653</v>
      </c>
      <c r="D232" s="633" t="s">
        <v>2164</v>
      </c>
      <c r="E232" s="633" t="s">
        <v>2830</v>
      </c>
      <c r="F232" s="633" t="s">
        <v>2164</v>
      </c>
    </row>
    <row r="233" spans="1:6" x14ac:dyDescent="0.15">
      <c r="A233" s="633" t="s">
        <v>2831</v>
      </c>
      <c r="B233" s="633" t="s">
        <v>2832</v>
      </c>
      <c r="C233" s="633" t="s">
        <v>653</v>
      </c>
      <c r="D233" s="633" t="s">
        <v>2164</v>
      </c>
      <c r="E233" s="633" t="s">
        <v>2833</v>
      </c>
      <c r="F233" s="633" t="s">
        <v>2164</v>
      </c>
    </row>
    <row r="234" spans="1:6" x14ac:dyDescent="0.15">
      <c r="A234" s="633" t="s">
        <v>2834</v>
      </c>
      <c r="B234" s="633" t="s">
        <v>2835</v>
      </c>
      <c r="C234" s="633" t="s">
        <v>653</v>
      </c>
      <c r="D234" s="633" t="s">
        <v>2164</v>
      </c>
      <c r="E234" s="633" t="s">
        <v>2836</v>
      </c>
      <c r="F234" s="633" t="s">
        <v>2164</v>
      </c>
    </row>
    <row r="235" spans="1:6" x14ac:dyDescent="0.15">
      <c r="A235" s="633" t="s">
        <v>2837</v>
      </c>
      <c r="B235" s="633" t="s">
        <v>2838</v>
      </c>
      <c r="C235" s="633" t="s">
        <v>653</v>
      </c>
      <c r="D235" s="633" t="s">
        <v>2164</v>
      </c>
      <c r="E235" s="633" t="s">
        <v>2839</v>
      </c>
      <c r="F235" s="633" t="s">
        <v>2164</v>
      </c>
    </row>
    <row r="236" spans="1:6" x14ac:dyDescent="0.15">
      <c r="A236" s="633" t="s">
        <v>2840</v>
      </c>
      <c r="B236" s="633" t="s">
        <v>2841</v>
      </c>
      <c r="C236" s="633" t="s">
        <v>653</v>
      </c>
      <c r="D236" s="633" t="s">
        <v>2164</v>
      </c>
      <c r="E236" s="633" t="s">
        <v>2842</v>
      </c>
      <c r="F236" s="633" t="s">
        <v>2164</v>
      </c>
    </row>
    <row r="237" spans="1:6" x14ac:dyDescent="0.15">
      <c r="A237" s="633" t="s">
        <v>2843</v>
      </c>
      <c r="B237" s="633" t="s">
        <v>2844</v>
      </c>
      <c r="C237" s="633" t="s">
        <v>653</v>
      </c>
      <c r="D237" s="633" t="s">
        <v>2164</v>
      </c>
      <c r="E237" s="633" t="s">
        <v>2845</v>
      </c>
      <c r="F237" s="633" t="s">
        <v>2164</v>
      </c>
    </row>
    <row r="238" spans="1:6" x14ac:dyDescent="0.15">
      <c r="A238" s="633" t="s">
        <v>2846</v>
      </c>
      <c r="B238" s="633" t="s">
        <v>2847</v>
      </c>
      <c r="C238" s="633" t="s">
        <v>653</v>
      </c>
      <c r="D238" s="633" t="s">
        <v>2164</v>
      </c>
      <c r="E238" s="633" t="s">
        <v>2848</v>
      </c>
      <c r="F238" s="633" t="s">
        <v>2164</v>
      </c>
    </row>
    <row r="239" spans="1:6" x14ac:dyDescent="0.15">
      <c r="A239" s="633" t="s">
        <v>2849</v>
      </c>
      <c r="B239" s="633" t="s">
        <v>2850</v>
      </c>
      <c r="C239" s="633" t="s">
        <v>653</v>
      </c>
      <c r="D239" s="633" t="s">
        <v>2164</v>
      </c>
      <c r="E239" s="633" t="s">
        <v>2851</v>
      </c>
      <c r="F239" s="633" t="s">
        <v>2164</v>
      </c>
    </row>
    <row r="240" spans="1:6" x14ac:dyDescent="0.15">
      <c r="A240" s="633" t="s">
        <v>2849</v>
      </c>
      <c r="B240" s="633" t="s">
        <v>2852</v>
      </c>
      <c r="C240" s="633" t="s">
        <v>653</v>
      </c>
      <c r="D240" s="633" t="s">
        <v>2164</v>
      </c>
      <c r="E240" s="633" t="s">
        <v>2853</v>
      </c>
      <c r="F240" s="633" t="s">
        <v>2164</v>
      </c>
    </row>
    <row r="241" spans="1:6" x14ac:dyDescent="0.15">
      <c r="A241" s="633" t="s">
        <v>2854</v>
      </c>
      <c r="B241" s="633" t="s">
        <v>2855</v>
      </c>
      <c r="C241" s="633" t="s">
        <v>653</v>
      </c>
      <c r="D241" s="633" t="s">
        <v>2164</v>
      </c>
      <c r="E241" s="633" t="s">
        <v>2856</v>
      </c>
      <c r="F241" s="633" t="s">
        <v>2164</v>
      </c>
    </row>
    <row r="242" spans="1:6" x14ac:dyDescent="0.15">
      <c r="A242" s="633" t="s">
        <v>2857</v>
      </c>
      <c r="B242" s="633" t="s">
        <v>2858</v>
      </c>
      <c r="C242" s="633" t="s">
        <v>653</v>
      </c>
      <c r="D242" s="633" t="s">
        <v>2164</v>
      </c>
      <c r="E242" s="633" t="s">
        <v>2859</v>
      </c>
      <c r="F242" s="633" t="s">
        <v>2164</v>
      </c>
    </row>
    <row r="243" spans="1:6" x14ac:dyDescent="0.15">
      <c r="A243" s="633" t="s">
        <v>2860</v>
      </c>
      <c r="B243" s="633" t="s">
        <v>2861</v>
      </c>
      <c r="C243" s="633" t="s">
        <v>653</v>
      </c>
      <c r="D243" s="633" t="s">
        <v>2164</v>
      </c>
      <c r="E243" s="633" t="s">
        <v>2862</v>
      </c>
      <c r="F243" s="633" t="s">
        <v>2164</v>
      </c>
    </row>
    <row r="244" spans="1:6" x14ac:dyDescent="0.15">
      <c r="A244" s="633" t="s">
        <v>2863</v>
      </c>
      <c r="B244" s="633" t="s">
        <v>2864</v>
      </c>
      <c r="C244" s="633" t="s">
        <v>653</v>
      </c>
      <c r="D244" s="633" t="s">
        <v>2164</v>
      </c>
      <c r="E244" s="633" t="s">
        <v>2865</v>
      </c>
      <c r="F244" s="633" t="s">
        <v>2164</v>
      </c>
    </row>
    <row r="245" spans="1:6" x14ac:dyDescent="0.15">
      <c r="A245" s="633" t="s">
        <v>2866</v>
      </c>
      <c r="B245" s="633" t="s">
        <v>2867</v>
      </c>
      <c r="C245" s="633" t="s">
        <v>653</v>
      </c>
      <c r="D245" s="633" t="s">
        <v>2164</v>
      </c>
      <c r="E245" s="633" t="s">
        <v>2868</v>
      </c>
      <c r="F245" s="633" t="s">
        <v>2164</v>
      </c>
    </row>
    <row r="246" spans="1:6" x14ac:dyDescent="0.15">
      <c r="A246" s="633" t="s">
        <v>2869</v>
      </c>
      <c r="B246" s="633" t="s">
        <v>2870</v>
      </c>
      <c r="C246" s="633" t="s">
        <v>653</v>
      </c>
      <c r="D246" s="633" t="s">
        <v>2164</v>
      </c>
      <c r="E246" s="633" t="s">
        <v>2871</v>
      </c>
      <c r="F246" s="633" t="s">
        <v>2164</v>
      </c>
    </row>
    <row r="247" spans="1:6" x14ac:dyDescent="0.15">
      <c r="A247" s="633" t="s">
        <v>2872</v>
      </c>
      <c r="B247" s="633" t="s">
        <v>2873</v>
      </c>
      <c r="C247" s="633" t="s">
        <v>653</v>
      </c>
      <c r="D247" s="633" t="s">
        <v>2164</v>
      </c>
      <c r="E247" s="633" t="s">
        <v>2874</v>
      </c>
      <c r="F247" s="633" t="s">
        <v>2164</v>
      </c>
    </row>
    <row r="248" spans="1:6" x14ac:dyDescent="0.15">
      <c r="A248" s="633" t="s">
        <v>2875</v>
      </c>
      <c r="B248" s="633" t="s">
        <v>2876</v>
      </c>
      <c r="C248" s="633" t="s">
        <v>653</v>
      </c>
      <c r="D248" s="633" t="s">
        <v>2164</v>
      </c>
      <c r="E248" s="633" t="s">
        <v>2877</v>
      </c>
      <c r="F248" s="633" t="s">
        <v>2164</v>
      </c>
    </row>
    <row r="249" spans="1:6" x14ac:dyDescent="0.15">
      <c r="A249" s="633" t="s">
        <v>2878</v>
      </c>
      <c r="B249" s="633" t="s">
        <v>2879</v>
      </c>
      <c r="C249" s="633" t="s">
        <v>653</v>
      </c>
      <c r="D249" s="633" t="s">
        <v>2164</v>
      </c>
      <c r="E249" s="633" t="s">
        <v>2880</v>
      </c>
      <c r="F249" s="633" t="s">
        <v>2164</v>
      </c>
    </row>
    <row r="250" spans="1:6" x14ac:dyDescent="0.15">
      <c r="A250" s="633" t="s">
        <v>2881</v>
      </c>
      <c r="B250" s="633" t="s">
        <v>2882</v>
      </c>
      <c r="C250" s="633" t="s">
        <v>653</v>
      </c>
      <c r="D250" s="633" t="s">
        <v>2164</v>
      </c>
      <c r="E250" s="633" t="s">
        <v>2883</v>
      </c>
      <c r="F250" s="633" t="s">
        <v>2164</v>
      </c>
    </row>
    <row r="251" spans="1:6" x14ac:dyDescent="0.15">
      <c r="A251" s="633" t="s">
        <v>2884</v>
      </c>
      <c r="B251" s="633" t="s">
        <v>2885</v>
      </c>
      <c r="C251" s="633" t="s">
        <v>653</v>
      </c>
      <c r="D251" s="633" t="s">
        <v>2164</v>
      </c>
      <c r="E251" s="633" t="s">
        <v>2886</v>
      </c>
      <c r="F251" s="633" t="s">
        <v>2164</v>
      </c>
    </row>
    <row r="252" spans="1:6" x14ac:dyDescent="0.15">
      <c r="A252" s="633" t="s">
        <v>2887</v>
      </c>
      <c r="B252" s="633" t="s">
        <v>2888</v>
      </c>
      <c r="C252" s="633" t="s">
        <v>653</v>
      </c>
      <c r="D252" s="633" t="s">
        <v>2164</v>
      </c>
      <c r="E252" s="633" t="s">
        <v>2889</v>
      </c>
      <c r="F252" s="633" t="s">
        <v>2164</v>
      </c>
    </row>
    <row r="253" spans="1:6" x14ac:dyDescent="0.15">
      <c r="A253" s="633" t="s">
        <v>2890</v>
      </c>
      <c r="B253" s="633" t="s">
        <v>2891</v>
      </c>
      <c r="C253" s="633" t="s">
        <v>653</v>
      </c>
      <c r="D253" s="633" t="s">
        <v>2164</v>
      </c>
      <c r="E253" s="633" t="s">
        <v>2892</v>
      </c>
      <c r="F253" s="633" t="s">
        <v>2164</v>
      </c>
    </row>
    <row r="254" spans="1:6" x14ac:dyDescent="0.15">
      <c r="A254" s="633" t="s">
        <v>2893</v>
      </c>
      <c r="B254" s="633" t="s">
        <v>2894</v>
      </c>
      <c r="C254" s="633" t="s">
        <v>653</v>
      </c>
      <c r="D254" s="633" t="s">
        <v>2164</v>
      </c>
      <c r="E254" s="633" t="s">
        <v>2895</v>
      </c>
      <c r="F254" s="633" t="s">
        <v>2164</v>
      </c>
    </row>
    <row r="255" spans="1:6" x14ac:dyDescent="0.15">
      <c r="A255" s="633" t="s">
        <v>2896</v>
      </c>
      <c r="B255" s="633" t="s">
        <v>2897</v>
      </c>
      <c r="C255" s="633" t="s">
        <v>653</v>
      </c>
      <c r="D255" s="633" t="s">
        <v>2164</v>
      </c>
      <c r="E255" s="633" t="s">
        <v>2898</v>
      </c>
      <c r="F255" s="633" t="s">
        <v>2164</v>
      </c>
    </row>
    <row r="256" spans="1:6" x14ac:dyDescent="0.15">
      <c r="A256" s="633" t="s">
        <v>2899</v>
      </c>
      <c r="B256" s="633" t="s">
        <v>2900</v>
      </c>
      <c r="C256" s="633" t="s">
        <v>653</v>
      </c>
      <c r="D256" s="633" t="s">
        <v>2164</v>
      </c>
      <c r="E256" s="633" t="s">
        <v>2901</v>
      </c>
      <c r="F256" s="633" t="s">
        <v>2164</v>
      </c>
    </row>
    <row r="257" spans="1:6" x14ac:dyDescent="0.15">
      <c r="A257" s="633" t="s">
        <v>2902</v>
      </c>
      <c r="B257" s="633" t="s">
        <v>2903</v>
      </c>
      <c r="C257" s="633" t="s">
        <v>653</v>
      </c>
      <c r="D257" s="633" t="s">
        <v>2164</v>
      </c>
      <c r="E257" s="633" t="s">
        <v>2904</v>
      </c>
      <c r="F257" s="633" t="s">
        <v>2164</v>
      </c>
    </row>
    <row r="258" spans="1:6" x14ac:dyDescent="0.15">
      <c r="A258" s="633" t="s">
        <v>2905</v>
      </c>
      <c r="B258" s="633" t="s">
        <v>2906</v>
      </c>
      <c r="C258" s="633" t="s">
        <v>653</v>
      </c>
      <c r="D258" s="633" t="s">
        <v>2164</v>
      </c>
      <c r="E258" s="633" t="s">
        <v>2907</v>
      </c>
      <c r="F258" s="633" t="s">
        <v>2164</v>
      </c>
    </row>
    <row r="259" spans="1:6" x14ac:dyDescent="0.15">
      <c r="A259" s="633" t="s">
        <v>2908</v>
      </c>
      <c r="B259" s="633" t="s">
        <v>2909</v>
      </c>
      <c r="C259" s="633" t="s">
        <v>653</v>
      </c>
      <c r="D259" s="633" t="s">
        <v>2164</v>
      </c>
      <c r="E259" s="633" t="s">
        <v>2910</v>
      </c>
      <c r="F259" s="633" t="s">
        <v>2164</v>
      </c>
    </row>
    <row r="260" spans="1:6" x14ac:dyDescent="0.15">
      <c r="A260" s="633" t="s">
        <v>2911</v>
      </c>
      <c r="B260" s="633" t="s">
        <v>2912</v>
      </c>
      <c r="C260" s="633" t="s">
        <v>653</v>
      </c>
      <c r="D260" s="633" t="s">
        <v>2164</v>
      </c>
      <c r="E260" s="633" t="s">
        <v>2913</v>
      </c>
      <c r="F260" s="633" t="s">
        <v>2164</v>
      </c>
    </row>
    <row r="261" spans="1:6" x14ac:dyDescent="0.15">
      <c r="A261" s="633" t="s">
        <v>2914</v>
      </c>
      <c r="B261" s="633" t="s">
        <v>2915</v>
      </c>
      <c r="C261" s="633" t="s">
        <v>653</v>
      </c>
      <c r="D261" s="633" t="s">
        <v>2164</v>
      </c>
      <c r="E261" s="633" t="s">
        <v>2916</v>
      </c>
      <c r="F261" s="633" t="s">
        <v>2164</v>
      </c>
    </row>
    <row r="262" spans="1:6" x14ac:dyDescent="0.15">
      <c r="A262" s="633" t="s">
        <v>2917</v>
      </c>
      <c r="B262" s="633" t="s">
        <v>2918</v>
      </c>
      <c r="C262" s="633" t="s">
        <v>653</v>
      </c>
      <c r="D262" s="633" t="s">
        <v>2164</v>
      </c>
      <c r="E262" s="633" t="s">
        <v>2919</v>
      </c>
      <c r="F262" s="633" t="s">
        <v>2164</v>
      </c>
    </row>
    <row r="263" spans="1:6" x14ac:dyDescent="0.15">
      <c r="A263" s="633" t="s">
        <v>2920</v>
      </c>
      <c r="B263" s="633" t="s">
        <v>2921</v>
      </c>
      <c r="C263" s="633" t="s">
        <v>653</v>
      </c>
      <c r="D263" s="633" t="s">
        <v>2164</v>
      </c>
      <c r="E263" s="633" t="s">
        <v>876</v>
      </c>
      <c r="F263" s="633" t="s">
        <v>2164</v>
      </c>
    </row>
    <row r="264" spans="1:6" x14ac:dyDescent="0.15">
      <c r="A264" s="633" t="s">
        <v>2922</v>
      </c>
      <c r="B264" s="633" t="s">
        <v>2923</v>
      </c>
      <c r="C264" s="633" t="s">
        <v>653</v>
      </c>
      <c r="D264" s="633" t="s">
        <v>2164</v>
      </c>
      <c r="E264" s="633" t="s">
        <v>2924</v>
      </c>
      <c r="F264" s="633" t="s">
        <v>2164</v>
      </c>
    </row>
    <row r="265" spans="1:6" x14ac:dyDescent="0.15">
      <c r="A265" s="633" t="s">
        <v>2925</v>
      </c>
      <c r="B265" s="633" t="s">
        <v>2926</v>
      </c>
      <c r="C265" s="633" t="s">
        <v>653</v>
      </c>
      <c r="D265" s="633" t="s">
        <v>2164</v>
      </c>
      <c r="E265" s="633" t="s">
        <v>2927</v>
      </c>
      <c r="F265" s="633" t="s">
        <v>2164</v>
      </c>
    </row>
    <row r="266" spans="1:6" x14ac:dyDescent="0.15">
      <c r="A266" s="633" t="s">
        <v>2928</v>
      </c>
      <c r="B266" s="633" t="s">
        <v>2929</v>
      </c>
      <c r="C266" s="633" t="s">
        <v>653</v>
      </c>
      <c r="D266" s="633" t="s">
        <v>2164</v>
      </c>
      <c r="E266" s="633" t="s">
        <v>2930</v>
      </c>
      <c r="F266" s="633" t="s">
        <v>2164</v>
      </c>
    </row>
    <row r="267" spans="1:6" x14ac:dyDescent="0.15">
      <c r="A267" s="633" t="s">
        <v>2931</v>
      </c>
      <c r="B267" s="633" t="s">
        <v>2932</v>
      </c>
      <c r="C267" s="633" t="s">
        <v>653</v>
      </c>
      <c r="D267" s="633" t="s">
        <v>2164</v>
      </c>
      <c r="E267" s="633" t="s">
        <v>2933</v>
      </c>
      <c r="F267" s="633" t="s">
        <v>2164</v>
      </c>
    </row>
    <row r="268" spans="1:6" x14ac:dyDescent="0.15">
      <c r="A268" s="633" t="s">
        <v>2934</v>
      </c>
      <c r="B268" s="633" t="s">
        <v>2935</v>
      </c>
      <c r="C268" s="633" t="s">
        <v>653</v>
      </c>
      <c r="D268" s="633" t="s">
        <v>2164</v>
      </c>
      <c r="E268" s="633" t="s">
        <v>2936</v>
      </c>
      <c r="F268" s="633" t="s">
        <v>2164</v>
      </c>
    </row>
    <row r="269" spans="1:6" x14ac:dyDescent="0.15">
      <c r="A269" s="633" t="s">
        <v>2937</v>
      </c>
      <c r="B269" s="633" t="s">
        <v>2938</v>
      </c>
      <c r="C269" s="633" t="s">
        <v>653</v>
      </c>
      <c r="D269" s="633" t="s">
        <v>2164</v>
      </c>
      <c r="E269" s="633" t="s">
        <v>2939</v>
      </c>
      <c r="F269" s="633" t="s">
        <v>2164</v>
      </c>
    </row>
    <row r="270" spans="1:6" x14ac:dyDescent="0.15">
      <c r="A270" s="633" t="s">
        <v>2940</v>
      </c>
      <c r="B270" s="633" t="s">
        <v>2941</v>
      </c>
      <c r="C270" s="633" t="s">
        <v>653</v>
      </c>
      <c r="D270" s="633" t="s">
        <v>2164</v>
      </c>
      <c r="E270" s="633" t="s">
        <v>2942</v>
      </c>
      <c r="F270" s="633" t="s">
        <v>2164</v>
      </c>
    </row>
    <row r="271" spans="1:6" x14ac:dyDescent="0.15">
      <c r="A271" s="633" t="s">
        <v>2943</v>
      </c>
      <c r="B271" s="633" t="s">
        <v>2944</v>
      </c>
      <c r="C271" s="633" t="s">
        <v>653</v>
      </c>
      <c r="D271" s="633" t="s">
        <v>2164</v>
      </c>
      <c r="E271" s="633" t="s">
        <v>888</v>
      </c>
      <c r="F271" s="633" t="s">
        <v>2164</v>
      </c>
    </row>
    <row r="272" spans="1:6" x14ac:dyDescent="0.15">
      <c r="A272" s="633" t="s">
        <v>2945</v>
      </c>
      <c r="B272" s="633" t="s">
        <v>2946</v>
      </c>
      <c r="C272" s="633" t="s">
        <v>653</v>
      </c>
      <c r="D272" s="633" t="s">
        <v>2164</v>
      </c>
      <c r="E272" s="633" t="s">
        <v>2947</v>
      </c>
      <c r="F272" s="633" t="s">
        <v>2164</v>
      </c>
    </row>
    <row r="273" spans="1:6" x14ac:dyDescent="0.15">
      <c r="A273" s="633" t="s">
        <v>2948</v>
      </c>
      <c r="B273" s="633" t="s">
        <v>2949</v>
      </c>
      <c r="C273" s="633" t="s">
        <v>653</v>
      </c>
      <c r="D273" s="633" t="s">
        <v>2164</v>
      </c>
      <c r="E273" s="633" t="s">
        <v>2950</v>
      </c>
      <c r="F273" s="633" t="s">
        <v>2164</v>
      </c>
    </row>
    <row r="274" spans="1:6" x14ac:dyDescent="0.15">
      <c r="A274" s="633" t="s">
        <v>2951</v>
      </c>
      <c r="B274" s="633" t="s">
        <v>2952</v>
      </c>
      <c r="C274" s="633" t="s">
        <v>653</v>
      </c>
      <c r="D274" s="633" t="s">
        <v>2164</v>
      </c>
      <c r="E274" s="633" t="s">
        <v>2953</v>
      </c>
      <c r="F274" s="633" t="s">
        <v>2164</v>
      </c>
    </row>
    <row r="275" spans="1:6" x14ac:dyDescent="0.15">
      <c r="A275" s="633" t="s">
        <v>2954</v>
      </c>
      <c r="B275" s="633" t="s">
        <v>2955</v>
      </c>
      <c r="C275" s="633" t="s">
        <v>653</v>
      </c>
      <c r="D275" s="633" t="s">
        <v>2164</v>
      </c>
      <c r="E275" s="633" t="s">
        <v>1366</v>
      </c>
      <c r="F275" s="633" t="s">
        <v>2164</v>
      </c>
    </row>
    <row r="276" spans="1:6" x14ac:dyDescent="0.15">
      <c r="A276" s="633" t="s">
        <v>2956</v>
      </c>
      <c r="B276" s="633" t="s">
        <v>2957</v>
      </c>
      <c r="C276" s="633" t="s">
        <v>653</v>
      </c>
      <c r="D276" s="633" t="s">
        <v>2164</v>
      </c>
      <c r="E276" s="633" t="s">
        <v>2958</v>
      </c>
      <c r="F276" s="633" t="s">
        <v>2164</v>
      </c>
    </row>
    <row r="277" spans="1:6" x14ac:dyDescent="0.15">
      <c r="A277" s="633" t="s">
        <v>2959</v>
      </c>
      <c r="B277" s="633" t="s">
        <v>2960</v>
      </c>
      <c r="C277" s="633" t="s">
        <v>653</v>
      </c>
      <c r="D277" s="633" t="s">
        <v>2164</v>
      </c>
      <c r="E277" s="633" t="s">
        <v>2961</v>
      </c>
      <c r="F277" s="633" t="s">
        <v>2164</v>
      </c>
    </row>
    <row r="278" spans="1:6" x14ac:dyDescent="0.15">
      <c r="A278" s="633" t="s">
        <v>2962</v>
      </c>
      <c r="B278" s="633" t="s">
        <v>2963</v>
      </c>
      <c r="C278" s="633" t="s">
        <v>653</v>
      </c>
      <c r="D278" s="633" t="s">
        <v>2164</v>
      </c>
      <c r="E278" s="633" t="s">
        <v>2964</v>
      </c>
      <c r="F278" s="633" t="s">
        <v>2164</v>
      </c>
    </row>
    <row r="279" spans="1:6" x14ac:dyDescent="0.15">
      <c r="A279" s="633" t="s">
        <v>2965</v>
      </c>
      <c r="B279" s="633" t="s">
        <v>2966</v>
      </c>
      <c r="C279" s="633" t="s">
        <v>653</v>
      </c>
      <c r="D279" s="633" t="s">
        <v>2164</v>
      </c>
      <c r="E279" s="633" t="s">
        <v>2967</v>
      </c>
      <c r="F279" s="633" t="s">
        <v>2164</v>
      </c>
    </row>
    <row r="280" spans="1:6" x14ac:dyDescent="0.15">
      <c r="A280" s="633" t="s">
        <v>2968</v>
      </c>
      <c r="B280" s="633" t="s">
        <v>2969</v>
      </c>
      <c r="C280" s="633" t="s">
        <v>653</v>
      </c>
      <c r="D280" s="633" t="s">
        <v>2164</v>
      </c>
      <c r="E280" s="633" t="s">
        <v>2970</v>
      </c>
      <c r="F280" s="633" t="s">
        <v>2164</v>
      </c>
    </row>
    <row r="281" spans="1:6" x14ac:dyDescent="0.15">
      <c r="A281" s="633" t="s">
        <v>2212</v>
      </c>
      <c r="B281" s="633" t="s">
        <v>2971</v>
      </c>
      <c r="C281" s="633" t="s">
        <v>653</v>
      </c>
      <c r="D281" s="633" t="s">
        <v>2164</v>
      </c>
      <c r="E281" s="633" t="s">
        <v>2972</v>
      </c>
      <c r="F281" s="633" t="s">
        <v>2164</v>
      </c>
    </row>
    <row r="282" spans="1:6" x14ac:dyDescent="0.15">
      <c r="A282" s="633" t="s">
        <v>2973</v>
      </c>
      <c r="B282" s="633" t="s">
        <v>2974</v>
      </c>
      <c r="C282" s="633" t="s">
        <v>653</v>
      </c>
      <c r="D282" s="633" t="s">
        <v>2164</v>
      </c>
      <c r="E282" s="633" t="s">
        <v>2975</v>
      </c>
      <c r="F282" s="633" t="s">
        <v>2164</v>
      </c>
    </row>
    <row r="283" spans="1:6" x14ac:dyDescent="0.15">
      <c r="A283" s="633" t="s">
        <v>2976</v>
      </c>
      <c r="B283" s="633" t="s">
        <v>2977</v>
      </c>
      <c r="C283" s="633" t="s">
        <v>653</v>
      </c>
      <c r="D283" s="633" t="s">
        <v>2164</v>
      </c>
      <c r="E283" s="633" t="s">
        <v>2978</v>
      </c>
      <c r="F283" s="633" t="s">
        <v>2164</v>
      </c>
    </row>
    <row r="284" spans="1:6" x14ac:dyDescent="0.15">
      <c r="A284" s="633" t="s">
        <v>2979</v>
      </c>
      <c r="B284" s="633" t="s">
        <v>2980</v>
      </c>
      <c r="C284" s="633" t="s">
        <v>653</v>
      </c>
      <c r="D284" s="633" t="s">
        <v>2164</v>
      </c>
      <c r="E284" s="633" t="s">
        <v>2981</v>
      </c>
      <c r="F284" s="633" t="s">
        <v>2164</v>
      </c>
    </row>
    <row r="285" spans="1:6" x14ac:dyDescent="0.15">
      <c r="A285" s="633" t="s">
        <v>2982</v>
      </c>
      <c r="B285" s="633" t="s">
        <v>2983</v>
      </c>
      <c r="C285" s="633" t="s">
        <v>653</v>
      </c>
      <c r="D285" s="633" t="s">
        <v>2164</v>
      </c>
      <c r="E285" s="633" t="s">
        <v>2984</v>
      </c>
      <c r="F285" s="633" t="s">
        <v>2164</v>
      </c>
    </row>
    <row r="286" spans="1:6" x14ac:dyDescent="0.15">
      <c r="A286" s="633" t="s">
        <v>2985</v>
      </c>
      <c r="B286" s="633" t="s">
        <v>2986</v>
      </c>
      <c r="C286" s="633" t="s">
        <v>653</v>
      </c>
      <c r="D286" s="633" t="s">
        <v>2164</v>
      </c>
      <c r="E286" s="633" t="s">
        <v>2987</v>
      </c>
      <c r="F286" s="633" t="s">
        <v>2164</v>
      </c>
    </row>
    <row r="287" spans="1:6" x14ac:dyDescent="0.15">
      <c r="A287" s="633" t="s">
        <v>2988</v>
      </c>
      <c r="B287" s="633" t="s">
        <v>2989</v>
      </c>
      <c r="C287" s="633" t="s">
        <v>653</v>
      </c>
      <c r="D287" s="633" t="s">
        <v>2164</v>
      </c>
      <c r="E287" s="633" t="s">
        <v>2990</v>
      </c>
      <c r="F287" s="633" t="s">
        <v>2164</v>
      </c>
    </row>
    <row r="288" spans="1:6" x14ac:dyDescent="0.15">
      <c r="A288" s="633" t="s">
        <v>2991</v>
      </c>
      <c r="B288" s="633" t="s">
        <v>2992</v>
      </c>
      <c r="C288" s="633" t="s">
        <v>653</v>
      </c>
      <c r="D288" s="633" t="s">
        <v>2164</v>
      </c>
      <c r="E288" s="633" t="s">
        <v>1375</v>
      </c>
      <c r="F288" s="633" t="s">
        <v>2164</v>
      </c>
    </row>
    <row r="289" spans="1:6" x14ac:dyDescent="0.15">
      <c r="A289" s="633" t="s">
        <v>2993</v>
      </c>
      <c r="B289" s="633" t="s">
        <v>2994</v>
      </c>
      <c r="C289" s="633" t="s">
        <v>653</v>
      </c>
      <c r="D289" s="633" t="s">
        <v>2164</v>
      </c>
      <c r="E289" s="633" t="s">
        <v>2995</v>
      </c>
      <c r="F289" s="633" t="s">
        <v>2164</v>
      </c>
    </row>
    <row r="290" spans="1:6" x14ac:dyDescent="0.15">
      <c r="A290" s="633" t="s">
        <v>2996</v>
      </c>
      <c r="B290" s="633" t="s">
        <v>2997</v>
      </c>
      <c r="C290" s="633" t="s">
        <v>653</v>
      </c>
      <c r="D290" s="633" t="s">
        <v>2164</v>
      </c>
      <c r="E290" s="633" t="s">
        <v>2998</v>
      </c>
      <c r="F290" s="633" t="s">
        <v>2164</v>
      </c>
    </row>
    <row r="291" spans="1:6" x14ac:dyDescent="0.15">
      <c r="A291" s="633" t="s">
        <v>2999</v>
      </c>
      <c r="B291" s="633" t="s">
        <v>3000</v>
      </c>
      <c r="C291" s="633" t="s">
        <v>653</v>
      </c>
      <c r="D291" s="633" t="s">
        <v>2164</v>
      </c>
      <c r="E291" s="633" t="s">
        <v>3001</v>
      </c>
      <c r="F291" s="633" t="s">
        <v>2164</v>
      </c>
    </row>
    <row r="292" spans="1:6" x14ac:dyDescent="0.15">
      <c r="A292" s="633" t="s">
        <v>3002</v>
      </c>
      <c r="B292" s="633" t="s">
        <v>3003</v>
      </c>
      <c r="C292" s="633" t="s">
        <v>653</v>
      </c>
      <c r="D292" s="633" t="s">
        <v>2164</v>
      </c>
      <c r="E292" s="633" t="s">
        <v>3004</v>
      </c>
      <c r="F292" s="633" t="s">
        <v>2164</v>
      </c>
    </row>
    <row r="293" spans="1:6" x14ac:dyDescent="0.15">
      <c r="A293" s="633" t="s">
        <v>3005</v>
      </c>
      <c r="B293" s="633" t="s">
        <v>3006</v>
      </c>
      <c r="C293" s="633" t="s">
        <v>653</v>
      </c>
      <c r="D293" s="633" t="s">
        <v>2164</v>
      </c>
      <c r="E293" s="633" t="s">
        <v>3007</v>
      </c>
      <c r="F293" s="633" t="s">
        <v>2164</v>
      </c>
    </row>
    <row r="294" spans="1:6" x14ac:dyDescent="0.15">
      <c r="A294" s="633" t="s">
        <v>3008</v>
      </c>
      <c r="B294" s="633" t="s">
        <v>3009</v>
      </c>
      <c r="C294" s="633" t="s">
        <v>653</v>
      </c>
      <c r="D294" s="633" t="s">
        <v>2164</v>
      </c>
      <c r="E294" s="633" t="s">
        <v>3010</v>
      </c>
      <c r="F294" s="633" t="s">
        <v>2164</v>
      </c>
    </row>
    <row r="295" spans="1:6" x14ac:dyDescent="0.15">
      <c r="A295" s="633" t="s">
        <v>3011</v>
      </c>
      <c r="B295" s="633" t="s">
        <v>3012</v>
      </c>
      <c r="C295" s="633" t="s">
        <v>653</v>
      </c>
      <c r="D295" s="633" t="s">
        <v>2164</v>
      </c>
      <c r="E295" s="633" t="s">
        <v>3013</v>
      </c>
      <c r="F295" s="633" t="s">
        <v>2164</v>
      </c>
    </row>
    <row r="296" spans="1:6" x14ac:dyDescent="0.15">
      <c r="A296" s="633" t="s">
        <v>3014</v>
      </c>
      <c r="B296" s="633" t="s">
        <v>3015</v>
      </c>
      <c r="C296" s="633" t="s">
        <v>653</v>
      </c>
      <c r="D296" s="633" t="s">
        <v>2164</v>
      </c>
      <c r="E296" s="633" t="s">
        <v>1255</v>
      </c>
      <c r="F296" s="633" t="s">
        <v>2164</v>
      </c>
    </row>
    <row r="297" spans="1:6" x14ac:dyDescent="0.15">
      <c r="A297" s="633" t="s">
        <v>3016</v>
      </c>
      <c r="B297" s="633" t="s">
        <v>3017</v>
      </c>
      <c r="C297" s="633" t="s">
        <v>653</v>
      </c>
      <c r="D297" s="633" t="s">
        <v>2164</v>
      </c>
      <c r="E297" s="633" t="s">
        <v>3018</v>
      </c>
      <c r="F297" s="633" t="s">
        <v>2164</v>
      </c>
    </row>
    <row r="298" spans="1:6" x14ac:dyDescent="0.15">
      <c r="A298" s="633" t="s">
        <v>3019</v>
      </c>
      <c r="B298" s="633" t="s">
        <v>3020</v>
      </c>
      <c r="C298" s="633" t="s">
        <v>653</v>
      </c>
      <c r="D298" s="633" t="s">
        <v>2164</v>
      </c>
      <c r="E298" s="633" t="s">
        <v>3021</v>
      </c>
      <c r="F298" s="633" t="s">
        <v>2164</v>
      </c>
    </row>
    <row r="299" spans="1:6" x14ac:dyDescent="0.15">
      <c r="A299" s="633" t="s">
        <v>3022</v>
      </c>
      <c r="B299" s="633" t="s">
        <v>3023</v>
      </c>
      <c r="C299" s="633" t="s">
        <v>653</v>
      </c>
      <c r="D299" s="633" t="s">
        <v>2164</v>
      </c>
      <c r="E299" s="633" t="s">
        <v>3024</v>
      </c>
      <c r="F299" s="633" t="s">
        <v>2164</v>
      </c>
    </row>
    <row r="300" spans="1:6" x14ac:dyDescent="0.15">
      <c r="A300" s="633" t="s">
        <v>3025</v>
      </c>
      <c r="B300" s="633" t="s">
        <v>3026</v>
      </c>
      <c r="C300" s="633" t="s">
        <v>653</v>
      </c>
      <c r="D300" s="633" t="s">
        <v>2164</v>
      </c>
      <c r="E300" s="633" t="s">
        <v>3027</v>
      </c>
      <c r="F300" s="633" t="s">
        <v>2164</v>
      </c>
    </row>
    <row r="301" spans="1:6" x14ac:dyDescent="0.15">
      <c r="A301" s="633" t="s">
        <v>3028</v>
      </c>
      <c r="B301" s="633" t="s">
        <v>3029</v>
      </c>
      <c r="C301" s="633" t="s">
        <v>653</v>
      </c>
      <c r="D301" s="633" t="s">
        <v>2164</v>
      </c>
      <c r="E301" s="633" t="s">
        <v>3030</v>
      </c>
      <c r="F301" s="633" t="s">
        <v>2164</v>
      </c>
    </row>
    <row r="302" spans="1:6" x14ac:dyDescent="0.15">
      <c r="A302" s="633" t="s">
        <v>3031</v>
      </c>
      <c r="B302" s="633" t="s">
        <v>3032</v>
      </c>
      <c r="C302" s="633" t="s">
        <v>653</v>
      </c>
      <c r="D302" s="633" t="s">
        <v>2164</v>
      </c>
      <c r="E302" s="633" t="s">
        <v>3033</v>
      </c>
      <c r="F302" s="633" t="s">
        <v>2164</v>
      </c>
    </row>
    <row r="303" spans="1:6" x14ac:dyDescent="0.15">
      <c r="A303" s="633" t="s">
        <v>3034</v>
      </c>
      <c r="B303" s="633" t="s">
        <v>3035</v>
      </c>
      <c r="C303" s="633" t="s">
        <v>653</v>
      </c>
      <c r="D303" s="633" t="s">
        <v>2164</v>
      </c>
      <c r="E303" s="633" t="s">
        <v>3036</v>
      </c>
      <c r="F303" s="633" t="s">
        <v>2164</v>
      </c>
    </row>
    <row r="304" spans="1:6" x14ac:dyDescent="0.15">
      <c r="A304" s="633" t="s">
        <v>3037</v>
      </c>
      <c r="B304" s="633" t="s">
        <v>3038</v>
      </c>
      <c r="C304" s="633" t="s">
        <v>653</v>
      </c>
      <c r="D304" s="633" t="s">
        <v>2164</v>
      </c>
      <c r="E304" s="633" t="s">
        <v>2060</v>
      </c>
      <c r="F304" s="633" t="s">
        <v>2164</v>
      </c>
    </row>
    <row r="305" spans="1:6" x14ac:dyDescent="0.15">
      <c r="A305" s="633" t="s">
        <v>3039</v>
      </c>
      <c r="B305" s="633" t="s">
        <v>3040</v>
      </c>
      <c r="C305" s="633" t="s">
        <v>653</v>
      </c>
      <c r="D305" s="633" t="s">
        <v>2164</v>
      </c>
      <c r="E305" s="633" t="s">
        <v>3041</v>
      </c>
      <c r="F305" s="633" t="s">
        <v>2164</v>
      </c>
    </row>
    <row r="306" spans="1:6" x14ac:dyDescent="0.15">
      <c r="A306" s="633" t="s">
        <v>3042</v>
      </c>
      <c r="B306" s="633" t="s">
        <v>3043</v>
      </c>
      <c r="C306" s="633" t="s">
        <v>653</v>
      </c>
      <c r="D306" s="633" t="s">
        <v>2164</v>
      </c>
      <c r="E306" s="633" t="s">
        <v>3044</v>
      </c>
      <c r="F306" s="633" t="s">
        <v>2164</v>
      </c>
    </row>
    <row r="307" spans="1:6" x14ac:dyDescent="0.15">
      <c r="A307" s="633" t="s">
        <v>3045</v>
      </c>
      <c r="B307" s="633" t="s">
        <v>3046</v>
      </c>
      <c r="C307" s="633" t="s">
        <v>653</v>
      </c>
      <c r="D307" s="633" t="s">
        <v>2164</v>
      </c>
      <c r="E307" s="633" t="s">
        <v>3047</v>
      </c>
      <c r="F307" s="633" t="s">
        <v>2164</v>
      </c>
    </row>
    <row r="308" spans="1:6" x14ac:dyDescent="0.15">
      <c r="A308" s="633" t="s">
        <v>3048</v>
      </c>
      <c r="B308" s="633" t="s">
        <v>3049</v>
      </c>
      <c r="C308" s="633" t="s">
        <v>653</v>
      </c>
      <c r="D308" s="633" t="s">
        <v>2164</v>
      </c>
      <c r="E308" s="633" t="s">
        <v>3050</v>
      </c>
      <c r="F308" s="633" t="s">
        <v>2164</v>
      </c>
    </row>
    <row r="309" spans="1:6" x14ac:dyDescent="0.15">
      <c r="A309" s="633" t="s">
        <v>3051</v>
      </c>
      <c r="B309" s="633" t="s">
        <v>3052</v>
      </c>
      <c r="C309" s="633" t="s">
        <v>653</v>
      </c>
      <c r="D309" s="633" t="s">
        <v>2164</v>
      </c>
      <c r="E309" s="633" t="s">
        <v>3053</v>
      </c>
      <c r="F309" s="633" t="s">
        <v>2164</v>
      </c>
    </row>
    <row r="310" spans="1:6" x14ac:dyDescent="0.15">
      <c r="A310" s="633" t="s">
        <v>3054</v>
      </c>
      <c r="B310" s="633" t="s">
        <v>3055</v>
      </c>
      <c r="C310" s="633" t="s">
        <v>653</v>
      </c>
      <c r="D310" s="633" t="s">
        <v>2164</v>
      </c>
      <c r="E310" s="633" t="s">
        <v>3056</v>
      </c>
      <c r="F310" s="633" t="s">
        <v>2164</v>
      </c>
    </row>
    <row r="311" spans="1:6" x14ac:dyDescent="0.15">
      <c r="A311" s="633" t="s">
        <v>3057</v>
      </c>
      <c r="B311" s="633" t="s">
        <v>3058</v>
      </c>
      <c r="C311" s="633" t="s">
        <v>653</v>
      </c>
      <c r="D311" s="633" t="s">
        <v>2164</v>
      </c>
      <c r="E311" s="633" t="s">
        <v>3059</v>
      </c>
      <c r="F311" s="633" t="s">
        <v>2164</v>
      </c>
    </row>
    <row r="312" spans="1:6" x14ac:dyDescent="0.15">
      <c r="A312" s="633" t="s">
        <v>3060</v>
      </c>
      <c r="B312" s="633" t="s">
        <v>3061</v>
      </c>
      <c r="C312" s="633" t="s">
        <v>653</v>
      </c>
      <c r="D312" s="633" t="s">
        <v>2164</v>
      </c>
      <c r="E312" s="633" t="s">
        <v>3062</v>
      </c>
      <c r="F312" s="633" t="s">
        <v>2164</v>
      </c>
    </row>
    <row r="313" spans="1:6" x14ac:dyDescent="0.15">
      <c r="A313" s="633" t="s">
        <v>3063</v>
      </c>
      <c r="B313" s="633" t="s">
        <v>3064</v>
      </c>
      <c r="C313" s="633" t="s">
        <v>653</v>
      </c>
      <c r="D313" s="633" t="s">
        <v>2164</v>
      </c>
      <c r="E313" s="633" t="s">
        <v>3065</v>
      </c>
      <c r="F313" s="633" t="s">
        <v>2164</v>
      </c>
    </row>
    <row r="314" spans="1:6" x14ac:dyDescent="0.15">
      <c r="A314" s="633" t="s">
        <v>3066</v>
      </c>
      <c r="B314" s="633" t="s">
        <v>3067</v>
      </c>
      <c r="C314" s="633" t="s">
        <v>653</v>
      </c>
      <c r="D314" s="633" t="s">
        <v>2164</v>
      </c>
      <c r="E314" s="633" t="s">
        <v>3068</v>
      </c>
      <c r="F314" s="633" t="s">
        <v>2164</v>
      </c>
    </row>
    <row r="315" spans="1:6" x14ac:dyDescent="0.15">
      <c r="A315" s="633" t="s">
        <v>3069</v>
      </c>
      <c r="B315" s="633" t="s">
        <v>3070</v>
      </c>
      <c r="C315" s="633" t="s">
        <v>653</v>
      </c>
      <c r="D315" s="633" t="s">
        <v>2164</v>
      </c>
      <c r="E315" s="633" t="s">
        <v>3071</v>
      </c>
      <c r="F315" s="633" t="s">
        <v>2164</v>
      </c>
    </row>
    <row r="316" spans="1:6" x14ac:dyDescent="0.15">
      <c r="A316" s="633" t="s">
        <v>3072</v>
      </c>
      <c r="B316" s="633" t="s">
        <v>3073</v>
      </c>
      <c r="C316" s="633" t="s">
        <v>653</v>
      </c>
      <c r="D316" s="633" t="s">
        <v>2164</v>
      </c>
      <c r="E316" s="633" t="s">
        <v>3074</v>
      </c>
      <c r="F316" s="633" t="s">
        <v>2164</v>
      </c>
    </row>
    <row r="317" spans="1:6" x14ac:dyDescent="0.15">
      <c r="A317" s="633" t="s">
        <v>3075</v>
      </c>
      <c r="B317" s="633" t="s">
        <v>3076</v>
      </c>
      <c r="C317" s="633" t="s">
        <v>653</v>
      </c>
      <c r="D317" s="633" t="s">
        <v>2164</v>
      </c>
      <c r="E317" s="633" t="s">
        <v>3077</v>
      </c>
      <c r="F317" s="633" t="s">
        <v>2164</v>
      </c>
    </row>
    <row r="318" spans="1:6" x14ac:dyDescent="0.15">
      <c r="A318" s="633" t="s">
        <v>3078</v>
      </c>
      <c r="B318" s="633" t="s">
        <v>3079</v>
      </c>
      <c r="C318" s="633" t="s">
        <v>653</v>
      </c>
      <c r="D318" s="633" t="s">
        <v>2164</v>
      </c>
      <c r="E318" s="633" t="s">
        <v>3080</v>
      </c>
      <c r="F318" s="633" t="s">
        <v>2164</v>
      </c>
    </row>
    <row r="319" spans="1:6" x14ac:dyDescent="0.15">
      <c r="A319" s="633" t="s">
        <v>3081</v>
      </c>
      <c r="B319" s="633" t="s">
        <v>3082</v>
      </c>
      <c r="C319" s="633" t="s">
        <v>653</v>
      </c>
      <c r="D319" s="633" t="s">
        <v>2164</v>
      </c>
      <c r="E319" s="633" t="s">
        <v>3083</v>
      </c>
      <c r="F319" s="633" t="s">
        <v>2164</v>
      </c>
    </row>
    <row r="320" spans="1:6" x14ac:dyDescent="0.15">
      <c r="A320" s="633" t="s">
        <v>3084</v>
      </c>
      <c r="B320" s="633" t="s">
        <v>3085</v>
      </c>
      <c r="C320" s="633" t="s">
        <v>653</v>
      </c>
      <c r="D320" s="633" t="s">
        <v>2164</v>
      </c>
      <c r="E320" s="633" t="s">
        <v>3086</v>
      </c>
      <c r="F320" s="633" t="s">
        <v>2164</v>
      </c>
    </row>
    <row r="321" spans="1:6" x14ac:dyDescent="0.15">
      <c r="A321" s="633" t="s">
        <v>3087</v>
      </c>
      <c r="B321" s="633" t="s">
        <v>3088</v>
      </c>
      <c r="C321" s="633" t="s">
        <v>653</v>
      </c>
      <c r="D321" s="633" t="s">
        <v>2164</v>
      </c>
      <c r="E321" s="633" t="s">
        <v>3089</v>
      </c>
      <c r="F321" s="633" t="s">
        <v>2164</v>
      </c>
    </row>
    <row r="322" spans="1:6" x14ac:dyDescent="0.15">
      <c r="A322" s="633" t="s">
        <v>3090</v>
      </c>
      <c r="B322" s="633" t="s">
        <v>3091</v>
      </c>
      <c r="C322" s="633" t="s">
        <v>653</v>
      </c>
      <c r="D322" s="633" t="s">
        <v>2164</v>
      </c>
      <c r="E322" s="633" t="s">
        <v>3092</v>
      </c>
      <c r="F322" s="633" t="s">
        <v>2164</v>
      </c>
    </row>
    <row r="323" spans="1:6" x14ac:dyDescent="0.15">
      <c r="A323" s="633" t="s">
        <v>3093</v>
      </c>
      <c r="B323" s="633" t="s">
        <v>3094</v>
      </c>
      <c r="C323" s="633" t="s">
        <v>653</v>
      </c>
      <c r="D323" s="633" t="s">
        <v>2164</v>
      </c>
      <c r="E323" s="633" t="s">
        <v>3095</v>
      </c>
      <c r="F323" s="633" t="s">
        <v>2164</v>
      </c>
    </row>
    <row r="324" spans="1:6" x14ac:dyDescent="0.15">
      <c r="A324" s="633" t="s">
        <v>3096</v>
      </c>
      <c r="B324" s="633" t="s">
        <v>3097</v>
      </c>
      <c r="C324" s="633" t="s">
        <v>653</v>
      </c>
      <c r="D324" s="633" t="s">
        <v>2164</v>
      </c>
      <c r="E324" s="633" t="s">
        <v>3098</v>
      </c>
      <c r="F324" s="633" t="s">
        <v>2164</v>
      </c>
    </row>
    <row r="325" spans="1:6" x14ac:dyDescent="0.15">
      <c r="A325" s="633" t="s">
        <v>3099</v>
      </c>
      <c r="B325" s="633" t="s">
        <v>3100</v>
      </c>
      <c r="C325" s="633" t="s">
        <v>653</v>
      </c>
      <c r="D325" s="633" t="s">
        <v>2164</v>
      </c>
      <c r="E325" s="633" t="s">
        <v>3101</v>
      </c>
      <c r="F325" s="633" t="s">
        <v>2164</v>
      </c>
    </row>
    <row r="326" spans="1:6" x14ac:dyDescent="0.15">
      <c r="A326" s="633" t="s">
        <v>3102</v>
      </c>
      <c r="B326" s="633" t="s">
        <v>3103</v>
      </c>
      <c r="C326" s="633" t="s">
        <v>653</v>
      </c>
      <c r="D326" s="633" t="s">
        <v>2164</v>
      </c>
      <c r="E326" s="633" t="s">
        <v>3104</v>
      </c>
      <c r="F326" s="633" t="s">
        <v>2164</v>
      </c>
    </row>
    <row r="327" spans="1:6" x14ac:dyDescent="0.15">
      <c r="A327" s="633" t="s">
        <v>3105</v>
      </c>
      <c r="B327" s="633" t="s">
        <v>3106</v>
      </c>
      <c r="C327" s="633" t="s">
        <v>653</v>
      </c>
      <c r="D327" s="633" t="s">
        <v>2164</v>
      </c>
      <c r="E327" s="633" t="s">
        <v>3107</v>
      </c>
      <c r="F327" s="633" t="s">
        <v>2164</v>
      </c>
    </row>
    <row r="328" spans="1:6" x14ac:dyDescent="0.15">
      <c r="A328" s="633" t="s">
        <v>3108</v>
      </c>
      <c r="B328" s="633" t="s">
        <v>3109</v>
      </c>
      <c r="C328" s="633" t="s">
        <v>653</v>
      </c>
      <c r="D328" s="633" t="s">
        <v>2164</v>
      </c>
      <c r="E328" s="633" t="s">
        <v>3110</v>
      </c>
      <c r="F328" s="633" t="s">
        <v>2164</v>
      </c>
    </row>
    <row r="329" spans="1:6" x14ac:dyDescent="0.15">
      <c r="A329" s="633" t="s">
        <v>3111</v>
      </c>
      <c r="B329" s="633" t="s">
        <v>3112</v>
      </c>
      <c r="C329" s="633" t="s">
        <v>653</v>
      </c>
      <c r="D329" s="633" t="s">
        <v>2164</v>
      </c>
      <c r="E329" s="633" t="s">
        <v>3113</v>
      </c>
      <c r="F329" s="633" t="s">
        <v>2164</v>
      </c>
    </row>
    <row r="330" spans="1:6" x14ac:dyDescent="0.15">
      <c r="A330" s="633" t="s">
        <v>3114</v>
      </c>
      <c r="B330" s="633" t="s">
        <v>3115</v>
      </c>
      <c r="C330" s="633" t="s">
        <v>653</v>
      </c>
      <c r="D330" s="633" t="s">
        <v>2164</v>
      </c>
      <c r="E330" s="633" t="s">
        <v>3116</v>
      </c>
      <c r="F330" s="633" t="s">
        <v>2164</v>
      </c>
    </row>
    <row r="331" spans="1:6" x14ac:dyDescent="0.15">
      <c r="A331" s="633" t="s">
        <v>3117</v>
      </c>
      <c r="B331" s="633" t="s">
        <v>3118</v>
      </c>
      <c r="C331" s="633" t="s">
        <v>653</v>
      </c>
      <c r="D331" s="633" t="s">
        <v>2164</v>
      </c>
      <c r="E331" s="633" t="s">
        <v>3119</v>
      </c>
      <c r="F331" s="633" t="s">
        <v>2164</v>
      </c>
    </row>
    <row r="332" spans="1:6" x14ac:dyDescent="0.15">
      <c r="A332" s="633" t="s">
        <v>3120</v>
      </c>
      <c r="B332" s="633" t="s">
        <v>3121</v>
      </c>
      <c r="C332" s="633" t="s">
        <v>653</v>
      </c>
      <c r="D332" s="633" t="s">
        <v>2164</v>
      </c>
      <c r="E332" s="633" t="s">
        <v>3122</v>
      </c>
      <c r="F332" s="633" t="s">
        <v>2164</v>
      </c>
    </row>
    <row r="333" spans="1:6" x14ac:dyDescent="0.15">
      <c r="A333" s="633" t="s">
        <v>3123</v>
      </c>
      <c r="B333" s="633" t="s">
        <v>3124</v>
      </c>
      <c r="C333" s="633" t="s">
        <v>653</v>
      </c>
      <c r="D333" s="633" t="s">
        <v>2164</v>
      </c>
      <c r="E333" s="633" t="s">
        <v>3125</v>
      </c>
      <c r="F333" s="633" t="s">
        <v>2164</v>
      </c>
    </row>
    <row r="334" spans="1:6" x14ac:dyDescent="0.15">
      <c r="A334" s="633" t="s">
        <v>3126</v>
      </c>
      <c r="B334" s="633" t="s">
        <v>3127</v>
      </c>
      <c r="C334" s="633" t="s">
        <v>653</v>
      </c>
      <c r="D334" s="633" t="s">
        <v>2164</v>
      </c>
      <c r="E334" s="633" t="s">
        <v>3128</v>
      </c>
      <c r="F334" s="633" t="s">
        <v>2164</v>
      </c>
    </row>
    <row r="335" spans="1:6" x14ac:dyDescent="0.15">
      <c r="A335" s="633" t="s">
        <v>3129</v>
      </c>
      <c r="B335" s="633" t="s">
        <v>3130</v>
      </c>
      <c r="C335" s="633" t="s">
        <v>653</v>
      </c>
      <c r="D335" s="633" t="s">
        <v>2164</v>
      </c>
      <c r="E335" s="633" t="s">
        <v>3131</v>
      </c>
      <c r="F335" s="633" t="s">
        <v>2164</v>
      </c>
    </row>
    <row r="336" spans="1:6" x14ac:dyDescent="0.15">
      <c r="A336" s="633" t="s">
        <v>3132</v>
      </c>
      <c r="B336" s="633" t="s">
        <v>3133</v>
      </c>
      <c r="C336" s="633" t="s">
        <v>653</v>
      </c>
      <c r="D336" s="633" t="s">
        <v>2164</v>
      </c>
      <c r="E336" s="633" t="s">
        <v>3134</v>
      </c>
      <c r="F336" s="633" t="s">
        <v>2164</v>
      </c>
    </row>
    <row r="337" spans="1:6" x14ac:dyDescent="0.15">
      <c r="A337" s="633" t="s">
        <v>3135</v>
      </c>
      <c r="B337" s="633" t="s">
        <v>3136</v>
      </c>
      <c r="C337" s="633" t="s">
        <v>653</v>
      </c>
      <c r="D337" s="633" t="s">
        <v>2164</v>
      </c>
      <c r="E337" s="633" t="s">
        <v>3137</v>
      </c>
      <c r="F337" s="633" t="s">
        <v>2164</v>
      </c>
    </row>
    <row r="338" spans="1:6" x14ac:dyDescent="0.15">
      <c r="A338" s="633" t="s">
        <v>3138</v>
      </c>
      <c r="B338" s="633" t="s">
        <v>3139</v>
      </c>
      <c r="C338" s="633" t="s">
        <v>653</v>
      </c>
      <c r="D338" s="633" t="s">
        <v>2164</v>
      </c>
      <c r="E338" s="633" t="s">
        <v>3140</v>
      </c>
      <c r="F338" s="633" t="s">
        <v>2164</v>
      </c>
    </row>
    <row r="339" spans="1:6" x14ac:dyDescent="0.15">
      <c r="A339" s="633" t="s">
        <v>3141</v>
      </c>
      <c r="B339" s="633" t="s">
        <v>3142</v>
      </c>
      <c r="C339" s="633" t="s">
        <v>653</v>
      </c>
      <c r="D339" s="633" t="s">
        <v>2164</v>
      </c>
      <c r="E339" s="633" t="s">
        <v>3143</v>
      </c>
      <c r="F339" s="633" t="s">
        <v>2164</v>
      </c>
    </row>
    <row r="340" spans="1:6" x14ac:dyDescent="0.15">
      <c r="A340" s="633" t="s">
        <v>3144</v>
      </c>
      <c r="B340" s="633" t="s">
        <v>3145</v>
      </c>
      <c r="C340" s="633" t="s">
        <v>653</v>
      </c>
      <c r="D340" s="633" t="s">
        <v>2164</v>
      </c>
      <c r="E340" s="633" t="s">
        <v>3146</v>
      </c>
      <c r="F340" s="633" t="s">
        <v>2164</v>
      </c>
    </row>
    <row r="341" spans="1:6" x14ac:dyDescent="0.15">
      <c r="A341" s="633" t="s">
        <v>3147</v>
      </c>
      <c r="B341" s="633" t="s">
        <v>3148</v>
      </c>
      <c r="C341" s="633" t="s">
        <v>653</v>
      </c>
      <c r="D341" s="633" t="s">
        <v>2164</v>
      </c>
      <c r="E341" s="633" t="s">
        <v>3149</v>
      </c>
      <c r="F341" s="633" t="s">
        <v>2164</v>
      </c>
    </row>
    <row r="342" spans="1:6" x14ac:dyDescent="0.15">
      <c r="A342" s="633" t="s">
        <v>3150</v>
      </c>
      <c r="B342" s="633" t="s">
        <v>3151</v>
      </c>
      <c r="C342" s="633" t="s">
        <v>653</v>
      </c>
      <c r="D342" s="633" t="s">
        <v>2164</v>
      </c>
      <c r="E342" s="633" t="s">
        <v>3152</v>
      </c>
      <c r="F342" s="633" t="s">
        <v>2164</v>
      </c>
    </row>
    <row r="343" spans="1:6" x14ac:dyDescent="0.15">
      <c r="A343" s="633" t="s">
        <v>3153</v>
      </c>
      <c r="B343" s="633" t="s">
        <v>3154</v>
      </c>
      <c r="C343" s="633" t="s">
        <v>653</v>
      </c>
      <c r="D343" s="633" t="s">
        <v>2164</v>
      </c>
      <c r="E343" s="633" t="s">
        <v>3155</v>
      </c>
      <c r="F343" s="633" t="s">
        <v>2164</v>
      </c>
    </row>
    <row r="344" spans="1:6" x14ac:dyDescent="0.15">
      <c r="A344" s="633" t="s">
        <v>3156</v>
      </c>
      <c r="B344" s="633" t="s">
        <v>3157</v>
      </c>
      <c r="C344" s="633" t="s">
        <v>653</v>
      </c>
      <c r="D344" s="633" t="s">
        <v>2164</v>
      </c>
      <c r="E344" s="633" t="s">
        <v>3158</v>
      </c>
      <c r="F344" s="633" t="s">
        <v>2164</v>
      </c>
    </row>
    <row r="345" spans="1:6" x14ac:dyDescent="0.15">
      <c r="A345" s="633" t="s">
        <v>3159</v>
      </c>
      <c r="B345" s="633" t="s">
        <v>3160</v>
      </c>
      <c r="C345" s="633" t="s">
        <v>653</v>
      </c>
      <c r="D345" s="633" t="s">
        <v>2164</v>
      </c>
      <c r="E345" s="633" t="s">
        <v>3161</v>
      </c>
      <c r="F345" s="633" t="s">
        <v>2164</v>
      </c>
    </row>
    <row r="346" spans="1:6" x14ac:dyDescent="0.15">
      <c r="A346" s="633" t="s">
        <v>3162</v>
      </c>
      <c r="B346" s="633" t="s">
        <v>3163</v>
      </c>
      <c r="C346" s="633" t="s">
        <v>653</v>
      </c>
      <c r="D346" s="633" t="s">
        <v>2164</v>
      </c>
      <c r="E346" s="633" t="s">
        <v>3164</v>
      </c>
      <c r="F346" s="633" t="s">
        <v>2164</v>
      </c>
    </row>
    <row r="347" spans="1:6" x14ac:dyDescent="0.15">
      <c r="A347" s="633" t="s">
        <v>3165</v>
      </c>
      <c r="B347" s="633" t="s">
        <v>3166</v>
      </c>
      <c r="C347" s="633" t="s">
        <v>653</v>
      </c>
      <c r="D347" s="633" t="s">
        <v>2164</v>
      </c>
      <c r="E347" s="633" t="s">
        <v>3167</v>
      </c>
      <c r="F347" s="633" t="s">
        <v>2164</v>
      </c>
    </row>
    <row r="348" spans="1:6" x14ac:dyDescent="0.15">
      <c r="A348" s="633" t="s">
        <v>3168</v>
      </c>
      <c r="B348" s="633" t="s">
        <v>3169</v>
      </c>
      <c r="C348" s="633" t="s">
        <v>653</v>
      </c>
      <c r="D348" s="633" t="s">
        <v>2164</v>
      </c>
      <c r="E348" s="633" t="s">
        <v>3170</v>
      </c>
      <c r="F348" s="633" t="s">
        <v>2164</v>
      </c>
    </row>
    <row r="349" spans="1:6" x14ac:dyDescent="0.15">
      <c r="A349" s="633" t="s">
        <v>3171</v>
      </c>
      <c r="B349" s="633" t="s">
        <v>3172</v>
      </c>
      <c r="C349" s="633" t="s">
        <v>653</v>
      </c>
      <c r="D349" s="633" t="s">
        <v>2164</v>
      </c>
      <c r="E349" s="633" t="s">
        <v>3173</v>
      </c>
      <c r="F349" s="633" t="s">
        <v>2164</v>
      </c>
    </row>
    <row r="350" spans="1:6" x14ac:dyDescent="0.15">
      <c r="A350" s="633" t="s">
        <v>3174</v>
      </c>
      <c r="B350" s="633" t="s">
        <v>3175</v>
      </c>
      <c r="C350" s="633" t="s">
        <v>653</v>
      </c>
      <c r="D350" s="633" t="s">
        <v>2164</v>
      </c>
      <c r="E350" s="633" t="s">
        <v>3176</v>
      </c>
      <c r="F350" s="633" t="s">
        <v>2164</v>
      </c>
    </row>
    <row r="351" spans="1:6" x14ac:dyDescent="0.15">
      <c r="A351" s="633" t="s">
        <v>3177</v>
      </c>
      <c r="B351" s="633" t="s">
        <v>3178</v>
      </c>
      <c r="C351" s="633" t="s">
        <v>653</v>
      </c>
      <c r="D351" s="633" t="s">
        <v>2164</v>
      </c>
      <c r="E351" s="633" t="s">
        <v>3179</v>
      </c>
      <c r="F351" s="633" t="s">
        <v>2164</v>
      </c>
    </row>
    <row r="352" spans="1:6" x14ac:dyDescent="0.15">
      <c r="A352" s="633" t="s">
        <v>3180</v>
      </c>
      <c r="B352" s="633" t="s">
        <v>3181</v>
      </c>
      <c r="C352" s="633" t="s">
        <v>653</v>
      </c>
      <c r="D352" s="633" t="s">
        <v>2164</v>
      </c>
      <c r="E352" s="633" t="s">
        <v>3182</v>
      </c>
      <c r="F352" s="633" t="s">
        <v>2164</v>
      </c>
    </row>
    <row r="353" spans="1:6" x14ac:dyDescent="0.15">
      <c r="A353" s="633" t="s">
        <v>3183</v>
      </c>
      <c r="B353" s="633" t="s">
        <v>3184</v>
      </c>
      <c r="C353" s="633" t="s">
        <v>653</v>
      </c>
      <c r="D353" s="633" t="s">
        <v>2164</v>
      </c>
      <c r="E353" s="633" t="s">
        <v>942</v>
      </c>
      <c r="F353" s="633" t="s">
        <v>2164</v>
      </c>
    </row>
    <row r="354" spans="1:6" x14ac:dyDescent="0.15">
      <c r="A354" s="633" t="s">
        <v>3185</v>
      </c>
      <c r="B354" s="633" t="s">
        <v>3186</v>
      </c>
      <c r="C354" s="633" t="s">
        <v>653</v>
      </c>
      <c r="D354" s="633" t="s">
        <v>2164</v>
      </c>
      <c r="E354" s="633" t="s">
        <v>3187</v>
      </c>
      <c r="F354" s="633" t="s">
        <v>2164</v>
      </c>
    </row>
    <row r="355" spans="1:6" x14ac:dyDescent="0.15">
      <c r="A355" s="633" t="s">
        <v>3188</v>
      </c>
      <c r="B355" s="633" t="s">
        <v>3189</v>
      </c>
      <c r="C355" s="633" t="s">
        <v>653</v>
      </c>
      <c r="D355" s="633" t="s">
        <v>2164</v>
      </c>
      <c r="E355" s="633" t="s">
        <v>3190</v>
      </c>
      <c r="F355" s="633" t="s">
        <v>2164</v>
      </c>
    </row>
    <row r="356" spans="1:6" x14ac:dyDescent="0.15">
      <c r="A356" s="633" t="s">
        <v>3191</v>
      </c>
      <c r="B356" s="633" t="s">
        <v>3192</v>
      </c>
      <c r="C356" s="633" t="s">
        <v>653</v>
      </c>
      <c r="D356" s="633" t="s">
        <v>2164</v>
      </c>
      <c r="E356" s="633" t="s">
        <v>3193</v>
      </c>
      <c r="F356" s="633" t="s">
        <v>2164</v>
      </c>
    </row>
    <row r="357" spans="1:6" x14ac:dyDescent="0.15">
      <c r="A357" s="633" t="s">
        <v>3194</v>
      </c>
      <c r="B357" s="633" t="s">
        <v>3195</v>
      </c>
      <c r="C357" s="633" t="s">
        <v>653</v>
      </c>
      <c r="D357" s="633" t="s">
        <v>2164</v>
      </c>
      <c r="E357" s="633" t="s">
        <v>3196</v>
      </c>
      <c r="F357" s="633" t="s">
        <v>2164</v>
      </c>
    </row>
    <row r="358" spans="1:6" x14ac:dyDescent="0.15">
      <c r="A358" s="633" t="s">
        <v>3197</v>
      </c>
      <c r="B358" s="633" t="s">
        <v>3198</v>
      </c>
      <c r="C358" s="633" t="s">
        <v>653</v>
      </c>
      <c r="D358" s="633" t="s">
        <v>2164</v>
      </c>
      <c r="E358" s="633" t="s">
        <v>3199</v>
      </c>
      <c r="F358" s="633" t="s">
        <v>2164</v>
      </c>
    </row>
    <row r="359" spans="1:6" x14ac:dyDescent="0.15">
      <c r="A359" s="633" t="s">
        <v>3200</v>
      </c>
      <c r="B359" s="633" t="s">
        <v>3201</v>
      </c>
      <c r="C359" s="633" t="s">
        <v>653</v>
      </c>
      <c r="D359" s="633" t="s">
        <v>2164</v>
      </c>
      <c r="E359" s="633" t="s">
        <v>3202</v>
      </c>
      <c r="F359" s="633" t="s">
        <v>2164</v>
      </c>
    </row>
    <row r="360" spans="1:6" x14ac:dyDescent="0.15">
      <c r="A360" s="633" t="s">
        <v>3203</v>
      </c>
      <c r="B360" s="633" t="s">
        <v>3204</v>
      </c>
      <c r="C360" s="633" t="s">
        <v>653</v>
      </c>
      <c r="D360" s="633" t="s">
        <v>2164</v>
      </c>
      <c r="E360" s="633" t="s">
        <v>3205</v>
      </c>
      <c r="F360" s="633" t="s">
        <v>2164</v>
      </c>
    </row>
    <row r="361" spans="1:6" x14ac:dyDescent="0.15">
      <c r="A361" s="633" t="s">
        <v>3206</v>
      </c>
      <c r="B361" s="633" t="s">
        <v>3207</v>
      </c>
      <c r="C361" s="633" t="s">
        <v>653</v>
      </c>
      <c r="D361" s="633" t="s">
        <v>2164</v>
      </c>
      <c r="E361" s="633" t="s">
        <v>3208</v>
      </c>
      <c r="F361" s="633" t="s">
        <v>2164</v>
      </c>
    </row>
    <row r="362" spans="1:6" x14ac:dyDescent="0.15">
      <c r="A362" s="633" t="s">
        <v>3209</v>
      </c>
      <c r="B362" s="633" t="s">
        <v>3210</v>
      </c>
      <c r="C362" s="633" t="s">
        <v>653</v>
      </c>
      <c r="D362" s="633" t="s">
        <v>2164</v>
      </c>
      <c r="E362" s="633" t="s">
        <v>3211</v>
      </c>
      <c r="F362" s="633" t="s">
        <v>2164</v>
      </c>
    </row>
    <row r="363" spans="1:6" x14ac:dyDescent="0.15">
      <c r="A363" s="633" t="s">
        <v>3212</v>
      </c>
      <c r="B363" s="633" t="s">
        <v>3213</v>
      </c>
      <c r="C363" s="633" t="s">
        <v>653</v>
      </c>
      <c r="D363" s="633" t="s">
        <v>2164</v>
      </c>
      <c r="E363" s="633" t="s">
        <v>3214</v>
      </c>
      <c r="F363" s="633" t="s">
        <v>2164</v>
      </c>
    </row>
    <row r="364" spans="1:6" x14ac:dyDescent="0.15">
      <c r="A364" s="633" t="s">
        <v>3215</v>
      </c>
      <c r="B364" s="633" t="s">
        <v>3216</v>
      </c>
      <c r="C364" s="633" t="s">
        <v>653</v>
      </c>
      <c r="D364" s="633" t="s">
        <v>2164</v>
      </c>
      <c r="E364" s="633" t="s">
        <v>3217</v>
      </c>
      <c r="F364" s="633" t="s">
        <v>2164</v>
      </c>
    </row>
    <row r="365" spans="1:6" x14ac:dyDescent="0.15">
      <c r="A365" s="633" t="s">
        <v>3218</v>
      </c>
      <c r="B365" s="633" t="s">
        <v>3219</v>
      </c>
      <c r="C365" s="633" t="s">
        <v>653</v>
      </c>
      <c r="D365" s="633" t="s">
        <v>2164</v>
      </c>
      <c r="E365" s="633" t="s">
        <v>3220</v>
      </c>
      <c r="F365" s="633" t="s">
        <v>2164</v>
      </c>
    </row>
    <row r="366" spans="1:6" x14ac:dyDescent="0.15">
      <c r="A366" s="633" t="s">
        <v>3221</v>
      </c>
      <c r="B366" s="633" t="s">
        <v>3222</v>
      </c>
      <c r="C366" s="633" t="s">
        <v>653</v>
      </c>
      <c r="D366" s="633" t="s">
        <v>2164</v>
      </c>
      <c r="E366" s="633" t="s">
        <v>3223</v>
      </c>
      <c r="F366" s="633" t="s">
        <v>2164</v>
      </c>
    </row>
    <row r="367" spans="1:6" x14ac:dyDescent="0.15">
      <c r="A367" s="633" t="s">
        <v>3224</v>
      </c>
      <c r="B367" s="633" t="s">
        <v>3225</v>
      </c>
      <c r="C367" s="633" t="s">
        <v>653</v>
      </c>
      <c r="D367" s="633" t="s">
        <v>2164</v>
      </c>
      <c r="E367" s="633" t="s">
        <v>3226</v>
      </c>
      <c r="F367" s="633" t="s">
        <v>2164</v>
      </c>
    </row>
    <row r="368" spans="1:6" x14ac:dyDescent="0.15">
      <c r="A368" s="633" t="s">
        <v>3227</v>
      </c>
      <c r="B368" s="633" t="s">
        <v>3228</v>
      </c>
      <c r="C368" s="633" t="s">
        <v>653</v>
      </c>
      <c r="D368" s="633" t="s">
        <v>2164</v>
      </c>
      <c r="E368" s="633" t="s">
        <v>3229</v>
      </c>
      <c r="F368" s="633" t="s">
        <v>2164</v>
      </c>
    </row>
    <row r="369" spans="1:6" x14ac:dyDescent="0.15">
      <c r="A369" s="633" t="s">
        <v>3230</v>
      </c>
      <c r="B369" s="633" t="s">
        <v>3231</v>
      </c>
      <c r="C369" s="633" t="s">
        <v>653</v>
      </c>
      <c r="D369" s="633" t="s">
        <v>2164</v>
      </c>
      <c r="E369" s="633" t="s">
        <v>3232</v>
      </c>
      <c r="F369" s="633" t="s">
        <v>2164</v>
      </c>
    </row>
    <row r="370" spans="1:6" x14ac:dyDescent="0.15">
      <c r="A370" s="633" t="s">
        <v>3233</v>
      </c>
      <c r="B370" s="633" t="s">
        <v>3234</v>
      </c>
      <c r="C370" s="633" t="s">
        <v>653</v>
      </c>
      <c r="D370" s="633" t="s">
        <v>2164</v>
      </c>
      <c r="E370" s="633" t="s">
        <v>3235</v>
      </c>
      <c r="F370" s="633" t="s">
        <v>2164</v>
      </c>
    </row>
    <row r="371" spans="1:6" x14ac:dyDescent="0.15">
      <c r="A371" s="633" t="s">
        <v>3236</v>
      </c>
      <c r="B371" s="633" t="s">
        <v>3237</v>
      </c>
      <c r="C371" s="633" t="s">
        <v>653</v>
      </c>
      <c r="D371" s="633" t="s">
        <v>2164</v>
      </c>
      <c r="E371" s="633" t="s">
        <v>3238</v>
      </c>
      <c r="F371" s="633" t="s">
        <v>2164</v>
      </c>
    </row>
    <row r="372" spans="1:6" x14ac:dyDescent="0.15">
      <c r="A372" s="633" t="s">
        <v>3239</v>
      </c>
      <c r="B372" s="633" t="s">
        <v>3240</v>
      </c>
      <c r="C372" s="633" t="s">
        <v>653</v>
      </c>
      <c r="D372" s="633" t="s">
        <v>2164</v>
      </c>
      <c r="E372" s="633" t="s">
        <v>3241</v>
      </c>
      <c r="F372" s="633" t="s">
        <v>2164</v>
      </c>
    </row>
    <row r="373" spans="1:6" x14ac:dyDescent="0.15">
      <c r="A373" s="633" t="s">
        <v>3242</v>
      </c>
      <c r="B373" s="633" t="s">
        <v>3243</v>
      </c>
      <c r="C373" s="633" t="s">
        <v>653</v>
      </c>
      <c r="D373" s="633" t="s">
        <v>2164</v>
      </c>
      <c r="E373" s="633" t="s">
        <v>3244</v>
      </c>
      <c r="F373" s="633" t="s">
        <v>2164</v>
      </c>
    </row>
    <row r="374" spans="1:6" x14ac:dyDescent="0.15">
      <c r="A374" s="633" t="s">
        <v>3245</v>
      </c>
      <c r="B374" s="633" t="s">
        <v>3246</v>
      </c>
      <c r="C374" s="633" t="s">
        <v>653</v>
      </c>
      <c r="D374" s="633" t="s">
        <v>2164</v>
      </c>
      <c r="E374" s="633" t="s">
        <v>3247</v>
      </c>
      <c r="F374" s="633" t="s">
        <v>2164</v>
      </c>
    </row>
    <row r="375" spans="1:6" x14ac:dyDescent="0.15">
      <c r="A375" s="633" t="s">
        <v>3248</v>
      </c>
      <c r="B375" s="633" t="s">
        <v>3249</v>
      </c>
      <c r="C375" s="633" t="s">
        <v>653</v>
      </c>
      <c r="D375" s="633" t="s">
        <v>2164</v>
      </c>
      <c r="E375" s="633" t="s">
        <v>3250</v>
      </c>
      <c r="F375" s="633" t="s">
        <v>2164</v>
      </c>
    </row>
    <row r="376" spans="1:6" x14ac:dyDescent="0.15">
      <c r="A376" s="633" t="s">
        <v>3251</v>
      </c>
      <c r="B376" s="633" t="s">
        <v>3252</v>
      </c>
      <c r="C376" s="633" t="s">
        <v>653</v>
      </c>
      <c r="D376" s="633" t="s">
        <v>2164</v>
      </c>
      <c r="E376" s="633" t="s">
        <v>3253</v>
      </c>
      <c r="F376" s="633" t="s">
        <v>2164</v>
      </c>
    </row>
    <row r="377" spans="1:6" x14ac:dyDescent="0.15">
      <c r="A377" s="633" t="s">
        <v>3254</v>
      </c>
      <c r="B377" s="633" t="s">
        <v>3255</v>
      </c>
      <c r="C377" s="633" t="s">
        <v>653</v>
      </c>
      <c r="D377" s="633" t="s">
        <v>2164</v>
      </c>
      <c r="E377" s="633" t="s">
        <v>3256</v>
      </c>
      <c r="F377" s="633" t="s">
        <v>2164</v>
      </c>
    </row>
    <row r="378" spans="1:6" x14ac:dyDescent="0.15">
      <c r="A378" s="633" t="s">
        <v>3257</v>
      </c>
      <c r="B378" s="633" t="s">
        <v>3258</v>
      </c>
      <c r="C378" s="633" t="s">
        <v>653</v>
      </c>
      <c r="D378" s="633" t="s">
        <v>2164</v>
      </c>
      <c r="E378" s="633" t="s">
        <v>3259</v>
      </c>
      <c r="F378" s="633" t="s">
        <v>2164</v>
      </c>
    </row>
    <row r="379" spans="1:6" x14ac:dyDescent="0.15">
      <c r="A379" s="633" t="s">
        <v>3260</v>
      </c>
      <c r="B379" s="633" t="s">
        <v>3261</v>
      </c>
      <c r="C379" s="633" t="s">
        <v>653</v>
      </c>
      <c r="D379" s="633" t="s">
        <v>2164</v>
      </c>
      <c r="E379" s="633" t="s">
        <v>1716</v>
      </c>
      <c r="F379" s="633" t="s">
        <v>2164</v>
      </c>
    </row>
    <row r="380" spans="1:6" x14ac:dyDescent="0.15">
      <c r="A380" s="633" t="s">
        <v>3262</v>
      </c>
      <c r="B380" s="633" t="s">
        <v>3263</v>
      </c>
      <c r="C380" s="633" t="s">
        <v>653</v>
      </c>
      <c r="D380" s="633" t="s">
        <v>2164</v>
      </c>
      <c r="E380" s="633" t="s">
        <v>3264</v>
      </c>
      <c r="F380" s="633" t="s">
        <v>2164</v>
      </c>
    </row>
    <row r="381" spans="1:6" x14ac:dyDescent="0.15">
      <c r="A381" s="633" t="s">
        <v>3265</v>
      </c>
      <c r="B381" s="633" t="s">
        <v>3266</v>
      </c>
      <c r="C381" s="633" t="s">
        <v>653</v>
      </c>
      <c r="D381" s="633" t="s">
        <v>2164</v>
      </c>
      <c r="E381" s="633" t="s">
        <v>3267</v>
      </c>
      <c r="F381" s="633" t="s">
        <v>2164</v>
      </c>
    </row>
    <row r="382" spans="1:6" x14ac:dyDescent="0.15">
      <c r="A382" s="633" t="s">
        <v>3268</v>
      </c>
      <c r="B382" s="633" t="s">
        <v>3269</v>
      </c>
      <c r="C382" s="633" t="s">
        <v>653</v>
      </c>
      <c r="D382" s="633" t="s">
        <v>2164</v>
      </c>
      <c r="E382" s="633" t="s">
        <v>3270</v>
      </c>
      <c r="F382" s="633" t="s">
        <v>2164</v>
      </c>
    </row>
    <row r="383" spans="1:6" x14ac:dyDescent="0.15">
      <c r="A383" s="633" t="s">
        <v>3271</v>
      </c>
      <c r="B383" s="633" t="s">
        <v>3272</v>
      </c>
      <c r="C383" s="633" t="s">
        <v>653</v>
      </c>
      <c r="D383" s="633" t="s">
        <v>2164</v>
      </c>
      <c r="E383" s="633" t="s">
        <v>3273</v>
      </c>
      <c r="F383" s="633" t="s">
        <v>2164</v>
      </c>
    </row>
    <row r="384" spans="1:6" x14ac:dyDescent="0.15">
      <c r="A384" s="633" t="s">
        <v>3274</v>
      </c>
      <c r="B384" s="633" t="s">
        <v>3275</v>
      </c>
      <c r="C384" s="633" t="s">
        <v>653</v>
      </c>
      <c r="D384" s="633" t="s">
        <v>2164</v>
      </c>
      <c r="E384" s="633" t="s">
        <v>3276</v>
      </c>
      <c r="F384" s="633" t="s">
        <v>2164</v>
      </c>
    </row>
    <row r="385" spans="1:6" x14ac:dyDescent="0.15">
      <c r="A385" s="633" t="s">
        <v>3277</v>
      </c>
      <c r="B385" s="633" t="s">
        <v>3278</v>
      </c>
      <c r="C385" s="633" t="s">
        <v>653</v>
      </c>
      <c r="D385" s="633" t="s">
        <v>2164</v>
      </c>
      <c r="E385" s="633" t="s">
        <v>3279</v>
      </c>
      <c r="F385" s="633" t="s">
        <v>2164</v>
      </c>
    </row>
    <row r="386" spans="1:6" x14ac:dyDescent="0.15">
      <c r="A386" s="633" t="s">
        <v>3280</v>
      </c>
      <c r="B386" s="633" t="s">
        <v>3281</v>
      </c>
      <c r="C386" s="633" t="s">
        <v>653</v>
      </c>
      <c r="D386" s="633" t="s">
        <v>2164</v>
      </c>
      <c r="E386" s="633" t="s">
        <v>3282</v>
      </c>
      <c r="F386" s="633" t="s">
        <v>2164</v>
      </c>
    </row>
    <row r="387" spans="1:6" x14ac:dyDescent="0.15">
      <c r="A387" s="633" t="s">
        <v>3283</v>
      </c>
      <c r="B387" s="633" t="s">
        <v>3284</v>
      </c>
      <c r="C387" s="633" t="s">
        <v>653</v>
      </c>
      <c r="D387" s="633" t="s">
        <v>2164</v>
      </c>
      <c r="E387" s="633" t="s">
        <v>3285</v>
      </c>
      <c r="F387" s="633" t="s">
        <v>2164</v>
      </c>
    </row>
    <row r="388" spans="1:6" x14ac:dyDescent="0.15">
      <c r="A388" s="633" t="s">
        <v>3286</v>
      </c>
      <c r="B388" s="633" t="s">
        <v>3287</v>
      </c>
      <c r="C388" s="633" t="s">
        <v>653</v>
      </c>
      <c r="D388" s="633" t="s">
        <v>2164</v>
      </c>
      <c r="E388" s="633" t="s">
        <v>3288</v>
      </c>
      <c r="F388" s="633" t="s">
        <v>2164</v>
      </c>
    </row>
    <row r="389" spans="1:6" x14ac:dyDescent="0.15">
      <c r="A389" s="633" t="s">
        <v>3289</v>
      </c>
      <c r="B389" s="633" t="s">
        <v>3290</v>
      </c>
      <c r="C389" s="633" t="s">
        <v>653</v>
      </c>
      <c r="D389" s="633" t="s">
        <v>2164</v>
      </c>
      <c r="E389" s="633" t="s">
        <v>3291</v>
      </c>
      <c r="F389" s="633" t="s">
        <v>2164</v>
      </c>
    </row>
    <row r="390" spans="1:6" x14ac:dyDescent="0.15">
      <c r="A390" s="633" t="s">
        <v>3292</v>
      </c>
      <c r="B390" s="633" t="s">
        <v>3293</v>
      </c>
      <c r="C390" s="633" t="s">
        <v>653</v>
      </c>
      <c r="D390" s="633" t="s">
        <v>2164</v>
      </c>
      <c r="E390" s="633" t="s">
        <v>3294</v>
      </c>
      <c r="F390" s="633" t="s">
        <v>2164</v>
      </c>
    </row>
    <row r="391" spans="1:6" x14ac:dyDescent="0.15">
      <c r="A391" s="633" t="s">
        <v>3295</v>
      </c>
      <c r="B391" s="633" t="s">
        <v>3296</v>
      </c>
      <c r="C391" s="633" t="s">
        <v>653</v>
      </c>
      <c r="D391" s="633" t="s">
        <v>2164</v>
      </c>
      <c r="E391" s="633" t="s">
        <v>3297</v>
      </c>
      <c r="F391" s="633" t="s">
        <v>2164</v>
      </c>
    </row>
    <row r="392" spans="1:6" x14ac:dyDescent="0.15">
      <c r="A392" s="633" t="s">
        <v>3298</v>
      </c>
      <c r="B392" s="633" t="s">
        <v>3299</v>
      </c>
      <c r="C392" s="633" t="s">
        <v>653</v>
      </c>
      <c r="D392" s="633" t="s">
        <v>2164</v>
      </c>
      <c r="E392" s="633" t="s">
        <v>3300</v>
      </c>
      <c r="F392" s="633" t="s">
        <v>2164</v>
      </c>
    </row>
    <row r="393" spans="1:6" x14ac:dyDescent="0.15">
      <c r="A393" s="633" t="s">
        <v>3301</v>
      </c>
      <c r="B393" s="633" t="s">
        <v>3302</v>
      </c>
      <c r="C393" s="633" t="s">
        <v>653</v>
      </c>
      <c r="D393" s="633" t="s">
        <v>2164</v>
      </c>
      <c r="E393" s="633" t="s">
        <v>3303</v>
      </c>
      <c r="F393" s="633" t="s">
        <v>2164</v>
      </c>
    </row>
    <row r="394" spans="1:6" x14ac:dyDescent="0.15">
      <c r="A394" s="633" t="s">
        <v>3304</v>
      </c>
      <c r="B394" s="633" t="s">
        <v>3305</v>
      </c>
      <c r="C394" s="633" t="s">
        <v>653</v>
      </c>
      <c r="D394" s="633" t="s">
        <v>2164</v>
      </c>
      <c r="E394" s="633" t="s">
        <v>3306</v>
      </c>
      <c r="F394" s="633" t="s">
        <v>2164</v>
      </c>
    </row>
    <row r="395" spans="1:6" x14ac:dyDescent="0.15">
      <c r="A395" s="633" t="s">
        <v>3307</v>
      </c>
      <c r="B395" s="633" t="s">
        <v>3308</v>
      </c>
      <c r="C395" s="633" t="s">
        <v>653</v>
      </c>
      <c r="D395" s="633" t="s">
        <v>2164</v>
      </c>
      <c r="E395" s="633" t="s">
        <v>3309</v>
      </c>
      <c r="F395" s="633" t="s">
        <v>2164</v>
      </c>
    </row>
    <row r="396" spans="1:6" x14ac:dyDescent="0.15">
      <c r="A396" s="633" t="s">
        <v>3310</v>
      </c>
      <c r="B396" s="633" t="s">
        <v>3311</v>
      </c>
      <c r="C396" s="633" t="s">
        <v>653</v>
      </c>
      <c r="D396" s="633" t="s">
        <v>2164</v>
      </c>
      <c r="E396" s="633" t="s">
        <v>3312</v>
      </c>
      <c r="F396" s="633" t="s">
        <v>2164</v>
      </c>
    </row>
    <row r="397" spans="1:6" x14ac:dyDescent="0.15">
      <c r="A397" s="633" t="s">
        <v>3313</v>
      </c>
      <c r="B397" s="633" t="s">
        <v>3314</v>
      </c>
      <c r="C397" s="633" t="s">
        <v>653</v>
      </c>
      <c r="D397" s="633" t="s">
        <v>2164</v>
      </c>
      <c r="E397" s="633" t="s">
        <v>3315</v>
      </c>
      <c r="F397" s="633" t="s">
        <v>2164</v>
      </c>
    </row>
    <row r="398" spans="1:6" x14ac:dyDescent="0.15">
      <c r="A398" s="633" t="s">
        <v>3316</v>
      </c>
      <c r="B398" s="633" t="s">
        <v>3317</v>
      </c>
      <c r="C398" s="633" t="s">
        <v>653</v>
      </c>
      <c r="D398" s="633" t="s">
        <v>2164</v>
      </c>
      <c r="E398" s="633" t="s">
        <v>3318</v>
      </c>
      <c r="F398" s="633" t="s">
        <v>2164</v>
      </c>
    </row>
    <row r="399" spans="1:6" x14ac:dyDescent="0.15">
      <c r="A399" s="633" t="s">
        <v>3319</v>
      </c>
      <c r="B399" s="633" t="s">
        <v>3320</v>
      </c>
      <c r="C399" s="633" t="s">
        <v>653</v>
      </c>
      <c r="D399" s="633" t="s">
        <v>2164</v>
      </c>
      <c r="E399" s="633" t="s">
        <v>3321</v>
      </c>
      <c r="F399" s="633" t="s">
        <v>2164</v>
      </c>
    </row>
    <row r="400" spans="1:6" x14ac:dyDescent="0.15">
      <c r="A400" s="633" t="s">
        <v>3322</v>
      </c>
      <c r="B400" s="633" t="s">
        <v>3323</v>
      </c>
      <c r="C400" s="633" t="s">
        <v>653</v>
      </c>
      <c r="D400" s="633" t="s">
        <v>2164</v>
      </c>
      <c r="E400" s="633" t="s">
        <v>3324</v>
      </c>
      <c r="F400" s="633" t="s">
        <v>2164</v>
      </c>
    </row>
    <row r="401" spans="1:6" x14ac:dyDescent="0.15">
      <c r="A401" s="633" t="s">
        <v>3325</v>
      </c>
      <c r="B401" s="633" t="s">
        <v>3326</v>
      </c>
      <c r="C401" s="633" t="s">
        <v>653</v>
      </c>
      <c r="D401" s="633" t="s">
        <v>2164</v>
      </c>
      <c r="E401" s="633" t="s">
        <v>3327</v>
      </c>
      <c r="F401" s="633" t="s">
        <v>2164</v>
      </c>
    </row>
    <row r="402" spans="1:6" x14ac:dyDescent="0.15">
      <c r="A402" s="633" t="s">
        <v>3328</v>
      </c>
      <c r="B402" s="633" t="s">
        <v>3329</v>
      </c>
      <c r="C402" s="633" t="s">
        <v>653</v>
      </c>
      <c r="D402" s="633" t="s">
        <v>2164</v>
      </c>
      <c r="E402" s="633" t="s">
        <v>3330</v>
      </c>
      <c r="F402" s="633" t="s">
        <v>2164</v>
      </c>
    </row>
    <row r="403" spans="1:6" x14ac:dyDescent="0.15">
      <c r="A403" s="633" t="s">
        <v>3331</v>
      </c>
      <c r="B403" s="633" t="s">
        <v>3332</v>
      </c>
      <c r="C403" s="633" t="s">
        <v>653</v>
      </c>
      <c r="D403" s="633" t="s">
        <v>2164</v>
      </c>
      <c r="E403" s="633" t="s">
        <v>3333</v>
      </c>
      <c r="F403" s="633" t="s">
        <v>2164</v>
      </c>
    </row>
    <row r="404" spans="1:6" x14ac:dyDescent="0.15">
      <c r="A404" s="633" t="s">
        <v>3334</v>
      </c>
      <c r="B404" s="633" t="s">
        <v>3335</v>
      </c>
      <c r="C404" s="633" t="s">
        <v>653</v>
      </c>
      <c r="D404" s="633" t="s">
        <v>2164</v>
      </c>
      <c r="E404" s="633" t="s">
        <v>3336</v>
      </c>
      <c r="F404" s="633" t="s">
        <v>2164</v>
      </c>
    </row>
    <row r="405" spans="1:6" x14ac:dyDescent="0.15">
      <c r="A405" s="633" t="s">
        <v>3337</v>
      </c>
      <c r="B405" s="633" t="s">
        <v>3338</v>
      </c>
      <c r="C405" s="633" t="s">
        <v>653</v>
      </c>
      <c r="D405" s="633" t="s">
        <v>2164</v>
      </c>
      <c r="E405" s="633" t="s">
        <v>3339</v>
      </c>
      <c r="F405" s="633" t="s">
        <v>2164</v>
      </c>
    </row>
    <row r="406" spans="1:6" x14ac:dyDescent="0.15">
      <c r="A406" s="633" t="s">
        <v>3340</v>
      </c>
      <c r="B406" s="633" t="s">
        <v>3341</v>
      </c>
      <c r="C406" s="633" t="s">
        <v>653</v>
      </c>
      <c r="D406" s="633" t="s">
        <v>2164</v>
      </c>
      <c r="E406" s="633" t="s">
        <v>3342</v>
      </c>
      <c r="F406" s="633" t="s">
        <v>2164</v>
      </c>
    </row>
    <row r="407" spans="1:6" x14ac:dyDescent="0.15">
      <c r="A407" s="633" t="s">
        <v>3343</v>
      </c>
      <c r="B407" s="633" t="s">
        <v>3344</v>
      </c>
      <c r="C407" s="633" t="s">
        <v>653</v>
      </c>
      <c r="D407" s="633" t="s">
        <v>2164</v>
      </c>
      <c r="E407" s="633" t="s">
        <v>3345</v>
      </c>
      <c r="F407" s="633" t="s">
        <v>2164</v>
      </c>
    </row>
    <row r="408" spans="1:6" x14ac:dyDescent="0.15">
      <c r="A408" s="633" t="s">
        <v>3346</v>
      </c>
      <c r="B408" s="633" t="s">
        <v>3347</v>
      </c>
      <c r="C408" s="633" t="s">
        <v>653</v>
      </c>
      <c r="D408" s="633" t="s">
        <v>2164</v>
      </c>
      <c r="E408" s="633" t="s">
        <v>3348</v>
      </c>
      <c r="F408" s="633" t="s">
        <v>2164</v>
      </c>
    </row>
    <row r="409" spans="1:6" x14ac:dyDescent="0.15">
      <c r="A409" s="633" t="s">
        <v>3349</v>
      </c>
      <c r="B409" s="633" t="s">
        <v>3350</v>
      </c>
      <c r="C409" s="633" t="s">
        <v>653</v>
      </c>
      <c r="D409" s="633" t="s">
        <v>2164</v>
      </c>
      <c r="E409" s="633" t="s">
        <v>3351</v>
      </c>
      <c r="F409" s="633" t="s">
        <v>2164</v>
      </c>
    </row>
    <row r="410" spans="1:6" x14ac:dyDescent="0.15">
      <c r="A410" s="633" t="s">
        <v>3352</v>
      </c>
      <c r="B410" s="633" t="s">
        <v>3353</v>
      </c>
      <c r="C410" s="633" t="s">
        <v>653</v>
      </c>
      <c r="D410" s="633" t="s">
        <v>2164</v>
      </c>
      <c r="E410" s="633" t="s">
        <v>3354</v>
      </c>
      <c r="F410" s="633" t="s">
        <v>2164</v>
      </c>
    </row>
    <row r="411" spans="1:6" x14ac:dyDescent="0.15">
      <c r="A411" s="633" t="s">
        <v>3355</v>
      </c>
      <c r="B411" s="633" t="s">
        <v>3356</v>
      </c>
      <c r="C411" s="633" t="s">
        <v>653</v>
      </c>
      <c r="D411" s="633" t="s">
        <v>2164</v>
      </c>
      <c r="E411" s="633" t="s">
        <v>3357</v>
      </c>
      <c r="F411" s="633" t="s">
        <v>2164</v>
      </c>
    </row>
    <row r="412" spans="1:6" x14ac:dyDescent="0.15">
      <c r="A412" s="633" t="s">
        <v>3358</v>
      </c>
      <c r="B412" s="633" t="s">
        <v>3359</v>
      </c>
      <c r="C412" s="633" t="s">
        <v>653</v>
      </c>
      <c r="D412" s="633" t="s">
        <v>2164</v>
      </c>
      <c r="E412" s="633" t="s">
        <v>3360</v>
      </c>
      <c r="F412" s="633" t="s">
        <v>2164</v>
      </c>
    </row>
    <row r="413" spans="1:6" x14ac:dyDescent="0.15">
      <c r="A413" s="633" t="s">
        <v>3361</v>
      </c>
      <c r="B413" s="633" t="s">
        <v>3362</v>
      </c>
      <c r="C413" s="633" t="s">
        <v>653</v>
      </c>
      <c r="D413" s="633" t="s">
        <v>2164</v>
      </c>
      <c r="E413" s="633" t="s">
        <v>1151</v>
      </c>
      <c r="F413" s="633" t="s">
        <v>2164</v>
      </c>
    </row>
    <row r="414" spans="1:6" x14ac:dyDescent="0.15">
      <c r="A414" s="633" t="s">
        <v>3363</v>
      </c>
      <c r="B414" s="633" t="s">
        <v>3364</v>
      </c>
      <c r="C414" s="633" t="s">
        <v>653</v>
      </c>
      <c r="D414" s="633" t="s">
        <v>2164</v>
      </c>
      <c r="E414" s="633" t="s">
        <v>3365</v>
      </c>
      <c r="F414" s="633" t="s">
        <v>2164</v>
      </c>
    </row>
    <row r="415" spans="1:6" x14ac:dyDescent="0.15">
      <c r="A415" s="633" t="s">
        <v>3366</v>
      </c>
      <c r="B415" s="633" t="s">
        <v>3367</v>
      </c>
      <c r="C415" s="633" t="s">
        <v>653</v>
      </c>
      <c r="D415" s="633" t="s">
        <v>2164</v>
      </c>
      <c r="E415" s="633" t="s">
        <v>3368</v>
      </c>
      <c r="F415" s="633" t="s">
        <v>2164</v>
      </c>
    </row>
    <row r="416" spans="1:6" x14ac:dyDescent="0.15">
      <c r="A416" s="633" t="s">
        <v>3369</v>
      </c>
      <c r="B416" s="633" t="s">
        <v>3370</v>
      </c>
      <c r="C416" s="633" t="s">
        <v>653</v>
      </c>
      <c r="D416" s="633" t="s">
        <v>2164</v>
      </c>
      <c r="E416" s="633" t="s">
        <v>3371</v>
      </c>
      <c r="F416" s="633" t="s">
        <v>2164</v>
      </c>
    </row>
    <row r="417" spans="1:6" x14ac:dyDescent="0.15">
      <c r="A417" s="633" t="s">
        <v>3372</v>
      </c>
      <c r="B417" s="633" t="s">
        <v>3373</v>
      </c>
      <c r="C417" s="633" t="s">
        <v>653</v>
      </c>
      <c r="D417" s="633" t="s">
        <v>2164</v>
      </c>
      <c r="E417" s="633" t="s">
        <v>3374</v>
      </c>
      <c r="F417" s="633" t="s">
        <v>2164</v>
      </c>
    </row>
    <row r="418" spans="1:6" x14ac:dyDescent="0.15">
      <c r="A418" s="633" t="s">
        <v>3375</v>
      </c>
      <c r="B418" s="633" t="s">
        <v>3376</v>
      </c>
      <c r="C418" s="633" t="s">
        <v>653</v>
      </c>
      <c r="D418" s="633" t="s">
        <v>2164</v>
      </c>
      <c r="E418" s="633" t="s">
        <v>3377</v>
      </c>
      <c r="F418" s="633" t="s">
        <v>2164</v>
      </c>
    </row>
    <row r="419" spans="1:6" x14ac:dyDescent="0.15">
      <c r="A419" s="633" t="s">
        <v>3378</v>
      </c>
      <c r="B419" s="633" t="s">
        <v>3379</v>
      </c>
      <c r="C419" s="633" t="s">
        <v>653</v>
      </c>
      <c r="D419" s="633" t="s">
        <v>2164</v>
      </c>
      <c r="E419" s="633" t="s">
        <v>3380</v>
      </c>
      <c r="F419" s="633" t="s">
        <v>2164</v>
      </c>
    </row>
    <row r="420" spans="1:6" x14ac:dyDescent="0.15">
      <c r="A420" s="633" t="s">
        <v>3381</v>
      </c>
      <c r="B420" s="633" t="s">
        <v>3382</v>
      </c>
      <c r="C420" s="633" t="s">
        <v>653</v>
      </c>
      <c r="D420" s="633" t="s">
        <v>2164</v>
      </c>
      <c r="E420" s="633" t="s">
        <v>3383</v>
      </c>
      <c r="F420" s="633" t="s">
        <v>2164</v>
      </c>
    </row>
    <row r="421" spans="1:6" x14ac:dyDescent="0.15">
      <c r="A421" s="633" t="s">
        <v>3384</v>
      </c>
      <c r="B421" s="633" t="s">
        <v>3385</v>
      </c>
      <c r="C421" s="633" t="s">
        <v>653</v>
      </c>
      <c r="D421" s="633" t="s">
        <v>2164</v>
      </c>
      <c r="E421" s="633" t="s">
        <v>3386</v>
      </c>
      <c r="F421" s="633" t="s">
        <v>2164</v>
      </c>
    </row>
    <row r="422" spans="1:6" x14ac:dyDescent="0.15">
      <c r="A422" s="633" t="s">
        <v>3387</v>
      </c>
      <c r="B422" s="633" t="s">
        <v>3388</v>
      </c>
      <c r="C422" s="633" t="s">
        <v>653</v>
      </c>
      <c r="D422" s="633" t="s">
        <v>2164</v>
      </c>
      <c r="E422" s="633" t="s">
        <v>3389</v>
      </c>
      <c r="F422" s="633" t="s">
        <v>2164</v>
      </c>
    </row>
    <row r="423" spans="1:6" x14ac:dyDescent="0.15">
      <c r="A423" s="633" t="s">
        <v>3390</v>
      </c>
      <c r="B423" s="633" t="s">
        <v>3391</v>
      </c>
      <c r="C423" s="633" t="s">
        <v>653</v>
      </c>
      <c r="D423" s="633" t="s">
        <v>2164</v>
      </c>
      <c r="E423" s="633" t="s">
        <v>3392</v>
      </c>
      <c r="F423" s="633" t="s">
        <v>2164</v>
      </c>
    </row>
    <row r="424" spans="1:6" x14ac:dyDescent="0.15">
      <c r="A424" s="633" t="s">
        <v>3393</v>
      </c>
      <c r="B424" s="633" t="s">
        <v>3394</v>
      </c>
      <c r="C424" s="633" t="s">
        <v>653</v>
      </c>
      <c r="D424" s="633" t="s">
        <v>2164</v>
      </c>
      <c r="E424" s="633" t="s">
        <v>3395</v>
      </c>
      <c r="F424" s="633" t="s">
        <v>2164</v>
      </c>
    </row>
    <row r="425" spans="1:6" x14ac:dyDescent="0.15">
      <c r="A425" s="633" t="s">
        <v>3396</v>
      </c>
      <c r="B425" s="633" t="s">
        <v>3397</v>
      </c>
      <c r="C425" s="633" t="s">
        <v>653</v>
      </c>
      <c r="D425" s="633" t="s">
        <v>2164</v>
      </c>
      <c r="E425" s="633" t="s">
        <v>3398</v>
      </c>
      <c r="F425" s="633" t="s">
        <v>2164</v>
      </c>
    </row>
    <row r="426" spans="1:6" x14ac:dyDescent="0.15">
      <c r="A426" s="633" t="s">
        <v>3399</v>
      </c>
      <c r="B426" s="633" t="s">
        <v>3400</v>
      </c>
      <c r="C426" s="633" t="s">
        <v>653</v>
      </c>
      <c r="D426" s="633" t="s">
        <v>2164</v>
      </c>
      <c r="E426" s="633" t="s">
        <v>3401</v>
      </c>
      <c r="F426" s="633" t="s">
        <v>2164</v>
      </c>
    </row>
    <row r="427" spans="1:6" x14ac:dyDescent="0.15">
      <c r="A427" s="633" t="s">
        <v>3402</v>
      </c>
      <c r="B427" s="633" t="s">
        <v>3403</v>
      </c>
      <c r="C427" s="633" t="s">
        <v>653</v>
      </c>
      <c r="D427" s="633" t="s">
        <v>2164</v>
      </c>
      <c r="E427" s="633" t="s">
        <v>3404</v>
      </c>
      <c r="F427" s="633" t="s">
        <v>2164</v>
      </c>
    </row>
    <row r="428" spans="1:6" x14ac:dyDescent="0.15">
      <c r="A428" s="633" t="s">
        <v>3405</v>
      </c>
      <c r="B428" s="633" t="s">
        <v>3406</v>
      </c>
      <c r="C428" s="633" t="s">
        <v>653</v>
      </c>
      <c r="D428" s="633" t="s">
        <v>2164</v>
      </c>
      <c r="E428" s="633" t="s">
        <v>3407</v>
      </c>
      <c r="F428" s="633" t="s">
        <v>2164</v>
      </c>
    </row>
    <row r="429" spans="1:6" x14ac:dyDescent="0.15">
      <c r="A429" s="633" t="s">
        <v>3408</v>
      </c>
      <c r="B429" s="633" t="s">
        <v>3409</v>
      </c>
      <c r="C429" s="633" t="s">
        <v>653</v>
      </c>
      <c r="D429" s="633" t="s">
        <v>2164</v>
      </c>
      <c r="E429" s="633" t="s">
        <v>3410</v>
      </c>
      <c r="F429" s="633" t="s">
        <v>2164</v>
      </c>
    </row>
    <row r="430" spans="1:6" x14ac:dyDescent="0.15">
      <c r="A430" s="633" t="s">
        <v>3411</v>
      </c>
      <c r="B430" s="633" t="s">
        <v>3412</v>
      </c>
      <c r="C430" s="633" t="s">
        <v>653</v>
      </c>
      <c r="D430" s="633" t="s">
        <v>2164</v>
      </c>
      <c r="E430" s="633" t="s">
        <v>3413</v>
      </c>
      <c r="F430" s="633" t="s">
        <v>2164</v>
      </c>
    </row>
    <row r="431" spans="1:6" x14ac:dyDescent="0.15">
      <c r="A431" s="633" t="s">
        <v>3414</v>
      </c>
      <c r="B431" s="633" t="s">
        <v>3415</v>
      </c>
      <c r="C431" s="633" t="s">
        <v>653</v>
      </c>
      <c r="D431" s="633" t="s">
        <v>2164</v>
      </c>
      <c r="E431" s="633" t="s">
        <v>3416</v>
      </c>
      <c r="F431" s="633" t="s">
        <v>2164</v>
      </c>
    </row>
    <row r="432" spans="1:6" x14ac:dyDescent="0.15">
      <c r="A432" s="633" t="s">
        <v>3417</v>
      </c>
      <c r="B432" s="633" t="s">
        <v>3418</v>
      </c>
      <c r="C432" s="633" t="s">
        <v>653</v>
      </c>
      <c r="D432" s="633" t="s">
        <v>2164</v>
      </c>
      <c r="E432" s="633" t="s">
        <v>3419</v>
      </c>
      <c r="F432" s="633" t="s">
        <v>2164</v>
      </c>
    </row>
    <row r="433" spans="1:6" x14ac:dyDescent="0.15">
      <c r="A433" s="633" t="s">
        <v>2304</v>
      </c>
      <c r="B433" s="633" t="s">
        <v>3420</v>
      </c>
      <c r="C433" s="633" t="s">
        <v>653</v>
      </c>
      <c r="D433" s="633" t="s">
        <v>2164</v>
      </c>
      <c r="E433" s="633" t="s">
        <v>3421</v>
      </c>
      <c r="F433" s="633" t="s">
        <v>2164</v>
      </c>
    </row>
    <row r="434" spans="1:6" x14ac:dyDescent="0.15">
      <c r="A434" s="633" t="s">
        <v>3422</v>
      </c>
      <c r="B434" s="633" t="s">
        <v>3423</v>
      </c>
      <c r="C434" s="633" t="s">
        <v>653</v>
      </c>
      <c r="D434" s="633" t="s">
        <v>2164</v>
      </c>
      <c r="E434" s="633" t="s">
        <v>3424</v>
      </c>
      <c r="F434" s="633" t="s">
        <v>2164</v>
      </c>
    </row>
    <row r="435" spans="1:6" x14ac:dyDescent="0.15">
      <c r="A435" s="633" t="s">
        <v>3425</v>
      </c>
      <c r="B435" s="633" t="s">
        <v>3426</v>
      </c>
      <c r="C435" s="633" t="s">
        <v>653</v>
      </c>
      <c r="D435" s="633" t="s">
        <v>2164</v>
      </c>
      <c r="E435" s="633" t="s">
        <v>3427</v>
      </c>
      <c r="F435" s="633" t="s">
        <v>2164</v>
      </c>
    </row>
    <row r="436" spans="1:6" x14ac:dyDescent="0.15">
      <c r="A436" s="633" t="s">
        <v>3428</v>
      </c>
      <c r="B436" s="633" t="s">
        <v>3429</v>
      </c>
      <c r="C436" s="633" t="s">
        <v>653</v>
      </c>
      <c r="D436" s="633" t="s">
        <v>2164</v>
      </c>
      <c r="E436" s="633" t="s">
        <v>3430</v>
      </c>
      <c r="F436" s="633" t="s">
        <v>2164</v>
      </c>
    </row>
    <row r="437" spans="1:6" x14ac:dyDescent="0.15">
      <c r="A437" s="633" t="s">
        <v>3431</v>
      </c>
      <c r="B437" s="633" t="s">
        <v>3432</v>
      </c>
      <c r="C437" s="633" t="s">
        <v>653</v>
      </c>
      <c r="D437" s="633" t="s">
        <v>2164</v>
      </c>
      <c r="E437" s="633" t="s">
        <v>3433</v>
      </c>
      <c r="F437" s="633" t="s">
        <v>2164</v>
      </c>
    </row>
    <row r="438" spans="1:6" x14ac:dyDescent="0.15">
      <c r="A438" s="633" t="s">
        <v>3434</v>
      </c>
      <c r="B438" s="633" t="s">
        <v>3435</v>
      </c>
      <c r="C438" s="633" t="s">
        <v>653</v>
      </c>
      <c r="D438" s="633" t="s">
        <v>2164</v>
      </c>
      <c r="E438" s="633" t="s">
        <v>3436</v>
      </c>
      <c r="F438" s="633" t="s">
        <v>2164</v>
      </c>
    </row>
    <row r="439" spans="1:6" x14ac:dyDescent="0.15">
      <c r="A439" s="633" t="s">
        <v>3437</v>
      </c>
      <c r="B439" s="633" t="s">
        <v>3438</v>
      </c>
      <c r="C439" s="633" t="s">
        <v>653</v>
      </c>
      <c r="D439" s="633" t="s">
        <v>2164</v>
      </c>
      <c r="E439" s="633" t="s">
        <v>3439</v>
      </c>
      <c r="F439" s="633" t="s">
        <v>2164</v>
      </c>
    </row>
    <row r="440" spans="1:6" x14ac:dyDescent="0.15">
      <c r="A440" s="633" t="s">
        <v>3440</v>
      </c>
      <c r="B440" s="633" t="s">
        <v>3441</v>
      </c>
      <c r="C440" s="633" t="s">
        <v>653</v>
      </c>
      <c r="D440" s="633" t="s">
        <v>2164</v>
      </c>
      <c r="E440" s="633" t="s">
        <v>3442</v>
      </c>
      <c r="F440" s="633" t="s">
        <v>2164</v>
      </c>
    </row>
    <row r="441" spans="1:6" x14ac:dyDescent="0.15">
      <c r="A441" s="633" t="s">
        <v>3443</v>
      </c>
      <c r="B441" s="633" t="s">
        <v>3444</v>
      </c>
      <c r="C441" s="633" t="s">
        <v>653</v>
      </c>
      <c r="D441" s="633" t="s">
        <v>2164</v>
      </c>
      <c r="E441" s="633" t="s">
        <v>3445</v>
      </c>
      <c r="F441" s="633" t="s">
        <v>2164</v>
      </c>
    </row>
    <row r="442" spans="1:6" x14ac:dyDescent="0.15">
      <c r="A442" s="633" t="s">
        <v>3446</v>
      </c>
      <c r="B442" s="633" t="s">
        <v>3447</v>
      </c>
      <c r="C442" s="633" t="s">
        <v>653</v>
      </c>
      <c r="D442" s="633" t="s">
        <v>2164</v>
      </c>
      <c r="E442" s="633" t="s">
        <v>3448</v>
      </c>
      <c r="F442" s="633" t="s">
        <v>2164</v>
      </c>
    </row>
    <row r="443" spans="1:6" x14ac:dyDescent="0.15">
      <c r="A443" s="633" t="s">
        <v>3449</v>
      </c>
      <c r="B443" s="633" t="s">
        <v>3450</v>
      </c>
      <c r="C443" s="633" t="s">
        <v>653</v>
      </c>
      <c r="D443" s="633" t="s">
        <v>2164</v>
      </c>
      <c r="E443" s="633" t="s">
        <v>3451</v>
      </c>
      <c r="F443" s="633" t="s">
        <v>2164</v>
      </c>
    </row>
    <row r="444" spans="1:6" x14ac:dyDescent="0.15">
      <c r="A444" s="633" t="s">
        <v>3452</v>
      </c>
      <c r="B444" s="633" t="s">
        <v>3453</v>
      </c>
      <c r="C444" s="633" t="s">
        <v>653</v>
      </c>
      <c r="D444" s="633" t="s">
        <v>2164</v>
      </c>
      <c r="E444" s="633" t="s">
        <v>3454</v>
      </c>
      <c r="F444" s="633" t="s">
        <v>2164</v>
      </c>
    </row>
    <row r="445" spans="1:6" x14ac:dyDescent="0.15">
      <c r="A445" s="633" t="s">
        <v>3455</v>
      </c>
      <c r="B445" s="633" t="s">
        <v>3456</v>
      </c>
      <c r="C445" s="633" t="s">
        <v>653</v>
      </c>
      <c r="D445" s="633" t="s">
        <v>2164</v>
      </c>
      <c r="E445" s="633" t="s">
        <v>3457</v>
      </c>
      <c r="F445" s="633" t="s">
        <v>2164</v>
      </c>
    </row>
    <row r="446" spans="1:6" x14ac:dyDescent="0.15">
      <c r="A446" s="633" t="s">
        <v>3458</v>
      </c>
      <c r="B446" s="633" t="s">
        <v>3459</v>
      </c>
      <c r="C446" s="633" t="s">
        <v>653</v>
      </c>
      <c r="D446" s="633" t="s">
        <v>2164</v>
      </c>
      <c r="E446" s="633" t="s">
        <v>3460</v>
      </c>
      <c r="F446" s="633" t="s">
        <v>2164</v>
      </c>
    </row>
    <row r="447" spans="1:6" x14ac:dyDescent="0.15">
      <c r="A447" s="633" t="s">
        <v>3461</v>
      </c>
      <c r="B447" s="633" t="s">
        <v>3462</v>
      </c>
      <c r="C447" s="633" t="s">
        <v>653</v>
      </c>
      <c r="D447" s="633" t="s">
        <v>2164</v>
      </c>
      <c r="E447" s="633" t="s">
        <v>3463</v>
      </c>
      <c r="F447" s="633" t="s">
        <v>2164</v>
      </c>
    </row>
    <row r="448" spans="1:6" x14ac:dyDescent="0.15">
      <c r="A448" s="633" t="s">
        <v>3464</v>
      </c>
      <c r="B448" s="633" t="s">
        <v>3465</v>
      </c>
      <c r="C448" s="633" t="s">
        <v>653</v>
      </c>
      <c r="D448" s="633" t="s">
        <v>2164</v>
      </c>
      <c r="E448" s="633" t="s">
        <v>3466</v>
      </c>
      <c r="F448" s="633" t="s">
        <v>2164</v>
      </c>
    </row>
    <row r="449" spans="1:6" x14ac:dyDescent="0.15">
      <c r="A449" s="633" t="s">
        <v>3467</v>
      </c>
      <c r="B449" s="633" t="s">
        <v>3468</v>
      </c>
      <c r="C449" s="633" t="s">
        <v>653</v>
      </c>
      <c r="D449" s="633" t="s">
        <v>2164</v>
      </c>
      <c r="E449" s="633" t="s">
        <v>3469</v>
      </c>
      <c r="F449" s="633" t="s">
        <v>2164</v>
      </c>
    </row>
    <row r="450" spans="1:6" x14ac:dyDescent="0.15">
      <c r="A450" s="633" t="s">
        <v>3470</v>
      </c>
      <c r="B450" s="633" t="s">
        <v>3471</v>
      </c>
      <c r="C450" s="633" t="s">
        <v>653</v>
      </c>
      <c r="D450" s="633" t="s">
        <v>2164</v>
      </c>
      <c r="E450" s="633" t="s">
        <v>3472</v>
      </c>
      <c r="F450" s="633" t="s">
        <v>2164</v>
      </c>
    </row>
    <row r="451" spans="1:6" x14ac:dyDescent="0.15">
      <c r="A451" s="633" t="s">
        <v>3473</v>
      </c>
      <c r="B451" s="633" t="s">
        <v>3474</v>
      </c>
      <c r="C451" s="633" t="s">
        <v>653</v>
      </c>
      <c r="D451" s="633" t="s">
        <v>2164</v>
      </c>
      <c r="E451" s="633" t="s">
        <v>3475</v>
      </c>
      <c r="F451" s="633" t="s">
        <v>2164</v>
      </c>
    </row>
    <row r="452" spans="1:6" x14ac:dyDescent="0.15">
      <c r="A452" s="633" t="s">
        <v>3476</v>
      </c>
      <c r="B452" s="633" t="s">
        <v>3477</v>
      </c>
      <c r="C452" s="633" t="s">
        <v>653</v>
      </c>
      <c r="D452" s="633" t="s">
        <v>2164</v>
      </c>
      <c r="E452" s="633" t="s">
        <v>3478</v>
      </c>
      <c r="F452" s="633" t="s">
        <v>2164</v>
      </c>
    </row>
    <row r="453" spans="1:6" x14ac:dyDescent="0.15">
      <c r="A453" s="633" t="s">
        <v>3479</v>
      </c>
      <c r="B453" s="633" t="s">
        <v>3480</v>
      </c>
      <c r="C453" s="633" t="s">
        <v>653</v>
      </c>
      <c r="D453" s="633" t="s">
        <v>2164</v>
      </c>
      <c r="E453" s="633" t="s">
        <v>3481</v>
      </c>
      <c r="F453" s="633" t="s">
        <v>2164</v>
      </c>
    </row>
    <row r="454" spans="1:6" x14ac:dyDescent="0.15">
      <c r="A454" s="633" t="s">
        <v>3482</v>
      </c>
      <c r="B454" s="633" t="s">
        <v>3483</v>
      </c>
      <c r="C454" s="633" t="s">
        <v>653</v>
      </c>
      <c r="D454" s="633" t="s">
        <v>2164</v>
      </c>
      <c r="E454" s="633" t="s">
        <v>3484</v>
      </c>
      <c r="F454" s="633" t="s">
        <v>2164</v>
      </c>
    </row>
    <row r="455" spans="1:6" x14ac:dyDescent="0.15">
      <c r="A455" s="633" t="s">
        <v>3485</v>
      </c>
      <c r="B455" s="633" t="s">
        <v>3486</v>
      </c>
      <c r="C455" s="633" t="s">
        <v>653</v>
      </c>
      <c r="D455" s="633" t="s">
        <v>2164</v>
      </c>
      <c r="E455" s="633" t="s">
        <v>3487</v>
      </c>
      <c r="F455" s="633" t="s">
        <v>2164</v>
      </c>
    </row>
    <row r="456" spans="1:6" x14ac:dyDescent="0.15">
      <c r="A456" s="633" t="s">
        <v>3488</v>
      </c>
      <c r="B456" s="633" t="s">
        <v>3489</v>
      </c>
      <c r="C456" s="633" t="s">
        <v>653</v>
      </c>
      <c r="D456" s="633" t="s">
        <v>2164</v>
      </c>
      <c r="E456" s="633" t="s">
        <v>3490</v>
      </c>
      <c r="F456" s="633" t="s">
        <v>2164</v>
      </c>
    </row>
    <row r="457" spans="1:6" x14ac:dyDescent="0.15">
      <c r="A457" s="633" t="s">
        <v>3491</v>
      </c>
      <c r="B457" s="633" t="s">
        <v>3492</v>
      </c>
      <c r="C457" s="633" t="s">
        <v>653</v>
      </c>
      <c r="D457" s="633" t="s">
        <v>2164</v>
      </c>
      <c r="E457" s="633" t="s">
        <v>3493</v>
      </c>
      <c r="F457" s="633" t="s">
        <v>2164</v>
      </c>
    </row>
    <row r="458" spans="1:6" x14ac:dyDescent="0.15">
      <c r="A458" s="633" t="s">
        <v>3494</v>
      </c>
      <c r="B458" s="633" t="s">
        <v>3495</v>
      </c>
      <c r="C458" s="633" t="s">
        <v>653</v>
      </c>
      <c r="D458" s="633" t="s">
        <v>2164</v>
      </c>
      <c r="E458" s="633" t="s">
        <v>3496</v>
      </c>
      <c r="F458" s="633" t="s">
        <v>2164</v>
      </c>
    </row>
    <row r="459" spans="1:6" x14ac:dyDescent="0.15">
      <c r="A459" s="633" t="s">
        <v>3497</v>
      </c>
      <c r="B459" s="633" t="s">
        <v>3498</v>
      </c>
      <c r="C459" s="633" t="s">
        <v>653</v>
      </c>
      <c r="D459" s="633" t="s">
        <v>2164</v>
      </c>
      <c r="E459" s="633" t="s">
        <v>3499</v>
      </c>
      <c r="F459" s="633" t="s">
        <v>2164</v>
      </c>
    </row>
    <row r="460" spans="1:6" x14ac:dyDescent="0.15">
      <c r="A460" s="633" t="s">
        <v>3500</v>
      </c>
      <c r="B460" s="633" t="s">
        <v>3501</v>
      </c>
      <c r="C460" s="633" t="s">
        <v>653</v>
      </c>
      <c r="D460" s="633" t="s">
        <v>2164</v>
      </c>
      <c r="E460" s="633" t="s">
        <v>3502</v>
      </c>
      <c r="F460" s="633" t="s">
        <v>2164</v>
      </c>
    </row>
    <row r="461" spans="1:6" x14ac:dyDescent="0.15">
      <c r="A461" s="633" t="s">
        <v>3503</v>
      </c>
      <c r="B461" s="633" t="s">
        <v>3504</v>
      </c>
      <c r="C461" s="633" t="s">
        <v>653</v>
      </c>
      <c r="D461" s="633" t="s">
        <v>2164</v>
      </c>
      <c r="E461" s="633" t="s">
        <v>3505</v>
      </c>
      <c r="F461" s="633" t="s">
        <v>2164</v>
      </c>
    </row>
    <row r="462" spans="1:6" x14ac:dyDescent="0.15">
      <c r="A462" s="633" t="s">
        <v>3506</v>
      </c>
      <c r="B462" s="633" t="s">
        <v>3507</v>
      </c>
      <c r="C462" s="633" t="s">
        <v>653</v>
      </c>
      <c r="D462" s="633" t="s">
        <v>2164</v>
      </c>
      <c r="E462" s="633" t="s">
        <v>3508</v>
      </c>
      <c r="F462" s="633" t="s">
        <v>2164</v>
      </c>
    </row>
    <row r="463" spans="1:6" x14ac:dyDescent="0.15">
      <c r="A463" s="633" t="s">
        <v>3509</v>
      </c>
      <c r="B463" s="633" t="s">
        <v>3510</v>
      </c>
      <c r="C463" s="633" t="s">
        <v>653</v>
      </c>
      <c r="D463" s="633" t="s">
        <v>2164</v>
      </c>
      <c r="E463" s="633" t="s">
        <v>3511</v>
      </c>
      <c r="F463" s="633" t="s">
        <v>2164</v>
      </c>
    </row>
    <row r="464" spans="1:6" x14ac:dyDescent="0.15">
      <c r="A464" s="633" t="s">
        <v>3512</v>
      </c>
      <c r="B464" s="633" t="s">
        <v>3513</v>
      </c>
      <c r="C464" s="633" t="s">
        <v>653</v>
      </c>
      <c r="D464" s="633" t="s">
        <v>2164</v>
      </c>
      <c r="E464" s="633" t="s">
        <v>3514</v>
      </c>
      <c r="F464" s="633" t="s">
        <v>2164</v>
      </c>
    </row>
    <row r="465" spans="1:6" x14ac:dyDescent="0.15">
      <c r="A465" s="633" t="s">
        <v>3515</v>
      </c>
      <c r="B465" s="633" t="s">
        <v>3516</v>
      </c>
      <c r="C465" s="633" t="s">
        <v>653</v>
      </c>
      <c r="D465" s="633" t="s">
        <v>2164</v>
      </c>
      <c r="E465" s="633" t="s">
        <v>3517</v>
      </c>
      <c r="F465" s="633" t="s">
        <v>2164</v>
      </c>
    </row>
    <row r="466" spans="1:6" x14ac:dyDescent="0.15">
      <c r="A466" s="633" t="s">
        <v>3518</v>
      </c>
      <c r="B466" s="633" t="s">
        <v>3519</v>
      </c>
      <c r="C466" s="633" t="s">
        <v>653</v>
      </c>
      <c r="D466" s="633" t="s">
        <v>2164</v>
      </c>
      <c r="E466" s="633" t="s">
        <v>3520</v>
      </c>
      <c r="F466" s="633" t="s">
        <v>2164</v>
      </c>
    </row>
    <row r="467" spans="1:6" x14ac:dyDescent="0.15">
      <c r="A467" s="633" t="s">
        <v>3521</v>
      </c>
      <c r="B467" s="633" t="s">
        <v>3522</v>
      </c>
      <c r="C467" s="633" t="s">
        <v>653</v>
      </c>
      <c r="D467" s="633" t="s">
        <v>2164</v>
      </c>
      <c r="E467" s="633" t="s">
        <v>3523</v>
      </c>
      <c r="F467" s="633" t="s">
        <v>2164</v>
      </c>
    </row>
    <row r="468" spans="1:6" x14ac:dyDescent="0.15">
      <c r="A468" s="633" t="s">
        <v>3524</v>
      </c>
      <c r="B468" s="633" t="s">
        <v>3525</v>
      </c>
      <c r="C468" s="633" t="s">
        <v>653</v>
      </c>
      <c r="D468" s="633" t="s">
        <v>2164</v>
      </c>
      <c r="E468" s="633" t="s">
        <v>3526</v>
      </c>
      <c r="F468" s="633" t="s">
        <v>2164</v>
      </c>
    </row>
    <row r="469" spans="1:6" x14ac:dyDescent="0.15">
      <c r="A469" s="633" t="s">
        <v>3527</v>
      </c>
      <c r="B469" s="633" t="s">
        <v>3528</v>
      </c>
      <c r="C469" s="633" t="s">
        <v>653</v>
      </c>
      <c r="D469" s="633" t="s">
        <v>2164</v>
      </c>
      <c r="E469" s="633" t="s">
        <v>3529</v>
      </c>
      <c r="F469" s="633" t="s">
        <v>2164</v>
      </c>
    </row>
    <row r="470" spans="1:6" x14ac:dyDescent="0.15">
      <c r="A470" s="633" t="s">
        <v>3530</v>
      </c>
      <c r="B470" s="633" t="s">
        <v>3531</v>
      </c>
      <c r="C470" s="633" t="s">
        <v>653</v>
      </c>
      <c r="D470" s="633" t="s">
        <v>2164</v>
      </c>
      <c r="E470" s="633" t="s">
        <v>3532</v>
      </c>
      <c r="F470" s="633" t="s">
        <v>2164</v>
      </c>
    </row>
    <row r="471" spans="1:6" x14ac:dyDescent="0.15">
      <c r="A471" s="633" t="s">
        <v>3533</v>
      </c>
      <c r="B471" s="633" t="s">
        <v>3534</v>
      </c>
      <c r="C471" s="633" t="s">
        <v>653</v>
      </c>
      <c r="D471" s="633" t="s">
        <v>2164</v>
      </c>
      <c r="E471" s="633" t="s">
        <v>3535</v>
      </c>
      <c r="F471" s="633" t="s">
        <v>2164</v>
      </c>
    </row>
    <row r="472" spans="1:6" x14ac:dyDescent="0.15">
      <c r="A472" s="633" t="s">
        <v>3536</v>
      </c>
      <c r="B472" s="633" t="s">
        <v>3537</v>
      </c>
      <c r="C472" s="633" t="s">
        <v>653</v>
      </c>
      <c r="D472" s="633" t="s">
        <v>2164</v>
      </c>
      <c r="E472" s="633" t="s">
        <v>3538</v>
      </c>
      <c r="F472" s="633" t="s">
        <v>2164</v>
      </c>
    </row>
    <row r="473" spans="1:6" x14ac:dyDescent="0.15">
      <c r="A473" s="633" t="s">
        <v>3539</v>
      </c>
      <c r="B473" s="633" t="s">
        <v>3540</v>
      </c>
      <c r="C473" s="633" t="s">
        <v>653</v>
      </c>
      <c r="D473" s="633" t="s">
        <v>2164</v>
      </c>
      <c r="E473" s="633" t="s">
        <v>3541</v>
      </c>
      <c r="F473" s="633" t="s">
        <v>2164</v>
      </c>
    </row>
    <row r="474" spans="1:6" x14ac:dyDescent="0.15">
      <c r="A474" s="633" t="s">
        <v>3542</v>
      </c>
      <c r="B474" s="633" t="s">
        <v>3543</v>
      </c>
      <c r="C474" s="633" t="s">
        <v>653</v>
      </c>
      <c r="D474" s="633" t="s">
        <v>2164</v>
      </c>
      <c r="E474" s="633" t="s">
        <v>3544</v>
      </c>
      <c r="F474" s="633" t="s">
        <v>2164</v>
      </c>
    </row>
    <row r="475" spans="1:6" x14ac:dyDescent="0.15">
      <c r="A475" s="633" t="s">
        <v>3545</v>
      </c>
      <c r="B475" s="633" t="s">
        <v>3546</v>
      </c>
      <c r="C475" s="633" t="s">
        <v>653</v>
      </c>
      <c r="D475" s="633" t="s">
        <v>2164</v>
      </c>
      <c r="E475" s="633" t="s">
        <v>1444</v>
      </c>
      <c r="F475" s="633" t="s">
        <v>2164</v>
      </c>
    </row>
    <row r="476" spans="1:6" x14ac:dyDescent="0.15">
      <c r="A476" s="633" t="s">
        <v>3547</v>
      </c>
      <c r="B476" s="633" t="s">
        <v>3548</v>
      </c>
      <c r="C476" s="633" t="s">
        <v>653</v>
      </c>
      <c r="D476" s="633" t="s">
        <v>2164</v>
      </c>
      <c r="E476" s="633" t="s">
        <v>3549</v>
      </c>
      <c r="F476" s="633" t="s">
        <v>2164</v>
      </c>
    </row>
    <row r="477" spans="1:6" x14ac:dyDescent="0.15">
      <c r="A477" s="633" t="s">
        <v>3550</v>
      </c>
      <c r="B477" s="633" t="s">
        <v>3551</v>
      </c>
      <c r="C477" s="633" t="s">
        <v>653</v>
      </c>
      <c r="D477" s="633" t="s">
        <v>2164</v>
      </c>
      <c r="E477" s="633" t="s">
        <v>3552</v>
      </c>
      <c r="F477" s="633" t="s">
        <v>2164</v>
      </c>
    </row>
    <row r="478" spans="1:6" x14ac:dyDescent="0.15">
      <c r="A478" s="633" t="s">
        <v>3553</v>
      </c>
      <c r="B478" s="633" t="s">
        <v>3554</v>
      </c>
      <c r="C478" s="633" t="s">
        <v>653</v>
      </c>
      <c r="D478" s="633" t="s">
        <v>2164</v>
      </c>
      <c r="E478" s="633" t="s">
        <v>3555</v>
      </c>
      <c r="F478" s="633" t="s">
        <v>2164</v>
      </c>
    </row>
    <row r="479" spans="1:6" x14ac:dyDescent="0.15">
      <c r="A479" s="633" t="s">
        <v>3556</v>
      </c>
      <c r="B479" s="633" t="s">
        <v>3557</v>
      </c>
      <c r="C479" s="633" t="s">
        <v>653</v>
      </c>
      <c r="D479" s="633" t="s">
        <v>2164</v>
      </c>
      <c r="E479" s="633" t="s">
        <v>3558</v>
      </c>
      <c r="F479" s="633" t="s">
        <v>2164</v>
      </c>
    </row>
    <row r="480" spans="1:6" x14ac:dyDescent="0.15">
      <c r="A480" s="633" t="s">
        <v>3559</v>
      </c>
      <c r="B480" s="633" t="s">
        <v>3560</v>
      </c>
      <c r="C480" s="633" t="s">
        <v>653</v>
      </c>
      <c r="D480" s="633" t="s">
        <v>2164</v>
      </c>
      <c r="E480" s="633" t="s">
        <v>3561</v>
      </c>
      <c r="F480" s="633" t="s">
        <v>2164</v>
      </c>
    </row>
    <row r="481" spans="1:6" x14ac:dyDescent="0.15">
      <c r="A481" s="633" t="s">
        <v>3562</v>
      </c>
      <c r="B481" s="633" t="s">
        <v>3563</v>
      </c>
      <c r="C481" s="633" t="s">
        <v>653</v>
      </c>
      <c r="D481" s="633" t="s">
        <v>2164</v>
      </c>
      <c r="E481" s="633" t="s">
        <v>3564</v>
      </c>
      <c r="F481" s="633" t="s">
        <v>2164</v>
      </c>
    </row>
    <row r="482" spans="1:6" x14ac:dyDescent="0.15">
      <c r="A482" s="633" t="s">
        <v>3565</v>
      </c>
      <c r="B482" s="633" t="s">
        <v>3566</v>
      </c>
      <c r="C482" s="633" t="s">
        <v>653</v>
      </c>
      <c r="D482" s="633" t="s">
        <v>2164</v>
      </c>
      <c r="E482" s="633" t="s">
        <v>3567</v>
      </c>
      <c r="F482" s="633" t="s">
        <v>2164</v>
      </c>
    </row>
    <row r="483" spans="1:6" x14ac:dyDescent="0.15">
      <c r="A483" s="633" t="s">
        <v>3565</v>
      </c>
      <c r="B483" s="633" t="s">
        <v>3568</v>
      </c>
      <c r="C483" s="633" t="s">
        <v>653</v>
      </c>
      <c r="D483" s="633" t="s">
        <v>2164</v>
      </c>
      <c r="E483" s="633" t="s">
        <v>3569</v>
      </c>
      <c r="F483" s="633" t="s">
        <v>2164</v>
      </c>
    </row>
    <row r="484" spans="1:6" x14ac:dyDescent="0.15">
      <c r="A484" s="633" t="s">
        <v>3570</v>
      </c>
      <c r="B484" s="633" t="s">
        <v>3571</v>
      </c>
      <c r="C484" s="633" t="s">
        <v>653</v>
      </c>
      <c r="D484" s="633" t="s">
        <v>2164</v>
      </c>
      <c r="E484" s="633" t="s">
        <v>3572</v>
      </c>
      <c r="F484" s="633" t="s">
        <v>2164</v>
      </c>
    </row>
    <row r="485" spans="1:6" x14ac:dyDescent="0.15">
      <c r="A485" s="633" t="s">
        <v>3573</v>
      </c>
      <c r="B485" s="633" t="s">
        <v>3574</v>
      </c>
      <c r="C485" s="633" t="s">
        <v>653</v>
      </c>
      <c r="D485" s="633" t="s">
        <v>2164</v>
      </c>
      <c r="E485" s="633" t="s">
        <v>3575</v>
      </c>
      <c r="F485" s="633" t="s">
        <v>2164</v>
      </c>
    </row>
    <row r="486" spans="1:6" x14ac:dyDescent="0.15">
      <c r="A486" s="633" t="s">
        <v>3576</v>
      </c>
      <c r="B486" s="633" t="s">
        <v>3577</v>
      </c>
      <c r="C486" s="633" t="s">
        <v>653</v>
      </c>
      <c r="D486" s="633" t="s">
        <v>2164</v>
      </c>
      <c r="E486" s="633" t="s">
        <v>3578</v>
      </c>
      <c r="F486" s="633" t="s">
        <v>2164</v>
      </c>
    </row>
    <row r="487" spans="1:6" x14ac:dyDescent="0.15">
      <c r="A487" s="633" t="s">
        <v>3579</v>
      </c>
      <c r="B487" s="633" t="s">
        <v>3580</v>
      </c>
      <c r="C487" s="633" t="s">
        <v>653</v>
      </c>
      <c r="D487" s="633" t="s">
        <v>2164</v>
      </c>
      <c r="E487" s="633" t="s">
        <v>3581</v>
      </c>
      <c r="F487" s="633" t="s">
        <v>2164</v>
      </c>
    </row>
    <row r="488" spans="1:6" x14ac:dyDescent="0.15">
      <c r="A488" s="633" t="s">
        <v>3582</v>
      </c>
      <c r="B488" s="633" t="s">
        <v>3583</v>
      </c>
      <c r="C488" s="633" t="s">
        <v>653</v>
      </c>
      <c r="D488" s="633" t="s">
        <v>2164</v>
      </c>
      <c r="E488" s="633" t="s">
        <v>3584</v>
      </c>
      <c r="F488" s="633" t="s">
        <v>2164</v>
      </c>
    </row>
    <row r="489" spans="1:6" x14ac:dyDescent="0.15">
      <c r="A489" s="633" t="s">
        <v>3585</v>
      </c>
      <c r="B489" s="633" t="s">
        <v>3586</v>
      </c>
      <c r="C489" s="633" t="s">
        <v>653</v>
      </c>
      <c r="D489" s="633" t="s">
        <v>2164</v>
      </c>
      <c r="E489" s="633" t="s">
        <v>3587</v>
      </c>
      <c r="F489" s="633" t="s">
        <v>2164</v>
      </c>
    </row>
    <row r="490" spans="1:6" x14ac:dyDescent="0.15">
      <c r="A490" s="633" t="s">
        <v>3588</v>
      </c>
      <c r="B490" s="633" t="s">
        <v>3589</v>
      </c>
      <c r="C490" s="633" t="s">
        <v>653</v>
      </c>
      <c r="D490" s="633" t="s">
        <v>2164</v>
      </c>
      <c r="E490" s="633" t="s">
        <v>3590</v>
      </c>
      <c r="F490" s="633" t="s">
        <v>2164</v>
      </c>
    </row>
    <row r="491" spans="1:6" x14ac:dyDescent="0.15">
      <c r="A491" s="633" t="s">
        <v>3591</v>
      </c>
      <c r="B491" s="633" t="s">
        <v>3592</v>
      </c>
      <c r="C491" s="633" t="s">
        <v>653</v>
      </c>
      <c r="D491" s="633" t="s">
        <v>2164</v>
      </c>
      <c r="E491" s="633" t="s">
        <v>3593</v>
      </c>
      <c r="F491" s="633" t="s">
        <v>2164</v>
      </c>
    </row>
    <row r="492" spans="1:6" x14ac:dyDescent="0.15">
      <c r="A492" s="633" t="s">
        <v>3594</v>
      </c>
      <c r="B492" s="633" t="s">
        <v>3595</v>
      </c>
      <c r="C492" s="633" t="s">
        <v>653</v>
      </c>
      <c r="D492" s="633" t="s">
        <v>2164</v>
      </c>
      <c r="E492" s="633" t="s">
        <v>3596</v>
      </c>
      <c r="F492" s="633" t="s">
        <v>2164</v>
      </c>
    </row>
    <row r="493" spans="1:6" x14ac:dyDescent="0.15">
      <c r="A493" s="633" t="s">
        <v>3597</v>
      </c>
      <c r="B493" s="633" t="s">
        <v>3598</v>
      </c>
      <c r="C493" s="633" t="s">
        <v>653</v>
      </c>
      <c r="D493" s="633" t="s">
        <v>2164</v>
      </c>
      <c r="E493" s="633" t="s">
        <v>3599</v>
      </c>
      <c r="F493" s="633" t="s">
        <v>2164</v>
      </c>
    </row>
    <row r="494" spans="1:6" x14ac:dyDescent="0.15">
      <c r="A494" s="633" t="s">
        <v>3600</v>
      </c>
      <c r="B494" s="633" t="s">
        <v>3601</v>
      </c>
      <c r="C494" s="633" t="s">
        <v>653</v>
      </c>
      <c r="D494" s="633" t="s">
        <v>2164</v>
      </c>
      <c r="E494" s="633" t="s">
        <v>3602</v>
      </c>
      <c r="F494" s="633" t="s">
        <v>2164</v>
      </c>
    </row>
    <row r="495" spans="1:6" x14ac:dyDescent="0.15">
      <c r="A495" s="633" t="s">
        <v>3603</v>
      </c>
      <c r="B495" s="633" t="s">
        <v>3604</v>
      </c>
      <c r="C495" s="633" t="s">
        <v>653</v>
      </c>
      <c r="D495" s="633" t="s">
        <v>2164</v>
      </c>
      <c r="E495" s="633" t="s">
        <v>3605</v>
      </c>
      <c r="F495" s="633" t="s">
        <v>2164</v>
      </c>
    </row>
    <row r="496" spans="1:6" x14ac:dyDescent="0.15">
      <c r="A496" s="633" t="s">
        <v>2630</v>
      </c>
      <c r="B496" s="633" t="s">
        <v>3606</v>
      </c>
      <c r="C496" s="633" t="s">
        <v>653</v>
      </c>
      <c r="D496" s="633" t="s">
        <v>2164</v>
      </c>
      <c r="E496" s="633" t="s">
        <v>3607</v>
      </c>
      <c r="F496" s="633" t="s">
        <v>2164</v>
      </c>
    </row>
    <row r="497" spans="1:6" x14ac:dyDescent="0.15">
      <c r="A497" s="633" t="s">
        <v>3608</v>
      </c>
      <c r="B497" s="633" t="s">
        <v>3609</v>
      </c>
      <c r="C497" s="633" t="s">
        <v>653</v>
      </c>
      <c r="D497" s="633" t="s">
        <v>2164</v>
      </c>
      <c r="E497" s="633" t="s">
        <v>3610</v>
      </c>
      <c r="F497" s="633" t="s">
        <v>2164</v>
      </c>
    </row>
    <row r="498" spans="1:6" x14ac:dyDescent="0.15">
      <c r="A498" s="633" t="s">
        <v>3611</v>
      </c>
      <c r="B498" s="633" t="s">
        <v>3612</v>
      </c>
      <c r="C498" s="633" t="s">
        <v>653</v>
      </c>
      <c r="D498" s="633" t="s">
        <v>2164</v>
      </c>
      <c r="E498" s="633" t="s">
        <v>3613</v>
      </c>
      <c r="F498" s="633" t="s">
        <v>2164</v>
      </c>
    </row>
    <row r="499" spans="1:6" x14ac:dyDescent="0.15">
      <c r="A499" s="633" t="s">
        <v>3614</v>
      </c>
      <c r="B499" s="633" t="s">
        <v>3615</v>
      </c>
      <c r="C499" s="633" t="s">
        <v>653</v>
      </c>
      <c r="D499" s="633" t="s">
        <v>2164</v>
      </c>
      <c r="E499" s="633" t="s">
        <v>3616</v>
      </c>
      <c r="F499" s="633" t="s">
        <v>2164</v>
      </c>
    </row>
    <row r="500" spans="1:6" x14ac:dyDescent="0.15">
      <c r="A500" s="633" t="s">
        <v>3617</v>
      </c>
      <c r="B500" s="633" t="s">
        <v>3618</v>
      </c>
      <c r="C500" s="633" t="s">
        <v>653</v>
      </c>
      <c r="D500" s="633" t="s">
        <v>2164</v>
      </c>
      <c r="E500" s="633" t="s">
        <v>3619</v>
      </c>
      <c r="F500" s="633" t="s">
        <v>2164</v>
      </c>
    </row>
    <row r="501" spans="1:6" x14ac:dyDescent="0.15">
      <c r="A501" s="633" t="s">
        <v>3620</v>
      </c>
      <c r="B501" s="633" t="s">
        <v>3621</v>
      </c>
      <c r="C501" s="633" t="s">
        <v>653</v>
      </c>
      <c r="D501" s="633" t="s">
        <v>2164</v>
      </c>
      <c r="E501" s="633" t="s">
        <v>3622</v>
      </c>
      <c r="F501" s="633" t="s">
        <v>2164</v>
      </c>
    </row>
    <row r="502" spans="1:6" x14ac:dyDescent="0.15">
      <c r="A502" s="633" t="s">
        <v>2375</v>
      </c>
      <c r="B502" s="633" t="s">
        <v>3623</v>
      </c>
      <c r="C502" s="633" t="s">
        <v>653</v>
      </c>
      <c r="D502" s="633" t="s">
        <v>2164</v>
      </c>
      <c r="E502" s="633" t="s">
        <v>3624</v>
      </c>
      <c r="F502" s="633" t="s">
        <v>2164</v>
      </c>
    </row>
    <row r="503" spans="1:6" x14ac:dyDescent="0.15">
      <c r="A503" s="633" t="s">
        <v>3625</v>
      </c>
      <c r="B503" s="633" t="s">
        <v>3626</v>
      </c>
      <c r="C503" s="633" t="s">
        <v>653</v>
      </c>
      <c r="D503" s="633" t="s">
        <v>2164</v>
      </c>
      <c r="E503" s="633" t="s">
        <v>1456</v>
      </c>
      <c r="F503" s="633" t="s">
        <v>2164</v>
      </c>
    </row>
    <row r="504" spans="1:6" x14ac:dyDescent="0.15">
      <c r="A504" s="633" t="s">
        <v>3627</v>
      </c>
      <c r="B504" s="633" t="s">
        <v>3628</v>
      </c>
      <c r="C504" s="633" t="s">
        <v>653</v>
      </c>
      <c r="D504" s="633" t="s">
        <v>2164</v>
      </c>
      <c r="E504" s="633" t="s">
        <v>3629</v>
      </c>
      <c r="F504" s="633" t="s">
        <v>2164</v>
      </c>
    </row>
    <row r="505" spans="1:6" x14ac:dyDescent="0.15">
      <c r="A505" s="633" t="s">
        <v>3630</v>
      </c>
      <c r="B505" s="633" t="s">
        <v>3631</v>
      </c>
      <c r="C505" s="633" t="s">
        <v>653</v>
      </c>
      <c r="D505" s="633" t="s">
        <v>2164</v>
      </c>
      <c r="E505" s="633" t="s">
        <v>3632</v>
      </c>
      <c r="F505" s="633" t="s">
        <v>2164</v>
      </c>
    </row>
    <row r="506" spans="1:6" x14ac:dyDescent="0.15">
      <c r="A506" s="633" t="s">
        <v>3633</v>
      </c>
      <c r="B506" s="633" t="s">
        <v>3634</v>
      </c>
      <c r="C506" s="633" t="s">
        <v>653</v>
      </c>
      <c r="D506" s="633" t="s">
        <v>2164</v>
      </c>
      <c r="E506" s="633" t="s">
        <v>3635</v>
      </c>
      <c r="F506" s="633" t="s">
        <v>2164</v>
      </c>
    </row>
    <row r="507" spans="1:6" x14ac:dyDescent="0.15">
      <c r="A507" s="633" t="s">
        <v>3636</v>
      </c>
      <c r="B507" s="633" t="s">
        <v>3637</v>
      </c>
      <c r="C507" s="633" t="s">
        <v>653</v>
      </c>
      <c r="D507" s="633" t="s">
        <v>2164</v>
      </c>
      <c r="E507" s="633" t="s">
        <v>3638</v>
      </c>
      <c r="F507" s="633" t="s">
        <v>2164</v>
      </c>
    </row>
    <row r="508" spans="1:6" x14ac:dyDescent="0.15">
      <c r="A508" s="633" t="s">
        <v>3639</v>
      </c>
      <c r="B508" s="633" t="s">
        <v>3640</v>
      </c>
      <c r="C508" s="633" t="s">
        <v>653</v>
      </c>
      <c r="D508" s="633" t="s">
        <v>2164</v>
      </c>
      <c r="E508" s="633" t="s">
        <v>3641</v>
      </c>
      <c r="F508" s="633" t="s">
        <v>2164</v>
      </c>
    </row>
    <row r="509" spans="1:6" x14ac:dyDescent="0.15">
      <c r="A509" s="633" t="s">
        <v>3642</v>
      </c>
      <c r="B509" s="633" t="s">
        <v>3643</v>
      </c>
      <c r="C509" s="633" t="s">
        <v>653</v>
      </c>
      <c r="D509" s="633" t="s">
        <v>2164</v>
      </c>
      <c r="E509" s="633" t="s">
        <v>3644</v>
      </c>
      <c r="F509" s="633" t="s">
        <v>2164</v>
      </c>
    </row>
    <row r="510" spans="1:6" x14ac:dyDescent="0.15">
      <c r="A510" s="633" t="s">
        <v>3645</v>
      </c>
      <c r="B510" s="633" t="s">
        <v>3646</v>
      </c>
      <c r="C510" s="633" t="s">
        <v>653</v>
      </c>
      <c r="D510" s="633" t="s">
        <v>2164</v>
      </c>
      <c r="E510" s="633" t="s">
        <v>3647</v>
      </c>
      <c r="F510" s="633" t="s">
        <v>2164</v>
      </c>
    </row>
    <row r="511" spans="1:6" x14ac:dyDescent="0.15">
      <c r="A511" s="633" t="s">
        <v>3648</v>
      </c>
      <c r="B511" s="633" t="s">
        <v>3649</v>
      </c>
      <c r="C511" s="633" t="s">
        <v>653</v>
      </c>
      <c r="D511" s="633" t="s">
        <v>2164</v>
      </c>
      <c r="E511" s="633" t="s">
        <v>3650</v>
      </c>
      <c r="F511" s="633" t="s">
        <v>2164</v>
      </c>
    </row>
    <row r="512" spans="1:6" x14ac:dyDescent="0.15">
      <c r="A512" s="633" t="s">
        <v>3651</v>
      </c>
      <c r="B512" s="633" t="s">
        <v>3652</v>
      </c>
      <c r="C512" s="633" t="s">
        <v>653</v>
      </c>
      <c r="D512" s="633" t="s">
        <v>2164</v>
      </c>
      <c r="E512" s="633" t="s">
        <v>3653</v>
      </c>
      <c r="F512" s="633" t="s">
        <v>2164</v>
      </c>
    </row>
    <row r="513" spans="1:6" x14ac:dyDescent="0.15">
      <c r="A513" s="633" t="s">
        <v>3654</v>
      </c>
      <c r="B513" s="633" t="s">
        <v>3655</v>
      </c>
      <c r="C513" s="633" t="s">
        <v>653</v>
      </c>
      <c r="D513" s="633" t="s">
        <v>2164</v>
      </c>
      <c r="E513" s="633" t="s">
        <v>3656</v>
      </c>
      <c r="F513" s="633" t="s">
        <v>2164</v>
      </c>
    </row>
    <row r="514" spans="1:6" x14ac:dyDescent="0.15">
      <c r="A514" s="633" t="s">
        <v>3657</v>
      </c>
      <c r="B514" s="633" t="s">
        <v>3658</v>
      </c>
      <c r="C514" s="633" t="s">
        <v>653</v>
      </c>
      <c r="D514" s="633" t="s">
        <v>2164</v>
      </c>
      <c r="E514" s="633" t="s">
        <v>3659</v>
      </c>
      <c r="F514" s="633" t="s">
        <v>2164</v>
      </c>
    </row>
    <row r="515" spans="1:6" x14ac:dyDescent="0.15">
      <c r="A515" s="633" t="s">
        <v>3660</v>
      </c>
      <c r="B515" s="633" t="s">
        <v>3661</v>
      </c>
      <c r="C515" s="633" t="s">
        <v>653</v>
      </c>
      <c r="D515" s="633" t="s">
        <v>2164</v>
      </c>
      <c r="E515" s="633" t="s">
        <v>3662</v>
      </c>
      <c r="F515" s="633" t="s">
        <v>2164</v>
      </c>
    </row>
    <row r="516" spans="1:6" x14ac:dyDescent="0.15">
      <c r="A516" s="633" t="s">
        <v>3663</v>
      </c>
      <c r="B516" s="633" t="s">
        <v>3664</v>
      </c>
      <c r="C516" s="633" t="s">
        <v>653</v>
      </c>
      <c r="D516" s="633" t="s">
        <v>2164</v>
      </c>
      <c r="E516" s="633" t="s">
        <v>3665</v>
      </c>
      <c r="F516" s="633" t="s">
        <v>2164</v>
      </c>
    </row>
    <row r="517" spans="1:6" x14ac:dyDescent="0.15">
      <c r="A517" s="633" t="s">
        <v>3666</v>
      </c>
      <c r="B517" s="633" t="s">
        <v>3667</v>
      </c>
      <c r="C517" s="633" t="s">
        <v>653</v>
      </c>
      <c r="D517" s="633" t="s">
        <v>2164</v>
      </c>
      <c r="E517" s="633" t="s">
        <v>3668</v>
      </c>
      <c r="F517" s="633" t="s">
        <v>2164</v>
      </c>
    </row>
    <row r="518" spans="1:6" x14ac:dyDescent="0.15">
      <c r="A518" s="633" t="s">
        <v>3669</v>
      </c>
      <c r="B518" s="633" t="s">
        <v>3670</v>
      </c>
      <c r="C518" s="633" t="s">
        <v>653</v>
      </c>
      <c r="D518" s="633" t="s">
        <v>2164</v>
      </c>
      <c r="E518" s="633" t="s">
        <v>3671</v>
      </c>
      <c r="F518" s="633" t="s">
        <v>2164</v>
      </c>
    </row>
    <row r="519" spans="1:6" x14ac:dyDescent="0.15">
      <c r="A519" s="633" t="s">
        <v>3672</v>
      </c>
      <c r="B519" s="633" t="s">
        <v>3673</v>
      </c>
      <c r="C519" s="633" t="s">
        <v>653</v>
      </c>
      <c r="D519" s="633" t="s">
        <v>2164</v>
      </c>
      <c r="E519" s="633" t="s">
        <v>3674</v>
      </c>
      <c r="F519" s="633" t="s">
        <v>2164</v>
      </c>
    </row>
    <row r="520" spans="1:6" x14ac:dyDescent="0.15">
      <c r="A520" s="633" t="s">
        <v>3675</v>
      </c>
      <c r="B520" s="633" t="s">
        <v>3676</v>
      </c>
      <c r="C520" s="633" t="s">
        <v>653</v>
      </c>
      <c r="D520" s="633" t="s">
        <v>2164</v>
      </c>
      <c r="E520" s="633" t="s">
        <v>3677</v>
      </c>
      <c r="F520" s="633" t="s">
        <v>2164</v>
      </c>
    </row>
    <row r="521" spans="1:6" x14ac:dyDescent="0.15">
      <c r="A521" s="633" t="s">
        <v>3678</v>
      </c>
      <c r="B521" s="633" t="s">
        <v>3679</v>
      </c>
      <c r="C521" s="633" t="s">
        <v>653</v>
      </c>
      <c r="D521" s="633" t="s">
        <v>2164</v>
      </c>
      <c r="E521" s="633" t="s">
        <v>3680</v>
      </c>
      <c r="F521" s="633" t="s">
        <v>2164</v>
      </c>
    </row>
    <row r="522" spans="1:6" x14ac:dyDescent="0.15">
      <c r="A522" s="633" t="s">
        <v>3681</v>
      </c>
      <c r="B522" s="633" t="s">
        <v>3682</v>
      </c>
      <c r="C522" s="633" t="s">
        <v>653</v>
      </c>
      <c r="D522" s="633" t="s">
        <v>2164</v>
      </c>
      <c r="E522" s="633" t="s">
        <v>3683</v>
      </c>
      <c r="F522" s="633" t="s">
        <v>2164</v>
      </c>
    </row>
    <row r="523" spans="1:6" x14ac:dyDescent="0.15">
      <c r="A523" s="633" t="s">
        <v>3684</v>
      </c>
      <c r="B523" s="633" t="s">
        <v>3685</v>
      </c>
      <c r="C523" s="633" t="s">
        <v>653</v>
      </c>
      <c r="D523" s="633" t="s">
        <v>2164</v>
      </c>
      <c r="E523" s="633" t="s">
        <v>3686</v>
      </c>
      <c r="F523" s="633" t="s">
        <v>2164</v>
      </c>
    </row>
    <row r="524" spans="1:6" x14ac:dyDescent="0.15">
      <c r="A524" s="633" t="s">
        <v>3687</v>
      </c>
      <c r="B524" s="633" t="s">
        <v>3688</v>
      </c>
      <c r="C524" s="633" t="s">
        <v>653</v>
      </c>
      <c r="D524" s="633" t="s">
        <v>2164</v>
      </c>
      <c r="E524" s="633" t="s">
        <v>1441</v>
      </c>
      <c r="F524" s="633" t="s">
        <v>2164</v>
      </c>
    </row>
    <row r="525" spans="1:6" x14ac:dyDescent="0.15">
      <c r="A525" s="633" t="s">
        <v>3689</v>
      </c>
      <c r="B525" s="633" t="s">
        <v>3690</v>
      </c>
      <c r="C525" s="633" t="s">
        <v>653</v>
      </c>
      <c r="D525" s="633" t="s">
        <v>2164</v>
      </c>
      <c r="E525" s="633" t="s">
        <v>3691</v>
      </c>
      <c r="F525" s="633" t="s">
        <v>2164</v>
      </c>
    </row>
    <row r="526" spans="1:6" x14ac:dyDescent="0.15">
      <c r="A526" s="633" t="s">
        <v>3692</v>
      </c>
      <c r="B526" s="633" t="s">
        <v>3693</v>
      </c>
      <c r="C526" s="633" t="s">
        <v>653</v>
      </c>
      <c r="D526" s="633" t="s">
        <v>2164</v>
      </c>
      <c r="E526" s="633" t="s">
        <v>3694</v>
      </c>
      <c r="F526" s="633" t="s">
        <v>2164</v>
      </c>
    </row>
    <row r="527" spans="1:6" x14ac:dyDescent="0.15">
      <c r="A527" s="633" t="s">
        <v>3695</v>
      </c>
      <c r="B527" s="633" t="s">
        <v>3696</v>
      </c>
      <c r="C527" s="633" t="s">
        <v>653</v>
      </c>
      <c r="D527" s="633" t="s">
        <v>2164</v>
      </c>
      <c r="E527" s="633" t="s">
        <v>3697</v>
      </c>
      <c r="F527" s="633" t="s">
        <v>2164</v>
      </c>
    </row>
    <row r="528" spans="1:6" x14ac:dyDescent="0.15">
      <c r="A528" s="633" t="s">
        <v>3698</v>
      </c>
      <c r="B528" s="633" t="s">
        <v>3699</v>
      </c>
      <c r="C528" s="633" t="s">
        <v>653</v>
      </c>
      <c r="D528" s="633" t="s">
        <v>2164</v>
      </c>
      <c r="E528" s="633" t="s">
        <v>3700</v>
      </c>
      <c r="F528" s="633" t="s">
        <v>2164</v>
      </c>
    </row>
    <row r="529" spans="1:6" x14ac:dyDescent="0.15">
      <c r="A529" s="633" t="s">
        <v>3701</v>
      </c>
      <c r="B529" s="633" t="s">
        <v>3702</v>
      </c>
      <c r="C529" s="633" t="s">
        <v>653</v>
      </c>
      <c r="D529" s="633" t="s">
        <v>2164</v>
      </c>
      <c r="E529" s="633" t="s">
        <v>3703</v>
      </c>
      <c r="F529" s="633" t="s">
        <v>2164</v>
      </c>
    </row>
    <row r="530" spans="1:6" x14ac:dyDescent="0.15">
      <c r="A530" s="633" t="s">
        <v>3704</v>
      </c>
      <c r="B530" s="633" t="s">
        <v>3705</v>
      </c>
      <c r="C530" s="633" t="s">
        <v>653</v>
      </c>
      <c r="D530" s="633" t="s">
        <v>2164</v>
      </c>
      <c r="E530" s="633" t="s">
        <v>3706</v>
      </c>
      <c r="F530" s="633" t="s">
        <v>2164</v>
      </c>
    </row>
    <row r="531" spans="1:6" x14ac:dyDescent="0.15">
      <c r="A531" s="633" t="s">
        <v>3707</v>
      </c>
      <c r="B531" s="633" t="s">
        <v>3708</v>
      </c>
      <c r="C531" s="633" t="s">
        <v>653</v>
      </c>
      <c r="D531" s="633" t="s">
        <v>2164</v>
      </c>
      <c r="E531" s="633" t="s">
        <v>3709</v>
      </c>
      <c r="F531" s="633" t="s">
        <v>2164</v>
      </c>
    </row>
    <row r="532" spans="1:6" x14ac:dyDescent="0.15">
      <c r="A532" s="633" t="s">
        <v>3710</v>
      </c>
      <c r="B532" s="633" t="s">
        <v>3711</v>
      </c>
      <c r="C532" s="633" t="s">
        <v>653</v>
      </c>
      <c r="D532" s="633" t="s">
        <v>2164</v>
      </c>
      <c r="E532" s="633" t="s">
        <v>3712</v>
      </c>
      <c r="F532" s="633" t="s">
        <v>2164</v>
      </c>
    </row>
    <row r="533" spans="1:6" x14ac:dyDescent="0.15">
      <c r="A533" s="633" t="s">
        <v>3713</v>
      </c>
      <c r="B533" s="633" t="s">
        <v>3714</v>
      </c>
      <c r="C533" s="633" t="s">
        <v>653</v>
      </c>
      <c r="D533" s="633" t="s">
        <v>2164</v>
      </c>
      <c r="E533" s="633" t="s">
        <v>3715</v>
      </c>
      <c r="F533" s="633" t="s">
        <v>2164</v>
      </c>
    </row>
    <row r="534" spans="1:6" x14ac:dyDescent="0.15">
      <c r="A534" s="633" t="s">
        <v>3716</v>
      </c>
      <c r="B534" s="633" t="s">
        <v>3717</v>
      </c>
      <c r="C534" s="633" t="s">
        <v>653</v>
      </c>
      <c r="D534" s="633" t="s">
        <v>2164</v>
      </c>
      <c r="E534" s="633" t="s">
        <v>3718</v>
      </c>
      <c r="F534" s="633" t="s">
        <v>2164</v>
      </c>
    </row>
    <row r="535" spans="1:6" x14ac:dyDescent="0.15">
      <c r="A535" s="633" t="s">
        <v>3719</v>
      </c>
      <c r="B535" s="633" t="s">
        <v>3720</v>
      </c>
      <c r="C535" s="633" t="s">
        <v>653</v>
      </c>
      <c r="D535" s="633" t="s">
        <v>2164</v>
      </c>
      <c r="E535" s="633" t="s">
        <v>3721</v>
      </c>
      <c r="F535" s="633" t="s">
        <v>2164</v>
      </c>
    </row>
    <row r="536" spans="1:6" x14ac:dyDescent="0.15">
      <c r="A536" s="633" t="s">
        <v>3722</v>
      </c>
      <c r="B536" s="633" t="s">
        <v>3723</v>
      </c>
      <c r="C536" s="633" t="s">
        <v>653</v>
      </c>
      <c r="D536" s="633" t="s">
        <v>2164</v>
      </c>
      <c r="E536" s="633" t="s">
        <v>3724</v>
      </c>
      <c r="F536" s="633" t="s">
        <v>2164</v>
      </c>
    </row>
    <row r="537" spans="1:6" x14ac:dyDescent="0.15">
      <c r="A537" s="633" t="s">
        <v>3725</v>
      </c>
      <c r="B537" s="633" t="s">
        <v>3726</v>
      </c>
      <c r="C537" s="633" t="s">
        <v>653</v>
      </c>
      <c r="D537" s="633" t="s">
        <v>2164</v>
      </c>
      <c r="E537" s="633" t="s">
        <v>3727</v>
      </c>
      <c r="F537" s="633" t="s">
        <v>2164</v>
      </c>
    </row>
    <row r="538" spans="1:6" x14ac:dyDescent="0.15">
      <c r="A538" s="633" t="s">
        <v>3728</v>
      </c>
      <c r="B538" s="633" t="s">
        <v>3729</v>
      </c>
      <c r="C538" s="633" t="s">
        <v>653</v>
      </c>
      <c r="D538" s="633" t="s">
        <v>2164</v>
      </c>
      <c r="E538" s="633" t="s">
        <v>3730</v>
      </c>
      <c r="F538" s="633" t="s">
        <v>2164</v>
      </c>
    </row>
    <row r="539" spans="1:6" x14ac:dyDescent="0.15">
      <c r="A539" s="633" t="s">
        <v>3731</v>
      </c>
      <c r="B539" s="633" t="s">
        <v>3732</v>
      </c>
      <c r="C539" s="633" t="s">
        <v>653</v>
      </c>
      <c r="D539" s="633" t="s">
        <v>2164</v>
      </c>
      <c r="E539" s="633" t="s">
        <v>1465</v>
      </c>
      <c r="F539" s="633" t="s">
        <v>2164</v>
      </c>
    </row>
    <row r="540" spans="1:6" x14ac:dyDescent="0.15">
      <c r="A540" s="633" t="s">
        <v>3733</v>
      </c>
      <c r="B540" s="633" t="s">
        <v>3734</v>
      </c>
      <c r="C540" s="633" t="s">
        <v>653</v>
      </c>
      <c r="D540" s="633" t="s">
        <v>2164</v>
      </c>
      <c r="E540" s="633" t="s">
        <v>3735</v>
      </c>
      <c r="F540" s="633" t="s">
        <v>2164</v>
      </c>
    </row>
    <row r="541" spans="1:6" x14ac:dyDescent="0.15">
      <c r="A541" s="633" t="s">
        <v>3736</v>
      </c>
      <c r="B541" s="633" t="s">
        <v>3737</v>
      </c>
      <c r="C541" s="633" t="s">
        <v>653</v>
      </c>
      <c r="D541" s="633" t="s">
        <v>2164</v>
      </c>
      <c r="E541" s="633" t="s">
        <v>3738</v>
      </c>
      <c r="F541" s="633" t="s">
        <v>2164</v>
      </c>
    </row>
    <row r="542" spans="1:6" x14ac:dyDescent="0.15">
      <c r="A542" s="633" t="s">
        <v>3739</v>
      </c>
      <c r="B542" s="633" t="s">
        <v>3740</v>
      </c>
      <c r="C542" s="633" t="s">
        <v>653</v>
      </c>
      <c r="D542" s="633" t="s">
        <v>2164</v>
      </c>
      <c r="E542" s="633" t="s">
        <v>3741</v>
      </c>
      <c r="F542" s="633" t="s">
        <v>2164</v>
      </c>
    </row>
    <row r="543" spans="1:6" x14ac:dyDescent="0.15">
      <c r="A543" s="633" t="s">
        <v>3742</v>
      </c>
      <c r="B543" s="633" t="s">
        <v>3743</v>
      </c>
      <c r="C543" s="633" t="s">
        <v>653</v>
      </c>
      <c r="D543" s="633" t="s">
        <v>2164</v>
      </c>
      <c r="E543" s="633" t="s">
        <v>3744</v>
      </c>
      <c r="F543" s="633" t="s">
        <v>2164</v>
      </c>
    </row>
    <row r="544" spans="1:6" x14ac:dyDescent="0.15">
      <c r="A544" s="633" t="s">
        <v>3745</v>
      </c>
      <c r="B544" s="633" t="s">
        <v>3746</v>
      </c>
      <c r="C544" s="633" t="s">
        <v>653</v>
      </c>
      <c r="D544" s="633" t="s">
        <v>2164</v>
      </c>
      <c r="E544" s="633" t="s">
        <v>3747</v>
      </c>
      <c r="F544" s="633" t="s">
        <v>2164</v>
      </c>
    </row>
    <row r="545" spans="1:6" x14ac:dyDescent="0.15">
      <c r="A545" s="633" t="s">
        <v>3748</v>
      </c>
      <c r="B545" s="633" t="s">
        <v>3749</v>
      </c>
      <c r="C545" s="633" t="s">
        <v>653</v>
      </c>
      <c r="D545" s="633" t="s">
        <v>2164</v>
      </c>
      <c r="E545" s="633" t="s">
        <v>3750</v>
      </c>
      <c r="F545" s="633" t="s">
        <v>2164</v>
      </c>
    </row>
    <row r="546" spans="1:6" x14ac:dyDescent="0.15">
      <c r="A546" s="633" t="s">
        <v>3751</v>
      </c>
      <c r="B546" s="633" t="s">
        <v>3752</v>
      </c>
      <c r="C546" s="633" t="s">
        <v>653</v>
      </c>
      <c r="D546" s="633" t="s">
        <v>2164</v>
      </c>
      <c r="E546" s="633" t="s">
        <v>3753</v>
      </c>
      <c r="F546" s="633" t="s">
        <v>2164</v>
      </c>
    </row>
    <row r="547" spans="1:6" x14ac:dyDescent="0.15">
      <c r="A547" s="633" t="s">
        <v>3754</v>
      </c>
      <c r="B547" s="633" t="s">
        <v>3755</v>
      </c>
      <c r="C547" s="633" t="s">
        <v>653</v>
      </c>
      <c r="D547" s="633" t="s">
        <v>2164</v>
      </c>
      <c r="E547" s="633" t="s">
        <v>3756</v>
      </c>
      <c r="F547" s="633" t="s">
        <v>2164</v>
      </c>
    </row>
    <row r="548" spans="1:6" x14ac:dyDescent="0.15">
      <c r="A548" s="633" t="s">
        <v>3200</v>
      </c>
      <c r="B548" s="633" t="s">
        <v>3757</v>
      </c>
      <c r="C548" s="633" t="s">
        <v>653</v>
      </c>
      <c r="D548" s="633" t="s">
        <v>2164</v>
      </c>
      <c r="E548" s="633" t="s">
        <v>3758</v>
      </c>
      <c r="F548" s="633" t="s">
        <v>2164</v>
      </c>
    </row>
    <row r="549" spans="1:6" x14ac:dyDescent="0.15">
      <c r="A549" s="633" t="s">
        <v>3759</v>
      </c>
      <c r="B549" s="633" t="s">
        <v>3760</v>
      </c>
      <c r="C549" s="633" t="s">
        <v>653</v>
      </c>
      <c r="D549" s="633" t="s">
        <v>2164</v>
      </c>
      <c r="E549" s="633" t="s">
        <v>3761</v>
      </c>
      <c r="F549" s="633" t="s">
        <v>2164</v>
      </c>
    </row>
    <row r="550" spans="1:6" x14ac:dyDescent="0.15">
      <c r="A550" s="633" t="s">
        <v>3762</v>
      </c>
      <c r="B550" s="633" t="s">
        <v>3763</v>
      </c>
      <c r="C550" s="633" t="s">
        <v>653</v>
      </c>
      <c r="D550" s="633" t="s">
        <v>2164</v>
      </c>
      <c r="E550" s="633" t="s">
        <v>3764</v>
      </c>
      <c r="F550" s="633" t="s">
        <v>2164</v>
      </c>
    </row>
    <row r="551" spans="1:6" x14ac:dyDescent="0.15">
      <c r="A551" s="633" t="s">
        <v>3765</v>
      </c>
      <c r="B551" s="633" t="s">
        <v>3766</v>
      </c>
      <c r="C551" s="633" t="s">
        <v>653</v>
      </c>
      <c r="D551" s="633" t="s">
        <v>2164</v>
      </c>
      <c r="E551" s="633" t="s">
        <v>3767</v>
      </c>
      <c r="F551" s="633" t="s">
        <v>2164</v>
      </c>
    </row>
    <row r="552" spans="1:6" x14ac:dyDescent="0.15">
      <c r="A552" s="633" t="s">
        <v>3768</v>
      </c>
      <c r="B552" s="633" t="s">
        <v>3769</v>
      </c>
      <c r="C552" s="633" t="s">
        <v>653</v>
      </c>
      <c r="D552" s="633" t="s">
        <v>2164</v>
      </c>
      <c r="E552" s="633" t="s">
        <v>3770</v>
      </c>
      <c r="F552" s="633" t="s">
        <v>2164</v>
      </c>
    </row>
    <row r="553" spans="1:6" x14ac:dyDescent="0.15">
      <c r="A553" s="633" t="s">
        <v>3771</v>
      </c>
      <c r="B553" s="633" t="s">
        <v>3772</v>
      </c>
      <c r="C553" s="633" t="s">
        <v>653</v>
      </c>
      <c r="D553" s="633" t="s">
        <v>2164</v>
      </c>
      <c r="E553" s="633" t="s">
        <v>3773</v>
      </c>
      <c r="F553" s="633" t="s">
        <v>2164</v>
      </c>
    </row>
    <row r="554" spans="1:6" x14ac:dyDescent="0.15">
      <c r="A554" s="633" t="s">
        <v>3774</v>
      </c>
      <c r="B554" s="633" t="s">
        <v>3775</v>
      </c>
      <c r="C554" s="633" t="s">
        <v>653</v>
      </c>
      <c r="D554" s="633" t="s">
        <v>2164</v>
      </c>
      <c r="E554" s="633" t="s">
        <v>3776</v>
      </c>
      <c r="F554" s="633" t="s">
        <v>2164</v>
      </c>
    </row>
    <row r="555" spans="1:6" x14ac:dyDescent="0.15">
      <c r="A555" s="633" t="s">
        <v>3777</v>
      </c>
      <c r="B555" s="633" t="s">
        <v>3778</v>
      </c>
      <c r="C555" s="633" t="s">
        <v>653</v>
      </c>
      <c r="D555" s="633" t="s">
        <v>2164</v>
      </c>
      <c r="E555" s="633" t="s">
        <v>3779</v>
      </c>
      <c r="F555" s="633" t="s">
        <v>2164</v>
      </c>
    </row>
    <row r="556" spans="1:6" x14ac:dyDescent="0.15">
      <c r="A556" s="633" t="s">
        <v>3780</v>
      </c>
      <c r="B556" s="633" t="s">
        <v>3781</v>
      </c>
      <c r="C556" s="633" t="s">
        <v>653</v>
      </c>
      <c r="D556" s="633" t="s">
        <v>2164</v>
      </c>
      <c r="E556" s="633" t="s">
        <v>3782</v>
      </c>
      <c r="F556" s="633" t="s">
        <v>2164</v>
      </c>
    </row>
    <row r="557" spans="1:6" x14ac:dyDescent="0.15">
      <c r="A557" s="633" t="s">
        <v>3783</v>
      </c>
      <c r="B557" s="633" t="s">
        <v>3784</v>
      </c>
      <c r="C557" s="633" t="s">
        <v>653</v>
      </c>
      <c r="D557" s="633" t="s">
        <v>2164</v>
      </c>
      <c r="E557" s="633" t="s">
        <v>3785</v>
      </c>
      <c r="F557" s="633" t="s">
        <v>2164</v>
      </c>
    </row>
    <row r="558" spans="1:6" x14ac:dyDescent="0.15">
      <c r="A558" s="633" t="s">
        <v>3786</v>
      </c>
      <c r="B558" s="633" t="s">
        <v>3787</v>
      </c>
      <c r="C558" s="633" t="s">
        <v>653</v>
      </c>
      <c r="D558" s="633" t="s">
        <v>2164</v>
      </c>
      <c r="E558" s="633" t="s">
        <v>3788</v>
      </c>
      <c r="F558" s="633" t="s">
        <v>2164</v>
      </c>
    </row>
    <row r="559" spans="1:6" x14ac:dyDescent="0.15">
      <c r="A559" s="633" t="s">
        <v>3789</v>
      </c>
      <c r="B559" s="633" t="s">
        <v>3790</v>
      </c>
      <c r="C559" s="633" t="s">
        <v>653</v>
      </c>
      <c r="D559" s="633" t="s">
        <v>2164</v>
      </c>
      <c r="E559" s="633" t="s">
        <v>3791</v>
      </c>
      <c r="F559" s="633" t="s">
        <v>2164</v>
      </c>
    </row>
    <row r="560" spans="1:6" x14ac:dyDescent="0.15">
      <c r="A560" s="633" t="s">
        <v>3792</v>
      </c>
      <c r="B560" s="633" t="s">
        <v>3793</v>
      </c>
      <c r="C560" s="633" t="s">
        <v>653</v>
      </c>
      <c r="D560" s="633" t="s">
        <v>2164</v>
      </c>
      <c r="E560" s="633" t="s">
        <v>3794</v>
      </c>
      <c r="F560" s="633" t="s">
        <v>2164</v>
      </c>
    </row>
    <row r="561" spans="1:6" x14ac:dyDescent="0.15">
      <c r="A561" s="633" t="s">
        <v>3795</v>
      </c>
      <c r="B561" s="633" t="s">
        <v>3796</v>
      </c>
      <c r="C561" s="633" t="s">
        <v>653</v>
      </c>
      <c r="D561" s="633" t="s">
        <v>2164</v>
      </c>
      <c r="E561" s="633" t="s">
        <v>3797</v>
      </c>
      <c r="F561" s="633" t="s">
        <v>2164</v>
      </c>
    </row>
    <row r="562" spans="1:6" x14ac:dyDescent="0.15">
      <c r="A562" s="633" t="s">
        <v>3798</v>
      </c>
      <c r="B562" s="633" t="s">
        <v>3799</v>
      </c>
      <c r="C562" s="633" t="s">
        <v>653</v>
      </c>
      <c r="D562" s="633" t="s">
        <v>2164</v>
      </c>
      <c r="E562" s="633" t="s">
        <v>3800</v>
      </c>
      <c r="F562" s="633" t="s">
        <v>2164</v>
      </c>
    </row>
    <row r="563" spans="1:6" x14ac:dyDescent="0.15">
      <c r="A563" s="633" t="s">
        <v>3801</v>
      </c>
      <c r="B563" s="633" t="s">
        <v>3802</v>
      </c>
      <c r="C563" s="633" t="s">
        <v>653</v>
      </c>
      <c r="D563" s="633" t="s">
        <v>2164</v>
      </c>
      <c r="E563" s="633" t="s">
        <v>3803</v>
      </c>
      <c r="F563" s="633" t="s">
        <v>2164</v>
      </c>
    </row>
    <row r="564" spans="1:6" x14ac:dyDescent="0.15">
      <c r="A564" s="633" t="s">
        <v>3804</v>
      </c>
      <c r="B564" s="633" t="s">
        <v>3805</v>
      </c>
      <c r="C564" s="633" t="s">
        <v>653</v>
      </c>
      <c r="D564" s="633" t="s">
        <v>2164</v>
      </c>
      <c r="E564" s="633" t="s">
        <v>3806</v>
      </c>
      <c r="F564" s="633" t="s">
        <v>2164</v>
      </c>
    </row>
    <row r="565" spans="1:6" x14ac:dyDescent="0.15">
      <c r="A565" s="633" t="s">
        <v>3807</v>
      </c>
      <c r="B565" s="633" t="s">
        <v>3808</v>
      </c>
      <c r="C565" s="633" t="s">
        <v>653</v>
      </c>
      <c r="D565" s="633" t="s">
        <v>2164</v>
      </c>
      <c r="E565" s="633" t="s">
        <v>3809</v>
      </c>
      <c r="F565" s="633" t="s">
        <v>2164</v>
      </c>
    </row>
    <row r="566" spans="1:6" x14ac:dyDescent="0.15">
      <c r="A566" s="633" t="s">
        <v>3810</v>
      </c>
      <c r="B566" s="633" t="s">
        <v>3811</v>
      </c>
      <c r="C566" s="633" t="s">
        <v>653</v>
      </c>
      <c r="D566" s="633" t="s">
        <v>2164</v>
      </c>
      <c r="E566" s="633" t="s">
        <v>1477</v>
      </c>
      <c r="F566" s="633" t="s">
        <v>2164</v>
      </c>
    </row>
    <row r="567" spans="1:6" x14ac:dyDescent="0.15">
      <c r="A567" s="633" t="s">
        <v>3812</v>
      </c>
      <c r="B567" s="633" t="s">
        <v>3813</v>
      </c>
      <c r="C567" s="633" t="s">
        <v>653</v>
      </c>
      <c r="D567" s="633" t="s">
        <v>2164</v>
      </c>
      <c r="E567" s="633" t="s">
        <v>3814</v>
      </c>
      <c r="F567" s="633" t="s">
        <v>2164</v>
      </c>
    </row>
    <row r="568" spans="1:6" x14ac:dyDescent="0.15">
      <c r="A568" s="633" t="s">
        <v>3815</v>
      </c>
      <c r="B568" s="633" t="s">
        <v>3816</v>
      </c>
      <c r="C568" s="633" t="s">
        <v>653</v>
      </c>
      <c r="D568" s="633" t="s">
        <v>2164</v>
      </c>
      <c r="E568" s="633" t="s">
        <v>3817</v>
      </c>
      <c r="F568" s="633" t="s">
        <v>2164</v>
      </c>
    </row>
    <row r="569" spans="1:6" x14ac:dyDescent="0.15">
      <c r="A569" s="633" t="s">
        <v>3818</v>
      </c>
      <c r="B569" s="633" t="s">
        <v>3819</v>
      </c>
      <c r="C569" s="633" t="s">
        <v>653</v>
      </c>
      <c r="D569" s="633" t="s">
        <v>2164</v>
      </c>
      <c r="E569" s="633" t="s">
        <v>3820</v>
      </c>
      <c r="F569" s="633" t="s">
        <v>2164</v>
      </c>
    </row>
    <row r="570" spans="1:6" x14ac:dyDescent="0.15">
      <c r="A570" s="633" t="s">
        <v>3821</v>
      </c>
      <c r="B570" s="633" t="s">
        <v>3822</v>
      </c>
      <c r="C570" s="633" t="s">
        <v>653</v>
      </c>
      <c r="D570" s="633" t="s">
        <v>2164</v>
      </c>
      <c r="E570" s="633" t="s">
        <v>3823</v>
      </c>
      <c r="F570" s="633" t="s">
        <v>2164</v>
      </c>
    </row>
    <row r="571" spans="1:6" x14ac:dyDescent="0.15">
      <c r="A571" s="633" t="s">
        <v>3824</v>
      </c>
      <c r="B571" s="633" t="s">
        <v>3825</v>
      </c>
      <c r="C571" s="633" t="s">
        <v>653</v>
      </c>
      <c r="D571" s="633" t="s">
        <v>2164</v>
      </c>
      <c r="E571" s="633" t="s">
        <v>3826</v>
      </c>
      <c r="F571" s="633" t="s">
        <v>2164</v>
      </c>
    </row>
    <row r="572" spans="1:6" x14ac:dyDescent="0.15">
      <c r="A572" s="633" t="s">
        <v>3827</v>
      </c>
      <c r="B572" s="633" t="s">
        <v>3828</v>
      </c>
      <c r="C572" s="633" t="s">
        <v>653</v>
      </c>
      <c r="D572" s="633" t="s">
        <v>2164</v>
      </c>
      <c r="E572" s="633" t="s">
        <v>3829</v>
      </c>
      <c r="F572" s="633" t="s">
        <v>2164</v>
      </c>
    </row>
    <row r="573" spans="1:6" x14ac:dyDescent="0.15">
      <c r="A573" s="633" t="s">
        <v>3830</v>
      </c>
      <c r="B573" s="633" t="s">
        <v>3831</v>
      </c>
      <c r="C573" s="633" t="s">
        <v>653</v>
      </c>
      <c r="D573" s="633" t="s">
        <v>2164</v>
      </c>
      <c r="E573" s="633" t="s">
        <v>3832</v>
      </c>
      <c r="F573" s="633" t="s">
        <v>2164</v>
      </c>
    </row>
    <row r="574" spans="1:6" x14ac:dyDescent="0.15">
      <c r="A574" s="633" t="s">
        <v>651</v>
      </c>
      <c r="B574" s="633" t="s">
        <v>652</v>
      </c>
      <c r="C574" s="633" t="s">
        <v>653</v>
      </c>
      <c r="D574" s="633" t="s">
        <v>654</v>
      </c>
      <c r="E574" s="633" t="s">
        <v>2165</v>
      </c>
      <c r="F574" s="633" t="s">
        <v>654</v>
      </c>
    </row>
    <row r="575" spans="1:6" x14ac:dyDescent="0.15">
      <c r="A575" s="633" t="s">
        <v>655</v>
      </c>
      <c r="B575" s="633" t="s">
        <v>656</v>
      </c>
      <c r="C575" s="633" t="s">
        <v>653</v>
      </c>
      <c r="D575" s="633" t="s">
        <v>654</v>
      </c>
      <c r="E575" s="633" t="s">
        <v>657</v>
      </c>
      <c r="F575" s="633" t="s">
        <v>654</v>
      </c>
    </row>
    <row r="576" spans="1:6" x14ac:dyDescent="0.15">
      <c r="A576" s="633" t="s">
        <v>658</v>
      </c>
      <c r="B576" s="633" t="s">
        <v>659</v>
      </c>
      <c r="C576" s="633" t="s">
        <v>653</v>
      </c>
      <c r="D576" s="633" t="s">
        <v>654</v>
      </c>
      <c r="E576" s="633" t="s">
        <v>660</v>
      </c>
      <c r="F576" s="633" t="s">
        <v>654</v>
      </c>
    </row>
    <row r="577" spans="1:6" x14ac:dyDescent="0.15">
      <c r="A577" s="633" t="s">
        <v>661</v>
      </c>
      <c r="B577" s="633" t="s">
        <v>662</v>
      </c>
      <c r="C577" s="633" t="s">
        <v>653</v>
      </c>
      <c r="D577" s="633" t="s">
        <v>654</v>
      </c>
      <c r="E577" s="633" t="s">
        <v>663</v>
      </c>
      <c r="F577" s="633" t="s">
        <v>654</v>
      </c>
    </row>
    <row r="578" spans="1:6" x14ac:dyDescent="0.15">
      <c r="A578" s="633" t="s">
        <v>664</v>
      </c>
      <c r="B578" s="633" t="s">
        <v>665</v>
      </c>
      <c r="C578" s="633" t="s">
        <v>653</v>
      </c>
      <c r="D578" s="633" t="s">
        <v>654</v>
      </c>
      <c r="E578" s="633" t="s">
        <v>666</v>
      </c>
      <c r="F578" s="633" t="s">
        <v>654</v>
      </c>
    </row>
    <row r="579" spans="1:6" x14ac:dyDescent="0.15">
      <c r="A579" s="633" t="s">
        <v>667</v>
      </c>
      <c r="B579" s="633" t="s">
        <v>668</v>
      </c>
      <c r="C579" s="633" t="s">
        <v>653</v>
      </c>
      <c r="D579" s="633" t="s">
        <v>654</v>
      </c>
      <c r="E579" s="633" t="s">
        <v>669</v>
      </c>
      <c r="F579" s="633" t="s">
        <v>654</v>
      </c>
    </row>
    <row r="580" spans="1:6" x14ac:dyDescent="0.15">
      <c r="A580" s="633" t="s">
        <v>670</v>
      </c>
      <c r="B580" s="633" t="s">
        <v>671</v>
      </c>
      <c r="C580" s="633" t="s">
        <v>653</v>
      </c>
      <c r="D580" s="633" t="s">
        <v>654</v>
      </c>
      <c r="E580" s="633" t="s">
        <v>672</v>
      </c>
      <c r="F580" s="633" t="s">
        <v>654</v>
      </c>
    </row>
    <row r="581" spans="1:6" x14ac:dyDescent="0.15">
      <c r="A581" s="633" t="s">
        <v>673</v>
      </c>
      <c r="B581" s="633" t="s">
        <v>674</v>
      </c>
      <c r="C581" s="633" t="s">
        <v>653</v>
      </c>
      <c r="D581" s="633" t="s">
        <v>654</v>
      </c>
      <c r="E581" s="633" t="s">
        <v>675</v>
      </c>
      <c r="F581" s="633" t="s">
        <v>654</v>
      </c>
    </row>
    <row r="582" spans="1:6" x14ac:dyDescent="0.15">
      <c r="A582" s="633" t="s">
        <v>676</v>
      </c>
      <c r="B582" s="633" t="s">
        <v>677</v>
      </c>
      <c r="C582" s="633" t="s">
        <v>653</v>
      </c>
      <c r="D582" s="633" t="s">
        <v>654</v>
      </c>
      <c r="E582" s="633" t="s">
        <v>678</v>
      </c>
      <c r="F582" s="633" t="s">
        <v>654</v>
      </c>
    </row>
    <row r="583" spans="1:6" x14ac:dyDescent="0.15">
      <c r="A583" s="633" t="s">
        <v>679</v>
      </c>
      <c r="B583" s="633" t="s">
        <v>680</v>
      </c>
      <c r="C583" s="633" t="s">
        <v>653</v>
      </c>
      <c r="D583" s="633" t="s">
        <v>654</v>
      </c>
      <c r="E583" s="633" t="s">
        <v>681</v>
      </c>
      <c r="F583" s="633" t="s">
        <v>654</v>
      </c>
    </row>
    <row r="584" spans="1:6" x14ac:dyDescent="0.15">
      <c r="A584" s="633" t="s">
        <v>682</v>
      </c>
      <c r="B584" s="633" t="s">
        <v>683</v>
      </c>
      <c r="C584" s="633" t="s">
        <v>653</v>
      </c>
      <c r="D584" s="633" t="s">
        <v>654</v>
      </c>
      <c r="E584" s="633" t="s">
        <v>684</v>
      </c>
      <c r="F584" s="633" t="s">
        <v>654</v>
      </c>
    </row>
    <row r="585" spans="1:6" x14ac:dyDescent="0.15">
      <c r="A585" s="633" t="s">
        <v>685</v>
      </c>
      <c r="B585" s="633" t="s">
        <v>686</v>
      </c>
      <c r="C585" s="633" t="s">
        <v>653</v>
      </c>
      <c r="D585" s="633" t="s">
        <v>654</v>
      </c>
      <c r="E585" s="633" t="s">
        <v>687</v>
      </c>
      <c r="F585" s="633" t="s">
        <v>654</v>
      </c>
    </row>
    <row r="586" spans="1:6" x14ac:dyDescent="0.15">
      <c r="A586" s="633" t="s">
        <v>688</v>
      </c>
      <c r="B586" s="633" t="s">
        <v>689</v>
      </c>
      <c r="C586" s="633" t="s">
        <v>653</v>
      </c>
      <c r="D586" s="633" t="s">
        <v>654</v>
      </c>
      <c r="E586" s="633" t="s">
        <v>690</v>
      </c>
      <c r="F586" s="633" t="s">
        <v>654</v>
      </c>
    </row>
    <row r="587" spans="1:6" x14ac:dyDescent="0.15">
      <c r="A587" s="633" t="s">
        <v>691</v>
      </c>
      <c r="B587" s="633" t="s">
        <v>692</v>
      </c>
      <c r="C587" s="633" t="s">
        <v>653</v>
      </c>
      <c r="D587" s="633" t="s">
        <v>654</v>
      </c>
      <c r="E587" s="633" t="s">
        <v>693</v>
      </c>
      <c r="F587" s="633" t="s">
        <v>654</v>
      </c>
    </row>
    <row r="588" spans="1:6" x14ac:dyDescent="0.15">
      <c r="A588" s="633" t="s">
        <v>694</v>
      </c>
      <c r="B588" s="633" t="s">
        <v>695</v>
      </c>
      <c r="C588" s="633" t="s">
        <v>653</v>
      </c>
      <c r="D588" s="633" t="s">
        <v>654</v>
      </c>
      <c r="E588" s="633" t="s">
        <v>696</v>
      </c>
      <c r="F588" s="633" t="s">
        <v>654</v>
      </c>
    </row>
    <row r="589" spans="1:6" x14ac:dyDescent="0.15">
      <c r="A589" s="633" t="s">
        <v>661</v>
      </c>
      <c r="B589" s="633" t="s">
        <v>697</v>
      </c>
      <c r="C589" s="633" t="s">
        <v>653</v>
      </c>
      <c r="D589" s="633" t="s">
        <v>654</v>
      </c>
      <c r="E589" s="633" t="s">
        <v>698</v>
      </c>
      <c r="F589" s="633" t="s">
        <v>654</v>
      </c>
    </row>
    <row r="590" spans="1:6" x14ac:dyDescent="0.15">
      <c r="A590" s="633" t="s">
        <v>699</v>
      </c>
      <c r="B590" s="633" t="s">
        <v>700</v>
      </c>
      <c r="C590" s="633" t="s">
        <v>653</v>
      </c>
      <c r="D590" s="633" t="s">
        <v>654</v>
      </c>
      <c r="E590" s="633" t="s">
        <v>701</v>
      </c>
      <c r="F590" s="633" t="s">
        <v>654</v>
      </c>
    </row>
    <row r="591" spans="1:6" x14ac:dyDescent="0.15">
      <c r="A591" s="633" t="s">
        <v>702</v>
      </c>
      <c r="B591" s="633" t="s">
        <v>703</v>
      </c>
      <c r="C591" s="633" t="s">
        <v>653</v>
      </c>
      <c r="D591" s="633" t="s">
        <v>654</v>
      </c>
      <c r="E591" s="633" t="s">
        <v>704</v>
      </c>
      <c r="F591" s="633" t="s">
        <v>654</v>
      </c>
    </row>
    <row r="592" spans="1:6" x14ac:dyDescent="0.15">
      <c r="A592" s="633" t="s">
        <v>705</v>
      </c>
      <c r="B592" s="633" t="s">
        <v>706</v>
      </c>
      <c r="C592" s="633" t="s">
        <v>653</v>
      </c>
      <c r="D592" s="633" t="s">
        <v>654</v>
      </c>
      <c r="E592" s="633" t="s">
        <v>707</v>
      </c>
      <c r="F592" s="633" t="s">
        <v>654</v>
      </c>
    </row>
    <row r="593" spans="1:6" x14ac:dyDescent="0.15">
      <c r="A593" s="633" t="s">
        <v>708</v>
      </c>
      <c r="B593" s="633" t="s">
        <v>709</v>
      </c>
      <c r="C593" s="633" t="s">
        <v>653</v>
      </c>
      <c r="D593" s="633" t="s">
        <v>654</v>
      </c>
      <c r="E593" s="633" t="s">
        <v>710</v>
      </c>
      <c r="F593" s="633" t="s">
        <v>654</v>
      </c>
    </row>
    <row r="594" spans="1:6" x14ac:dyDescent="0.15">
      <c r="A594" s="633" t="s">
        <v>711</v>
      </c>
      <c r="B594" s="633" t="s">
        <v>712</v>
      </c>
      <c r="C594" s="633" t="s">
        <v>653</v>
      </c>
      <c r="D594" s="633" t="s">
        <v>654</v>
      </c>
      <c r="E594" s="633" t="s">
        <v>713</v>
      </c>
      <c r="F594" s="633" t="s">
        <v>654</v>
      </c>
    </row>
    <row r="595" spans="1:6" x14ac:dyDescent="0.15">
      <c r="A595" s="633" t="s">
        <v>714</v>
      </c>
      <c r="B595" s="633" t="s">
        <v>715</v>
      </c>
      <c r="C595" s="633" t="s">
        <v>653</v>
      </c>
      <c r="D595" s="633" t="s">
        <v>654</v>
      </c>
      <c r="E595" s="633" t="s">
        <v>716</v>
      </c>
      <c r="F595" s="633" t="s">
        <v>654</v>
      </c>
    </row>
    <row r="596" spans="1:6" x14ac:dyDescent="0.15">
      <c r="A596" s="633" t="s">
        <v>717</v>
      </c>
      <c r="B596" s="633" t="s">
        <v>718</v>
      </c>
      <c r="C596" s="633" t="s">
        <v>653</v>
      </c>
      <c r="D596" s="633" t="s">
        <v>654</v>
      </c>
      <c r="E596" s="633" t="s">
        <v>719</v>
      </c>
      <c r="F596" s="633" t="s">
        <v>654</v>
      </c>
    </row>
    <row r="597" spans="1:6" x14ac:dyDescent="0.15">
      <c r="A597" s="633" t="s">
        <v>720</v>
      </c>
      <c r="B597" s="633" t="s">
        <v>721</v>
      </c>
      <c r="C597" s="633" t="s">
        <v>653</v>
      </c>
      <c r="D597" s="633" t="s">
        <v>654</v>
      </c>
      <c r="E597" s="633" t="s">
        <v>722</v>
      </c>
      <c r="F597" s="633" t="s">
        <v>654</v>
      </c>
    </row>
    <row r="598" spans="1:6" x14ac:dyDescent="0.15">
      <c r="A598" s="633" t="s">
        <v>723</v>
      </c>
      <c r="B598" s="633" t="s">
        <v>724</v>
      </c>
      <c r="C598" s="633" t="s">
        <v>653</v>
      </c>
      <c r="D598" s="633" t="s">
        <v>654</v>
      </c>
      <c r="E598" s="633" t="s">
        <v>725</v>
      </c>
      <c r="F598" s="633" t="s">
        <v>654</v>
      </c>
    </row>
    <row r="599" spans="1:6" x14ac:dyDescent="0.15">
      <c r="A599" s="633" t="s">
        <v>726</v>
      </c>
      <c r="B599" s="633" t="s">
        <v>727</v>
      </c>
      <c r="C599" s="633" t="s">
        <v>653</v>
      </c>
      <c r="D599" s="633" t="s">
        <v>654</v>
      </c>
      <c r="E599" s="633" t="s">
        <v>728</v>
      </c>
      <c r="F599" s="633" t="s">
        <v>654</v>
      </c>
    </row>
    <row r="600" spans="1:6" x14ac:dyDescent="0.15">
      <c r="A600" s="633" t="s">
        <v>729</v>
      </c>
      <c r="B600" s="633" t="s">
        <v>730</v>
      </c>
      <c r="C600" s="633" t="s">
        <v>653</v>
      </c>
      <c r="D600" s="633" t="s">
        <v>654</v>
      </c>
      <c r="E600" s="633" t="s">
        <v>731</v>
      </c>
      <c r="F600" s="633" t="s">
        <v>654</v>
      </c>
    </row>
    <row r="601" spans="1:6" x14ac:dyDescent="0.15">
      <c r="A601" s="633" t="s">
        <v>732</v>
      </c>
      <c r="B601" s="633" t="s">
        <v>733</v>
      </c>
      <c r="C601" s="633" t="s">
        <v>653</v>
      </c>
      <c r="D601" s="633" t="s">
        <v>654</v>
      </c>
      <c r="E601" s="633" t="s">
        <v>734</v>
      </c>
      <c r="F601" s="633" t="s">
        <v>654</v>
      </c>
    </row>
    <row r="602" spans="1:6" x14ac:dyDescent="0.15">
      <c r="A602" s="633" t="s">
        <v>735</v>
      </c>
      <c r="B602" s="633" t="s">
        <v>736</v>
      </c>
      <c r="C602" s="633" t="s">
        <v>653</v>
      </c>
      <c r="D602" s="633" t="s">
        <v>654</v>
      </c>
      <c r="E602" s="633" t="s">
        <v>737</v>
      </c>
      <c r="F602" s="633" t="s">
        <v>654</v>
      </c>
    </row>
    <row r="603" spans="1:6" x14ac:dyDescent="0.15">
      <c r="A603" s="633" t="s">
        <v>738</v>
      </c>
      <c r="B603" s="633" t="s">
        <v>739</v>
      </c>
      <c r="C603" s="633" t="s">
        <v>653</v>
      </c>
      <c r="D603" s="633" t="s">
        <v>654</v>
      </c>
      <c r="E603" s="633" t="s">
        <v>740</v>
      </c>
      <c r="F603" s="633" t="s">
        <v>654</v>
      </c>
    </row>
    <row r="604" spans="1:6" x14ac:dyDescent="0.15">
      <c r="A604" s="633" t="s">
        <v>741</v>
      </c>
      <c r="B604" s="633" t="s">
        <v>742</v>
      </c>
      <c r="C604" s="633" t="s">
        <v>653</v>
      </c>
      <c r="D604" s="633" t="s">
        <v>654</v>
      </c>
      <c r="E604" s="633" t="s">
        <v>743</v>
      </c>
      <c r="F604" s="633" t="s">
        <v>654</v>
      </c>
    </row>
    <row r="605" spans="1:6" x14ac:dyDescent="0.15">
      <c r="A605" s="633" t="s">
        <v>682</v>
      </c>
      <c r="B605" s="633" t="s">
        <v>744</v>
      </c>
      <c r="C605" s="633" t="s">
        <v>653</v>
      </c>
      <c r="D605" s="633" t="s">
        <v>654</v>
      </c>
      <c r="E605" s="633" t="s">
        <v>745</v>
      </c>
      <c r="F605" s="633" t="s">
        <v>654</v>
      </c>
    </row>
    <row r="606" spans="1:6" x14ac:dyDescent="0.15">
      <c r="A606" s="633" t="s">
        <v>746</v>
      </c>
      <c r="B606" s="633" t="s">
        <v>747</v>
      </c>
      <c r="C606" s="633" t="s">
        <v>653</v>
      </c>
      <c r="D606" s="633" t="s">
        <v>654</v>
      </c>
      <c r="E606" s="633" t="s">
        <v>748</v>
      </c>
      <c r="F606" s="633" t="s">
        <v>654</v>
      </c>
    </row>
    <row r="607" spans="1:6" x14ac:dyDescent="0.15">
      <c r="A607" s="633" t="s">
        <v>749</v>
      </c>
      <c r="B607" s="633" t="s">
        <v>750</v>
      </c>
      <c r="C607" s="633" t="s">
        <v>653</v>
      </c>
      <c r="D607" s="633" t="s">
        <v>654</v>
      </c>
      <c r="E607" s="633" t="s">
        <v>751</v>
      </c>
      <c r="F607" s="633" t="s">
        <v>654</v>
      </c>
    </row>
    <row r="608" spans="1:6" x14ac:dyDescent="0.15">
      <c r="A608" s="633" t="s">
        <v>749</v>
      </c>
      <c r="B608" s="633" t="s">
        <v>752</v>
      </c>
      <c r="C608" s="633" t="s">
        <v>653</v>
      </c>
      <c r="D608" s="633" t="s">
        <v>654</v>
      </c>
      <c r="E608" s="633" t="s">
        <v>753</v>
      </c>
      <c r="F608" s="633" t="s">
        <v>654</v>
      </c>
    </row>
    <row r="609" spans="1:6" x14ac:dyDescent="0.15">
      <c r="A609" s="633" t="s">
        <v>754</v>
      </c>
      <c r="B609" s="633" t="s">
        <v>755</v>
      </c>
      <c r="C609" s="633" t="s">
        <v>653</v>
      </c>
      <c r="D609" s="633" t="s">
        <v>654</v>
      </c>
      <c r="E609" s="633" t="s">
        <v>756</v>
      </c>
      <c r="F609" s="633" t="s">
        <v>654</v>
      </c>
    </row>
    <row r="610" spans="1:6" x14ac:dyDescent="0.15">
      <c r="A610" s="633" t="s">
        <v>757</v>
      </c>
      <c r="B610" s="633" t="s">
        <v>758</v>
      </c>
      <c r="C610" s="633" t="s">
        <v>653</v>
      </c>
      <c r="D610" s="633" t="s">
        <v>654</v>
      </c>
      <c r="E610" s="633" t="s">
        <v>759</v>
      </c>
      <c r="F610" s="633" t="s">
        <v>654</v>
      </c>
    </row>
    <row r="611" spans="1:6" x14ac:dyDescent="0.15">
      <c r="A611" s="633" t="s">
        <v>760</v>
      </c>
      <c r="B611" s="633" t="s">
        <v>761</v>
      </c>
      <c r="C611" s="633" t="s">
        <v>653</v>
      </c>
      <c r="D611" s="633" t="s">
        <v>654</v>
      </c>
      <c r="E611" s="633" t="s">
        <v>762</v>
      </c>
      <c r="F611" s="633" t="s">
        <v>654</v>
      </c>
    </row>
    <row r="612" spans="1:6" x14ac:dyDescent="0.15">
      <c r="A612" s="633" t="s">
        <v>763</v>
      </c>
      <c r="B612" s="633" t="s">
        <v>764</v>
      </c>
      <c r="C612" s="633" t="s">
        <v>653</v>
      </c>
      <c r="D612" s="633" t="s">
        <v>654</v>
      </c>
      <c r="E612" s="633" t="s">
        <v>765</v>
      </c>
      <c r="F612" s="633" t="s">
        <v>654</v>
      </c>
    </row>
    <row r="613" spans="1:6" x14ac:dyDescent="0.15">
      <c r="A613" s="633" t="s">
        <v>766</v>
      </c>
      <c r="B613" s="633" t="s">
        <v>767</v>
      </c>
      <c r="C613" s="633" t="s">
        <v>653</v>
      </c>
      <c r="D613" s="633" t="s">
        <v>654</v>
      </c>
      <c r="E613" s="633" t="s">
        <v>768</v>
      </c>
      <c r="F613" s="633" t="s">
        <v>654</v>
      </c>
    </row>
    <row r="614" spans="1:6" x14ac:dyDescent="0.15">
      <c r="A614" s="633" t="s">
        <v>769</v>
      </c>
      <c r="B614" s="633" t="s">
        <v>770</v>
      </c>
      <c r="C614" s="633" t="s">
        <v>653</v>
      </c>
      <c r="D614" s="633" t="s">
        <v>654</v>
      </c>
      <c r="E614" s="633" t="s">
        <v>771</v>
      </c>
      <c r="F614" s="633" t="s">
        <v>654</v>
      </c>
    </row>
    <row r="615" spans="1:6" x14ac:dyDescent="0.15">
      <c r="A615" s="633" t="s">
        <v>772</v>
      </c>
      <c r="B615" s="633" t="s">
        <v>773</v>
      </c>
      <c r="C615" s="633" t="s">
        <v>653</v>
      </c>
      <c r="D615" s="633" t="s">
        <v>654</v>
      </c>
      <c r="E615" s="633" t="s">
        <v>774</v>
      </c>
      <c r="F615" s="633" t="s">
        <v>654</v>
      </c>
    </row>
    <row r="616" spans="1:6" x14ac:dyDescent="0.15">
      <c r="A616" s="633" t="s">
        <v>775</v>
      </c>
      <c r="B616" s="633" t="s">
        <v>776</v>
      </c>
      <c r="C616" s="633" t="s">
        <v>653</v>
      </c>
      <c r="D616" s="633" t="s">
        <v>654</v>
      </c>
      <c r="E616" s="633" t="s">
        <v>777</v>
      </c>
      <c r="F616" s="633" t="s">
        <v>654</v>
      </c>
    </row>
    <row r="617" spans="1:6" x14ac:dyDescent="0.15">
      <c r="A617" s="633" t="s">
        <v>778</v>
      </c>
      <c r="B617" s="633" t="s">
        <v>779</v>
      </c>
      <c r="C617" s="633" t="s">
        <v>653</v>
      </c>
      <c r="D617" s="633" t="s">
        <v>654</v>
      </c>
      <c r="E617" s="633" t="s">
        <v>780</v>
      </c>
      <c r="F617" s="633" t="s">
        <v>654</v>
      </c>
    </row>
    <row r="618" spans="1:6" x14ac:dyDescent="0.15">
      <c r="A618" s="633" t="s">
        <v>781</v>
      </c>
      <c r="B618" s="633" t="s">
        <v>782</v>
      </c>
      <c r="C618" s="633" t="s">
        <v>653</v>
      </c>
      <c r="D618" s="633" t="s">
        <v>654</v>
      </c>
      <c r="E618" s="633" t="s">
        <v>783</v>
      </c>
      <c r="F618" s="633" t="s">
        <v>654</v>
      </c>
    </row>
    <row r="619" spans="1:6" x14ac:dyDescent="0.15">
      <c r="A619" s="633" t="s">
        <v>784</v>
      </c>
      <c r="B619" s="633" t="s">
        <v>785</v>
      </c>
      <c r="C619" s="633" t="s">
        <v>653</v>
      </c>
      <c r="D619" s="633" t="s">
        <v>654</v>
      </c>
      <c r="E619" s="633" t="s">
        <v>786</v>
      </c>
      <c r="F619" s="633" t="s">
        <v>654</v>
      </c>
    </row>
    <row r="620" spans="1:6" x14ac:dyDescent="0.15">
      <c r="A620" s="633" t="s">
        <v>787</v>
      </c>
      <c r="B620" s="633" t="s">
        <v>788</v>
      </c>
      <c r="C620" s="633" t="s">
        <v>653</v>
      </c>
      <c r="D620" s="633" t="s">
        <v>654</v>
      </c>
      <c r="E620" s="633" t="s">
        <v>789</v>
      </c>
      <c r="F620" s="633" t="s">
        <v>654</v>
      </c>
    </row>
    <row r="621" spans="1:6" x14ac:dyDescent="0.15">
      <c r="A621" s="633" t="s">
        <v>790</v>
      </c>
      <c r="B621" s="633" t="s">
        <v>791</v>
      </c>
      <c r="C621" s="633" t="s">
        <v>653</v>
      </c>
      <c r="D621" s="633" t="s">
        <v>654</v>
      </c>
      <c r="E621" s="633" t="s">
        <v>792</v>
      </c>
      <c r="F621" s="633" t="s">
        <v>654</v>
      </c>
    </row>
    <row r="622" spans="1:6" x14ac:dyDescent="0.15">
      <c r="A622" s="633" t="s">
        <v>793</v>
      </c>
      <c r="B622" s="633" t="s">
        <v>794</v>
      </c>
      <c r="C622" s="633" t="s">
        <v>653</v>
      </c>
      <c r="D622" s="633" t="s">
        <v>654</v>
      </c>
      <c r="E622" s="633" t="s">
        <v>795</v>
      </c>
      <c r="F622" s="633" t="s">
        <v>654</v>
      </c>
    </row>
    <row r="623" spans="1:6" x14ac:dyDescent="0.15">
      <c r="A623" s="633" t="s">
        <v>796</v>
      </c>
      <c r="B623" s="633" t="s">
        <v>797</v>
      </c>
      <c r="C623" s="633" t="s">
        <v>653</v>
      </c>
      <c r="D623" s="633" t="s">
        <v>654</v>
      </c>
      <c r="E623" s="633" t="s">
        <v>798</v>
      </c>
      <c r="F623" s="633" t="s">
        <v>654</v>
      </c>
    </row>
    <row r="624" spans="1:6" x14ac:dyDescent="0.15">
      <c r="A624" s="633" t="s">
        <v>799</v>
      </c>
      <c r="B624" s="633" t="s">
        <v>800</v>
      </c>
      <c r="C624" s="633" t="s">
        <v>653</v>
      </c>
      <c r="D624" s="633" t="s">
        <v>654</v>
      </c>
      <c r="E624" s="633" t="s">
        <v>801</v>
      </c>
      <c r="F624" s="633" t="s">
        <v>654</v>
      </c>
    </row>
    <row r="625" spans="1:6" x14ac:dyDescent="0.15">
      <c r="A625" s="633" t="s">
        <v>802</v>
      </c>
      <c r="B625" s="633" t="s">
        <v>803</v>
      </c>
      <c r="C625" s="633" t="s">
        <v>653</v>
      </c>
      <c r="D625" s="633" t="s">
        <v>654</v>
      </c>
      <c r="E625" s="633" t="s">
        <v>804</v>
      </c>
      <c r="F625" s="633" t="s">
        <v>654</v>
      </c>
    </row>
    <row r="626" spans="1:6" x14ac:dyDescent="0.15">
      <c r="A626" s="633" t="s">
        <v>805</v>
      </c>
      <c r="B626" s="633" t="s">
        <v>806</v>
      </c>
      <c r="C626" s="633" t="s">
        <v>653</v>
      </c>
      <c r="D626" s="633" t="s">
        <v>654</v>
      </c>
      <c r="E626" s="633" t="s">
        <v>807</v>
      </c>
      <c r="F626" s="633" t="s">
        <v>654</v>
      </c>
    </row>
    <row r="627" spans="1:6" x14ac:dyDescent="0.15">
      <c r="A627" s="633" t="s">
        <v>808</v>
      </c>
      <c r="B627" s="633" t="s">
        <v>809</v>
      </c>
      <c r="C627" s="633" t="s">
        <v>653</v>
      </c>
      <c r="D627" s="633" t="s">
        <v>654</v>
      </c>
      <c r="E627" s="633" t="s">
        <v>810</v>
      </c>
      <c r="F627" s="633" t="s">
        <v>654</v>
      </c>
    </row>
    <row r="628" spans="1:6" x14ac:dyDescent="0.15">
      <c r="A628" s="633" t="s">
        <v>811</v>
      </c>
      <c r="B628" s="633" t="s">
        <v>812</v>
      </c>
      <c r="C628" s="633" t="s">
        <v>653</v>
      </c>
      <c r="D628" s="633" t="s">
        <v>654</v>
      </c>
      <c r="E628" s="633" t="s">
        <v>813</v>
      </c>
      <c r="F628" s="633" t="s">
        <v>654</v>
      </c>
    </row>
    <row r="629" spans="1:6" x14ac:dyDescent="0.15">
      <c r="A629" s="633" t="s">
        <v>814</v>
      </c>
      <c r="B629" s="633" t="s">
        <v>815</v>
      </c>
      <c r="C629" s="633" t="s">
        <v>653</v>
      </c>
      <c r="D629" s="633" t="s">
        <v>654</v>
      </c>
      <c r="E629" s="633" t="s">
        <v>816</v>
      </c>
      <c r="F629" s="633" t="s">
        <v>654</v>
      </c>
    </row>
    <row r="630" spans="1:6" x14ac:dyDescent="0.15">
      <c r="A630" s="633" t="s">
        <v>817</v>
      </c>
      <c r="B630" s="633" t="s">
        <v>818</v>
      </c>
      <c r="C630" s="633" t="s">
        <v>653</v>
      </c>
      <c r="D630" s="633" t="s">
        <v>654</v>
      </c>
      <c r="E630" s="633" t="s">
        <v>819</v>
      </c>
      <c r="F630" s="633" t="s">
        <v>654</v>
      </c>
    </row>
    <row r="631" spans="1:6" x14ac:dyDescent="0.15">
      <c r="A631" s="633" t="s">
        <v>820</v>
      </c>
      <c r="B631" s="633" t="s">
        <v>821</v>
      </c>
      <c r="C631" s="633" t="s">
        <v>653</v>
      </c>
      <c r="D631" s="633" t="s">
        <v>654</v>
      </c>
      <c r="E631" s="633" t="s">
        <v>822</v>
      </c>
      <c r="F631" s="633" t="s">
        <v>654</v>
      </c>
    </row>
    <row r="632" spans="1:6" x14ac:dyDescent="0.15">
      <c r="A632" s="633" t="s">
        <v>823</v>
      </c>
      <c r="B632" s="633" t="s">
        <v>824</v>
      </c>
      <c r="C632" s="633" t="s">
        <v>653</v>
      </c>
      <c r="D632" s="633" t="s">
        <v>654</v>
      </c>
      <c r="E632" s="633" t="s">
        <v>825</v>
      </c>
      <c r="F632" s="633" t="s">
        <v>654</v>
      </c>
    </row>
    <row r="633" spans="1:6" x14ac:dyDescent="0.15">
      <c r="A633" s="633" t="s">
        <v>826</v>
      </c>
      <c r="B633" s="633" t="s">
        <v>827</v>
      </c>
      <c r="C633" s="633" t="s">
        <v>653</v>
      </c>
      <c r="D633" s="633" t="s">
        <v>654</v>
      </c>
      <c r="E633" s="633" t="s">
        <v>828</v>
      </c>
      <c r="F633" s="633" t="s">
        <v>654</v>
      </c>
    </row>
    <row r="634" spans="1:6" x14ac:dyDescent="0.15">
      <c r="A634" s="633" t="s">
        <v>829</v>
      </c>
      <c r="B634" s="633" t="s">
        <v>830</v>
      </c>
      <c r="C634" s="633" t="s">
        <v>653</v>
      </c>
      <c r="D634" s="633" t="s">
        <v>654</v>
      </c>
      <c r="E634" s="633" t="s">
        <v>831</v>
      </c>
      <c r="F634" s="633" t="s">
        <v>654</v>
      </c>
    </row>
    <row r="635" spans="1:6" x14ac:dyDescent="0.15">
      <c r="A635" s="633" t="s">
        <v>832</v>
      </c>
      <c r="B635" s="633" t="s">
        <v>833</v>
      </c>
      <c r="C635" s="633" t="s">
        <v>653</v>
      </c>
      <c r="D635" s="633" t="s">
        <v>654</v>
      </c>
      <c r="E635" s="633" t="s">
        <v>834</v>
      </c>
      <c r="F635" s="633" t="s">
        <v>654</v>
      </c>
    </row>
    <row r="636" spans="1:6" x14ac:dyDescent="0.15">
      <c r="A636" s="633" t="s">
        <v>835</v>
      </c>
      <c r="B636" s="633" t="s">
        <v>836</v>
      </c>
      <c r="C636" s="633" t="s">
        <v>653</v>
      </c>
      <c r="D636" s="633" t="s">
        <v>654</v>
      </c>
      <c r="E636" s="633" t="s">
        <v>837</v>
      </c>
      <c r="F636" s="633" t="s">
        <v>654</v>
      </c>
    </row>
    <row r="637" spans="1:6" x14ac:dyDescent="0.15">
      <c r="A637" s="633" t="s">
        <v>838</v>
      </c>
      <c r="B637" s="633" t="s">
        <v>839</v>
      </c>
      <c r="C637" s="633" t="s">
        <v>653</v>
      </c>
      <c r="D637" s="633" t="s">
        <v>654</v>
      </c>
      <c r="E637" s="633" t="s">
        <v>840</v>
      </c>
      <c r="F637" s="633" t="s">
        <v>654</v>
      </c>
    </row>
    <row r="638" spans="1:6" x14ac:dyDescent="0.15">
      <c r="A638" s="633" t="s">
        <v>841</v>
      </c>
      <c r="B638" s="633" t="s">
        <v>842</v>
      </c>
      <c r="C638" s="633" t="s">
        <v>653</v>
      </c>
      <c r="D638" s="633" t="s">
        <v>654</v>
      </c>
      <c r="E638" s="633" t="s">
        <v>843</v>
      </c>
      <c r="F638" s="633" t="s">
        <v>654</v>
      </c>
    </row>
    <row r="639" spans="1:6" x14ac:dyDescent="0.15">
      <c r="A639" s="633" t="s">
        <v>844</v>
      </c>
      <c r="B639" s="633" t="s">
        <v>845</v>
      </c>
      <c r="C639" s="633" t="s">
        <v>653</v>
      </c>
      <c r="D639" s="633" t="s">
        <v>654</v>
      </c>
      <c r="E639" s="633" t="s">
        <v>846</v>
      </c>
      <c r="F639" s="633" t="s">
        <v>654</v>
      </c>
    </row>
    <row r="640" spans="1:6" x14ac:dyDescent="0.15">
      <c r="A640" s="633" t="s">
        <v>847</v>
      </c>
      <c r="B640" s="633" t="s">
        <v>848</v>
      </c>
      <c r="C640" s="633" t="s">
        <v>653</v>
      </c>
      <c r="D640" s="633" t="s">
        <v>654</v>
      </c>
      <c r="E640" s="633" t="s">
        <v>849</v>
      </c>
      <c r="F640" s="633" t="s">
        <v>654</v>
      </c>
    </row>
    <row r="641" spans="1:6" x14ac:dyDescent="0.15">
      <c r="A641" s="633" t="s">
        <v>850</v>
      </c>
      <c r="B641" s="633" t="s">
        <v>851</v>
      </c>
      <c r="C641" s="633" t="s">
        <v>653</v>
      </c>
      <c r="D641" s="633" t="s">
        <v>654</v>
      </c>
      <c r="E641" s="633" t="s">
        <v>852</v>
      </c>
      <c r="F641" s="633" t="s">
        <v>654</v>
      </c>
    </row>
    <row r="642" spans="1:6" x14ac:dyDescent="0.15">
      <c r="A642" s="633" t="s">
        <v>853</v>
      </c>
      <c r="B642" s="633" t="s">
        <v>854</v>
      </c>
      <c r="C642" s="633" t="s">
        <v>653</v>
      </c>
      <c r="D642" s="633" t="s">
        <v>654</v>
      </c>
      <c r="E642" s="633" t="s">
        <v>855</v>
      </c>
      <c r="F642" s="633" t="s">
        <v>654</v>
      </c>
    </row>
    <row r="643" spans="1:6" x14ac:dyDescent="0.15">
      <c r="A643" s="633" t="s">
        <v>856</v>
      </c>
      <c r="B643" s="633" t="s">
        <v>857</v>
      </c>
      <c r="C643" s="633" t="s">
        <v>653</v>
      </c>
      <c r="D643" s="633" t="s">
        <v>654</v>
      </c>
      <c r="E643" s="633" t="s">
        <v>858</v>
      </c>
      <c r="F643" s="633" t="s">
        <v>654</v>
      </c>
    </row>
    <row r="644" spans="1:6" x14ac:dyDescent="0.15">
      <c r="A644" s="633" t="s">
        <v>859</v>
      </c>
      <c r="B644" s="633" t="s">
        <v>860</v>
      </c>
      <c r="C644" s="633" t="s">
        <v>653</v>
      </c>
      <c r="D644" s="633" t="s">
        <v>654</v>
      </c>
      <c r="E644" s="633" t="s">
        <v>861</v>
      </c>
      <c r="F644" s="633" t="s">
        <v>654</v>
      </c>
    </row>
    <row r="645" spans="1:6" x14ac:dyDescent="0.15">
      <c r="A645" s="633" t="s">
        <v>862</v>
      </c>
      <c r="B645" s="633" t="s">
        <v>863</v>
      </c>
      <c r="C645" s="633" t="s">
        <v>653</v>
      </c>
      <c r="D645" s="633" t="s">
        <v>654</v>
      </c>
      <c r="E645" s="633" t="s">
        <v>864</v>
      </c>
      <c r="F645" s="633" t="s">
        <v>654</v>
      </c>
    </row>
    <row r="646" spans="1:6" x14ac:dyDescent="0.15">
      <c r="A646" s="633" t="s">
        <v>865</v>
      </c>
      <c r="B646" s="633" t="s">
        <v>866</v>
      </c>
      <c r="C646" s="633" t="s">
        <v>653</v>
      </c>
      <c r="D646" s="633" t="s">
        <v>654</v>
      </c>
      <c r="E646" s="633" t="s">
        <v>867</v>
      </c>
      <c r="F646" s="633" t="s">
        <v>654</v>
      </c>
    </row>
    <row r="647" spans="1:6" x14ac:dyDescent="0.15">
      <c r="A647" s="633" t="s">
        <v>868</v>
      </c>
      <c r="B647" s="633" t="s">
        <v>869</v>
      </c>
      <c r="C647" s="633" t="s">
        <v>653</v>
      </c>
      <c r="D647" s="633" t="s">
        <v>654</v>
      </c>
      <c r="E647" s="633" t="s">
        <v>870</v>
      </c>
      <c r="F647" s="633" t="s">
        <v>654</v>
      </c>
    </row>
    <row r="648" spans="1:6" x14ac:dyDescent="0.15">
      <c r="A648" s="633" t="s">
        <v>871</v>
      </c>
      <c r="B648" s="633" t="s">
        <v>872</v>
      </c>
      <c r="C648" s="633" t="s">
        <v>653</v>
      </c>
      <c r="D648" s="633" t="s">
        <v>654</v>
      </c>
      <c r="E648" s="633" t="s">
        <v>873</v>
      </c>
      <c r="F648" s="633" t="s">
        <v>654</v>
      </c>
    </row>
    <row r="649" spans="1:6" x14ac:dyDescent="0.15">
      <c r="A649" s="633" t="s">
        <v>874</v>
      </c>
      <c r="B649" s="633" t="s">
        <v>875</v>
      </c>
      <c r="C649" s="633" t="s">
        <v>653</v>
      </c>
      <c r="D649" s="633" t="s">
        <v>654</v>
      </c>
      <c r="E649" s="633" t="s">
        <v>876</v>
      </c>
      <c r="F649" s="633" t="s">
        <v>654</v>
      </c>
    </row>
    <row r="650" spans="1:6" x14ac:dyDescent="0.15">
      <c r="A650" s="633" t="s">
        <v>877</v>
      </c>
      <c r="B650" s="633" t="s">
        <v>878</v>
      </c>
      <c r="C650" s="633" t="s">
        <v>653</v>
      </c>
      <c r="D650" s="633" t="s">
        <v>654</v>
      </c>
      <c r="E650" s="633" t="s">
        <v>879</v>
      </c>
      <c r="F650" s="633" t="s">
        <v>654</v>
      </c>
    </row>
    <row r="651" spans="1:6" x14ac:dyDescent="0.15">
      <c r="A651" s="633" t="s">
        <v>880</v>
      </c>
      <c r="B651" s="633" t="s">
        <v>881</v>
      </c>
      <c r="C651" s="633" t="s">
        <v>653</v>
      </c>
      <c r="D651" s="633" t="s">
        <v>654</v>
      </c>
      <c r="E651" s="633" t="s">
        <v>882</v>
      </c>
      <c r="F651" s="633" t="s">
        <v>654</v>
      </c>
    </row>
    <row r="652" spans="1:6" x14ac:dyDescent="0.15">
      <c r="A652" s="633" t="s">
        <v>883</v>
      </c>
      <c r="B652" s="633" t="s">
        <v>884</v>
      </c>
      <c r="C652" s="633" t="s">
        <v>653</v>
      </c>
      <c r="D652" s="633" t="s">
        <v>654</v>
      </c>
      <c r="E652" s="633" t="s">
        <v>885</v>
      </c>
      <c r="F652" s="633" t="s">
        <v>654</v>
      </c>
    </row>
    <row r="653" spans="1:6" x14ac:dyDescent="0.15">
      <c r="A653" s="633" t="s">
        <v>886</v>
      </c>
      <c r="B653" s="633" t="s">
        <v>887</v>
      </c>
      <c r="C653" s="633" t="s">
        <v>653</v>
      </c>
      <c r="D653" s="633" t="s">
        <v>654</v>
      </c>
      <c r="E653" s="633" t="s">
        <v>888</v>
      </c>
      <c r="F653" s="633" t="s">
        <v>654</v>
      </c>
    </row>
    <row r="654" spans="1:6" x14ac:dyDescent="0.15">
      <c r="A654" s="633" t="s">
        <v>889</v>
      </c>
      <c r="B654" s="633" t="s">
        <v>890</v>
      </c>
      <c r="C654" s="633" t="s">
        <v>653</v>
      </c>
      <c r="D654" s="633" t="s">
        <v>654</v>
      </c>
      <c r="E654" s="633" t="s">
        <v>891</v>
      </c>
      <c r="F654" s="633" t="s">
        <v>654</v>
      </c>
    </row>
    <row r="655" spans="1:6" x14ac:dyDescent="0.15">
      <c r="A655" s="633" t="s">
        <v>892</v>
      </c>
      <c r="B655" s="633" t="s">
        <v>893</v>
      </c>
      <c r="C655" s="633" t="s">
        <v>653</v>
      </c>
      <c r="D655" s="633" t="s">
        <v>654</v>
      </c>
      <c r="E655" s="633" t="s">
        <v>894</v>
      </c>
      <c r="F655" s="633" t="s">
        <v>654</v>
      </c>
    </row>
    <row r="656" spans="1:6" x14ac:dyDescent="0.15">
      <c r="A656" s="633" t="s">
        <v>895</v>
      </c>
      <c r="B656" s="633" t="s">
        <v>896</v>
      </c>
      <c r="C656" s="633" t="s">
        <v>653</v>
      </c>
      <c r="D656" s="633" t="s">
        <v>654</v>
      </c>
      <c r="E656" s="633" t="s">
        <v>897</v>
      </c>
      <c r="F656" s="633" t="s">
        <v>654</v>
      </c>
    </row>
    <row r="657" spans="1:6" x14ac:dyDescent="0.15">
      <c r="A657" s="633" t="s">
        <v>898</v>
      </c>
      <c r="B657" s="633" t="s">
        <v>899</v>
      </c>
      <c r="C657" s="633" t="s">
        <v>653</v>
      </c>
      <c r="D657" s="633" t="s">
        <v>654</v>
      </c>
      <c r="E657" s="633" t="s">
        <v>900</v>
      </c>
      <c r="F657" s="633" t="s">
        <v>654</v>
      </c>
    </row>
    <row r="658" spans="1:6" x14ac:dyDescent="0.15">
      <c r="A658" s="633" t="s">
        <v>901</v>
      </c>
      <c r="B658" s="633" t="s">
        <v>902</v>
      </c>
      <c r="C658" s="633" t="s">
        <v>653</v>
      </c>
      <c r="D658" s="633" t="s">
        <v>654</v>
      </c>
      <c r="E658" s="633" t="s">
        <v>903</v>
      </c>
      <c r="F658" s="633" t="s">
        <v>654</v>
      </c>
    </row>
    <row r="659" spans="1:6" x14ac:dyDescent="0.15">
      <c r="A659" s="633" t="s">
        <v>904</v>
      </c>
      <c r="B659" s="633" t="s">
        <v>905</v>
      </c>
      <c r="C659" s="633" t="s">
        <v>653</v>
      </c>
      <c r="D659" s="633" t="s">
        <v>654</v>
      </c>
      <c r="E659" s="633" t="s">
        <v>906</v>
      </c>
      <c r="F659" s="633" t="s">
        <v>654</v>
      </c>
    </row>
    <row r="660" spans="1:6" x14ac:dyDescent="0.15">
      <c r="A660" s="633" t="s">
        <v>907</v>
      </c>
      <c r="B660" s="633" t="s">
        <v>908</v>
      </c>
      <c r="C660" s="633" t="s">
        <v>653</v>
      </c>
      <c r="D660" s="633" t="s">
        <v>654</v>
      </c>
      <c r="E660" s="633" t="s">
        <v>909</v>
      </c>
      <c r="F660" s="633" t="s">
        <v>654</v>
      </c>
    </row>
    <row r="661" spans="1:6" x14ac:dyDescent="0.15">
      <c r="A661" s="633" t="s">
        <v>910</v>
      </c>
      <c r="B661" s="633" t="s">
        <v>911</v>
      </c>
      <c r="C661" s="633" t="s">
        <v>653</v>
      </c>
      <c r="D661" s="633" t="s">
        <v>654</v>
      </c>
      <c r="E661" s="633" t="s">
        <v>912</v>
      </c>
      <c r="F661" s="633" t="s">
        <v>654</v>
      </c>
    </row>
    <row r="662" spans="1:6" x14ac:dyDescent="0.15">
      <c r="A662" s="633" t="s">
        <v>913</v>
      </c>
      <c r="B662" s="633" t="s">
        <v>914</v>
      </c>
      <c r="C662" s="633" t="s">
        <v>653</v>
      </c>
      <c r="D662" s="633" t="s">
        <v>654</v>
      </c>
      <c r="E662" s="633" t="s">
        <v>915</v>
      </c>
      <c r="F662" s="633" t="s">
        <v>654</v>
      </c>
    </row>
    <row r="663" spans="1:6" x14ac:dyDescent="0.15">
      <c r="A663" s="633" t="s">
        <v>916</v>
      </c>
      <c r="B663" s="633" t="s">
        <v>917</v>
      </c>
      <c r="C663" s="633" t="s">
        <v>653</v>
      </c>
      <c r="D663" s="633" t="s">
        <v>654</v>
      </c>
      <c r="E663" s="633" t="s">
        <v>918</v>
      </c>
      <c r="F663" s="633" t="s">
        <v>654</v>
      </c>
    </row>
    <row r="664" spans="1:6" x14ac:dyDescent="0.15">
      <c r="A664" s="633" t="s">
        <v>919</v>
      </c>
      <c r="B664" s="633" t="s">
        <v>920</v>
      </c>
      <c r="C664" s="633" t="s">
        <v>653</v>
      </c>
      <c r="D664" s="633" t="s">
        <v>654</v>
      </c>
      <c r="E664" s="633" t="s">
        <v>921</v>
      </c>
      <c r="F664" s="633" t="s">
        <v>654</v>
      </c>
    </row>
    <row r="665" spans="1:6" x14ac:dyDescent="0.15">
      <c r="A665" s="633" t="s">
        <v>922</v>
      </c>
      <c r="B665" s="633" t="s">
        <v>923</v>
      </c>
      <c r="C665" s="633" t="s">
        <v>653</v>
      </c>
      <c r="D665" s="633" t="s">
        <v>654</v>
      </c>
      <c r="E665" s="633" t="s">
        <v>924</v>
      </c>
      <c r="F665" s="633" t="s">
        <v>654</v>
      </c>
    </row>
    <row r="666" spans="1:6" x14ac:dyDescent="0.15">
      <c r="A666" s="633" t="s">
        <v>925</v>
      </c>
      <c r="B666" s="633" t="s">
        <v>926</v>
      </c>
      <c r="C666" s="633" t="s">
        <v>653</v>
      </c>
      <c r="D666" s="633" t="s">
        <v>654</v>
      </c>
      <c r="E666" s="633" t="s">
        <v>927</v>
      </c>
      <c r="F666" s="633" t="s">
        <v>654</v>
      </c>
    </row>
    <row r="667" spans="1:6" x14ac:dyDescent="0.15">
      <c r="A667" s="633" t="s">
        <v>928</v>
      </c>
      <c r="B667" s="633" t="s">
        <v>929</v>
      </c>
      <c r="C667" s="633" t="s">
        <v>653</v>
      </c>
      <c r="D667" s="633" t="s">
        <v>654</v>
      </c>
      <c r="E667" s="633" t="s">
        <v>930</v>
      </c>
      <c r="F667" s="633" t="s">
        <v>654</v>
      </c>
    </row>
    <row r="668" spans="1:6" x14ac:dyDescent="0.15">
      <c r="A668" s="633" t="s">
        <v>931</v>
      </c>
      <c r="B668" s="633" t="s">
        <v>932</v>
      </c>
      <c r="C668" s="633" t="s">
        <v>653</v>
      </c>
      <c r="D668" s="633" t="s">
        <v>654</v>
      </c>
      <c r="E668" s="633" t="s">
        <v>933</v>
      </c>
      <c r="F668" s="633" t="s">
        <v>654</v>
      </c>
    </row>
    <row r="669" spans="1:6" x14ac:dyDescent="0.15">
      <c r="A669" s="633" t="s">
        <v>934</v>
      </c>
      <c r="B669" s="633" t="s">
        <v>935</v>
      </c>
      <c r="C669" s="633" t="s">
        <v>653</v>
      </c>
      <c r="D669" s="633" t="s">
        <v>654</v>
      </c>
      <c r="E669" s="633" t="s">
        <v>936</v>
      </c>
      <c r="F669" s="633" t="s">
        <v>654</v>
      </c>
    </row>
    <row r="670" spans="1:6" x14ac:dyDescent="0.15">
      <c r="A670" s="633" t="s">
        <v>937</v>
      </c>
      <c r="B670" s="633" t="s">
        <v>938</v>
      </c>
      <c r="C670" s="633" t="s">
        <v>653</v>
      </c>
      <c r="D670" s="633" t="s">
        <v>654</v>
      </c>
      <c r="E670" s="633" t="s">
        <v>939</v>
      </c>
      <c r="F670" s="633" t="s">
        <v>654</v>
      </c>
    </row>
    <row r="671" spans="1:6" x14ac:dyDescent="0.15">
      <c r="A671" s="633" t="s">
        <v>940</v>
      </c>
      <c r="B671" s="633" t="s">
        <v>941</v>
      </c>
      <c r="C671" s="633" t="s">
        <v>653</v>
      </c>
      <c r="D671" s="633" t="s">
        <v>654</v>
      </c>
      <c r="E671" s="633" t="s">
        <v>942</v>
      </c>
      <c r="F671" s="633" t="s">
        <v>654</v>
      </c>
    </row>
    <row r="672" spans="1:6" x14ac:dyDescent="0.15">
      <c r="A672" s="633" t="s">
        <v>943</v>
      </c>
      <c r="B672" s="633" t="s">
        <v>944</v>
      </c>
      <c r="C672" s="633" t="s">
        <v>653</v>
      </c>
      <c r="D672" s="633" t="s">
        <v>654</v>
      </c>
      <c r="E672" s="633" t="s">
        <v>945</v>
      </c>
      <c r="F672" s="633" t="s">
        <v>654</v>
      </c>
    </row>
    <row r="673" spans="1:6" x14ac:dyDescent="0.15">
      <c r="A673" s="633" t="s">
        <v>871</v>
      </c>
      <c r="B673" s="633" t="s">
        <v>946</v>
      </c>
      <c r="C673" s="633" t="s">
        <v>653</v>
      </c>
      <c r="D673" s="633" t="s">
        <v>654</v>
      </c>
      <c r="E673" s="633" t="s">
        <v>947</v>
      </c>
      <c r="F673" s="633" t="s">
        <v>654</v>
      </c>
    </row>
    <row r="674" spans="1:6" x14ac:dyDescent="0.15">
      <c r="A674" s="633" t="s">
        <v>948</v>
      </c>
      <c r="B674" s="633" t="s">
        <v>949</v>
      </c>
      <c r="C674" s="633" t="s">
        <v>653</v>
      </c>
      <c r="D674" s="633" t="s">
        <v>654</v>
      </c>
      <c r="E674" s="633" t="s">
        <v>950</v>
      </c>
      <c r="F674" s="633" t="s">
        <v>654</v>
      </c>
    </row>
    <row r="675" spans="1:6" x14ac:dyDescent="0.15">
      <c r="A675" s="633" t="s">
        <v>951</v>
      </c>
      <c r="B675" s="633" t="s">
        <v>952</v>
      </c>
      <c r="C675" s="633" t="s">
        <v>653</v>
      </c>
      <c r="D675" s="633" t="s">
        <v>654</v>
      </c>
      <c r="E675" s="633" t="s">
        <v>953</v>
      </c>
      <c r="F675" s="633" t="s">
        <v>654</v>
      </c>
    </row>
    <row r="676" spans="1:6" x14ac:dyDescent="0.15">
      <c r="A676" s="633" t="s">
        <v>954</v>
      </c>
      <c r="B676" s="633" t="s">
        <v>955</v>
      </c>
      <c r="C676" s="633" t="s">
        <v>653</v>
      </c>
      <c r="D676" s="633" t="s">
        <v>654</v>
      </c>
      <c r="E676" s="633" t="s">
        <v>956</v>
      </c>
      <c r="F676" s="633" t="s">
        <v>654</v>
      </c>
    </row>
    <row r="677" spans="1:6" x14ac:dyDescent="0.15">
      <c r="A677" s="633" t="s">
        <v>957</v>
      </c>
      <c r="B677" s="633" t="s">
        <v>958</v>
      </c>
      <c r="C677" s="633" t="s">
        <v>653</v>
      </c>
      <c r="D677" s="633" t="s">
        <v>654</v>
      </c>
      <c r="E677" s="633" t="s">
        <v>959</v>
      </c>
      <c r="F677" s="633" t="s">
        <v>654</v>
      </c>
    </row>
    <row r="678" spans="1:6" x14ac:dyDescent="0.15">
      <c r="A678" s="633" t="s">
        <v>960</v>
      </c>
      <c r="B678" s="633" t="s">
        <v>961</v>
      </c>
      <c r="C678" s="633" t="s">
        <v>653</v>
      </c>
      <c r="D678" s="633" t="s">
        <v>654</v>
      </c>
      <c r="E678" s="633" t="s">
        <v>962</v>
      </c>
      <c r="F678" s="633" t="s">
        <v>654</v>
      </c>
    </row>
    <row r="679" spans="1:6" x14ac:dyDescent="0.15">
      <c r="A679" s="633" t="s">
        <v>963</v>
      </c>
      <c r="B679" s="633" t="s">
        <v>964</v>
      </c>
      <c r="C679" s="633" t="s">
        <v>653</v>
      </c>
      <c r="D679" s="633" t="s">
        <v>654</v>
      </c>
      <c r="E679" s="633" t="s">
        <v>965</v>
      </c>
      <c r="F679" s="633" t="s">
        <v>654</v>
      </c>
    </row>
    <row r="680" spans="1:6" x14ac:dyDescent="0.15">
      <c r="A680" s="633" t="s">
        <v>966</v>
      </c>
      <c r="B680" s="633" t="s">
        <v>967</v>
      </c>
      <c r="C680" s="633" t="s">
        <v>653</v>
      </c>
      <c r="D680" s="633" t="s">
        <v>654</v>
      </c>
      <c r="E680" s="633" t="s">
        <v>968</v>
      </c>
      <c r="F680" s="633" t="s">
        <v>654</v>
      </c>
    </row>
    <row r="681" spans="1:6" x14ac:dyDescent="0.15">
      <c r="A681" s="633" t="s">
        <v>969</v>
      </c>
      <c r="B681" s="633" t="s">
        <v>970</v>
      </c>
      <c r="C681" s="633" t="s">
        <v>653</v>
      </c>
      <c r="D681" s="633" t="s">
        <v>654</v>
      </c>
      <c r="E681" s="633" t="s">
        <v>971</v>
      </c>
      <c r="F681" s="633" t="s">
        <v>654</v>
      </c>
    </row>
    <row r="682" spans="1:6" x14ac:dyDescent="0.15">
      <c r="A682" s="633" t="s">
        <v>972</v>
      </c>
      <c r="B682" s="633" t="s">
        <v>973</v>
      </c>
      <c r="C682" s="633" t="s">
        <v>653</v>
      </c>
      <c r="D682" s="633" t="s">
        <v>654</v>
      </c>
      <c r="E682" s="633" t="s">
        <v>974</v>
      </c>
      <c r="F682" s="633" t="s">
        <v>654</v>
      </c>
    </row>
    <row r="683" spans="1:6" x14ac:dyDescent="0.15">
      <c r="A683" s="633" t="s">
        <v>975</v>
      </c>
      <c r="B683" s="633" t="s">
        <v>976</v>
      </c>
      <c r="C683" s="633" t="s">
        <v>653</v>
      </c>
      <c r="D683" s="633" t="s">
        <v>654</v>
      </c>
      <c r="E683" s="633" t="s">
        <v>977</v>
      </c>
      <c r="F683" s="633" t="s">
        <v>654</v>
      </c>
    </row>
    <row r="684" spans="1:6" x14ac:dyDescent="0.15">
      <c r="A684" s="633" t="s">
        <v>978</v>
      </c>
      <c r="B684" s="633" t="s">
        <v>979</v>
      </c>
      <c r="C684" s="633" t="s">
        <v>653</v>
      </c>
      <c r="D684" s="633" t="s">
        <v>654</v>
      </c>
      <c r="E684" s="633" t="s">
        <v>980</v>
      </c>
      <c r="F684" s="633" t="s">
        <v>654</v>
      </c>
    </row>
    <row r="685" spans="1:6" x14ac:dyDescent="0.15">
      <c r="A685" s="633" t="s">
        <v>981</v>
      </c>
      <c r="B685" s="633" t="s">
        <v>982</v>
      </c>
      <c r="C685" s="633" t="s">
        <v>653</v>
      </c>
      <c r="D685" s="633" t="s">
        <v>654</v>
      </c>
      <c r="E685" s="633" t="s">
        <v>983</v>
      </c>
      <c r="F685" s="633" t="s">
        <v>654</v>
      </c>
    </row>
    <row r="686" spans="1:6" x14ac:dyDescent="0.15">
      <c r="A686" s="633" t="s">
        <v>984</v>
      </c>
      <c r="B686" s="633" t="s">
        <v>985</v>
      </c>
      <c r="C686" s="633" t="s">
        <v>653</v>
      </c>
      <c r="D686" s="633" t="s">
        <v>654</v>
      </c>
      <c r="E686" s="633" t="s">
        <v>986</v>
      </c>
      <c r="F686" s="633" t="s">
        <v>654</v>
      </c>
    </row>
    <row r="687" spans="1:6" x14ac:dyDescent="0.15">
      <c r="A687" s="633" t="s">
        <v>987</v>
      </c>
      <c r="B687" s="633" t="s">
        <v>988</v>
      </c>
      <c r="C687" s="633" t="s">
        <v>653</v>
      </c>
      <c r="D687" s="633" t="s">
        <v>654</v>
      </c>
      <c r="E687" s="633" t="s">
        <v>989</v>
      </c>
      <c r="F687" s="633" t="s">
        <v>654</v>
      </c>
    </row>
    <row r="688" spans="1:6" x14ac:dyDescent="0.15">
      <c r="A688" s="633" t="s">
        <v>990</v>
      </c>
      <c r="B688" s="633" t="s">
        <v>991</v>
      </c>
      <c r="C688" s="633" t="s">
        <v>653</v>
      </c>
      <c r="D688" s="633" t="s">
        <v>654</v>
      </c>
      <c r="E688" s="633" t="s">
        <v>992</v>
      </c>
      <c r="F688" s="633" t="s">
        <v>654</v>
      </c>
    </row>
    <row r="689" spans="1:6" x14ac:dyDescent="0.15">
      <c r="A689" s="633" t="s">
        <v>993</v>
      </c>
      <c r="B689" s="633" t="s">
        <v>994</v>
      </c>
      <c r="C689" s="633" t="s">
        <v>653</v>
      </c>
      <c r="D689" s="633" t="s">
        <v>654</v>
      </c>
      <c r="E689" s="633" t="s">
        <v>995</v>
      </c>
      <c r="F689" s="633" t="s">
        <v>654</v>
      </c>
    </row>
    <row r="690" spans="1:6" x14ac:dyDescent="0.15">
      <c r="A690" s="633" t="s">
        <v>996</v>
      </c>
      <c r="B690" s="633" t="s">
        <v>997</v>
      </c>
      <c r="C690" s="633" t="s">
        <v>653</v>
      </c>
      <c r="D690" s="633" t="s">
        <v>654</v>
      </c>
      <c r="E690" s="633" t="s">
        <v>998</v>
      </c>
      <c r="F690" s="633" t="s">
        <v>654</v>
      </c>
    </row>
    <row r="691" spans="1:6" x14ac:dyDescent="0.15">
      <c r="A691" s="633" t="s">
        <v>999</v>
      </c>
      <c r="B691" s="633" t="s">
        <v>1000</v>
      </c>
      <c r="C691" s="633" t="s">
        <v>653</v>
      </c>
      <c r="D691" s="633" t="s">
        <v>654</v>
      </c>
      <c r="E691" s="633" t="s">
        <v>1001</v>
      </c>
      <c r="F691" s="633" t="s">
        <v>654</v>
      </c>
    </row>
    <row r="692" spans="1:6" x14ac:dyDescent="0.15">
      <c r="A692" s="633" t="s">
        <v>1002</v>
      </c>
      <c r="B692" s="633" t="s">
        <v>1003</v>
      </c>
      <c r="C692" s="633" t="s">
        <v>653</v>
      </c>
      <c r="D692" s="633" t="s">
        <v>654</v>
      </c>
      <c r="E692" s="633" t="s">
        <v>1004</v>
      </c>
      <c r="F692" s="633" t="s">
        <v>654</v>
      </c>
    </row>
    <row r="693" spans="1:6" x14ac:dyDescent="0.15">
      <c r="A693" s="633" t="s">
        <v>1005</v>
      </c>
      <c r="B693" s="633" t="s">
        <v>1006</v>
      </c>
      <c r="C693" s="633" t="s">
        <v>653</v>
      </c>
      <c r="D693" s="633" t="s">
        <v>654</v>
      </c>
      <c r="E693" s="633" t="s">
        <v>1007</v>
      </c>
      <c r="F693" s="633" t="s">
        <v>654</v>
      </c>
    </row>
    <row r="694" spans="1:6" x14ac:dyDescent="0.15">
      <c r="A694" s="633" t="s">
        <v>1008</v>
      </c>
      <c r="B694" s="633" t="s">
        <v>1009</v>
      </c>
      <c r="C694" s="633" t="s">
        <v>653</v>
      </c>
      <c r="D694" s="633" t="s">
        <v>654</v>
      </c>
      <c r="E694" s="633" t="s">
        <v>1010</v>
      </c>
      <c r="F694" s="633" t="s">
        <v>654</v>
      </c>
    </row>
    <row r="695" spans="1:6" x14ac:dyDescent="0.15">
      <c r="A695" s="633" t="s">
        <v>1011</v>
      </c>
      <c r="B695" s="633" t="s">
        <v>1012</v>
      </c>
      <c r="C695" s="633" t="s">
        <v>653</v>
      </c>
      <c r="D695" s="633" t="s">
        <v>654</v>
      </c>
      <c r="E695" s="633" t="s">
        <v>1013</v>
      </c>
      <c r="F695" s="633" t="s">
        <v>654</v>
      </c>
    </row>
    <row r="696" spans="1:6" x14ac:dyDescent="0.15">
      <c r="A696" s="633" t="s">
        <v>1014</v>
      </c>
      <c r="B696" s="633" t="s">
        <v>1015</v>
      </c>
      <c r="C696" s="633" t="s">
        <v>653</v>
      </c>
      <c r="D696" s="633" t="s">
        <v>654</v>
      </c>
      <c r="E696" s="633" t="s">
        <v>1016</v>
      </c>
      <c r="F696" s="633" t="s">
        <v>654</v>
      </c>
    </row>
    <row r="697" spans="1:6" x14ac:dyDescent="0.15">
      <c r="A697" s="633" t="s">
        <v>1017</v>
      </c>
      <c r="B697" s="633" t="s">
        <v>1018</v>
      </c>
      <c r="C697" s="633" t="s">
        <v>653</v>
      </c>
      <c r="D697" s="633" t="s">
        <v>654</v>
      </c>
      <c r="E697" s="633" t="s">
        <v>1019</v>
      </c>
      <c r="F697" s="633" t="s">
        <v>654</v>
      </c>
    </row>
    <row r="698" spans="1:6" x14ac:dyDescent="0.15">
      <c r="A698" s="633" t="s">
        <v>1020</v>
      </c>
      <c r="B698" s="633" t="s">
        <v>1021</v>
      </c>
      <c r="C698" s="633" t="s">
        <v>653</v>
      </c>
      <c r="D698" s="633" t="s">
        <v>654</v>
      </c>
      <c r="E698" s="633" t="s">
        <v>1022</v>
      </c>
      <c r="F698" s="633" t="s">
        <v>654</v>
      </c>
    </row>
    <row r="699" spans="1:6" x14ac:dyDescent="0.15">
      <c r="A699" s="633" t="s">
        <v>1023</v>
      </c>
      <c r="B699" s="633" t="s">
        <v>1024</v>
      </c>
      <c r="C699" s="633" t="s">
        <v>653</v>
      </c>
      <c r="D699" s="633" t="s">
        <v>654</v>
      </c>
      <c r="E699" s="633" t="s">
        <v>1025</v>
      </c>
      <c r="F699" s="633" t="s">
        <v>654</v>
      </c>
    </row>
    <row r="700" spans="1:6" x14ac:dyDescent="0.15">
      <c r="A700" s="633" t="s">
        <v>1026</v>
      </c>
      <c r="B700" s="633" t="s">
        <v>1027</v>
      </c>
      <c r="C700" s="633" t="s">
        <v>653</v>
      </c>
      <c r="D700" s="633" t="s">
        <v>654</v>
      </c>
      <c r="E700" s="633" t="s">
        <v>1028</v>
      </c>
      <c r="F700" s="633" t="s">
        <v>654</v>
      </c>
    </row>
    <row r="701" spans="1:6" x14ac:dyDescent="0.15">
      <c r="A701" s="633" t="s">
        <v>1029</v>
      </c>
      <c r="B701" s="633" t="s">
        <v>1030</v>
      </c>
      <c r="C701" s="633" t="s">
        <v>653</v>
      </c>
      <c r="D701" s="633" t="s">
        <v>654</v>
      </c>
      <c r="E701" s="633" t="s">
        <v>1031</v>
      </c>
      <c r="F701" s="633" t="s">
        <v>654</v>
      </c>
    </row>
    <row r="702" spans="1:6" x14ac:dyDescent="0.15">
      <c r="A702" s="633" t="s">
        <v>1032</v>
      </c>
      <c r="B702" s="633" t="s">
        <v>1033</v>
      </c>
      <c r="C702" s="633" t="s">
        <v>653</v>
      </c>
      <c r="D702" s="633" t="s">
        <v>654</v>
      </c>
      <c r="E702" s="633" t="s">
        <v>1034</v>
      </c>
      <c r="F702" s="633" t="s">
        <v>654</v>
      </c>
    </row>
    <row r="703" spans="1:6" x14ac:dyDescent="0.15">
      <c r="A703" s="633" t="s">
        <v>1035</v>
      </c>
      <c r="B703" s="633" t="s">
        <v>1036</v>
      </c>
      <c r="C703" s="633" t="s">
        <v>653</v>
      </c>
      <c r="D703" s="633" t="s">
        <v>654</v>
      </c>
      <c r="E703" s="633" t="s">
        <v>1037</v>
      </c>
      <c r="F703" s="633" t="s">
        <v>654</v>
      </c>
    </row>
    <row r="704" spans="1:6" x14ac:dyDescent="0.15">
      <c r="A704" s="633" t="s">
        <v>1038</v>
      </c>
      <c r="B704" s="633" t="s">
        <v>1039</v>
      </c>
      <c r="C704" s="633" t="s">
        <v>653</v>
      </c>
      <c r="D704" s="633" t="s">
        <v>654</v>
      </c>
      <c r="E704" s="633" t="s">
        <v>1040</v>
      </c>
      <c r="F704" s="633" t="s">
        <v>654</v>
      </c>
    </row>
    <row r="705" spans="1:6" x14ac:dyDescent="0.15">
      <c r="A705" s="633" t="s">
        <v>1041</v>
      </c>
      <c r="B705" s="633" t="s">
        <v>1042</v>
      </c>
      <c r="C705" s="633" t="s">
        <v>653</v>
      </c>
      <c r="D705" s="633" t="s">
        <v>654</v>
      </c>
      <c r="E705" s="633" t="s">
        <v>1043</v>
      </c>
      <c r="F705" s="633" t="s">
        <v>654</v>
      </c>
    </row>
    <row r="706" spans="1:6" x14ac:dyDescent="0.15">
      <c r="A706" s="633" t="s">
        <v>1044</v>
      </c>
      <c r="B706" s="633" t="s">
        <v>1045</v>
      </c>
      <c r="C706" s="633" t="s">
        <v>653</v>
      </c>
      <c r="D706" s="633" t="s">
        <v>654</v>
      </c>
      <c r="E706" s="633" t="s">
        <v>1046</v>
      </c>
      <c r="F706" s="633" t="s">
        <v>654</v>
      </c>
    </row>
    <row r="707" spans="1:6" x14ac:dyDescent="0.15">
      <c r="A707" s="633" t="s">
        <v>1047</v>
      </c>
      <c r="B707" s="633" t="s">
        <v>1048</v>
      </c>
      <c r="C707" s="633" t="s">
        <v>653</v>
      </c>
      <c r="D707" s="633" t="s">
        <v>654</v>
      </c>
      <c r="E707" s="633" t="s">
        <v>1049</v>
      </c>
      <c r="F707" s="633" t="s">
        <v>654</v>
      </c>
    </row>
    <row r="708" spans="1:6" x14ac:dyDescent="0.15">
      <c r="A708" s="633" t="s">
        <v>1050</v>
      </c>
      <c r="B708" s="633" t="s">
        <v>1051</v>
      </c>
      <c r="C708" s="633" t="s">
        <v>653</v>
      </c>
      <c r="D708" s="633" t="s">
        <v>654</v>
      </c>
      <c r="E708" s="633" t="s">
        <v>1052</v>
      </c>
      <c r="F708" s="633" t="s">
        <v>654</v>
      </c>
    </row>
    <row r="709" spans="1:6" x14ac:dyDescent="0.15">
      <c r="A709" s="633" t="s">
        <v>1053</v>
      </c>
      <c r="B709" s="633" t="s">
        <v>1054</v>
      </c>
      <c r="C709" s="633" t="s">
        <v>653</v>
      </c>
      <c r="D709" s="633" t="s">
        <v>654</v>
      </c>
      <c r="E709" s="633" t="s">
        <v>1055</v>
      </c>
      <c r="F709" s="633" t="s">
        <v>654</v>
      </c>
    </row>
    <row r="710" spans="1:6" x14ac:dyDescent="0.15">
      <c r="A710" s="633" t="s">
        <v>1056</v>
      </c>
      <c r="B710" s="633" t="s">
        <v>1057</v>
      </c>
      <c r="C710" s="633" t="s">
        <v>653</v>
      </c>
      <c r="D710" s="633" t="s">
        <v>654</v>
      </c>
      <c r="E710" s="633" t="s">
        <v>1058</v>
      </c>
      <c r="F710" s="633" t="s">
        <v>654</v>
      </c>
    </row>
    <row r="711" spans="1:6" x14ac:dyDescent="0.15">
      <c r="A711" s="633" t="s">
        <v>1059</v>
      </c>
      <c r="B711" s="633" t="s">
        <v>1060</v>
      </c>
      <c r="C711" s="633" t="s">
        <v>653</v>
      </c>
      <c r="D711" s="633" t="s">
        <v>654</v>
      </c>
      <c r="E711" s="633" t="s">
        <v>1061</v>
      </c>
      <c r="F711" s="633" t="s">
        <v>654</v>
      </c>
    </row>
    <row r="712" spans="1:6" x14ac:dyDescent="0.15">
      <c r="A712" s="633" t="s">
        <v>1062</v>
      </c>
      <c r="B712" s="633" t="s">
        <v>1063</v>
      </c>
      <c r="C712" s="633" t="s">
        <v>653</v>
      </c>
      <c r="D712" s="633" t="s">
        <v>654</v>
      </c>
      <c r="E712" s="633" t="s">
        <v>1064</v>
      </c>
      <c r="F712" s="633" t="s">
        <v>654</v>
      </c>
    </row>
    <row r="713" spans="1:6" x14ac:dyDescent="0.15">
      <c r="A713" s="633" t="s">
        <v>1065</v>
      </c>
      <c r="B713" s="633" t="s">
        <v>1066</v>
      </c>
      <c r="C713" s="633" t="s">
        <v>653</v>
      </c>
      <c r="D713" s="633" t="s">
        <v>654</v>
      </c>
      <c r="E713" s="633" t="s">
        <v>1067</v>
      </c>
      <c r="F713" s="633" t="s">
        <v>654</v>
      </c>
    </row>
    <row r="714" spans="1:6" x14ac:dyDescent="0.15">
      <c r="A714" s="633" t="s">
        <v>1068</v>
      </c>
      <c r="B714" s="633" t="s">
        <v>1069</v>
      </c>
      <c r="C714" s="633" t="s">
        <v>653</v>
      </c>
      <c r="D714" s="633" t="s">
        <v>654</v>
      </c>
      <c r="E714" s="633" t="s">
        <v>1070</v>
      </c>
      <c r="F714" s="633" t="s">
        <v>654</v>
      </c>
    </row>
    <row r="715" spans="1:6" x14ac:dyDescent="0.15">
      <c r="A715" s="633" t="s">
        <v>1071</v>
      </c>
      <c r="B715" s="633" t="s">
        <v>1072</v>
      </c>
      <c r="C715" s="633" t="s">
        <v>653</v>
      </c>
      <c r="D715" s="633" t="s">
        <v>654</v>
      </c>
      <c r="E715" s="633" t="s">
        <v>1073</v>
      </c>
      <c r="F715" s="633" t="s">
        <v>654</v>
      </c>
    </row>
    <row r="716" spans="1:6" x14ac:dyDescent="0.15">
      <c r="A716" s="633" t="s">
        <v>1074</v>
      </c>
      <c r="B716" s="633" t="s">
        <v>1075</v>
      </c>
      <c r="C716" s="633" t="s">
        <v>653</v>
      </c>
      <c r="D716" s="633" t="s">
        <v>654</v>
      </c>
      <c r="E716" s="633" t="s">
        <v>1076</v>
      </c>
      <c r="F716" s="633" t="s">
        <v>654</v>
      </c>
    </row>
    <row r="717" spans="1:6" x14ac:dyDescent="0.15">
      <c r="A717" s="633" t="s">
        <v>1077</v>
      </c>
      <c r="B717" s="633" t="s">
        <v>1078</v>
      </c>
      <c r="C717" s="633" t="s">
        <v>653</v>
      </c>
      <c r="D717" s="633" t="s">
        <v>654</v>
      </c>
      <c r="E717" s="633" t="s">
        <v>1079</v>
      </c>
      <c r="F717" s="633" t="s">
        <v>654</v>
      </c>
    </row>
    <row r="718" spans="1:6" x14ac:dyDescent="0.15">
      <c r="A718" s="633" t="s">
        <v>1080</v>
      </c>
      <c r="B718" s="633" t="s">
        <v>1081</v>
      </c>
      <c r="C718" s="633" t="s">
        <v>653</v>
      </c>
      <c r="D718" s="633" t="s">
        <v>654</v>
      </c>
      <c r="E718" s="633" t="s">
        <v>1082</v>
      </c>
      <c r="F718" s="633" t="s">
        <v>654</v>
      </c>
    </row>
    <row r="719" spans="1:6" x14ac:dyDescent="0.15">
      <c r="A719" s="633" t="s">
        <v>1083</v>
      </c>
      <c r="B719" s="633" t="s">
        <v>1084</v>
      </c>
      <c r="C719" s="633" t="s">
        <v>653</v>
      </c>
      <c r="D719" s="633" t="s">
        <v>654</v>
      </c>
      <c r="E719" s="633" t="s">
        <v>1085</v>
      </c>
      <c r="F719" s="633" t="s">
        <v>654</v>
      </c>
    </row>
    <row r="720" spans="1:6" x14ac:dyDescent="0.15">
      <c r="A720" s="633" t="s">
        <v>1086</v>
      </c>
      <c r="B720" s="633" t="s">
        <v>1087</v>
      </c>
      <c r="C720" s="633" t="s">
        <v>653</v>
      </c>
      <c r="D720" s="633" t="s">
        <v>654</v>
      </c>
      <c r="E720" s="633" t="s">
        <v>1088</v>
      </c>
      <c r="F720" s="633" t="s">
        <v>654</v>
      </c>
    </row>
    <row r="721" spans="1:6" x14ac:dyDescent="0.15">
      <c r="A721" s="633" t="s">
        <v>1089</v>
      </c>
      <c r="B721" s="633" t="s">
        <v>1090</v>
      </c>
      <c r="C721" s="633" t="s">
        <v>653</v>
      </c>
      <c r="D721" s="633" t="s">
        <v>654</v>
      </c>
      <c r="E721" s="633" t="s">
        <v>1091</v>
      </c>
      <c r="F721" s="633" t="s">
        <v>654</v>
      </c>
    </row>
    <row r="722" spans="1:6" x14ac:dyDescent="0.15">
      <c r="A722" s="633" t="s">
        <v>1092</v>
      </c>
      <c r="B722" s="633" t="s">
        <v>1093</v>
      </c>
      <c r="C722" s="633" t="s">
        <v>653</v>
      </c>
      <c r="D722" s="633" t="s">
        <v>654</v>
      </c>
      <c r="E722" s="633" t="s">
        <v>1094</v>
      </c>
      <c r="F722" s="633" t="s">
        <v>654</v>
      </c>
    </row>
    <row r="723" spans="1:6" x14ac:dyDescent="0.15">
      <c r="A723" s="633" t="s">
        <v>1095</v>
      </c>
      <c r="B723" s="633" t="s">
        <v>1096</v>
      </c>
      <c r="C723" s="633" t="s">
        <v>653</v>
      </c>
      <c r="D723" s="633" t="s">
        <v>654</v>
      </c>
      <c r="E723" s="633" t="s">
        <v>1097</v>
      </c>
      <c r="F723" s="633" t="s">
        <v>654</v>
      </c>
    </row>
    <row r="724" spans="1:6" x14ac:dyDescent="0.15">
      <c r="A724" s="633" t="s">
        <v>1098</v>
      </c>
      <c r="B724" s="633" t="s">
        <v>1099</v>
      </c>
      <c r="C724" s="633" t="s">
        <v>653</v>
      </c>
      <c r="D724" s="633" t="s">
        <v>654</v>
      </c>
      <c r="E724" s="633" t="s">
        <v>1100</v>
      </c>
      <c r="F724" s="633" t="s">
        <v>654</v>
      </c>
    </row>
    <row r="725" spans="1:6" x14ac:dyDescent="0.15">
      <c r="A725" s="633" t="s">
        <v>1101</v>
      </c>
      <c r="B725" s="633" t="s">
        <v>1102</v>
      </c>
      <c r="C725" s="633" t="s">
        <v>653</v>
      </c>
      <c r="D725" s="633" t="s">
        <v>654</v>
      </c>
      <c r="E725" s="633" t="s">
        <v>1103</v>
      </c>
      <c r="F725" s="633" t="s">
        <v>654</v>
      </c>
    </row>
    <row r="726" spans="1:6" x14ac:dyDescent="0.15">
      <c r="A726" s="633" t="s">
        <v>1104</v>
      </c>
      <c r="B726" s="633" t="s">
        <v>1105</v>
      </c>
      <c r="C726" s="633" t="s">
        <v>653</v>
      </c>
      <c r="D726" s="633" t="s">
        <v>654</v>
      </c>
      <c r="E726" s="633" t="s">
        <v>1106</v>
      </c>
      <c r="F726" s="633" t="s">
        <v>654</v>
      </c>
    </row>
    <row r="727" spans="1:6" x14ac:dyDescent="0.15">
      <c r="A727" s="633" t="s">
        <v>1107</v>
      </c>
      <c r="B727" s="633" t="s">
        <v>1108</v>
      </c>
      <c r="C727" s="633" t="s">
        <v>653</v>
      </c>
      <c r="D727" s="633" t="s">
        <v>654</v>
      </c>
      <c r="E727" s="633" t="s">
        <v>1109</v>
      </c>
      <c r="F727" s="633" t="s">
        <v>654</v>
      </c>
    </row>
    <row r="728" spans="1:6" x14ac:dyDescent="0.15">
      <c r="A728" s="633" t="s">
        <v>1110</v>
      </c>
      <c r="B728" s="633" t="s">
        <v>1111</v>
      </c>
      <c r="C728" s="633" t="s">
        <v>653</v>
      </c>
      <c r="D728" s="633" t="s">
        <v>654</v>
      </c>
      <c r="E728" s="633" t="s">
        <v>1112</v>
      </c>
      <c r="F728" s="633" t="s">
        <v>654</v>
      </c>
    </row>
    <row r="729" spans="1:6" x14ac:dyDescent="0.15">
      <c r="A729" s="633" t="s">
        <v>1113</v>
      </c>
      <c r="B729" s="633" t="s">
        <v>1114</v>
      </c>
      <c r="C729" s="633" t="s">
        <v>653</v>
      </c>
      <c r="D729" s="633" t="s">
        <v>654</v>
      </c>
      <c r="E729" s="633" t="s">
        <v>1115</v>
      </c>
      <c r="F729" s="633" t="s">
        <v>654</v>
      </c>
    </row>
    <row r="730" spans="1:6" x14ac:dyDescent="0.15">
      <c r="A730" s="633" t="s">
        <v>1116</v>
      </c>
      <c r="B730" s="633" t="s">
        <v>1117</v>
      </c>
      <c r="C730" s="633" t="s">
        <v>653</v>
      </c>
      <c r="D730" s="633" t="s">
        <v>654</v>
      </c>
      <c r="E730" s="633" t="s">
        <v>1118</v>
      </c>
      <c r="F730" s="633" t="s">
        <v>654</v>
      </c>
    </row>
    <row r="731" spans="1:6" x14ac:dyDescent="0.15">
      <c r="A731" s="633" t="s">
        <v>1119</v>
      </c>
      <c r="B731" s="633" t="s">
        <v>1120</v>
      </c>
      <c r="C731" s="633" t="s">
        <v>653</v>
      </c>
      <c r="D731" s="633" t="s">
        <v>654</v>
      </c>
      <c r="E731" s="633" t="s">
        <v>1121</v>
      </c>
      <c r="F731" s="633" t="s">
        <v>654</v>
      </c>
    </row>
    <row r="732" spans="1:6" x14ac:dyDescent="0.15">
      <c r="A732" s="633" t="s">
        <v>1122</v>
      </c>
      <c r="B732" s="633" t="s">
        <v>1123</v>
      </c>
      <c r="C732" s="633" t="s">
        <v>653</v>
      </c>
      <c r="D732" s="633" t="s">
        <v>654</v>
      </c>
      <c r="E732" s="633" t="s">
        <v>1124</v>
      </c>
      <c r="F732" s="633" t="s">
        <v>654</v>
      </c>
    </row>
    <row r="733" spans="1:6" x14ac:dyDescent="0.15">
      <c r="A733" s="633" t="s">
        <v>1125</v>
      </c>
      <c r="B733" s="633" t="s">
        <v>1126</v>
      </c>
      <c r="C733" s="633" t="s">
        <v>653</v>
      </c>
      <c r="D733" s="633" t="s">
        <v>654</v>
      </c>
      <c r="E733" s="633" t="s">
        <v>1127</v>
      </c>
      <c r="F733" s="633" t="s">
        <v>654</v>
      </c>
    </row>
    <row r="734" spans="1:6" x14ac:dyDescent="0.15">
      <c r="A734" s="633" t="s">
        <v>1128</v>
      </c>
      <c r="B734" s="633" t="s">
        <v>1129</v>
      </c>
      <c r="C734" s="633" t="s">
        <v>653</v>
      </c>
      <c r="D734" s="633" t="s">
        <v>654</v>
      </c>
      <c r="E734" s="633" t="s">
        <v>1130</v>
      </c>
      <c r="F734" s="633" t="s">
        <v>654</v>
      </c>
    </row>
    <row r="735" spans="1:6" x14ac:dyDescent="0.15">
      <c r="A735" s="633" t="s">
        <v>1131</v>
      </c>
      <c r="B735" s="633" t="s">
        <v>1132</v>
      </c>
      <c r="C735" s="633" t="s">
        <v>653</v>
      </c>
      <c r="D735" s="633" t="s">
        <v>654</v>
      </c>
      <c r="E735" s="633" t="s">
        <v>1133</v>
      </c>
      <c r="F735" s="633" t="s">
        <v>654</v>
      </c>
    </row>
    <row r="736" spans="1:6" x14ac:dyDescent="0.15">
      <c r="A736" s="633" t="s">
        <v>1134</v>
      </c>
      <c r="B736" s="633" t="s">
        <v>1135</v>
      </c>
      <c r="C736" s="633" t="s">
        <v>653</v>
      </c>
      <c r="D736" s="633" t="s">
        <v>654</v>
      </c>
      <c r="E736" s="633" t="s">
        <v>1136</v>
      </c>
      <c r="F736" s="633" t="s">
        <v>654</v>
      </c>
    </row>
    <row r="737" spans="1:6" x14ac:dyDescent="0.15">
      <c r="A737" s="633" t="s">
        <v>1137</v>
      </c>
      <c r="B737" s="633" t="s">
        <v>1138</v>
      </c>
      <c r="C737" s="633" t="s">
        <v>653</v>
      </c>
      <c r="D737" s="633" t="s">
        <v>654</v>
      </c>
      <c r="E737" s="633" t="s">
        <v>1139</v>
      </c>
      <c r="F737" s="633" t="s">
        <v>654</v>
      </c>
    </row>
    <row r="738" spans="1:6" x14ac:dyDescent="0.15">
      <c r="A738" s="633" t="s">
        <v>1140</v>
      </c>
      <c r="B738" s="633" t="s">
        <v>1141</v>
      </c>
      <c r="C738" s="633" t="s">
        <v>653</v>
      </c>
      <c r="D738" s="633" t="s">
        <v>654</v>
      </c>
      <c r="E738" s="633" t="s">
        <v>1142</v>
      </c>
      <c r="F738" s="633" t="s">
        <v>654</v>
      </c>
    </row>
    <row r="739" spans="1:6" x14ac:dyDescent="0.15">
      <c r="A739" s="633" t="s">
        <v>1143</v>
      </c>
      <c r="B739" s="633" t="s">
        <v>1144</v>
      </c>
      <c r="C739" s="633" t="s">
        <v>653</v>
      </c>
      <c r="D739" s="633" t="s">
        <v>654</v>
      </c>
      <c r="E739" s="633" t="s">
        <v>1145</v>
      </c>
      <c r="F739" s="633" t="s">
        <v>654</v>
      </c>
    </row>
    <row r="740" spans="1:6" x14ac:dyDescent="0.15">
      <c r="A740" s="633" t="s">
        <v>1146</v>
      </c>
      <c r="B740" s="633" t="s">
        <v>1147</v>
      </c>
      <c r="C740" s="633" t="s">
        <v>653</v>
      </c>
      <c r="D740" s="633" t="s">
        <v>654</v>
      </c>
      <c r="E740" s="633" t="s">
        <v>1148</v>
      </c>
      <c r="F740" s="633" t="s">
        <v>654</v>
      </c>
    </row>
    <row r="741" spans="1:6" x14ac:dyDescent="0.15">
      <c r="A741" s="633" t="s">
        <v>1149</v>
      </c>
      <c r="B741" s="633" t="s">
        <v>1150</v>
      </c>
      <c r="C741" s="633" t="s">
        <v>653</v>
      </c>
      <c r="D741" s="633" t="s">
        <v>654</v>
      </c>
      <c r="E741" s="633" t="s">
        <v>1151</v>
      </c>
      <c r="F741" s="633" t="s">
        <v>654</v>
      </c>
    </row>
    <row r="742" spans="1:6" x14ac:dyDescent="0.15">
      <c r="A742" s="633" t="s">
        <v>1152</v>
      </c>
      <c r="B742" s="633" t="s">
        <v>1153</v>
      </c>
      <c r="C742" s="633" t="s">
        <v>653</v>
      </c>
      <c r="D742" s="633" t="s">
        <v>654</v>
      </c>
      <c r="E742" s="633" t="s">
        <v>1154</v>
      </c>
      <c r="F742" s="633" t="s">
        <v>654</v>
      </c>
    </row>
    <row r="743" spans="1:6" x14ac:dyDescent="0.15">
      <c r="A743" s="633" t="s">
        <v>1155</v>
      </c>
      <c r="B743" s="633" t="s">
        <v>1156</v>
      </c>
      <c r="C743" s="633" t="s">
        <v>653</v>
      </c>
      <c r="D743" s="633" t="s">
        <v>654</v>
      </c>
      <c r="E743" s="633" t="s">
        <v>1157</v>
      </c>
      <c r="F743" s="633" t="s">
        <v>654</v>
      </c>
    </row>
    <row r="744" spans="1:6" x14ac:dyDescent="0.15">
      <c r="A744" s="633" t="s">
        <v>1158</v>
      </c>
      <c r="B744" s="633" t="s">
        <v>1159</v>
      </c>
      <c r="C744" s="633" t="s">
        <v>653</v>
      </c>
      <c r="D744" s="633" t="s">
        <v>654</v>
      </c>
      <c r="E744" s="633" t="s">
        <v>1160</v>
      </c>
      <c r="F744" s="633" t="s">
        <v>654</v>
      </c>
    </row>
    <row r="745" spans="1:6" x14ac:dyDescent="0.15">
      <c r="A745" s="633" t="s">
        <v>1161</v>
      </c>
      <c r="B745" s="633" t="s">
        <v>1162</v>
      </c>
      <c r="C745" s="633" t="s">
        <v>653</v>
      </c>
      <c r="D745" s="633" t="s">
        <v>654</v>
      </c>
      <c r="E745" s="633" t="s">
        <v>1163</v>
      </c>
      <c r="F745" s="633" t="s">
        <v>654</v>
      </c>
    </row>
    <row r="746" spans="1:6" x14ac:dyDescent="0.15">
      <c r="A746" s="633" t="s">
        <v>1164</v>
      </c>
      <c r="B746" s="633" t="s">
        <v>1165</v>
      </c>
      <c r="C746" s="633" t="s">
        <v>653</v>
      </c>
      <c r="D746" s="633" t="s">
        <v>654</v>
      </c>
      <c r="E746" s="633" t="s">
        <v>1166</v>
      </c>
      <c r="F746" s="633" t="s">
        <v>654</v>
      </c>
    </row>
    <row r="747" spans="1:6" x14ac:dyDescent="0.15">
      <c r="A747" s="633" t="s">
        <v>1167</v>
      </c>
      <c r="B747" s="633" t="s">
        <v>1168</v>
      </c>
      <c r="C747" s="633" t="s">
        <v>653</v>
      </c>
      <c r="D747" s="633" t="s">
        <v>654</v>
      </c>
      <c r="E747" s="633" t="s">
        <v>1169</v>
      </c>
      <c r="F747" s="633" t="s">
        <v>654</v>
      </c>
    </row>
    <row r="748" spans="1:6" x14ac:dyDescent="0.15">
      <c r="A748" s="633" t="s">
        <v>1170</v>
      </c>
      <c r="B748" s="633" t="s">
        <v>1171</v>
      </c>
      <c r="C748" s="633" t="s">
        <v>653</v>
      </c>
      <c r="D748" s="633" t="s">
        <v>654</v>
      </c>
      <c r="E748" s="633" t="s">
        <v>1172</v>
      </c>
      <c r="F748" s="633" t="s">
        <v>654</v>
      </c>
    </row>
    <row r="749" spans="1:6" x14ac:dyDescent="0.15">
      <c r="A749" s="633" t="s">
        <v>720</v>
      </c>
      <c r="B749" s="633" t="s">
        <v>1173</v>
      </c>
      <c r="C749" s="633" t="s">
        <v>653</v>
      </c>
      <c r="D749" s="633" t="s">
        <v>654</v>
      </c>
      <c r="E749" s="633" t="s">
        <v>1174</v>
      </c>
      <c r="F749" s="633" t="s">
        <v>654</v>
      </c>
    </row>
    <row r="750" spans="1:6" x14ac:dyDescent="0.15">
      <c r="A750" s="633" t="s">
        <v>1175</v>
      </c>
      <c r="B750" s="633" t="s">
        <v>1176</v>
      </c>
      <c r="C750" s="633" t="s">
        <v>653</v>
      </c>
      <c r="D750" s="633" t="s">
        <v>654</v>
      </c>
      <c r="E750" s="633" t="s">
        <v>1177</v>
      </c>
      <c r="F750" s="633" t="s">
        <v>654</v>
      </c>
    </row>
    <row r="751" spans="1:6" x14ac:dyDescent="0.15">
      <c r="A751" s="633" t="s">
        <v>1178</v>
      </c>
      <c r="B751" s="633" t="s">
        <v>1179</v>
      </c>
      <c r="C751" s="633" t="s">
        <v>653</v>
      </c>
      <c r="D751" s="633" t="s">
        <v>654</v>
      </c>
      <c r="E751" s="633" t="s">
        <v>1180</v>
      </c>
      <c r="F751" s="633" t="s">
        <v>654</v>
      </c>
    </row>
    <row r="752" spans="1:6" x14ac:dyDescent="0.15">
      <c r="A752" s="633" t="s">
        <v>1181</v>
      </c>
      <c r="B752" s="633" t="s">
        <v>1182</v>
      </c>
      <c r="C752" s="633" t="s">
        <v>653</v>
      </c>
      <c r="D752" s="633" t="s">
        <v>654</v>
      </c>
      <c r="E752" s="633" t="s">
        <v>1183</v>
      </c>
      <c r="F752" s="633" t="s">
        <v>654</v>
      </c>
    </row>
    <row r="753" spans="1:6" x14ac:dyDescent="0.15">
      <c r="A753" s="633" t="s">
        <v>1184</v>
      </c>
      <c r="B753" s="633" t="s">
        <v>1185</v>
      </c>
      <c r="C753" s="633" t="s">
        <v>653</v>
      </c>
      <c r="D753" s="633" t="s">
        <v>654</v>
      </c>
      <c r="E753" s="633" t="s">
        <v>1186</v>
      </c>
      <c r="F753" s="633" t="s">
        <v>654</v>
      </c>
    </row>
    <row r="754" spans="1:6" x14ac:dyDescent="0.15">
      <c r="A754" s="633" t="s">
        <v>1187</v>
      </c>
      <c r="B754" s="633" t="s">
        <v>1188</v>
      </c>
      <c r="C754" s="633" t="s">
        <v>653</v>
      </c>
      <c r="D754" s="633" t="s">
        <v>654</v>
      </c>
      <c r="E754" s="633" t="s">
        <v>1189</v>
      </c>
      <c r="F754" s="633" t="s">
        <v>654</v>
      </c>
    </row>
    <row r="755" spans="1:6" x14ac:dyDescent="0.15">
      <c r="A755" s="633" t="s">
        <v>1190</v>
      </c>
      <c r="B755" s="633" t="s">
        <v>1191</v>
      </c>
      <c r="C755" s="633" t="s">
        <v>653</v>
      </c>
      <c r="D755" s="633" t="s">
        <v>654</v>
      </c>
      <c r="E755" s="633" t="s">
        <v>1192</v>
      </c>
      <c r="F755" s="633" t="s">
        <v>654</v>
      </c>
    </row>
    <row r="756" spans="1:6" x14ac:dyDescent="0.15">
      <c r="A756" s="633" t="s">
        <v>1193</v>
      </c>
      <c r="B756" s="633" t="s">
        <v>1194</v>
      </c>
      <c r="C756" s="633" t="s">
        <v>653</v>
      </c>
      <c r="D756" s="633" t="s">
        <v>654</v>
      </c>
      <c r="E756" s="633" t="s">
        <v>1195</v>
      </c>
      <c r="F756" s="633" t="s">
        <v>654</v>
      </c>
    </row>
    <row r="757" spans="1:6" x14ac:dyDescent="0.15">
      <c r="A757" s="633" t="s">
        <v>1196</v>
      </c>
      <c r="B757" s="633" t="s">
        <v>1197</v>
      </c>
      <c r="C757" s="633" t="s">
        <v>653</v>
      </c>
      <c r="D757" s="633" t="s">
        <v>654</v>
      </c>
      <c r="E757" s="633" t="s">
        <v>1198</v>
      </c>
      <c r="F757" s="633" t="s">
        <v>654</v>
      </c>
    </row>
    <row r="758" spans="1:6" x14ac:dyDescent="0.15">
      <c r="A758" s="633" t="s">
        <v>1199</v>
      </c>
      <c r="B758" s="633" t="s">
        <v>1200</v>
      </c>
      <c r="C758" s="633" t="s">
        <v>653</v>
      </c>
      <c r="D758" s="633" t="s">
        <v>654</v>
      </c>
      <c r="E758" s="633" t="s">
        <v>1201</v>
      </c>
      <c r="F758" s="633" t="s">
        <v>654</v>
      </c>
    </row>
    <row r="759" spans="1:6" x14ac:dyDescent="0.15">
      <c r="A759" s="633" t="s">
        <v>1202</v>
      </c>
      <c r="B759" s="633" t="s">
        <v>1203</v>
      </c>
      <c r="C759" s="633" t="s">
        <v>653</v>
      </c>
      <c r="D759" s="633" t="s">
        <v>654</v>
      </c>
      <c r="E759" s="633" t="s">
        <v>1204</v>
      </c>
      <c r="F759" s="633" t="s">
        <v>654</v>
      </c>
    </row>
    <row r="760" spans="1:6" x14ac:dyDescent="0.15">
      <c r="A760" s="633" t="s">
        <v>1205</v>
      </c>
      <c r="B760" s="633" t="s">
        <v>1206</v>
      </c>
      <c r="C760" s="633" t="s">
        <v>653</v>
      </c>
      <c r="D760" s="633" t="s">
        <v>654</v>
      </c>
      <c r="E760" s="633" t="s">
        <v>1207</v>
      </c>
      <c r="F760" s="633" t="s">
        <v>654</v>
      </c>
    </row>
    <row r="761" spans="1:6" x14ac:dyDescent="0.15">
      <c r="A761" s="633" t="s">
        <v>1208</v>
      </c>
      <c r="B761" s="633" t="s">
        <v>1209</v>
      </c>
      <c r="C761" s="633" t="s">
        <v>653</v>
      </c>
      <c r="D761" s="633" t="s">
        <v>654</v>
      </c>
      <c r="E761" s="633" t="s">
        <v>1210</v>
      </c>
      <c r="F761" s="633" t="s">
        <v>654</v>
      </c>
    </row>
    <row r="762" spans="1:6" x14ac:dyDescent="0.15">
      <c r="A762" s="633" t="s">
        <v>1211</v>
      </c>
      <c r="B762" s="633" t="s">
        <v>1212</v>
      </c>
      <c r="C762" s="633" t="s">
        <v>653</v>
      </c>
      <c r="D762" s="633" t="s">
        <v>654</v>
      </c>
      <c r="E762" s="633" t="s">
        <v>1213</v>
      </c>
      <c r="F762" s="633" t="s">
        <v>654</v>
      </c>
    </row>
    <row r="763" spans="1:6" x14ac:dyDescent="0.15">
      <c r="A763" s="633" t="s">
        <v>1190</v>
      </c>
      <c r="B763" s="633" t="s">
        <v>1214</v>
      </c>
      <c r="C763" s="633" t="s">
        <v>653</v>
      </c>
      <c r="D763" s="633" t="s">
        <v>654</v>
      </c>
      <c r="E763" s="633" t="s">
        <v>1215</v>
      </c>
      <c r="F763" s="633" t="s">
        <v>654</v>
      </c>
    </row>
    <row r="764" spans="1:6" x14ac:dyDescent="0.15">
      <c r="A764" s="633" t="s">
        <v>1216</v>
      </c>
      <c r="B764" s="633" t="s">
        <v>1217</v>
      </c>
      <c r="C764" s="633" t="s">
        <v>653</v>
      </c>
      <c r="D764" s="633" t="s">
        <v>654</v>
      </c>
      <c r="E764" s="633" t="s">
        <v>1218</v>
      </c>
      <c r="F764" s="633" t="s">
        <v>654</v>
      </c>
    </row>
    <row r="765" spans="1:6" x14ac:dyDescent="0.15">
      <c r="A765" s="633" t="s">
        <v>1219</v>
      </c>
      <c r="B765" s="633" t="s">
        <v>1220</v>
      </c>
      <c r="C765" s="633" t="s">
        <v>653</v>
      </c>
      <c r="D765" s="633" t="s">
        <v>654</v>
      </c>
      <c r="E765" s="633" t="s">
        <v>1221</v>
      </c>
      <c r="F765" s="633" t="s">
        <v>654</v>
      </c>
    </row>
    <row r="766" spans="1:6" x14ac:dyDescent="0.15">
      <c r="A766" s="633" t="s">
        <v>1222</v>
      </c>
      <c r="B766" s="633" t="s">
        <v>1223</v>
      </c>
      <c r="C766" s="633" t="s">
        <v>653</v>
      </c>
      <c r="D766" s="633" t="s">
        <v>654</v>
      </c>
      <c r="E766" s="633" t="s">
        <v>1224</v>
      </c>
      <c r="F766" s="633" t="s">
        <v>654</v>
      </c>
    </row>
    <row r="767" spans="1:6" x14ac:dyDescent="0.15">
      <c r="A767" s="633" t="s">
        <v>1225</v>
      </c>
      <c r="B767" s="633" t="s">
        <v>1226</v>
      </c>
      <c r="C767" s="633" t="s">
        <v>653</v>
      </c>
      <c r="D767" s="633" t="s">
        <v>654</v>
      </c>
      <c r="E767" s="633" t="s">
        <v>1227</v>
      </c>
      <c r="F767" s="633" t="s">
        <v>654</v>
      </c>
    </row>
    <row r="768" spans="1:6" x14ac:dyDescent="0.15">
      <c r="A768" s="633" t="s">
        <v>1228</v>
      </c>
      <c r="B768" s="633" t="s">
        <v>1229</v>
      </c>
      <c r="C768" s="633" t="s">
        <v>653</v>
      </c>
      <c r="D768" s="633" t="s">
        <v>654</v>
      </c>
      <c r="E768" s="633" t="s">
        <v>1230</v>
      </c>
      <c r="F768" s="633" t="s">
        <v>654</v>
      </c>
    </row>
    <row r="769" spans="1:6" x14ac:dyDescent="0.15">
      <c r="A769" s="633" t="s">
        <v>1231</v>
      </c>
      <c r="B769" s="633" t="s">
        <v>1232</v>
      </c>
      <c r="C769" s="633" t="s">
        <v>653</v>
      </c>
      <c r="D769" s="633" t="s">
        <v>654</v>
      </c>
      <c r="E769" s="633" t="s">
        <v>1233</v>
      </c>
      <c r="F769" s="633" t="s">
        <v>654</v>
      </c>
    </row>
    <row r="770" spans="1:6" x14ac:dyDescent="0.15">
      <c r="A770" s="633" t="s">
        <v>1234</v>
      </c>
      <c r="B770" s="633" t="s">
        <v>1235</v>
      </c>
      <c r="C770" s="633" t="s">
        <v>653</v>
      </c>
      <c r="D770" s="633" t="s">
        <v>654</v>
      </c>
      <c r="E770" s="633" t="s">
        <v>1236</v>
      </c>
      <c r="F770" s="633" t="s">
        <v>654</v>
      </c>
    </row>
    <row r="771" spans="1:6" x14ac:dyDescent="0.15">
      <c r="A771" s="633" t="s">
        <v>1237</v>
      </c>
      <c r="B771" s="633" t="s">
        <v>1238</v>
      </c>
      <c r="C771" s="633" t="s">
        <v>653</v>
      </c>
      <c r="D771" s="633" t="s">
        <v>654</v>
      </c>
      <c r="E771" s="633" t="s">
        <v>1239</v>
      </c>
      <c r="F771" s="633" t="s">
        <v>654</v>
      </c>
    </row>
    <row r="772" spans="1:6" x14ac:dyDescent="0.15">
      <c r="A772" s="633" t="s">
        <v>957</v>
      </c>
      <c r="B772" s="633" t="s">
        <v>1240</v>
      </c>
      <c r="C772" s="633" t="s">
        <v>653</v>
      </c>
      <c r="D772" s="633" t="s">
        <v>654</v>
      </c>
      <c r="E772" s="633" t="s">
        <v>1241</v>
      </c>
      <c r="F772" s="633" t="s">
        <v>654</v>
      </c>
    </row>
    <row r="773" spans="1:6" x14ac:dyDescent="0.15">
      <c r="A773" s="633" t="s">
        <v>1242</v>
      </c>
      <c r="B773" s="633" t="s">
        <v>1243</v>
      </c>
      <c r="C773" s="633" t="s">
        <v>653</v>
      </c>
      <c r="D773" s="633" t="s">
        <v>654</v>
      </c>
      <c r="E773" s="633" t="s">
        <v>1244</v>
      </c>
      <c r="F773" s="633" t="s">
        <v>654</v>
      </c>
    </row>
    <row r="774" spans="1:6" x14ac:dyDescent="0.15">
      <c r="A774" s="633" t="s">
        <v>1222</v>
      </c>
      <c r="B774" s="633" t="s">
        <v>1245</v>
      </c>
      <c r="C774" s="633" t="s">
        <v>653</v>
      </c>
      <c r="D774" s="633" t="s">
        <v>654</v>
      </c>
      <c r="E774" s="633" t="s">
        <v>1246</v>
      </c>
      <c r="F774" s="633" t="s">
        <v>654</v>
      </c>
    </row>
    <row r="775" spans="1:6" x14ac:dyDescent="0.15">
      <c r="A775" s="633" t="s">
        <v>1247</v>
      </c>
      <c r="B775" s="633" t="s">
        <v>1248</v>
      </c>
      <c r="C775" s="633" t="s">
        <v>653</v>
      </c>
      <c r="D775" s="633" t="s">
        <v>654</v>
      </c>
      <c r="E775" s="633" t="s">
        <v>1249</v>
      </c>
      <c r="F775" s="633" t="s">
        <v>654</v>
      </c>
    </row>
    <row r="776" spans="1:6" x14ac:dyDescent="0.15">
      <c r="A776" s="633" t="s">
        <v>1250</v>
      </c>
      <c r="B776" s="633" t="s">
        <v>1251</v>
      </c>
      <c r="C776" s="633" t="s">
        <v>653</v>
      </c>
      <c r="D776" s="633" t="s">
        <v>654</v>
      </c>
      <c r="E776" s="633" t="s">
        <v>1252</v>
      </c>
      <c r="F776" s="633" t="s">
        <v>654</v>
      </c>
    </row>
    <row r="777" spans="1:6" x14ac:dyDescent="0.15">
      <c r="A777" s="633" t="s">
        <v>1253</v>
      </c>
      <c r="B777" s="633" t="s">
        <v>1254</v>
      </c>
      <c r="C777" s="633" t="s">
        <v>653</v>
      </c>
      <c r="D777" s="633" t="s">
        <v>654</v>
      </c>
      <c r="E777" s="633" t="s">
        <v>1255</v>
      </c>
      <c r="F777" s="633" t="s">
        <v>654</v>
      </c>
    </row>
    <row r="778" spans="1:6" x14ac:dyDescent="0.15">
      <c r="A778" s="633" t="s">
        <v>1256</v>
      </c>
      <c r="B778" s="633" t="s">
        <v>1257</v>
      </c>
      <c r="C778" s="633" t="s">
        <v>653</v>
      </c>
      <c r="D778" s="633" t="s">
        <v>654</v>
      </c>
      <c r="E778" s="633" t="s">
        <v>1258</v>
      </c>
      <c r="F778" s="633" t="s">
        <v>654</v>
      </c>
    </row>
    <row r="779" spans="1:6" x14ac:dyDescent="0.15">
      <c r="A779" s="633" t="s">
        <v>1259</v>
      </c>
      <c r="B779" s="633" t="s">
        <v>1260</v>
      </c>
      <c r="C779" s="633" t="s">
        <v>653</v>
      </c>
      <c r="D779" s="633" t="s">
        <v>654</v>
      </c>
      <c r="E779" s="633" t="s">
        <v>1261</v>
      </c>
      <c r="F779" s="633" t="s">
        <v>654</v>
      </c>
    </row>
    <row r="780" spans="1:6" x14ac:dyDescent="0.15">
      <c r="A780" s="633" t="s">
        <v>1262</v>
      </c>
      <c r="B780" s="633" t="s">
        <v>1263</v>
      </c>
      <c r="C780" s="633" t="s">
        <v>653</v>
      </c>
      <c r="D780" s="633" t="s">
        <v>654</v>
      </c>
      <c r="E780" s="633" t="s">
        <v>1264</v>
      </c>
      <c r="F780" s="633" t="s">
        <v>654</v>
      </c>
    </row>
    <row r="781" spans="1:6" x14ac:dyDescent="0.15">
      <c r="A781" s="633" t="s">
        <v>1265</v>
      </c>
      <c r="B781" s="633" t="s">
        <v>1266</v>
      </c>
      <c r="C781" s="633" t="s">
        <v>653</v>
      </c>
      <c r="D781" s="633" t="s">
        <v>654</v>
      </c>
      <c r="E781" s="633" t="s">
        <v>1267</v>
      </c>
      <c r="F781" s="633" t="s">
        <v>654</v>
      </c>
    </row>
    <row r="782" spans="1:6" x14ac:dyDescent="0.15">
      <c r="A782" s="633" t="s">
        <v>1268</v>
      </c>
      <c r="B782" s="633" t="s">
        <v>1269</v>
      </c>
      <c r="C782" s="633" t="s">
        <v>653</v>
      </c>
      <c r="D782" s="633" t="s">
        <v>654</v>
      </c>
      <c r="E782" s="633" t="s">
        <v>1270</v>
      </c>
      <c r="F782" s="633" t="s">
        <v>654</v>
      </c>
    </row>
    <row r="783" spans="1:6" x14ac:dyDescent="0.15">
      <c r="A783" s="633" t="s">
        <v>1271</v>
      </c>
      <c r="B783" s="633" t="s">
        <v>1272</v>
      </c>
      <c r="C783" s="633" t="s">
        <v>653</v>
      </c>
      <c r="D783" s="633" t="s">
        <v>654</v>
      </c>
      <c r="E783" s="633" t="s">
        <v>1273</v>
      </c>
      <c r="F783" s="633" t="s">
        <v>654</v>
      </c>
    </row>
    <row r="784" spans="1:6" x14ac:dyDescent="0.15">
      <c r="A784" s="633" t="s">
        <v>3833</v>
      </c>
      <c r="B784" s="633" t="s">
        <v>3834</v>
      </c>
      <c r="C784" s="633" t="s">
        <v>653</v>
      </c>
      <c r="D784" s="633" t="s">
        <v>3835</v>
      </c>
      <c r="E784" s="633" t="s">
        <v>2165</v>
      </c>
      <c r="F784" s="633" t="s">
        <v>3835</v>
      </c>
    </row>
    <row r="785" spans="1:6" x14ac:dyDescent="0.15">
      <c r="A785" s="633" t="s">
        <v>3836</v>
      </c>
      <c r="B785" s="633" t="s">
        <v>3837</v>
      </c>
      <c r="C785" s="633" t="s">
        <v>653</v>
      </c>
      <c r="D785" s="633" t="s">
        <v>3835</v>
      </c>
      <c r="E785" s="633" t="s">
        <v>657</v>
      </c>
      <c r="F785" s="633" t="s">
        <v>3835</v>
      </c>
    </row>
    <row r="786" spans="1:6" x14ac:dyDescent="0.15">
      <c r="A786" s="633" t="s">
        <v>3838</v>
      </c>
      <c r="B786" s="633" t="s">
        <v>3839</v>
      </c>
      <c r="C786" s="633" t="s">
        <v>653</v>
      </c>
      <c r="D786" s="633" t="s">
        <v>3835</v>
      </c>
      <c r="E786" s="633" t="s">
        <v>3840</v>
      </c>
      <c r="F786" s="633" t="s">
        <v>3835</v>
      </c>
    </row>
    <row r="787" spans="1:6" x14ac:dyDescent="0.15">
      <c r="A787" s="633" t="s">
        <v>3841</v>
      </c>
      <c r="B787" s="633" t="s">
        <v>3842</v>
      </c>
      <c r="C787" s="633" t="s">
        <v>653</v>
      </c>
      <c r="D787" s="633" t="s">
        <v>3835</v>
      </c>
      <c r="E787" s="633" t="s">
        <v>3843</v>
      </c>
      <c r="F787" s="633" t="s">
        <v>3835</v>
      </c>
    </row>
    <row r="788" spans="1:6" x14ac:dyDescent="0.15">
      <c r="A788" s="633" t="s">
        <v>3844</v>
      </c>
      <c r="B788" s="633" t="s">
        <v>3845</v>
      </c>
      <c r="C788" s="633" t="s">
        <v>653</v>
      </c>
      <c r="D788" s="633" t="s">
        <v>3835</v>
      </c>
      <c r="E788" s="633" t="s">
        <v>3846</v>
      </c>
      <c r="F788" s="633" t="s">
        <v>3835</v>
      </c>
    </row>
    <row r="789" spans="1:6" x14ac:dyDescent="0.15">
      <c r="A789" s="633" t="s">
        <v>3847</v>
      </c>
      <c r="B789" s="633" t="s">
        <v>3848</v>
      </c>
      <c r="C789" s="633" t="s">
        <v>653</v>
      </c>
      <c r="D789" s="633" t="s">
        <v>3835</v>
      </c>
      <c r="E789" s="633" t="s">
        <v>3849</v>
      </c>
      <c r="F789" s="633" t="s">
        <v>3835</v>
      </c>
    </row>
    <row r="790" spans="1:6" x14ac:dyDescent="0.15">
      <c r="A790" s="633" t="s">
        <v>3850</v>
      </c>
      <c r="B790" s="633" t="s">
        <v>3851</v>
      </c>
      <c r="C790" s="633" t="s">
        <v>653</v>
      </c>
      <c r="D790" s="633" t="s">
        <v>3835</v>
      </c>
      <c r="E790" s="633" t="s">
        <v>669</v>
      </c>
      <c r="F790" s="633" t="s">
        <v>3835</v>
      </c>
    </row>
    <row r="791" spans="1:6" x14ac:dyDescent="0.15">
      <c r="A791" s="633" t="s">
        <v>3852</v>
      </c>
      <c r="B791" s="633" t="s">
        <v>3853</v>
      </c>
      <c r="C791" s="633" t="s">
        <v>653</v>
      </c>
      <c r="D791" s="633" t="s">
        <v>3835</v>
      </c>
      <c r="E791" s="633" t="s">
        <v>3854</v>
      </c>
      <c r="F791" s="633" t="s">
        <v>3835</v>
      </c>
    </row>
    <row r="792" spans="1:6" x14ac:dyDescent="0.15">
      <c r="A792" s="633" t="s">
        <v>3855</v>
      </c>
      <c r="B792" s="633" t="s">
        <v>3856</v>
      </c>
      <c r="C792" s="633" t="s">
        <v>653</v>
      </c>
      <c r="D792" s="633" t="s">
        <v>3835</v>
      </c>
      <c r="E792" s="633" t="s">
        <v>3857</v>
      </c>
      <c r="F792" s="633" t="s">
        <v>3835</v>
      </c>
    </row>
    <row r="793" spans="1:6" x14ac:dyDescent="0.15">
      <c r="A793" s="633" t="s">
        <v>3858</v>
      </c>
      <c r="B793" s="633" t="s">
        <v>3859</v>
      </c>
      <c r="C793" s="633" t="s">
        <v>653</v>
      </c>
      <c r="D793" s="633" t="s">
        <v>3835</v>
      </c>
      <c r="E793" s="633" t="s">
        <v>3860</v>
      </c>
      <c r="F793" s="633" t="s">
        <v>3835</v>
      </c>
    </row>
    <row r="794" spans="1:6" x14ac:dyDescent="0.15">
      <c r="A794" s="633" t="s">
        <v>3861</v>
      </c>
      <c r="B794" s="633" t="s">
        <v>3862</v>
      </c>
      <c r="C794" s="633" t="s">
        <v>653</v>
      </c>
      <c r="D794" s="633" t="s">
        <v>3835</v>
      </c>
      <c r="E794" s="633" t="s">
        <v>3863</v>
      </c>
      <c r="F794" s="633" t="s">
        <v>3835</v>
      </c>
    </row>
    <row r="795" spans="1:6" x14ac:dyDescent="0.15">
      <c r="A795" s="633" t="s">
        <v>3864</v>
      </c>
      <c r="B795" s="633" t="s">
        <v>3865</v>
      </c>
      <c r="C795" s="633" t="s">
        <v>653</v>
      </c>
      <c r="D795" s="633" t="s">
        <v>3835</v>
      </c>
      <c r="E795" s="633" t="s">
        <v>3866</v>
      </c>
      <c r="F795" s="633" t="s">
        <v>3835</v>
      </c>
    </row>
    <row r="796" spans="1:6" x14ac:dyDescent="0.15">
      <c r="A796" s="633" t="s">
        <v>3867</v>
      </c>
      <c r="B796" s="633" t="s">
        <v>3868</v>
      </c>
      <c r="C796" s="633" t="s">
        <v>653</v>
      </c>
      <c r="D796" s="633" t="s">
        <v>3835</v>
      </c>
      <c r="E796" s="633" t="s">
        <v>3869</v>
      </c>
      <c r="F796" s="633" t="s">
        <v>3835</v>
      </c>
    </row>
    <row r="797" spans="1:6" x14ac:dyDescent="0.15">
      <c r="A797" s="633" t="s">
        <v>3870</v>
      </c>
      <c r="B797" s="633" t="s">
        <v>3871</v>
      </c>
      <c r="C797" s="633" t="s">
        <v>653</v>
      </c>
      <c r="D797" s="633" t="s">
        <v>3835</v>
      </c>
      <c r="E797" s="633" t="s">
        <v>2211</v>
      </c>
      <c r="F797" s="633" t="s">
        <v>3835</v>
      </c>
    </row>
    <row r="798" spans="1:6" x14ac:dyDescent="0.15">
      <c r="A798" s="633" t="s">
        <v>3872</v>
      </c>
      <c r="B798" s="633" t="s">
        <v>3873</v>
      </c>
      <c r="C798" s="633" t="s">
        <v>653</v>
      </c>
      <c r="D798" s="633" t="s">
        <v>3835</v>
      </c>
      <c r="E798" s="633" t="s">
        <v>3874</v>
      </c>
      <c r="F798" s="633" t="s">
        <v>3835</v>
      </c>
    </row>
    <row r="799" spans="1:6" x14ac:dyDescent="0.15">
      <c r="A799" s="633" t="s">
        <v>3875</v>
      </c>
      <c r="B799" s="633" t="s">
        <v>3876</v>
      </c>
      <c r="C799" s="633" t="s">
        <v>653</v>
      </c>
      <c r="D799" s="633" t="s">
        <v>3835</v>
      </c>
      <c r="E799" s="633" t="s">
        <v>3877</v>
      </c>
      <c r="F799" s="633" t="s">
        <v>3835</v>
      </c>
    </row>
    <row r="800" spans="1:6" x14ac:dyDescent="0.15">
      <c r="A800" s="633" t="s">
        <v>3875</v>
      </c>
      <c r="B800" s="633" t="s">
        <v>3878</v>
      </c>
      <c r="C800" s="633" t="s">
        <v>653</v>
      </c>
      <c r="D800" s="633" t="s">
        <v>3835</v>
      </c>
      <c r="E800" s="633" t="s">
        <v>3879</v>
      </c>
      <c r="F800" s="633" t="s">
        <v>3835</v>
      </c>
    </row>
    <row r="801" spans="1:6" x14ac:dyDescent="0.15">
      <c r="A801" s="633" t="s">
        <v>3880</v>
      </c>
      <c r="B801" s="633" t="s">
        <v>3881</v>
      </c>
      <c r="C801" s="633" t="s">
        <v>653</v>
      </c>
      <c r="D801" s="633" t="s">
        <v>3835</v>
      </c>
      <c r="E801" s="633" t="s">
        <v>3882</v>
      </c>
      <c r="F801" s="633" t="s">
        <v>3835</v>
      </c>
    </row>
    <row r="802" spans="1:6" x14ac:dyDescent="0.15">
      <c r="A802" s="633" t="s">
        <v>3883</v>
      </c>
      <c r="B802" s="633" t="s">
        <v>3884</v>
      </c>
      <c r="C802" s="633" t="s">
        <v>653</v>
      </c>
      <c r="D802" s="633" t="s">
        <v>3835</v>
      </c>
      <c r="E802" s="633" t="s">
        <v>3885</v>
      </c>
      <c r="F802" s="633" t="s">
        <v>3835</v>
      </c>
    </row>
    <row r="803" spans="1:6" x14ac:dyDescent="0.15">
      <c r="A803" s="633" t="s">
        <v>3886</v>
      </c>
      <c r="B803" s="633" t="s">
        <v>3887</v>
      </c>
      <c r="C803" s="633" t="s">
        <v>653</v>
      </c>
      <c r="D803" s="633" t="s">
        <v>3835</v>
      </c>
      <c r="E803" s="633" t="s">
        <v>3888</v>
      </c>
      <c r="F803" s="633" t="s">
        <v>3835</v>
      </c>
    </row>
    <row r="804" spans="1:6" x14ac:dyDescent="0.15">
      <c r="A804" s="633" t="s">
        <v>3889</v>
      </c>
      <c r="B804" s="633" t="s">
        <v>3890</v>
      </c>
      <c r="C804" s="633" t="s">
        <v>653</v>
      </c>
      <c r="D804" s="633" t="s">
        <v>3835</v>
      </c>
      <c r="E804" s="633" t="s">
        <v>3891</v>
      </c>
      <c r="F804" s="633" t="s">
        <v>3835</v>
      </c>
    </row>
    <row r="805" spans="1:6" x14ac:dyDescent="0.15">
      <c r="A805" s="633" t="s">
        <v>3892</v>
      </c>
      <c r="B805" s="633" t="s">
        <v>3893</v>
      </c>
      <c r="C805" s="633" t="s">
        <v>653</v>
      </c>
      <c r="D805" s="633" t="s">
        <v>3835</v>
      </c>
      <c r="E805" s="633" t="s">
        <v>3894</v>
      </c>
      <c r="F805" s="633" t="s">
        <v>3835</v>
      </c>
    </row>
    <row r="806" spans="1:6" x14ac:dyDescent="0.15">
      <c r="A806" s="633" t="s">
        <v>3895</v>
      </c>
      <c r="B806" s="633" t="s">
        <v>3896</v>
      </c>
      <c r="C806" s="633" t="s">
        <v>653</v>
      </c>
      <c r="D806" s="633" t="s">
        <v>3835</v>
      </c>
      <c r="E806" s="633" t="s">
        <v>3897</v>
      </c>
      <c r="F806" s="633" t="s">
        <v>3835</v>
      </c>
    </row>
    <row r="807" spans="1:6" x14ac:dyDescent="0.15">
      <c r="A807" s="633" t="s">
        <v>3898</v>
      </c>
      <c r="B807" s="633" t="s">
        <v>3899</v>
      </c>
      <c r="C807" s="633" t="s">
        <v>653</v>
      </c>
      <c r="D807" s="633" t="s">
        <v>3835</v>
      </c>
      <c r="E807" s="633" t="s">
        <v>3900</v>
      </c>
      <c r="F807" s="633" t="s">
        <v>3835</v>
      </c>
    </row>
    <row r="808" spans="1:6" x14ac:dyDescent="0.15">
      <c r="A808" s="633" t="s">
        <v>3901</v>
      </c>
      <c r="B808" s="633" t="s">
        <v>3902</v>
      </c>
      <c r="C808" s="633" t="s">
        <v>653</v>
      </c>
      <c r="D808" s="633" t="s">
        <v>3835</v>
      </c>
      <c r="E808" s="633" t="s">
        <v>3903</v>
      </c>
      <c r="F808" s="633" t="s">
        <v>3835</v>
      </c>
    </row>
    <row r="809" spans="1:6" x14ac:dyDescent="0.15">
      <c r="A809" s="633" t="s">
        <v>3904</v>
      </c>
      <c r="B809" s="633" t="s">
        <v>3905</v>
      </c>
      <c r="C809" s="633" t="s">
        <v>653</v>
      </c>
      <c r="D809" s="633" t="s">
        <v>3835</v>
      </c>
      <c r="E809" s="633" t="s">
        <v>3906</v>
      </c>
      <c r="F809" s="633" t="s">
        <v>3835</v>
      </c>
    </row>
    <row r="810" spans="1:6" x14ac:dyDescent="0.15">
      <c r="A810" s="633" t="s">
        <v>3907</v>
      </c>
      <c r="B810" s="633" t="s">
        <v>3908</v>
      </c>
      <c r="C810" s="633" t="s">
        <v>653</v>
      </c>
      <c r="D810" s="633" t="s">
        <v>3835</v>
      </c>
      <c r="E810" s="633" t="s">
        <v>3909</v>
      </c>
      <c r="F810" s="633" t="s">
        <v>3835</v>
      </c>
    </row>
    <row r="811" spans="1:6" x14ac:dyDescent="0.15">
      <c r="A811" s="633" t="s">
        <v>3910</v>
      </c>
      <c r="B811" s="633" t="s">
        <v>3911</v>
      </c>
      <c r="C811" s="633" t="s">
        <v>653</v>
      </c>
      <c r="D811" s="633" t="s">
        <v>3835</v>
      </c>
      <c r="E811" s="633" t="s">
        <v>3912</v>
      </c>
      <c r="F811" s="633" t="s">
        <v>3835</v>
      </c>
    </row>
    <row r="812" spans="1:6" x14ac:dyDescent="0.15">
      <c r="A812" s="633" t="s">
        <v>3913</v>
      </c>
      <c r="B812" s="633" t="s">
        <v>3914</v>
      </c>
      <c r="C812" s="633" t="s">
        <v>653</v>
      </c>
      <c r="D812" s="633" t="s">
        <v>3835</v>
      </c>
      <c r="E812" s="633" t="s">
        <v>3915</v>
      </c>
      <c r="F812" s="633" t="s">
        <v>3835</v>
      </c>
    </row>
    <row r="813" spans="1:6" x14ac:dyDescent="0.15">
      <c r="A813" s="633" t="s">
        <v>3916</v>
      </c>
      <c r="B813" s="633" t="s">
        <v>3917</v>
      </c>
      <c r="C813" s="633" t="s">
        <v>653</v>
      </c>
      <c r="D813" s="633" t="s">
        <v>3835</v>
      </c>
      <c r="E813" s="633" t="s">
        <v>3918</v>
      </c>
      <c r="F813" s="633" t="s">
        <v>3835</v>
      </c>
    </row>
    <row r="814" spans="1:6" x14ac:dyDescent="0.15">
      <c r="A814" s="633" t="s">
        <v>3919</v>
      </c>
      <c r="B814" s="633" t="s">
        <v>3920</v>
      </c>
      <c r="C814" s="633" t="s">
        <v>653</v>
      </c>
      <c r="D814" s="633" t="s">
        <v>3835</v>
      </c>
      <c r="E814" s="633" t="s">
        <v>2318</v>
      </c>
      <c r="F814" s="633" t="s">
        <v>3835</v>
      </c>
    </row>
    <row r="815" spans="1:6" x14ac:dyDescent="0.15">
      <c r="A815" s="633" t="s">
        <v>3921</v>
      </c>
      <c r="B815" s="633" t="s">
        <v>3922</v>
      </c>
      <c r="C815" s="633" t="s">
        <v>653</v>
      </c>
      <c r="D815" s="633" t="s">
        <v>3835</v>
      </c>
      <c r="E815" s="633" t="s">
        <v>2332</v>
      </c>
      <c r="F815" s="633" t="s">
        <v>3835</v>
      </c>
    </row>
    <row r="816" spans="1:6" x14ac:dyDescent="0.15">
      <c r="A816" s="633" t="s">
        <v>3923</v>
      </c>
      <c r="B816" s="633" t="s">
        <v>3924</v>
      </c>
      <c r="C816" s="633" t="s">
        <v>653</v>
      </c>
      <c r="D816" s="633" t="s">
        <v>3835</v>
      </c>
      <c r="E816" s="633" t="s">
        <v>3925</v>
      </c>
      <c r="F816" s="633" t="s">
        <v>3835</v>
      </c>
    </row>
    <row r="817" spans="1:6" x14ac:dyDescent="0.15">
      <c r="A817" s="633" t="s">
        <v>3926</v>
      </c>
      <c r="B817" s="633" t="s">
        <v>3927</v>
      </c>
      <c r="C817" s="633" t="s">
        <v>653</v>
      </c>
      <c r="D817" s="633" t="s">
        <v>3835</v>
      </c>
      <c r="E817" s="633" t="s">
        <v>3928</v>
      </c>
      <c r="F817" s="633" t="s">
        <v>3835</v>
      </c>
    </row>
    <row r="818" spans="1:6" x14ac:dyDescent="0.15">
      <c r="A818" s="633" t="s">
        <v>3929</v>
      </c>
      <c r="B818" s="633" t="s">
        <v>3930</v>
      </c>
      <c r="C818" s="633" t="s">
        <v>653</v>
      </c>
      <c r="D818" s="633" t="s">
        <v>3835</v>
      </c>
      <c r="E818" s="633" t="s">
        <v>2365</v>
      </c>
      <c r="F818" s="633" t="s">
        <v>3835</v>
      </c>
    </row>
    <row r="819" spans="1:6" x14ac:dyDescent="0.15">
      <c r="A819" s="633" t="s">
        <v>3931</v>
      </c>
      <c r="B819" s="633" t="s">
        <v>3932</v>
      </c>
      <c r="C819" s="633" t="s">
        <v>653</v>
      </c>
      <c r="D819" s="633" t="s">
        <v>3835</v>
      </c>
      <c r="E819" s="633" t="s">
        <v>3933</v>
      </c>
      <c r="F819" s="633" t="s">
        <v>3835</v>
      </c>
    </row>
    <row r="820" spans="1:6" x14ac:dyDescent="0.15">
      <c r="A820" s="633" t="s">
        <v>3934</v>
      </c>
      <c r="B820" s="633" t="s">
        <v>3935</v>
      </c>
      <c r="C820" s="633" t="s">
        <v>653</v>
      </c>
      <c r="D820" s="633" t="s">
        <v>3835</v>
      </c>
      <c r="E820" s="633" t="s">
        <v>1302</v>
      </c>
      <c r="F820" s="633" t="s">
        <v>3835</v>
      </c>
    </row>
    <row r="821" spans="1:6" x14ac:dyDescent="0.15">
      <c r="A821" s="633" t="s">
        <v>3936</v>
      </c>
      <c r="B821" s="633" t="s">
        <v>3937</v>
      </c>
      <c r="C821" s="633" t="s">
        <v>653</v>
      </c>
      <c r="D821" s="633" t="s">
        <v>3835</v>
      </c>
      <c r="E821" s="633" t="s">
        <v>3938</v>
      </c>
      <c r="F821" s="633" t="s">
        <v>3835</v>
      </c>
    </row>
    <row r="822" spans="1:6" x14ac:dyDescent="0.15">
      <c r="A822" s="633" t="s">
        <v>3939</v>
      </c>
      <c r="B822" s="633" t="s">
        <v>3940</v>
      </c>
      <c r="C822" s="633" t="s">
        <v>653</v>
      </c>
      <c r="D822" s="633" t="s">
        <v>3835</v>
      </c>
      <c r="E822" s="633" t="s">
        <v>3941</v>
      </c>
      <c r="F822" s="633" t="s">
        <v>3835</v>
      </c>
    </row>
    <row r="823" spans="1:6" x14ac:dyDescent="0.15">
      <c r="A823" s="633" t="s">
        <v>3942</v>
      </c>
      <c r="B823" s="633" t="s">
        <v>3943</v>
      </c>
      <c r="C823" s="633" t="s">
        <v>653</v>
      </c>
      <c r="D823" s="633" t="s">
        <v>3835</v>
      </c>
      <c r="E823" s="633" t="s">
        <v>3944</v>
      </c>
      <c r="F823" s="633" t="s">
        <v>3835</v>
      </c>
    </row>
    <row r="824" spans="1:6" x14ac:dyDescent="0.15">
      <c r="A824" s="633" t="s">
        <v>3945</v>
      </c>
      <c r="B824" s="633" t="s">
        <v>3946</v>
      </c>
      <c r="C824" s="633" t="s">
        <v>653</v>
      </c>
      <c r="D824" s="633" t="s">
        <v>3835</v>
      </c>
      <c r="E824" s="633" t="s">
        <v>2425</v>
      </c>
      <c r="F824" s="633" t="s">
        <v>3835</v>
      </c>
    </row>
    <row r="825" spans="1:6" x14ac:dyDescent="0.15">
      <c r="A825" s="633" t="s">
        <v>3947</v>
      </c>
      <c r="B825" s="633" t="s">
        <v>3948</v>
      </c>
      <c r="C825" s="633" t="s">
        <v>653</v>
      </c>
      <c r="D825" s="633" t="s">
        <v>3835</v>
      </c>
      <c r="E825" s="633" t="s">
        <v>3949</v>
      </c>
      <c r="F825" s="633" t="s">
        <v>3835</v>
      </c>
    </row>
    <row r="826" spans="1:6" x14ac:dyDescent="0.15">
      <c r="A826" s="633" t="s">
        <v>3950</v>
      </c>
      <c r="B826" s="633" t="s">
        <v>3951</v>
      </c>
      <c r="C826" s="633" t="s">
        <v>653</v>
      </c>
      <c r="D826" s="633" t="s">
        <v>3835</v>
      </c>
      <c r="E826" s="633" t="s">
        <v>3952</v>
      </c>
      <c r="F826" s="633" t="s">
        <v>3835</v>
      </c>
    </row>
    <row r="827" spans="1:6" x14ac:dyDescent="0.15">
      <c r="A827" s="633" t="s">
        <v>3953</v>
      </c>
      <c r="B827" s="633" t="s">
        <v>3954</v>
      </c>
      <c r="C827" s="633" t="s">
        <v>653</v>
      </c>
      <c r="D827" s="633" t="s">
        <v>3835</v>
      </c>
      <c r="E827" s="633" t="s">
        <v>2755</v>
      </c>
      <c r="F827" s="633" t="s">
        <v>3835</v>
      </c>
    </row>
    <row r="828" spans="1:6" x14ac:dyDescent="0.15">
      <c r="A828" s="633" t="s">
        <v>3955</v>
      </c>
      <c r="B828" s="633" t="s">
        <v>3956</v>
      </c>
      <c r="C828" s="633" t="s">
        <v>653</v>
      </c>
      <c r="D828" s="633" t="s">
        <v>3835</v>
      </c>
      <c r="E828" s="633" t="s">
        <v>3957</v>
      </c>
      <c r="F828" s="633" t="s">
        <v>3835</v>
      </c>
    </row>
    <row r="829" spans="1:6" x14ac:dyDescent="0.15">
      <c r="A829" s="633" t="s">
        <v>3958</v>
      </c>
      <c r="B829" s="633" t="s">
        <v>3959</v>
      </c>
      <c r="C829" s="633" t="s">
        <v>653</v>
      </c>
      <c r="D829" s="633" t="s">
        <v>3835</v>
      </c>
      <c r="E829" s="633" t="s">
        <v>3960</v>
      </c>
      <c r="F829" s="633" t="s">
        <v>3835</v>
      </c>
    </row>
    <row r="830" spans="1:6" x14ac:dyDescent="0.15">
      <c r="A830" s="633" t="s">
        <v>3961</v>
      </c>
      <c r="B830" s="633" t="s">
        <v>3962</v>
      </c>
      <c r="C830" s="633" t="s">
        <v>653</v>
      </c>
      <c r="D830" s="633" t="s">
        <v>3835</v>
      </c>
      <c r="E830" s="633" t="s">
        <v>3963</v>
      </c>
      <c r="F830" s="633" t="s">
        <v>3835</v>
      </c>
    </row>
    <row r="831" spans="1:6" x14ac:dyDescent="0.15">
      <c r="A831" s="633" t="s">
        <v>3964</v>
      </c>
      <c r="B831" s="633" t="s">
        <v>3965</v>
      </c>
      <c r="C831" s="633" t="s">
        <v>653</v>
      </c>
      <c r="D831" s="633" t="s">
        <v>3835</v>
      </c>
      <c r="E831" s="633" t="s">
        <v>2489</v>
      </c>
      <c r="F831" s="633" t="s">
        <v>3835</v>
      </c>
    </row>
    <row r="832" spans="1:6" x14ac:dyDescent="0.15">
      <c r="A832" s="633" t="s">
        <v>3966</v>
      </c>
      <c r="B832" s="633" t="s">
        <v>3967</v>
      </c>
      <c r="C832" s="633" t="s">
        <v>653</v>
      </c>
      <c r="D832" s="633" t="s">
        <v>3835</v>
      </c>
      <c r="E832" s="633" t="s">
        <v>2501</v>
      </c>
      <c r="F832" s="633" t="s">
        <v>3835</v>
      </c>
    </row>
    <row r="833" spans="1:6" x14ac:dyDescent="0.15">
      <c r="A833" s="633" t="s">
        <v>3968</v>
      </c>
      <c r="B833" s="633" t="s">
        <v>3969</v>
      </c>
      <c r="C833" s="633" t="s">
        <v>653</v>
      </c>
      <c r="D833" s="633" t="s">
        <v>3835</v>
      </c>
      <c r="E833" s="633" t="s">
        <v>3970</v>
      </c>
      <c r="F833" s="633" t="s">
        <v>3835</v>
      </c>
    </row>
    <row r="834" spans="1:6" x14ac:dyDescent="0.15">
      <c r="A834" s="633" t="s">
        <v>3971</v>
      </c>
      <c r="B834" s="633" t="s">
        <v>3972</v>
      </c>
      <c r="C834" s="633" t="s">
        <v>653</v>
      </c>
      <c r="D834" s="633" t="s">
        <v>3835</v>
      </c>
      <c r="E834" s="633" t="s">
        <v>3973</v>
      </c>
      <c r="F834" s="633" t="s">
        <v>3835</v>
      </c>
    </row>
    <row r="835" spans="1:6" x14ac:dyDescent="0.15">
      <c r="A835" s="633" t="s">
        <v>3974</v>
      </c>
      <c r="B835" s="633" t="s">
        <v>3975</v>
      </c>
      <c r="C835" s="633" t="s">
        <v>653</v>
      </c>
      <c r="D835" s="633" t="s">
        <v>3835</v>
      </c>
      <c r="E835" s="633" t="s">
        <v>3976</v>
      </c>
      <c r="F835" s="633" t="s">
        <v>3835</v>
      </c>
    </row>
    <row r="836" spans="1:6" x14ac:dyDescent="0.15">
      <c r="A836" s="633" t="s">
        <v>3923</v>
      </c>
      <c r="B836" s="633" t="s">
        <v>3977</v>
      </c>
      <c r="C836" s="633" t="s">
        <v>653</v>
      </c>
      <c r="D836" s="633" t="s">
        <v>3835</v>
      </c>
      <c r="E836" s="633" t="s">
        <v>3978</v>
      </c>
      <c r="F836" s="633" t="s">
        <v>3835</v>
      </c>
    </row>
    <row r="837" spans="1:6" x14ac:dyDescent="0.15">
      <c r="A837" s="633" t="s">
        <v>3979</v>
      </c>
      <c r="B837" s="633" t="s">
        <v>3980</v>
      </c>
      <c r="C837" s="633" t="s">
        <v>653</v>
      </c>
      <c r="D837" s="633" t="s">
        <v>3835</v>
      </c>
      <c r="E837" s="633" t="s">
        <v>3981</v>
      </c>
      <c r="F837" s="633" t="s">
        <v>3835</v>
      </c>
    </row>
    <row r="838" spans="1:6" x14ac:dyDescent="0.15">
      <c r="A838" s="633" t="s">
        <v>3982</v>
      </c>
      <c r="B838" s="633" t="s">
        <v>3983</v>
      </c>
      <c r="C838" s="633" t="s">
        <v>653</v>
      </c>
      <c r="D838" s="633" t="s">
        <v>3835</v>
      </c>
      <c r="E838" s="633" t="s">
        <v>3984</v>
      </c>
      <c r="F838" s="633" t="s">
        <v>3835</v>
      </c>
    </row>
    <row r="839" spans="1:6" x14ac:dyDescent="0.15">
      <c r="A839" s="633" t="s">
        <v>3985</v>
      </c>
      <c r="B839" s="633" t="s">
        <v>3986</v>
      </c>
      <c r="C839" s="633" t="s">
        <v>653</v>
      </c>
      <c r="D839" s="633" t="s">
        <v>3835</v>
      </c>
      <c r="E839" s="633" t="s">
        <v>3987</v>
      </c>
      <c r="F839" s="633" t="s">
        <v>3835</v>
      </c>
    </row>
    <row r="840" spans="1:6" x14ac:dyDescent="0.15">
      <c r="A840" s="633" t="s">
        <v>3988</v>
      </c>
      <c r="B840" s="633" t="s">
        <v>3989</v>
      </c>
      <c r="C840" s="633" t="s">
        <v>653</v>
      </c>
      <c r="D840" s="633" t="s">
        <v>3835</v>
      </c>
      <c r="E840" s="633" t="s">
        <v>3990</v>
      </c>
      <c r="F840" s="633" t="s">
        <v>3835</v>
      </c>
    </row>
    <row r="841" spans="1:6" x14ac:dyDescent="0.15">
      <c r="A841" s="633" t="s">
        <v>3991</v>
      </c>
      <c r="B841" s="633" t="s">
        <v>3992</v>
      </c>
      <c r="C841" s="633" t="s">
        <v>653</v>
      </c>
      <c r="D841" s="633" t="s">
        <v>3835</v>
      </c>
      <c r="E841" s="633" t="s">
        <v>3993</v>
      </c>
      <c r="F841" s="633" t="s">
        <v>3835</v>
      </c>
    </row>
    <row r="842" spans="1:6" x14ac:dyDescent="0.15">
      <c r="A842" s="633" t="s">
        <v>3994</v>
      </c>
      <c r="B842" s="633" t="s">
        <v>3995</v>
      </c>
      <c r="C842" s="633" t="s">
        <v>653</v>
      </c>
      <c r="D842" s="633" t="s">
        <v>3835</v>
      </c>
      <c r="E842" s="633" t="s">
        <v>3996</v>
      </c>
      <c r="F842" s="633" t="s">
        <v>3835</v>
      </c>
    </row>
    <row r="843" spans="1:6" x14ac:dyDescent="0.15">
      <c r="A843" s="633" t="s">
        <v>3997</v>
      </c>
      <c r="B843" s="633" t="s">
        <v>3998</v>
      </c>
      <c r="C843" s="633" t="s">
        <v>653</v>
      </c>
      <c r="D843" s="633" t="s">
        <v>3835</v>
      </c>
      <c r="E843" s="633" t="s">
        <v>3999</v>
      </c>
      <c r="F843" s="633" t="s">
        <v>3835</v>
      </c>
    </row>
    <row r="844" spans="1:6" x14ac:dyDescent="0.15">
      <c r="A844" s="633" t="s">
        <v>4000</v>
      </c>
      <c r="B844" s="633" t="s">
        <v>4001</v>
      </c>
      <c r="C844" s="633" t="s">
        <v>653</v>
      </c>
      <c r="D844" s="633" t="s">
        <v>3835</v>
      </c>
      <c r="E844" s="633" t="s">
        <v>4002</v>
      </c>
      <c r="F844" s="633" t="s">
        <v>3835</v>
      </c>
    </row>
    <row r="845" spans="1:6" x14ac:dyDescent="0.15">
      <c r="A845" s="633" t="s">
        <v>4003</v>
      </c>
      <c r="B845" s="633" t="s">
        <v>4004</v>
      </c>
      <c r="C845" s="633" t="s">
        <v>653</v>
      </c>
      <c r="D845" s="633" t="s">
        <v>3835</v>
      </c>
      <c r="E845" s="633" t="s">
        <v>4005</v>
      </c>
      <c r="F845" s="633" t="s">
        <v>3835</v>
      </c>
    </row>
    <row r="846" spans="1:6" x14ac:dyDescent="0.15">
      <c r="A846" s="633" t="s">
        <v>4006</v>
      </c>
      <c r="B846" s="633" t="s">
        <v>4007</v>
      </c>
      <c r="C846" s="633" t="s">
        <v>653</v>
      </c>
      <c r="D846" s="633" t="s">
        <v>3835</v>
      </c>
      <c r="E846" s="633" t="s">
        <v>4008</v>
      </c>
      <c r="F846" s="633" t="s">
        <v>3835</v>
      </c>
    </row>
    <row r="847" spans="1:6" x14ac:dyDescent="0.15">
      <c r="A847" s="633" t="s">
        <v>4009</v>
      </c>
      <c r="B847" s="633" t="s">
        <v>4010</v>
      </c>
      <c r="C847" s="633" t="s">
        <v>653</v>
      </c>
      <c r="D847" s="633" t="s">
        <v>3835</v>
      </c>
      <c r="E847" s="633" t="s">
        <v>4011</v>
      </c>
      <c r="F847" s="633" t="s">
        <v>3835</v>
      </c>
    </row>
    <row r="848" spans="1:6" x14ac:dyDescent="0.15">
      <c r="A848" s="633" t="s">
        <v>4012</v>
      </c>
      <c r="B848" s="633" t="s">
        <v>4013</v>
      </c>
      <c r="C848" s="633" t="s">
        <v>653</v>
      </c>
      <c r="D848" s="633" t="s">
        <v>3835</v>
      </c>
      <c r="E848" s="633" t="s">
        <v>4014</v>
      </c>
      <c r="F848" s="633" t="s">
        <v>3835</v>
      </c>
    </row>
    <row r="849" spans="1:6" x14ac:dyDescent="0.15">
      <c r="A849" s="633" t="s">
        <v>4015</v>
      </c>
      <c r="B849" s="633" t="s">
        <v>4016</v>
      </c>
      <c r="C849" s="633" t="s">
        <v>653</v>
      </c>
      <c r="D849" s="633" t="s">
        <v>3835</v>
      </c>
      <c r="E849" s="633" t="s">
        <v>4017</v>
      </c>
      <c r="F849" s="633" t="s">
        <v>3835</v>
      </c>
    </row>
    <row r="850" spans="1:6" x14ac:dyDescent="0.15">
      <c r="A850" s="633" t="s">
        <v>4018</v>
      </c>
      <c r="B850" s="633" t="s">
        <v>4019</v>
      </c>
      <c r="C850" s="633" t="s">
        <v>653</v>
      </c>
      <c r="D850" s="633" t="s">
        <v>3835</v>
      </c>
      <c r="E850" s="633" t="s">
        <v>4020</v>
      </c>
      <c r="F850" s="633" t="s">
        <v>3835</v>
      </c>
    </row>
    <row r="851" spans="1:6" x14ac:dyDescent="0.15">
      <c r="A851" s="633" t="s">
        <v>4021</v>
      </c>
      <c r="B851" s="633" t="s">
        <v>4022</v>
      </c>
      <c r="C851" s="633" t="s">
        <v>653</v>
      </c>
      <c r="D851" s="633" t="s">
        <v>3835</v>
      </c>
      <c r="E851" s="633" t="s">
        <v>2677</v>
      </c>
      <c r="F851" s="633" t="s">
        <v>3835</v>
      </c>
    </row>
    <row r="852" spans="1:6" x14ac:dyDescent="0.15">
      <c r="A852" s="633" t="s">
        <v>4023</v>
      </c>
      <c r="B852" s="633" t="s">
        <v>4024</v>
      </c>
      <c r="C852" s="633" t="s">
        <v>653</v>
      </c>
      <c r="D852" s="633" t="s">
        <v>3835</v>
      </c>
      <c r="E852" s="633" t="s">
        <v>4025</v>
      </c>
      <c r="F852" s="633" t="s">
        <v>3835</v>
      </c>
    </row>
    <row r="853" spans="1:6" x14ac:dyDescent="0.15">
      <c r="A853" s="633" t="s">
        <v>4026</v>
      </c>
      <c r="B853" s="633" t="s">
        <v>4027</v>
      </c>
      <c r="C853" s="633" t="s">
        <v>653</v>
      </c>
      <c r="D853" s="633" t="s">
        <v>3835</v>
      </c>
      <c r="E853" s="633" t="s">
        <v>4028</v>
      </c>
      <c r="F853" s="633" t="s">
        <v>3835</v>
      </c>
    </row>
    <row r="854" spans="1:6" x14ac:dyDescent="0.15">
      <c r="A854" s="633" t="s">
        <v>4029</v>
      </c>
      <c r="B854" s="633" t="s">
        <v>4030</v>
      </c>
      <c r="C854" s="633" t="s">
        <v>653</v>
      </c>
      <c r="D854" s="633" t="s">
        <v>3835</v>
      </c>
      <c r="E854" s="633" t="s">
        <v>4031</v>
      </c>
      <c r="F854" s="633" t="s">
        <v>3835</v>
      </c>
    </row>
    <row r="855" spans="1:6" x14ac:dyDescent="0.15">
      <c r="A855" s="633" t="s">
        <v>4032</v>
      </c>
      <c r="B855" s="633" t="s">
        <v>4033</v>
      </c>
      <c r="C855" s="633" t="s">
        <v>653</v>
      </c>
      <c r="D855" s="633" t="s">
        <v>3835</v>
      </c>
      <c r="E855" s="633" t="s">
        <v>4034</v>
      </c>
      <c r="F855" s="633" t="s">
        <v>3835</v>
      </c>
    </row>
    <row r="856" spans="1:6" x14ac:dyDescent="0.15">
      <c r="A856" s="633" t="s">
        <v>4035</v>
      </c>
      <c r="B856" s="633" t="s">
        <v>4036</v>
      </c>
      <c r="C856" s="633" t="s">
        <v>653</v>
      </c>
      <c r="D856" s="633" t="s">
        <v>3835</v>
      </c>
      <c r="E856" s="633" t="s">
        <v>4037</v>
      </c>
      <c r="F856" s="633" t="s">
        <v>3835</v>
      </c>
    </row>
    <row r="857" spans="1:6" x14ac:dyDescent="0.15">
      <c r="A857" s="633" t="s">
        <v>4038</v>
      </c>
      <c r="B857" s="633" t="s">
        <v>4039</v>
      </c>
      <c r="C857" s="633" t="s">
        <v>653</v>
      </c>
      <c r="D857" s="633" t="s">
        <v>3835</v>
      </c>
      <c r="E857" s="633" t="s">
        <v>4040</v>
      </c>
      <c r="F857" s="633" t="s">
        <v>3835</v>
      </c>
    </row>
    <row r="858" spans="1:6" x14ac:dyDescent="0.15">
      <c r="A858" s="633" t="s">
        <v>4041</v>
      </c>
      <c r="B858" s="633" t="s">
        <v>4042</v>
      </c>
      <c r="C858" s="633" t="s">
        <v>653</v>
      </c>
      <c r="D858" s="633" t="s">
        <v>3835</v>
      </c>
      <c r="E858" s="633" t="s">
        <v>4043</v>
      </c>
      <c r="F858" s="633" t="s">
        <v>3835</v>
      </c>
    </row>
    <row r="859" spans="1:6" x14ac:dyDescent="0.15">
      <c r="A859" s="633" t="s">
        <v>4044</v>
      </c>
      <c r="B859" s="633" t="s">
        <v>4045</v>
      </c>
      <c r="C859" s="633" t="s">
        <v>653</v>
      </c>
      <c r="D859" s="633" t="s">
        <v>3835</v>
      </c>
      <c r="E859" s="633" t="s">
        <v>4046</v>
      </c>
      <c r="F859" s="633" t="s">
        <v>3835</v>
      </c>
    </row>
    <row r="860" spans="1:6" x14ac:dyDescent="0.15">
      <c r="A860" s="633" t="s">
        <v>4047</v>
      </c>
      <c r="B860" s="633" t="s">
        <v>4048</v>
      </c>
      <c r="C860" s="633" t="s">
        <v>653</v>
      </c>
      <c r="D860" s="633" t="s">
        <v>3835</v>
      </c>
      <c r="E860" s="633" t="s">
        <v>831</v>
      </c>
      <c r="F860" s="633" t="s">
        <v>3835</v>
      </c>
    </row>
    <row r="861" spans="1:6" x14ac:dyDescent="0.15">
      <c r="A861" s="633" t="s">
        <v>4049</v>
      </c>
      <c r="B861" s="633" t="s">
        <v>4050</v>
      </c>
      <c r="C861" s="633" t="s">
        <v>653</v>
      </c>
      <c r="D861" s="633" t="s">
        <v>3835</v>
      </c>
      <c r="E861" s="633" t="s">
        <v>1186</v>
      </c>
      <c r="F861" s="633" t="s">
        <v>3835</v>
      </c>
    </row>
    <row r="862" spans="1:6" x14ac:dyDescent="0.15">
      <c r="A862" s="633" t="s">
        <v>4051</v>
      </c>
      <c r="B862" s="633" t="s">
        <v>4052</v>
      </c>
      <c r="C862" s="633" t="s">
        <v>653</v>
      </c>
      <c r="D862" s="633" t="s">
        <v>3835</v>
      </c>
      <c r="E862" s="633" t="s">
        <v>4053</v>
      </c>
      <c r="F862" s="633" t="s">
        <v>3835</v>
      </c>
    </row>
    <row r="863" spans="1:6" x14ac:dyDescent="0.15">
      <c r="A863" s="633" t="s">
        <v>4054</v>
      </c>
      <c r="B863" s="633" t="s">
        <v>4055</v>
      </c>
      <c r="C863" s="633" t="s">
        <v>653</v>
      </c>
      <c r="D863" s="633" t="s">
        <v>3835</v>
      </c>
      <c r="E863" s="633" t="s">
        <v>1183</v>
      </c>
      <c r="F863" s="633" t="s">
        <v>3835</v>
      </c>
    </row>
    <row r="864" spans="1:6" x14ac:dyDescent="0.15">
      <c r="A864" s="633" t="s">
        <v>4056</v>
      </c>
      <c r="B864" s="633" t="s">
        <v>4057</v>
      </c>
      <c r="C864" s="633" t="s">
        <v>653</v>
      </c>
      <c r="D864" s="633" t="s">
        <v>3835</v>
      </c>
      <c r="E864" s="633" t="s">
        <v>4058</v>
      </c>
      <c r="F864" s="633" t="s">
        <v>3835</v>
      </c>
    </row>
    <row r="865" spans="1:6" x14ac:dyDescent="0.15">
      <c r="A865" s="633" t="s">
        <v>4059</v>
      </c>
      <c r="B865" s="633" t="s">
        <v>4060</v>
      </c>
      <c r="C865" s="633" t="s">
        <v>653</v>
      </c>
      <c r="D865" s="633" t="s">
        <v>3835</v>
      </c>
      <c r="E865" s="633" t="s">
        <v>4061</v>
      </c>
      <c r="F865" s="633" t="s">
        <v>3835</v>
      </c>
    </row>
    <row r="866" spans="1:6" x14ac:dyDescent="0.15">
      <c r="A866" s="633" t="s">
        <v>4062</v>
      </c>
      <c r="B866" s="633" t="s">
        <v>4063</v>
      </c>
      <c r="C866" s="633" t="s">
        <v>653</v>
      </c>
      <c r="D866" s="633" t="s">
        <v>3835</v>
      </c>
      <c r="E866" s="633" t="s">
        <v>4064</v>
      </c>
      <c r="F866" s="633" t="s">
        <v>3835</v>
      </c>
    </row>
    <row r="867" spans="1:6" x14ac:dyDescent="0.15">
      <c r="A867" s="633" t="s">
        <v>4065</v>
      </c>
      <c r="B867" s="633" t="s">
        <v>4066</v>
      </c>
      <c r="C867" s="633" t="s">
        <v>653</v>
      </c>
      <c r="D867" s="633" t="s">
        <v>3835</v>
      </c>
      <c r="E867" s="633" t="s">
        <v>4067</v>
      </c>
      <c r="F867" s="633" t="s">
        <v>3835</v>
      </c>
    </row>
    <row r="868" spans="1:6" x14ac:dyDescent="0.15">
      <c r="A868" s="633" t="s">
        <v>4068</v>
      </c>
      <c r="B868" s="633" t="s">
        <v>4069</v>
      </c>
      <c r="C868" s="633" t="s">
        <v>653</v>
      </c>
      <c r="D868" s="633" t="s">
        <v>3835</v>
      </c>
      <c r="E868" s="633" t="s">
        <v>2799</v>
      </c>
      <c r="F868" s="633" t="s">
        <v>3835</v>
      </c>
    </row>
    <row r="869" spans="1:6" x14ac:dyDescent="0.15">
      <c r="A869" s="633" t="s">
        <v>4070</v>
      </c>
      <c r="B869" s="633" t="s">
        <v>4071</v>
      </c>
      <c r="C869" s="633" t="s">
        <v>653</v>
      </c>
      <c r="D869" s="633" t="s">
        <v>3835</v>
      </c>
      <c r="E869" s="633" t="s">
        <v>2802</v>
      </c>
      <c r="F869" s="633" t="s">
        <v>3835</v>
      </c>
    </row>
    <row r="870" spans="1:6" x14ac:dyDescent="0.15">
      <c r="A870" s="633" t="s">
        <v>4072</v>
      </c>
      <c r="B870" s="633" t="s">
        <v>4073</v>
      </c>
      <c r="C870" s="633" t="s">
        <v>653</v>
      </c>
      <c r="D870" s="633" t="s">
        <v>3835</v>
      </c>
      <c r="E870" s="633" t="s">
        <v>843</v>
      </c>
      <c r="F870" s="633" t="s">
        <v>3835</v>
      </c>
    </row>
    <row r="871" spans="1:6" x14ac:dyDescent="0.15">
      <c r="A871" s="633" t="s">
        <v>4074</v>
      </c>
      <c r="B871" s="633" t="s">
        <v>4075</v>
      </c>
      <c r="C871" s="633" t="s">
        <v>653</v>
      </c>
      <c r="D871" s="633" t="s">
        <v>3835</v>
      </c>
      <c r="E871" s="633" t="s">
        <v>4076</v>
      </c>
      <c r="F871" s="633" t="s">
        <v>3835</v>
      </c>
    </row>
    <row r="872" spans="1:6" x14ac:dyDescent="0.15">
      <c r="A872" s="633" t="s">
        <v>4077</v>
      </c>
      <c r="B872" s="633" t="s">
        <v>4078</v>
      </c>
      <c r="C872" s="633" t="s">
        <v>653</v>
      </c>
      <c r="D872" s="633" t="s">
        <v>3835</v>
      </c>
      <c r="E872" s="633" t="s">
        <v>4079</v>
      </c>
      <c r="F872" s="633" t="s">
        <v>3835</v>
      </c>
    </row>
    <row r="873" spans="1:6" x14ac:dyDescent="0.15">
      <c r="A873" s="633" t="s">
        <v>4080</v>
      </c>
      <c r="B873" s="633" t="s">
        <v>4081</v>
      </c>
      <c r="C873" s="633" t="s">
        <v>653</v>
      </c>
      <c r="D873" s="633" t="s">
        <v>3835</v>
      </c>
      <c r="E873" s="633" t="s">
        <v>4082</v>
      </c>
      <c r="F873" s="633" t="s">
        <v>3835</v>
      </c>
    </row>
    <row r="874" spans="1:6" x14ac:dyDescent="0.15">
      <c r="A874" s="633" t="s">
        <v>4083</v>
      </c>
      <c r="B874" s="633" t="s">
        <v>4084</v>
      </c>
      <c r="C874" s="633" t="s">
        <v>653</v>
      </c>
      <c r="D874" s="633" t="s">
        <v>3835</v>
      </c>
      <c r="E874" s="633" t="s">
        <v>4085</v>
      </c>
      <c r="F874" s="633" t="s">
        <v>3835</v>
      </c>
    </row>
    <row r="875" spans="1:6" x14ac:dyDescent="0.15">
      <c r="A875" s="633" t="s">
        <v>4086</v>
      </c>
      <c r="B875" s="633" t="s">
        <v>4087</v>
      </c>
      <c r="C875" s="633" t="s">
        <v>653</v>
      </c>
      <c r="D875" s="633" t="s">
        <v>3835</v>
      </c>
      <c r="E875" s="633" t="s">
        <v>4088</v>
      </c>
      <c r="F875" s="633" t="s">
        <v>3835</v>
      </c>
    </row>
    <row r="876" spans="1:6" x14ac:dyDescent="0.15">
      <c r="A876" s="633" t="s">
        <v>4089</v>
      </c>
      <c r="B876" s="633" t="s">
        <v>4090</v>
      </c>
      <c r="C876" s="633" t="s">
        <v>653</v>
      </c>
      <c r="D876" s="633" t="s">
        <v>3835</v>
      </c>
      <c r="E876" s="633" t="s">
        <v>4091</v>
      </c>
      <c r="F876" s="633" t="s">
        <v>3835</v>
      </c>
    </row>
    <row r="877" spans="1:6" x14ac:dyDescent="0.15">
      <c r="A877" s="633" t="s">
        <v>4092</v>
      </c>
      <c r="B877" s="633" t="s">
        <v>4093</v>
      </c>
      <c r="C877" s="633" t="s">
        <v>653</v>
      </c>
      <c r="D877" s="633" t="s">
        <v>3835</v>
      </c>
      <c r="E877" s="633" t="s">
        <v>4094</v>
      </c>
      <c r="F877" s="633" t="s">
        <v>3835</v>
      </c>
    </row>
    <row r="878" spans="1:6" x14ac:dyDescent="0.15">
      <c r="A878" s="633" t="s">
        <v>4095</v>
      </c>
      <c r="B878" s="633" t="s">
        <v>4096</v>
      </c>
      <c r="C878" s="633" t="s">
        <v>653</v>
      </c>
      <c r="D878" s="633" t="s">
        <v>3835</v>
      </c>
      <c r="E878" s="633" t="s">
        <v>4097</v>
      </c>
      <c r="F878" s="633" t="s">
        <v>3835</v>
      </c>
    </row>
    <row r="879" spans="1:6" x14ac:dyDescent="0.15">
      <c r="A879" s="633" t="s">
        <v>4098</v>
      </c>
      <c r="B879" s="633" t="s">
        <v>4099</v>
      </c>
      <c r="C879" s="633" t="s">
        <v>653</v>
      </c>
      <c r="D879" s="633" t="s">
        <v>3835</v>
      </c>
      <c r="E879" s="633" t="s">
        <v>4100</v>
      </c>
      <c r="F879" s="633" t="s">
        <v>3835</v>
      </c>
    </row>
    <row r="880" spans="1:6" x14ac:dyDescent="0.15">
      <c r="A880" s="633" t="s">
        <v>4101</v>
      </c>
      <c r="B880" s="633" t="s">
        <v>4102</v>
      </c>
      <c r="C880" s="633" t="s">
        <v>653</v>
      </c>
      <c r="D880" s="633" t="s">
        <v>3835</v>
      </c>
      <c r="E880" s="633" t="s">
        <v>4103</v>
      </c>
      <c r="F880" s="633" t="s">
        <v>3835</v>
      </c>
    </row>
    <row r="881" spans="1:6" x14ac:dyDescent="0.15">
      <c r="A881" s="633" t="s">
        <v>4104</v>
      </c>
      <c r="B881" s="633" t="s">
        <v>4105</v>
      </c>
      <c r="C881" s="633" t="s">
        <v>653</v>
      </c>
      <c r="D881" s="633" t="s">
        <v>3835</v>
      </c>
      <c r="E881" s="633" t="s">
        <v>4106</v>
      </c>
      <c r="F881" s="633" t="s">
        <v>3835</v>
      </c>
    </row>
    <row r="882" spans="1:6" x14ac:dyDescent="0.15">
      <c r="A882" s="633" t="s">
        <v>4107</v>
      </c>
      <c r="B882" s="633" t="s">
        <v>4108</v>
      </c>
      <c r="C882" s="633" t="s">
        <v>653</v>
      </c>
      <c r="D882" s="633" t="s">
        <v>3835</v>
      </c>
      <c r="E882" s="633" t="s">
        <v>4109</v>
      </c>
      <c r="F882" s="633" t="s">
        <v>3835</v>
      </c>
    </row>
    <row r="883" spans="1:6" x14ac:dyDescent="0.15">
      <c r="A883" s="633" t="s">
        <v>4110</v>
      </c>
      <c r="B883" s="633" t="s">
        <v>4111</v>
      </c>
      <c r="C883" s="633" t="s">
        <v>653</v>
      </c>
      <c r="D883" s="633" t="s">
        <v>3835</v>
      </c>
      <c r="E883" s="633" t="s">
        <v>2859</v>
      </c>
      <c r="F883" s="633" t="s">
        <v>3835</v>
      </c>
    </row>
    <row r="884" spans="1:6" x14ac:dyDescent="0.15">
      <c r="A884" s="633" t="s">
        <v>4112</v>
      </c>
      <c r="B884" s="633" t="s">
        <v>4113</v>
      </c>
      <c r="C884" s="633" t="s">
        <v>653</v>
      </c>
      <c r="D884" s="633" t="s">
        <v>3835</v>
      </c>
      <c r="E884" s="633" t="s">
        <v>4114</v>
      </c>
      <c r="F884" s="633" t="s">
        <v>3835</v>
      </c>
    </row>
    <row r="885" spans="1:6" x14ac:dyDescent="0.15">
      <c r="A885" s="633" t="s">
        <v>4115</v>
      </c>
      <c r="B885" s="633" t="s">
        <v>4116</v>
      </c>
      <c r="C885" s="633" t="s">
        <v>653</v>
      </c>
      <c r="D885" s="633" t="s">
        <v>3835</v>
      </c>
      <c r="E885" s="633" t="s">
        <v>4117</v>
      </c>
      <c r="F885" s="633" t="s">
        <v>3835</v>
      </c>
    </row>
    <row r="886" spans="1:6" x14ac:dyDescent="0.15">
      <c r="A886" s="633" t="s">
        <v>4118</v>
      </c>
      <c r="B886" s="633" t="s">
        <v>4119</v>
      </c>
      <c r="C886" s="633" t="s">
        <v>653</v>
      </c>
      <c r="D886" s="633" t="s">
        <v>3835</v>
      </c>
      <c r="E886" s="633" t="s">
        <v>4120</v>
      </c>
      <c r="F886" s="633" t="s">
        <v>3835</v>
      </c>
    </row>
    <row r="887" spans="1:6" x14ac:dyDescent="0.15">
      <c r="A887" s="633" t="s">
        <v>4121</v>
      </c>
      <c r="B887" s="633" t="s">
        <v>4122</v>
      </c>
      <c r="C887" s="633" t="s">
        <v>653</v>
      </c>
      <c r="D887" s="633" t="s">
        <v>3835</v>
      </c>
      <c r="E887" s="633" t="s">
        <v>4123</v>
      </c>
      <c r="F887" s="633" t="s">
        <v>3835</v>
      </c>
    </row>
    <row r="888" spans="1:6" x14ac:dyDescent="0.15">
      <c r="A888" s="633" t="s">
        <v>4124</v>
      </c>
      <c r="B888" s="633" t="s">
        <v>4125</v>
      </c>
      <c r="C888" s="633" t="s">
        <v>653</v>
      </c>
      <c r="D888" s="633" t="s">
        <v>3835</v>
      </c>
      <c r="E888" s="633" t="s">
        <v>4126</v>
      </c>
      <c r="F888" s="633" t="s">
        <v>3835</v>
      </c>
    </row>
    <row r="889" spans="1:6" x14ac:dyDescent="0.15">
      <c r="A889" s="633" t="s">
        <v>4127</v>
      </c>
      <c r="B889" s="633" t="s">
        <v>4128</v>
      </c>
      <c r="C889" s="633" t="s">
        <v>653</v>
      </c>
      <c r="D889" s="633" t="s">
        <v>3835</v>
      </c>
      <c r="E889" s="633" t="s">
        <v>4129</v>
      </c>
      <c r="F889" s="633" t="s">
        <v>3835</v>
      </c>
    </row>
    <row r="890" spans="1:6" x14ac:dyDescent="0.15">
      <c r="A890" s="633" t="s">
        <v>4130</v>
      </c>
      <c r="B890" s="633" t="s">
        <v>4131</v>
      </c>
      <c r="C890" s="633" t="s">
        <v>653</v>
      </c>
      <c r="D890" s="633" t="s">
        <v>3835</v>
      </c>
      <c r="E890" s="633" t="s">
        <v>4132</v>
      </c>
      <c r="F890" s="633" t="s">
        <v>3835</v>
      </c>
    </row>
    <row r="891" spans="1:6" x14ac:dyDescent="0.15">
      <c r="A891" s="633" t="s">
        <v>4133</v>
      </c>
      <c r="B891" s="633" t="s">
        <v>4134</v>
      </c>
      <c r="C891" s="633" t="s">
        <v>653</v>
      </c>
      <c r="D891" s="633" t="s">
        <v>3835</v>
      </c>
      <c r="E891" s="633" t="s">
        <v>4135</v>
      </c>
      <c r="F891" s="633" t="s">
        <v>3835</v>
      </c>
    </row>
    <row r="892" spans="1:6" x14ac:dyDescent="0.15">
      <c r="A892" s="633" t="s">
        <v>4136</v>
      </c>
      <c r="B892" s="633" t="s">
        <v>4137</v>
      </c>
      <c r="C892" s="633" t="s">
        <v>653</v>
      </c>
      <c r="D892" s="633" t="s">
        <v>3835</v>
      </c>
      <c r="E892" s="633" t="s">
        <v>4138</v>
      </c>
      <c r="F892" s="633" t="s">
        <v>3835</v>
      </c>
    </row>
    <row r="893" spans="1:6" x14ac:dyDescent="0.15">
      <c r="A893" s="633" t="s">
        <v>4139</v>
      </c>
      <c r="B893" s="633" t="s">
        <v>4140</v>
      </c>
      <c r="C893" s="633" t="s">
        <v>653</v>
      </c>
      <c r="D893" s="633" t="s">
        <v>3835</v>
      </c>
      <c r="E893" s="633" t="s">
        <v>4141</v>
      </c>
      <c r="F893" s="633" t="s">
        <v>3835</v>
      </c>
    </row>
    <row r="894" spans="1:6" x14ac:dyDescent="0.15">
      <c r="A894" s="633" t="s">
        <v>4142</v>
      </c>
      <c r="B894" s="633" t="s">
        <v>4143</v>
      </c>
      <c r="C894" s="633" t="s">
        <v>653</v>
      </c>
      <c r="D894" s="633" t="s">
        <v>3835</v>
      </c>
      <c r="E894" s="633" t="s">
        <v>4144</v>
      </c>
      <c r="F894" s="633" t="s">
        <v>3835</v>
      </c>
    </row>
    <row r="895" spans="1:6" x14ac:dyDescent="0.15">
      <c r="A895" s="633" t="s">
        <v>4145</v>
      </c>
      <c r="B895" s="633" t="s">
        <v>4146</v>
      </c>
      <c r="C895" s="633" t="s">
        <v>653</v>
      </c>
      <c r="D895" s="633" t="s">
        <v>3835</v>
      </c>
      <c r="E895" s="633" t="s">
        <v>4147</v>
      </c>
      <c r="F895" s="633" t="s">
        <v>3835</v>
      </c>
    </row>
    <row r="896" spans="1:6" x14ac:dyDescent="0.15">
      <c r="A896" s="633" t="s">
        <v>4148</v>
      </c>
      <c r="B896" s="633" t="s">
        <v>4149</v>
      </c>
      <c r="C896" s="633" t="s">
        <v>653</v>
      </c>
      <c r="D896" s="633" t="s">
        <v>3835</v>
      </c>
      <c r="E896" s="633" t="s">
        <v>888</v>
      </c>
      <c r="F896" s="633" t="s">
        <v>3835</v>
      </c>
    </row>
    <row r="897" spans="1:6" x14ac:dyDescent="0.15">
      <c r="A897" s="633" t="s">
        <v>4150</v>
      </c>
      <c r="B897" s="633" t="s">
        <v>4151</v>
      </c>
      <c r="C897" s="633" t="s">
        <v>653</v>
      </c>
      <c r="D897" s="633" t="s">
        <v>3835</v>
      </c>
      <c r="E897" s="633" t="s">
        <v>4152</v>
      </c>
      <c r="F897" s="633" t="s">
        <v>3835</v>
      </c>
    </row>
    <row r="898" spans="1:6" x14ac:dyDescent="0.15">
      <c r="A898" s="633" t="s">
        <v>4153</v>
      </c>
      <c r="B898" s="633" t="s">
        <v>4154</v>
      </c>
      <c r="C898" s="633" t="s">
        <v>653</v>
      </c>
      <c r="D898" s="633" t="s">
        <v>3835</v>
      </c>
      <c r="E898" s="633" t="s">
        <v>4155</v>
      </c>
      <c r="F898" s="633" t="s">
        <v>3835</v>
      </c>
    </row>
    <row r="899" spans="1:6" x14ac:dyDescent="0.15">
      <c r="A899" s="633" t="s">
        <v>4156</v>
      </c>
      <c r="B899" s="633" t="s">
        <v>4157</v>
      </c>
      <c r="C899" s="633" t="s">
        <v>653</v>
      </c>
      <c r="D899" s="633" t="s">
        <v>3835</v>
      </c>
      <c r="E899" s="633" t="s">
        <v>2950</v>
      </c>
      <c r="F899" s="633" t="s">
        <v>3835</v>
      </c>
    </row>
    <row r="900" spans="1:6" x14ac:dyDescent="0.15">
      <c r="A900" s="633" t="s">
        <v>4158</v>
      </c>
      <c r="B900" s="633" t="s">
        <v>4159</v>
      </c>
      <c r="C900" s="633" t="s">
        <v>653</v>
      </c>
      <c r="D900" s="633" t="s">
        <v>3835</v>
      </c>
      <c r="E900" s="633" t="s">
        <v>2987</v>
      </c>
      <c r="F900" s="633" t="s">
        <v>3835</v>
      </c>
    </row>
    <row r="901" spans="1:6" x14ac:dyDescent="0.15">
      <c r="A901" s="633" t="s">
        <v>4160</v>
      </c>
      <c r="B901" s="633" t="s">
        <v>4161</v>
      </c>
      <c r="C901" s="633" t="s">
        <v>653</v>
      </c>
      <c r="D901" s="633" t="s">
        <v>3835</v>
      </c>
      <c r="E901" s="633" t="s">
        <v>4162</v>
      </c>
      <c r="F901" s="633" t="s">
        <v>3835</v>
      </c>
    </row>
    <row r="902" spans="1:6" x14ac:dyDescent="0.15">
      <c r="A902" s="633" t="s">
        <v>4163</v>
      </c>
      <c r="B902" s="633" t="s">
        <v>4164</v>
      </c>
      <c r="C902" s="633" t="s">
        <v>653</v>
      </c>
      <c r="D902" s="633" t="s">
        <v>3835</v>
      </c>
      <c r="E902" s="633" t="s">
        <v>4165</v>
      </c>
      <c r="F902" s="633" t="s">
        <v>3835</v>
      </c>
    </row>
    <row r="903" spans="1:6" x14ac:dyDescent="0.15">
      <c r="A903" s="633" t="s">
        <v>4166</v>
      </c>
      <c r="B903" s="633" t="s">
        <v>4167</v>
      </c>
      <c r="C903" s="633" t="s">
        <v>653</v>
      </c>
      <c r="D903" s="633" t="s">
        <v>3835</v>
      </c>
      <c r="E903" s="633" t="s">
        <v>1390</v>
      </c>
      <c r="F903" s="633" t="s">
        <v>3835</v>
      </c>
    </row>
    <row r="904" spans="1:6" x14ac:dyDescent="0.15">
      <c r="A904" s="633" t="s">
        <v>4168</v>
      </c>
      <c r="B904" s="633" t="s">
        <v>4169</v>
      </c>
      <c r="C904" s="633" t="s">
        <v>653</v>
      </c>
      <c r="D904" s="633" t="s">
        <v>3835</v>
      </c>
      <c r="E904" s="633" t="s">
        <v>4170</v>
      </c>
      <c r="F904" s="633" t="s">
        <v>3835</v>
      </c>
    </row>
    <row r="905" spans="1:6" x14ac:dyDescent="0.15">
      <c r="A905" s="633" t="s">
        <v>4171</v>
      </c>
      <c r="B905" s="633" t="s">
        <v>4172</v>
      </c>
      <c r="C905" s="633" t="s">
        <v>653</v>
      </c>
      <c r="D905" s="633" t="s">
        <v>3835</v>
      </c>
      <c r="E905" s="633" t="s">
        <v>4173</v>
      </c>
      <c r="F905" s="633" t="s">
        <v>3835</v>
      </c>
    </row>
    <row r="906" spans="1:6" x14ac:dyDescent="0.15">
      <c r="A906" s="633" t="s">
        <v>4174</v>
      </c>
      <c r="B906" s="633" t="s">
        <v>4175</v>
      </c>
      <c r="C906" s="633" t="s">
        <v>653</v>
      </c>
      <c r="D906" s="633" t="s">
        <v>3835</v>
      </c>
      <c r="E906" s="633" t="s">
        <v>4176</v>
      </c>
      <c r="F906" s="633" t="s">
        <v>3835</v>
      </c>
    </row>
    <row r="907" spans="1:6" x14ac:dyDescent="0.15">
      <c r="A907" s="633" t="s">
        <v>4177</v>
      </c>
      <c r="B907" s="633" t="s">
        <v>4178</v>
      </c>
      <c r="C907" s="633" t="s">
        <v>653</v>
      </c>
      <c r="D907" s="633" t="s">
        <v>3835</v>
      </c>
      <c r="E907" s="633" t="s">
        <v>4179</v>
      </c>
      <c r="F907" s="633" t="s">
        <v>3835</v>
      </c>
    </row>
    <row r="908" spans="1:6" x14ac:dyDescent="0.15">
      <c r="A908" s="633" t="s">
        <v>4098</v>
      </c>
      <c r="B908" s="633" t="s">
        <v>4180</v>
      </c>
      <c r="C908" s="633" t="s">
        <v>653</v>
      </c>
      <c r="D908" s="633" t="s">
        <v>3835</v>
      </c>
      <c r="E908" s="633" t="s">
        <v>4181</v>
      </c>
      <c r="F908" s="633" t="s">
        <v>3835</v>
      </c>
    </row>
    <row r="909" spans="1:6" x14ac:dyDescent="0.15">
      <c r="A909" s="633" t="s">
        <v>4182</v>
      </c>
      <c r="B909" s="633" t="s">
        <v>4183</v>
      </c>
      <c r="C909" s="633" t="s">
        <v>653</v>
      </c>
      <c r="D909" s="633" t="s">
        <v>3835</v>
      </c>
      <c r="E909" s="633" t="s">
        <v>3044</v>
      </c>
      <c r="F909" s="633" t="s">
        <v>3835</v>
      </c>
    </row>
    <row r="910" spans="1:6" x14ac:dyDescent="0.15">
      <c r="A910" s="633" t="s">
        <v>4184</v>
      </c>
      <c r="B910" s="633" t="s">
        <v>4185</v>
      </c>
      <c r="C910" s="633" t="s">
        <v>653</v>
      </c>
      <c r="D910" s="633" t="s">
        <v>3835</v>
      </c>
      <c r="E910" s="633" t="s">
        <v>4186</v>
      </c>
      <c r="F910" s="633" t="s">
        <v>3835</v>
      </c>
    </row>
    <row r="911" spans="1:6" x14ac:dyDescent="0.15">
      <c r="A911" s="633" t="s">
        <v>4187</v>
      </c>
      <c r="B911" s="633" t="s">
        <v>4188</v>
      </c>
      <c r="C911" s="633" t="s">
        <v>653</v>
      </c>
      <c r="D911" s="633" t="s">
        <v>3835</v>
      </c>
      <c r="E911" s="633" t="s">
        <v>4189</v>
      </c>
      <c r="F911" s="633" t="s">
        <v>3835</v>
      </c>
    </row>
    <row r="912" spans="1:6" x14ac:dyDescent="0.15">
      <c r="A912" s="633" t="s">
        <v>4190</v>
      </c>
      <c r="B912" s="633" t="s">
        <v>4191</v>
      </c>
      <c r="C912" s="633" t="s">
        <v>653</v>
      </c>
      <c r="D912" s="633" t="s">
        <v>3835</v>
      </c>
      <c r="E912" s="633" t="s">
        <v>4192</v>
      </c>
      <c r="F912" s="633" t="s">
        <v>3835</v>
      </c>
    </row>
    <row r="913" spans="1:6" x14ac:dyDescent="0.15">
      <c r="A913" s="633" t="s">
        <v>4193</v>
      </c>
      <c r="B913" s="633" t="s">
        <v>4194</v>
      </c>
      <c r="C913" s="633" t="s">
        <v>653</v>
      </c>
      <c r="D913" s="633" t="s">
        <v>3835</v>
      </c>
      <c r="E913" s="633" t="s">
        <v>4195</v>
      </c>
      <c r="F913" s="633" t="s">
        <v>3835</v>
      </c>
    </row>
    <row r="914" spans="1:6" x14ac:dyDescent="0.15">
      <c r="A914" s="633" t="s">
        <v>4196</v>
      </c>
      <c r="B914" s="633" t="s">
        <v>4197</v>
      </c>
      <c r="C914" s="633" t="s">
        <v>653</v>
      </c>
      <c r="D914" s="633" t="s">
        <v>3835</v>
      </c>
      <c r="E914" s="633" t="s">
        <v>4198</v>
      </c>
      <c r="F914" s="633" t="s">
        <v>3835</v>
      </c>
    </row>
    <row r="915" spans="1:6" x14ac:dyDescent="0.15">
      <c r="A915" s="633" t="s">
        <v>4199</v>
      </c>
      <c r="B915" s="633" t="s">
        <v>4200</v>
      </c>
      <c r="C915" s="633" t="s">
        <v>653</v>
      </c>
      <c r="D915" s="633" t="s">
        <v>3835</v>
      </c>
      <c r="E915" s="633" t="s">
        <v>4201</v>
      </c>
      <c r="F915" s="633" t="s">
        <v>3835</v>
      </c>
    </row>
    <row r="916" spans="1:6" x14ac:dyDescent="0.15">
      <c r="A916" s="633" t="s">
        <v>4202</v>
      </c>
      <c r="B916" s="633" t="s">
        <v>4203</v>
      </c>
      <c r="C916" s="633" t="s">
        <v>653</v>
      </c>
      <c r="D916" s="633" t="s">
        <v>3835</v>
      </c>
      <c r="E916" s="633" t="s">
        <v>4204</v>
      </c>
      <c r="F916" s="633" t="s">
        <v>3835</v>
      </c>
    </row>
    <row r="917" spans="1:6" x14ac:dyDescent="0.15">
      <c r="A917" s="633" t="s">
        <v>4205</v>
      </c>
      <c r="B917" s="633" t="s">
        <v>4206</v>
      </c>
      <c r="C917" s="633" t="s">
        <v>653</v>
      </c>
      <c r="D917" s="633" t="s">
        <v>3835</v>
      </c>
      <c r="E917" s="633" t="s">
        <v>4207</v>
      </c>
      <c r="F917" s="633" t="s">
        <v>3835</v>
      </c>
    </row>
    <row r="918" spans="1:6" x14ac:dyDescent="0.15">
      <c r="A918" s="633" t="s">
        <v>4208</v>
      </c>
      <c r="B918" s="633" t="s">
        <v>4209</v>
      </c>
      <c r="C918" s="633" t="s">
        <v>653</v>
      </c>
      <c r="D918" s="633" t="s">
        <v>3835</v>
      </c>
      <c r="E918" s="633" t="s">
        <v>3152</v>
      </c>
      <c r="F918" s="633" t="s">
        <v>3835</v>
      </c>
    </row>
    <row r="919" spans="1:6" x14ac:dyDescent="0.15">
      <c r="A919" s="633" t="s">
        <v>4210</v>
      </c>
      <c r="B919" s="633" t="s">
        <v>4211</v>
      </c>
      <c r="C919" s="633" t="s">
        <v>653</v>
      </c>
      <c r="D919" s="633" t="s">
        <v>3835</v>
      </c>
      <c r="E919" s="633" t="s">
        <v>3155</v>
      </c>
      <c r="F919" s="633" t="s">
        <v>3835</v>
      </c>
    </row>
    <row r="920" spans="1:6" x14ac:dyDescent="0.15">
      <c r="A920" s="633" t="s">
        <v>4212</v>
      </c>
      <c r="B920" s="633" t="s">
        <v>4213</v>
      </c>
      <c r="C920" s="633" t="s">
        <v>653</v>
      </c>
      <c r="D920" s="633" t="s">
        <v>3835</v>
      </c>
      <c r="E920" s="633" t="s">
        <v>4214</v>
      </c>
      <c r="F920" s="633" t="s">
        <v>3835</v>
      </c>
    </row>
    <row r="921" spans="1:6" x14ac:dyDescent="0.15">
      <c r="A921" s="633" t="s">
        <v>4215</v>
      </c>
      <c r="B921" s="633" t="s">
        <v>4216</v>
      </c>
      <c r="C921" s="633" t="s">
        <v>653</v>
      </c>
      <c r="D921" s="633" t="s">
        <v>3835</v>
      </c>
      <c r="E921" s="633" t="s">
        <v>4217</v>
      </c>
      <c r="F921" s="633" t="s">
        <v>3835</v>
      </c>
    </row>
    <row r="922" spans="1:6" x14ac:dyDescent="0.15">
      <c r="A922" s="633" t="s">
        <v>4218</v>
      </c>
      <c r="B922" s="633" t="s">
        <v>4219</v>
      </c>
      <c r="C922" s="633" t="s">
        <v>653</v>
      </c>
      <c r="D922" s="633" t="s">
        <v>3835</v>
      </c>
      <c r="E922" s="633" t="s">
        <v>953</v>
      </c>
      <c r="F922" s="633" t="s">
        <v>3835</v>
      </c>
    </row>
    <row r="923" spans="1:6" x14ac:dyDescent="0.15">
      <c r="A923" s="633" t="s">
        <v>4220</v>
      </c>
      <c r="B923" s="633" t="s">
        <v>4221</v>
      </c>
      <c r="C923" s="633" t="s">
        <v>653</v>
      </c>
      <c r="D923" s="633" t="s">
        <v>3835</v>
      </c>
      <c r="E923" s="633" t="s">
        <v>3170</v>
      </c>
      <c r="F923" s="633" t="s">
        <v>3835</v>
      </c>
    </row>
    <row r="924" spans="1:6" x14ac:dyDescent="0.15">
      <c r="A924" s="633" t="s">
        <v>4222</v>
      </c>
      <c r="B924" s="633" t="s">
        <v>4223</v>
      </c>
      <c r="C924" s="633" t="s">
        <v>653</v>
      </c>
      <c r="D924" s="633" t="s">
        <v>3835</v>
      </c>
      <c r="E924" s="633" t="s">
        <v>4224</v>
      </c>
      <c r="F924" s="633" t="s">
        <v>3835</v>
      </c>
    </row>
    <row r="925" spans="1:6" x14ac:dyDescent="0.15">
      <c r="A925" s="633" t="s">
        <v>3867</v>
      </c>
      <c r="B925" s="633" t="s">
        <v>4225</v>
      </c>
      <c r="C925" s="633" t="s">
        <v>653</v>
      </c>
      <c r="D925" s="633" t="s">
        <v>3835</v>
      </c>
      <c r="E925" s="633" t="s">
        <v>4226</v>
      </c>
      <c r="F925" s="633" t="s">
        <v>3835</v>
      </c>
    </row>
    <row r="926" spans="1:6" x14ac:dyDescent="0.15">
      <c r="A926" s="633" t="s">
        <v>4227</v>
      </c>
      <c r="B926" s="633" t="s">
        <v>4228</v>
      </c>
      <c r="C926" s="633" t="s">
        <v>653</v>
      </c>
      <c r="D926" s="633" t="s">
        <v>3835</v>
      </c>
      <c r="E926" s="633" t="s">
        <v>4229</v>
      </c>
      <c r="F926" s="633" t="s">
        <v>3835</v>
      </c>
    </row>
    <row r="927" spans="1:6" x14ac:dyDescent="0.15">
      <c r="A927" s="633" t="s">
        <v>4230</v>
      </c>
      <c r="B927" s="633" t="s">
        <v>4231</v>
      </c>
      <c r="C927" s="633" t="s">
        <v>653</v>
      </c>
      <c r="D927" s="633" t="s">
        <v>3835</v>
      </c>
      <c r="E927" s="633" t="s">
        <v>4232</v>
      </c>
      <c r="F927" s="633" t="s">
        <v>3835</v>
      </c>
    </row>
    <row r="928" spans="1:6" x14ac:dyDescent="0.15">
      <c r="A928" s="633" t="s">
        <v>4233</v>
      </c>
      <c r="B928" s="633" t="s">
        <v>4234</v>
      </c>
      <c r="C928" s="633" t="s">
        <v>653</v>
      </c>
      <c r="D928" s="633" t="s">
        <v>3835</v>
      </c>
      <c r="E928" s="633" t="s">
        <v>4235</v>
      </c>
      <c r="F928" s="633" t="s">
        <v>3835</v>
      </c>
    </row>
    <row r="929" spans="1:6" x14ac:dyDescent="0.15">
      <c r="A929" s="633" t="s">
        <v>4236</v>
      </c>
      <c r="B929" s="633" t="s">
        <v>4237</v>
      </c>
      <c r="C929" s="633" t="s">
        <v>653</v>
      </c>
      <c r="D929" s="633" t="s">
        <v>3835</v>
      </c>
      <c r="E929" s="633" t="s">
        <v>3267</v>
      </c>
      <c r="F929" s="633" t="s">
        <v>3835</v>
      </c>
    </row>
    <row r="930" spans="1:6" x14ac:dyDescent="0.15">
      <c r="A930" s="633" t="s">
        <v>4238</v>
      </c>
      <c r="B930" s="633" t="s">
        <v>4239</v>
      </c>
      <c r="C930" s="633" t="s">
        <v>653</v>
      </c>
      <c r="D930" s="633" t="s">
        <v>3835</v>
      </c>
      <c r="E930" s="633" t="s">
        <v>4240</v>
      </c>
      <c r="F930" s="633" t="s">
        <v>3835</v>
      </c>
    </row>
    <row r="931" spans="1:6" x14ac:dyDescent="0.15">
      <c r="A931" s="633" t="s">
        <v>4241</v>
      </c>
      <c r="B931" s="633" t="s">
        <v>4242</v>
      </c>
      <c r="C931" s="633" t="s">
        <v>653</v>
      </c>
      <c r="D931" s="633" t="s">
        <v>3835</v>
      </c>
      <c r="E931" s="633" t="s">
        <v>4243</v>
      </c>
      <c r="F931" s="633" t="s">
        <v>3835</v>
      </c>
    </row>
    <row r="932" spans="1:6" x14ac:dyDescent="0.15">
      <c r="A932" s="633" t="s">
        <v>4244</v>
      </c>
      <c r="B932" s="633" t="s">
        <v>4245</v>
      </c>
      <c r="C932" s="633" t="s">
        <v>653</v>
      </c>
      <c r="D932" s="633" t="s">
        <v>3835</v>
      </c>
      <c r="E932" s="633" t="s">
        <v>4246</v>
      </c>
      <c r="F932" s="633" t="s">
        <v>3835</v>
      </c>
    </row>
    <row r="933" spans="1:6" x14ac:dyDescent="0.15">
      <c r="A933" s="633" t="s">
        <v>4247</v>
      </c>
      <c r="B933" s="633" t="s">
        <v>4248</v>
      </c>
      <c r="C933" s="633" t="s">
        <v>653</v>
      </c>
      <c r="D933" s="633" t="s">
        <v>3835</v>
      </c>
      <c r="E933" s="633" t="s">
        <v>4249</v>
      </c>
      <c r="F933" s="633" t="s">
        <v>3835</v>
      </c>
    </row>
    <row r="934" spans="1:6" x14ac:dyDescent="0.15">
      <c r="A934" s="633" t="s">
        <v>4250</v>
      </c>
      <c r="B934" s="633" t="s">
        <v>4251</v>
      </c>
      <c r="C934" s="633" t="s">
        <v>653</v>
      </c>
      <c r="D934" s="633" t="s">
        <v>3835</v>
      </c>
      <c r="E934" s="633" t="s">
        <v>3315</v>
      </c>
      <c r="F934" s="633" t="s">
        <v>3835</v>
      </c>
    </row>
    <row r="935" spans="1:6" x14ac:dyDescent="0.15">
      <c r="A935" s="633" t="s">
        <v>4252</v>
      </c>
      <c r="B935" s="633" t="s">
        <v>4253</v>
      </c>
      <c r="C935" s="633" t="s">
        <v>653</v>
      </c>
      <c r="D935" s="633" t="s">
        <v>3835</v>
      </c>
      <c r="E935" s="633" t="s">
        <v>4254</v>
      </c>
      <c r="F935" s="633" t="s">
        <v>3835</v>
      </c>
    </row>
    <row r="936" spans="1:6" x14ac:dyDescent="0.15">
      <c r="A936" s="633" t="s">
        <v>4255</v>
      </c>
      <c r="B936" s="633" t="s">
        <v>4256</v>
      </c>
      <c r="C936" s="633" t="s">
        <v>653</v>
      </c>
      <c r="D936" s="633" t="s">
        <v>3835</v>
      </c>
      <c r="E936" s="633" t="s">
        <v>4257</v>
      </c>
      <c r="F936" s="633" t="s">
        <v>3835</v>
      </c>
    </row>
    <row r="937" spans="1:6" x14ac:dyDescent="0.15">
      <c r="A937" s="633" t="s">
        <v>4258</v>
      </c>
      <c r="B937" s="633" t="s">
        <v>4259</v>
      </c>
      <c r="C937" s="633" t="s">
        <v>653</v>
      </c>
      <c r="D937" s="633" t="s">
        <v>3835</v>
      </c>
      <c r="E937" s="633" t="s">
        <v>4260</v>
      </c>
      <c r="F937" s="633" t="s">
        <v>3835</v>
      </c>
    </row>
    <row r="938" spans="1:6" x14ac:dyDescent="0.15">
      <c r="A938" s="633" t="s">
        <v>4261</v>
      </c>
      <c r="B938" s="633" t="s">
        <v>4262</v>
      </c>
      <c r="C938" s="633" t="s">
        <v>653</v>
      </c>
      <c r="D938" s="633" t="s">
        <v>3835</v>
      </c>
      <c r="E938" s="633" t="s">
        <v>4263</v>
      </c>
      <c r="F938" s="633" t="s">
        <v>3835</v>
      </c>
    </row>
    <row r="939" spans="1:6" x14ac:dyDescent="0.15">
      <c r="A939" s="633" t="s">
        <v>4264</v>
      </c>
      <c r="B939" s="633" t="s">
        <v>4265</v>
      </c>
      <c r="C939" s="633" t="s">
        <v>653</v>
      </c>
      <c r="D939" s="633" t="s">
        <v>3835</v>
      </c>
      <c r="E939" s="633" t="s">
        <v>4266</v>
      </c>
      <c r="F939" s="633" t="s">
        <v>3835</v>
      </c>
    </row>
    <row r="940" spans="1:6" x14ac:dyDescent="0.15">
      <c r="A940" s="633" t="s">
        <v>4267</v>
      </c>
      <c r="B940" s="633" t="s">
        <v>4268</v>
      </c>
      <c r="C940" s="633" t="s">
        <v>653</v>
      </c>
      <c r="D940" s="633" t="s">
        <v>3835</v>
      </c>
      <c r="E940" s="633" t="s">
        <v>4269</v>
      </c>
      <c r="F940" s="633" t="s">
        <v>3835</v>
      </c>
    </row>
    <row r="941" spans="1:6" x14ac:dyDescent="0.15">
      <c r="A941" s="633" t="s">
        <v>4029</v>
      </c>
      <c r="B941" s="633" t="s">
        <v>4270</v>
      </c>
      <c r="C941" s="633" t="s">
        <v>653</v>
      </c>
      <c r="D941" s="633" t="s">
        <v>3835</v>
      </c>
      <c r="E941" s="633" t="s">
        <v>4271</v>
      </c>
      <c r="F941" s="633" t="s">
        <v>3835</v>
      </c>
    </row>
    <row r="942" spans="1:6" x14ac:dyDescent="0.15">
      <c r="A942" s="633" t="s">
        <v>4272</v>
      </c>
      <c r="B942" s="633" t="s">
        <v>4273</v>
      </c>
      <c r="C942" s="633" t="s">
        <v>653</v>
      </c>
      <c r="D942" s="633" t="s">
        <v>3835</v>
      </c>
      <c r="E942" s="633" t="s">
        <v>3351</v>
      </c>
      <c r="F942" s="633" t="s">
        <v>3835</v>
      </c>
    </row>
    <row r="943" spans="1:6" x14ac:dyDescent="0.15">
      <c r="A943" s="633" t="s">
        <v>4274</v>
      </c>
      <c r="B943" s="633" t="s">
        <v>4275</v>
      </c>
      <c r="C943" s="633" t="s">
        <v>653</v>
      </c>
      <c r="D943" s="633" t="s">
        <v>3835</v>
      </c>
      <c r="E943" s="633" t="s">
        <v>4276</v>
      </c>
      <c r="F943" s="633" t="s">
        <v>3835</v>
      </c>
    </row>
    <row r="944" spans="1:6" x14ac:dyDescent="0.15">
      <c r="A944" s="633" t="s">
        <v>4277</v>
      </c>
      <c r="B944" s="633" t="s">
        <v>4278</v>
      </c>
      <c r="C944" s="633" t="s">
        <v>653</v>
      </c>
      <c r="D944" s="633" t="s">
        <v>3835</v>
      </c>
      <c r="E944" s="633" t="s">
        <v>4279</v>
      </c>
      <c r="F944" s="633" t="s">
        <v>3835</v>
      </c>
    </row>
    <row r="945" spans="1:6" x14ac:dyDescent="0.15">
      <c r="A945" s="633" t="s">
        <v>4280</v>
      </c>
      <c r="B945" s="633" t="s">
        <v>4281</v>
      </c>
      <c r="C945" s="633" t="s">
        <v>653</v>
      </c>
      <c r="D945" s="633" t="s">
        <v>3835</v>
      </c>
      <c r="E945" s="633" t="s">
        <v>4282</v>
      </c>
      <c r="F945" s="633" t="s">
        <v>3835</v>
      </c>
    </row>
    <row r="946" spans="1:6" x14ac:dyDescent="0.15">
      <c r="A946" s="633" t="s">
        <v>4283</v>
      </c>
      <c r="B946" s="633" t="s">
        <v>4284</v>
      </c>
      <c r="C946" s="633" t="s">
        <v>653</v>
      </c>
      <c r="D946" s="633" t="s">
        <v>3835</v>
      </c>
      <c r="E946" s="633" t="s">
        <v>4285</v>
      </c>
      <c r="F946" s="633" t="s">
        <v>3835</v>
      </c>
    </row>
    <row r="947" spans="1:6" x14ac:dyDescent="0.15">
      <c r="A947" s="633" t="s">
        <v>4286</v>
      </c>
      <c r="B947" s="633" t="s">
        <v>4287</v>
      </c>
      <c r="C947" s="633" t="s">
        <v>653</v>
      </c>
      <c r="D947" s="633" t="s">
        <v>3835</v>
      </c>
      <c r="E947" s="633" t="s">
        <v>4288</v>
      </c>
      <c r="F947" s="633" t="s">
        <v>3835</v>
      </c>
    </row>
    <row r="948" spans="1:6" x14ac:dyDescent="0.15">
      <c r="A948" s="633" t="s">
        <v>4289</v>
      </c>
      <c r="B948" s="633" t="s">
        <v>4290</v>
      </c>
      <c r="C948" s="633" t="s">
        <v>653</v>
      </c>
      <c r="D948" s="633" t="s">
        <v>3835</v>
      </c>
      <c r="E948" s="633" t="s">
        <v>4291</v>
      </c>
      <c r="F948" s="633" t="s">
        <v>3835</v>
      </c>
    </row>
    <row r="949" spans="1:6" x14ac:dyDescent="0.15">
      <c r="A949" s="633" t="s">
        <v>4292</v>
      </c>
      <c r="B949" s="633" t="s">
        <v>4293</v>
      </c>
      <c r="C949" s="633" t="s">
        <v>653</v>
      </c>
      <c r="D949" s="633" t="s">
        <v>3835</v>
      </c>
      <c r="E949" s="633" t="s">
        <v>4294</v>
      </c>
      <c r="F949" s="633" t="s">
        <v>3835</v>
      </c>
    </row>
    <row r="950" spans="1:6" x14ac:dyDescent="0.15">
      <c r="A950" s="633" t="s">
        <v>4295</v>
      </c>
      <c r="B950" s="633" t="s">
        <v>4296</v>
      </c>
      <c r="C950" s="633" t="s">
        <v>653</v>
      </c>
      <c r="D950" s="633" t="s">
        <v>3835</v>
      </c>
      <c r="E950" s="633" t="s">
        <v>4297</v>
      </c>
      <c r="F950" s="633" t="s">
        <v>3835</v>
      </c>
    </row>
    <row r="951" spans="1:6" x14ac:dyDescent="0.15">
      <c r="A951" s="633" t="s">
        <v>4298</v>
      </c>
      <c r="B951" s="633" t="s">
        <v>4299</v>
      </c>
      <c r="C951" s="633" t="s">
        <v>653</v>
      </c>
      <c r="D951" s="633" t="s">
        <v>3835</v>
      </c>
      <c r="E951" s="633" t="s">
        <v>4300</v>
      </c>
      <c r="F951" s="633" t="s">
        <v>3835</v>
      </c>
    </row>
    <row r="952" spans="1:6" x14ac:dyDescent="0.15">
      <c r="A952" s="633" t="s">
        <v>4301</v>
      </c>
      <c r="B952" s="633" t="s">
        <v>4302</v>
      </c>
      <c r="C952" s="633" t="s">
        <v>653</v>
      </c>
      <c r="D952" s="633" t="s">
        <v>3835</v>
      </c>
      <c r="E952" s="633" t="s">
        <v>4303</v>
      </c>
      <c r="F952" s="633" t="s">
        <v>3835</v>
      </c>
    </row>
    <row r="953" spans="1:6" x14ac:dyDescent="0.15">
      <c r="A953" s="633" t="s">
        <v>4304</v>
      </c>
      <c r="B953" s="633" t="s">
        <v>4305</v>
      </c>
      <c r="C953" s="633" t="s">
        <v>653</v>
      </c>
      <c r="D953" s="633" t="s">
        <v>3835</v>
      </c>
      <c r="E953" s="633" t="s">
        <v>4306</v>
      </c>
      <c r="F953" s="633" t="s">
        <v>3835</v>
      </c>
    </row>
    <row r="954" spans="1:6" x14ac:dyDescent="0.15">
      <c r="A954" s="633" t="s">
        <v>4307</v>
      </c>
      <c r="B954" s="633" t="s">
        <v>4308</v>
      </c>
      <c r="C954" s="633" t="s">
        <v>653</v>
      </c>
      <c r="D954" s="633" t="s">
        <v>3835</v>
      </c>
      <c r="E954" s="633" t="s">
        <v>4309</v>
      </c>
      <c r="F954" s="633" t="s">
        <v>3835</v>
      </c>
    </row>
    <row r="955" spans="1:6" x14ac:dyDescent="0.15">
      <c r="A955" s="633" t="s">
        <v>4310</v>
      </c>
      <c r="B955" s="633" t="s">
        <v>4311</v>
      </c>
      <c r="C955" s="633" t="s">
        <v>653</v>
      </c>
      <c r="D955" s="633" t="s">
        <v>3835</v>
      </c>
      <c r="E955" s="633" t="s">
        <v>4312</v>
      </c>
      <c r="F955" s="633" t="s">
        <v>3835</v>
      </c>
    </row>
    <row r="956" spans="1:6" x14ac:dyDescent="0.15">
      <c r="A956" s="633" t="s">
        <v>4313</v>
      </c>
      <c r="B956" s="633" t="s">
        <v>4314</v>
      </c>
      <c r="C956" s="633" t="s">
        <v>653</v>
      </c>
      <c r="D956" s="633" t="s">
        <v>3835</v>
      </c>
      <c r="E956" s="633" t="s">
        <v>4315</v>
      </c>
      <c r="F956" s="633" t="s">
        <v>3835</v>
      </c>
    </row>
    <row r="957" spans="1:6" x14ac:dyDescent="0.15">
      <c r="A957" s="633" t="s">
        <v>4316</v>
      </c>
      <c r="B957" s="633" t="s">
        <v>4317</v>
      </c>
      <c r="C957" s="633" t="s">
        <v>653</v>
      </c>
      <c r="D957" s="633" t="s">
        <v>3835</v>
      </c>
      <c r="E957" s="633" t="s">
        <v>4318</v>
      </c>
      <c r="F957" s="633" t="s">
        <v>3835</v>
      </c>
    </row>
    <row r="958" spans="1:6" x14ac:dyDescent="0.15">
      <c r="A958" s="633" t="s">
        <v>4319</v>
      </c>
      <c r="B958" s="633" t="s">
        <v>4320</v>
      </c>
      <c r="C958" s="633" t="s">
        <v>653</v>
      </c>
      <c r="D958" s="633" t="s">
        <v>3835</v>
      </c>
      <c r="E958" s="633" t="s">
        <v>3401</v>
      </c>
      <c r="F958" s="633" t="s">
        <v>3835</v>
      </c>
    </row>
    <row r="959" spans="1:6" x14ac:dyDescent="0.15">
      <c r="A959" s="633" t="s">
        <v>4321</v>
      </c>
      <c r="B959" s="633" t="s">
        <v>4322</v>
      </c>
      <c r="C959" s="633" t="s">
        <v>653</v>
      </c>
      <c r="D959" s="633" t="s">
        <v>3835</v>
      </c>
      <c r="E959" s="633" t="s">
        <v>1163</v>
      </c>
      <c r="F959" s="633" t="s">
        <v>3835</v>
      </c>
    </row>
    <row r="960" spans="1:6" x14ac:dyDescent="0.15">
      <c r="A960" s="633" t="s">
        <v>4323</v>
      </c>
      <c r="B960" s="633" t="s">
        <v>4324</v>
      </c>
      <c r="C960" s="633" t="s">
        <v>653</v>
      </c>
      <c r="D960" s="633" t="s">
        <v>3835</v>
      </c>
      <c r="E960" s="633" t="s">
        <v>4325</v>
      </c>
      <c r="F960" s="633" t="s">
        <v>3835</v>
      </c>
    </row>
    <row r="961" spans="1:6" x14ac:dyDescent="0.15">
      <c r="A961" s="633" t="s">
        <v>4326</v>
      </c>
      <c r="B961" s="633" t="s">
        <v>4327</v>
      </c>
      <c r="C961" s="633" t="s">
        <v>653</v>
      </c>
      <c r="D961" s="633" t="s">
        <v>3835</v>
      </c>
      <c r="E961" s="633" t="s">
        <v>4328</v>
      </c>
      <c r="F961" s="633" t="s">
        <v>3835</v>
      </c>
    </row>
    <row r="962" spans="1:6" x14ac:dyDescent="0.15">
      <c r="A962" s="633" t="s">
        <v>4329</v>
      </c>
      <c r="B962" s="633" t="s">
        <v>4330</v>
      </c>
      <c r="C962" s="633" t="s">
        <v>653</v>
      </c>
      <c r="D962" s="633" t="s">
        <v>3835</v>
      </c>
      <c r="E962" s="633" t="s">
        <v>4331</v>
      </c>
      <c r="F962" s="633" t="s">
        <v>3835</v>
      </c>
    </row>
    <row r="963" spans="1:6" x14ac:dyDescent="0.15">
      <c r="A963" s="633" t="s">
        <v>4332</v>
      </c>
      <c r="B963" s="633" t="s">
        <v>4333</v>
      </c>
      <c r="C963" s="633" t="s">
        <v>653</v>
      </c>
      <c r="D963" s="633" t="s">
        <v>3835</v>
      </c>
      <c r="E963" s="633" t="s">
        <v>4334</v>
      </c>
      <c r="F963" s="633" t="s">
        <v>3835</v>
      </c>
    </row>
    <row r="964" spans="1:6" x14ac:dyDescent="0.15">
      <c r="A964" s="633" t="s">
        <v>4335</v>
      </c>
      <c r="B964" s="633" t="s">
        <v>4336</v>
      </c>
      <c r="C964" s="633" t="s">
        <v>653</v>
      </c>
      <c r="D964" s="633" t="s">
        <v>3835</v>
      </c>
      <c r="E964" s="633" t="s">
        <v>3427</v>
      </c>
      <c r="F964" s="633" t="s">
        <v>3835</v>
      </c>
    </row>
    <row r="965" spans="1:6" x14ac:dyDescent="0.15">
      <c r="A965" s="633" t="s">
        <v>4337</v>
      </c>
      <c r="B965" s="633" t="s">
        <v>4338</v>
      </c>
      <c r="C965" s="633" t="s">
        <v>653</v>
      </c>
      <c r="D965" s="633" t="s">
        <v>3835</v>
      </c>
      <c r="E965" s="633" t="s">
        <v>4339</v>
      </c>
      <c r="F965" s="633" t="s">
        <v>3835</v>
      </c>
    </row>
    <row r="966" spans="1:6" x14ac:dyDescent="0.15">
      <c r="A966" s="633" t="s">
        <v>4340</v>
      </c>
      <c r="B966" s="633" t="s">
        <v>4341</v>
      </c>
      <c r="C966" s="633" t="s">
        <v>653</v>
      </c>
      <c r="D966" s="633" t="s">
        <v>3835</v>
      </c>
      <c r="E966" s="633" t="s">
        <v>4342</v>
      </c>
      <c r="F966" s="633" t="s">
        <v>3835</v>
      </c>
    </row>
    <row r="967" spans="1:6" x14ac:dyDescent="0.15">
      <c r="A967" s="633" t="s">
        <v>4343</v>
      </c>
      <c r="B967" s="633" t="s">
        <v>4344</v>
      </c>
      <c r="C967" s="633" t="s">
        <v>653</v>
      </c>
      <c r="D967" s="633" t="s">
        <v>3835</v>
      </c>
      <c r="E967" s="633" t="s">
        <v>4345</v>
      </c>
      <c r="F967" s="633" t="s">
        <v>3835</v>
      </c>
    </row>
    <row r="968" spans="1:6" x14ac:dyDescent="0.15">
      <c r="A968" s="633" t="s">
        <v>4346</v>
      </c>
      <c r="B968" s="633" t="s">
        <v>4347</v>
      </c>
      <c r="C968" s="633" t="s">
        <v>653</v>
      </c>
      <c r="D968" s="633" t="s">
        <v>3835</v>
      </c>
      <c r="E968" s="633" t="s">
        <v>4348</v>
      </c>
      <c r="F968" s="633" t="s">
        <v>3835</v>
      </c>
    </row>
    <row r="969" spans="1:6" x14ac:dyDescent="0.15">
      <c r="A969" s="633" t="s">
        <v>4349</v>
      </c>
      <c r="B969" s="633" t="s">
        <v>4350</v>
      </c>
      <c r="C969" s="633" t="s">
        <v>653</v>
      </c>
      <c r="D969" s="633" t="s">
        <v>3835</v>
      </c>
      <c r="E969" s="633" t="s">
        <v>4351</v>
      </c>
      <c r="F969" s="633" t="s">
        <v>3835</v>
      </c>
    </row>
    <row r="970" spans="1:6" x14ac:dyDescent="0.15">
      <c r="A970" s="633" t="s">
        <v>4352</v>
      </c>
      <c r="B970" s="633" t="s">
        <v>4353</v>
      </c>
      <c r="C970" s="633" t="s">
        <v>653</v>
      </c>
      <c r="D970" s="633" t="s">
        <v>3835</v>
      </c>
      <c r="E970" s="633" t="s">
        <v>4354</v>
      </c>
      <c r="F970" s="633" t="s">
        <v>3835</v>
      </c>
    </row>
    <row r="971" spans="1:6" x14ac:dyDescent="0.15">
      <c r="A971" s="633" t="s">
        <v>4355</v>
      </c>
      <c r="B971" s="633" t="s">
        <v>4356</v>
      </c>
      <c r="C971" s="633" t="s">
        <v>653</v>
      </c>
      <c r="D971" s="633" t="s">
        <v>3835</v>
      </c>
      <c r="E971" s="633" t="s">
        <v>4357</v>
      </c>
      <c r="F971" s="633" t="s">
        <v>3835</v>
      </c>
    </row>
    <row r="972" spans="1:6" x14ac:dyDescent="0.15">
      <c r="A972" s="633" t="s">
        <v>4358</v>
      </c>
      <c r="B972" s="633" t="s">
        <v>4359</v>
      </c>
      <c r="C972" s="633" t="s">
        <v>653</v>
      </c>
      <c r="D972" s="633" t="s">
        <v>3835</v>
      </c>
      <c r="E972" s="633" t="s">
        <v>4360</v>
      </c>
      <c r="F972" s="633" t="s">
        <v>3835</v>
      </c>
    </row>
    <row r="973" spans="1:6" x14ac:dyDescent="0.15">
      <c r="A973" s="633" t="s">
        <v>4361</v>
      </c>
      <c r="B973" s="633" t="s">
        <v>4362</v>
      </c>
      <c r="C973" s="633" t="s">
        <v>653</v>
      </c>
      <c r="D973" s="633" t="s">
        <v>3835</v>
      </c>
      <c r="E973" s="633" t="s">
        <v>4363</v>
      </c>
      <c r="F973" s="633" t="s">
        <v>3835</v>
      </c>
    </row>
    <row r="974" spans="1:6" x14ac:dyDescent="0.15">
      <c r="A974" s="633" t="s">
        <v>4364</v>
      </c>
      <c r="B974" s="633" t="s">
        <v>4365</v>
      </c>
      <c r="C974" s="633" t="s">
        <v>653</v>
      </c>
      <c r="D974" s="633" t="s">
        <v>3835</v>
      </c>
      <c r="E974" s="633" t="s">
        <v>4366</v>
      </c>
      <c r="F974" s="633" t="s">
        <v>3835</v>
      </c>
    </row>
    <row r="975" spans="1:6" x14ac:dyDescent="0.15">
      <c r="A975" s="633" t="s">
        <v>4367</v>
      </c>
      <c r="B975" s="633" t="s">
        <v>4368</v>
      </c>
      <c r="C975" s="633" t="s">
        <v>653</v>
      </c>
      <c r="D975" s="633" t="s">
        <v>3835</v>
      </c>
      <c r="E975" s="633" t="s">
        <v>1441</v>
      </c>
      <c r="F975" s="633" t="s">
        <v>3835</v>
      </c>
    </row>
    <row r="976" spans="1:6" x14ac:dyDescent="0.15">
      <c r="A976" s="633" t="s">
        <v>4369</v>
      </c>
      <c r="B976" s="633" t="s">
        <v>4370</v>
      </c>
      <c r="C976" s="633" t="s">
        <v>653</v>
      </c>
      <c r="D976" s="633" t="s">
        <v>3835</v>
      </c>
      <c r="E976" s="633" t="s">
        <v>4371</v>
      </c>
      <c r="F976" s="633" t="s">
        <v>3835</v>
      </c>
    </row>
    <row r="977" spans="1:6" x14ac:dyDescent="0.15">
      <c r="A977" s="633" t="s">
        <v>4372</v>
      </c>
      <c r="B977" s="633" t="s">
        <v>4373</v>
      </c>
      <c r="C977" s="633" t="s">
        <v>653</v>
      </c>
      <c r="D977" s="633" t="s">
        <v>3835</v>
      </c>
      <c r="E977" s="633" t="s">
        <v>1444</v>
      </c>
      <c r="F977" s="633" t="s">
        <v>3835</v>
      </c>
    </row>
    <row r="978" spans="1:6" x14ac:dyDescent="0.15">
      <c r="A978" s="633" t="s">
        <v>4374</v>
      </c>
      <c r="B978" s="633" t="s">
        <v>4375</v>
      </c>
      <c r="C978" s="633" t="s">
        <v>653</v>
      </c>
      <c r="D978" s="633" t="s">
        <v>3835</v>
      </c>
      <c r="E978" s="633" t="s">
        <v>4376</v>
      </c>
      <c r="F978" s="633" t="s">
        <v>3835</v>
      </c>
    </row>
    <row r="979" spans="1:6" x14ac:dyDescent="0.15">
      <c r="A979" s="633" t="s">
        <v>4377</v>
      </c>
      <c r="B979" s="633" t="s">
        <v>4378</v>
      </c>
      <c r="C979" s="633" t="s">
        <v>653</v>
      </c>
      <c r="D979" s="633" t="s">
        <v>3835</v>
      </c>
      <c r="E979" s="633" t="s">
        <v>4379</v>
      </c>
      <c r="F979" s="633" t="s">
        <v>3835</v>
      </c>
    </row>
    <row r="980" spans="1:6" x14ac:dyDescent="0.15">
      <c r="A980" s="633" t="s">
        <v>4380</v>
      </c>
      <c r="B980" s="633" t="s">
        <v>4381</v>
      </c>
      <c r="C980" s="633" t="s">
        <v>653</v>
      </c>
      <c r="D980" s="633" t="s">
        <v>3835</v>
      </c>
      <c r="E980" s="633" t="s">
        <v>4382</v>
      </c>
      <c r="F980" s="633" t="s">
        <v>3835</v>
      </c>
    </row>
    <row r="981" spans="1:6" x14ac:dyDescent="0.15">
      <c r="A981" s="633" t="s">
        <v>4383</v>
      </c>
      <c r="B981" s="633" t="s">
        <v>4384</v>
      </c>
      <c r="C981" s="633" t="s">
        <v>653</v>
      </c>
      <c r="D981" s="633" t="s">
        <v>3835</v>
      </c>
      <c r="E981" s="633" t="s">
        <v>4385</v>
      </c>
      <c r="F981" s="633" t="s">
        <v>3835</v>
      </c>
    </row>
    <row r="982" spans="1:6" x14ac:dyDescent="0.15">
      <c r="A982" s="633" t="s">
        <v>4386</v>
      </c>
      <c r="B982" s="633" t="s">
        <v>4387</v>
      </c>
      <c r="C982" s="633" t="s">
        <v>653</v>
      </c>
      <c r="D982" s="633" t="s">
        <v>3835</v>
      </c>
      <c r="E982" s="633" t="s">
        <v>4388</v>
      </c>
      <c r="F982" s="633" t="s">
        <v>3835</v>
      </c>
    </row>
    <row r="983" spans="1:6" x14ac:dyDescent="0.15">
      <c r="A983" s="633" t="s">
        <v>4389</v>
      </c>
      <c r="B983" s="633" t="s">
        <v>4390</v>
      </c>
      <c r="C983" s="633" t="s">
        <v>653</v>
      </c>
      <c r="D983" s="633" t="s">
        <v>3835</v>
      </c>
      <c r="E983" s="633" t="s">
        <v>4391</v>
      </c>
      <c r="F983" s="633" t="s">
        <v>3835</v>
      </c>
    </row>
    <row r="984" spans="1:6" x14ac:dyDescent="0.15">
      <c r="A984" s="633" t="s">
        <v>4392</v>
      </c>
      <c r="B984" s="633" t="s">
        <v>4393</v>
      </c>
      <c r="C984" s="633" t="s">
        <v>653</v>
      </c>
      <c r="D984" s="633" t="s">
        <v>3835</v>
      </c>
      <c r="E984" s="633" t="s">
        <v>4394</v>
      </c>
      <c r="F984" s="633" t="s">
        <v>3835</v>
      </c>
    </row>
    <row r="985" spans="1:6" x14ac:dyDescent="0.15">
      <c r="A985" s="633" t="s">
        <v>4392</v>
      </c>
      <c r="B985" s="633" t="s">
        <v>4395</v>
      </c>
      <c r="C985" s="633" t="s">
        <v>653</v>
      </c>
      <c r="D985" s="633" t="s">
        <v>3835</v>
      </c>
      <c r="E985" s="633" t="s">
        <v>4396</v>
      </c>
      <c r="F985" s="633" t="s">
        <v>3835</v>
      </c>
    </row>
    <row r="986" spans="1:6" x14ac:dyDescent="0.15">
      <c r="A986" s="633" t="s">
        <v>4392</v>
      </c>
      <c r="B986" s="633" t="s">
        <v>4397</v>
      </c>
      <c r="C986" s="633" t="s">
        <v>653</v>
      </c>
      <c r="D986" s="633" t="s">
        <v>3835</v>
      </c>
      <c r="E986" s="633" t="s">
        <v>4398</v>
      </c>
      <c r="F986" s="633" t="s">
        <v>3835</v>
      </c>
    </row>
    <row r="987" spans="1:6" x14ac:dyDescent="0.15">
      <c r="A987" s="633" t="s">
        <v>4399</v>
      </c>
      <c r="B987" s="633" t="s">
        <v>4400</v>
      </c>
      <c r="C987" s="633" t="s">
        <v>653</v>
      </c>
      <c r="D987" s="633" t="s">
        <v>3835</v>
      </c>
      <c r="E987" s="633" t="s">
        <v>4401</v>
      </c>
      <c r="F987" s="633" t="s">
        <v>3835</v>
      </c>
    </row>
    <row r="988" spans="1:6" x14ac:dyDescent="0.15">
      <c r="A988" s="633" t="s">
        <v>4160</v>
      </c>
      <c r="B988" s="633" t="s">
        <v>4402</v>
      </c>
      <c r="C988" s="633" t="s">
        <v>653</v>
      </c>
      <c r="D988" s="633" t="s">
        <v>3835</v>
      </c>
      <c r="E988" s="633" t="s">
        <v>4403</v>
      </c>
      <c r="F988" s="633" t="s">
        <v>3835</v>
      </c>
    </row>
    <row r="989" spans="1:6" x14ac:dyDescent="0.15">
      <c r="A989" s="633" t="s">
        <v>4404</v>
      </c>
      <c r="B989" s="633" t="s">
        <v>4405</v>
      </c>
      <c r="C989" s="633" t="s">
        <v>653</v>
      </c>
      <c r="D989" s="633" t="s">
        <v>3835</v>
      </c>
      <c r="E989" s="633" t="s">
        <v>4406</v>
      </c>
      <c r="F989" s="633" t="s">
        <v>3835</v>
      </c>
    </row>
    <row r="990" spans="1:6" x14ac:dyDescent="0.15">
      <c r="A990" s="633" t="s">
        <v>4407</v>
      </c>
      <c r="B990" s="633" t="s">
        <v>4408</v>
      </c>
      <c r="C990" s="633" t="s">
        <v>653</v>
      </c>
      <c r="D990" s="633" t="s">
        <v>3835</v>
      </c>
      <c r="E990" s="633" t="s">
        <v>4409</v>
      </c>
      <c r="F990" s="633" t="s">
        <v>3835</v>
      </c>
    </row>
    <row r="991" spans="1:6" x14ac:dyDescent="0.15">
      <c r="A991" s="633" t="s">
        <v>4410</v>
      </c>
      <c r="B991" s="633" t="s">
        <v>4411</v>
      </c>
      <c r="C991" s="633" t="s">
        <v>653</v>
      </c>
      <c r="D991" s="633" t="s">
        <v>3835</v>
      </c>
      <c r="E991" s="633" t="s">
        <v>4412</v>
      </c>
      <c r="F991" s="633" t="s">
        <v>3835</v>
      </c>
    </row>
    <row r="992" spans="1:6" x14ac:dyDescent="0.15">
      <c r="A992" s="633" t="s">
        <v>4413</v>
      </c>
      <c r="B992" s="633" t="s">
        <v>4414</v>
      </c>
      <c r="C992" s="633" t="s">
        <v>653</v>
      </c>
      <c r="D992" s="633" t="s">
        <v>3835</v>
      </c>
      <c r="E992" s="633" t="s">
        <v>4415</v>
      </c>
      <c r="F992" s="633" t="s">
        <v>3835</v>
      </c>
    </row>
    <row r="993" spans="1:6" x14ac:dyDescent="0.15">
      <c r="A993" s="633" t="s">
        <v>4416</v>
      </c>
      <c r="B993" s="633" t="s">
        <v>4417</v>
      </c>
      <c r="C993" s="633" t="s">
        <v>653</v>
      </c>
      <c r="D993" s="633" t="s">
        <v>3835</v>
      </c>
      <c r="E993" s="633" t="s">
        <v>4418</v>
      </c>
      <c r="F993" s="633" t="s">
        <v>3835</v>
      </c>
    </row>
    <row r="994" spans="1:6" x14ac:dyDescent="0.15">
      <c r="A994" s="633" t="s">
        <v>4419</v>
      </c>
      <c r="B994" s="633" t="s">
        <v>4420</v>
      </c>
      <c r="C994" s="633" t="s">
        <v>653</v>
      </c>
      <c r="D994" s="633" t="s">
        <v>3835</v>
      </c>
      <c r="E994" s="633" t="s">
        <v>4421</v>
      </c>
      <c r="F994" s="633" t="s">
        <v>3835</v>
      </c>
    </row>
    <row r="995" spans="1:6" x14ac:dyDescent="0.15">
      <c r="A995" s="633" t="s">
        <v>4422</v>
      </c>
      <c r="B995" s="633" t="s">
        <v>4423</v>
      </c>
      <c r="C995" s="633" t="s">
        <v>653</v>
      </c>
      <c r="D995" s="633" t="s">
        <v>3835</v>
      </c>
      <c r="E995" s="633" t="s">
        <v>4424</v>
      </c>
      <c r="F995" s="633" t="s">
        <v>3835</v>
      </c>
    </row>
    <row r="996" spans="1:6" x14ac:dyDescent="0.15">
      <c r="A996" s="633" t="s">
        <v>4425</v>
      </c>
      <c r="B996" s="633" t="s">
        <v>4426</v>
      </c>
      <c r="C996" s="633" t="s">
        <v>653</v>
      </c>
      <c r="D996" s="633" t="s">
        <v>3835</v>
      </c>
      <c r="E996" s="633" t="s">
        <v>4427</v>
      </c>
      <c r="F996" s="633" t="s">
        <v>3835</v>
      </c>
    </row>
    <row r="997" spans="1:6" x14ac:dyDescent="0.15">
      <c r="A997" s="633" t="s">
        <v>4428</v>
      </c>
      <c r="B997" s="633" t="s">
        <v>4429</v>
      </c>
      <c r="C997" s="633" t="s">
        <v>653</v>
      </c>
      <c r="D997" s="633" t="s">
        <v>3835</v>
      </c>
      <c r="E997" s="633" t="s">
        <v>4430</v>
      </c>
      <c r="F997" s="633" t="s">
        <v>3835</v>
      </c>
    </row>
    <row r="998" spans="1:6" x14ac:dyDescent="0.15">
      <c r="A998" s="633" t="s">
        <v>4431</v>
      </c>
      <c r="B998" s="633" t="s">
        <v>4432</v>
      </c>
      <c r="C998" s="633" t="s">
        <v>653</v>
      </c>
      <c r="D998" s="633" t="s">
        <v>3835</v>
      </c>
      <c r="E998" s="633" t="s">
        <v>4433</v>
      </c>
      <c r="F998" s="633" t="s">
        <v>3835</v>
      </c>
    </row>
    <row r="999" spans="1:6" x14ac:dyDescent="0.15">
      <c r="A999" s="633" t="s">
        <v>4434</v>
      </c>
      <c r="B999" s="633" t="s">
        <v>4435</v>
      </c>
      <c r="C999" s="633" t="s">
        <v>653</v>
      </c>
      <c r="D999" s="633" t="s">
        <v>3835</v>
      </c>
      <c r="E999" s="633" t="s">
        <v>4436</v>
      </c>
      <c r="F999" s="633" t="s">
        <v>3835</v>
      </c>
    </row>
    <row r="1000" spans="1:6" x14ac:dyDescent="0.15">
      <c r="A1000" s="633" t="s">
        <v>4437</v>
      </c>
      <c r="B1000" s="633" t="s">
        <v>4438</v>
      </c>
      <c r="C1000" s="633" t="s">
        <v>653</v>
      </c>
      <c r="D1000" s="633" t="s">
        <v>3835</v>
      </c>
      <c r="E1000" s="633" t="s">
        <v>4439</v>
      </c>
      <c r="F1000" s="633" t="s">
        <v>3835</v>
      </c>
    </row>
    <row r="1001" spans="1:6" x14ac:dyDescent="0.15">
      <c r="A1001" s="633" t="s">
        <v>4440</v>
      </c>
      <c r="B1001" s="633" t="s">
        <v>4441</v>
      </c>
      <c r="C1001" s="633" t="s">
        <v>653</v>
      </c>
      <c r="D1001" s="633" t="s">
        <v>3835</v>
      </c>
      <c r="E1001" s="633" t="s">
        <v>1244</v>
      </c>
      <c r="F1001" s="633" t="s">
        <v>3835</v>
      </c>
    </row>
    <row r="1002" spans="1:6" x14ac:dyDescent="0.15">
      <c r="A1002" s="633" t="s">
        <v>4442</v>
      </c>
      <c r="B1002" s="633" t="s">
        <v>4443</v>
      </c>
      <c r="C1002" s="633" t="s">
        <v>653</v>
      </c>
      <c r="D1002" s="633" t="s">
        <v>3835</v>
      </c>
      <c r="E1002" s="633" t="s">
        <v>4444</v>
      </c>
      <c r="F1002" s="633" t="s">
        <v>3835</v>
      </c>
    </row>
    <row r="1003" spans="1:6" x14ac:dyDescent="0.15">
      <c r="A1003" s="633" t="s">
        <v>4445</v>
      </c>
      <c r="B1003" s="633" t="s">
        <v>4446</v>
      </c>
      <c r="C1003" s="633" t="s">
        <v>653</v>
      </c>
      <c r="D1003" s="633" t="s">
        <v>3835</v>
      </c>
      <c r="E1003" s="633" t="s">
        <v>1246</v>
      </c>
      <c r="F1003" s="633" t="s">
        <v>3835</v>
      </c>
    </row>
    <row r="1004" spans="1:6" x14ac:dyDescent="0.15">
      <c r="A1004" s="633" t="s">
        <v>4447</v>
      </c>
      <c r="B1004" s="633" t="s">
        <v>4448</v>
      </c>
      <c r="C1004" s="633" t="s">
        <v>653</v>
      </c>
      <c r="D1004" s="633" t="s">
        <v>3835</v>
      </c>
      <c r="E1004" s="633" t="s">
        <v>1255</v>
      </c>
      <c r="F1004" s="633" t="s">
        <v>3835</v>
      </c>
    </row>
    <row r="1005" spans="1:6" x14ac:dyDescent="0.15">
      <c r="A1005" s="633" t="s">
        <v>4449</v>
      </c>
      <c r="B1005" s="633" t="s">
        <v>4450</v>
      </c>
      <c r="C1005" s="633" t="s">
        <v>653</v>
      </c>
      <c r="D1005" s="633" t="s">
        <v>3835</v>
      </c>
      <c r="E1005" s="633" t="s">
        <v>4451</v>
      </c>
      <c r="F1005" s="633" t="s">
        <v>3835</v>
      </c>
    </row>
    <row r="1006" spans="1:6" x14ac:dyDescent="0.15">
      <c r="A1006" s="633" t="s">
        <v>4452</v>
      </c>
      <c r="B1006" s="633" t="s">
        <v>4453</v>
      </c>
      <c r="C1006" s="633" t="s">
        <v>653</v>
      </c>
      <c r="D1006" s="633" t="s">
        <v>3835</v>
      </c>
      <c r="E1006" s="633" t="s">
        <v>1258</v>
      </c>
      <c r="F1006" s="633" t="s">
        <v>3835</v>
      </c>
    </row>
    <row r="1007" spans="1:6" x14ac:dyDescent="0.15">
      <c r="A1007" s="633" t="s">
        <v>4454</v>
      </c>
      <c r="B1007" s="633" t="s">
        <v>4455</v>
      </c>
      <c r="C1007" s="633" t="s">
        <v>653</v>
      </c>
      <c r="D1007" s="633" t="s">
        <v>3835</v>
      </c>
      <c r="E1007" s="633" t="s">
        <v>4456</v>
      </c>
      <c r="F1007" s="633" t="s">
        <v>3835</v>
      </c>
    </row>
    <row r="1008" spans="1:6" x14ac:dyDescent="0.15">
      <c r="A1008" s="633" t="s">
        <v>4457</v>
      </c>
      <c r="B1008" s="633" t="s">
        <v>4458</v>
      </c>
      <c r="C1008" s="633" t="s">
        <v>653</v>
      </c>
      <c r="D1008" s="633" t="s">
        <v>3835</v>
      </c>
      <c r="E1008" s="633" t="s">
        <v>4459</v>
      </c>
      <c r="F1008" s="633" t="s">
        <v>3835</v>
      </c>
    </row>
    <row r="1009" spans="1:6" x14ac:dyDescent="0.15">
      <c r="A1009" s="633" t="s">
        <v>4460</v>
      </c>
      <c r="B1009" s="633" t="s">
        <v>4461</v>
      </c>
      <c r="C1009" s="633" t="s">
        <v>653</v>
      </c>
      <c r="D1009" s="633" t="s">
        <v>3835</v>
      </c>
      <c r="E1009" s="633" t="s">
        <v>4462</v>
      </c>
      <c r="F1009" s="633" t="s">
        <v>3835</v>
      </c>
    </row>
    <row r="1010" spans="1:6" x14ac:dyDescent="0.15">
      <c r="A1010" s="633" t="s">
        <v>4329</v>
      </c>
      <c r="B1010" s="633" t="s">
        <v>4463</v>
      </c>
      <c r="C1010" s="633" t="s">
        <v>653</v>
      </c>
      <c r="D1010" s="633" t="s">
        <v>3835</v>
      </c>
      <c r="E1010" s="633" t="s">
        <v>4464</v>
      </c>
      <c r="F1010" s="633" t="s">
        <v>3835</v>
      </c>
    </row>
    <row r="1011" spans="1:6" x14ac:dyDescent="0.15">
      <c r="A1011" s="633" t="s">
        <v>4465</v>
      </c>
      <c r="B1011" s="633" t="s">
        <v>4466</v>
      </c>
      <c r="C1011" s="633" t="s">
        <v>653</v>
      </c>
      <c r="D1011" s="633" t="s">
        <v>3835</v>
      </c>
      <c r="E1011" s="633" t="s">
        <v>4467</v>
      </c>
      <c r="F1011" s="633" t="s">
        <v>3835</v>
      </c>
    </row>
    <row r="1012" spans="1:6" x14ac:dyDescent="0.15">
      <c r="A1012" s="633" t="s">
        <v>4468</v>
      </c>
      <c r="B1012" s="633" t="s">
        <v>4469</v>
      </c>
      <c r="C1012" s="633" t="s">
        <v>653</v>
      </c>
      <c r="D1012" s="633" t="s">
        <v>3835</v>
      </c>
      <c r="E1012" s="633" t="s">
        <v>4470</v>
      </c>
      <c r="F1012" s="633" t="s">
        <v>3835</v>
      </c>
    </row>
    <row r="1013" spans="1:6" x14ac:dyDescent="0.15">
      <c r="A1013" s="633" t="s">
        <v>4471</v>
      </c>
      <c r="B1013" s="633" t="s">
        <v>4472</v>
      </c>
      <c r="C1013" s="633" t="s">
        <v>653</v>
      </c>
      <c r="D1013" s="633" t="s">
        <v>3835</v>
      </c>
      <c r="E1013" s="633" t="s">
        <v>4473</v>
      </c>
      <c r="F1013" s="633" t="s">
        <v>3835</v>
      </c>
    </row>
    <row r="1014" spans="1:6" x14ac:dyDescent="0.15">
      <c r="A1014" s="633" t="s">
        <v>4474</v>
      </c>
      <c r="B1014" s="633" t="s">
        <v>4475</v>
      </c>
      <c r="C1014" s="633" t="s">
        <v>653</v>
      </c>
      <c r="D1014" s="633" t="s">
        <v>3835</v>
      </c>
      <c r="E1014" s="633" t="s">
        <v>4476</v>
      </c>
      <c r="F1014" s="633" t="s">
        <v>3835</v>
      </c>
    </row>
    <row r="1015" spans="1:6" x14ac:dyDescent="0.15">
      <c r="A1015" s="633" t="s">
        <v>4477</v>
      </c>
      <c r="B1015" s="633" t="s">
        <v>4478</v>
      </c>
      <c r="C1015" s="633" t="s">
        <v>653</v>
      </c>
      <c r="D1015" s="633" t="s">
        <v>3835</v>
      </c>
      <c r="E1015" s="633" t="s">
        <v>4479</v>
      </c>
      <c r="F1015" s="633" t="s">
        <v>3835</v>
      </c>
    </row>
    <row r="1016" spans="1:6" x14ac:dyDescent="0.15">
      <c r="A1016" s="633" t="s">
        <v>4480</v>
      </c>
      <c r="B1016" s="633" t="s">
        <v>4481</v>
      </c>
      <c r="C1016" s="633" t="s">
        <v>653</v>
      </c>
      <c r="D1016" s="633" t="s">
        <v>3835</v>
      </c>
      <c r="E1016" s="633" t="s">
        <v>4482</v>
      </c>
      <c r="F1016" s="633" t="s">
        <v>3835</v>
      </c>
    </row>
    <row r="1017" spans="1:6" x14ac:dyDescent="0.15">
      <c r="A1017" s="633" t="s">
        <v>4483</v>
      </c>
      <c r="B1017" s="633" t="s">
        <v>4484</v>
      </c>
      <c r="C1017" s="633" t="s">
        <v>653</v>
      </c>
      <c r="D1017" s="633" t="s">
        <v>4485</v>
      </c>
      <c r="E1017" s="633" t="s">
        <v>2165</v>
      </c>
      <c r="F1017" s="633" t="s">
        <v>4485</v>
      </c>
    </row>
    <row r="1018" spans="1:6" x14ac:dyDescent="0.15">
      <c r="A1018" s="633" t="s">
        <v>4486</v>
      </c>
      <c r="B1018" s="633" t="s">
        <v>4487</v>
      </c>
      <c r="C1018" s="633" t="s">
        <v>653</v>
      </c>
      <c r="D1018" s="633" t="s">
        <v>4485</v>
      </c>
      <c r="E1018" s="633" t="s">
        <v>4488</v>
      </c>
      <c r="F1018" s="633" t="s">
        <v>4485</v>
      </c>
    </row>
    <row r="1019" spans="1:6" x14ac:dyDescent="0.15">
      <c r="A1019" s="633" t="s">
        <v>4489</v>
      </c>
      <c r="B1019" s="633" t="s">
        <v>4490</v>
      </c>
      <c r="C1019" s="633" t="s">
        <v>653</v>
      </c>
      <c r="D1019" s="633" t="s">
        <v>4485</v>
      </c>
      <c r="E1019" s="633" t="s">
        <v>4491</v>
      </c>
      <c r="F1019" s="633" t="s">
        <v>4485</v>
      </c>
    </row>
    <row r="1020" spans="1:6" x14ac:dyDescent="0.15">
      <c r="A1020" s="633" t="s">
        <v>4489</v>
      </c>
      <c r="B1020" s="633" t="s">
        <v>4492</v>
      </c>
      <c r="C1020" s="633" t="s">
        <v>653</v>
      </c>
      <c r="D1020" s="633" t="s">
        <v>4485</v>
      </c>
      <c r="E1020" s="633" t="s">
        <v>4493</v>
      </c>
      <c r="F1020" s="633" t="s">
        <v>4485</v>
      </c>
    </row>
    <row r="1021" spans="1:6" x14ac:dyDescent="0.15">
      <c r="A1021" s="633" t="s">
        <v>4494</v>
      </c>
      <c r="B1021" s="633" t="s">
        <v>4495</v>
      </c>
      <c r="C1021" s="633" t="s">
        <v>653</v>
      </c>
      <c r="D1021" s="633" t="s">
        <v>4485</v>
      </c>
      <c r="E1021" s="633" t="s">
        <v>4496</v>
      </c>
      <c r="F1021" s="633" t="s">
        <v>4485</v>
      </c>
    </row>
    <row r="1022" spans="1:6" x14ac:dyDescent="0.15">
      <c r="A1022" s="633" t="s">
        <v>4497</v>
      </c>
      <c r="B1022" s="633" t="s">
        <v>4498</v>
      </c>
      <c r="C1022" s="633" t="s">
        <v>653</v>
      </c>
      <c r="D1022" s="633" t="s">
        <v>4485</v>
      </c>
      <c r="E1022" s="633" t="s">
        <v>4499</v>
      </c>
      <c r="F1022" s="633" t="s">
        <v>4485</v>
      </c>
    </row>
    <row r="1023" spans="1:6" x14ac:dyDescent="0.15">
      <c r="A1023" s="633" t="s">
        <v>4500</v>
      </c>
      <c r="B1023" s="633" t="s">
        <v>4501</v>
      </c>
      <c r="C1023" s="633" t="s">
        <v>653</v>
      </c>
      <c r="D1023" s="633" t="s">
        <v>4485</v>
      </c>
      <c r="E1023" s="633" t="s">
        <v>4502</v>
      </c>
      <c r="F1023" s="633" t="s">
        <v>4485</v>
      </c>
    </row>
    <row r="1024" spans="1:6" x14ac:dyDescent="0.15">
      <c r="A1024" s="633" t="s">
        <v>4503</v>
      </c>
      <c r="B1024" s="633" t="s">
        <v>4504</v>
      </c>
      <c r="C1024" s="633" t="s">
        <v>653</v>
      </c>
      <c r="D1024" s="633" t="s">
        <v>4485</v>
      </c>
      <c r="E1024" s="633" t="s">
        <v>3918</v>
      </c>
      <c r="F1024" s="633" t="s">
        <v>4485</v>
      </c>
    </row>
    <row r="1025" spans="1:6" x14ac:dyDescent="0.15">
      <c r="A1025" s="633" t="s">
        <v>4505</v>
      </c>
      <c r="B1025" s="633" t="s">
        <v>4506</v>
      </c>
      <c r="C1025" s="633" t="s">
        <v>653</v>
      </c>
      <c r="D1025" s="633" t="s">
        <v>4485</v>
      </c>
      <c r="E1025" s="633" t="s">
        <v>4507</v>
      </c>
      <c r="F1025" s="633" t="s">
        <v>4485</v>
      </c>
    </row>
    <row r="1026" spans="1:6" x14ac:dyDescent="0.15">
      <c r="A1026" s="633" t="s">
        <v>4508</v>
      </c>
      <c r="B1026" s="633" t="s">
        <v>4509</v>
      </c>
      <c r="C1026" s="633" t="s">
        <v>653</v>
      </c>
      <c r="D1026" s="633" t="s">
        <v>4485</v>
      </c>
      <c r="E1026" s="633" t="s">
        <v>2362</v>
      </c>
      <c r="F1026" s="633" t="s">
        <v>4485</v>
      </c>
    </row>
    <row r="1027" spans="1:6" x14ac:dyDescent="0.15">
      <c r="A1027" s="633" t="s">
        <v>4510</v>
      </c>
      <c r="B1027" s="633" t="s">
        <v>4511</v>
      </c>
      <c r="C1027" s="633" t="s">
        <v>653</v>
      </c>
      <c r="D1027" s="633" t="s">
        <v>4485</v>
      </c>
      <c r="E1027" s="633" t="s">
        <v>4512</v>
      </c>
      <c r="F1027" s="633" t="s">
        <v>4485</v>
      </c>
    </row>
    <row r="1028" spans="1:6" x14ac:dyDescent="0.15">
      <c r="A1028" s="633" t="s">
        <v>4513</v>
      </c>
      <c r="B1028" s="633" t="s">
        <v>4514</v>
      </c>
      <c r="C1028" s="633" t="s">
        <v>653</v>
      </c>
      <c r="D1028" s="633" t="s">
        <v>4485</v>
      </c>
      <c r="E1028" s="633" t="s">
        <v>4515</v>
      </c>
      <c r="F1028" s="633" t="s">
        <v>4485</v>
      </c>
    </row>
    <row r="1029" spans="1:6" x14ac:dyDescent="0.15">
      <c r="A1029" s="633" t="s">
        <v>4516</v>
      </c>
      <c r="B1029" s="633" t="s">
        <v>4517</v>
      </c>
      <c r="C1029" s="633" t="s">
        <v>653</v>
      </c>
      <c r="D1029" s="633" t="s">
        <v>4485</v>
      </c>
      <c r="E1029" s="633" t="s">
        <v>3944</v>
      </c>
      <c r="F1029" s="633" t="s">
        <v>4485</v>
      </c>
    </row>
    <row r="1030" spans="1:6" x14ac:dyDescent="0.15">
      <c r="A1030" s="633" t="s">
        <v>4518</v>
      </c>
      <c r="B1030" s="633" t="s">
        <v>4519</v>
      </c>
      <c r="C1030" s="633" t="s">
        <v>653</v>
      </c>
      <c r="D1030" s="633" t="s">
        <v>4485</v>
      </c>
      <c r="E1030" s="633" t="s">
        <v>4520</v>
      </c>
      <c r="F1030" s="633" t="s">
        <v>4485</v>
      </c>
    </row>
    <row r="1031" spans="1:6" x14ac:dyDescent="0.15">
      <c r="A1031" s="633" t="s">
        <v>4521</v>
      </c>
      <c r="B1031" s="633" t="s">
        <v>4522</v>
      </c>
      <c r="C1031" s="633" t="s">
        <v>653</v>
      </c>
      <c r="D1031" s="633" t="s">
        <v>4485</v>
      </c>
      <c r="E1031" s="633" t="s">
        <v>4523</v>
      </c>
      <c r="F1031" s="633" t="s">
        <v>4485</v>
      </c>
    </row>
    <row r="1032" spans="1:6" x14ac:dyDescent="0.15">
      <c r="A1032" s="633" t="s">
        <v>4524</v>
      </c>
      <c r="B1032" s="633" t="s">
        <v>4525</v>
      </c>
      <c r="C1032" s="633" t="s">
        <v>653</v>
      </c>
      <c r="D1032" s="633" t="s">
        <v>4485</v>
      </c>
      <c r="E1032" s="633" t="s">
        <v>4526</v>
      </c>
      <c r="F1032" s="633" t="s">
        <v>4485</v>
      </c>
    </row>
    <row r="1033" spans="1:6" x14ac:dyDescent="0.15">
      <c r="A1033" s="633" t="s">
        <v>4527</v>
      </c>
      <c r="B1033" s="633" t="s">
        <v>4528</v>
      </c>
      <c r="C1033" s="633" t="s">
        <v>653</v>
      </c>
      <c r="D1033" s="633" t="s">
        <v>4485</v>
      </c>
      <c r="E1033" s="633" t="s">
        <v>4529</v>
      </c>
      <c r="F1033" s="633" t="s">
        <v>4485</v>
      </c>
    </row>
    <row r="1034" spans="1:6" x14ac:dyDescent="0.15">
      <c r="A1034" s="633" t="s">
        <v>4530</v>
      </c>
      <c r="B1034" s="633" t="s">
        <v>4531</v>
      </c>
      <c r="C1034" s="633" t="s">
        <v>653</v>
      </c>
      <c r="D1034" s="633" t="s">
        <v>4485</v>
      </c>
      <c r="E1034" s="633" t="s">
        <v>2303</v>
      </c>
      <c r="F1034" s="633" t="s">
        <v>4485</v>
      </c>
    </row>
    <row r="1035" spans="1:6" x14ac:dyDescent="0.15">
      <c r="A1035" s="633" t="s">
        <v>4532</v>
      </c>
      <c r="B1035" s="633" t="s">
        <v>4533</v>
      </c>
      <c r="C1035" s="633" t="s">
        <v>653</v>
      </c>
      <c r="D1035" s="633" t="s">
        <v>4485</v>
      </c>
      <c r="E1035" s="633" t="s">
        <v>4534</v>
      </c>
      <c r="F1035" s="633" t="s">
        <v>4485</v>
      </c>
    </row>
    <row r="1036" spans="1:6" x14ac:dyDescent="0.15">
      <c r="A1036" s="633" t="s">
        <v>4535</v>
      </c>
      <c r="B1036" s="633" t="s">
        <v>4536</v>
      </c>
      <c r="C1036" s="633" t="s">
        <v>653</v>
      </c>
      <c r="D1036" s="633" t="s">
        <v>4485</v>
      </c>
      <c r="E1036" s="633" t="s">
        <v>4537</v>
      </c>
      <c r="F1036" s="633" t="s">
        <v>4485</v>
      </c>
    </row>
    <row r="1037" spans="1:6" x14ac:dyDescent="0.15">
      <c r="A1037" s="633" t="s">
        <v>4538</v>
      </c>
      <c r="B1037" s="633" t="s">
        <v>4539</v>
      </c>
      <c r="C1037" s="633" t="s">
        <v>653</v>
      </c>
      <c r="D1037" s="633" t="s">
        <v>4485</v>
      </c>
      <c r="E1037" s="633" t="s">
        <v>4540</v>
      </c>
      <c r="F1037" s="633" t="s">
        <v>4485</v>
      </c>
    </row>
    <row r="1038" spans="1:6" x14ac:dyDescent="0.15">
      <c r="A1038" s="633" t="s">
        <v>4541</v>
      </c>
      <c r="B1038" s="633" t="s">
        <v>4542</v>
      </c>
      <c r="C1038" s="633" t="s">
        <v>653</v>
      </c>
      <c r="D1038" s="633" t="s">
        <v>4485</v>
      </c>
      <c r="E1038" s="633" t="s">
        <v>4543</v>
      </c>
      <c r="F1038" s="633" t="s">
        <v>4485</v>
      </c>
    </row>
    <row r="1039" spans="1:6" x14ac:dyDescent="0.15">
      <c r="A1039" s="633" t="s">
        <v>4544</v>
      </c>
      <c r="B1039" s="633" t="s">
        <v>4545</v>
      </c>
      <c r="C1039" s="633" t="s">
        <v>653</v>
      </c>
      <c r="D1039" s="633" t="s">
        <v>4485</v>
      </c>
      <c r="E1039" s="633" t="s">
        <v>4546</v>
      </c>
      <c r="F1039" s="633" t="s">
        <v>4485</v>
      </c>
    </row>
    <row r="1040" spans="1:6" x14ac:dyDescent="0.15">
      <c r="A1040" s="633" t="s">
        <v>4547</v>
      </c>
      <c r="B1040" s="633" t="s">
        <v>4548</v>
      </c>
      <c r="C1040" s="633" t="s">
        <v>653</v>
      </c>
      <c r="D1040" s="633" t="s">
        <v>4485</v>
      </c>
      <c r="E1040" s="633" t="s">
        <v>4549</v>
      </c>
      <c r="F1040" s="633" t="s">
        <v>4485</v>
      </c>
    </row>
    <row r="1041" spans="1:6" x14ac:dyDescent="0.15">
      <c r="A1041" s="633" t="s">
        <v>4550</v>
      </c>
      <c r="B1041" s="633" t="s">
        <v>4551</v>
      </c>
      <c r="C1041" s="633" t="s">
        <v>653</v>
      </c>
      <c r="D1041" s="633" t="s">
        <v>4485</v>
      </c>
      <c r="E1041" s="633" t="s">
        <v>4552</v>
      </c>
      <c r="F1041" s="633" t="s">
        <v>4485</v>
      </c>
    </row>
    <row r="1042" spans="1:6" x14ac:dyDescent="0.15">
      <c r="A1042" s="633" t="s">
        <v>4553</v>
      </c>
      <c r="B1042" s="633" t="s">
        <v>4554</v>
      </c>
      <c r="C1042" s="633" t="s">
        <v>653</v>
      </c>
      <c r="D1042" s="633" t="s">
        <v>4485</v>
      </c>
      <c r="E1042" s="633" t="s">
        <v>4555</v>
      </c>
      <c r="F1042" s="633" t="s">
        <v>4485</v>
      </c>
    </row>
    <row r="1043" spans="1:6" x14ac:dyDescent="0.15">
      <c r="A1043" s="633" t="s">
        <v>4556</v>
      </c>
      <c r="B1043" s="633" t="s">
        <v>4557</v>
      </c>
      <c r="C1043" s="633" t="s">
        <v>653</v>
      </c>
      <c r="D1043" s="633" t="s">
        <v>4485</v>
      </c>
      <c r="E1043" s="633" t="s">
        <v>4558</v>
      </c>
      <c r="F1043" s="633" t="s">
        <v>4485</v>
      </c>
    </row>
    <row r="1044" spans="1:6" x14ac:dyDescent="0.15">
      <c r="A1044" s="633" t="s">
        <v>4559</v>
      </c>
      <c r="B1044" s="633" t="s">
        <v>4560</v>
      </c>
      <c r="C1044" s="633" t="s">
        <v>653</v>
      </c>
      <c r="D1044" s="633" t="s">
        <v>4485</v>
      </c>
      <c r="E1044" s="633" t="s">
        <v>4561</v>
      </c>
      <c r="F1044" s="633" t="s">
        <v>4485</v>
      </c>
    </row>
    <row r="1045" spans="1:6" x14ac:dyDescent="0.15">
      <c r="A1045" s="633" t="s">
        <v>4562</v>
      </c>
      <c r="B1045" s="633" t="s">
        <v>4563</v>
      </c>
      <c r="C1045" s="633" t="s">
        <v>653</v>
      </c>
      <c r="D1045" s="633" t="s">
        <v>4485</v>
      </c>
      <c r="E1045" s="633" t="s">
        <v>4564</v>
      </c>
      <c r="F1045" s="633" t="s">
        <v>4485</v>
      </c>
    </row>
    <row r="1046" spans="1:6" x14ac:dyDescent="0.15">
      <c r="A1046" s="633" t="s">
        <v>4565</v>
      </c>
      <c r="B1046" s="633" t="s">
        <v>4566</v>
      </c>
      <c r="C1046" s="633" t="s">
        <v>653</v>
      </c>
      <c r="D1046" s="633" t="s">
        <v>4485</v>
      </c>
      <c r="E1046" s="633" t="s">
        <v>4567</v>
      </c>
      <c r="F1046" s="633" t="s">
        <v>4485</v>
      </c>
    </row>
    <row r="1047" spans="1:6" x14ac:dyDescent="0.15">
      <c r="A1047" s="633" t="s">
        <v>4568</v>
      </c>
      <c r="B1047" s="633" t="s">
        <v>4569</v>
      </c>
      <c r="C1047" s="633" t="s">
        <v>653</v>
      </c>
      <c r="D1047" s="633" t="s">
        <v>4485</v>
      </c>
      <c r="E1047" s="633" t="s">
        <v>4570</v>
      </c>
      <c r="F1047" s="633" t="s">
        <v>4485</v>
      </c>
    </row>
    <row r="1048" spans="1:6" x14ac:dyDescent="0.15">
      <c r="A1048" s="633" t="s">
        <v>4571</v>
      </c>
      <c r="B1048" s="633" t="s">
        <v>4572</v>
      </c>
      <c r="C1048" s="633" t="s">
        <v>653</v>
      </c>
      <c r="D1048" s="633" t="s">
        <v>4485</v>
      </c>
      <c r="E1048" s="633" t="s">
        <v>4573</v>
      </c>
      <c r="F1048" s="633" t="s">
        <v>4485</v>
      </c>
    </row>
    <row r="1049" spans="1:6" x14ac:dyDescent="0.15">
      <c r="A1049" s="633" t="s">
        <v>4574</v>
      </c>
      <c r="B1049" s="633" t="s">
        <v>4575</v>
      </c>
      <c r="C1049" s="633" t="s">
        <v>653</v>
      </c>
      <c r="D1049" s="633" t="s">
        <v>4485</v>
      </c>
      <c r="E1049" s="633" t="s">
        <v>4576</v>
      </c>
      <c r="F1049" s="633" t="s">
        <v>4485</v>
      </c>
    </row>
    <row r="1050" spans="1:6" x14ac:dyDescent="0.15">
      <c r="A1050" s="633" t="s">
        <v>4577</v>
      </c>
      <c r="B1050" s="633" t="s">
        <v>4578</v>
      </c>
      <c r="C1050" s="633" t="s">
        <v>653</v>
      </c>
      <c r="D1050" s="633" t="s">
        <v>4485</v>
      </c>
      <c r="E1050" s="633" t="s">
        <v>4579</v>
      </c>
      <c r="F1050" s="633" t="s">
        <v>4485</v>
      </c>
    </row>
    <row r="1051" spans="1:6" x14ac:dyDescent="0.15">
      <c r="A1051" s="633" t="s">
        <v>4580</v>
      </c>
      <c r="B1051" s="633" t="s">
        <v>4581</v>
      </c>
      <c r="C1051" s="633" t="s">
        <v>653</v>
      </c>
      <c r="D1051" s="633" t="s">
        <v>4485</v>
      </c>
      <c r="E1051" s="633" t="s">
        <v>4582</v>
      </c>
      <c r="F1051" s="633" t="s">
        <v>4485</v>
      </c>
    </row>
    <row r="1052" spans="1:6" x14ac:dyDescent="0.15">
      <c r="A1052" s="633" t="s">
        <v>4583</v>
      </c>
      <c r="B1052" s="633" t="s">
        <v>4584</v>
      </c>
      <c r="C1052" s="633" t="s">
        <v>653</v>
      </c>
      <c r="D1052" s="633" t="s">
        <v>4485</v>
      </c>
      <c r="E1052" s="633" t="s">
        <v>4585</v>
      </c>
      <c r="F1052" s="633" t="s">
        <v>4485</v>
      </c>
    </row>
    <row r="1053" spans="1:6" x14ac:dyDescent="0.15">
      <c r="A1053" s="633" t="s">
        <v>4586</v>
      </c>
      <c r="B1053" s="633" t="s">
        <v>4587</v>
      </c>
      <c r="C1053" s="633" t="s">
        <v>653</v>
      </c>
      <c r="D1053" s="633" t="s">
        <v>4485</v>
      </c>
      <c r="E1053" s="633" t="s">
        <v>4588</v>
      </c>
      <c r="F1053" s="633" t="s">
        <v>4485</v>
      </c>
    </row>
    <row r="1054" spans="1:6" x14ac:dyDescent="0.15">
      <c r="A1054" s="633" t="s">
        <v>4589</v>
      </c>
      <c r="B1054" s="633" t="s">
        <v>4590</v>
      </c>
      <c r="C1054" s="633" t="s">
        <v>653</v>
      </c>
      <c r="D1054" s="633" t="s">
        <v>4485</v>
      </c>
      <c r="E1054" s="633" t="s">
        <v>4591</v>
      </c>
      <c r="F1054" s="633" t="s">
        <v>4485</v>
      </c>
    </row>
    <row r="1055" spans="1:6" x14ac:dyDescent="0.15">
      <c r="A1055" s="633" t="s">
        <v>4592</v>
      </c>
      <c r="B1055" s="633" t="s">
        <v>4593</v>
      </c>
      <c r="C1055" s="633" t="s">
        <v>653</v>
      </c>
      <c r="D1055" s="633" t="s">
        <v>4485</v>
      </c>
      <c r="E1055" s="633" t="s">
        <v>4594</v>
      </c>
      <c r="F1055" s="633" t="s">
        <v>4485</v>
      </c>
    </row>
    <row r="1056" spans="1:6" x14ac:dyDescent="0.15">
      <c r="A1056" s="633" t="s">
        <v>4595</v>
      </c>
      <c r="B1056" s="633" t="s">
        <v>4596</v>
      </c>
      <c r="C1056" s="633" t="s">
        <v>653</v>
      </c>
      <c r="D1056" s="633" t="s">
        <v>4485</v>
      </c>
      <c r="E1056" s="633" t="s">
        <v>4597</v>
      </c>
      <c r="F1056" s="633" t="s">
        <v>4485</v>
      </c>
    </row>
    <row r="1057" spans="1:6" x14ac:dyDescent="0.15">
      <c r="A1057" s="633" t="s">
        <v>4598</v>
      </c>
      <c r="B1057" s="633" t="s">
        <v>4599</v>
      </c>
      <c r="C1057" s="633" t="s">
        <v>653</v>
      </c>
      <c r="D1057" s="633" t="s">
        <v>4485</v>
      </c>
      <c r="E1057" s="633" t="s">
        <v>4600</v>
      </c>
      <c r="F1057" s="633" t="s">
        <v>4485</v>
      </c>
    </row>
    <row r="1058" spans="1:6" x14ac:dyDescent="0.15">
      <c r="A1058" s="633" t="s">
        <v>4601</v>
      </c>
      <c r="B1058" s="633" t="s">
        <v>4602</v>
      </c>
      <c r="C1058" s="633" t="s">
        <v>653</v>
      </c>
      <c r="D1058" s="633" t="s">
        <v>4485</v>
      </c>
      <c r="E1058" s="633" t="s">
        <v>4603</v>
      </c>
      <c r="F1058" s="633" t="s">
        <v>4485</v>
      </c>
    </row>
    <row r="1059" spans="1:6" x14ac:dyDescent="0.15">
      <c r="A1059" s="633" t="s">
        <v>4604</v>
      </c>
      <c r="B1059" s="633" t="s">
        <v>4605</v>
      </c>
      <c r="C1059" s="633" t="s">
        <v>653</v>
      </c>
      <c r="D1059" s="633" t="s">
        <v>4485</v>
      </c>
      <c r="E1059" s="633" t="s">
        <v>4606</v>
      </c>
      <c r="F1059" s="633" t="s">
        <v>4485</v>
      </c>
    </row>
    <row r="1060" spans="1:6" x14ac:dyDescent="0.15">
      <c r="A1060" s="633" t="s">
        <v>4607</v>
      </c>
      <c r="B1060" s="633" t="s">
        <v>4608</v>
      </c>
      <c r="C1060" s="633" t="s">
        <v>653</v>
      </c>
      <c r="D1060" s="633" t="s">
        <v>4485</v>
      </c>
      <c r="E1060" s="633" t="s">
        <v>4609</v>
      </c>
      <c r="F1060" s="633" t="s">
        <v>4485</v>
      </c>
    </row>
    <row r="1061" spans="1:6" x14ac:dyDescent="0.15">
      <c r="A1061" s="633" t="s">
        <v>4610</v>
      </c>
      <c r="B1061" s="633" t="s">
        <v>4611</v>
      </c>
      <c r="C1061" s="633" t="s">
        <v>653</v>
      </c>
      <c r="D1061" s="633" t="s">
        <v>4485</v>
      </c>
      <c r="E1061" s="633" t="s">
        <v>4612</v>
      </c>
      <c r="F1061" s="633" t="s">
        <v>4485</v>
      </c>
    </row>
    <row r="1062" spans="1:6" x14ac:dyDescent="0.15">
      <c r="A1062" s="633" t="s">
        <v>4613</v>
      </c>
      <c r="B1062" s="633" t="s">
        <v>4614</v>
      </c>
      <c r="C1062" s="633" t="s">
        <v>653</v>
      </c>
      <c r="D1062" s="633" t="s">
        <v>4485</v>
      </c>
      <c r="E1062" s="633" t="s">
        <v>3351</v>
      </c>
      <c r="F1062" s="633" t="s">
        <v>4485</v>
      </c>
    </row>
    <row r="1063" spans="1:6" x14ac:dyDescent="0.15">
      <c r="A1063" s="633" t="s">
        <v>4615</v>
      </c>
      <c r="B1063" s="633" t="s">
        <v>4616</v>
      </c>
      <c r="C1063" s="633" t="s">
        <v>653</v>
      </c>
      <c r="D1063" s="633" t="s">
        <v>4485</v>
      </c>
      <c r="E1063" s="633" t="s">
        <v>4617</v>
      </c>
      <c r="F1063" s="633" t="s">
        <v>4485</v>
      </c>
    </row>
    <row r="1064" spans="1:6" x14ac:dyDescent="0.15">
      <c r="A1064" s="633" t="s">
        <v>4618</v>
      </c>
      <c r="B1064" s="633" t="s">
        <v>4619</v>
      </c>
      <c r="C1064" s="633" t="s">
        <v>653</v>
      </c>
      <c r="D1064" s="633" t="s">
        <v>4485</v>
      </c>
      <c r="E1064" s="633" t="s">
        <v>4620</v>
      </c>
      <c r="F1064" s="633" t="s">
        <v>4485</v>
      </c>
    </row>
    <row r="1065" spans="1:6" x14ac:dyDescent="0.15">
      <c r="A1065" s="633" t="s">
        <v>4621</v>
      </c>
      <c r="B1065" s="633" t="s">
        <v>4622</v>
      </c>
      <c r="C1065" s="633" t="s">
        <v>653</v>
      </c>
      <c r="D1065" s="633" t="s">
        <v>4485</v>
      </c>
      <c r="E1065" s="633" t="s">
        <v>4623</v>
      </c>
      <c r="F1065" s="633" t="s">
        <v>4485</v>
      </c>
    </row>
    <row r="1066" spans="1:6" x14ac:dyDescent="0.15">
      <c r="A1066" s="633" t="s">
        <v>4624</v>
      </c>
      <c r="B1066" s="633" t="s">
        <v>4625</v>
      </c>
      <c r="C1066" s="633" t="s">
        <v>653</v>
      </c>
      <c r="D1066" s="633" t="s">
        <v>4485</v>
      </c>
      <c r="E1066" s="633" t="s">
        <v>1163</v>
      </c>
      <c r="F1066" s="633" t="s">
        <v>4485</v>
      </c>
    </row>
    <row r="1067" spans="1:6" x14ac:dyDescent="0.15">
      <c r="A1067" s="633" t="s">
        <v>4626</v>
      </c>
      <c r="B1067" s="633" t="s">
        <v>4627</v>
      </c>
      <c r="C1067" s="633" t="s">
        <v>653</v>
      </c>
      <c r="D1067" s="633" t="s">
        <v>4485</v>
      </c>
      <c r="E1067" s="633" t="s">
        <v>1169</v>
      </c>
      <c r="F1067" s="633" t="s">
        <v>4485</v>
      </c>
    </row>
    <row r="1068" spans="1:6" x14ac:dyDescent="0.15">
      <c r="A1068" s="633" t="s">
        <v>4628</v>
      </c>
      <c r="B1068" s="633" t="s">
        <v>4629</v>
      </c>
      <c r="C1068" s="633" t="s">
        <v>653</v>
      </c>
      <c r="D1068" s="633" t="s">
        <v>4485</v>
      </c>
      <c r="E1068" s="633" t="s">
        <v>4630</v>
      </c>
      <c r="F1068" s="633" t="s">
        <v>4485</v>
      </c>
    </row>
    <row r="1069" spans="1:6" x14ac:dyDescent="0.15">
      <c r="A1069" s="633" t="s">
        <v>4631</v>
      </c>
      <c r="B1069" s="633" t="s">
        <v>4632</v>
      </c>
      <c r="C1069" s="633" t="s">
        <v>653</v>
      </c>
      <c r="D1069" s="633" t="s">
        <v>4485</v>
      </c>
      <c r="E1069" s="633" t="s">
        <v>4633</v>
      </c>
      <c r="F1069" s="633" t="s">
        <v>4485</v>
      </c>
    </row>
    <row r="1070" spans="1:6" x14ac:dyDescent="0.15">
      <c r="A1070" s="633" t="s">
        <v>4634</v>
      </c>
      <c r="B1070" s="633" t="s">
        <v>4635</v>
      </c>
      <c r="C1070" s="633" t="s">
        <v>653</v>
      </c>
      <c r="D1070" s="633" t="s">
        <v>4485</v>
      </c>
      <c r="E1070" s="633" t="s">
        <v>4636</v>
      </c>
      <c r="F1070" s="633" t="s">
        <v>4485</v>
      </c>
    </row>
    <row r="1071" spans="1:6" x14ac:dyDescent="0.15">
      <c r="A1071" s="633" t="s">
        <v>4637</v>
      </c>
      <c r="B1071" s="633" t="s">
        <v>4638</v>
      </c>
      <c r="C1071" s="633" t="s">
        <v>653</v>
      </c>
      <c r="D1071" s="633" t="s">
        <v>4485</v>
      </c>
      <c r="E1071" s="633" t="s">
        <v>4639</v>
      </c>
      <c r="F1071" s="633" t="s">
        <v>4485</v>
      </c>
    </row>
    <row r="1072" spans="1:6" x14ac:dyDescent="0.15">
      <c r="A1072" s="633" t="s">
        <v>4640</v>
      </c>
      <c r="B1072" s="633" t="s">
        <v>4641</v>
      </c>
      <c r="C1072" s="633" t="s">
        <v>653</v>
      </c>
      <c r="D1072" s="633" t="s">
        <v>4485</v>
      </c>
      <c r="E1072" s="633" t="s">
        <v>4642</v>
      </c>
      <c r="F1072" s="633" t="s">
        <v>4485</v>
      </c>
    </row>
    <row r="1073" spans="1:6" x14ac:dyDescent="0.15">
      <c r="A1073" s="633" t="s">
        <v>4628</v>
      </c>
      <c r="B1073" s="633" t="s">
        <v>4643</v>
      </c>
      <c r="C1073" s="633" t="s">
        <v>653</v>
      </c>
      <c r="D1073" s="633" t="s">
        <v>4485</v>
      </c>
      <c r="E1073" s="633" t="s">
        <v>4644</v>
      </c>
      <c r="F1073" s="633" t="s">
        <v>4485</v>
      </c>
    </row>
    <row r="1074" spans="1:6" x14ac:dyDescent="0.15">
      <c r="A1074" s="633" t="s">
        <v>4637</v>
      </c>
      <c r="B1074" s="633" t="s">
        <v>4645</v>
      </c>
      <c r="C1074" s="633" t="s">
        <v>653</v>
      </c>
      <c r="D1074" s="633" t="s">
        <v>4485</v>
      </c>
      <c r="E1074" s="633" t="s">
        <v>4646</v>
      </c>
      <c r="F1074" s="633" t="s">
        <v>4485</v>
      </c>
    </row>
    <row r="1075" spans="1:6" x14ac:dyDescent="0.15">
      <c r="A1075" s="633" t="s">
        <v>4647</v>
      </c>
      <c r="B1075" s="633" t="s">
        <v>4648</v>
      </c>
      <c r="C1075" s="633" t="s">
        <v>653</v>
      </c>
      <c r="D1075" s="633" t="s">
        <v>4485</v>
      </c>
      <c r="E1075" s="633" t="s">
        <v>4649</v>
      </c>
      <c r="F1075" s="633" t="s">
        <v>4485</v>
      </c>
    </row>
    <row r="1076" spans="1:6" x14ac:dyDescent="0.15">
      <c r="A1076" s="633" t="s">
        <v>4650</v>
      </c>
      <c r="B1076" s="633" t="s">
        <v>4651</v>
      </c>
      <c r="C1076" s="633" t="s">
        <v>653</v>
      </c>
      <c r="D1076" s="633" t="s">
        <v>4485</v>
      </c>
      <c r="E1076" s="633" t="s">
        <v>4652</v>
      </c>
      <c r="F1076" s="633" t="s">
        <v>4485</v>
      </c>
    </row>
    <row r="1077" spans="1:6" x14ac:dyDescent="0.15">
      <c r="A1077" s="633" t="s">
        <v>4653</v>
      </c>
      <c r="B1077" s="633" t="s">
        <v>4654</v>
      </c>
      <c r="C1077" s="633" t="s">
        <v>653</v>
      </c>
      <c r="D1077" s="633" t="s">
        <v>4485</v>
      </c>
      <c r="E1077" s="633" t="s">
        <v>4655</v>
      </c>
      <c r="F1077" s="633" t="s">
        <v>4485</v>
      </c>
    </row>
    <row r="1078" spans="1:6" x14ac:dyDescent="0.15">
      <c r="A1078" s="633" t="s">
        <v>4656</v>
      </c>
      <c r="B1078" s="633" t="s">
        <v>4657</v>
      </c>
      <c r="C1078" s="633" t="s">
        <v>653</v>
      </c>
      <c r="D1078" s="633" t="s">
        <v>4485</v>
      </c>
      <c r="E1078" s="633" t="s">
        <v>4658</v>
      </c>
      <c r="F1078" s="633" t="s">
        <v>4485</v>
      </c>
    </row>
    <row r="1079" spans="1:6" x14ac:dyDescent="0.15">
      <c r="A1079" s="633" t="s">
        <v>4659</v>
      </c>
      <c r="B1079" s="633" t="s">
        <v>4660</v>
      </c>
      <c r="C1079" s="633" t="s">
        <v>653</v>
      </c>
      <c r="D1079" s="633" t="s">
        <v>4485</v>
      </c>
      <c r="E1079" s="633" t="s">
        <v>3490</v>
      </c>
      <c r="F1079" s="633" t="s">
        <v>4485</v>
      </c>
    </row>
    <row r="1080" spans="1:6" x14ac:dyDescent="0.15">
      <c r="A1080" s="633" t="s">
        <v>4661</v>
      </c>
      <c r="B1080" s="633" t="s">
        <v>4662</v>
      </c>
      <c r="C1080" s="633" t="s">
        <v>653</v>
      </c>
      <c r="D1080" s="633" t="s">
        <v>4485</v>
      </c>
      <c r="E1080" s="633" t="s">
        <v>3496</v>
      </c>
      <c r="F1080" s="633" t="s">
        <v>4485</v>
      </c>
    </row>
    <row r="1081" spans="1:6" x14ac:dyDescent="0.15">
      <c r="A1081" s="633" t="s">
        <v>4663</v>
      </c>
      <c r="B1081" s="633" t="s">
        <v>4664</v>
      </c>
      <c r="C1081" s="633" t="s">
        <v>653</v>
      </c>
      <c r="D1081" s="633" t="s">
        <v>4485</v>
      </c>
      <c r="E1081" s="633" t="s">
        <v>4665</v>
      </c>
      <c r="F1081" s="633" t="s">
        <v>4485</v>
      </c>
    </row>
    <row r="1082" spans="1:6" x14ac:dyDescent="0.15">
      <c r="A1082" s="633" t="s">
        <v>4666</v>
      </c>
      <c r="B1082" s="633" t="s">
        <v>4667</v>
      </c>
      <c r="C1082" s="633" t="s">
        <v>653</v>
      </c>
      <c r="D1082" s="633" t="s">
        <v>4485</v>
      </c>
      <c r="E1082" s="633" t="s">
        <v>4668</v>
      </c>
      <c r="F1082" s="633" t="s">
        <v>4485</v>
      </c>
    </row>
    <row r="1083" spans="1:6" x14ac:dyDescent="0.15">
      <c r="A1083" s="633" t="s">
        <v>4669</v>
      </c>
      <c r="B1083" s="633" t="s">
        <v>4670</v>
      </c>
      <c r="C1083" s="633" t="s">
        <v>653</v>
      </c>
      <c r="D1083" s="633" t="s">
        <v>4485</v>
      </c>
      <c r="E1083" s="633" t="s">
        <v>4671</v>
      </c>
      <c r="F1083" s="633" t="s">
        <v>4485</v>
      </c>
    </row>
    <row r="1084" spans="1:6" x14ac:dyDescent="0.15">
      <c r="A1084" s="633" t="s">
        <v>4672</v>
      </c>
      <c r="B1084" s="633" t="s">
        <v>4673</v>
      </c>
      <c r="C1084" s="633" t="s">
        <v>653</v>
      </c>
      <c r="D1084" s="633" t="s">
        <v>4485</v>
      </c>
      <c r="E1084" s="633" t="s">
        <v>4674</v>
      </c>
      <c r="F1084" s="633" t="s">
        <v>4485</v>
      </c>
    </row>
    <row r="1085" spans="1:6" x14ac:dyDescent="0.15">
      <c r="A1085" s="633" t="s">
        <v>4675</v>
      </c>
      <c r="B1085" s="633" t="s">
        <v>4676</v>
      </c>
      <c r="C1085" s="633" t="s">
        <v>653</v>
      </c>
      <c r="D1085" s="633" t="s">
        <v>4485</v>
      </c>
      <c r="E1085" s="633" t="s">
        <v>4677</v>
      </c>
      <c r="F1085" s="633" t="s">
        <v>4485</v>
      </c>
    </row>
    <row r="1086" spans="1:6" x14ac:dyDescent="0.15">
      <c r="A1086" s="633" t="s">
        <v>4678</v>
      </c>
      <c r="B1086" s="633" t="s">
        <v>4679</v>
      </c>
      <c r="C1086" s="633" t="s">
        <v>653</v>
      </c>
      <c r="D1086" s="633" t="s">
        <v>4485</v>
      </c>
      <c r="E1086" s="633" t="s">
        <v>4680</v>
      </c>
      <c r="F1086" s="633" t="s">
        <v>4485</v>
      </c>
    </row>
    <row r="1087" spans="1:6" x14ac:dyDescent="0.15">
      <c r="A1087" s="633" t="s">
        <v>4681</v>
      </c>
      <c r="B1087" s="633" t="s">
        <v>4682</v>
      </c>
      <c r="C1087" s="633" t="s">
        <v>653</v>
      </c>
      <c r="D1087" s="633" t="s">
        <v>4485</v>
      </c>
      <c r="E1087" s="633" t="s">
        <v>4683</v>
      </c>
      <c r="F1087" s="633" t="s">
        <v>4485</v>
      </c>
    </row>
    <row r="1088" spans="1:6" x14ac:dyDescent="0.15">
      <c r="A1088" s="633" t="s">
        <v>4684</v>
      </c>
      <c r="B1088" s="633" t="s">
        <v>4685</v>
      </c>
      <c r="C1088" s="633" t="s">
        <v>653</v>
      </c>
      <c r="D1088" s="633" t="s">
        <v>4485</v>
      </c>
      <c r="E1088" s="633" t="s">
        <v>4686</v>
      </c>
      <c r="F1088" s="633" t="s">
        <v>4485</v>
      </c>
    </row>
    <row r="1089" spans="1:6" x14ac:dyDescent="0.15">
      <c r="A1089" s="633" t="s">
        <v>4687</v>
      </c>
      <c r="B1089" s="633" t="s">
        <v>4688</v>
      </c>
      <c r="C1089" s="633" t="s">
        <v>653</v>
      </c>
      <c r="D1089" s="633" t="s">
        <v>4485</v>
      </c>
      <c r="E1089" s="633" t="s">
        <v>4689</v>
      </c>
      <c r="F1089" s="633" t="s">
        <v>4485</v>
      </c>
    </row>
    <row r="1090" spans="1:6" x14ac:dyDescent="0.15">
      <c r="A1090" s="633" t="s">
        <v>4690</v>
      </c>
      <c r="B1090" s="633" t="s">
        <v>4691</v>
      </c>
      <c r="C1090" s="633" t="s">
        <v>653</v>
      </c>
      <c r="D1090" s="633" t="s">
        <v>4485</v>
      </c>
      <c r="E1090" s="633" t="s">
        <v>4692</v>
      </c>
      <c r="F1090" s="633" t="s">
        <v>4485</v>
      </c>
    </row>
    <row r="1091" spans="1:6" x14ac:dyDescent="0.15">
      <c r="A1091" s="633" t="s">
        <v>4693</v>
      </c>
      <c r="B1091" s="633" t="s">
        <v>4694</v>
      </c>
      <c r="C1091" s="633" t="s">
        <v>653</v>
      </c>
      <c r="D1091" s="633" t="s">
        <v>4485</v>
      </c>
      <c r="E1091" s="633" t="s">
        <v>4695</v>
      </c>
      <c r="F1091" s="633" t="s">
        <v>4485</v>
      </c>
    </row>
    <row r="1092" spans="1:6" x14ac:dyDescent="0.15">
      <c r="A1092" s="633" t="s">
        <v>4696</v>
      </c>
      <c r="B1092" s="633" t="s">
        <v>4697</v>
      </c>
      <c r="C1092" s="633" t="s">
        <v>653</v>
      </c>
      <c r="D1092" s="633" t="s">
        <v>4485</v>
      </c>
      <c r="E1092" s="633" t="s">
        <v>4698</v>
      </c>
      <c r="F1092" s="633" t="s">
        <v>4485</v>
      </c>
    </row>
    <row r="1093" spans="1:6" x14ac:dyDescent="0.15">
      <c r="A1093" s="633" t="s">
        <v>4699</v>
      </c>
      <c r="B1093" s="633" t="s">
        <v>4700</v>
      </c>
      <c r="C1093" s="633" t="s">
        <v>653</v>
      </c>
      <c r="D1093" s="633" t="s">
        <v>4485</v>
      </c>
      <c r="E1093" s="633" t="s">
        <v>4701</v>
      </c>
      <c r="F1093" s="633" t="s">
        <v>4485</v>
      </c>
    </row>
    <row r="1094" spans="1:6" x14ac:dyDescent="0.15">
      <c r="A1094" s="633" t="s">
        <v>4702</v>
      </c>
      <c r="B1094" s="633" t="s">
        <v>4703</v>
      </c>
      <c r="C1094" s="633" t="s">
        <v>653</v>
      </c>
      <c r="D1094" s="633" t="s">
        <v>4485</v>
      </c>
      <c r="E1094" s="633" t="s">
        <v>4704</v>
      </c>
      <c r="F1094" s="633" t="s">
        <v>4485</v>
      </c>
    </row>
    <row r="1095" spans="1:6" x14ac:dyDescent="0.15">
      <c r="A1095" s="633" t="s">
        <v>4705</v>
      </c>
      <c r="B1095" s="633" t="s">
        <v>4706</v>
      </c>
      <c r="C1095" s="633" t="s">
        <v>653</v>
      </c>
      <c r="D1095" s="633" t="s">
        <v>4485</v>
      </c>
      <c r="E1095" s="633" t="s">
        <v>4707</v>
      </c>
      <c r="F1095" s="633" t="s">
        <v>4485</v>
      </c>
    </row>
    <row r="1096" spans="1:6" x14ac:dyDescent="0.15">
      <c r="A1096" s="633" t="s">
        <v>4708</v>
      </c>
      <c r="B1096" s="633" t="s">
        <v>4709</v>
      </c>
      <c r="C1096" s="633" t="s">
        <v>653</v>
      </c>
      <c r="D1096" s="633" t="s">
        <v>4485</v>
      </c>
      <c r="E1096" s="633" t="s">
        <v>4710</v>
      </c>
      <c r="F1096" s="633" t="s">
        <v>4485</v>
      </c>
    </row>
    <row r="1097" spans="1:6" x14ac:dyDescent="0.15">
      <c r="A1097" s="633" t="s">
        <v>4711</v>
      </c>
      <c r="B1097" s="633" t="s">
        <v>4712</v>
      </c>
      <c r="C1097" s="633" t="s">
        <v>653</v>
      </c>
      <c r="D1097" s="633" t="s">
        <v>4485</v>
      </c>
      <c r="E1097" s="633" t="s">
        <v>4713</v>
      </c>
      <c r="F1097" s="633" t="s">
        <v>4485</v>
      </c>
    </row>
    <row r="1098" spans="1:6" x14ac:dyDescent="0.15">
      <c r="A1098" s="633" t="s">
        <v>4714</v>
      </c>
      <c r="B1098" s="633" t="s">
        <v>4715</v>
      </c>
      <c r="C1098" s="633" t="s">
        <v>653</v>
      </c>
      <c r="D1098" s="633" t="s">
        <v>4485</v>
      </c>
      <c r="E1098" s="633" t="s">
        <v>4716</v>
      </c>
      <c r="F1098" s="633" t="s">
        <v>4485</v>
      </c>
    </row>
    <row r="1099" spans="1:6" x14ac:dyDescent="0.15">
      <c r="A1099" s="633" t="s">
        <v>4717</v>
      </c>
      <c r="B1099" s="633" t="s">
        <v>4718</v>
      </c>
      <c r="C1099" s="633" t="s">
        <v>653</v>
      </c>
      <c r="D1099" s="633" t="s">
        <v>4485</v>
      </c>
      <c r="E1099" s="633" t="s">
        <v>4719</v>
      </c>
      <c r="F1099" s="633" t="s">
        <v>4485</v>
      </c>
    </row>
    <row r="1100" spans="1:6" x14ac:dyDescent="0.15">
      <c r="A1100" s="633" t="s">
        <v>4720</v>
      </c>
      <c r="B1100" s="633" t="s">
        <v>4721</v>
      </c>
      <c r="C1100" s="633" t="s">
        <v>653</v>
      </c>
      <c r="D1100" s="633" t="s">
        <v>4485</v>
      </c>
      <c r="E1100" s="633" t="s">
        <v>4722</v>
      </c>
      <c r="F1100" s="633" t="s">
        <v>4485</v>
      </c>
    </row>
    <row r="1101" spans="1:6" x14ac:dyDescent="0.15">
      <c r="A1101" s="633" t="s">
        <v>4723</v>
      </c>
      <c r="B1101" s="633" t="s">
        <v>4724</v>
      </c>
      <c r="C1101" s="633" t="s">
        <v>653</v>
      </c>
      <c r="D1101" s="633" t="s">
        <v>4485</v>
      </c>
      <c r="E1101" s="633" t="s">
        <v>4725</v>
      </c>
      <c r="F1101" s="633" t="s">
        <v>4485</v>
      </c>
    </row>
    <row r="1102" spans="1:6" x14ac:dyDescent="0.15">
      <c r="A1102" s="633" t="s">
        <v>4726</v>
      </c>
      <c r="B1102" s="633" t="s">
        <v>4727</v>
      </c>
      <c r="C1102" s="633" t="s">
        <v>653</v>
      </c>
      <c r="D1102" s="633" t="s">
        <v>4485</v>
      </c>
      <c r="E1102" s="633" t="s">
        <v>4728</v>
      </c>
      <c r="F1102" s="633" t="s">
        <v>4485</v>
      </c>
    </row>
    <row r="1103" spans="1:6" x14ac:dyDescent="0.15">
      <c r="A1103" s="633" t="s">
        <v>4729</v>
      </c>
      <c r="B1103" s="633" t="s">
        <v>4730</v>
      </c>
      <c r="C1103" s="633" t="s">
        <v>653</v>
      </c>
      <c r="D1103" s="633" t="s">
        <v>4485</v>
      </c>
      <c r="E1103" s="633" t="s">
        <v>4731</v>
      </c>
      <c r="F1103" s="633" t="s">
        <v>4485</v>
      </c>
    </row>
    <row r="1104" spans="1:6" x14ac:dyDescent="0.15">
      <c r="A1104" s="633" t="s">
        <v>4732</v>
      </c>
      <c r="B1104" s="633" t="s">
        <v>4733</v>
      </c>
      <c r="C1104" s="633" t="s">
        <v>653</v>
      </c>
      <c r="D1104" s="633" t="s">
        <v>4485</v>
      </c>
      <c r="E1104" s="633" t="s">
        <v>4734</v>
      </c>
      <c r="F1104" s="633" t="s">
        <v>4485</v>
      </c>
    </row>
    <row r="1105" spans="1:6" x14ac:dyDescent="0.15">
      <c r="A1105" s="633" t="s">
        <v>4735</v>
      </c>
      <c r="B1105" s="633" t="s">
        <v>4736</v>
      </c>
      <c r="C1105" s="633" t="s">
        <v>653</v>
      </c>
      <c r="D1105" s="633" t="s">
        <v>4485</v>
      </c>
      <c r="E1105" s="633" t="s">
        <v>4737</v>
      </c>
      <c r="F1105" s="633" t="s">
        <v>4485</v>
      </c>
    </row>
    <row r="1106" spans="1:6" x14ac:dyDescent="0.15">
      <c r="A1106" s="633" t="s">
        <v>4738</v>
      </c>
      <c r="B1106" s="633" t="s">
        <v>4739</v>
      </c>
      <c r="C1106" s="633" t="s">
        <v>653</v>
      </c>
      <c r="D1106" s="633" t="s">
        <v>4485</v>
      </c>
      <c r="E1106" s="633" t="s">
        <v>4740</v>
      </c>
      <c r="F1106" s="633" t="s">
        <v>4485</v>
      </c>
    </row>
    <row r="1107" spans="1:6" x14ac:dyDescent="0.15">
      <c r="A1107" s="633" t="s">
        <v>4741</v>
      </c>
      <c r="B1107" s="633" t="s">
        <v>4742</v>
      </c>
      <c r="C1107" s="633" t="s">
        <v>653</v>
      </c>
      <c r="D1107" s="633" t="s">
        <v>4485</v>
      </c>
      <c r="E1107" s="633" t="s">
        <v>4743</v>
      </c>
      <c r="F1107" s="633" t="s">
        <v>4485</v>
      </c>
    </row>
    <row r="1108" spans="1:6" x14ac:dyDescent="0.15">
      <c r="A1108" s="633" t="s">
        <v>4744</v>
      </c>
      <c r="B1108" s="633" t="s">
        <v>4745</v>
      </c>
      <c r="C1108" s="633" t="s">
        <v>653</v>
      </c>
      <c r="D1108" s="633" t="s">
        <v>4485</v>
      </c>
      <c r="E1108" s="633" t="s">
        <v>4746</v>
      </c>
      <c r="F1108" s="633" t="s">
        <v>4485</v>
      </c>
    </row>
    <row r="1109" spans="1:6" x14ac:dyDescent="0.15">
      <c r="A1109" s="633" t="s">
        <v>4747</v>
      </c>
      <c r="B1109" s="633" t="s">
        <v>4748</v>
      </c>
      <c r="C1109" s="633" t="s">
        <v>653</v>
      </c>
      <c r="D1109" s="633" t="s">
        <v>4485</v>
      </c>
      <c r="E1109" s="633" t="s">
        <v>4749</v>
      </c>
      <c r="F1109" s="633" t="s">
        <v>4485</v>
      </c>
    </row>
    <row r="1110" spans="1:6" x14ac:dyDescent="0.15">
      <c r="A1110" s="633" t="s">
        <v>4750</v>
      </c>
      <c r="B1110" s="633" t="s">
        <v>4751</v>
      </c>
      <c r="C1110" s="633" t="s">
        <v>653</v>
      </c>
      <c r="D1110" s="633" t="s">
        <v>4485</v>
      </c>
      <c r="E1110" s="633" t="s">
        <v>4752</v>
      </c>
      <c r="F1110" s="633" t="s">
        <v>4485</v>
      </c>
    </row>
    <row r="1111" spans="1:6" x14ac:dyDescent="0.15">
      <c r="A1111" s="633" t="s">
        <v>4753</v>
      </c>
      <c r="B1111" s="633" t="s">
        <v>4754</v>
      </c>
      <c r="C1111" s="633" t="s">
        <v>653</v>
      </c>
      <c r="D1111" s="633" t="s">
        <v>4485</v>
      </c>
      <c r="E1111" s="633" t="s">
        <v>4755</v>
      </c>
      <c r="F1111" s="633" t="s">
        <v>4485</v>
      </c>
    </row>
    <row r="1112" spans="1:6" x14ac:dyDescent="0.15">
      <c r="A1112" s="633" t="s">
        <v>4756</v>
      </c>
      <c r="B1112" s="633" t="s">
        <v>4757</v>
      </c>
      <c r="C1112" s="633" t="s">
        <v>653</v>
      </c>
      <c r="D1112" s="633" t="s">
        <v>4485</v>
      </c>
      <c r="E1112" s="633" t="s">
        <v>4758</v>
      </c>
      <c r="F1112" s="633" t="s">
        <v>4485</v>
      </c>
    </row>
    <row r="1113" spans="1:6" x14ac:dyDescent="0.15">
      <c r="A1113" s="633" t="s">
        <v>4759</v>
      </c>
      <c r="B1113" s="633" t="s">
        <v>4760</v>
      </c>
      <c r="C1113" s="633" t="s">
        <v>653</v>
      </c>
      <c r="D1113" s="633" t="s">
        <v>4485</v>
      </c>
      <c r="E1113" s="633" t="s">
        <v>4761</v>
      </c>
      <c r="F1113" s="633" t="s">
        <v>4485</v>
      </c>
    </row>
    <row r="1114" spans="1:6" x14ac:dyDescent="0.15">
      <c r="A1114" s="633" t="s">
        <v>4762</v>
      </c>
      <c r="B1114" s="633" t="s">
        <v>4763</v>
      </c>
      <c r="C1114" s="633" t="s">
        <v>653</v>
      </c>
      <c r="D1114" s="633" t="s">
        <v>4485</v>
      </c>
      <c r="E1114" s="633" t="s">
        <v>4764</v>
      </c>
      <c r="F1114" s="633" t="s">
        <v>4485</v>
      </c>
    </row>
    <row r="1115" spans="1:6" x14ac:dyDescent="0.15">
      <c r="A1115" s="633" t="s">
        <v>4765</v>
      </c>
      <c r="B1115" s="633" t="s">
        <v>4766</v>
      </c>
      <c r="C1115" s="633" t="s">
        <v>653</v>
      </c>
      <c r="D1115" s="633" t="s">
        <v>4485</v>
      </c>
      <c r="E1115" s="633" t="s">
        <v>4767</v>
      </c>
      <c r="F1115" s="633" t="s">
        <v>4485</v>
      </c>
    </row>
    <row r="1116" spans="1:6" x14ac:dyDescent="0.15">
      <c r="A1116" s="633" t="s">
        <v>4768</v>
      </c>
      <c r="B1116" s="633" t="s">
        <v>4769</v>
      </c>
      <c r="C1116" s="633" t="s">
        <v>653</v>
      </c>
      <c r="D1116" s="633" t="s">
        <v>4485</v>
      </c>
      <c r="E1116" s="633" t="s">
        <v>4770</v>
      </c>
      <c r="F1116" s="633" t="s">
        <v>4485</v>
      </c>
    </row>
    <row r="1117" spans="1:6" x14ac:dyDescent="0.15">
      <c r="A1117" s="633" t="s">
        <v>4771</v>
      </c>
      <c r="B1117" s="633" t="s">
        <v>4772</v>
      </c>
      <c r="C1117" s="633" t="s">
        <v>653</v>
      </c>
      <c r="D1117" s="633" t="s">
        <v>4485</v>
      </c>
      <c r="E1117" s="633" t="s">
        <v>4773</v>
      </c>
      <c r="F1117" s="633" t="s">
        <v>4485</v>
      </c>
    </row>
    <row r="1118" spans="1:6" x14ac:dyDescent="0.15">
      <c r="A1118" s="633" t="s">
        <v>4774</v>
      </c>
      <c r="B1118" s="633" t="s">
        <v>4775</v>
      </c>
      <c r="C1118" s="633" t="s">
        <v>653</v>
      </c>
      <c r="D1118" s="633" t="s">
        <v>4485</v>
      </c>
      <c r="E1118" s="633" t="s">
        <v>4776</v>
      </c>
      <c r="F1118" s="633" t="s">
        <v>4485</v>
      </c>
    </row>
    <row r="1119" spans="1:6" x14ac:dyDescent="0.15">
      <c r="A1119" s="633" t="s">
        <v>4777</v>
      </c>
      <c r="B1119" s="633" t="s">
        <v>4778</v>
      </c>
      <c r="C1119" s="633" t="s">
        <v>653</v>
      </c>
      <c r="D1119" s="633" t="s">
        <v>4485</v>
      </c>
      <c r="E1119" s="633" t="s">
        <v>4779</v>
      </c>
      <c r="F1119" s="633" t="s">
        <v>4485</v>
      </c>
    </row>
    <row r="1120" spans="1:6" x14ac:dyDescent="0.15">
      <c r="A1120" s="633" t="s">
        <v>4780</v>
      </c>
      <c r="B1120" s="633" t="s">
        <v>4781</v>
      </c>
      <c r="C1120" s="633" t="s">
        <v>653</v>
      </c>
      <c r="D1120" s="633" t="s">
        <v>4485</v>
      </c>
      <c r="E1120" s="633" t="s">
        <v>4782</v>
      </c>
      <c r="F1120" s="633" t="s">
        <v>4485</v>
      </c>
    </row>
    <row r="1121" spans="1:6" x14ac:dyDescent="0.15">
      <c r="A1121" s="633" t="s">
        <v>4783</v>
      </c>
      <c r="B1121" s="633" t="s">
        <v>4784</v>
      </c>
      <c r="C1121" s="633" t="s">
        <v>653</v>
      </c>
      <c r="D1121" s="633" t="s">
        <v>4485</v>
      </c>
      <c r="E1121" s="633" t="s">
        <v>4785</v>
      </c>
      <c r="F1121" s="633" t="s">
        <v>4485</v>
      </c>
    </row>
    <row r="1122" spans="1:6" x14ac:dyDescent="0.15">
      <c r="A1122" s="633" t="s">
        <v>4786</v>
      </c>
      <c r="B1122" s="633" t="s">
        <v>4787</v>
      </c>
      <c r="C1122" s="633" t="s">
        <v>653</v>
      </c>
      <c r="D1122" s="633" t="s">
        <v>4485</v>
      </c>
      <c r="E1122" s="633" t="s">
        <v>4788</v>
      </c>
      <c r="F1122" s="633" t="s">
        <v>4485</v>
      </c>
    </row>
    <row r="1123" spans="1:6" x14ac:dyDescent="0.15">
      <c r="A1123" s="633" t="s">
        <v>4789</v>
      </c>
      <c r="B1123" s="633" t="s">
        <v>4790</v>
      </c>
      <c r="C1123" s="633" t="s">
        <v>653</v>
      </c>
      <c r="D1123" s="633" t="s">
        <v>4485</v>
      </c>
      <c r="E1123" s="633" t="s">
        <v>4791</v>
      </c>
      <c r="F1123" s="633" t="s">
        <v>4485</v>
      </c>
    </row>
    <row r="1124" spans="1:6" x14ac:dyDescent="0.15">
      <c r="A1124" s="633" t="s">
        <v>4792</v>
      </c>
      <c r="B1124" s="633" t="s">
        <v>4793</v>
      </c>
      <c r="C1124" s="633" t="s">
        <v>653</v>
      </c>
      <c r="D1124" s="633" t="s">
        <v>4485</v>
      </c>
      <c r="E1124" s="633" t="s">
        <v>4794</v>
      </c>
      <c r="F1124" s="633" t="s">
        <v>4485</v>
      </c>
    </row>
    <row r="1125" spans="1:6" x14ac:dyDescent="0.15">
      <c r="A1125" s="633" t="s">
        <v>4795</v>
      </c>
      <c r="B1125" s="633" t="s">
        <v>4796</v>
      </c>
      <c r="C1125" s="633" t="s">
        <v>653</v>
      </c>
      <c r="D1125" s="633" t="s">
        <v>4485</v>
      </c>
      <c r="E1125" s="633" t="s">
        <v>4797</v>
      </c>
      <c r="F1125" s="633" t="s">
        <v>4485</v>
      </c>
    </row>
    <row r="1126" spans="1:6" x14ac:dyDescent="0.15">
      <c r="A1126" s="633" t="s">
        <v>4798</v>
      </c>
      <c r="B1126" s="633" t="s">
        <v>4799</v>
      </c>
      <c r="C1126" s="633" t="s">
        <v>653</v>
      </c>
      <c r="D1126" s="633" t="s">
        <v>4485</v>
      </c>
      <c r="E1126" s="633" t="s">
        <v>4800</v>
      </c>
      <c r="F1126" s="633" t="s">
        <v>4485</v>
      </c>
    </row>
    <row r="1127" spans="1:6" x14ac:dyDescent="0.15">
      <c r="A1127" s="633" t="s">
        <v>4801</v>
      </c>
      <c r="B1127" s="633" t="s">
        <v>4802</v>
      </c>
      <c r="C1127" s="633" t="s">
        <v>653</v>
      </c>
      <c r="D1127" s="633" t="s">
        <v>4485</v>
      </c>
      <c r="E1127" s="633" t="s">
        <v>4803</v>
      </c>
      <c r="F1127" s="633" t="s">
        <v>4485</v>
      </c>
    </row>
    <row r="1128" spans="1:6" x14ac:dyDescent="0.15">
      <c r="A1128" s="633" t="s">
        <v>4804</v>
      </c>
      <c r="B1128" s="633" t="s">
        <v>4805</v>
      </c>
      <c r="C1128" s="633" t="s">
        <v>653</v>
      </c>
      <c r="D1128" s="633" t="s">
        <v>4485</v>
      </c>
      <c r="E1128" s="633" t="s">
        <v>4806</v>
      </c>
      <c r="F1128" s="633" t="s">
        <v>4485</v>
      </c>
    </row>
    <row r="1129" spans="1:6" x14ac:dyDescent="0.15">
      <c r="A1129" s="633" t="s">
        <v>4672</v>
      </c>
      <c r="B1129" s="633" t="s">
        <v>4807</v>
      </c>
      <c r="C1129" s="633" t="s">
        <v>653</v>
      </c>
      <c r="D1129" s="633" t="s">
        <v>4485</v>
      </c>
      <c r="E1129" s="633" t="s">
        <v>3650</v>
      </c>
      <c r="F1129" s="633" t="s">
        <v>4485</v>
      </c>
    </row>
    <row r="1130" spans="1:6" x14ac:dyDescent="0.15">
      <c r="A1130" s="633" t="s">
        <v>4808</v>
      </c>
      <c r="B1130" s="633" t="s">
        <v>4809</v>
      </c>
      <c r="C1130" s="633" t="s">
        <v>653</v>
      </c>
      <c r="D1130" s="633" t="s">
        <v>4485</v>
      </c>
      <c r="E1130" s="633" t="s">
        <v>4810</v>
      </c>
      <c r="F1130" s="633" t="s">
        <v>4485</v>
      </c>
    </row>
    <row r="1131" spans="1:6" x14ac:dyDescent="0.15">
      <c r="A1131" s="633" t="s">
        <v>4811</v>
      </c>
      <c r="B1131" s="633" t="s">
        <v>4812</v>
      </c>
      <c r="C1131" s="633" t="s">
        <v>653</v>
      </c>
      <c r="D1131" s="633" t="s">
        <v>4485</v>
      </c>
      <c r="E1131" s="633" t="s">
        <v>4813</v>
      </c>
      <c r="F1131" s="633" t="s">
        <v>4485</v>
      </c>
    </row>
    <row r="1132" spans="1:6" x14ac:dyDescent="0.15">
      <c r="A1132" s="633" t="s">
        <v>4814</v>
      </c>
      <c r="B1132" s="633" t="s">
        <v>4815</v>
      </c>
      <c r="C1132" s="633" t="s">
        <v>653</v>
      </c>
      <c r="D1132" s="633" t="s">
        <v>4485</v>
      </c>
      <c r="E1132" s="633" t="s">
        <v>4816</v>
      </c>
      <c r="F1132" s="633" t="s">
        <v>4485</v>
      </c>
    </row>
    <row r="1133" spans="1:6" x14ac:dyDescent="0.15">
      <c r="A1133" s="633" t="s">
        <v>4817</v>
      </c>
      <c r="B1133" s="633" t="s">
        <v>4818</v>
      </c>
      <c r="C1133" s="633" t="s">
        <v>653</v>
      </c>
      <c r="D1133" s="633" t="s">
        <v>4485</v>
      </c>
      <c r="E1133" s="633" t="s">
        <v>4819</v>
      </c>
      <c r="F1133" s="633" t="s">
        <v>4485</v>
      </c>
    </row>
    <row r="1134" spans="1:6" x14ac:dyDescent="0.15">
      <c r="A1134" s="633" t="s">
        <v>4820</v>
      </c>
      <c r="B1134" s="633" t="s">
        <v>4821</v>
      </c>
      <c r="C1134" s="633" t="s">
        <v>653</v>
      </c>
      <c r="D1134" s="633" t="s">
        <v>4485</v>
      </c>
      <c r="E1134" s="633" t="s">
        <v>4822</v>
      </c>
      <c r="F1134" s="633" t="s">
        <v>4485</v>
      </c>
    </row>
    <row r="1135" spans="1:6" x14ac:dyDescent="0.15">
      <c r="A1135" s="633" t="s">
        <v>4823</v>
      </c>
      <c r="B1135" s="633" t="s">
        <v>4824</v>
      </c>
      <c r="C1135" s="633" t="s">
        <v>653</v>
      </c>
      <c r="D1135" s="633" t="s">
        <v>4485</v>
      </c>
      <c r="E1135" s="633" t="s">
        <v>4825</v>
      </c>
      <c r="F1135" s="633" t="s">
        <v>4485</v>
      </c>
    </row>
    <row r="1136" spans="1:6" x14ac:dyDescent="0.15">
      <c r="A1136" s="633" t="s">
        <v>4826</v>
      </c>
      <c r="B1136" s="633" t="s">
        <v>4827</v>
      </c>
      <c r="C1136" s="633" t="s">
        <v>653</v>
      </c>
      <c r="D1136" s="633" t="s">
        <v>4485</v>
      </c>
      <c r="E1136" s="633" t="s">
        <v>4828</v>
      </c>
      <c r="F1136" s="633" t="s">
        <v>4485</v>
      </c>
    </row>
    <row r="1137" spans="1:6" x14ac:dyDescent="0.15">
      <c r="A1137" s="633" t="s">
        <v>4829</v>
      </c>
      <c r="B1137" s="633" t="s">
        <v>4830</v>
      </c>
      <c r="C1137" s="633" t="s">
        <v>653</v>
      </c>
      <c r="D1137" s="633" t="s">
        <v>4485</v>
      </c>
      <c r="E1137" s="633" t="s">
        <v>4831</v>
      </c>
      <c r="F1137" s="633" t="s">
        <v>4485</v>
      </c>
    </row>
    <row r="1138" spans="1:6" x14ac:dyDescent="0.15">
      <c r="A1138" s="633" t="s">
        <v>4832</v>
      </c>
      <c r="B1138" s="633" t="s">
        <v>4833</v>
      </c>
      <c r="C1138" s="633" t="s">
        <v>653</v>
      </c>
      <c r="D1138" s="633" t="s">
        <v>4485</v>
      </c>
      <c r="E1138" s="633" t="s">
        <v>4834</v>
      </c>
      <c r="F1138" s="633" t="s">
        <v>4485</v>
      </c>
    </row>
    <row r="1139" spans="1:6" x14ac:dyDescent="0.15">
      <c r="A1139" s="633" t="s">
        <v>4835</v>
      </c>
      <c r="B1139" s="633" t="s">
        <v>4836</v>
      </c>
      <c r="C1139" s="633" t="s">
        <v>653</v>
      </c>
      <c r="D1139" s="633" t="s">
        <v>4485</v>
      </c>
      <c r="E1139" s="633" t="s">
        <v>4837</v>
      </c>
      <c r="F1139" s="633" t="s">
        <v>4485</v>
      </c>
    </row>
    <row r="1140" spans="1:6" x14ac:dyDescent="0.15">
      <c r="A1140" s="633" t="s">
        <v>4838</v>
      </c>
      <c r="B1140" s="633" t="s">
        <v>4839</v>
      </c>
      <c r="C1140" s="633" t="s">
        <v>653</v>
      </c>
      <c r="D1140" s="633" t="s">
        <v>4485</v>
      </c>
      <c r="E1140" s="633" t="s">
        <v>4840</v>
      </c>
      <c r="F1140" s="633" t="s">
        <v>4485</v>
      </c>
    </row>
    <row r="1141" spans="1:6" x14ac:dyDescent="0.15">
      <c r="A1141" s="633" t="s">
        <v>4841</v>
      </c>
      <c r="B1141" s="633" t="s">
        <v>4842</v>
      </c>
      <c r="C1141" s="633" t="s">
        <v>653</v>
      </c>
      <c r="D1141" s="633" t="s">
        <v>4485</v>
      </c>
      <c r="E1141" s="633" t="s">
        <v>4843</v>
      </c>
      <c r="F1141" s="633" t="s">
        <v>4485</v>
      </c>
    </row>
    <row r="1142" spans="1:6" x14ac:dyDescent="0.15">
      <c r="A1142" s="633" t="s">
        <v>4844</v>
      </c>
      <c r="B1142" s="633" t="s">
        <v>4845</v>
      </c>
      <c r="C1142" s="633" t="s">
        <v>653</v>
      </c>
      <c r="D1142" s="633" t="s">
        <v>4485</v>
      </c>
      <c r="E1142" s="633" t="s">
        <v>4846</v>
      </c>
      <c r="F1142" s="633" t="s">
        <v>4485</v>
      </c>
    </row>
    <row r="1143" spans="1:6" x14ac:dyDescent="0.15">
      <c r="A1143" s="633" t="s">
        <v>4847</v>
      </c>
      <c r="B1143" s="633" t="s">
        <v>4848</v>
      </c>
      <c r="C1143" s="633" t="s">
        <v>653</v>
      </c>
      <c r="D1143" s="633" t="s">
        <v>4485</v>
      </c>
      <c r="E1143" s="633" t="s">
        <v>4849</v>
      </c>
      <c r="F1143" s="633" t="s">
        <v>4485</v>
      </c>
    </row>
    <row r="1144" spans="1:6" x14ac:dyDescent="0.15">
      <c r="A1144" s="633" t="s">
        <v>4850</v>
      </c>
      <c r="B1144" s="633" t="s">
        <v>4851</v>
      </c>
      <c r="C1144" s="633" t="s">
        <v>653</v>
      </c>
      <c r="D1144" s="633" t="s">
        <v>4485</v>
      </c>
      <c r="E1144" s="633" t="s">
        <v>4852</v>
      </c>
      <c r="F1144" s="633" t="s">
        <v>4485</v>
      </c>
    </row>
    <row r="1145" spans="1:6" x14ac:dyDescent="0.15">
      <c r="A1145" s="633" t="s">
        <v>4853</v>
      </c>
      <c r="B1145" s="633" t="s">
        <v>4854</v>
      </c>
      <c r="C1145" s="633" t="s">
        <v>653</v>
      </c>
      <c r="D1145" s="633" t="s">
        <v>4485</v>
      </c>
      <c r="E1145" s="633" t="s">
        <v>4855</v>
      </c>
      <c r="F1145" s="633" t="s">
        <v>4485</v>
      </c>
    </row>
    <row r="1146" spans="1:6" x14ac:dyDescent="0.15">
      <c r="A1146" s="633" t="s">
        <v>4856</v>
      </c>
      <c r="B1146" s="633" t="s">
        <v>4857</v>
      </c>
      <c r="C1146" s="633" t="s">
        <v>653</v>
      </c>
      <c r="D1146" s="633" t="s">
        <v>4485</v>
      </c>
      <c r="E1146" s="633" t="s">
        <v>4858</v>
      </c>
      <c r="F1146" s="633" t="s">
        <v>4485</v>
      </c>
    </row>
    <row r="1147" spans="1:6" x14ac:dyDescent="0.15">
      <c r="A1147" s="633" t="s">
        <v>4859</v>
      </c>
      <c r="B1147" s="633" t="s">
        <v>4860</v>
      </c>
      <c r="C1147" s="633" t="s">
        <v>653</v>
      </c>
      <c r="D1147" s="633" t="s">
        <v>4485</v>
      </c>
      <c r="E1147" s="633" t="s">
        <v>4861</v>
      </c>
      <c r="F1147" s="633" t="s">
        <v>4485</v>
      </c>
    </row>
    <row r="1148" spans="1:6" x14ac:dyDescent="0.15">
      <c r="A1148" s="633" t="s">
        <v>4862</v>
      </c>
      <c r="B1148" s="633" t="s">
        <v>4863</v>
      </c>
      <c r="C1148" s="633" t="s">
        <v>653</v>
      </c>
      <c r="D1148" s="633" t="s">
        <v>4485</v>
      </c>
      <c r="E1148" s="633" t="s">
        <v>4864</v>
      </c>
      <c r="F1148" s="633" t="s">
        <v>4485</v>
      </c>
    </row>
    <row r="1149" spans="1:6" x14ac:dyDescent="0.15">
      <c r="A1149" s="633" t="s">
        <v>4865</v>
      </c>
      <c r="B1149" s="633" t="s">
        <v>4866</v>
      </c>
      <c r="C1149" s="633" t="s">
        <v>653</v>
      </c>
      <c r="D1149" s="633" t="s">
        <v>4485</v>
      </c>
      <c r="E1149" s="633" t="s">
        <v>4867</v>
      </c>
      <c r="F1149" s="633" t="s">
        <v>4485</v>
      </c>
    </row>
    <row r="1150" spans="1:6" x14ac:dyDescent="0.15">
      <c r="A1150" s="633" t="s">
        <v>4868</v>
      </c>
      <c r="B1150" s="633" t="s">
        <v>4869</v>
      </c>
      <c r="C1150" s="633" t="s">
        <v>653</v>
      </c>
      <c r="D1150" s="633" t="s">
        <v>4485</v>
      </c>
      <c r="E1150" s="633" t="s">
        <v>4870</v>
      </c>
      <c r="F1150" s="633" t="s">
        <v>4485</v>
      </c>
    </row>
    <row r="1151" spans="1:6" x14ac:dyDescent="0.15">
      <c r="A1151" s="633" t="s">
        <v>4871</v>
      </c>
      <c r="B1151" s="633" t="s">
        <v>4872</v>
      </c>
      <c r="C1151" s="633" t="s">
        <v>653</v>
      </c>
      <c r="D1151" s="633" t="s">
        <v>4485</v>
      </c>
      <c r="E1151" s="633" t="s">
        <v>4873</v>
      </c>
      <c r="F1151" s="633" t="s">
        <v>4485</v>
      </c>
    </row>
    <row r="1152" spans="1:6" x14ac:dyDescent="0.15">
      <c r="A1152" s="633" t="s">
        <v>4874</v>
      </c>
      <c r="B1152" s="633" t="s">
        <v>4875</v>
      </c>
      <c r="C1152" s="633" t="s">
        <v>653</v>
      </c>
      <c r="D1152" s="633" t="s">
        <v>4485</v>
      </c>
      <c r="E1152" s="633" t="s">
        <v>4876</v>
      </c>
      <c r="F1152" s="633" t="s">
        <v>4485</v>
      </c>
    </row>
    <row r="1153" spans="1:6" x14ac:dyDescent="0.15">
      <c r="A1153" s="633" t="s">
        <v>4877</v>
      </c>
      <c r="B1153" s="633" t="s">
        <v>4878</v>
      </c>
      <c r="C1153" s="633" t="s">
        <v>653</v>
      </c>
      <c r="D1153" s="633" t="s">
        <v>4485</v>
      </c>
      <c r="E1153" s="633" t="s">
        <v>4879</v>
      </c>
      <c r="F1153" s="633" t="s">
        <v>4485</v>
      </c>
    </row>
    <row r="1154" spans="1:6" x14ac:dyDescent="0.15">
      <c r="A1154" s="633" t="s">
        <v>4880</v>
      </c>
      <c r="B1154" s="633" t="s">
        <v>4881</v>
      </c>
      <c r="C1154" s="633" t="s">
        <v>653</v>
      </c>
      <c r="D1154" s="633" t="s">
        <v>4485</v>
      </c>
      <c r="E1154" s="633" t="s">
        <v>4882</v>
      </c>
      <c r="F1154" s="633" t="s">
        <v>4485</v>
      </c>
    </row>
    <row r="1155" spans="1:6" x14ac:dyDescent="0.15">
      <c r="A1155" s="633" t="s">
        <v>4883</v>
      </c>
      <c r="B1155" s="633" t="s">
        <v>4884</v>
      </c>
      <c r="C1155" s="633" t="s">
        <v>653</v>
      </c>
      <c r="D1155" s="633" t="s">
        <v>4485</v>
      </c>
      <c r="E1155" s="633" t="s">
        <v>4885</v>
      </c>
      <c r="F1155" s="633" t="s">
        <v>4485</v>
      </c>
    </row>
    <row r="1156" spans="1:6" x14ac:dyDescent="0.15">
      <c r="A1156" s="633" t="s">
        <v>4886</v>
      </c>
      <c r="B1156" s="633" t="s">
        <v>4887</v>
      </c>
      <c r="C1156" s="633" t="s">
        <v>653</v>
      </c>
      <c r="D1156" s="633" t="s">
        <v>4485</v>
      </c>
      <c r="E1156" s="633" t="s">
        <v>4888</v>
      </c>
      <c r="F1156" s="633" t="s">
        <v>4485</v>
      </c>
    </row>
    <row r="1157" spans="1:6" x14ac:dyDescent="0.15">
      <c r="A1157" s="633" t="s">
        <v>4889</v>
      </c>
      <c r="B1157" s="633" t="s">
        <v>4890</v>
      </c>
      <c r="C1157" s="633" t="s">
        <v>653</v>
      </c>
      <c r="D1157" s="633" t="s">
        <v>4485</v>
      </c>
      <c r="E1157" s="633" t="s">
        <v>4891</v>
      </c>
      <c r="F1157" s="633" t="s">
        <v>4485</v>
      </c>
    </row>
    <row r="1158" spans="1:6" x14ac:dyDescent="0.15">
      <c r="A1158" s="633" t="s">
        <v>4892</v>
      </c>
      <c r="B1158" s="633" t="s">
        <v>4893</v>
      </c>
      <c r="C1158" s="633" t="s">
        <v>653</v>
      </c>
      <c r="D1158" s="633" t="s">
        <v>4485</v>
      </c>
      <c r="E1158" s="633" t="s">
        <v>4894</v>
      </c>
      <c r="F1158" s="633" t="s">
        <v>4485</v>
      </c>
    </row>
    <row r="1159" spans="1:6" x14ac:dyDescent="0.15">
      <c r="A1159" s="633" t="s">
        <v>4895</v>
      </c>
      <c r="B1159" s="633" t="s">
        <v>4896</v>
      </c>
      <c r="C1159" s="633" t="s">
        <v>653</v>
      </c>
      <c r="D1159" s="633" t="s">
        <v>4485</v>
      </c>
      <c r="E1159" s="633" t="s">
        <v>4897</v>
      </c>
      <c r="F1159" s="633" t="s">
        <v>4485</v>
      </c>
    </row>
    <row r="1160" spans="1:6" x14ac:dyDescent="0.15">
      <c r="A1160" s="633" t="s">
        <v>4898</v>
      </c>
      <c r="B1160" s="633" t="s">
        <v>4899</v>
      </c>
      <c r="C1160" s="633" t="s">
        <v>653</v>
      </c>
      <c r="D1160" s="633" t="s">
        <v>4485</v>
      </c>
      <c r="E1160" s="633" t="s">
        <v>4900</v>
      </c>
      <c r="F1160" s="633" t="s">
        <v>4485</v>
      </c>
    </row>
    <row r="1161" spans="1:6" x14ac:dyDescent="0.15">
      <c r="A1161" s="633" t="s">
        <v>4901</v>
      </c>
      <c r="B1161" s="633" t="s">
        <v>4902</v>
      </c>
      <c r="C1161" s="633" t="s">
        <v>653</v>
      </c>
      <c r="D1161" s="633" t="s">
        <v>4485</v>
      </c>
      <c r="E1161" s="633" t="s">
        <v>4903</v>
      </c>
      <c r="F1161" s="633" t="s">
        <v>4485</v>
      </c>
    </row>
    <row r="1162" spans="1:6" x14ac:dyDescent="0.15">
      <c r="A1162" s="633" t="s">
        <v>4904</v>
      </c>
      <c r="B1162" s="633" t="s">
        <v>4905</v>
      </c>
      <c r="C1162" s="633" t="s">
        <v>653</v>
      </c>
      <c r="D1162" s="633" t="s">
        <v>4485</v>
      </c>
      <c r="E1162" s="633" t="s">
        <v>4906</v>
      </c>
      <c r="F1162" s="633" t="s">
        <v>4485</v>
      </c>
    </row>
    <row r="1163" spans="1:6" x14ac:dyDescent="0.15">
      <c r="A1163" s="633" t="s">
        <v>4907</v>
      </c>
      <c r="B1163" s="633" t="s">
        <v>4908</v>
      </c>
      <c r="C1163" s="633" t="s">
        <v>653</v>
      </c>
      <c r="D1163" s="633" t="s">
        <v>4485</v>
      </c>
      <c r="E1163" s="633" t="s">
        <v>4909</v>
      </c>
      <c r="F1163" s="633" t="s">
        <v>4485</v>
      </c>
    </row>
    <row r="1164" spans="1:6" x14ac:dyDescent="0.15">
      <c r="A1164" s="633" t="s">
        <v>4910</v>
      </c>
      <c r="B1164" s="633" t="s">
        <v>4911</v>
      </c>
      <c r="C1164" s="633" t="s">
        <v>653</v>
      </c>
      <c r="D1164" s="633" t="s">
        <v>4485</v>
      </c>
      <c r="E1164" s="633" t="s">
        <v>4912</v>
      </c>
      <c r="F1164" s="633" t="s">
        <v>4485</v>
      </c>
    </row>
    <row r="1165" spans="1:6" x14ac:dyDescent="0.15">
      <c r="A1165" s="633" t="s">
        <v>4913</v>
      </c>
      <c r="B1165" s="633" t="s">
        <v>4914</v>
      </c>
      <c r="C1165" s="633" t="s">
        <v>653</v>
      </c>
      <c r="D1165" s="633" t="s">
        <v>4485</v>
      </c>
      <c r="E1165" s="633" t="s">
        <v>4915</v>
      </c>
      <c r="F1165" s="633" t="s">
        <v>4485</v>
      </c>
    </row>
    <row r="1166" spans="1:6" x14ac:dyDescent="0.15">
      <c r="A1166" s="633" t="s">
        <v>4916</v>
      </c>
      <c r="B1166" s="633" t="s">
        <v>4917</v>
      </c>
      <c r="C1166" s="633" t="s">
        <v>653</v>
      </c>
      <c r="D1166" s="633" t="s">
        <v>4485</v>
      </c>
      <c r="E1166" s="633" t="s">
        <v>4918</v>
      </c>
      <c r="F1166" s="633" t="s">
        <v>4485</v>
      </c>
    </row>
    <row r="1167" spans="1:6" x14ac:dyDescent="0.15">
      <c r="A1167" s="633" t="s">
        <v>4919</v>
      </c>
      <c r="B1167" s="633" t="s">
        <v>4920</v>
      </c>
      <c r="C1167" s="633" t="s">
        <v>653</v>
      </c>
      <c r="D1167" s="633" t="s">
        <v>4485</v>
      </c>
      <c r="E1167" s="633" t="s">
        <v>4921</v>
      </c>
      <c r="F1167" s="633" t="s">
        <v>4485</v>
      </c>
    </row>
    <row r="1168" spans="1:6" x14ac:dyDescent="0.15">
      <c r="A1168" s="633" t="s">
        <v>4922</v>
      </c>
      <c r="B1168" s="633" t="s">
        <v>4923</v>
      </c>
      <c r="C1168" s="633" t="s">
        <v>653</v>
      </c>
      <c r="D1168" s="633" t="s">
        <v>4485</v>
      </c>
      <c r="E1168" s="633" t="s">
        <v>4924</v>
      </c>
      <c r="F1168" s="633" t="s">
        <v>4485</v>
      </c>
    </row>
    <row r="1169" spans="1:6" x14ac:dyDescent="0.15">
      <c r="A1169" s="633" t="s">
        <v>4925</v>
      </c>
      <c r="B1169" s="633" t="s">
        <v>4926</v>
      </c>
      <c r="C1169" s="633" t="s">
        <v>653</v>
      </c>
      <c r="D1169" s="633" t="s">
        <v>4485</v>
      </c>
      <c r="E1169" s="633" t="s">
        <v>4927</v>
      </c>
      <c r="F1169" s="633" t="s">
        <v>4485</v>
      </c>
    </row>
    <row r="1170" spans="1:6" x14ac:dyDescent="0.15">
      <c r="A1170" s="633" t="s">
        <v>4928</v>
      </c>
      <c r="B1170" s="633" t="s">
        <v>4929</v>
      </c>
      <c r="C1170" s="633" t="s">
        <v>653</v>
      </c>
      <c r="D1170" s="633" t="s">
        <v>4485</v>
      </c>
      <c r="E1170" s="633" t="s">
        <v>4930</v>
      </c>
      <c r="F1170" s="633" t="s">
        <v>4485</v>
      </c>
    </row>
    <row r="1171" spans="1:6" x14ac:dyDescent="0.15">
      <c r="A1171" s="633" t="s">
        <v>4931</v>
      </c>
      <c r="B1171" s="633" t="s">
        <v>4932</v>
      </c>
      <c r="C1171" s="633" t="s">
        <v>653</v>
      </c>
      <c r="D1171" s="633" t="s">
        <v>4485</v>
      </c>
      <c r="E1171" s="633" t="s">
        <v>4933</v>
      </c>
      <c r="F1171" s="633" t="s">
        <v>4485</v>
      </c>
    </row>
    <row r="1172" spans="1:6" x14ac:dyDescent="0.15">
      <c r="A1172" s="633" t="s">
        <v>4934</v>
      </c>
      <c r="B1172" s="633" t="s">
        <v>4935</v>
      </c>
      <c r="C1172" s="633" t="s">
        <v>653</v>
      </c>
      <c r="D1172" s="633" t="s">
        <v>4485</v>
      </c>
      <c r="E1172" s="633" t="s">
        <v>4936</v>
      </c>
      <c r="F1172" s="633" t="s">
        <v>4485</v>
      </c>
    </row>
    <row r="1173" spans="1:6" x14ac:dyDescent="0.15">
      <c r="A1173" s="633" t="s">
        <v>4937</v>
      </c>
      <c r="B1173" s="633" t="s">
        <v>4938</v>
      </c>
      <c r="C1173" s="633" t="s">
        <v>653</v>
      </c>
      <c r="D1173" s="633" t="s">
        <v>4485</v>
      </c>
      <c r="E1173" s="633" t="s">
        <v>4939</v>
      </c>
      <c r="F1173" s="633" t="s">
        <v>4485</v>
      </c>
    </row>
    <row r="1174" spans="1:6" x14ac:dyDescent="0.15">
      <c r="A1174" s="633" t="s">
        <v>4940</v>
      </c>
      <c r="B1174" s="633" t="s">
        <v>4941</v>
      </c>
      <c r="C1174" s="633" t="s">
        <v>653</v>
      </c>
      <c r="D1174" s="633" t="s">
        <v>4485</v>
      </c>
      <c r="E1174" s="633" t="s">
        <v>4942</v>
      </c>
      <c r="F1174" s="633" t="s">
        <v>4485</v>
      </c>
    </row>
    <row r="1175" spans="1:6" x14ac:dyDescent="0.15">
      <c r="A1175" s="633" t="s">
        <v>4943</v>
      </c>
      <c r="B1175" s="633" t="s">
        <v>4944</v>
      </c>
      <c r="C1175" s="633" t="s">
        <v>653</v>
      </c>
      <c r="D1175" s="633" t="s">
        <v>4485</v>
      </c>
      <c r="E1175" s="633" t="s">
        <v>4945</v>
      </c>
      <c r="F1175" s="633" t="s">
        <v>4485</v>
      </c>
    </row>
    <row r="1176" spans="1:6" x14ac:dyDescent="0.15">
      <c r="A1176" s="633" t="s">
        <v>4946</v>
      </c>
      <c r="B1176" s="633" t="s">
        <v>4947</v>
      </c>
      <c r="C1176" s="633" t="s">
        <v>653</v>
      </c>
      <c r="D1176" s="633" t="s">
        <v>4485</v>
      </c>
      <c r="E1176" s="633" t="s">
        <v>4948</v>
      </c>
      <c r="F1176" s="633" t="s">
        <v>4485</v>
      </c>
    </row>
    <row r="1177" spans="1:6" x14ac:dyDescent="0.15">
      <c r="A1177" s="633" t="s">
        <v>4949</v>
      </c>
      <c r="B1177" s="633" t="s">
        <v>4950</v>
      </c>
      <c r="C1177" s="633" t="s">
        <v>653</v>
      </c>
      <c r="D1177" s="633" t="s">
        <v>4485</v>
      </c>
      <c r="E1177" s="633" t="s">
        <v>4951</v>
      </c>
      <c r="F1177" s="633" t="s">
        <v>4485</v>
      </c>
    </row>
    <row r="1178" spans="1:6" x14ac:dyDescent="0.15">
      <c r="A1178" s="633" t="s">
        <v>4952</v>
      </c>
      <c r="B1178" s="633" t="s">
        <v>4953</v>
      </c>
      <c r="C1178" s="633" t="s">
        <v>653</v>
      </c>
      <c r="D1178" s="633" t="s">
        <v>4485</v>
      </c>
      <c r="E1178" s="633" t="s">
        <v>4954</v>
      </c>
      <c r="F1178" s="633" t="s">
        <v>4485</v>
      </c>
    </row>
    <row r="1179" spans="1:6" x14ac:dyDescent="0.15">
      <c r="A1179" s="633" t="s">
        <v>4955</v>
      </c>
      <c r="B1179" s="633" t="s">
        <v>4956</v>
      </c>
      <c r="C1179" s="633" t="s">
        <v>653</v>
      </c>
      <c r="D1179" s="633" t="s">
        <v>4485</v>
      </c>
      <c r="E1179" s="633" t="s">
        <v>4957</v>
      </c>
      <c r="F1179" s="633" t="s">
        <v>4485</v>
      </c>
    </row>
    <row r="1180" spans="1:6" x14ac:dyDescent="0.15">
      <c r="A1180" s="633" t="s">
        <v>4958</v>
      </c>
      <c r="B1180" s="633" t="s">
        <v>4959</v>
      </c>
      <c r="C1180" s="633" t="s">
        <v>653</v>
      </c>
      <c r="D1180" s="633" t="s">
        <v>4485</v>
      </c>
      <c r="E1180" s="633" t="s">
        <v>4960</v>
      </c>
      <c r="F1180" s="633" t="s">
        <v>4485</v>
      </c>
    </row>
    <row r="1181" spans="1:6" x14ac:dyDescent="0.15">
      <c r="A1181" s="633" t="s">
        <v>4961</v>
      </c>
      <c r="B1181" s="633" t="s">
        <v>4962</v>
      </c>
      <c r="C1181" s="633" t="s">
        <v>653</v>
      </c>
      <c r="D1181" s="633" t="s">
        <v>4485</v>
      </c>
      <c r="E1181" s="633" t="s">
        <v>4963</v>
      </c>
      <c r="F1181" s="633" t="s">
        <v>4485</v>
      </c>
    </row>
    <row r="1182" spans="1:6" x14ac:dyDescent="0.15">
      <c r="A1182" s="633" t="s">
        <v>4964</v>
      </c>
      <c r="B1182" s="633" t="s">
        <v>4965</v>
      </c>
      <c r="C1182" s="633" t="s">
        <v>653</v>
      </c>
      <c r="D1182" s="633" t="s">
        <v>4485</v>
      </c>
      <c r="E1182" s="633" t="s">
        <v>4966</v>
      </c>
      <c r="F1182" s="633" t="s">
        <v>4485</v>
      </c>
    </row>
    <row r="1183" spans="1:6" x14ac:dyDescent="0.15">
      <c r="A1183" s="633" t="s">
        <v>4967</v>
      </c>
      <c r="B1183" s="633" t="s">
        <v>4968</v>
      </c>
      <c r="C1183" s="633" t="s">
        <v>653</v>
      </c>
      <c r="D1183" s="633" t="s">
        <v>4485</v>
      </c>
      <c r="E1183" s="633" t="s">
        <v>4969</v>
      </c>
      <c r="F1183" s="633" t="s">
        <v>4485</v>
      </c>
    </row>
    <row r="1184" spans="1:6" x14ac:dyDescent="0.15">
      <c r="A1184" s="633" t="s">
        <v>4970</v>
      </c>
      <c r="B1184" s="633" t="s">
        <v>4971</v>
      </c>
      <c r="C1184" s="633" t="s">
        <v>653</v>
      </c>
      <c r="D1184" s="633" t="s">
        <v>4485</v>
      </c>
      <c r="E1184" s="633" t="s">
        <v>4972</v>
      </c>
      <c r="F1184" s="633" t="s">
        <v>4485</v>
      </c>
    </row>
    <row r="1185" spans="1:6" x14ac:dyDescent="0.15">
      <c r="A1185" s="633" t="s">
        <v>4973</v>
      </c>
      <c r="B1185" s="633" t="s">
        <v>4974</v>
      </c>
      <c r="C1185" s="633" t="s">
        <v>653</v>
      </c>
      <c r="D1185" s="633" t="s">
        <v>4485</v>
      </c>
      <c r="E1185" s="633" t="s">
        <v>4975</v>
      </c>
      <c r="F1185" s="633" t="s">
        <v>4485</v>
      </c>
    </row>
    <row r="1186" spans="1:6" x14ac:dyDescent="0.15">
      <c r="A1186" s="633" t="s">
        <v>4976</v>
      </c>
      <c r="B1186" s="633" t="s">
        <v>4977</v>
      </c>
      <c r="C1186" s="633" t="s">
        <v>653</v>
      </c>
      <c r="D1186" s="633" t="s">
        <v>4485</v>
      </c>
      <c r="E1186" s="633" t="s">
        <v>4978</v>
      </c>
      <c r="F1186" s="633" t="s">
        <v>4485</v>
      </c>
    </row>
    <row r="1187" spans="1:6" x14ac:dyDescent="0.15">
      <c r="A1187" s="633" t="s">
        <v>4979</v>
      </c>
      <c r="B1187" s="633" t="s">
        <v>4980</v>
      </c>
      <c r="C1187" s="633" t="s">
        <v>653</v>
      </c>
      <c r="D1187" s="633" t="s">
        <v>4485</v>
      </c>
      <c r="E1187" s="633" t="s">
        <v>4981</v>
      </c>
      <c r="F1187" s="633" t="s">
        <v>4485</v>
      </c>
    </row>
    <row r="1188" spans="1:6" x14ac:dyDescent="0.15">
      <c r="A1188" s="633" t="s">
        <v>4982</v>
      </c>
      <c r="B1188" s="633" t="s">
        <v>4983</v>
      </c>
      <c r="C1188" s="633" t="s">
        <v>653</v>
      </c>
      <c r="D1188" s="633" t="s">
        <v>4485</v>
      </c>
      <c r="E1188" s="633" t="s">
        <v>4984</v>
      </c>
      <c r="F1188" s="633" t="s">
        <v>4485</v>
      </c>
    </row>
    <row r="1189" spans="1:6" x14ac:dyDescent="0.15">
      <c r="A1189" s="633" t="s">
        <v>4985</v>
      </c>
      <c r="B1189" s="633" t="s">
        <v>4986</v>
      </c>
      <c r="C1189" s="633" t="s">
        <v>653</v>
      </c>
      <c r="D1189" s="633" t="s">
        <v>4485</v>
      </c>
      <c r="E1189" s="633" t="s">
        <v>4987</v>
      </c>
      <c r="F1189" s="633" t="s">
        <v>4485</v>
      </c>
    </row>
    <row r="1190" spans="1:6" x14ac:dyDescent="0.15">
      <c r="A1190" s="633" t="s">
        <v>4988</v>
      </c>
      <c r="B1190" s="633" t="s">
        <v>4989</v>
      </c>
      <c r="C1190" s="633" t="s">
        <v>653</v>
      </c>
      <c r="D1190" s="633" t="s">
        <v>4485</v>
      </c>
      <c r="E1190" s="633" t="s">
        <v>4990</v>
      </c>
      <c r="F1190" s="633" t="s">
        <v>4485</v>
      </c>
    </row>
    <row r="1191" spans="1:6" x14ac:dyDescent="0.15">
      <c r="A1191" s="633" t="s">
        <v>4991</v>
      </c>
      <c r="B1191" s="633" t="s">
        <v>4992</v>
      </c>
      <c r="C1191" s="633" t="s">
        <v>653</v>
      </c>
      <c r="D1191" s="633" t="s">
        <v>4485</v>
      </c>
      <c r="E1191" s="633" t="s">
        <v>4993</v>
      </c>
      <c r="F1191" s="633" t="s">
        <v>4485</v>
      </c>
    </row>
    <row r="1192" spans="1:6" x14ac:dyDescent="0.15">
      <c r="A1192" s="633" t="s">
        <v>4994</v>
      </c>
      <c r="B1192" s="633" t="s">
        <v>4995</v>
      </c>
      <c r="C1192" s="633" t="s">
        <v>653</v>
      </c>
      <c r="D1192" s="633" t="s">
        <v>4485</v>
      </c>
      <c r="E1192" s="633" t="s">
        <v>4996</v>
      </c>
      <c r="F1192" s="633" t="s">
        <v>4485</v>
      </c>
    </row>
    <row r="1193" spans="1:6" x14ac:dyDescent="0.15">
      <c r="A1193" s="633" t="s">
        <v>4997</v>
      </c>
      <c r="B1193" s="633" t="s">
        <v>4998</v>
      </c>
      <c r="C1193" s="633" t="s">
        <v>653</v>
      </c>
      <c r="D1193" s="633" t="s">
        <v>4485</v>
      </c>
      <c r="E1193" s="633" t="s">
        <v>4999</v>
      </c>
      <c r="F1193" s="633" t="s">
        <v>4485</v>
      </c>
    </row>
    <row r="1194" spans="1:6" x14ac:dyDescent="0.15">
      <c r="A1194" s="633" t="s">
        <v>5000</v>
      </c>
      <c r="B1194" s="633" t="s">
        <v>5001</v>
      </c>
      <c r="C1194" s="633" t="s">
        <v>653</v>
      </c>
      <c r="D1194" s="633" t="s">
        <v>4485</v>
      </c>
      <c r="E1194" s="633" t="s">
        <v>5002</v>
      </c>
      <c r="F1194" s="633" t="s">
        <v>4485</v>
      </c>
    </row>
    <row r="1195" spans="1:6" x14ac:dyDescent="0.15">
      <c r="A1195" s="633" t="s">
        <v>5003</v>
      </c>
      <c r="B1195" s="633" t="s">
        <v>5004</v>
      </c>
      <c r="C1195" s="633" t="s">
        <v>653</v>
      </c>
      <c r="D1195" s="633" t="s">
        <v>4485</v>
      </c>
      <c r="E1195" s="633" t="s">
        <v>5005</v>
      </c>
      <c r="F1195" s="633" t="s">
        <v>4485</v>
      </c>
    </row>
    <row r="1196" spans="1:6" x14ac:dyDescent="0.15">
      <c r="A1196" s="633" t="s">
        <v>5006</v>
      </c>
      <c r="B1196" s="633" t="s">
        <v>5007</v>
      </c>
      <c r="C1196" s="633" t="s">
        <v>653</v>
      </c>
      <c r="D1196" s="633" t="s">
        <v>4485</v>
      </c>
      <c r="E1196" s="633" t="s">
        <v>5008</v>
      </c>
      <c r="F1196" s="633" t="s">
        <v>4485</v>
      </c>
    </row>
    <row r="1197" spans="1:6" x14ac:dyDescent="0.15">
      <c r="A1197" s="633" t="s">
        <v>5009</v>
      </c>
      <c r="B1197" s="633" t="s">
        <v>5010</v>
      </c>
      <c r="C1197" s="633" t="s">
        <v>653</v>
      </c>
      <c r="D1197" s="633" t="s">
        <v>4485</v>
      </c>
      <c r="E1197" s="633" t="s">
        <v>5011</v>
      </c>
      <c r="F1197" s="633" t="s">
        <v>4485</v>
      </c>
    </row>
    <row r="1198" spans="1:6" x14ac:dyDescent="0.15">
      <c r="A1198" s="633" t="s">
        <v>5012</v>
      </c>
      <c r="B1198" s="633" t="s">
        <v>5013</v>
      </c>
      <c r="C1198" s="633" t="s">
        <v>653</v>
      </c>
      <c r="D1198" s="633" t="s">
        <v>4485</v>
      </c>
      <c r="E1198" s="633" t="s">
        <v>5014</v>
      </c>
      <c r="F1198" s="633" t="s">
        <v>4485</v>
      </c>
    </row>
    <row r="1199" spans="1:6" x14ac:dyDescent="0.15">
      <c r="A1199" s="633" t="s">
        <v>5015</v>
      </c>
      <c r="B1199" s="633" t="s">
        <v>5016</v>
      </c>
      <c r="C1199" s="633" t="s">
        <v>653</v>
      </c>
      <c r="D1199" s="633" t="s">
        <v>4485</v>
      </c>
      <c r="E1199" s="633" t="s">
        <v>5017</v>
      </c>
      <c r="F1199" s="633" t="s">
        <v>4485</v>
      </c>
    </row>
    <row r="1200" spans="1:6" x14ac:dyDescent="0.15">
      <c r="A1200" s="633" t="s">
        <v>5018</v>
      </c>
      <c r="B1200" s="633" t="s">
        <v>5019</v>
      </c>
      <c r="C1200" s="633" t="s">
        <v>653</v>
      </c>
      <c r="D1200" s="633" t="s">
        <v>4485</v>
      </c>
      <c r="E1200" s="633" t="s">
        <v>5020</v>
      </c>
      <c r="F1200" s="633" t="s">
        <v>4485</v>
      </c>
    </row>
    <row r="1201" spans="1:6" x14ac:dyDescent="0.15">
      <c r="A1201" s="633" t="s">
        <v>5021</v>
      </c>
      <c r="B1201" s="633" t="s">
        <v>5022</v>
      </c>
      <c r="C1201" s="633" t="s">
        <v>653</v>
      </c>
      <c r="D1201" s="633" t="s">
        <v>4485</v>
      </c>
      <c r="E1201" s="633" t="s">
        <v>5023</v>
      </c>
      <c r="F1201" s="633" t="s">
        <v>4485</v>
      </c>
    </row>
    <row r="1202" spans="1:6" x14ac:dyDescent="0.15">
      <c r="A1202" s="633" t="s">
        <v>5024</v>
      </c>
      <c r="B1202" s="633" t="s">
        <v>5025</v>
      </c>
      <c r="C1202" s="633" t="s">
        <v>653</v>
      </c>
      <c r="D1202" s="633" t="s">
        <v>4485</v>
      </c>
      <c r="E1202" s="633" t="s">
        <v>5026</v>
      </c>
      <c r="F1202" s="633" t="s">
        <v>4485</v>
      </c>
    </row>
    <row r="1203" spans="1:6" x14ac:dyDescent="0.15">
      <c r="A1203" s="633" t="s">
        <v>5027</v>
      </c>
      <c r="B1203" s="633" t="s">
        <v>5028</v>
      </c>
      <c r="C1203" s="633" t="s">
        <v>653</v>
      </c>
      <c r="D1203" s="633" t="s">
        <v>4485</v>
      </c>
      <c r="E1203" s="633" t="s">
        <v>5029</v>
      </c>
      <c r="F1203" s="633" t="s">
        <v>4485</v>
      </c>
    </row>
    <row r="1204" spans="1:6" x14ac:dyDescent="0.15">
      <c r="A1204" s="633" t="s">
        <v>5030</v>
      </c>
      <c r="B1204" s="633" t="s">
        <v>5031</v>
      </c>
      <c r="C1204" s="633" t="s">
        <v>653</v>
      </c>
      <c r="D1204" s="633" t="s">
        <v>4485</v>
      </c>
      <c r="E1204" s="633" t="s">
        <v>5032</v>
      </c>
      <c r="F1204" s="633" t="s">
        <v>4485</v>
      </c>
    </row>
    <row r="1205" spans="1:6" x14ac:dyDescent="0.15">
      <c r="A1205" s="633" t="s">
        <v>5033</v>
      </c>
      <c r="B1205" s="633" t="s">
        <v>5034</v>
      </c>
      <c r="C1205" s="633" t="s">
        <v>653</v>
      </c>
      <c r="D1205" s="633" t="s">
        <v>4485</v>
      </c>
      <c r="E1205" s="633" t="s">
        <v>5035</v>
      </c>
      <c r="F1205" s="633" t="s">
        <v>4485</v>
      </c>
    </row>
    <row r="1206" spans="1:6" x14ac:dyDescent="0.15">
      <c r="A1206" s="633" t="s">
        <v>4973</v>
      </c>
      <c r="B1206" s="633" t="s">
        <v>5036</v>
      </c>
      <c r="C1206" s="633" t="s">
        <v>653</v>
      </c>
      <c r="D1206" s="633" t="s">
        <v>4485</v>
      </c>
      <c r="E1206" s="633" t="s">
        <v>5037</v>
      </c>
      <c r="F1206" s="633" t="s">
        <v>4485</v>
      </c>
    </row>
    <row r="1207" spans="1:6" x14ac:dyDescent="0.15">
      <c r="A1207" s="633" t="s">
        <v>5038</v>
      </c>
      <c r="B1207" s="633" t="s">
        <v>5039</v>
      </c>
      <c r="C1207" s="633" t="s">
        <v>653</v>
      </c>
      <c r="D1207" s="633" t="s">
        <v>4485</v>
      </c>
      <c r="E1207" s="633" t="s">
        <v>5040</v>
      </c>
      <c r="F1207" s="633" t="s">
        <v>4485</v>
      </c>
    </row>
    <row r="1208" spans="1:6" x14ac:dyDescent="0.15">
      <c r="A1208" s="633" t="s">
        <v>5041</v>
      </c>
      <c r="B1208" s="633" t="s">
        <v>5042</v>
      </c>
      <c r="C1208" s="633" t="s">
        <v>653</v>
      </c>
      <c r="D1208" s="633" t="s">
        <v>4485</v>
      </c>
      <c r="E1208" s="633" t="s">
        <v>5043</v>
      </c>
      <c r="F1208" s="633" t="s">
        <v>4485</v>
      </c>
    </row>
    <row r="1209" spans="1:6" x14ac:dyDescent="0.15">
      <c r="A1209" s="633" t="s">
        <v>5044</v>
      </c>
      <c r="B1209" s="633" t="s">
        <v>5045</v>
      </c>
      <c r="C1209" s="633" t="s">
        <v>653</v>
      </c>
      <c r="D1209" s="633" t="s">
        <v>4485</v>
      </c>
      <c r="E1209" s="633" t="s">
        <v>5046</v>
      </c>
      <c r="F1209" s="633" t="s">
        <v>4485</v>
      </c>
    </row>
    <row r="1210" spans="1:6" x14ac:dyDescent="0.15">
      <c r="A1210" s="633" t="s">
        <v>5047</v>
      </c>
      <c r="B1210" s="633" t="s">
        <v>5048</v>
      </c>
      <c r="C1210" s="633" t="s">
        <v>653</v>
      </c>
      <c r="D1210" s="633" t="s">
        <v>4485</v>
      </c>
      <c r="E1210" s="633" t="s">
        <v>5049</v>
      </c>
      <c r="F1210" s="633" t="s">
        <v>4485</v>
      </c>
    </row>
    <row r="1211" spans="1:6" x14ac:dyDescent="0.15">
      <c r="A1211" s="633" t="s">
        <v>5050</v>
      </c>
      <c r="B1211" s="633" t="s">
        <v>5051</v>
      </c>
      <c r="C1211" s="633" t="s">
        <v>653</v>
      </c>
      <c r="D1211" s="633" t="s">
        <v>4485</v>
      </c>
      <c r="E1211" s="633" t="s">
        <v>5052</v>
      </c>
      <c r="F1211" s="633" t="s">
        <v>4485</v>
      </c>
    </row>
    <row r="1212" spans="1:6" x14ac:dyDescent="0.15">
      <c r="A1212" s="633" t="s">
        <v>5053</v>
      </c>
      <c r="B1212" s="633" t="s">
        <v>5054</v>
      </c>
      <c r="C1212" s="633" t="s">
        <v>653</v>
      </c>
      <c r="D1212" s="633" t="s">
        <v>4485</v>
      </c>
      <c r="E1212" s="633" t="s">
        <v>5055</v>
      </c>
      <c r="F1212" s="633" t="s">
        <v>4485</v>
      </c>
    </row>
    <row r="1213" spans="1:6" x14ac:dyDescent="0.15">
      <c r="A1213" s="633" t="s">
        <v>5056</v>
      </c>
      <c r="B1213" s="633" t="s">
        <v>5057</v>
      </c>
      <c r="C1213" s="633" t="s">
        <v>653</v>
      </c>
      <c r="D1213" s="633" t="s">
        <v>4485</v>
      </c>
      <c r="E1213" s="633" t="s">
        <v>5058</v>
      </c>
      <c r="F1213" s="633" t="s">
        <v>4485</v>
      </c>
    </row>
    <row r="1214" spans="1:6" x14ac:dyDescent="0.15">
      <c r="A1214" s="633" t="s">
        <v>5059</v>
      </c>
      <c r="B1214" s="633" t="s">
        <v>5060</v>
      </c>
      <c r="C1214" s="633" t="s">
        <v>653</v>
      </c>
      <c r="D1214" s="633" t="s">
        <v>4485</v>
      </c>
      <c r="E1214" s="633" t="s">
        <v>5061</v>
      </c>
      <c r="F1214" s="633" t="s">
        <v>4485</v>
      </c>
    </row>
    <row r="1215" spans="1:6" x14ac:dyDescent="0.15">
      <c r="A1215" s="633" t="s">
        <v>5062</v>
      </c>
      <c r="B1215" s="633" t="s">
        <v>5063</v>
      </c>
      <c r="C1215" s="633" t="s">
        <v>653</v>
      </c>
      <c r="D1215" s="633" t="s">
        <v>4485</v>
      </c>
      <c r="E1215" s="633" t="s">
        <v>5064</v>
      </c>
      <c r="F1215" s="633" t="s">
        <v>4485</v>
      </c>
    </row>
    <row r="1216" spans="1:6" x14ac:dyDescent="0.15">
      <c r="A1216" s="633" t="s">
        <v>5065</v>
      </c>
      <c r="B1216" s="633" t="s">
        <v>5066</v>
      </c>
      <c r="C1216" s="633" t="s">
        <v>653</v>
      </c>
      <c r="D1216" s="633" t="s">
        <v>4485</v>
      </c>
      <c r="E1216" s="633" t="s">
        <v>5067</v>
      </c>
      <c r="F1216" s="633" t="s">
        <v>4485</v>
      </c>
    </row>
    <row r="1217" spans="1:6" x14ac:dyDescent="0.15">
      <c r="A1217" s="633" t="s">
        <v>5068</v>
      </c>
      <c r="B1217" s="633" t="s">
        <v>5069</v>
      </c>
      <c r="C1217" s="633" t="s">
        <v>653</v>
      </c>
      <c r="D1217" s="633" t="s">
        <v>4485</v>
      </c>
      <c r="E1217" s="633" t="s">
        <v>5070</v>
      </c>
      <c r="F1217" s="633" t="s">
        <v>4485</v>
      </c>
    </row>
    <row r="1218" spans="1:6" x14ac:dyDescent="0.15">
      <c r="A1218" s="633" t="s">
        <v>5071</v>
      </c>
      <c r="B1218" s="633" t="s">
        <v>5072</v>
      </c>
      <c r="C1218" s="633" t="s">
        <v>653</v>
      </c>
      <c r="D1218" s="633" t="s">
        <v>4485</v>
      </c>
      <c r="E1218" s="633" t="s">
        <v>5073</v>
      </c>
      <c r="F1218" s="633" t="s">
        <v>4485</v>
      </c>
    </row>
    <row r="1219" spans="1:6" x14ac:dyDescent="0.15">
      <c r="A1219" s="633" t="s">
        <v>5074</v>
      </c>
      <c r="B1219" s="633" t="s">
        <v>5075</v>
      </c>
      <c r="C1219" s="633" t="s">
        <v>653</v>
      </c>
      <c r="D1219" s="633" t="s">
        <v>4485</v>
      </c>
      <c r="E1219" s="633" t="s">
        <v>5076</v>
      </c>
      <c r="F1219" s="633" t="s">
        <v>4485</v>
      </c>
    </row>
    <row r="1220" spans="1:6" x14ac:dyDescent="0.15">
      <c r="A1220" s="633" t="s">
        <v>5077</v>
      </c>
      <c r="B1220" s="633" t="s">
        <v>5078</v>
      </c>
      <c r="C1220" s="633" t="s">
        <v>653</v>
      </c>
      <c r="D1220" s="633" t="s">
        <v>4485</v>
      </c>
      <c r="E1220" s="633" t="s">
        <v>5079</v>
      </c>
      <c r="F1220" s="633" t="s">
        <v>4485</v>
      </c>
    </row>
    <row r="1221" spans="1:6" x14ac:dyDescent="0.15">
      <c r="A1221" s="633" t="s">
        <v>5000</v>
      </c>
      <c r="B1221" s="633" t="s">
        <v>5080</v>
      </c>
      <c r="C1221" s="633" t="s">
        <v>653</v>
      </c>
      <c r="D1221" s="633" t="s">
        <v>4485</v>
      </c>
      <c r="E1221" s="633" t="s">
        <v>5081</v>
      </c>
      <c r="F1221" s="633" t="s">
        <v>4485</v>
      </c>
    </row>
    <row r="1222" spans="1:6" x14ac:dyDescent="0.15">
      <c r="A1222" s="633" t="s">
        <v>5082</v>
      </c>
      <c r="B1222" s="633" t="s">
        <v>5083</v>
      </c>
      <c r="C1222" s="633" t="s">
        <v>653</v>
      </c>
      <c r="D1222" s="633" t="s">
        <v>4485</v>
      </c>
      <c r="E1222" s="633" t="s">
        <v>5084</v>
      </c>
      <c r="F1222" s="633" t="s">
        <v>4485</v>
      </c>
    </row>
    <row r="1223" spans="1:6" x14ac:dyDescent="0.15">
      <c r="A1223" s="633" t="s">
        <v>5085</v>
      </c>
      <c r="B1223" s="633" t="s">
        <v>5086</v>
      </c>
      <c r="C1223" s="633" t="s">
        <v>653</v>
      </c>
      <c r="D1223" s="633" t="s">
        <v>4485</v>
      </c>
      <c r="E1223" s="633" t="s">
        <v>5087</v>
      </c>
      <c r="F1223" s="633" t="s">
        <v>4485</v>
      </c>
    </row>
    <row r="1224" spans="1:6" x14ac:dyDescent="0.15">
      <c r="A1224" s="633" t="s">
        <v>5088</v>
      </c>
      <c r="B1224" s="633" t="s">
        <v>5089</v>
      </c>
      <c r="C1224" s="633" t="s">
        <v>653</v>
      </c>
      <c r="D1224" s="633" t="s">
        <v>4485</v>
      </c>
      <c r="E1224" s="633" t="s">
        <v>5090</v>
      </c>
      <c r="F1224" s="633" t="s">
        <v>4485</v>
      </c>
    </row>
    <row r="1225" spans="1:6" x14ac:dyDescent="0.15">
      <c r="A1225" s="633" t="s">
        <v>5091</v>
      </c>
      <c r="B1225" s="633" t="s">
        <v>5092</v>
      </c>
      <c r="C1225" s="633" t="s">
        <v>653</v>
      </c>
      <c r="D1225" s="633" t="s">
        <v>4485</v>
      </c>
      <c r="E1225" s="633" t="s">
        <v>5093</v>
      </c>
      <c r="F1225" s="633" t="s">
        <v>4485</v>
      </c>
    </row>
    <row r="1226" spans="1:6" x14ac:dyDescent="0.15">
      <c r="A1226" s="633" t="s">
        <v>5094</v>
      </c>
      <c r="B1226" s="633" t="s">
        <v>5095</v>
      </c>
      <c r="C1226" s="633" t="s">
        <v>653</v>
      </c>
      <c r="D1226" s="633" t="s">
        <v>4485</v>
      </c>
      <c r="E1226" s="633" t="s">
        <v>5096</v>
      </c>
      <c r="F1226" s="633" t="s">
        <v>4485</v>
      </c>
    </row>
    <row r="1227" spans="1:6" x14ac:dyDescent="0.15">
      <c r="A1227" s="633" t="s">
        <v>5097</v>
      </c>
      <c r="B1227" s="633" t="s">
        <v>5098</v>
      </c>
      <c r="C1227" s="633" t="s">
        <v>653</v>
      </c>
      <c r="D1227" s="633" t="s">
        <v>4485</v>
      </c>
      <c r="E1227" s="633" t="s">
        <v>5099</v>
      </c>
      <c r="F1227" s="633" t="s">
        <v>4485</v>
      </c>
    </row>
    <row r="1228" spans="1:6" x14ac:dyDescent="0.15">
      <c r="A1228" s="633" t="s">
        <v>5100</v>
      </c>
      <c r="B1228" s="633" t="s">
        <v>5101</v>
      </c>
      <c r="C1228" s="633" t="s">
        <v>653</v>
      </c>
      <c r="D1228" s="633" t="s">
        <v>4485</v>
      </c>
      <c r="E1228" s="633" t="s">
        <v>5102</v>
      </c>
      <c r="F1228" s="633" t="s">
        <v>4485</v>
      </c>
    </row>
    <row r="1229" spans="1:6" x14ac:dyDescent="0.15">
      <c r="A1229" s="633" t="s">
        <v>5103</v>
      </c>
      <c r="B1229" s="633" t="s">
        <v>5104</v>
      </c>
      <c r="C1229" s="633" t="s">
        <v>653</v>
      </c>
      <c r="D1229" s="633" t="s">
        <v>4485</v>
      </c>
      <c r="E1229" s="633" t="s">
        <v>5105</v>
      </c>
      <c r="F1229" s="633" t="s">
        <v>4485</v>
      </c>
    </row>
    <row r="1230" spans="1:6" x14ac:dyDescent="0.15">
      <c r="A1230" s="633" t="s">
        <v>5106</v>
      </c>
      <c r="B1230" s="633" t="s">
        <v>5107</v>
      </c>
      <c r="C1230" s="633" t="s">
        <v>653</v>
      </c>
      <c r="D1230" s="633" t="s">
        <v>4485</v>
      </c>
      <c r="E1230" s="633" t="s">
        <v>5108</v>
      </c>
      <c r="F1230" s="633" t="s">
        <v>4485</v>
      </c>
    </row>
    <row r="1231" spans="1:6" x14ac:dyDescent="0.15">
      <c r="A1231" s="633" t="s">
        <v>4844</v>
      </c>
      <c r="B1231" s="633" t="s">
        <v>5109</v>
      </c>
      <c r="C1231" s="633" t="s">
        <v>653</v>
      </c>
      <c r="D1231" s="633" t="s">
        <v>4485</v>
      </c>
      <c r="E1231" s="633" t="s">
        <v>5110</v>
      </c>
      <c r="F1231" s="633" t="s">
        <v>4485</v>
      </c>
    </row>
    <row r="1232" spans="1:6" x14ac:dyDescent="0.15">
      <c r="A1232" s="633" t="s">
        <v>5111</v>
      </c>
      <c r="B1232" s="633" t="s">
        <v>5112</v>
      </c>
      <c r="C1232" s="633" t="s">
        <v>653</v>
      </c>
      <c r="D1232" s="633" t="s">
        <v>4485</v>
      </c>
      <c r="E1232" s="633" t="s">
        <v>5113</v>
      </c>
      <c r="F1232" s="633" t="s">
        <v>4485</v>
      </c>
    </row>
    <row r="1233" spans="1:6" x14ac:dyDescent="0.15">
      <c r="A1233" s="633" t="s">
        <v>5114</v>
      </c>
      <c r="B1233" s="633" t="s">
        <v>5115</v>
      </c>
      <c r="C1233" s="633" t="s">
        <v>653</v>
      </c>
      <c r="D1233" s="633" t="s">
        <v>4485</v>
      </c>
      <c r="E1233" s="633" t="s">
        <v>5116</v>
      </c>
      <c r="F1233" s="633" t="s">
        <v>4485</v>
      </c>
    </row>
    <row r="1234" spans="1:6" x14ac:dyDescent="0.15">
      <c r="A1234" s="633" t="s">
        <v>5117</v>
      </c>
      <c r="B1234" s="633" t="s">
        <v>5118</v>
      </c>
      <c r="C1234" s="633" t="s">
        <v>653</v>
      </c>
      <c r="D1234" s="633" t="s">
        <v>4485</v>
      </c>
      <c r="E1234" s="633" t="s">
        <v>5119</v>
      </c>
      <c r="F1234" s="633" t="s">
        <v>4485</v>
      </c>
    </row>
    <row r="1235" spans="1:6" x14ac:dyDescent="0.15">
      <c r="A1235" s="633" t="s">
        <v>5120</v>
      </c>
      <c r="B1235" s="633" t="s">
        <v>5121</v>
      </c>
      <c r="C1235" s="633" t="s">
        <v>653</v>
      </c>
      <c r="D1235" s="633" t="s">
        <v>4485</v>
      </c>
      <c r="E1235" s="633" t="s">
        <v>5122</v>
      </c>
      <c r="F1235" s="633" t="s">
        <v>4485</v>
      </c>
    </row>
    <row r="1236" spans="1:6" x14ac:dyDescent="0.15">
      <c r="A1236" s="633" t="s">
        <v>5123</v>
      </c>
      <c r="B1236" s="633" t="s">
        <v>5124</v>
      </c>
      <c r="C1236" s="633" t="s">
        <v>653</v>
      </c>
      <c r="D1236" s="633" t="s">
        <v>4485</v>
      </c>
      <c r="E1236" s="633" t="s">
        <v>5125</v>
      </c>
      <c r="F1236" s="633" t="s">
        <v>4485</v>
      </c>
    </row>
    <row r="1237" spans="1:6" x14ac:dyDescent="0.15">
      <c r="A1237" s="633" t="s">
        <v>5126</v>
      </c>
      <c r="B1237" s="633" t="s">
        <v>5127</v>
      </c>
      <c r="C1237" s="633" t="s">
        <v>653</v>
      </c>
      <c r="D1237" s="633" t="s">
        <v>4485</v>
      </c>
      <c r="E1237" s="633" t="s">
        <v>1255</v>
      </c>
      <c r="F1237" s="633" t="s">
        <v>4485</v>
      </c>
    </row>
    <row r="1238" spans="1:6" x14ac:dyDescent="0.15">
      <c r="A1238" s="633" t="s">
        <v>5128</v>
      </c>
      <c r="B1238" s="633" t="s">
        <v>5129</v>
      </c>
      <c r="C1238" s="633" t="s">
        <v>653</v>
      </c>
      <c r="D1238" s="633" t="s">
        <v>4485</v>
      </c>
      <c r="E1238" s="633" t="s">
        <v>5130</v>
      </c>
      <c r="F1238" s="633" t="s">
        <v>4485</v>
      </c>
    </row>
    <row r="1239" spans="1:6" x14ac:dyDescent="0.15">
      <c r="A1239" s="633" t="s">
        <v>5131</v>
      </c>
      <c r="B1239" s="633" t="s">
        <v>5132</v>
      </c>
      <c r="C1239" s="633" t="s">
        <v>653</v>
      </c>
      <c r="D1239" s="633" t="s">
        <v>4485</v>
      </c>
      <c r="E1239" s="633" t="s">
        <v>5133</v>
      </c>
      <c r="F1239" s="633" t="s">
        <v>4485</v>
      </c>
    </row>
    <row r="1240" spans="1:6" x14ac:dyDescent="0.15">
      <c r="A1240" s="633" t="s">
        <v>5134</v>
      </c>
      <c r="B1240" s="633" t="s">
        <v>5135</v>
      </c>
      <c r="C1240" s="633" t="s">
        <v>653</v>
      </c>
      <c r="D1240" s="633" t="s">
        <v>4485</v>
      </c>
      <c r="E1240" s="633" t="s">
        <v>5136</v>
      </c>
      <c r="F1240" s="633" t="s">
        <v>4485</v>
      </c>
    </row>
    <row r="1241" spans="1:6" x14ac:dyDescent="0.15">
      <c r="A1241" s="633" t="s">
        <v>5137</v>
      </c>
      <c r="B1241" s="633" t="s">
        <v>5138</v>
      </c>
      <c r="C1241" s="633" t="s">
        <v>653</v>
      </c>
      <c r="D1241" s="633" t="s">
        <v>4485</v>
      </c>
      <c r="E1241" s="633" t="s">
        <v>5139</v>
      </c>
      <c r="F1241" s="633" t="s">
        <v>4485</v>
      </c>
    </row>
    <row r="1242" spans="1:6" x14ac:dyDescent="0.15">
      <c r="A1242" s="633" t="s">
        <v>5140</v>
      </c>
      <c r="B1242" s="633" t="s">
        <v>5141</v>
      </c>
      <c r="C1242" s="633" t="s">
        <v>653</v>
      </c>
      <c r="D1242" s="633" t="s">
        <v>5142</v>
      </c>
      <c r="E1242" s="633" t="s">
        <v>2165</v>
      </c>
      <c r="F1242" s="633" t="s">
        <v>5142</v>
      </c>
    </row>
    <row r="1243" spans="1:6" x14ac:dyDescent="0.15">
      <c r="A1243" s="633" t="s">
        <v>5143</v>
      </c>
      <c r="B1243" s="633" t="s">
        <v>5144</v>
      </c>
      <c r="C1243" s="633" t="s">
        <v>653</v>
      </c>
      <c r="D1243" s="633" t="s">
        <v>5142</v>
      </c>
      <c r="E1243" s="633" t="s">
        <v>5145</v>
      </c>
      <c r="F1243" s="633" t="s">
        <v>5142</v>
      </c>
    </row>
    <row r="1244" spans="1:6" x14ac:dyDescent="0.15">
      <c r="A1244" s="633" t="s">
        <v>5146</v>
      </c>
      <c r="B1244" s="633" t="s">
        <v>5147</v>
      </c>
      <c r="C1244" s="633" t="s">
        <v>653</v>
      </c>
      <c r="D1244" s="633" t="s">
        <v>5142</v>
      </c>
      <c r="E1244" s="633" t="s">
        <v>5148</v>
      </c>
      <c r="F1244" s="633" t="s">
        <v>5142</v>
      </c>
    </row>
    <row r="1245" spans="1:6" x14ac:dyDescent="0.15">
      <c r="A1245" s="633" t="s">
        <v>5149</v>
      </c>
      <c r="B1245" s="633" t="s">
        <v>5150</v>
      </c>
      <c r="C1245" s="633" t="s">
        <v>653</v>
      </c>
      <c r="D1245" s="633" t="s">
        <v>5142</v>
      </c>
      <c r="E1245" s="633" t="s">
        <v>5151</v>
      </c>
      <c r="F1245" s="633" t="s">
        <v>5142</v>
      </c>
    </row>
    <row r="1246" spans="1:6" x14ac:dyDescent="0.15">
      <c r="A1246" s="633" t="s">
        <v>5152</v>
      </c>
      <c r="B1246" s="633" t="s">
        <v>5153</v>
      </c>
      <c r="C1246" s="633" t="s">
        <v>653</v>
      </c>
      <c r="D1246" s="633" t="s">
        <v>5142</v>
      </c>
      <c r="E1246" s="633" t="s">
        <v>5154</v>
      </c>
      <c r="F1246" s="633" t="s">
        <v>5142</v>
      </c>
    </row>
    <row r="1247" spans="1:6" x14ac:dyDescent="0.15">
      <c r="A1247" s="633" t="s">
        <v>5155</v>
      </c>
      <c r="B1247" s="633" t="s">
        <v>5156</v>
      </c>
      <c r="C1247" s="633" t="s">
        <v>653</v>
      </c>
      <c r="D1247" s="633" t="s">
        <v>5142</v>
      </c>
      <c r="E1247" s="633" t="s">
        <v>5157</v>
      </c>
      <c r="F1247" s="633" t="s">
        <v>5142</v>
      </c>
    </row>
    <row r="1248" spans="1:6" x14ac:dyDescent="0.15">
      <c r="A1248" s="633" t="s">
        <v>5158</v>
      </c>
      <c r="B1248" s="633" t="s">
        <v>5159</v>
      </c>
      <c r="C1248" s="633" t="s">
        <v>653</v>
      </c>
      <c r="D1248" s="633" t="s">
        <v>5142</v>
      </c>
      <c r="E1248" s="633" t="s">
        <v>5160</v>
      </c>
      <c r="F1248" s="633" t="s">
        <v>5142</v>
      </c>
    </row>
    <row r="1249" spans="1:6" x14ac:dyDescent="0.15">
      <c r="A1249" s="633" t="s">
        <v>5161</v>
      </c>
      <c r="B1249" s="633" t="s">
        <v>5162</v>
      </c>
      <c r="C1249" s="633" t="s">
        <v>653</v>
      </c>
      <c r="D1249" s="633" t="s">
        <v>5142</v>
      </c>
      <c r="E1249" s="633" t="s">
        <v>5163</v>
      </c>
      <c r="F1249" s="633" t="s">
        <v>5142</v>
      </c>
    </row>
    <row r="1250" spans="1:6" x14ac:dyDescent="0.15">
      <c r="A1250" s="633" t="s">
        <v>5164</v>
      </c>
      <c r="B1250" s="633" t="s">
        <v>5165</v>
      </c>
      <c r="C1250" s="633" t="s">
        <v>653</v>
      </c>
      <c r="D1250" s="633" t="s">
        <v>5142</v>
      </c>
      <c r="E1250" s="633" t="s">
        <v>5166</v>
      </c>
      <c r="F1250" s="633" t="s">
        <v>5142</v>
      </c>
    </row>
    <row r="1251" spans="1:6" x14ac:dyDescent="0.15">
      <c r="A1251" s="633" t="s">
        <v>5167</v>
      </c>
      <c r="B1251" s="633" t="s">
        <v>5168</v>
      </c>
      <c r="C1251" s="633" t="s">
        <v>653</v>
      </c>
      <c r="D1251" s="633" t="s">
        <v>5142</v>
      </c>
      <c r="E1251" s="633" t="s">
        <v>5169</v>
      </c>
      <c r="F1251" s="633" t="s">
        <v>5142</v>
      </c>
    </row>
    <row r="1252" spans="1:6" x14ac:dyDescent="0.15">
      <c r="A1252" s="633" t="s">
        <v>5170</v>
      </c>
      <c r="B1252" s="633" t="s">
        <v>5171</v>
      </c>
      <c r="C1252" s="633" t="s">
        <v>653</v>
      </c>
      <c r="D1252" s="633" t="s">
        <v>5142</v>
      </c>
      <c r="E1252" s="633" t="s">
        <v>5172</v>
      </c>
      <c r="F1252" s="633" t="s">
        <v>5142</v>
      </c>
    </row>
    <row r="1253" spans="1:6" x14ac:dyDescent="0.15">
      <c r="A1253" s="633" t="s">
        <v>5173</v>
      </c>
      <c r="B1253" s="633" t="s">
        <v>5174</v>
      </c>
      <c r="C1253" s="633" t="s">
        <v>653</v>
      </c>
      <c r="D1253" s="633" t="s">
        <v>5142</v>
      </c>
      <c r="E1253" s="633" t="s">
        <v>5175</v>
      </c>
      <c r="F1253" s="633" t="s">
        <v>5142</v>
      </c>
    </row>
    <row r="1254" spans="1:6" x14ac:dyDescent="0.15">
      <c r="A1254" s="633" t="s">
        <v>5176</v>
      </c>
      <c r="B1254" s="633" t="s">
        <v>5177</v>
      </c>
      <c r="C1254" s="633" t="s">
        <v>653</v>
      </c>
      <c r="D1254" s="633" t="s">
        <v>5142</v>
      </c>
      <c r="E1254" s="633" t="s">
        <v>5178</v>
      </c>
      <c r="F1254" s="633" t="s">
        <v>5142</v>
      </c>
    </row>
    <row r="1255" spans="1:6" x14ac:dyDescent="0.15">
      <c r="A1255" s="633" t="s">
        <v>5179</v>
      </c>
      <c r="B1255" s="633" t="s">
        <v>5180</v>
      </c>
      <c r="C1255" s="633" t="s">
        <v>653</v>
      </c>
      <c r="D1255" s="633" t="s">
        <v>5142</v>
      </c>
      <c r="E1255" s="633" t="s">
        <v>5181</v>
      </c>
      <c r="F1255" s="633" t="s">
        <v>5142</v>
      </c>
    </row>
    <row r="1256" spans="1:6" x14ac:dyDescent="0.15">
      <c r="A1256" s="633" t="s">
        <v>5182</v>
      </c>
      <c r="B1256" s="633" t="s">
        <v>5183</v>
      </c>
      <c r="C1256" s="633" t="s">
        <v>653</v>
      </c>
      <c r="D1256" s="633" t="s">
        <v>5142</v>
      </c>
      <c r="E1256" s="633" t="s">
        <v>5184</v>
      </c>
      <c r="F1256" s="633" t="s">
        <v>5142</v>
      </c>
    </row>
    <row r="1257" spans="1:6" x14ac:dyDescent="0.15">
      <c r="A1257" s="633" t="s">
        <v>5185</v>
      </c>
      <c r="B1257" s="633" t="s">
        <v>5186</v>
      </c>
      <c r="C1257" s="633" t="s">
        <v>653</v>
      </c>
      <c r="D1257" s="633" t="s">
        <v>5142</v>
      </c>
      <c r="E1257" s="633" t="s">
        <v>2859</v>
      </c>
      <c r="F1257" s="633" t="s">
        <v>5142</v>
      </c>
    </row>
    <row r="1258" spans="1:6" x14ac:dyDescent="0.15">
      <c r="A1258" s="633" t="s">
        <v>5187</v>
      </c>
      <c r="B1258" s="633" t="s">
        <v>5188</v>
      </c>
      <c r="C1258" s="633" t="s">
        <v>653</v>
      </c>
      <c r="D1258" s="633" t="s">
        <v>5142</v>
      </c>
      <c r="E1258" s="633" t="s">
        <v>5189</v>
      </c>
      <c r="F1258" s="633" t="s">
        <v>5142</v>
      </c>
    </row>
    <row r="1259" spans="1:6" x14ac:dyDescent="0.15">
      <c r="A1259" s="633" t="s">
        <v>5190</v>
      </c>
      <c r="B1259" s="633" t="s">
        <v>5191</v>
      </c>
      <c r="C1259" s="633" t="s">
        <v>653</v>
      </c>
      <c r="D1259" s="633" t="s">
        <v>5142</v>
      </c>
      <c r="E1259" s="633" t="s">
        <v>5192</v>
      </c>
      <c r="F1259" s="633" t="s">
        <v>5142</v>
      </c>
    </row>
    <row r="1260" spans="1:6" x14ac:dyDescent="0.15">
      <c r="A1260" s="633" t="s">
        <v>5193</v>
      </c>
      <c r="B1260" s="633" t="s">
        <v>5194</v>
      </c>
      <c r="C1260" s="633" t="s">
        <v>653</v>
      </c>
      <c r="D1260" s="633" t="s">
        <v>5142</v>
      </c>
      <c r="E1260" s="633" t="s">
        <v>5195</v>
      </c>
      <c r="F1260" s="633" t="s">
        <v>5142</v>
      </c>
    </row>
    <row r="1261" spans="1:6" x14ac:dyDescent="0.15">
      <c r="A1261" s="633" t="s">
        <v>5196</v>
      </c>
      <c r="B1261" s="633" t="s">
        <v>5197</v>
      </c>
      <c r="C1261" s="633" t="s">
        <v>653</v>
      </c>
      <c r="D1261" s="633" t="s">
        <v>5142</v>
      </c>
      <c r="E1261" s="633" t="s">
        <v>5198</v>
      </c>
      <c r="F1261" s="633" t="s">
        <v>5142</v>
      </c>
    </row>
    <row r="1262" spans="1:6" x14ac:dyDescent="0.15">
      <c r="A1262" s="633" t="s">
        <v>5199</v>
      </c>
      <c r="B1262" s="633" t="s">
        <v>5200</v>
      </c>
      <c r="C1262" s="633" t="s">
        <v>653</v>
      </c>
      <c r="D1262" s="633" t="s">
        <v>5142</v>
      </c>
      <c r="E1262" s="633" t="s">
        <v>5201</v>
      </c>
      <c r="F1262" s="633" t="s">
        <v>5142</v>
      </c>
    </row>
    <row r="1263" spans="1:6" x14ac:dyDescent="0.15">
      <c r="A1263" s="633" t="s">
        <v>5202</v>
      </c>
      <c r="B1263" s="633" t="s">
        <v>5203</v>
      </c>
      <c r="C1263" s="633" t="s">
        <v>653</v>
      </c>
      <c r="D1263" s="633" t="s">
        <v>5142</v>
      </c>
      <c r="E1263" s="633" t="s">
        <v>5204</v>
      </c>
      <c r="F1263" s="633" t="s">
        <v>5142</v>
      </c>
    </row>
    <row r="1264" spans="1:6" x14ac:dyDescent="0.15">
      <c r="A1264" s="633" t="s">
        <v>5205</v>
      </c>
      <c r="B1264" s="633" t="s">
        <v>5206</v>
      </c>
      <c r="C1264" s="633" t="s">
        <v>653</v>
      </c>
      <c r="D1264" s="633" t="s">
        <v>5142</v>
      </c>
      <c r="E1264" s="633" t="s">
        <v>5207</v>
      </c>
      <c r="F1264" s="633" t="s">
        <v>5142</v>
      </c>
    </row>
    <row r="1265" spans="1:6" x14ac:dyDescent="0.15">
      <c r="A1265" s="633" t="s">
        <v>5208</v>
      </c>
      <c r="B1265" s="633" t="s">
        <v>5209</v>
      </c>
      <c r="C1265" s="633" t="s">
        <v>653</v>
      </c>
      <c r="D1265" s="633" t="s">
        <v>5142</v>
      </c>
      <c r="E1265" s="633" t="s">
        <v>5210</v>
      </c>
      <c r="F1265" s="633" t="s">
        <v>5142</v>
      </c>
    </row>
    <row r="1266" spans="1:6" x14ac:dyDescent="0.15">
      <c r="A1266" s="633" t="s">
        <v>5211</v>
      </c>
      <c r="B1266" s="633" t="s">
        <v>5212</v>
      </c>
      <c r="C1266" s="633" t="s">
        <v>653</v>
      </c>
      <c r="D1266" s="633" t="s">
        <v>5142</v>
      </c>
      <c r="E1266" s="633" t="s">
        <v>5213</v>
      </c>
      <c r="F1266" s="633" t="s">
        <v>5142</v>
      </c>
    </row>
    <row r="1267" spans="1:6" x14ac:dyDescent="0.15">
      <c r="A1267" s="633" t="s">
        <v>5214</v>
      </c>
      <c r="B1267" s="633" t="s">
        <v>5215</v>
      </c>
      <c r="C1267" s="633" t="s">
        <v>653</v>
      </c>
      <c r="D1267" s="633" t="s">
        <v>5142</v>
      </c>
      <c r="E1267" s="633" t="s">
        <v>5216</v>
      </c>
      <c r="F1267" s="633" t="s">
        <v>5142</v>
      </c>
    </row>
    <row r="1268" spans="1:6" x14ac:dyDescent="0.15">
      <c r="A1268" s="633" t="s">
        <v>5217</v>
      </c>
      <c r="B1268" s="633" t="s">
        <v>5218</v>
      </c>
      <c r="C1268" s="633" t="s">
        <v>653</v>
      </c>
      <c r="D1268" s="633" t="s">
        <v>5142</v>
      </c>
      <c r="E1268" s="633" t="s">
        <v>5219</v>
      </c>
      <c r="F1268" s="633" t="s">
        <v>5142</v>
      </c>
    </row>
    <row r="1269" spans="1:6" x14ac:dyDescent="0.15">
      <c r="A1269" s="633" t="s">
        <v>5220</v>
      </c>
      <c r="B1269" s="633" t="s">
        <v>5221</v>
      </c>
      <c r="C1269" s="633" t="s">
        <v>653</v>
      </c>
      <c r="D1269" s="633" t="s">
        <v>5142</v>
      </c>
      <c r="E1269" s="633" t="s">
        <v>5222</v>
      </c>
      <c r="F1269" s="633" t="s">
        <v>5142</v>
      </c>
    </row>
    <row r="1270" spans="1:6" x14ac:dyDescent="0.15">
      <c r="A1270" s="633" t="s">
        <v>5223</v>
      </c>
      <c r="B1270" s="633" t="s">
        <v>5224</v>
      </c>
      <c r="C1270" s="633" t="s">
        <v>653</v>
      </c>
      <c r="D1270" s="633" t="s">
        <v>5142</v>
      </c>
      <c r="E1270" s="633" t="s">
        <v>5225</v>
      </c>
      <c r="F1270" s="633" t="s">
        <v>5142</v>
      </c>
    </row>
    <row r="1271" spans="1:6" x14ac:dyDescent="0.15">
      <c r="A1271" s="633" t="s">
        <v>5226</v>
      </c>
      <c r="B1271" s="633" t="s">
        <v>5227</v>
      </c>
      <c r="C1271" s="633" t="s">
        <v>653</v>
      </c>
      <c r="D1271" s="633" t="s">
        <v>5142</v>
      </c>
      <c r="E1271" s="633" t="s">
        <v>5228</v>
      </c>
      <c r="F1271" s="633" t="s">
        <v>5142</v>
      </c>
    </row>
    <row r="1272" spans="1:6" x14ac:dyDescent="0.15">
      <c r="A1272" s="633" t="s">
        <v>5229</v>
      </c>
      <c r="B1272" s="633" t="s">
        <v>5230</v>
      </c>
      <c r="C1272" s="633" t="s">
        <v>653</v>
      </c>
      <c r="D1272" s="633" t="s">
        <v>5142</v>
      </c>
      <c r="E1272" s="633" t="s">
        <v>5231</v>
      </c>
      <c r="F1272" s="633" t="s">
        <v>5142</v>
      </c>
    </row>
    <row r="1273" spans="1:6" x14ac:dyDescent="0.15">
      <c r="A1273" s="633" t="s">
        <v>5232</v>
      </c>
      <c r="B1273" s="633" t="s">
        <v>5233</v>
      </c>
      <c r="C1273" s="633" t="s">
        <v>653</v>
      </c>
      <c r="D1273" s="633" t="s">
        <v>5142</v>
      </c>
      <c r="E1273" s="633" t="s">
        <v>5234</v>
      </c>
      <c r="F1273" s="633" t="s">
        <v>5142</v>
      </c>
    </row>
    <row r="1274" spans="1:6" x14ac:dyDescent="0.15">
      <c r="A1274" s="633" t="s">
        <v>5235</v>
      </c>
      <c r="B1274" s="633" t="s">
        <v>5236</v>
      </c>
      <c r="C1274" s="633" t="s">
        <v>653</v>
      </c>
      <c r="D1274" s="633" t="s">
        <v>5142</v>
      </c>
      <c r="E1274" s="633" t="s">
        <v>5237</v>
      </c>
      <c r="F1274" s="633" t="s">
        <v>5142</v>
      </c>
    </row>
    <row r="1275" spans="1:6" x14ac:dyDescent="0.15">
      <c r="A1275" s="633" t="s">
        <v>5238</v>
      </c>
      <c r="B1275" s="633" t="s">
        <v>5239</v>
      </c>
      <c r="C1275" s="633" t="s">
        <v>653</v>
      </c>
      <c r="D1275" s="633" t="s">
        <v>5142</v>
      </c>
      <c r="E1275" s="633" t="s">
        <v>5240</v>
      </c>
      <c r="F1275" s="633" t="s">
        <v>5142</v>
      </c>
    </row>
    <row r="1276" spans="1:6" x14ac:dyDescent="0.15">
      <c r="A1276" s="633" t="s">
        <v>5241</v>
      </c>
      <c r="B1276" s="633" t="s">
        <v>5242</v>
      </c>
      <c r="C1276" s="633" t="s">
        <v>653</v>
      </c>
      <c r="D1276" s="633" t="s">
        <v>5142</v>
      </c>
      <c r="E1276" s="633" t="s">
        <v>5243</v>
      </c>
      <c r="F1276" s="633" t="s">
        <v>5142</v>
      </c>
    </row>
    <row r="1277" spans="1:6" x14ac:dyDescent="0.15">
      <c r="A1277" s="633" t="s">
        <v>5238</v>
      </c>
      <c r="B1277" s="633" t="s">
        <v>5244</v>
      </c>
      <c r="C1277" s="633" t="s">
        <v>653</v>
      </c>
      <c r="D1277" s="633" t="s">
        <v>5142</v>
      </c>
      <c r="E1277" s="633" t="s">
        <v>5245</v>
      </c>
      <c r="F1277" s="633" t="s">
        <v>5142</v>
      </c>
    </row>
    <row r="1278" spans="1:6" x14ac:dyDescent="0.15">
      <c r="A1278" s="633" t="s">
        <v>5241</v>
      </c>
      <c r="B1278" s="633" t="s">
        <v>5246</v>
      </c>
      <c r="C1278" s="633" t="s">
        <v>653</v>
      </c>
      <c r="D1278" s="633" t="s">
        <v>5142</v>
      </c>
      <c r="E1278" s="633" t="s">
        <v>5247</v>
      </c>
      <c r="F1278" s="633" t="s">
        <v>5142</v>
      </c>
    </row>
    <row r="1279" spans="1:6" x14ac:dyDescent="0.15">
      <c r="A1279" s="633" t="s">
        <v>5248</v>
      </c>
      <c r="B1279" s="633" t="s">
        <v>5249</v>
      </c>
      <c r="C1279" s="633" t="s">
        <v>653</v>
      </c>
      <c r="D1279" s="633" t="s">
        <v>5142</v>
      </c>
      <c r="E1279" s="633" t="s">
        <v>5250</v>
      </c>
      <c r="F1279" s="633" t="s">
        <v>5142</v>
      </c>
    </row>
    <row r="1280" spans="1:6" x14ac:dyDescent="0.15">
      <c r="A1280" s="633" t="s">
        <v>5251</v>
      </c>
      <c r="B1280" s="633" t="s">
        <v>5252</v>
      </c>
      <c r="C1280" s="633" t="s">
        <v>653</v>
      </c>
      <c r="D1280" s="633" t="s">
        <v>5142</v>
      </c>
      <c r="E1280" s="633" t="s">
        <v>5253</v>
      </c>
      <c r="F1280" s="633" t="s">
        <v>5142</v>
      </c>
    </row>
    <row r="1281" spans="1:6" x14ac:dyDescent="0.15">
      <c r="A1281" s="633" t="s">
        <v>5254</v>
      </c>
      <c r="B1281" s="633" t="s">
        <v>5255</v>
      </c>
      <c r="C1281" s="633" t="s">
        <v>653</v>
      </c>
      <c r="D1281" s="633" t="s">
        <v>5142</v>
      </c>
      <c r="E1281" s="633" t="s">
        <v>5256</v>
      </c>
      <c r="F1281" s="633" t="s">
        <v>5142</v>
      </c>
    </row>
    <row r="1282" spans="1:6" x14ac:dyDescent="0.15">
      <c r="A1282" s="633" t="s">
        <v>5235</v>
      </c>
      <c r="B1282" s="633" t="s">
        <v>5257</v>
      </c>
      <c r="C1282" s="633" t="s">
        <v>653</v>
      </c>
      <c r="D1282" s="633" t="s">
        <v>5142</v>
      </c>
      <c r="E1282" s="633" t="s">
        <v>5258</v>
      </c>
      <c r="F1282" s="633" t="s">
        <v>5142</v>
      </c>
    </row>
    <row r="1283" spans="1:6" x14ac:dyDescent="0.15">
      <c r="A1283" s="633" t="s">
        <v>5259</v>
      </c>
      <c r="B1283" s="633" t="s">
        <v>5260</v>
      </c>
      <c r="C1283" s="633" t="s">
        <v>653</v>
      </c>
      <c r="D1283" s="633" t="s">
        <v>5142</v>
      </c>
      <c r="E1283" s="633" t="s">
        <v>5261</v>
      </c>
      <c r="F1283" s="633" t="s">
        <v>5142</v>
      </c>
    </row>
    <row r="1284" spans="1:6" x14ac:dyDescent="0.15">
      <c r="A1284" s="633" t="s">
        <v>5262</v>
      </c>
      <c r="B1284" s="633" t="s">
        <v>5263</v>
      </c>
      <c r="C1284" s="633" t="s">
        <v>653</v>
      </c>
      <c r="D1284" s="633" t="s">
        <v>5142</v>
      </c>
      <c r="E1284" s="633" t="s">
        <v>5264</v>
      </c>
      <c r="F1284" s="633" t="s">
        <v>5142</v>
      </c>
    </row>
    <row r="1285" spans="1:6" x14ac:dyDescent="0.15">
      <c r="A1285" s="633" t="s">
        <v>5265</v>
      </c>
      <c r="B1285" s="633" t="s">
        <v>5266</v>
      </c>
      <c r="C1285" s="633" t="s">
        <v>653</v>
      </c>
      <c r="D1285" s="633" t="s">
        <v>5142</v>
      </c>
      <c r="E1285" s="633" t="s">
        <v>5267</v>
      </c>
      <c r="F1285" s="633" t="s">
        <v>5142</v>
      </c>
    </row>
    <row r="1286" spans="1:6" x14ac:dyDescent="0.15">
      <c r="A1286" s="633" t="s">
        <v>5268</v>
      </c>
      <c r="B1286" s="633" t="s">
        <v>5269</v>
      </c>
      <c r="C1286" s="633" t="s">
        <v>653</v>
      </c>
      <c r="D1286" s="633" t="s">
        <v>5142</v>
      </c>
      <c r="E1286" s="633" t="s">
        <v>5270</v>
      </c>
      <c r="F1286" s="633" t="s">
        <v>5142</v>
      </c>
    </row>
    <row r="1287" spans="1:6" x14ac:dyDescent="0.15">
      <c r="A1287" s="633" t="s">
        <v>5271</v>
      </c>
      <c r="B1287" s="633" t="s">
        <v>5272</v>
      </c>
      <c r="C1287" s="633" t="s">
        <v>653</v>
      </c>
      <c r="D1287" s="633" t="s">
        <v>5142</v>
      </c>
      <c r="E1287" s="633" t="s">
        <v>5273</v>
      </c>
      <c r="F1287" s="633" t="s">
        <v>5142</v>
      </c>
    </row>
    <row r="1288" spans="1:6" x14ac:dyDescent="0.15">
      <c r="A1288" s="633" t="s">
        <v>5274</v>
      </c>
      <c r="B1288" s="633" t="s">
        <v>5275</v>
      </c>
      <c r="C1288" s="633" t="s">
        <v>653</v>
      </c>
      <c r="D1288" s="633" t="s">
        <v>5142</v>
      </c>
      <c r="E1288" s="633" t="s">
        <v>5276</v>
      </c>
      <c r="F1288" s="633" t="s">
        <v>5142</v>
      </c>
    </row>
    <row r="1289" spans="1:6" x14ac:dyDescent="0.15">
      <c r="A1289" s="633" t="s">
        <v>5277</v>
      </c>
      <c r="B1289" s="633" t="s">
        <v>5278</v>
      </c>
      <c r="C1289" s="633" t="s">
        <v>653</v>
      </c>
      <c r="D1289" s="633" t="s">
        <v>5142</v>
      </c>
      <c r="E1289" s="633" t="s">
        <v>5279</v>
      </c>
      <c r="F1289" s="633" t="s">
        <v>5142</v>
      </c>
    </row>
    <row r="1290" spans="1:6" x14ac:dyDescent="0.15">
      <c r="A1290" s="633" t="s">
        <v>5280</v>
      </c>
      <c r="B1290" s="633" t="s">
        <v>5281</v>
      </c>
      <c r="C1290" s="633" t="s">
        <v>653</v>
      </c>
      <c r="D1290" s="633" t="s">
        <v>5142</v>
      </c>
      <c r="E1290" s="633" t="s">
        <v>5282</v>
      </c>
      <c r="F1290" s="633" t="s">
        <v>5142</v>
      </c>
    </row>
    <row r="1291" spans="1:6" x14ac:dyDescent="0.15">
      <c r="A1291" s="633" t="s">
        <v>5283</v>
      </c>
      <c r="B1291" s="633" t="s">
        <v>5284</v>
      </c>
      <c r="C1291" s="633" t="s">
        <v>653</v>
      </c>
      <c r="D1291" s="633" t="s">
        <v>5142</v>
      </c>
      <c r="E1291" s="633" t="s">
        <v>5285</v>
      </c>
      <c r="F1291" s="633" t="s">
        <v>5142</v>
      </c>
    </row>
    <row r="1292" spans="1:6" x14ac:dyDescent="0.15">
      <c r="A1292" s="633" t="s">
        <v>5286</v>
      </c>
      <c r="B1292" s="633" t="s">
        <v>5287</v>
      </c>
      <c r="C1292" s="633" t="s">
        <v>653</v>
      </c>
      <c r="D1292" s="633" t="s">
        <v>5142</v>
      </c>
      <c r="E1292" s="633" t="s">
        <v>5288</v>
      </c>
      <c r="F1292" s="633" t="s">
        <v>5142</v>
      </c>
    </row>
    <row r="1293" spans="1:6" x14ac:dyDescent="0.15">
      <c r="A1293" s="633" t="s">
        <v>5289</v>
      </c>
      <c r="B1293" s="633" t="s">
        <v>5290</v>
      </c>
      <c r="C1293" s="633" t="s">
        <v>653</v>
      </c>
      <c r="D1293" s="633" t="s">
        <v>5142</v>
      </c>
      <c r="E1293" s="633" t="s">
        <v>5291</v>
      </c>
      <c r="F1293" s="633" t="s">
        <v>5142</v>
      </c>
    </row>
    <row r="1294" spans="1:6" x14ac:dyDescent="0.15">
      <c r="A1294" s="633" t="s">
        <v>5292</v>
      </c>
      <c r="B1294" s="633" t="s">
        <v>5293</v>
      </c>
      <c r="C1294" s="633" t="s">
        <v>653</v>
      </c>
      <c r="D1294" s="633" t="s">
        <v>5142</v>
      </c>
      <c r="E1294" s="633" t="s">
        <v>5294</v>
      </c>
      <c r="F1294" s="633" t="s">
        <v>5142</v>
      </c>
    </row>
    <row r="1295" spans="1:6" x14ac:dyDescent="0.15">
      <c r="A1295" s="633" t="s">
        <v>5295</v>
      </c>
      <c r="B1295" s="633" t="s">
        <v>5296</v>
      </c>
      <c r="C1295" s="633" t="s">
        <v>653</v>
      </c>
      <c r="D1295" s="633" t="s">
        <v>5142</v>
      </c>
      <c r="E1295" s="633" t="s">
        <v>5297</v>
      </c>
      <c r="F1295" s="633" t="s">
        <v>5142</v>
      </c>
    </row>
    <row r="1296" spans="1:6" x14ac:dyDescent="0.15">
      <c r="A1296" s="633" t="s">
        <v>5298</v>
      </c>
      <c r="B1296" s="633" t="s">
        <v>5299</v>
      </c>
      <c r="C1296" s="633" t="s">
        <v>653</v>
      </c>
      <c r="D1296" s="633" t="s">
        <v>5142</v>
      </c>
      <c r="E1296" s="633" t="s">
        <v>5300</v>
      </c>
      <c r="F1296" s="633" t="s">
        <v>5142</v>
      </c>
    </row>
    <row r="1297" spans="1:6" x14ac:dyDescent="0.15">
      <c r="A1297" s="633" t="s">
        <v>5301</v>
      </c>
      <c r="B1297" s="633" t="s">
        <v>5302</v>
      </c>
      <c r="C1297" s="633" t="s">
        <v>653</v>
      </c>
      <c r="D1297" s="633" t="s">
        <v>5142</v>
      </c>
      <c r="E1297" s="633" t="s">
        <v>5303</v>
      </c>
      <c r="F1297" s="633" t="s">
        <v>5142</v>
      </c>
    </row>
    <row r="1298" spans="1:6" x14ac:dyDescent="0.15">
      <c r="A1298" s="633" t="s">
        <v>5304</v>
      </c>
      <c r="B1298" s="633" t="s">
        <v>5305</v>
      </c>
      <c r="C1298" s="633" t="s">
        <v>653</v>
      </c>
      <c r="D1298" s="633" t="s">
        <v>5142</v>
      </c>
      <c r="E1298" s="633" t="s">
        <v>5306</v>
      </c>
      <c r="F1298" s="633" t="s">
        <v>5142</v>
      </c>
    </row>
    <row r="1299" spans="1:6" x14ac:dyDescent="0.15">
      <c r="A1299" s="633" t="s">
        <v>5307</v>
      </c>
      <c r="B1299" s="633" t="s">
        <v>5308</v>
      </c>
      <c r="C1299" s="633" t="s">
        <v>653</v>
      </c>
      <c r="D1299" s="633" t="s">
        <v>5142</v>
      </c>
      <c r="E1299" s="633" t="s">
        <v>5309</v>
      </c>
      <c r="F1299" s="633" t="s">
        <v>5142</v>
      </c>
    </row>
    <row r="1300" spans="1:6" x14ac:dyDescent="0.15">
      <c r="A1300" s="633" t="s">
        <v>5310</v>
      </c>
      <c r="B1300" s="633" t="s">
        <v>5311</v>
      </c>
      <c r="C1300" s="633" t="s">
        <v>653</v>
      </c>
      <c r="D1300" s="633" t="s">
        <v>5142</v>
      </c>
      <c r="E1300" s="633" t="s">
        <v>5312</v>
      </c>
      <c r="F1300" s="633" t="s">
        <v>5142</v>
      </c>
    </row>
    <row r="1301" spans="1:6" x14ac:dyDescent="0.15">
      <c r="A1301" s="633" t="s">
        <v>5313</v>
      </c>
      <c r="B1301" s="633" t="s">
        <v>5314</v>
      </c>
      <c r="C1301" s="633" t="s">
        <v>653</v>
      </c>
      <c r="D1301" s="633" t="s">
        <v>5142</v>
      </c>
      <c r="E1301" s="633" t="s">
        <v>5315</v>
      </c>
      <c r="F1301" s="633" t="s">
        <v>5142</v>
      </c>
    </row>
    <row r="1302" spans="1:6" x14ac:dyDescent="0.15">
      <c r="A1302" s="633" t="s">
        <v>5316</v>
      </c>
      <c r="B1302" s="633" t="s">
        <v>5317</v>
      </c>
      <c r="C1302" s="633" t="s">
        <v>653</v>
      </c>
      <c r="D1302" s="633" t="s">
        <v>5142</v>
      </c>
      <c r="E1302" s="633" t="s">
        <v>5318</v>
      </c>
      <c r="F1302" s="633" t="s">
        <v>5142</v>
      </c>
    </row>
    <row r="1303" spans="1:6" x14ac:dyDescent="0.15">
      <c r="A1303" s="633" t="s">
        <v>5319</v>
      </c>
      <c r="B1303" s="633" t="s">
        <v>5320</v>
      </c>
      <c r="C1303" s="633" t="s">
        <v>653</v>
      </c>
      <c r="D1303" s="633" t="s">
        <v>5142</v>
      </c>
      <c r="E1303" s="633" t="s">
        <v>5321</v>
      </c>
      <c r="F1303" s="633" t="s">
        <v>5142</v>
      </c>
    </row>
    <row r="1304" spans="1:6" x14ac:dyDescent="0.15">
      <c r="A1304" s="633" t="s">
        <v>5322</v>
      </c>
      <c r="B1304" s="633" t="s">
        <v>5323</v>
      </c>
      <c r="C1304" s="633" t="s">
        <v>653</v>
      </c>
      <c r="D1304" s="633" t="s">
        <v>5142</v>
      </c>
      <c r="E1304" s="633" t="s">
        <v>5324</v>
      </c>
      <c r="F1304" s="633" t="s">
        <v>5142</v>
      </c>
    </row>
    <row r="1305" spans="1:6" x14ac:dyDescent="0.15">
      <c r="A1305" s="633" t="s">
        <v>5325</v>
      </c>
      <c r="B1305" s="633" t="s">
        <v>5326</v>
      </c>
      <c r="C1305" s="633" t="s">
        <v>653</v>
      </c>
      <c r="D1305" s="633" t="s">
        <v>5142</v>
      </c>
      <c r="E1305" s="633" t="s">
        <v>5327</v>
      </c>
      <c r="F1305" s="633" t="s">
        <v>5142</v>
      </c>
    </row>
    <row r="1306" spans="1:6" x14ac:dyDescent="0.15">
      <c r="A1306" s="633" t="s">
        <v>5328</v>
      </c>
      <c r="B1306" s="633" t="s">
        <v>5329</v>
      </c>
      <c r="C1306" s="633" t="s">
        <v>653</v>
      </c>
      <c r="D1306" s="633" t="s">
        <v>5142</v>
      </c>
      <c r="E1306" s="633" t="s">
        <v>5330</v>
      </c>
      <c r="F1306" s="633" t="s">
        <v>5142</v>
      </c>
    </row>
    <row r="1307" spans="1:6" x14ac:dyDescent="0.15">
      <c r="A1307" s="633" t="s">
        <v>5331</v>
      </c>
      <c r="B1307" s="633" t="s">
        <v>5332</v>
      </c>
      <c r="C1307" s="633" t="s">
        <v>653</v>
      </c>
      <c r="D1307" s="633" t="s">
        <v>5142</v>
      </c>
      <c r="E1307" s="633" t="s">
        <v>5333</v>
      </c>
      <c r="F1307" s="633" t="s">
        <v>5142</v>
      </c>
    </row>
    <row r="1308" spans="1:6" x14ac:dyDescent="0.15">
      <c r="A1308" s="633" t="s">
        <v>5334</v>
      </c>
      <c r="B1308" s="633" t="s">
        <v>5335</v>
      </c>
      <c r="C1308" s="633" t="s">
        <v>653</v>
      </c>
      <c r="D1308" s="633" t="s">
        <v>5142</v>
      </c>
      <c r="E1308" s="633" t="s">
        <v>5336</v>
      </c>
      <c r="F1308" s="633" t="s">
        <v>5142</v>
      </c>
    </row>
    <row r="1309" spans="1:6" x14ac:dyDescent="0.15">
      <c r="A1309" s="633" t="s">
        <v>5337</v>
      </c>
      <c r="B1309" s="633" t="s">
        <v>5338</v>
      </c>
      <c r="C1309" s="633" t="s">
        <v>653</v>
      </c>
      <c r="D1309" s="633" t="s">
        <v>5142</v>
      </c>
      <c r="E1309" s="633" t="s">
        <v>5339</v>
      </c>
      <c r="F1309" s="633" t="s">
        <v>5142</v>
      </c>
    </row>
    <row r="1310" spans="1:6" x14ac:dyDescent="0.15">
      <c r="A1310" s="633" t="s">
        <v>5310</v>
      </c>
      <c r="B1310" s="633" t="s">
        <v>5340</v>
      </c>
      <c r="C1310" s="633" t="s">
        <v>653</v>
      </c>
      <c r="D1310" s="633" t="s">
        <v>5142</v>
      </c>
      <c r="E1310" s="633" t="s">
        <v>5341</v>
      </c>
      <c r="F1310" s="633" t="s">
        <v>5142</v>
      </c>
    </row>
    <row r="1311" spans="1:6" x14ac:dyDescent="0.15">
      <c r="A1311" s="633" t="s">
        <v>5342</v>
      </c>
      <c r="B1311" s="633" t="s">
        <v>5343</v>
      </c>
      <c r="C1311" s="633" t="s">
        <v>653</v>
      </c>
      <c r="D1311" s="633" t="s">
        <v>5142</v>
      </c>
      <c r="E1311" s="633" t="s">
        <v>5344</v>
      </c>
      <c r="F1311" s="633" t="s">
        <v>5142</v>
      </c>
    </row>
    <row r="1312" spans="1:6" x14ac:dyDescent="0.15">
      <c r="A1312" s="633" t="s">
        <v>5345</v>
      </c>
      <c r="B1312" s="633" t="s">
        <v>5346</v>
      </c>
      <c r="C1312" s="633" t="s">
        <v>653</v>
      </c>
      <c r="D1312" s="633" t="s">
        <v>5142</v>
      </c>
      <c r="E1312" s="633" t="s">
        <v>5347</v>
      </c>
      <c r="F1312" s="633" t="s">
        <v>5142</v>
      </c>
    </row>
    <row r="1313" spans="1:6" x14ac:dyDescent="0.15">
      <c r="A1313" s="633" t="s">
        <v>5348</v>
      </c>
      <c r="B1313" s="633" t="s">
        <v>5349</v>
      </c>
      <c r="C1313" s="633" t="s">
        <v>653</v>
      </c>
      <c r="D1313" s="633" t="s">
        <v>5142</v>
      </c>
      <c r="E1313" s="633" t="s">
        <v>5350</v>
      </c>
      <c r="F1313" s="633" t="s">
        <v>5142</v>
      </c>
    </row>
    <row r="1314" spans="1:6" x14ac:dyDescent="0.15">
      <c r="A1314" s="633" t="s">
        <v>5348</v>
      </c>
      <c r="B1314" s="633" t="s">
        <v>5351</v>
      </c>
      <c r="C1314" s="633" t="s">
        <v>653</v>
      </c>
      <c r="D1314" s="633" t="s">
        <v>5142</v>
      </c>
      <c r="E1314" s="633" t="s">
        <v>5352</v>
      </c>
      <c r="F1314" s="633" t="s">
        <v>5142</v>
      </c>
    </row>
    <row r="1315" spans="1:6" x14ac:dyDescent="0.15">
      <c r="A1315" s="633" t="s">
        <v>5353</v>
      </c>
      <c r="B1315" s="633" t="s">
        <v>5354</v>
      </c>
      <c r="C1315" s="633" t="s">
        <v>653</v>
      </c>
      <c r="D1315" s="633" t="s">
        <v>5142</v>
      </c>
      <c r="E1315" s="633" t="s">
        <v>5355</v>
      </c>
      <c r="F1315" s="633" t="s">
        <v>5142</v>
      </c>
    </row>
    <row r="1316" spans="1:6" x14ac:dyDescent="0.15">
      <c r="A1316" s="633" t="s">
        <v>5356</v>
      </c>
      <c r="B1316" s="633" t="s">
        <v>5357</v>
      </c>
      <c r="C1316" s="633" t="s">
        <v>653</v>
      </c>
      <c r="D1316" s="633" t="s">
        <v>5142</v>
      </c>
      <c r="E1316" s="633" t="s">
        <v>5358</v>
      </c>
      <c r="F1316" s="633" t="s">
        <v>5142</v>
      </c>
    </row>
    <row r="1317" spans="1:6" x14ac:dyDescent="0.15">
      <c r="A1317" s="633" t="s">
        <v>5359</v>
      </c>
      <c r="B1317" s="633" t="s">
        <v>5360</v>
      </c>
      <c r="C1317" s="633" t="s">
        <v>653</v>
      </c>
      <c r="D1317" s="633" t="s">
        <v>5142</v>
      </c>
      <c r="E1317" s="633" t="s">
        <v>5361</v>
      </c>
      <c r="F1317" s="633" t="s">
        <v>5142</v>
      </c>
    </row>
    <row r="1318" spans="1:6" x14ac:dyDescent="0.15">
      <c r="A1318" s="633" t="s">
        <v>5328</v>
      </c>
      <c r="B1318" s="633" t="s">
        <v>5362</v>
      </c>
      <c r="C1318" s="633" t="s">
        <v>653</v>
      </c>
      <c r="D1318" s="633" t="s">
        <v>5142</v>
      </c>
      <c r="E1318" s="633" t="s">
        <v>5363</v>
      </c>
      <c r="F1318" s="633" t="s">
        <v>5142</v>
      </c>
    </row>
    <row r="1319" spans="1:6" x14ac:dyDescent="0.15">
      <c r="A1319" s="633" t="s">
        <v>5345</v>
      </c>
      <c r="B1319" s="633" t="s">
        <v>5364</v>
      </c>
      <c r="C1319" s="633" t="s">
        <v>653</v>
      </c>
      <c r="D1319" s="633" t="s">
        <v>5142</v>
      </c>
      <c r="E1319" s="633" t="s">
        <v>5365</v>
      </c>
      <c r="F1319" s="633" t="s">
        <v>5142</v>
      </c>
    </row>
    <row r="1320" spans="1:6" x14ac:dyDescent="0.15">
      <c r="A1320" s="633" t="s">
        <v>5366</v>
      </c>
      <c r="B1320" s="633" t="s">
        <v>5367</v>
      </c>
      <c r="C1320" s="633" t="s">
        <v>653</v>
      </c>
      <c r="D1320" s="633" t="s">
        <v>5142</v>
      </c>
      <c r="E1320" s="633" t="s">
        <v>5368</v>
      </c>
      <c r="F1320" s="633" t="s">
        <v>5142</v>
      </c>
    </row>
    <row r="1321" spans="1:6" x14ac:dyDescent="0.15">
      <c r="A1321" s="633" t="s">
        <v>5369</v>
      </c>
      <c r="B1321" s="633" t="s">
        <v>5370</v>
      </c>
      <c r="C1321" s="633" t="s">
        <v>653</v>
      </c>
      <c r="D1321" s="633" t="s">
        <v>5142</v>
      </c>
      <c r="E1321" s="633" t="s">
        <v>5371</v>
      </c>
      <c r="F1321" s="633" t="s">
        <v>5142</v>
      </c>
    </row>
    <row r="1322" spans="1:6" x14ac:dyDescent="0.15">
      <c r="A1322" s="633" t="s">
        <v>5372</v>
      </c>
      <c r="B1322" s="633" t="s">
        <v>5373</v>
      </c>
      <c r="C1322" s="633" t="s">
        <v>653</v>
      </c>
      <c r="D1322" s="633" t="s">
        <v>5374</v>
      </c>
      <c r="E1322" s="633" t="s">
        <v>2165</v>
      </c>
      <c r="F1322" s="633" t="s">
        <v>5374</v>
      </c>
    </row>
    <row r="1323" spans="1:6" x14ac:dyDescent="0.15">
      <c r="A1323" s="633" t="s">
        <v>5375</v>
      </c>
      <c r="B1323" s="633" t="s">
        <v>5376</v>
      </c>
      <c r="C1323" s="633" t="s">
        <v>653</v>
      </c>
      <c r="D1323" s="633" t="s">
        <v>5374</v>
      </c>
      <c r="E1323" s="633" t="s">
        <v>5377</v>
      </c>
      <c r="F1323" s="633" t="s">
        <v>5374</v>
      </c>
    </row>
    <row r="1324" spans="1:6" x14ac:dyDescent="0.15">
      <c r="A1324" s="633" t="s">
        <v>5378</v>
      </c>
      <c r="B1324" s="633" t="s">
        <v>5379</v>
      </c>
      <c r="C1324" s="633" t="s">
        <v>653</v>
      </c>
      <c r="D1324" s="633" t="s">
        <v>5374</v>
      </c>
      <c r="E1324" s="633" t="s">
        <v>5380</v>
      </c>
      <c r="F1324" s="633" t="s">
        <v>5374</v>
      </c>
    </row>
    <row r="1325" spans="1:6" x14ac:dyDescent="0.15">
      <c r="A1325" s="633" t="s">
        <v>5381</v>
      </c>
      <c r="B1325" s="633" t="s">
        <v>5382</v>
      </c>
      <c r="C1325" s="633" t="s">
        <v>653</v>
      </c>
      <c r="D1325" s="633" t="s">
        <v>5374</v>
      </c>
      <c r="E1325" s="633" t="s">
        <v>5383</v>
      </c>
      <c r="F1325" s="633" t="s">
        <v>5374</v>
      </c>
    </row>
    <row r="1326" spans="1:6" x14ac:dyDescent="0.15">
      <c r="A1326" s="633" t="s">
        <v>5384</v>
      </c>
      <c r="B1326" s="633" t="s">
        <v>5385</v>
      </c>
      <c r="C1326" s="633" t="s">
        <v>653</v>
      </c>
      <c r="D1326" s="633" t="s">
        <v>5374</v>
      </c>
      <c r="E1326" s="633" t="s">
        <v>5386</v>
      </c>
      <c r="F1326" s="633" t="s">
        <v>5374</v>
      </c>
    </row>
    <row r="1327" spans="1:6" x14ac:dyDescent="0.15">
      <c r="A1327" s="633" t="s">
        <v>5387</v>
      </c>
      <c r="B1327" s="633" t="s">
        <v>5388</v>
      </c>
      <c r="C1327" s="633" t="s">
        <v>653</v>
      </c>
      <c r="D1327" s="633" t="s">
        <v>5374</v>
      </c>
      <c r="E1327" s="633" t="s">
        <v>5389</v>
      </c>
      <c r="F1327" s="633" t="s">
        <v>5374</v>
      </c>
    </row>
    <row r="1328" spans="1:6" x14ac:dyDescent="0.15">
      <c r="A1328" s="633" t="s">
        <v>5390</v>
      </c>
      <c r="B1328" s="633" t="s">
        <v>5391</v>
      </c>
      <c r="C1328" s="633" t="s">
        <v>653</v>
      </c>
      <c r="D1328" s="633" t="s">
        <v>5374</v>
      </c>
      <c r="E1328" s="633" t="s">
        <v>5392</v>
      </c>
      <c r="F1328" s="633" t="s">
        <v>5374</v>
      </c>
    </row>
    <row r="1329" spans="1:6" x14ac:dyDescent="0.15">
      <c r="A1329" s="633" t="s">
        <v>5393</v>
      </c>
      <c r="B1329" s="633" t="s">
        <v>5394</v>
      </c>
      <c r="C1329" s="633" t="s">
        <v>653</v>
      </c>
      <c r="D1329" s="633" t="s">
        <v>5374</v>
      </c>
      <c r="E1329" s="633" t="s">
        <v>5395</v>
      </c>
      <c r="F1329" s="633" t="s">
        <v>5374</v>
      </c>
    </row>
    <row r="1330" spans="1:6" x14ac:dyDescent="0.15">
      <c r="A1330" s="633" t="s">
        <v>5396</v>
      </c>
      <c r="B1330" s="633" t="s">
        <v>5397</v>
      </c>
      <c r="C1330" s="633" t="s">
        <v>653</v>
      </c>
      <c r="D1330" s="633" t="s">
        <v>5374</v>
      </c>
      <c r="E1330" s="633" t="s">
        <v>3918</v>
      </c>
      <c r="F1330" s="633" t="s">
        <v>5374</v>
      </c>
    </row>
    <row r="1331" spans="1:6" x14ac:dyDescent="0.15">
      <c r="A1331" s="633" t="s">
        <v>5398</v>
      </c>
      <c r="B1331" s="633" t="s">
        <v>5399</v>
      </c>
      <c r="C1331" s="633" t="s">
        <v>653</v>
      </c>
      <c r="D1331" s="633" t="s">
        <v>5374</v>
      </c>
      <c r="E1331" s="633" t="s">
        <v>5400</v>
      </c>
      <c r="F1331" s="633" t="s">
        <v>5374</v>
      </c>
    </row>
    <row r="1332" spans="1:6" x14ac:dyDescent="0.15">
      <c r="A1332" s="633" t="s">
        <v>5401</v>
      </c>
      <c r="B1332" s="633" t="s">
        <v>5402</v>
      </c>
      <c r="C1332" s="633" t="s">
        <v>653</v>
      </c>
      <c r="D1332" s="633" t="s">
        <v>5374</v>
      </c>
      <c r="E1332" s="633" t="s">
        <v>5403</v>
      </c>
      <c r="F1332" s="633" t="s">
        <v>5374</v>
      </c>
    </row>
    <row r="1333" spans="1:6" x14ac:dyDescent="0.15">
      <c r="A1333" s="633" t="s">
        <v>5404</v>
      </c>
      <c r="B1333" s="633" t="s">
        <v>5405</v>
      </c>
      <c r="C1333" s="633" t="s">
        <v>653</v>
      </c>
      <c r="D1333" s="633" t="s">
        <v>5374</v>
      </c>
      <c r="E1333" s="633" t="s">
        <v>5406</v>
      </c>
      <c r="F1333" s="633" t="s">
        <v>5374</v>
      </c>
    </row>
    <row r="1334" spans="1:6" x14ac:dyDescent="0.15">
      <c r="A1334" s="633" t="s">
        <v>5407</v>
      </c>
      <c r="B1334" s="633" t="s">
        <v>5408</v>
      </c>
      <c r="C1334" s="633" t="s">
        <v>653</v>
      </c>
      <c r="D1334" s="633" t="s">
        <v>5374</v>
      </c>
      <c r="E1334" s="633" t="s">
        <v>5409</v>
      </c>
      <c r="F1334" s="633" t="s">
        <v>5374</v>
      </c>
    </row>
    <row r="1335" spans="1:6" x14ac:dyDescent="0.15">
      <c r="A1335" s="633" t="s">
        <v>5410</v>
      </c>
      <c r="B1335" s="633" t="s">
        <v>5411</v>
      </c>
      <c r="C1335" s="633" t="s">
        <v>653</v>
      </c>
      <c r="D1335" s="633" t="s">
        <v>5374</v>
      </c>
      <c r="E1335" s="633" t="s">
        <v>5412</v>
      </c>
      <c r="F1335" s="633" t="s">
        <v>5374</v>
      </c>
    </row>
    <row r="1336" spans="1:6" x14ac:dyDescent="0.15">
      <c r="A1336" s="633" t="s">
        <v>5413</v>
      </c>
      <c r="B1336" s="633" t="s">
        <v>5414</v>
      </c>
      <c r="C1336" s="633" t="s">
        <v>653</v>
      </c>
      <c r="D1336" s="633" t="s">
        <v>5374</v>
      </c>
      <c r="E1336" s="633" t="s">
        <v>5415</v>
      </c>
      <c r="F1336" s="633" t="s">
        <v>5374</v>
      </c>
    </row>
    <row r="1337" spans="1:6" x14ac:dyDescent="0.15">
      <c r="A1337" s="633" t="s">
        <v>5416</v>
      </c>
      <c r="B1337" s="633" t="s">
        <v>5417</v>
      </c>
      <c r="C1337" s="633" t="s">
        <v>653</v>
      </c>
      <c r="D1337" s="633" t="s">
        <v>5374</v>
      </c>
      <c r="E1337" s="633" t="s">
        <v>5418</v>
      </c>
      <c r="F1337" s="633" t="s">
        <v>5374</v>
      </c>
    </row>
    <row r="1338" spans="1:6" x14ac:dyDescent="0.15">
      <c r="A1338" s="633" t="s">
        <v>5419</v>
      </c>
      <c r="B1338" s="633" t="s">
        <v>5420</v>
      </c>
      <c r="C1338" s="633" t="s">
        <v>653</v>
      </c>
      <c r="D1338" s="633" t="s">
        <v>5374</v>
      </c>
      <c r="E1338" s="633" t="s">
        <v>5421</v>
      </c>
      <c r="F1338" s="633" t="s">
        <v>5374</v>
      </c>
    </row>
    <row r="1339" spans="1:6" x14ac:dyDescent="0.15">
      <c r="A1339" s="633" t="s">
        <v>5422</v>
      </c>
      <c r="B1339" s="633" t="s">
        <v>5423</v>
      </c>
      <c r="C1339" s="633" t="s">
        <v>653</v>
      </c>
      <c r="D1339" s="633" t="s">
        <v>5374</v>
      </c>
      <c r="E1339" s="633" t="s">
        <v>5424</v>
      </c>
      <c r="F1339" s="633" t="s">
        <v>5374</v>
      </c>
    </row>
    <row r="1340" spans="1:6" x14ac:dyDescent="0.15">
      <c r="A1340" s="633" t="s">
        <v>5425</v>
      </c>
      <c r="B1340" s="633" t="s">
        <v>5426</v>
      </c>
      <c r="C1340" s="633" t="s">
        <v>653</v>
      </c>
      <c r="D1340" s="633" t="s">
        <v>5374</v>
      </c>
      <c r="E1340" s="633" t="s">
        <v>5427</v>
      </c>
      <c r="F1340" s="633" t="s">
        <v>5374</v>
      </c>
    </row>
    <row r="1341" spans="1:6" x14ac:dyDescent="0.15">
      <c r="A1341" s="633" t="s">
        <v>5428</v>
      </c>
      <c r="B1341" s="633" t="s">
        <v>5429</v>
      </c>
      <c r="C1341" s="633" t="s">
        <v>653</v>
      </c>
      <c r="D1341" s="633" t="s">
        <v>5374</v>
      </c>
      <c r="E1341" s="633" t="s">
        <v>5430</v>
      </c>
      <c r="F1341" s="633" t="s">
        <v>5374</v>
      </c>
    </row>
    <row r="1342" spans="1:6" x14ac:dyDescent="0.15">
      <c r="A1342" s="633" t="s">
        <v>5431</v>
      </c>
      <c r="B1342" s="633" t="s">
        <v>5432</v>
      </c>
      <c r="C1342" s="633" t="s">
        <v>653</v>
      </c>
      <c r="D1342" s="633" t="s">
        <v>5374</v>
      </c>
      <c r="E1342" s="633" t="s">
        <v>5433</v>
      </c>
      <c r="F1342" s="633" t="s">
        <v>5374</v>
      </c>
    </row>
    <row r="1343" spans="1:6" x14ac:dyDescent="0.15">
      <c r="A1343" s="633" t="s">
        <v>5434</v>
      </c>
      <c r="B1343" s="633" t="s">
        <v>5435</v>
      </c>
      <c r="C1343" s="633" t="s">
        <v>653</v>
      </c>
      <c r="D1343" s="633" t="s">
        <v>5374</v>
      </c>
      <c r="E1343" s="633" t="s">
        <v>5436</v>
      </c>
      <c r="F1343" s="633" t="s">
        <v>5374</v>
      </c>
    </row>
    <row r="1344" spans="1:6" x14ac:dyDescent="0.15">
      <c r="A1344" s="633" t="s">
        <v>5437</v>
      </c>
      <c r="B1344" s="633" t="s">
        <v>5438</v>
      </c>
      <c r="C1344" s="633" t="s">
        <v>653</v>
      </c>
      <c r="D1344" s="633" t="s">
        <v>5374</v>
      </c>
      <c r="E1344" s="633" t="s">
        <v>5439</v>
      </c>
      <c r="F1344" s="633" t="s">
        <v>5374</v>
      </c>
    </row>
    <row r="1345" spans="1:6" x14ac:dyDescent="0.15">
      <c r="A1345" s="633" t="s">
        <v>5440</v>
      </c>
      <c r="B1345" s="633" t="s">
        <v>5441</v>
      </c>
      <c r="C1345" s="633" t="s">
        <v>653</v>
      </c>
      <c r="D1345" s="633" t="s">
        <v>5374</v>
      </c>
      <c r="E1345" s="633" t="s">
        <v>5442</v>
      </c>
      <c r="F1345" s="633" t="s">
        <v>5374</v>
      </c>
    </row>
    <row r="1346" spans="1:6" x14ac:dyDescent="0.15">
      <c r="A1346" s="633" t="s">
        <v>5443</v>
      </c>
      <c r="B1346" s="633" t="s">
        <v>5444</v>
      </c>
      <c r="C1346" s="633" t="s">
        <v>653</v>
      </c>
      <c r="D1346" s="633" t="s">
        <v>5374</v>
      </c>
      <c r="E1346" s="633" t="s">
        <v>5445</v>
      </c>
      <c r="F1346" s="633" t="s">
        <v>5374</v>
      </c>
    </row>
    <row r="1347" spans="1:6" x14ac:dyDescent="0.15">
      <c r="A1347" s="633" t="s">
        <v>5446</v>
      </c>
      <c r="B1347" s="633" t="s">
        <v>5447</v>
      </c>
      <c r="C1347" s="633" t="s">
        <v>653</v>
      </c>
      <c r="D1347" s="633" t="s">
        <v>5374</v>
      </c>
      <c r="E1347" s="633" t="s">
        <v>5448</v>
      </c>
      <c r="F1347" s="633" t="s">
        <v>5374</v>
      </c>
    </row>
    <row r="1348" spans="1:6" x14ac:dyDescent="0.15">
      <c r="A1348" s="633" t="s">
        <v>5449</v>
      </c>
      <c r="B1348" s="633" t="s">
        <v>5450</v>
      </c>
      <c r="C1348" s="633" t="s">
        <v>653</v>
      </c>
      <c r="D1348" s="633" t="s">
        <v>5374</v>
      </c>
      <c r="E1348" s="633" t="s">
        <v>5451</v>
      </c>
      <c r="F1348" s="633" t="s">
        <v>5374</v>
      </c>
    </row>
    <row r="1349" spans="1:6" x14ac:dyDescent="0.15">
      <c r="A1349" s="633" t="s">
        <v>5452</v>
      </c>
      <c r="B1349" s="633" t="s">
        <v>5453</v>
      </c>
      <c r="C1349" s="633" t="s">
        <v>653</v>
      </c>
      <c r="D1349" s="633" t="s">
        <v>5374</v>
      </c>
      <c r="E1349" s="633" t="s">
        <v>5454</v>
      </c>
      <c r="F1349" s="633" t="s">
        <v>5374</v>
      </c>
    </row>
    <row r="1350" spans="1:6" x14ac:dyDescent="0.15">
      <c r="A1350" s="633" t="s">
        <v>5455</v>
      </c>
      <c r="B1350" s="633" t="s">
        <v>5456</v>
      </c>
      <c r="C1350" s="633" t="s">
        <v>653</v>
      </c>
      <c r="D1350" s="633" t="s">
        <v>5374</v>
      </c>
      <c r="E1350" s="633" t="s">
        <v>5457</v>
      </c>
      <c r="F1350" s="633" t="s">
        <v>5374</v>
      </c>
    </row>
    <row r="1351" spans="1:6" x14ac:dyDescent="0.15">
      <c r="A1351" s="633" t="s">
        <v>5458</v>
      </c>
      <c r="B1351" s="633" t="s">
        <v>5459</v>
      </c>
      <c r="C1351" s="633" t="s">
        <v>653</v>
      </c>
      <c r="D1351" s="633" t="s">
        <v>5374</v>
      </c>
      <c r="E1351" s="633" t="s">
        <v>5460</v>
      </c>
      <c r="F1351" s="633" t="s">
        <v>5374</v>
      </c>
    </row>
    <row r="1352" spans="1:6" x14ac:dyDescent="0.15">
      <c r="A1352" s="633" t="s">
        <v>5461</v>
      </c>
      <c r="B1352" s="633" t="s">
        <v>5462</v>
      </c>
      <c r="C1352" s="633" t="s">
        <v>653</v>
      </c>
      <c r="D1352" s="633" t="s">
        <v>5374</v>
      </c>
      <c r="E1352" s="633" t="s">
        <v>5463</v>
      </c>
      <c r="F1352" s="633" t="s">
        <v>5374</v>
      </c>
    </row>
    <row r="1353" spans="1:6" x14ac:dyDescent="0.15">
      <c r="A1353" s="633" t="s">
        <v>5464</v>
      </c>
      <c r="B1353" s="633" t="s">
        <v>5465</v>
      </c>
      <c r="C1353" s="633" t="s">
        <v>653</v>
      </c>
      <c r="D1353" s="633" t="s">
        <v>5374</v>
      </c>
      <c r="E1353" s="633" t="s">
        <v>5466</v>
      </c>
      <c r="F1353" s="633" t="s">
        <v>5374</v>
      </c>
    </row>
    <row r="1354" spans="1:6" x14ac:dyDescent="0.15">
      <c r="A1354" s="633" t="s">
        <v>5467</v>
      </c>
      <c r="B1354" s="633" t="s">
        <v>5468</v>
      </c>
      <c r="C1354" s="633" t="s">
        <v>653</v>
      </c>
      <c r="D1354" s="633" t="s">
        <v>5374</v>
      </c>
      <c r="E1354" s="633" t="s">
        <v>810</v>
      </c>
      <c r="F1354" s="633" t="s">
        <v>5374</v>
      </c>
    </row>
    <row r="1355" spans="1:6" x14ac:dyDescent="0.15">
      <c r="A1355" s="633" t="s">
        <v>5469</v>
      </c>
      <c r="B1355" s="633" t="s">
        <v>5470</v>
      </c>
      <c r="C1355" s="633" t="s">
        <v>653</v>
      </c>
      <c r="D1355" s="633" t="s">
        <v>5374</v>
      </c>
      <c r="E1355" s="633" t="s">
        <v>5471</v>
      </c>
      <c r="F1355" s="633" t="s">
        <v>5374</v>
      </c>
    </row>
    <row r="1356" spans="1:6" x14ac:dyDescent="0.15">
      <c r="A1356" s="633" t="s">
        <v>5472</v>
      </c>
      <c r="B1356" s="633" t="s">
        <v>5473</v>
      </c>
      <c r="C1356" s="633" t="s">
        <v>653</v>
      </c>
      <c r="D1356" s="633" t="s">
        <v>5374</v>
      </c>
      <c r="E1356" s="633" t="s">
        <v>5474</v>
      </c>
      <c r="F1356" s="633" t="s">
        <v>5374</v>
      </c>
    </row>
    <row r="1357" spans="1:6" x14ac:dyDescent="0.15">
      <c r="A1357" s="633" t="s">
        <v>5475</v>
      </c>
      <c r="B1357" s="633" t="s">
        <v>5476</v>
      </c>
      <c r="C1357" s="633" t="s">
        <v>653</v>
      </c>
      <c r="D1357" s="633" t="s">
        <v>5374</v>
      </c>
      <c r="E1357" s="633" t="s">
        <v>5477</v>
      </c>
      <c r="F1357" s="633" t="s">
        <v>5374</v>
      </c>
    </row>
    <row r="1358" spans="1:6" x14ac:dyDescent="0.15">
      <c r="A1358" s="633" t="s">
        <v>5478</v>
      </c>
      <c r="B1358" s="633" t="s">
        <v>5479</v>
      </c>
      <c r="C1358" s="633" t="s">
        <v>653</v>
      </c>
      <c r="D1358" s="633" t="s">
        <v>5374</v>
      </c>
      <c r="E1358" s="633" t="s">
        <v>2731</v>
      </c>
      <c r="F1358" s="633" t="s">
        <v>5374</v>
      </c>
    </row>
    <row r="1359" spans="1:6" x14ac:dyDescent="0.15">
      <c r="A1359" s="633" t="s">
        <v>5480</v>
      </c>
      <c r="B1359" s="633" t="s">
        <v>5481</v>
      </c>
      <c r="C1359" s="633" t="s">
        <v>653</v>
      </c>
      <c r="D1359" s="633" t="s">
        <v>5374</v>
      </c>
      <c r="E1359" s="633" t="s">
        <v>5482</v>
      </c>
      <c r="F1359" s="633" t="s">
        <v>5374</v>
      </c>
    </row>
    <row r="1360" spans="1:6" x14ac:dyDescent="0.15">
      <c r="A1360" s="633" t="s">
        <v>5483</v>
      </c>
      <c r="B1360" s="633" t="s">
        <v>5484</v>
      </c>
      <c r="C1360" s="633" t="s">
        <v>653</v>
      </c>
      <c r="D1360" s="633" t="s">
        <v>5374</v>
      </c>
      <c r="E1360" s="633" t="s">
        <v>5485</v>
      </c>
      <c r="F1360" s="633" t="s">
        <v>5374</v>
      </c>
    </row>
    <row r="1361" spans="1:6" x14ac:dyDescent="0.15">
      <c r="A1361" s="633" t="s">
        <v>5486</v>
      </c>
      <c r="B1361" s="633" t="s">
        <v>5487</v>
      </c>
      <c r="C1361" s="633" t="s">
        <v>653</v>
      </c>
      <c r="D1361" s="633" t="s">
        <v>5374</v>
      </c>
      <c r="E1361" s="633" t="s">
        <v>2802</v>
      </c>
      <c r="F1361" s="633" t="s">
        <v>5374</v>
      </c>
    </row>
    <row r="1362" spans="1:6" x14ac:dyDescent="0.15">
      <c r="A1362" s="633" t="s">
        <v>5488</v>
      </c>
      <c r="B1362" s="633" t="s">
        <v>5489</v>
      </c>
      <c r="C1362" s="633" t="s">
        <v>653</v>
      </c>
      <c r="D1362" s="633" t="s">
        <v>5374</v>
      </c>
      <c r="E1362" s="633" t="s">
        <v>5490</v>
      </c>
      <c r="F1362" s="633" t="s">
        <v>5374</v>
      </c>
    </row>
    <row r="1363" spans="1:6" x14ac:dyDescent="0.15">
      <c r="A1363" s="633" t="s">
        <v>5491</v>
      </c>
      <c r="B1363" s="633" t="s">
        <v>5492</v>
      </c>
      <c r="C1363" s="633" t="s">
        <v>653</v>
      </c>
      <c r="D1363" s="633" t="s">
        <v>5374</v>
      </c>
      <c r="E1363" s="633" t="s">
        <v>5493</v>
      </c>
      <c r="F1363" s="633" t="s">
        <v>5374</v>
      </c>
    </row>
    <row r="1364" spans="1:6" x14ac:dyDescent="0.15">
      <c r="A1364" s="633" t="s">
        <v>5494</v>
      </c>
      <c r="B1364" s="633" t="s">
        <v>5495</v>
      </c>
      <c r="C1364" s="633" t="s">
        <v>653</v>
      </c>
      <c r="D1364" s="633" t="s">
        <v>5374</v>
      </c>
      <c r="E1364" s="633" t="s">
        <v>5496</v>
      </c>
      <c r="F1364" s="633" t="s">
        <v>5374</v>
      </c>
    </row>
    <row r="1365" spans="1:6" x14ac:dyDescent="0.15">
      <c r="A1365" s="633" t="s">
        <v>5497</v>
      </c>
      <c r="B1365" s="633" t="s">
        <v>5498</v>
      </c>
      <c r="C1365" s="633" t="s">
        <v>653</v>
      </c>
      <c r="D1365" s="633" t="s">
        <v>5374</v>
      </c>
      <c r="E1365" s="633" t="s">
        <v>5499</v>
      </c>
      <c r="F1365" s="633" t="s">
        <v>5374</v>
      </c>
    </row>
    <row r="1366" spans="1:6" x14ac:dyDescent="0.15">
      <c r="A1366" s="633" t="s">
        <v>5500</v>
      </c>
      <c r="B1366" s="633" t="s">
        <v>5501</v>
      </c>
      <c r="C1366" s="633" t="s">
        <v>653</v>
      </c>
      <c r="D1366" s="633" t="s">
        <v>5374</v>
      </c>
      <c r="E1366" s="633" t="s">
        <v>5502</v>
      </c>
      <c r="F1366" s="633" t="s">
        <v>5374</v>
      </c>
    </row>
    <row r="1367" spans="1:6" x14ac:dyDescent="0.15">
      <c r="A1367" s="633" t="s">
        <v>5503</v>
      </c>
      <c r="B1367" s="633" t="s">
        <v>5504</v>
      </c>
      <c r="C1367" s="633" t="s">
        <v>653</v>
      </c>
      <c r="D1367" s="633" t="s">
        <v>5374</v>
      </c>
      <c r="E1367" s="633" t="s">
        <v>5505</v>
      </c>
      <c r="F1367" s="633" t="s">
        <v>5374</v>
      </c>
    </row>
    <row r="1368" spans="1:6" x14ac:dyDescent="0.15">
      <c r="A1368" s="633" t="s">
        <v>5506</v>
      </c>
      <c r="B1368" s="633" t="s">
        <v>5507</v>
      </c>
      <c r="C1368" s="633" t="s">
        <v>653</v>
      </c>
      <c r="D1368" s="633" t="s">
        <v>5374</v>
      </c>
      <c r="E1368" s="633" t="s">
        <v>5508</v>
      </c>
      <c r="F1368" s="633" t="s">
        <v>5374</v>
      </c>
    </row>
    <row r="1369" spans="1:6" x14ac:dyDescent="0.15">
      <c r="A1369" s="633" t="s">
        <v>5509</v>
      </c>
      <c r="B1369" s="633" t="s">
        <v>5510</v>
      </c>
      <c r="C1369" s="633" t="s">
        <v>653</v>
      </c>
      <c r="D1369" s="633" t="s">
        <v>5374</v>
      </c>
      <c r="E1369" s="633" t="s">
        <v>2859</v>
      </c>
      <c r="F1369" s="633" t="s">
        <v>5374</v>
      </c>
    </row>
    <row r="1370" spans="1:6" x14ac:dyDescent="0.15">
      <c r="A1370" s="633" t="s">
        <v>5511</v>
      </c>
      <c r="B1370" s="633" t="s">
        <v>5512</v>
      </c>
      <c r="C1370" s="633" t="s">
        <v>653</v>
      </c>
      <c r="D1370" s="633" t="s">
        <v>5374</v>
      </c>
      <c r="E1370" s="633" t="s">
        <v>5513</v>
      </c>
      <c r="F1370" s="633" t="s">
        <v>5374</v>
      </c>
    </row>
    <row r="1371" spans="1:6" x14ac:dyDescent="0.15">
      <c r="A1371" s="633" t="s">
        <v>5514</v>
      </c>
      <c r="B1371" s="633" t="s">
        <v>5515</v>
      </c>
      <c r="C1371" s="633" t="s">
        <v>653</v>
      </c>
      <c r="D1371" s="633" t="s">
        <v>5374</v>
      </c>
      <c r="E1371" s="633" t="s">
        <v>5516</v>
      </c>
      <c r="F1371" s="633" t="s">
        <v>5374</v>
      </c>
    </row>
    <row r="1372" spans="1:6" x14ac:dyDescent="0.15">
      <c r="A1372" s="633" t="s">
        <v>5517</v>
      </c>
      <c r="B1372" s="633" t="s">
        <v>5518</v>
      </c>
      <c r="C1372" s="633" t="s">
        <v>653</v>
      </c>
      <c r="D1372" s="633" t="s">
        <v>5374</v>
      </c>
      <c r="E1372" s="633" t="s">
        <v>5519</v>
      </c>
      <c r="F1372" s="633" t="s">
        <v>5374</v>
      </c>
    </row>
    <row r="1373" spans="1:6" x14ac:dyDescent="0.15">
      <c r="A1373" s="633" t="s">
        <v>5520</v>
      </c>
      <c r="B1373" s="633" t="s">
        <v>5521</v>
      </c>
      <c r="C1373" s="633" t="s">
        <v>653</v>
      </c>
      <c r="D1373" s="633" t="s">
        <v>5374</v>
      </c>
      <c r="E1373" s="633" t="s">
        <v>888</v>
      </c>
      <c r="F1373" s="633" t="s">
        <v>5374</v>
      </c>
    </row>
    <row r="1374" spans="1:6" x14ac:dyDescent="0.15">
      <c r="A1374" s="633" t="s">
        <v>5522</v>
      </c>
      <c r="B1374" s="633" t="s">
        <v>5523</v>
      </c>
      <c r="C1374" s="633" t="s">
        <v>653</v>
      </c>
      <c r="D1374" s="633" t="s">
        <v>5374</v>
      </c>
      <c r="E1374" s="633" t="s">
        <v>5524</v>
      </c>
      <c r="F1374" s="633" t="s">
        <v>5374</v>
      </c>
    </row>
    <row r="1375" spans="1:6" x14ac:dyDescent="0.15">
      <c r="A1375" s="633" t="s">
        <v>5525</v>
      </c>
      <c r="B1375" s="633" t="s">
        <v>5526</v>
      </c>
      <c r="C1375" s="633" t="s">
        <v>653</v>
      </c>
      <c r="D1375" s="633" t="s">
        <v>5374</v>
      </c>
      <c r="E1375" s="633" t="s">
        <v>5527</v>
      </c>
      <c r="F1375" s="633" t="s">
        <v>5374</v>
      </c>
    </row>
    <row r="1376" spans="1:6" x14ac:dyDescent="0.15">
      <c r="A1376" s="633" t="s">
        <v>5528</v>
      </c>
      <c r="B1376" s="633" t="s">
        <v>5529</v>
      </c>
      <c r="C1376" s="633" t="s">
        <v>653</v>
      </c>
      <c r="D1376" s="633" t="s">
        <v>5374</v>
      </c>
      <c r="E1376" s="633" t="s">
        <v>5530</v>
      </c>
      <c r="F1376" s="633" t="s">
        <v>5374</v>
      </c>
    </row>
    <row r="1377" spans="1:6" x14ac:dyDescent="0.15">
      <c r="A1377" s="633" t="s">
        <v>5531</v>
      </c>
      <c r="B1377" s="633" t="s">
        <v>5532</v>
      </c>
      <c r="C1377" s="633" t="s">
        <v>653</v>
      </c>
      <c r="D1377" s="633" t="s">
        <v>5374</v>
      </c>
      <c r="E1377" s="633" t="s">
        <v>5533</v>
      </c>
      <c r="F1377" s="633" t="s">
        <v>5374</v>
      </c>
    </row>
    <row r="1378" spans="1:6" x14ac:dyDescent="0.15">
      <c r="A1378" s="633" t="s">
        <v>5534</v>
      </c>
      <c r="B1378" s="633" t="s">
        <v>5535</v>
      </c>
      <c r="C1378" s="633" t="s">
        <v>653</v>
      </c>
      <c r="D1378" s="633" t="s">
        <v>5374</v>
      </c>
      <c r="E1378" s="633" t="s">
        <v>5536</v>
      </c>
      <c r="F1378" s="633" t="s">
        <v>5374</v>
      </c>
    </row>
    <row r="1379" spans="1:6" x14ac:dyDescent="0.15">
      <c r="A1379" s="633" t="s">
        <v>5537</v>
      </c>
      <c r="B1379" s="633" t="s">
        <v>5538</v>
      </c>
      <c r="C1379" s="633" t="s">
        <v>653</v>
      </c>
      <c r="D1379" s="633" t="s">
        <v>5374</v>
      </c>
      <c r="E1379" s="633" t="s">
        <v>5539</v>
      </c>
      <c r="F1379" s="633" t="s">
        <v>5374</v>
      </c>
    </row>
    <row r="1380" spans="1:6" x14ac:dyDescent="0.15">
      <c r="A1380" s="633" t="s">
        <v>5540</v>
      </c>
      <c r="B1380" s="633" t="s">
        <v>5541</v>
      </c>
      <c r="C1380" s="633" t="s">
        <v>653</v>
      </c>
      <c r="D1380" s="633" t="s">
        <v>5374</v>
      </c>
      <c r="E1380" s="633" t="s">
        <v>5542</v>
      </c>
      <c r="F1380" s="633" t="s">
        <v>5374</v>
      </c>
    </row>
    <row r="1381" spans="1:6" x14ac:dyDescent="0.15">
      <c r="A1381" s="633" t="s">
        <v>5543</v>
      </c>
      <c r="B1381" s="633" t="s">
        <v>5544</v>
      </c>
      <c r="C1381" s="633" t="s">
        <v>653</v>
      </c>
      <c r="D1381" s="633" t="s">
        <v>5374</v>
      </c>
      <c r="E1381" s="633" t="s">
        <v>5545</v>
      </c>
      <c r="F1381" s="633" t="s">
        <v>5374</v>
      </c>
    </row>
    <row r="1382" spans="1:6" x14ac:dyDescent="0.15">
      <c r="A1382" s="633" t="s">
        <v>5546</v>
      </c>
      <c r="B1382" s="633" t="s">
        <v>5547</v>
      </c>
      <c r="C1382" s="633" t="s">
        <v>653</v>
      </c>
      <c r="D1382" s="633" t="s">
        <v>5374</v>
      </c>
      <c r="E1382" s="633" t="s">
        <v>5548</v>
      </c>
      <c r="F1382" s="633" t="s">
        <v>5374</v>
      </c>
    </row>
    <row r="1383" spans="1:6" x14ac:dyDescent="0.15">
      <c r="A1383" s="633" t="s">
        <v>5549</v>
      </c>
      <c r="B1383" s="633" t="s">
        <v>5550</v>
      </c>
      <c r="C1383" s="633" t="s">
        <v>653</v>
      </c>
      <c r="D1383" s="633" t="s">
        <v>5374</v>
      </c>
      <c r="E1383" s="633" t="s">
        <v>5551</v>
      </c>
      <c r="F1383" s="633" t="s">
        <v>5374</v>
      </c>
    </row>
    <row r="1384" spans="1:6" x14ac:dyDescent="0.15">
      <c r="A1384" s="633" t="s">
        <v>5552</v>
      </c>
      <c r="B1384" s="633" t="s">
        <v>5553</v>
      </c>
      <c r="C1384" s="633" t="s">
        <v>653</v>
      </c>
      <c r="D1384" s="633" t="s">
        <v>5374</v>
      </c>
      <c r="E1384" s="633" t="s">
        <v>5554</v>
      </c>
      <c r="F1384" s="633" t="s">
        <v>5374</v>
      </c>
    </row>
    <row r="1385" spans="1:6" x14ac:dyDescent="0.15">
      <c r="A1385" s="633" t="s">
        <v>5555</v>
      </c>
      <c r="B1385" s="633" t="s">
        <v>5556</v>
      </c>
      <c r="C1385" s="633" t="s">
        <v>653</v>
      </c>
      <c r="D1385" s="633" t="s">
        <v>5374</v>
      </c>
      <c r="E1385" s="633" t="s">
        <v>5557</v>
      </c>
      <c r="F1385" s="633" t="s">
        <v>5374</v>
      </c>
    </row>
    <row r="1386" spans="1:6" x14ac:dyDescent="0.15">
      <c r="A1386" s="633" t="s">
        <v>5558</v>
      </c>
      <c r="B1386" s="633" t="s">
        <v>5559</v>
      </c>
      <c r="C1386" s="633" t="s">
        <v>653</v>
      </c>
      <c r="D1386" s="633" t="s">
        <v>5374</v>
      </c>
      <c r="E1386" s="633" t="s">
        <v>5560</v>
      </c>
      <c r="F1386" s="633" t="s">
        <v>5374</v>
      </c>
    </row>
    <row r="1387" spans="1:6" x14ac:dyDescent="0.15">
      <c r="A1387" s="633" t="s">
        <v>5561</v>
      </c>
      <c r="B1387" s="633" t="s">
        <v>5562</v>
      </c>
      <c r="C1387" s="633" t="s">
        <v>653</v>
      </c>
      <c r="D1387" s="633" t="s">
        <v>5374</v>
      </c>
      <c r="E1387" s="633" t="s">
        <v>5563</v>
      </c>
      <c r="F1387" s="633" t="s">
        <v>5374</v>
      </c>
    </row>
    <row r="1388" spans="1:6" x14ac:dyDescent="0.15">
      <c r="A1388" s="633" t="s">
        <v>5564</v>
      </c>
      <c r="B1388" s="633" t="s">
        <v>5565</v>
      </c>
      <c r="C1388" s="633" t="s">
        <v>653</v>
      </c>
      <c r="D1388" s="633" t="s">
        <v>5374</v>
      </c>
      <c r="E1388" s="633" t="s">
        <v>5566</v>
      </c>
      <c r="F1388" s="633" t="s">
        <v>5374</v>
      </c>
    </row>
    <row r="1389" spans="1:6" x14ac:dyDescent="0.15">
      <c r="A1389" s="633" t="s">
        <v>5567</v>
      </c>
      <c r="B1389" s="633" t="s">
        <v>5568</v>
      </c>
      <c r="C1389" s="633" t="s">
        <v>653</v>
      </c>
      <c r="D1389" s="633" t="s">
        <v>5374</v>
      </c>
      <c r="E1389" s="633" t="s">
        <v>5569</v>
      </c>
      <c r="F1389" s="633" t="s">
        <v>5374</v>
      </c>
    </row>
    <row r="1390" spans="1:6" x14ac:dyDescent="0.15">
      <c r="A1390" s="633" t="s">
        <v>5570</v>
      </c>
      <c r="B1390" s="633" t="s">
        <v>5571</v>
      </c>
      <c r="C1390" s="633" t="s">
        <v>653</v>
      </c>
      <c r="D1390" s="633" t="s">
        <v>5374</v>
      </c>
      <c r="E1390" s="633" t="s">
        <v>5572</v>
      </c>
      <c r="F1390" s="633" t="s">
        <v>5374</v>
      </c>
    </row>
    <row r="1391" spans="1:6" x14ac:dyDescent="0.15">
      <c r="A1391" s="633" t="s">
        <v>5573</v>
      </c>
      <c r="B1391" s="633" t="s">
        <v>5574</v>
      </c>
      <c r="C1391" s="633" t="s">
        <v>653</v>
      </c>
      <c r="D1391" s="633" t="s">
        <v>5374</v>
      </c>
      <c r="E1391" s="633" t="s">
        <v>5575</v>
      </c>
      <c r="F1391" s="633" t="s">
        <v>5374</v>
      </c>
    </row>
    <row r="1392" spans="1:6" x14ac:dyDescent="0.15">
      <c r="A1392" s="633" t="s">
        <v>5576</v>
      </c>
      <c r="B1392" s="633" t="s">
        <v>5577</v>
      </c>
      <c r="C1392" s="633" t="s">
        <v>653</v>
      </c>
      <c r="D1392" s="633" t="s">
        <v>5374</v>
      </c>
      <c r="E1392" s="633" t="s">
        <v>5578</v>
      </c>
      <c r="F1392" s="633" t="s">
        <v>5374</v>
      </c>
    </row>
    <row r="1393" spans="1:6" x14ac:dyDescent="0.15">
      <c r="A1393" s="633" t="s">
        <v>5579</v>
      </c>
      <c r="B1393" s="633" t="s">
        <v>5580</v>
      </c>
      <c r="C1393" s="633" t="s">
        <v>653</v>
      </c>
      <c r="D1393" s="633" t="s">
        <v>5374</v>
      </c>
      <c r="E1393" s="633" t="s">
        <v>5581</v>
      </c>
      <c r="F1393" s="633" t="s">
        <v>5374</v>
      </c>
    </row>
    <row r="1394" spans="1:6" x14ac:dyDescent="0.15">
      <c r="A1394" s="633" t="s">
        <v>5582</v>
      </c>
      <c r="B1394" s="633" t="s">
        <v>5583</v>
      </c>
      <c r="C1394" s="633" t="s">
        <v>653</v>
      </c>
      <c r="D1394" s="633" t="s">
        <v>5374</v>
      </c>
      <c r="E1394" s="633" t="s">
        <v>5584</v>
      </c>
      <c r="F1394" s="633" t="s">
        <v>5374</v>
      </c>
    </row>
    <row r="1395" spans="1:6" x14ac:dyDescent="0.15">
      <c r="A1395" s="633" t="s">
        <v>5585</v>
      </c>
      <c r="B1395" s="633" t="s">
        <v>5586</v>
      </c>
      <c r="C1395" s="633" t="s">
        <v>653</v>
      </c>
      <c r="D1395" s="633" t="s">
        <v>5374</v>
      </c>
      <c r="E1395" s="633" t="s">
        <v>5587</v>
      </c>
      <c r="F1395" s="633" t="s">
        <v>5374</v>
      </c>
    </row>
    <row r="1396" spans="1:6" x14ac:dyDescent="0.15">
      <c r="A1396" s="633" t="s">
        <v>5543</v>
      </c>
      <c r="B1396" s="633" t="s">
        <v>5588</v>
      </c>
      <c r="C1396" s="633" t="s">
        <v>653</v>
      </c>
      <c r="D1396" s="633" t="s">
        <v>5374</v>
      </c>
      <c r="E1396" s="633" t="s">
        <v>5589</v>
      </c>
      <c r="F1396" s="633" t="s">
        <v>5374</v>
      </c>
    </row>
    <row r="1397" spans="1:6" x14ac:dyDescent="0.15">
      <c r="A1397" s="633" t="s">
        <v>5590</v>
      </c>
      <c r="B1397" s="633" t="s">
        <v>5591</v>
      </c>
      <c r="C1397" s="633" t="s">
        <v>653</v>
      </c>
      <c r="D1397" s="633" t="s">
        <v>5374</v>
      </c>
      <c r="E1397" s="633" t="s">
        <v>5592</v>
      </c>
      <c r="F1397" s="633" t="s">
        <v>5374</v>
      </c>
    </row>
    <row r="1398" spans="1:6" x14ac:dyDescent="0.15">
      <c r="A1398" s="633" t="s">
        <v>5593</v>
      </c>
      <c r="B1398" s="633" t="s">
        <v>5594</v>
      </c>
      <c r="C1398" s="633" t="s">
        <v>653</v>
      </c>
      <c r="D1398" s="633" t="s">
        <v>5374</v>
      </c>
      <c r="E1398" s="633" t="s">
        <v>5595</v>
      </c>
      <c r="F1398" s="633" t="s">
        <v>5374</v>
      </c>
    </row>
    <row r="1399" spans="1:6" x14ac:dyDescent="0.15">
      <c r="A1399" s="633" t="s">
        <v>5596</v>
      </c>
      <c r="B1399" s="633" t="s">
        <v>5597</v>
      </c>
      <c r="C1399" s="633" t="s">
        <v>653</v>
      </c>
      <c r="D1399" s="633" t="s">
        <v>5374</v>
      </c>
      <c r="E1399" s="633" t="s">
        <v>5598</v>
      </c>
      <c r="F1399" s="633" t="s">
        <v>5374</v>
      </c>
    </row>
    <row r="1400" spans="1:6" x14ac:dyDescent="0.15">
      <c r="A1400" s="633" t="s">
        <v>5599</v>
      </c>
      <c r="B1400" s="633" t="s">
        <v>5600</v>
      </c>
      <c r="C1400" s="633" t="s">
        <v>653</v>
      </c>
      <c r="D1400" s="633" t="s">
        <v>5374</v>
      </c>
      <c r="E1400" s="633" t="s">
        <v>5601</v>
      </c>
      <c r="F1400" s="633" t="s">
        <v>5374</v>
      </c>
    </row>
    <row r="1401" spans="1:6" x14ac:dyDescent="0.15">
      <c r="A1401" s="633" t="s">
        <v>5602</v>
      </c>
      <c r="B1401" s="633" t="s">
        <v>5603</v>
      </c>
      <c r="C1401" s="633" t="s">
        <v>653</v>
      </c>
      <c r="D1401" s="633" t="s">
        <v>5374</v>
      </c>
      <c r="E1401" s="633" t="s">
        <v>5604</v>
      </c>
      <c r="F1401" s="633" t="s">
        <v>5374</v>
      </c>
    </row>
    <row r="1402" spans="1:6" x14ac:dyDescent="0.15">
      <c r="A1402" s="633" t="s">
        <v>5605</v>
      </c>
      <c r="B1402" s="633" t="s">
        <v>5606</v>
      </c>
      <c r="C1402" s="633" t="s">
        <v>653</v>
      </c>
      <c r="D1402" s="633" t="s">
        <v>5374</v>
      </c>
      <c r="E1402" s="633" t="s">
        <v>5607</v>
      </c>
      <c r="F1402" s="633" t="s">
        <v>5374</v>
      </c>
    </row>
    <row r="1403" spans="1:6" x14ac:dyDescent="0.15">
      <c r="A1403" s="633" t="s">
        <v>5608</v>
      </c>
      <c r="B1403" s="633" t="s">
        <v>5609</v>
      </c>
      <c r="C1403" s="633" t="s">
        <v>653</v>
      </c>
      <c r="D1403" s="633" t="s">
        <v>5374</v>
      </c>
      <c r="E1403" s="633" t="s">
        <v>5610</v>
      </c>
      <c r="F1403" s="633" t="s">
        <v>5374</v>
      </c>
    </row>
    <row r="1404" spans="1:6" x14ac:dyDescent="0.15">
      <c r="A1404" s="633" t="s">
        <v>5579</v>
      </c>
      <c r="B1404" s="633" t="s">
        <v>5611</v>
      </c>
      <c r="C1404" s="633" t="s">
        <v>653</v>
      </c>
      <c r="D1404" s="633" t="s">
        <v>5374</v>
      </c>
      <c r="E1404" s="633" t="s">
        <v>5612</v>
      </c>
      <c r="F1404" s="633" t="s">
        <v>5374</v>
      </c>
    </row>
    <row r="1405" spans="1:6" x14ac:dyDescent="0.15">
      <c r="A1405" s="633" t="s">
        <v>5613</v>
      </c>
      <c r="B1405" s="633" t="s">
        <v>5614</v>
      </c>
      <c r="C1405" s="633" t="s">
        <v>653</v>
      </c>
      <c r="D1405" s="633" t="s">
        <v>5374</v>
      </c>
      <c r="E1405" s="633" t="s">
        <v>5615</v>
      </c>
      <c r="F1405" s="633" t="s">
        <v>5374</v>
      </c>
    </row>
    <row r="1406" spans="1:6" x14ac:dyDescent="0.15">
      <c r="A1406" s="633" t="s">
        <v>5616</v>
      </c>
      <c r="B1406" s="633" t="s">
        <v>5617</v>
      </c>
      <c r="C1406" s="633" t="s">
        <v>653</v>
      </c>
      <c r="D1406" s="633" t="s">
        <v>5374</v>
      </c>
      <c r="E1406" s="633" t="s">
        <v>5618</v>
      </c>
      <c r="F1406" s="633" t="s">
        <v>5374</v>
      </c>
    </row>
    <row r="1407" spans="1:6" x14ac:dyDescent="0.15">
      <c r="A1407" s="633" t="s">
        <v>5543</v>
      </c>
      <c r="B1407" s="633" t="s">
        <v>5619</v>
      </c>
      <c r="C1407" s="633" t="s">
        <v>653</v>
      </c>
      <c r="D1407" s="633" t="s">
        <v>5374</v>
      </c>
      <c r="E1407" s="633" t="s">
        <v>5620</v>
      </c>
      <c r="F1407" s="633" t="s">
        <v>5374</v>
      </c>
    </row>
    <row r="1408" spans="1:6" x14ac:dyDescent="0.15">
      <c r="A1408" s="633" t="s">
        <v>5621</v>
      </c>
      <c r="B1408" s="633" t="s">
        <v>5622</v>
      </c>
      <c r="C1408" s="633" t="s">
        <v>653</v>
      </c>
      <c r="D1408" s="633" t="s">
        <v>5374</v>
      </c>
      <c r="E1408" s="633" t="s">
        <v>5623</v>
      </c>
      <c r="F1408" s="633" t="s">
        <v>5374</v>
      </c>
    </row>
    <row r="1409" spans="1:6" x14ac:dyDescent="0.15">
      <c r="A1409" s="633" t="s">
        <v>5624</v>
      </c>
      <c r="B1409" s="633" t="s">
        <v>5625</v>
      </c>
      <c r="C1409" s="633" t="s">
        <v>653</v>
      </c>
      <c r="D1409" s="633" t="s">
        <v>5374</v>
      </c>
      <c r="E1409" s="633" t="s">
        <v>5626</v>
      </c>
      <c r="F1409" s="633" t="s">
        <v>5374</v>
      </c>
    </row>
    <row r="1410" spans="1:6" x14ac:dyDescent="0.15">
      <c r="A1410" s="633" t="s">
        <v>5627</v>
      </c>
      <c r="B1410" s="633" t="s">
        <v>5628</v>
      </c>
      <c r="C1410" s="633" t="s">
        <v>653</v>
      </c>
      <c r="D1410" s="633" t="s">
        <v>5374</v>
      </c>
      <c r="E1410" s="633" t="s">
        <v>5629</v>
      </c>
      <c r="F1410" s="633" t="s">
        <v>5374</v>
      </c>
    </row>
    <row r="1411" spans="1:6" x14ac:dyDescent="0.15">
      <c r="A1411" s="633" t="s">
        <v>5630</v>
      </c>
      <c r="B1411" s="633" t="s">
        <v>5631</v>
      </c>
      <c r="C1411" s="633" t="s">
        <v>653</v>
      </c>
      <c r="D1411" s="633" t="s">
        <v>5374</v>
      </c>
      <c r="E1411" s="633" t="s">
        <v>5632</v>
      </c>
      <c r="F1411" s="633" t="s">
        <v>5374</v>
      </c>
    </row>
    <row r="1412" spans="1:6" x14ac:dyDescent="0.15">
      <c r="A1412" s="633" t="s">
        <v>5633</v>
      </c>
      <c r="B1412" s="633" t="s">
        <v>5634</v>
      </c>
      <c r="C1412" s="633" t="s">
        <v>653</v>
      </c>
      <c r="D1412" s="633" t="s">
        <v>5374</v>
      </c>
      <c r="E1412" s="633" t="s">
        <v>5635</v>
      </c>
      <c r="F1412" s="633" t="s">
        <v>5374</v>
      </c>
    </row>
    <row r="1413" spans="1:6" x14ac:dyDescent="0.15">
      <c r="A1413" s="633" t="s">
        <v>5636</v>
      </c>
      <c r="B1413" s="633" t="s">
        <v>5637</v>
      </c>
      <c r="C1413" s="633" t="s">
        <v>653</v>
      </c>
      <c r="D1413" s="633" t="s">
        <v>5374</v>
      </c>
      <c r="E1413" s="633" t="s">
        <v>5638</v>
      </c>
      <c r="F1413" s="633" t="s">
        <v>5374</v>
      </c>
    </row>
    <row r="1414" spans="1:6" x14ac:dyDescent="0.15">
      <c r="A1414" s="633" t="s">
        <v>5639</v>
      </c>
      <c r="B1414" s="633" t="s">
        <v>5640</v>
      </c>
      <c r="C1414" s="633" t="s">
        <v>653</v>
      </c>
      <c r="D1414" s="633" t="s">
        <v>5374</v>
      </c>
      <c r="E1414" s="633" t="s">
        <v>5641</v>
      </c>
      <c r="F1414" s="633" t="s">
        <v>5374</v>
      </c>
    </row>
    <row r="1415" spans="1:6" x14ac:dyDescent="0.15">
      <c r="A1415" s="633" t="s">
        <v>5642</v>
      </c>
      <c r="B1415" s="633" t="s">
        <v>5643</v>
      </c>
      <c r="C1415" s="633" t="s">
        <v>653</v>
      </c>
      <c r="D1415" s="633" t="s">
        <v>5374</v>
      </c>
      <c r="E1415" s="633" t="s">
        <v>5644</v>
      </c>
      <c r="F1415" s="633" t="s">
        <v>5374</v>
      </c>
    </row>
    <row r="1416" spans="1:6" x14ac:dyDescent="0.15">
      <c r="A1416" s="633" t="s">
        <v>5645</v>
      </c>
      <c r="B1416" s="633" t="s">
        <v>5646</v>
      </c>
      <c r="C1416" s="633" t="s">
        <v>653</v>
      </c>
      <c r="D1416" s="633" t="s">
        <v>5374</v>
      </c>
      <c r="E1416" s="633" t="s">
        <v>5647</v>
      </c>
      <c r="F1416" s="633" t="s">
        <v>5374</v>
      </c>
    </row>
    <row r="1417" spans="1:6" x14ac:dyDescent="0.15">
      <c r="A1417" s="633" t="s">
        <v>5648</v>
      </c>
      <c r="B1417" s="633" t="s">
        <v>5649</v>
      </c>
      <c r="C1417" s="633" t="s">
        <v>653</v>
      </c>
      <c r="D1417" s="633" t="s">
        <v>5374</v>
      </c>
      <c r="E1417" s="633" t="s">
        <v>5650</v>
      </c>
      <c r="F1417" s="633" t="s">
        <v>5374</v>
      </c>
    </row>
    <row r="1418" spans="1:6" x14ac:dyDescent="0.15">
      <c r="A1418" s="633" t="s">
        <v>5651</v>
      </c>
      <c r="B1418" s="633" t="s">
        <v>5652</v>
      </c>
      <c r="C1418" s="633" t="s">
        <v>653</v>
      </c>
      <c r="D1418" s="633" t="s">
        <v>5374</v>
      </c>
      <c r="E1418" s="633" t="s">
        <v>5653</v>
      </c>
      <c r="F1418" s="633" t="s">
        <v>5374</v>
      </c>
    </row>
    <row r="1419" spans="1:6" x14ac:dyDescent="0.15">
      <c r="A1419" s="633" t="s">
        <v>5654</v>
      </c>
      <c r="B1419" s="633" t="s">
        <v>5655</v>
      </c>
      <c r="C1419" s="633" t="s">
        <v>653</v>
      </c>
      <c r="D1419" s="633" t="s">
        <v>5374</v>
      </c>
      <c r="E1419" s="633" t="s">
        <v>5656</v>
      </c>
      <c r="F1419" s="633" t="s">
        <v>5374</v>
      </c>
    </row>
    <row r="1420" spans="1:6" x14ac:dyDescent="0.15">
      <c r="A1420" s="633" t="s">
        <v>5657</v>
      </c>
      <c r="B1420" s="633" t="s">
        <v>5658</v>
      </c>
      <c r="C1420" s="633" t="s">
        <v>653</v>
      </c>
      <c r="D1420" s="633" t="s">
        <v>5374</v>
      </c>
      <c r="E1420" s="633" t="s">
        <v>5659</v>
      </c>
      <c r="F1420" s="633" t="s">
        <v>5374</v>
      </c>
    </row>
    <row r="1421" spans="1:6" x14ac:dyDescent="0.15">
      <c r="A1421" s="633" t="s">
        <v>5660</v>
      </c>
      <c r="B1421" s="633" t="s">
        <v>5661</v>
      </c>
      <c r="C1421" s="633" t="s">
        <v>653</v>
      </c>
      <c r="D1421" s="633" t="s">
        <v>5374</v>
      </c>
      <c r="E1421" s="633" t="s">
        <v>5662</v>
      </c>
      <c r="F1421" s="633" t="s">
        <v>5374</v>
      </c>
    </row>
    <row r="1422" spans="1:6" x14ac:dyDescent="0.15">
      <c r="A1422" s="633" t="s">
        <v>5663</v>
      </c>
      <c r="B1422" s="633" t="s">
        <v>5664</v>
      </c>
      <c r="C1422" s="633" t="s">
        <v>653</v>
      </c>
      <c r="D1422" s="633" t="s">
        <v>5374</v>
      </c>
      <c r="E1422" s="633" t="s">
        <v>5665</v>
      </c>
      <c r="F1422" s="633" t="s">
        <v>5374</v>
      </c>
    </row>
    <row r="1423" spans="1:6" x14ac:dyDescent="0.15">
      <c r="A1423" s="633" t="s">
        <v>5666</v>
      </c>
      <c r="B1423" s="633" t="s">
        <v>5667</v>
      </c>
      <c r="C1423" s="633" t="s">
        <v>653</v>
      </c>
      <c r="D1423" s="633" t="s">
        <v>5374</v>
      </c>
      <c r="E1423" s="633" t="s">
        <v>5668</v>
      </c>
      <c r="F1423" s="633" t="s">
        <v>5374</v>
      </c>
    </row>
    <row r="1424" spans="1:6" x14ac:dyDescent="0.15">
      <c r="A1424" s="633" t="s">
        <v>5669</v>
      </c>
      <c r="B1424" s="633" t="s">
        <v>5670</v>
      </c>
      <c r="C1424" s="633" t="s">
        <v>653</v>
      </c>
      <c r="D1424" s="633" t="s">
        <v>5374</v>
      </c>
      <c r="E1424" s="633" t="s">
        <v>5671</v>
      </c>
      <c r="F1424" s="633" t="s">
        <v>5374</v>
      </c>
    </row>
    <row r="1425" spans="1:6" x14ac:dyDescent="0.15">
      <c r="A1425" s="633" t="s">
        <v>5672</v>
      </c>
      <c r="B1425" s="633" t="s">
        <v>5673</v>
      </c>
      <c r="C1425" s="633" t="s">
        <v>653</v>
      </c>
      <c r="D1425" s="633" t="s">
        <v>5374</v>
      </c>
      <c r="E1425" s="633" t="s">
        <v>5674</v>
      </c>
      <c r="F1425" s="633" t="s">
        <v>5374</v>
      </c>
    </row>
    <row r="1426" spans="1:6" x14ac:dyDescent="0.15">
      <c r="A1426" s="633" t="s">
        <v>5675</v>
      </c>
      <c r="B1426" s="633" t="s">
        <v>5676</v>
      </c>
      <c r="C1426" s="633" t="s">
        <v>653</v>
      </c>
      <c r="D1426" s="633" t="s">
        <v>5374</v>
      </c>
      <c r="E1426" s="633" t="s">
        <v>5677</v>
      </c>
      <c r="F1426" s="633" t="s">
        <v>5374</v>
      </c>
    </row>
    <row r="1427" spans="1:6" x14ac:dyDescent="0.15">
      <c r="A1427" s="633" t="s">
        <v>5678</v>
      </c>
      <c r="B1427" s="633" t="s">
        <v>5679</v>
      </c>
      <c r="C1427" s="633" t="s">
        <v>653</v>
      </c>
      <c r="D1427" s="633" t="s">
        <v>5374</v>
      </c>
      <c r="E1427" s="633" t="s">
        <v>5680</v>
      </c>
      <c r="F1427" s="633" t="s">
        <v>5374</v>
      </c>
    </row>
    <row r="1428" spans="1:6" x14ac:dyDescent="0.15">
      <c r="A1428" s="633" t="s">
        <v>5681</v>
      </c>
      <c r="B1428" s="633" t="s">
        <v>5682</v>
      </c>
      <c r="C1428" s="633" t="s">
        <v>653</v>
      </c>
      <c r="D1428" s="633" t="s">
        <v>5374</v>
      </c>
      <c r="E1428" s="633" t="s">
        <v>5683</v>
      </c>
      <c r="F1428" s="633" t="s">
        <v>5374</v>
      </c>
    </row>
    <row r="1429" spans="1:6" x14ac:dyDescent="0.15">
      <c r="A1429" s="633" t="s">
        <v>5684</v>
      </c>
      <c r="B1429" s="633" t="s">
        <v>5685</v>
      </c>
      <c r="C1429" s="633" t="s">
        <v>653</v>
      </c>
      <c r="D1429" s="633" t="s">
        <v>5374</v>
      </c>
      <c r="E1429" s="633" t="s">
        <v>5686</v>
      </c>
      <c r="F1429" s="633" t="s">
        <v>5374</v>
      </c>
    </row>
    <row r="1430" spans="1:6" x14ac:dyDescent="0.15">
      <c r="A1430" s="633" t="s">
        <v>5687</v>
      </c>
      <c r="B1430" s="633" t="s">
        <v>5688</v>
      </c>
      <c r="C1430" s="633" t="s">
        <v>653</v>
      </c>
      <c r="D1430" s="633" t="s">
        <v>5374</v>
      </c>
      <c r="E1430" s="633" t="s">
        <v>5689</v>
      </c>
      <c r="F1430" s="633" t="s">
        <v>5374</v>
      </c>
    </row>
    <row r="1431" spans="1:6" x14ac:dyDescent="0.15">
      <c r="A1431" s="633" t="s">
        <v>5690</v>
      </c>
      <c r="B1431" s="633" t="s">
        <v>5691</v>
      </c>
      <c r="C1431" s="633" t="s">
        <v>653</v>
      </c>
      <c r="D1431" s="633" t="s">
        <v>5374</v>
      </c>
      <c r="E1431" s="633" t="s">
        <v>5692</v>
      </c>
      <c r="F1431" s="633" t="s">
        <v>5374</v>
      </c>
    </row>
    <row r="1432" spans="1:6" x14ac:dyDescent="0.15">
      <c r="A1432" s="633" t="s">
        <v>5693</v>
      </c>
      <c r="B1432" s="633" t="s">
        <v>5694</v>
      </c>
      <c r="C1432" s="633" t="s">
        <v>653</v>
      </c>
      <c r="D1432" s="633" t="s">
        <v>5374</v>
      </c>
      <c r="E1432" s="633" t="s">
        <v>5695</v>
      </c>
      <c r="F1432" s="633" t="s">
        <v>5374</v>
      </c>
    </row>
    <row r="1433" spans="1:6" x14ac:dyDescent="0.15">
      <c r="A1433" s="633" t="s">
        <v>5696</v>
      </c>
      <c r="B1433" s="633" t="s">
        <v>5697</v>
      </c>
      <c r="C1433" s="633" t="s">
        <v>653</v>
      </c>
      <c r="D1433" s="633" t="s">
        <v>5374</v>
      </c>
      <c r="E1433" s="633" t="s">
        <v>5698</v>
      </c>
      <c r="F1433" s="633" t="s">
        <v>5374</v>
      </c>
    </row>
    <row r="1434" spans="1:6" x14ac:dyDescent="0.15">
      <c r="A1434" s="633" t="s">
        <v>5543</v>
      </c>
      <c r="B1434" s="633" t="s">
        <v>5699</v>
      </c>
      <c r="C1434" s="633" t="s">
        <v>653</v>
      </c>
      <c r="D1434" s="633" t="s">
        <v>5374</v>
      </c>
      <c r="E1434" s="633" t="s">
        <v>5700</v>
      </c>
      <c r="F1434" s="633" t="s">
        <v>5374</v>
      </c>
    </row>
    <row r="1435" spans="1:6" x14ac:dyDescent="0.15">
      <c r="A1435" s="633" t="s">
        <v>5543</v>
      </c>
      <c r="B1435" s="633" t="s">
        <v>5701</v>
      </c>
      <c r="C1435" s="633" t="s">
        <v>653</v>
      </c>
      <c r="D1435" s="633" t="s">
        <v>5374</v>
      </c>
      <c r="E1435" s="633" t="s">
        <v>5702</v>
      </c>
      <c r="F1435" s="633" t="s">
        <v>5374</v>
      </c>
    </row>
    <row r="1436" spans="1:6" x14ac:dyDescent="0.15">
      <c r="A1436" s="633" t="s">
        <v>5703</v>
      </c>
      <c r="B1436" s="633" t="s">
        <v>5704</v>
      </c>
      <c r="C1436" s="633" t="s">
        <v>653</v>
      </c>
      <c r="D1436" s="633" t="s">
        <v>5374</v>
      </c>
      <c r="E1436" s="633" t="s">
        <v>5705</v>
      </c>
      <c r="F1436" s="633" t="s">
        <v>5374</v>
      </c>
    </row>
    <row r="1437" spans="1:6" x14ac:dyDescent="0.15">
      <c r="A1437" s="633" t="s">
        <v>5706</v>
      </c>
      <c r="B1437" s="633" t="s">
        <v>5707</v>
      </c>
      <c r="C1437" s="633" t="s">
        <v>653</v>
      </c>
      <c r="D1437" s="633" t="s">
        <v>5374</v>
      </c>
      <c r="E1437" s="633" t="s">
        <v>5708</v>
      </c>
      <c r="F1437" s="633" t="s">
        <v>5374</v>
      </c>
    </row>
    <row r="1438" spans="1:6" x14ac:dyDescent="0.15">
      <c r="A1438" s="633" t="s">
        <v>5709</v>
      </c>
      <c r="B1438" s="633" t="s">
        <v>5710</v>
      </c>
      <c r="C1438" s="633" t="s">
        <v>653</v>
      </c>
      <c r="D1438" s="633" t="s">
        <v>5374</v>
      </c>
      <c r="E1438" s="633" t="s">
        <v>5711</v>
      </c>
      <c r="F1438" s="633" t="s">
        <v>5374</v>
      </c>
    </row>
    <row r="1439" spans="1:6" x14ac:dyDescent="0.15">
      <c r="A1439" s="633" t="s">
        <v>5579</v>
      </c>
      <c r="B1439" s="633" t="s">
        <v>5712</v>
      </c>
      <c r="C1439" s="633" t="s">
        <v>653</v>
      </c>
      <c r="D1439" s="633" t="s">
        <v>5374</v>
      </c>
      <c r="E1439" s="633" t="s">
        <v>5713</v>
      </c>
      <c r="F1439" s="633" t="s">
        <v>5374</v>
      </c>
    </row>
    <row r="1440" spans="1:6" x14ac:dyDescent="0.15">
      <c r="A1440" s="633" t="s">
        <v>5714</v>
      </c>
      <c r="B1440" s="633" t="s">
        <v>5715</v>
      </c>
      <c r="C1440" s="633" t="s">
        <v>653</v>
      </c>
      <c r="D1440" s="633" t="s">
        <v>5374</v>
      </c>
      <c r="E1440" s="633" t="s">
        <v>5716</v>
      </c>
      <c r="F1440" s="633" t="s">
        <v>5374</v>
      </c>
    </row>
    <row r="1441" spans="1:6" x14ac:dyDescent="0.15">
      <c r="A1441" s="633" t="s">
        <v>5717</v>
      </c>
      <c r="B1441" s="633" t="s">
        <v>5718</v>
      </c>
      <c r="C1441" s="633" t="s">
        <v>653</v>
      </c>
      <c r="D1441" s="633" t="s">
        <v>5374</v>
      </c>
      <c r="E1441" s="633" t="s">
        <v>5719</v>
      </c>
      <c r="F1441" s="633" t="s">
        <v>5374</v>
      </c>
    </row>
    <row r="1442" spans="1:6" x14ac:dyDescent="0.15">
      <c r="A1442" s="633" t="s">
        <v>5579</v>
      </c>
      <c r="B1442" s="633" t="s">
        <v>5720</v>
      </c>
      <c r="C1442" s="633" t="s">
        <v>653</v>
      </c>
      <c r="D1442" s="633" t="s">
        <v>5374</v>
      </c>
      <c r="E1442" s="633" t="s">
        <v>5721</v>
      </c>
      <c r="F1442" s="633" t="s">
        <v>5374</v>
      </c>
    </row>
    <row r="1443" spans="1:6" x14ac:dyDescent="0.15">
      <c r="A1443" s="633" t="s">
        <v>5722</v>
      </c>
      <c r="B1443" s="633" t="s">
        <v>5723</v>
      </c>
      <c r="C1443" s="633" t="s">
        <v>653</v>
      </c>
      <c r="D1443" s="633" t="s">
        <v>5374</v>
      </c>
      <c r="E1443" s="633" t="s">
        <v>5724</v>
      </c>
      <c r="F1443" s="633" t="s">
        <v>5374</v>
      </c>
    </row>
    <row r="1444" spans="1:6" x14ac:dyDescent="0.15">
      <c r="A1444" s="633" t="s">
        <v>5725</v>
      </c>
      <c r="B1444" s="633" t="s">
        <v>5726</v>
      </c>
      <c r="C1444" s="633" t="s">
        <v>653</v>
      </c>
      <c r="D1444" s="633" t="s">
        <v>5374</v>
      </c>
      <c r="E1444" s="633" t="s">
        <v>5727</v>
      </c>
      <c r="F1444" s="633" t="s">
        <v>5374</v>
      </c>
    </row>
    <row r="1445" spans="1:6" x14ac:dyDescent="0.15">
      <c r="A1445" s="633" t="s">
        <v>5728</v>
      </c>
      <c r="B1445" s="633" t="s">
        <v>5729</v>
      </c>
      <c r="C1445" s="633" t="s">
        <v>653</v>
      </c>
      <c r="D1445" s="633" t="s">
        <v>5374</v>
      </c>
      <c r="E1445" s="633" t="s">
        <v>5730</v>
      </c>
      <c r="F1445" s="633" t="s">
        <v>5374</v>
      </c>
    </row>
    <row r="1446" spans="1:6" x14ac:dyDescent="0.15">
      <c r="A1446" s="633" t="s">
        <v>5731</v>
      </c>
      <c r="B1446" s="633" t="s">
        <v>5732</v>
      </c>
      <c r="C1446" s="633" t="s">
        <v>653</v>
      </c>
      <c r="D1446" s="633" t="s">
        <v>5374</v>
      </c>
      <c r="E1446" s="633" t="s">
        <v>5733</v>
      </c>
      <c r="F1446" s="633" t="s">
        <v>5374</v>
      </c>
    </row>
    <row r="1447" spans="1:6" x14ac:dyDescent="0.15">
      <c r="A1447" s="633" t="s">
        <v>5734</v>
      </c>
      <c r="B1447" s="633" t="s">
        <v>5735</v>
      </c>
      <c r="C1447" s="633" t="s">
        <v>653</v>
      </c>
      <c r="D1447" s="633" t="s">
        <v>5374</v>
      </c>
      <c r="E1447" s="633" t="s">
        <v>5736</v>
      </c>
      <c r="F1447" s="633" t="s">
        <v>5374</v>
      </c>
    </row>
    <row r="1448" spans="1:6" x14ac:dyDescent="0.15">
      <c r="A1448" s="633" t="s">
        <v>5543</v>
      </c>
      <c r="B1448" s="633" t="s">
        <v>5737</v>
      </c>
      <c r="C1448" s="633" t="s">
        <v>653</v>
      </c>
      <c r="D1448" s="633" t="s">
        <v>5374</v>
      </c>
      <c r="E1448" s="633" t="s">
        <v>5738</v>
      </c>
      <c r="F1448" s="633" t="s">
        <v>5374</v>
      </c>
    </row>
    <row r="1449" spans="1:6" x14ac:dyDescent="0.15">
      <c r="A1449" s="633" t="s">
        <v>5739</v>
      </c>
      <c r="B1449" s="633" t="s">
        <v>5740</v>
      </c>
      <c r="C1449" s="633" t="s">
        <v>653</v>
      </c>
      <c r="D1449" s="633" t="s">
        <v>5374</v>
      </c>
      <c r="E1449" s="633" t="s">
        <v>5741</v>
      </c>
      <c r="F1449" s="633" t="s">
        <v>5374</v>
      </c>
    </row>
    <row r="1450" spans="1:6" x14ac:dyDescent="0.15">
      <c r="A1450" s="633" t="s">
        <v>5564</v>
      </c>
      <c r="B1450" s="633" t="s">
        <v>5742</v>
      </c>
      <c r="C1450" s="633" t="s">
        <v>653</v>
      </c>
      <c r="D1450" s="633" t="s">
        <v>5374</v>
      </c>
      <c r="E1450" s="633" t="s">
        <v>5743</v>
      </c>
      <c r="F1450" s="633" t="s">
        <v>5374</v>
      </c>
    </row>
    <row r="1451" spans="1:6" x14ac:dyDescent="0.15">
      <c r="A1451" s="633" t="s">
        <v>5744</v>
      </c>
      <c r="B1451" s="633" t="s">
        <v>5745</v>
      </c>
      <c r="C1451" s="633" t="s">
        <v>653</v>
      </c>
      <c r="D1451" s="633" t="s">
        <v>5374</v>
      </c>
      <c r="E1451" s="633" t="s">
        <v>5746</v>
      </c>
      <c r="F1451" s="633" t="s">
        <v>5374</v>
      </c>
    </row>
    <row r="1452" spans="1:6" x14ac:dyDescent="0.15">
      <c r="A1452" s="633" t="s">
        <v>5747</v>
      </c>
      <c r="B1452" s="633" t="s">
        <v>5748</v>
      </c>
      <c r="C1452" s="633" t="s">
        <v>653</v>
      </c>
      <c r="D1452" s="633" t="s">
        <v>5374</v>
      </c>
      <c r="E1452" s="633" t="s">
        <v>5749</v>
      </c>
      <c r="F1452" s="633" t="s">
        <v>5374</v>
      </c>
    </row>
    <row r="1453" spans="1:6" x14ac:dyDescent="0.15">
      <c r="A1453" s="633" t="s">
        <v>5750</v>
      </c>
      <c r="B1453" s="633" t="s">
        <v>5751</v>
      </c>
      <c r="C1453" s="633" t="s">
        <v>653</v>
      </c>
      <c r="D1453" s="633" t="s">
        <v>5374</v>
      </c>
      <c r="E1453" s="633" t="s">
        <v>5752</v>
      </c>
      <c r="F1453" s="633" t="s">
        <v>5374</v>
      </c>
    </row>
    <row r="1454" spans="1:6" x14ac:dyDescent="0.15">
      <c r="A1454" s="633" t="s">
        <v>5753</v>
      </c>
      <c r="B1454" s="633" t="s">
        <v>5754</v>
      </c>
      <c r="C1454" s="633" t="s">
        <v>653</v>
      </c>
      <c r="D1454" s="633" t="s">
        <v>5374</v>
      </c>
      <c r="E1454" s="633" t="s">
        <v>5755</v>
      </c>
      <c r="F1454" s="633" t="s">
        <v>5374</v>
      </c>
    </row>
    <row r="1455" spans="1:6" x14ac:dyDescent="0.15">
      <c r="A1455" s="633" t="s">
        <v>5756</v>
      </c>
      <c r="B1455" s="633" t="s">
        <v>5757</v>
      </c>
      <c r="C1455" s="633" t="s">
        <v>653</v>
      </c>
      <c r="D1455" s="633" t="s">
        <v>5374</v>
      </c>
      <c r="E1455" s="633" t="s">
        <v>5758</v>
      </c>
      <c r="F1455" s="633" t="s">
        <v>5374</v>
      </c>
    </row>
    <row r="1456" spans="1:6" x14ac:dyDescent="0.15">
      <c r="A1456" s="633" t="s">
        <v>5759</v>
      </c>
      <c r="B1456" s="633" t="s">
        <v>5760</v>
      </c>
      <c r="C1456" s="633" t="s">
        <v>653</v>
      </c>
      <c r="D1456" s="633" t="s">
        <v>5374</v>
      </c>
      <c r="E1456" s="633" t="s">
        <v>5761</v>
      </c>
      <c r="F1456" s="633" t="s">
        <v>5374</v>
      </c>
    </row>
    <row r="1457" spans="1:6" x14ac:dyDescent="0.15">
      <c r="A1457" s="633" t="s">
        <v>5762</v>
      </c>
      <c r="B1457" s="633" t="s">
        <v>5763</v>
      </c>
      <c r="C1457" s="633" t="s">
        <v>653</v>
      </c>
      <c r="D1457" s="633" t="s">
        <v>5374</v>
      </c>
      <c r="E1457" s="633" t="s">
        <v>5764</v>
      </c>
      <c r="F1457" s="633" t="s">
        <v>5374</v>
      </c>
    </row>
    <row r="1458" spans="1:6" x14ac:dyDescent="0.15">
      <c r="A1458" s="633" t="s">
        <v>5765</v>
      </c>
      <c r="B1458" s="633" t="s">
        <v>5766</v>
      </c>
      <c r="C1458" s="633" t="s">
        <v>653</v>
      </c>
      <c r="D1458" s="633" t="s">
        <v>5374</v>
      </c>
      <c r="E1458" s="633" t="s">
        <v>3030</v>
      </c>
      <c r="F1458" s="633" t="s">
        <v>5374</v>
      </c>
    </row>
    <row r="1459" spans="1:6" x14ac:dyDescent="0.15">
      <c r="A1459" s="633" t="s">
        <v>5767</v>
      </c>
      <c r="B1459" s="633" t="s">
        <v>5768</v>
      </c>
      <c r="C1459" s="633" t="s">
        <v>653</v>
      </c>
      <c r="D1459" s="633" t="s">
        <v>5374</v>
      </c>
      <c r="E1459" s="633" t="s">
        <v>5769</v>
      </c>
      <c r="F1459" s="633" t="s">
        <v>5374</v>
      </c>
    </row>
    <row r="1460" spans="1:6" x14ac:dyDescent="0.15">
      <c r="A1460" s="633" t="s">
        <v>5770</v>
      </c>
      <c r="B1460" s="633" t="s">
        <v>5771</v>
      </c>
      <c r="C1460" s="633" t="s">
        <v>653</v>
      </c>
      <c r="D1460" s="633" t="s">
        <v>5374</v>
      </c>
      <c r="E1460" s="633" t="s">
        <v>5772</v>
      </c>
      <c r="F1460" s="633" t="s">
        <v>5374</v>
      </c>
    </row>
    <row r="1461" spans="1:6" x14ac:dyDescent="0.15">
      <c r="A1461" s="633" t="s">
        <v>5773</v>
      </c>
      <c r="B1461" s="633" t="s">
        <v>5774</v>
      </c>
      <c r="C1461" s="633" t="s">
        <v>653</v>
      </c>
      <c r="D1461" s="633" t="s">
        <v>5374</v>
      </c>
      <c r="E1461" s="633" t="s">
        <v>918</v>
      </c>
      <c r="F1461" s="633" t="s">
        <v>5374</v>
      </c>
    </row>
    <row r="1462" spans="1:6" x14ac:dyDescent="0.15">
      <c r="A1462" s="633" t="s">
        <v>5775</v>
      </c>
      <c r="B1462" s="633" t="s">
        <v>5776</v>
      </c>
      <c r="C1462" s="633" t="s">
        <v>653</v>
      </c>
      <c r="D1462" s="633" t="s">
        <v>5374</v>
      </c>
      <c r="E1462" s="633" t="s">
        <v>5777</v>
      </c>
      <c r="F1462" s="633" t="s">
        <v>5374</v>
      </c>
    </row>
    <row r="1463" spans="1:6" x14ac:dyDescent="0.15">
      <c r="A1463" s="633" t="s">
        <v>5778</v>
      </c>
      <c r="B1463" s="633" t="s">
        <v>5779</v>
      </c>
      <c r="C1463" s="633" t="s">
        <v>653</v>
      </c>
      <c r="D1463" s="633" t="s">
        <v>5374</v>
      </c>
      <c r="E1463" s="633" t="s">
        <v>4204</v>
      </c>
      <c r="F1463" s="633" t="s">
        <v>5374</v>
      </c>
    </row>
    <row r="1464" spans="1:6" x14ac:dyDescent="0.15">
      <c r="A1464" s="633" t="s">
        <v>5780</v>
      </c>
      <c r="B1464" s="633" t="s">
        <v>5781</v>
      </c>
      <c r="C1464" s="633" t="s">
        <v>653</v>
      </c>
      <c r="D1464" s="633" t="s">
        <v>5374</v>
      </c>
      <c r="E1464" s="633" t="s">
        <v>5782</v>
      </c>
      <c r="F1464" s="633" t="s">
        <v>5374</v>
      </c>
    </row>
    <row r="1465" spans="1:6" x14ac:dyDescent="0.15">
      <c r="A1465" s="633" t="s">
        <v>5783</v>
      </c>
      <c r="B1465" s="633" t="s">
        <v>5784</v>
      </c>
      <c r="C1465" s="633" t="s">
        <v>653</v>
      </c>
      <c r="D1465" s="633" t="s">
        <v>5374</v>
      </c>
      <c r="E1465" s="633" t="s">
        <v>5785</v>
      </c>
      <c r="F1465" s="633" t="s">
        <v>5374</v>
      </c>
    </row>
    <row r="1466" spans="1:6" x14ac:dyDescent="0.15">
      <c r="A1466" s="633" t="s">
        <v>5786</v>
      </c>
      <c r="B1466" s="633" t="s">
        <v>5787</v>
      </c>
      <c r="C1466" s="633" t="s">
        <v>653</v>
      </c>
      <c r="D1466" s="633" t="s">
        <v>5374</v>
      </c>
      <c r="E1466" s="633" t="s">
        <v>5788</v>
      </c>
      <c r="F1466" s="633" t="s">
        <v>5374</v>
      </c>
    </row>
    <row r="1467" spans="1:6" x14ac:dyDescent="0.15">
      <c r="A1467" s="633" t="s">
        <v>5789</v>
      </c>
      <c r="B1467" s="633" t="s">
        <v>5790</v>
      </c>
      <c r="C1467" s="633" t="s">
        <v>653</v>
      </c>
      <c r="D1467" s="633" t="s">
        <v>5374</v>
      </c>
      <c r="E1467" s="633" t="s">
        <v>5791</v>
      </c>
      <c r="F1467" s="633" t="s">
        <v>5374</v>
      </c>
    </row>
    <row r="1468" spans="1:6" x14ac:dyDescent="0.15">
      <c r="A1468" s="633" t="s">
        <v>5792</v>
      </c>
      <c r="B1468" s="633" t="s">
        <v>5793</v>
      </c>
      <c r="C1468" s="633" t="s">
        <v>653</v>
      </c>
      <c r="D1468" s="633" t="s">
        <v>5374</v>
      </c>
      <c r="E1468" s="633" t="s">
        <v>5794</v>
      </c>
      <c r="F1468" s="633" t="s">
        <v>5374</v>
      </c>
    </row>
    <row r="1469" spans="1:6" x14ac:dyDescent="0.15">
      <c r="A1469" s="633" t="s">
        <v>5795</v>
      </c>
      <c r="B1469" s="633" t="s">
        <v>5796</v>
      </c>
      <c r="C1469" s="633" t="s">
        <v>653</v>
      </c>
      <c r="D1469" s="633" t="s">
        <v>5374</v>
      </c>
      <c r="E1469" s="633" t="s">
        <v>5797</v>
      </c>
      <c r="F1469" s="633" t="s">
        <v>5374</v>
      </c>
    </row>
    <row r="1470" spans="1:6" x14ac:dyDescent="0.15">
      <c r="A1470" s="633" t="s">
        <v>5798</v>
      </c>
      <c r="B1470" s="633" t="s">
        <v>5799</v>
      </c>
      <c r="C1470" s="633" t="s">
        <v>653</v>
      </c>
      <c r="D1470" s="633" t="s">
        <v>5374</v>
      </c>
      <c r="E1470" s="633" t="s">
        <v>5800</v>
      </c>
      <c r="F1470" s="633" t="s">
        <v>5374</v>
      </c>
    </row>
    <row r="1471" spans="1:6" x14ac:dyDescent="0.15">
      <c r="A1471" s="633" t="s">
        <v>5801</v>
      </c>
      <c r="B1471" s="633" t="s">
        <v>5802</v>
      </c>
      <c r="C1471" s="633" t="s">
        <v>653</v>
      </c>
      <c r="D1471" s="633" t="s">
        <v>5374</v>
      </c>
      <c r="E1471" s="633" t="s">
        <v>5803</v>
      </c>
      <c r="F1471" s="633" t="s">
        <v>5374</v>
      </c>
    </row>
    <row r="1472" spans="1:6" x14ac:dyDescent="0.15">
      <c r="A1472" s="633" t="s">
        <v>5804</v>
      </c>
      <c r="B1472" s="633" t="s">
        <v>5805</v>
      </c>
      <c r="C1472" s="633" t="s">
        <v>653</v>
      </c>
      <c r="D1472" s="633" t="s">
        <v>5374</v>
      </c>
      <c r="E1472" s="633" t="s">
        <v>5806</v>
      </c>
      <c r="F1472" s="633" t="s">
        <v>5374</v>
      </c>
    </row>
    <row r="1473" spans="1:6" x14ac:dyDescent="0.15">
      <c r="A1473" s="633" t="s">
        <v>5807</v>
      </c>
      <c r="B1473" s="633" t="s">
        <v>5808</v>
      </c>
      <c r="C1473" s="633" t="s">
        <v>653</v>
      </c>
      <c r="D1473" s="633" t="s">
        <v>5374</v>
      </c>
      <c r="E1473" s="633" t="s">
        <v>5809</v>
      </c>
      <c r="F1473" s="633" t="s">
        <v>5374</v>
      </c>
    </row>
    <row r="1474" spans="1:6" x14ac:dyDescent="0.15">
      <c r="A1474" s="633" t="s">
        <v>5810</v>
      </c>
      <c r="B1474" s="633" t="s">
        <v>5811</v>
      </c>
      <c r="C1474" s="633" t="s">
        <v>653</v>
      </c>
      <c r="D1474" s="633" t="s">
        <v>5374</v>
      </c>
      <c r="E1474" s="633" t="s">
        <v>5812</v>
      </c>
      <c r="F1474" s="633" t="s">
        <v>5374</v>
      </c>
    </row>
    <row r="1475" spans="1:6" x14ac:dyDescent="0.15">
      <c r="A1475" s="633" t="s">
        <v>5813</v>
      </c>
      <c r="B1475" s="633" t="s">
        <v>5814</v>
      </c>
      <c r="C1475" s="633" t="s">
        <v>653</v>
      </c>
      <c r="D1475" s="633" t="s">
        <v>5374</v>
      </c>
      <c r="E1475" s="633" t="s">
        <v>5815</v>
      </c>
      <c r="F1475" s="633" t="s">
        <v>5374</v>
      </c>
    </row>
    <row r="1476" spans="1:6" x14ac:dyDescent="0.15">
      <c r="A1476" s="633" t="s">
        <v>5816</v>
      </c>
      <c r="B1476" s="633" t="s">
        <v>5817</v>
      </c>
      <c r="C1476" s="633" t="s">
        <v>653</v>
      </c>
      <c r="D1476" s="633" t="s">
        <v>5374</v>
      </c>
      <c r="E1476" s="633" t="s">
        <v>5818</v>
      </c>
      <c r="F1476" s="633" t="s">
        <v>5374</v>
      </c>
    </row>
    <row r="1477" spans="1:6" x14ac:dyDescent="0.15">
      <c r="A1477" s="633" t="s">
        <v>5819</v>
      </c>
      <c r="B1477" s="633" t="s">
        <v>5820</v>
      </c>
      <c r="C1477" s="633" t="s">
        <v>653</v>
      </c>
      <c r="D1477" s="633" t="s">
        <v>5374</v>
      </c>
      <c r="E1477" s="633" t="s">
        <v>5821</v>
      </c>
      <c r="F1477" s="633" t="s">
        <v>5374</v>
      </c>
    </row>
    <row r="1478" spans="1:6" x14ac:dyDescent="0.15">
      <c r="A1478" s="633" t="s">
        <v>5822</v>
      </c>
      <c r="B1478" s="633" t="s">
        <v>5823</v>
      </c>
      <c r="C1478" s="633" t="s">
        <v>653</v>
      </c>
      <c r="D1478" s="633" t="s">
        <v>5374</v>
      </c>
      <c r="E1478" s="633" t="s">
        <v>3351</v>
      </c>
      <c r="F1478" s="633" t="s">
        <v>5374</v>
      </c>
    </row>
    <row r="1479" spans="1:6" x14ac:dyDescent="0.15">
      <c r="A1479" s="633" t="s">
        <v>5824</v>
      </c>
      <c r="B1479" s="633" t="s">
        <v>5825</v>
      </c>
      <c r="C1479" s="633" t="s">
        <v>653</v>
      </c>
      <c r="D1479" s="633" t="s">
        <v>5374</v>
      </c>
      <c r="E1479" s="633" t="s">
        <v>5826</v>
      </c>
      <c r="F1479" s="633" t="s">
        <v>5374</v>
      </c>
    </row>
    <row r="1480" spans="1:6" x14ac:dyDescent="0.15">
      <c r="A1480" s="633" t="s">
        <v>5827</v>
      </c>
      <c r="B1480" s="633" t="s">
        <v>5828</v>
      </c>
      <c r="C1480" s="633" t="s">
        <v>653</v>
      </c>
      <c r="D1480" s="633" t="s">
        <v>5374</v>
      </c>
      <c r="E1480" s="633" t="s">
        <v>5829</v>
      </c>
      <c r="F1480" s="633" t="s">
        <v>5374</v>
      </c>
    </row>
    <row r="1481" spans="1:6" x14ac:dyDescent="0.15">
      <c r="A1481" s="633" t="s">
        <v>5830</v>
      </c>
      <c r="B1481" s="633" t="s">
        <v>5831</v>
      </c>
      <c r="C1481" s="633" t="s">
        <v>653</v>
      </c>
      <c r="D1481" s="633" t="s">
        <v>5374</v>
      </c>
      <c r="E1481" s="633" t="s">
        <v>5832</v>
      </c>
      <c r="F1481" s="633" t="s">
        <v>5374</v>
      </c>
    </row>
    <row r="1482" spans="1:6" x14ac:dyDescent="0.15">
      <c r="A1482" s="633" t="s">
        <v>5833</v>
      </c>
      <c r="B1482" s="633" t="s">
        <v>5834</v>
      </c>
      <c r="C1482" s="633" t="s">
        <v>653</v>
      </c>
      <c r="D1482" s="633" t="s">
        <v>5374</v>
      </c>
      <c r="E1482" s="633" t="s">
        <v>5835</v>
      </c>
      <c r="F1482" s="633" t="s">
        <v>5374</v>
      </c>
    </row>
    <row r="1483" spans="1:6" x14ac:dyDescent="0.15">
      <c r="A1483" s="633" t="s">
        <v>5836</v>
      </c>
      <c r="B1483" s="633" t="s">
        <v>5837</v>
      </c>
      <c r="C1483" s="633" t="s">
        <v>653</v>
      </c>
      <c r="D1483" s="633" t="s">
        <v>5374</v>
      </c>
      <c r="E1483" s="633" t="s">
        <v>5838</v>
      </c>
      <c r="F1483" s="633" t="s">
        <v>5374</v>
      </c>
    </row>
    <row r="1484" spans="1:6" x14ac:dyDescent="0.15">
      <c r="A1484" s="633" t="s">
        <v>5839</v>
      </c>
      <c r="B1484" s="633" t="s">
        <v>5840</v>
      </c>
      <c r="C1484" s="633" t="s">
        <v>653</v>
      </c>
      <c r="D1484" s="633" t="s">
        <v>5374</v>
      </c>
      <c r="E1484" s="633" t="s">
        <v>5841</v>
      </c>
      <c r="F1484" s="633" t="s">
        <v>5374</v>
      </c>
    </row>
    <row r="1485" spans="1:6" x14ac:dyDescent="0.15">
      <c r="A1485" s="633" t="s">
        <v>5842</v>
      </c>
      <c r="B1485" s="633" t="s">
        <v>5843</v>
      </c>
      <c r="C1485" s="633" t="s">
        <v>653</v>
      </c>
      <c r="D1485" s="633" t="s">
        <v>5374</v>
      </c>
      <c r="E1485" s="633" t="s">
        <v>5844</v>
      </c>
      <c r="F1485" s="633" t="s">
        <v>5374</v>
      </c>
    </row>
    <row r="1486" spans="1:6" x14ac:dyDescent="0.15">
      <c r="A1486" s="633" t="s">
        <v>5845</v>
      </c>
      <c r="B1486" s="633" t="s">
        <v>5846</v>
      </c>
      <c r="C1486" s="633" t="s">
        <v>653</v>
      </c>
      <c r="D1486" s="633" t="s">
        <v>5374</v>
      </c>
      <c r="E1486" s="633" t="s">
        <v>5847</v>
      </c>
      <c r="F1486" s="633" t="s">
        <v>5374</v>
      </c>
    </row>
    <row r="1487" spans="1:6" x14ac:dyDescent="0.15">
      <c r="A1487" s="633" t="s">
        <v>5848</v>
      </c>
      <c r="B1487" s="633" t="s">
        <v>5849</v>
      </c>
      <c r="C1487" s="633" t="s">
        <v>653</v>
      </c>
      <c r="D1487" s="633" t="s">
        <v>5374</v>
      </c>
      <c r="E1487" s="633" t="s">
        <v>3490</v>
      </c>
      <c r="F1487" s="633" t="s">
        <v>5374</v>
      </c>
    </row>
    <row r="1488" spans="1:6" x14ac:dyDescent="0.15">
      <c r="A1488" s="633" t="s">
        <v>5850</v>
      </c>
      <c r="B1488" s="633" t="s">
        <v>5851</v>
      </c>
      <c r="C1488" s="633" t="s">
        <v>653</v>
      </c>
      <c r="D1488" s="633" t="s">
        <v>5374</v>
      </c>
      <c r="E1488" s="633" t="s">
        <v>5852</v>
      </c>
      <c r="F1488" s="633" t="s">
        <v>5374</v>
      </c>
    </row>
    <row r="1489" spans="1:6" x14ac:dyDescent="0.15">
      <c r="A1489" s="633" t="s">
        <v>5853</v>
      </c>
      <c r="B1489" s="633" t="s">
        <v>5854</v>
      </c>
      <c r="C1489" s="633" t="s">
        <v>653</v>
      </c>
      <c r="D1489" s="633" t="s">
        <v>5374</v>
      </c>
      <c r="E1489" s="633" t="s">
        <v>3514</v>
      </c>
      <c r="F1489" s="633" t="s">
        <v>5374</v>
      </c>
    </row>
    <row r="1490" spans="1:6" x14ac:dyDescent="0.15">
      <c r="A1490" s="633" t="s">
        <v>5855</v>
      </c>
      <c r="B1490" s="633" t="s">
        <v>5856</v>
      </c>
      <c r="C1490" s="633" t="s">
        <v>653</v>
      </c>
      <c r="D1490" s="633" t="s">
        <v>5374</v>
      </c>
      <c r="E1490" s="633" t="s">
        <v>5857</v>
      </c>
      <c r="F1490" s="633" t="s">
        <v>5374</v>
      </c>
    </row>
    <row r="1491" spans="1:6" x14ac:dyDescent="0.15">
      <c r="A1491" s="633" t="s">
        <v>5858</v>
      </c>
      <c r="B1491" s="633" t="s">
        <v>5859</v>
      </c>
      <c r="C1491" s="633" t="s">
        <v>653</v>
      </c>
      <c r="D1491" s="633" t="s">
        <v>5374</v>
      </c>
      <c r="E1491" s="633" t="s">
        <v>5860</v>
      </c>
      <c r="F1491" s="633" t="s">
        <v>5374</v>
      </c>
    </row>
    <row r="1492" spans="1:6" x14ac:dyDescent="0.15">
      <c r="A1492" s="633" t="s">
        <v>5861</v>
      </c>
      <c r="B1492" s="633" t="s">
        <v>5862</v>
      </c>
      <c r="C1492" s="633" t="s">
        <v>653</v>
      </c>
      <c r="D1492" s="633" t="s">
        <v>5374</v>
      </c>
      <c r="E1492" s="633" t="s">
        <v>5863</v>
      </c>
      <c r="F1492" s="633" t="s">
        <v>5374</v>
      </c>
    </row>
    <row r="1493" spans="1:6" x14ac:dyDescent="0.15">
      <c r="A1493" s="633" t="s">
        <v>5864</v>
      </c>
      <c r="B1493" s="633" t="s">
        <v>5865</v>
      </c>
      <c r="C1493" s="633" t="s">
        <v>653</v>
      </c>
      <c r="D1493" s="633" t="s">
        <v>5374</v>
      </c>
      <c r="E1493" s="633" t="s">
        <v>5866</v>
      </c>
      <c r="F1493" s="633" t="s">
        <v>5374</v>
      </c>
    </row>
    <row r="1494" spans="1:6" x14ac:dyDescent="0.15">
      <c r="A1494" s="633" t="s">
        <v>5867</v>
      </c>
      <c r="B1494" s="633" t="s">
        <v>5868</v>
      </c>
      <c r="C1494" s="633" t="s">
        <v>653</v>
      </c>
      <c r="D1494" s="633" t="s">
        <v>5374</v>
      </c>
      <c r="E1494" s="633" t="s">
        <v>5869</v>
      </c>
      <c r="F1494" s="633" t="s">
        <v>5374</v>
      </c>
    </row>
    <row r="1495" spans="1:6" x14ac:dyDescent="0.15">
      <c r="A1495" s="633" t="s">
        <v>5870</v>
      </c>
      <c r="B1495" s="633" t="s">
        <v>5871</v>
      </c>
      <c r="C1495" s="633" t="s">
        <v>653</v>
      </c>
      <c r="D1495" s="633" t="s">
        <v>5374</v>
      </c>
      <c r="E1495" s="633" t="s">
        <v>4401</v>
      </c>
      <c r="F1495" s="633" t="s">
        <v>5374</v>
      </c>
    </row>
    <row r="1496" spans="1:6" x14ac:dyDescent="0.15">
      <c r="A1496" s="633" t="s">
        <v>5872</v>
      </c>
      <c r="B1496" s="633" t="s">
        <v>5873</v>
      </c>
      <c r="C1496" s="633" t="s">
        <v>653</v>
      </c>
      <c r="D1496" s="633" t="s">
        <v>5374</v>
      </c>
      <c r="E1496" s="633" t="s">
        <v>5874</v>
      </c>
      <c r="F1496" s="633" t="s">
        <v>5374</v>
      </c>
    </row>
    <row r="1497" spans="1:6" x14ac:dyDescent="0.15">
      <c r="A1497" s="633" t="s">
        <v>5875</v>
      </c>
      <c r="B1497" s="633" t="s">
        <v>5876</v>
      </c>
      <c r="C1497" s="633" t="s">
        <v>653</v>
      </c>
      <c r="D1497" s="633" t="s">
        <v>5374</v>
      </c>
      <c r="E1497" s="633" t="s">
        <v>5877</v>
      </c>
      <c r="F1497" s="633" t="s">
        <v>5374</v>
      </c>
    </row>
    <row r="1498" spans="1:6" x14ac:dyDescent="0.15">
      <c r="A1498" s="633" t="s">
        <v>5878</v>
      </c>
      <c r="B1498" s="633" t="s">
        <v>5879</v>
      </c>
      <c r="C1498" s="633" t="s">
        <v>653</v>
      </c>
      <c r="D1498" s="633" t="s">
        <v>5374</v>
      </c>
      <c r="E1498" s="633" t="s">
        <v>5880</v>
      </c>
      <c r="F1498" s="633" t="s">
        <v>5374</v>
      </c>
    </row>
    <row r="1499" spans="1:6" x14ac:dyDescent="0.15">
      <c r="A1499" s="633" t="s">
        <v>5881</v>
      </c>
      <c r="B1499" s="633" t="s">
        <v>5882</v>
      </c>
      <c r="C1499" s="633" t="s">
        <v>653</v>
      </c>
      <c r="D1499" s="633" t="s">
        <v>5374</v>
      </c>
      <c r="E1499" s="633" t="s">
        <v>5883</v>
      </c>
      <c r="F1499" s="633" t="s">
        <v>5374</v>
      </c>
    </row>
    <row r="1500" spans="1:6" x14ac:dyDescent="0.15">
      <c r="A1500" s="633" t="s">
        <v>5884</v>
      </c>
      <c r="B1500" s="633" t="s">
        <v>5885</v>
      </c>
      <c r="C1500" s="633" t="s">
        <v>653</v>
      </c>
      <c r="D1500" s="633" t="s">
        <v>5374</v>
      </c>
      <c r="E1500" s="633" t="s">
        <v>5886</v>
      </c>
      <c r="F1500" s="633" t="s">
        <v>5374</v>
      </c>
    </row>
    <row r="1501" spans="1:6" x14ac:dyDescent="0.15">
      <c r="A1501" s="633" t="s">
        <v>5887</v>
      </c>
      <c r="B1501" s="633" t="s">
        <v>5888</v>
      </c>
      <c r="C1501" s="633" t="s">
        <v>653</v>
      </c>
      <c r="D1501" s="633" t="s">
        <v>5374</v>
      </c>
      <c r="E1501" s="633" t="s">
        <v>5889</v>
      </c>
      <c r="F1501" s="633" t="s">
        <v>5374</v>
      </c>
    </row>
    <row r="1502" spans="1:6" x14ac:dyDescent="0.15">
      <c r="A1502" s="633" t="s">
        <v>5890</v>
      </c>
      <c r="B1502" s="633" t="s">
        <v>5891</v>
      </c>
      <c r="C1502" s="633" t="s">
        <v>653</v>
      </c>
      <c r="D1502" s="633" t="s">
        <v>5374</v>
      </c>
      <c r="E1502" s="633" t="s">
        <v>5892</v>
      </c>
      <c r="F1502" s="633" t="s">
        <v>5374</v>
      </c>
    </row>
    <row r="1503" spans="1:6" x14ac:dyDescent="0.15">
      <c r="A1503" s="633" t="s">
        <v>5893</v>
      </c>
      <c r="B1503" s="633" t="s">
        <v>5894</v>
      </c>
      <c r="C1503" s="633" t="s">
        <v>653</v>
      </c>
      <c r="D1503" s="633" t="s">
        <v>5374</v>
      </c>
      <c r="E1503" s="633" t="s">
        <v>5895</v>
      </c>
      <c r="F1503" s="633" t="s">
        <v>5374</v>
      </c>
    </row>
    <row r="1504" spans="1:6" x14ac:dyDescent="0.15">
      <c r="A1504" s="633" t="s">
        <v>5896</v>
      </c>
      <c r="B1504" s="633" t="s">
        <v>5897</v>
      </c>
      <c r="C1504" s="633" t="s">
        <v>653</v>
      </c>
      <c r="D1504" s="633" t="s">
        <v>5374</v>
      </c>
      <c r="E1504" s="633" t="s">
        <v>5898</v>
      </c>
      <c r="F1504" s="633" t="s">
        <v>5374</v>
      </c>
    </row>
    <row r="1505" spans="1:6" x14ac:dyDescent="0.15">
      <c r="A1505" s="633" t="s">
        <v>5899</v>
      </c>
      <c r="B1505" s="633" t="s">
        <v>5900</v>
      </c>
      <c r="C1505" s="633" t="s">
        <v>653</v>
      </c>
      <c r="D1505" s="633" t="s">
        <v>5374</v>
      </c>
      <c r="E1505" s="633" t="s">
        <v>5901</v>
      </c>
      <c r="F1505" s="633" t="s">
        <v>5374</v>
      </c>
    </row>
    <row r="1506" spans="1:6" x14ac:dyDescent="0.15">
      <c r="A1506" s="633" t="s">
        <v>5902</v>
      </c>
      <c r="B1506" s="633" t="s">
        <v>5903</v>
      </c>
      <c r="C1506" s="633" t="s">
        <v>653</v>
      </c>
      <c r="D1506" s="633" t="s">
        <v>5374</v>
      </c>
      <c r="E1506" s="633" t="s">
        <v>5904</v>
      </c>
      <c r="F1506" s="633" t="s">
        <v>5374</v>
      </c>
    </row>
    <row r="1507" spans="1:6" x14ac:dyDescent="0.15">
      <c r="A1507" s="633" t="s">
        <v>5905</v>
      </c>
      <c r="B1507" s="633" t="s">
        <v>5906</v>
      </c>
      <c r="C1507" s="633" t="s">
        <v>653</v>
      </c>
      <c r="D1507" s="633" t="s">
        <v>5374</v>
      </c>
      <c r="E1507" s="633" t="s">
        <v>5907</v>
      </c>
      <c r="F1507" s="633" t="s">
        <v>5374</v>
      </c>
    </row>
    <row r="1508" spans="1:6" x14ac:dyDescent="0.15">
      <c r="A1508" s="633" t="s">
        <v>5908</v>
      </c>
      <c r="B1508" s="633" t="s">
        <v>5909</v>
      </c>
      <c r="C1508" s="633" t="s">
        <v>653</v>
      </c>
      <c r="D1508" s="633" t="s">
        <v>5374</v>
      </c>
      <c r="E1508" s="633" t="s">
        <v>5910</v>
      </c>
      <c r="F1508" s="633" t="s">
        <v>5374</v>
      </c>
    </row>
    <row r="1509" spans="1:6" x14ac:dyDescent="0.15">
      <c r="A1509" s="633" t="s">
        <v>5911</v>
      </c>
      <c r="B1509" s="633" t="s">
        <v>5912</v>
      </c>
      <c r="C1509" s="633" t="s">
        <v>653</v>
      </c>
      <c r="D1509" s="633" t="s">
        <v>5374</v>
      </c>
      <c r="E1509" s="633" t="s">
        <v>5913</v>
      </c>
      <c r="F1509" s="633" t="s">
        <v>5374</v>
      </c>
    </row>
    <row r="1510" spans="1:6" x14ac:dyDescent="0.15">
      <c r="A1510" s="633" t="s">
        <v>5914</v>
      </c>
      <c r="B1510" s="633" t="s">
        <v>5915</v>
      </c>
      <c r="C1510" s="633" t="s">
        <v>653</v>
      </c>
      <c r="D1510" s="633" t="s">
        <v>5374</v>
      </c>
      <c r="E1510" s="633" t="s">
        <v>5916</v>
      </c>
      <c r="F1510" s="633" t="s">
        <v>5374</v>
      </c>
    </row>
    <row r="1511" spans="1:6" x14ac:dyDescent="0.15">
      <c r="A1511" s="633" t="s">
        <v>5917</v>
      </c>
      <c r="B1511" s="633" t="s">
        <v>5918</v>
      </c>
      <c r="C1511" s="633" t="s">
        <v>653</v>
      </c>
      <c r="D1511" s="633" t="s">
        <v>5374</v>
      </c>
      <c r="E1511" s="633" t="s">
        <v>5919</v>
      </c>
      <c r="F1511" s="633" t="s">
        <v>5374</v>
      </c>
    </row>
    <row r="1512" spans="1:6" x14ac:dyDescent="0.15">
      <c r="A1512" s="633" t="s">
        <v>5920</v>
      </c>
      <c r="B1512" s="633" t="s">
        <v>5921</v>
      </c>
      <c r="C1512" s="633" t="s">
        <v>653</v>
      </c>
      <c r="D1512" s="633" t="s">
        <v>5374</v>
      </c>
      <c r="E1512" s="633" t="s">
        <v>5922</v>
      </c>
      <c r="F1512" s="633" t="s">
        <v>5374</v>
      </c>
    </row>
    <row r="1513" spans="1:6" x14ac:dyDescent="0.15">
      <c r="A1513" s="633" t="s">
        <v>5923</v>
      </c>
      <c r="B1513" s="633" t="s">
        <v>5924</v>
      </c>
      <c r="C1513" s="633" t="s">
        <v>653</v>
      </c>
      <c r="D1513" s="633" t="s">
        <v>5374</v>
      </c>
      <c r="E1513" s="633" t="s">
        <v>5925</v>
      </c>
      <c r="F1513" s="633" t="s">
        <v>5374</v>
      </c>
    </row>
    <row r="1514" spans="1:6" x14ac:dyDescent="0.15">
      <c r="A1514" s="633" t="s">
        <v>5926</v>
      </c>
      <c r="B1514" s="633" t="s">
        <v>5927</v>
      </c>
      <c r="C1514" s="633" t="s">
        <v>653</v>
      </c>
      <c r="D1514" s="633" t="s">
        <v>5374</v>
      </c>
      <c r="E1514" s="633" t="s">
        <v>5928</v>
      </c>
      <c r="F1514" s="633" t="s">
        <v>5374</v>
      </c>
    </row>
    <row r="1515" spans="1:6" x14ac:dyDescent="0.15">
      <c r="A1515" s="633" t="s">
        <v>5929</v>
      </c>
      <c r="B1515" s="633" t="s">
        <v>5930</v>
      </c>
      <c r="C1515" s="633" t="s">
        <v>653</v>
      </c>
      <c r="D1515" s="633" t="s">
        <v>5374</v>
      </c>
      <c r="E1515" s="633" t="s">
        <v>5931</v>
      </c>
      <c r="F1515" s="633" t="s">
        <v>5374</v>
      </c>
    </row>
    <row r="1516" spans="1:6" x14ac:dyDescent="0.15">
      <c r="A1516" s="633" t="s">
        <v>5932</v>
      </c>
      <c r="B1516" s="633" t="s">
        <v>5933</v>
      </c>
      <c r="C1516" s="633" t="s">
        <v>653</v>
      </c>
      <c r="D1516" s="633" t="s">
        <v>5374</v>
      </c>
      <c r="E1516" s="633" t="s">
        <v>5934</v>
      </c>
      <c r="F1516" s="633" t="s">
        <v>5374</v>
      </c>
    </row>
    <row r="1517" spans="1:6" x14ac:dyDescent="0.15">
      <c r="A1517" s="633" t="s">
        <v>5935</v>
      </c>
      <c r="B1517" s="633" t="s">
        <v>5936</v>
      </c>
      <c r="C1517" s="633" t="s">
        <v>653</v>
      </c>
      <c r="D1517" s="633" t="s">
        <v>5374</v>
      </c>
      <c r="E1517" s="633" t="s">
        <v>5937</v>
      </c>
      <c r="F1517" s="633" t="s">
        <v>5374</v>
      </c>
    </row>
    <row r="1518" spans="1:6" x14ac:dyDescent="0.15">
      <c r="A1518" s="633" t="s">
        <v>5938</v>
      </c>
      <c r="B1518" s="633" t="s">
        <v>5939</v>
      </c>
      <c r="C1518" s="633" t="s">
        <v>653</v>
      </c>
      <c r="D1518" s="633" t="s">
        <v>5374</v>
      </c>
      <c r="E1518" s="633" t="s">
        <v>5940</v>
      </c>
      <c r="F1518" s="633" t="s">
        <v>5374</v>
      </c>
    </row>
    <row r="1519" spans="1:6" x14ac:dyDescent="0.15">
      <c r="A1519" s="633" t="s">
        <v>5941</v>
      </c>
      <c r="B1519" s="633" t="s">
        <v>5942</v>
      </c>
      <c r="C1519" s="633" t="s">
        <v>653</v>
      </c>
      <c r="D1519" s="633" t="s">
        <v>5374</v>
      </c>
      <c r="E1519" s="633" t="s">
        <v>5943</v>
      </c>
      <c r="F1519" s="633" t="s">
        <v>5374</v>
      </c>
    </row>
    <row r="1520" spans="1:6" x14ac:dyDescent="0.15">
      <c r="A1520" s="633" t="s">
        <v>5944</v>
      </c>
      <c r="B1520" s="633" t="s">
        <v>5945</v>
      </c>
      <c r="C1520" s="633" t="s">
        <v>653</v>
      </c>
      <c r="D1520" s="633" t="s">
        <v>5374</v>
      </c>
      <c r="E1520" s="633" t="s">
        <v>5946</v>
      </c>
      <c r="F1520" s="633" t="s">
        <v>5374</v>
      </c>
    </row>
    <row r="1521" spans="1:6" x14ac:dyDescent="0.15">
      <c r="A1521" s="633" t="s">
        <v>5947</v>
      </c>
      <c r="B1521" s="633" t="s">
        <v>5948</v>
      </c>
      <c r="C1521" s="633" t="s">
        <v>653</v>
      </c>
      <c r="D1521" s="633" t="s">
        <v>5374</v>
      </c>
      <c r="E1521" s="633" t="s">
        <v>5949</v>
      </c>
      <c r="F1521" s="633" t="s">
        <v>5374</v>
      </c>
    </row>
    <row r="1522" spans="1:6" x14ac:dyDescent="0.15">
      <c r="A1522" s="633" t="s">
        <v>5950</v>
      </c>
      <c r="B1522" s="633" t="s">
        <v>5951</v>
      </c>
      <c r="C1522" s="633" t="s">
        <v>653</v>
      </c>
      <c r="D1522" s="633" t="s">
        <v>5374</v>
      </c>
      <c r="E1522" s="633" t="s">
        <v>5952</v>
      </c>
      <c r="F1522" s="633" t="s">
        <v>5374</v>
      </c>
    </row>
    <row r="1523" spans="1:6" x14ac:dyDescent="0.15">
      <c r="A1523" s="633" t="s">
        <v>5953</v>
      </c>
      <c r="B1523" s="633" t="s">
        <v>5954</v>
      </c>
      <c r="C1523" s="633" t="s">
        <v>653</v>
      </c>
      <c r="D1523" s="633" t="s">
        <v>5374</v>
      </c>
      <c r="E1523" s="633" t="s">
        <v>5955</v>
      </c>
      <c r="F1523" s="633" t="s">
        <v>5374</v>
      </c>
    </row>
    <row r="1524" spans="1:6" x14ac:dyDescent="0.15">
      <c r="A1524" s="633" t="s">
        <v>5953</v>
      </c>
      <c r="B1524" s="633" t="s">
        <v>5956</v>
      </c>
      <c r="C1524" s="633" t="s">
        <v>653</v>
      </c>
      <c r="D1524" s="633" t="s">
        <v>5374</v>
      </c>
      <c r="E1524" s="633" t="s">
        <v>5957</v>
      </c>
      <c r="F1524" s="633" t="s">
        <v>5374</v>
      </c>
    </row>
    <row r="1525" spans="1:6" x14ac:dyDescent="0.15">
      <c r="A1525" s="633" t="s">
        <v>5958</v>
      </c>
      <c r="B1525" s="633" t="s">
        <v>5959</v>
      </c>
      <c r="C1525" s="633" t="s">
        <v>653</v>
      </c>
      <c r="D1525" s="633" t="s">
        <v>5374</v>
      </c>
      <c r="E1525" s="633" t="s">
        <v>5960</v>
      </c>
      <c r="F1525" s="633" t="s">
        <v>5374</v>
      </c>
    </row>
    <row r="1526" spans="1:6" x14ac:dyDescent="0.15">
      <c r="A1526" s="633" t="s">
        <v>5961</v>
      </c>
      <c r="B1526" s="633" t="s">
        <v>5962</v>
      </c>
      <c r="C1526" s="633" t="s">
        <v>653</v>
      </c>
      <c r="D1526" s="633" t="s">
        <v>5374</v>
      </c>
      <c r="E1526" s="633" t="s">
        <v>5963</v>
      </c>
      <c r="F1526" s="633" t="s">
        <v>5374</v>
      </c>
    </row>
    <row r="1527" spans="1:6" x14ac:dyDescent="0.15">
      <c r="A1527" s="633" t="s">
        <v>5964</v>
      </c>
      <c r="B1527" s="633" t="s">
        <v>5965</v>
      </c>
      <c r="C1527" s="633" t="s">
        <v>653</v>
      </c>
      <c r="D1527" s="633" t="s">
        <v>5374</v>
      </c>
      <c r="E1527" s="633" t="s">
        <v>5966</v>
      </c>
      <c r="F1527" s="633" t="s">
        <v>5374</v>
      </c>
    </row>
    <row r="1528" spans="1:6" x14ac:dyDescent="0.15">
      <c r="A1528" s="633" t="s">
        <v>5950</v>
      </c>
      <c r="B1528" s="633" t="s">
        <v>5967</v>
      </c>
      <c r="C1528" s="633" t="s">
        <v>653</v>
      </c>
      <c r="D1528" s="633" t="s">
        <v>5374</v>
      </c>
      <c r="E1528" s="633" t="s">
        <v>5968</v>
      </c>
      <c r="F1528" s="633" t="s">
        <v>5374</v>
      </c>
    </row>
    <row r="1529" spans="1:6" x14ac:dyDescent="0.15">
      <c r="A1529" s="633" t="s">
        <v>5969</v>
      </c>
      <c r="B1529" s="633" t="s">
        <v>5970</v>
      </c>
      <c r="C1529" s="633" t="s">
        <v>653</v>
      </c>
      <c r="D1529" s="633" t="s">
        <v>5374</v>
      </c>
      <c r="E1529" s="633" t="s">
        <v>5971</v>
      </c>
      <c r="F1529" s="633" t="s">
        <v>5374</v>
      </c>
    </row>
    <row r="1530" spans="1:6" x14ac:dyDescent="0.15">
      <c r="A1530" s="633" t="s">
        <v>5972</v>
      </c>
      <c r="B1530" s="633" t="s">
        <v>5973</v>
      </c>
      <c r="C1530" s="633" t="s">
        <v>653</v>
      </c>
      <c r="D1530" s="633" t="s">
        <v>5374</v>
      </c>
      <c r="E1530" s="633" t="s">
        <v>5974</v>
      </c>
      <c r="F1530" s="633" t="s">
        <v>5374</v>
      </c>
    </row>
    <row r="1531" spans="1:6" x14ac:dyDescent="0.15">
      <c r="A1531" s="633" t="s">
        <v>5975</v>
      </c>
      <c r="B1531" s="633" t="s">
        <v>5976</v>
      </c>
      <c r="C1531" s="633" t="s">
        <v>653</v>
      </c>
      <c r="D1531" s="633" t="s">
        <v>5374</v>
      </c>
      <c r="E1531" s="633" t="s">
        <v>5977</v>
      </c>
      <c r="F1531" s="633" t="s">
        <v>5374</v>
      </c>
    </row>
    <row r="1532" spans="1:6" x14ac:dyDescent="0.15">
      <c r="A1532" s="633" t="s">
        <v>5978</v>
      </c>
      <c r="B1532" s="633" t="s">
        <v>5979</v>
      </c>
      <c r="C1532" s="633" t="s">
        <v>653</v>
      </c>
      <c r="D1532" s="633" t="s">
        <v>5374</v>
      </c>
      <c r="E1532" s="633" t="s">
        <v>5980</v>
      </c>
      <c r="F1532" s="633" t="s">
        <v>5374</v>
      </c>
    </row>
    <row r="1533" spans="1:6" x14ac:dyDescent="0.15">
      <c r="A1533" s="633" t="s">
        <v>5981</v>
      </c>
      <c r="B1533" s="633" t="s">
        <v>5982</v>
      </c>
      <c r="C1533" s="633" t="s">
        <v>653</v>
      </c>
      <c r="D1533" s="633" t="s">
        <v>5374</v>
      </c>
      <c r="E1533" s="633" t="s">
        <v>5983</v>
      </c>
      <c r="F1533" s="633" t="s">
        <v>5374</v>
      </c>
    </row>
    <row r="1534" spans="1:6" x14ac:dyDescent="0.15">
      <c r="A1534" s="633" t="s">
        <v>5981</v>
      </c>
      <c r="B1534" s="633" t="s">
        <v>5984</v>
      </c>
      <c r="C1534" s="633" t="s">
        <v>653</v>
      </c>
      <c r="D1534" s="633" t="s">
        <v>5374</v>
      </c>
      <c r="E1534" s="633" t="s">
        <v>5985</v>
      </c>
      <c r="F1534" s="633" t="s">
        <v>5374</v>
      </c>
    </row>
    <row r="1535" spans="1:6" x14ac:dyDescent="0.15">
      <c r="A1535" s="633" t="s">
        <v>5986</v>
      </c>
      <c r="B1535" s="633" t="s">
        <v>5987</v>
      </c>
      <c r="C1535" s="633" t="s">
        <v>653</v>
      </c>
      <c r="D1535" s="633" t="s">
        <v>5374</v>
      </c>
      <c r="E1535" s="633" t="s">
        <v>5988</v>
      </c>
      <c r="F1535" s="633" t="s">
        <v>5374</v>
      </c>
    </row>
    <row r="1536" spans="1:6" x14ac:dyDescent="0.15">
      <c r="A1536" s="633" t="s">
        <v>5989</v>
      </c>
      <c r="B1536" s="633" t="s">
        <v>5990</v>
      </c>
      <c r="C1536" s="633" t="s">
        <v>653</v>
      </c>
      <c r="D1536" s="633" t="s">
        <v>5374</v>
      </c>
      <c r="E1536" s="633" t="s">
        <v>5991</v>
      </c>
      <c r="F1536" s="633" t="s">
        <v>5374</v>
      </c>
    </row>
    <row r="1537" spans="1:6" x14ac:dyDescent="0.15">
      <c r="A1537" s="633" t="s">
        <v>5981</v>
      </c>
      <c r="B1537" s="633" t="s">
        <v>5992</v>
      </c>
      <c r="C1537" s="633" t="s">
        <v>653</v>
      </c>
      <c r="D1537" s="633" t="s">
        <v>5374</v>
      </c>
      <c r="E1537" s="633" t="s">
        <v>5993</v>
      </c>
      <c r="F1537" s="633" t="s">
        <v>5374</v>
      </c>
    </row>
    <row r="1538" spans="1:6" x14ac:dyDescent="0.15">
      <c r="A1538" s="633" t="s">
        <v>5994</v>
      </c>
      <c r="B1538" s="633" t="s">
        <v>5995</v>
      </c>
      <c r="C1538" s="633" t="s">
        <v>653</v>
      </c>
      <c r="D1538" s="633" t="s">
        <v>5374</v>
      </c>
      <c r="E1538" s="633" t="s">
        <v>5996</v>
      </c>
      <c r="F1538" s="633" t="s">
        <v>5374</v>
      </c>
    </row>
    <row r="1539" spans="1:6" x14ac:dyDescent="0.15">
      <c r="A1539" s="633" t="s">
        <v>5997</v>
      </c>
      <c r="B1539" s="633" t="s">
        <v>5998</v>
      </c>
      <c r="C1539" s="633" t="s">
        <v>653</v>
      </c>
      <c r="D1539" s="633" t="s">
        <v>5374</v>
      </c>
      <c r="E1539" s="633" t="s">
        <v>5999</v>
      </c>
      <c r="F1539" s="633" t="s">
        <v>5374</v>
      </c>
    </row>
    <row r="1540" spans="1:6" x14ac:dyDescent="0.15">
      <c r="A1540" s="633" t="s">
        <v>6000</v>
      </c>
      <c r="B1540" s="633" t="s">
        <v>6001</v>
      </c>
      <c r="C1540" s="633" t="s">
        <v>653</v>
      </c>
      <c r="D1540" s="633" t="s">
        <v>5374</v>
      </c>
      <c r="E1540" s="633" t="s">
        <v>6002</v>
      </c>
      <c r="F1540" s="633" t="s">
        <v>5374</v>
      </c>
    </row>
    <row r="1541" spans="1:6" x14ac:dyDescent="0.15">
      <c r="A1541" s="633" t="s">
        <v>5981</v>
      </c>
      <c r="B1541" s="633" t="s">
        <v>6003</v>
      </c>
      <c r="C1541" s="633" t="s">
        <v>653</v>
      </c>
      <c r="D1541" s="633" t="s">
        <v>5374</v>
      </c>
      <c r="E1541" s="633" t="s">
        <v>6004</v>
      </c>
      <c r="F1541" s="633" t="s">
        <v>5374</v>
      </c>
    </row>
    <row r="1542" spans="1:6" x14ac:dyDescent="0.15">
      <c r="A1542" s="633" t="s">
        <v>5944</v>
      </c>
      <c r="B1542" s="633" t="s">
        <v>6005</v>
      </c>
      <c r="C1542" s="633" t="s">
        <v>653</v>
      </c>
      <c r="D1542" s="633" t="s">
        <v>5374</v>
      </c>
      <c r="E1542" s="633" t="s">
        <v>6006</v>
      </c>
      <c r="F1542" s="633" t="s">
        <v>5374</v>
      </c>
    </row>
    <row r="1543" spans="1:6" x14ac:dyDescent="0.15">
      <c r="A1543" s="633" t="s">
        <v>6007</v>
      </c>
      <c r="B1543" s="633" t="s">
        <v>6008</v>
      </c>
      <c r="C1543" s="633" t="s">
        <v>653</v>
      </c>
      <c r="D1543" s="633" t="s">
        <v>5374</v>
      </c>
      <c r="E1543" s="633" t="s">
        <v>6009</v>
      </c>
      <c r="F1543" s="633" t="s">
        <v>5374</v>
      </c>
    </row>
    <row r="1544" spans="1:6" x14ac:dyDescent="0.15">
      <c r="A1544" s="633" t="s">
        <v>6010</v>
      </c>
      <c r="B1544" s="633" t="s">
        <v>6011</v>
      </c>
      <c r="C1544" s="633" t="s">
        <v>653</v>
      </c>
      <c r="D1544" s="633" t="s">
        <v>5374</v>
      </c>
      <c r="E1544" s="633" t="s">
        <v>6012</v>
      </c>
      <c r="F1544" s="633" t="s">
        <v>5374</v>
      </c>
    </row>
    <row r="1545" spans="1:6" x14ac:dyDescent="0.15">
      <c r="A1545" s="633" t="s">
        <v>6013</v>
      </c>
      <c r="B1545" s="633" t="s">
        <v>6014</v>
      </c>
      <c r="C1545" s="633" t="s">
        <v>653</v>
      </c>
      <c r="D1545" s="633" t="s">
        <v>5374</v>
      </c>
      <c r="E1545" s="633" t="s">
        <v>6015</v>
      </c>
      <c r="F1545" s="633" t="s">
        <v>5374</v>
      </c>
    </row>
    <row r="1546" spans="1:6" x14ac:dyDescent="0.15">
      <c r="A1546" s="633" t="s">
        <v>6016</v>
      </c>
      <c r="B1546" s="633" t="s">
        <v>6017</v>
      </c>
      <c r="C1546" s="633" t="s">
        <v>653</v>
      </c>
      <c r="D1546" s="633" t="s">
        <v>5374</v>
      </c>
      <c r="E1546" s="633" t="s">
        <v>6018</v>
      </c>
      <c r="F1546" s="633" t="s">
        <v>5374</v>
      </c>
    </row>
    <row r="1547" spans="1:6" x14ac:dyDescent="0.15">
      <c r="A1547" s="633" t="s">
        <v>6019</v>
      </c>
      <c r="B1547" s="633" t="s">
        <v>6020</v>
      </c>
      <c r="C1547" s="633" t="s">
        <v>653</v>
      </c>
      <c r="D1547" s="633" t="s">
        <v>5374</v>
      </c>
      <c r="E1547" s="633" t="s">
        <v>6021</v>
      </c>
      <c r="F1547" s="633" t="s">
        <v>5374</v>
      </c>
    </row>
    <row r="1548" spans="1:6" x14ac:dyDescent="0.15">
      <c r="A1548" s="633" t="s">
        <v>6013</v>
      </c>
      <c r="B1548" s="633" t="s">
        <v>6022</v>
      </c>
      <c r="C1548" s="633" t="s">
        <v>653</v>
      </c>
      <c r="D1548" s="633" t="s">
        <v>5374</v>
      </c>
      <c r="E1548" s="633" t="s">
        <v>6023</v>
      </c>
      <c r="F1548" s="633" t="s">
        <v>5374</v>
      </c>
    </row>
    <row r="1549" spans="1:6" x14ac:dyDescent="0.15">
      <c r="A1549" s="633" t="s">
        <v>6024</v>
      </c>
      <c r="B1549" s="633" t="s">
        <v>6025</v>
      </c>
      <c r="C1549" s="633" t="s">
        <v>653</v>
      </c>
      <c r="D1549" s="633" t="s">
        <v>5374</v>
      </c>
      <c r="E1549" s="633" t="s">
        <v>6026</v>
      </c>
      <c r="F1549" s="633" t="s">
        <v>5374</v>
      </c>
    </row>
    <row r="1550" spans="1:6" x14ac:dyDescent="0.15">
      <c r="A1550" s="633" t="s">
        <v>6027</v>
      </c>
      <c r="B1550" s="633" t="s">
        <v>6028</v>
      </c>
      <c r="C1550" s="633" t="s">
        <v>653</v>
      </c>
      <c r="D1550" s="633" t="s">
        <v>5374</v>
      </c>
      <c r="E1550" s="633" t="s">
        <v>6029</v>
      </c>
      <c r="F1550" s="633" t="s">
        <v>5374</v>
      </c>
    </row>
    <row r="1551" spans="1:6" x14ac:dyDescent="0.15">
      <c r="A1551" s="633" t="s">
        <v>6030</v>
      </c>
      <c r="B1551" s="633" t="s">
        <v>6031</v>
      </c>
      <c r="C1551" s="633" t="s">
        <v>653</v>
      </c>
      <c r="D1551" s="633" t="s">
        <v>5374</v>
      </c>
      <c r="E1551" s="633" t="s">
        <v>6032</v>
      </c>
      <c r="F1551" s="633" t="s">
        <v>5374</v>
      </c>
    </row>
    <row r="1552" spans="1:6" x14ac:dyDescent="0.15">
      <c r="A1552" s="633" t="s">
        <v>6033</v>
      </c>
      <c r="B1552" s="633" t="s">
        <v>6034</v>
      </c>
      <c r="C1552" s="633" t="s">
        <v>653</v>
      </c>
      <c r="D1552" s="633" t="s">
        <v>5374</v>
      </c>
      <c r="E1552" s="633" t="s">
        <v>6035</v>
      </c>
      <c r="F1552" s="633" t="s">
        <v>5374</v>
      </c>
    </row>
    <row r="1553" spans="1:6" x14ac:dyDescent="0.15">
      <c r="A1553" s="633" t="s">
        <v>6036</v>
      </c>
      <c r="B1553" s="633" t="s">
        <v>6037</v>
      </c>
      <c r="C1553" s="633" t="s">
        <v>653</v>
      </c>
      <c r="D1553" s="633" t="s">
        <v>5374</v>
      </c>
      <c r="E1553" s="633" t="s">
        <v>6038</v>
      </c>
      <c r="F1553" s="633" t="s">
        <v>5374</v>
      </c>
    </row>
    <row r="1554" spans="1:6" x14ac:dyDescent="0.15">
      <c r="A1554" s="633" t="s">
        <v>6039</v>
      </c>
      <c r="B1554" s="633" t="s">
        <v>6040</v>
      </c>
      <c r="C1554" s="633" t="s">
        <v>653</v>
      </c>
      <c r="D1554" s="633" t="s">
        <v>5374</v>
      </c>
      <c r="E1554" s="633" t="s">
        <v>6041</v>
      </c>
      <c r="F1554" s="633" t="s">
        <v>5374</v>
      </c>
    </row>
    <row r="1555" spans="1:6" x14ac:dyDescent="0.15">
      <c r="A1555" s="633" t="s">
        <v>5981</v>
      </c>
      <c r="B1555" s="633" t="s">
        <v>6042</v>
      </c>
      <c r="C1555" s="633" t="s">
        <v>653</v>
      </c>
      <c r="D1555" s="633" t="s">
        <v>5374</v>
      </c>
      <c r="E1555" s="633" t="s">
        <v>6043</v>
      </c>
      <c r="F1555" s="633" t="s">
        <v>5374</v>
      </c>
    </row>
    <row r="1556" spans="1:6" x14ac:dyDescent="0.15">
      <c r="A1556" s="633" t="s">
        <v>6044</v>
      </c>
      <c r="B1556" s="633" t="s">
        <v>6045</v>
      </c>
      <c r="C1556" s="633" t="s">
        <v>653</v>
      </c>
      <c r="D1556" s="633" t="s">
        <v>5374</v>
      </c>
      <c r="E1556" s="633" t="s">
        <v>6046</v>
      </c>
      <c r="F1556" s="633" t="s">
        <v>5374</v>
      </c>
    </row>
    <row r="1557" spans="1:6" x14ac:dyDescent="0.15">
      <c r="A1557" s="633" t="s">
        <v>5981</v>
      </c>
      <c r="B1557" s="633" t="s">
        <v>6047</v>
      </c>
      <c r="C1557" s="633" t="s">
        <v>653</v>
      </c>
      <c r="D1557" s="633" t="s">
        <v>5374</v>
      </c>
      <c r="E1557" s="633" t="s">
        <v>6048</v>
      </c>
      <c r="F1557" s="633" t="s">
        <v>5374</v>
      </c>
    </row>
    <row r="1558" spans="1:6" x14ac:dyDescent="0.15">
      <c r="A1558" s="633" t="s">
        <v>6049</v>
      </c>
      <c r="B1558" s="633" t="s">
        <v>6050</v>
      </c>
      <c r="C1558" s="633" t="s">
        <v>653</v>
      </c>
      <c r="D1558" s="633" t="s">
        <v>5374</v>
      </c>
      <c r="E1558" s="633" t="s">
        <v>6051</v>
      </c>
      <c r="F1558" s="633" t="s">
        <v>5374</v>
      </c>
    </row>
    <row r="1559" spans="1:6" x14ac:dyDescent="0.15">
      <c r="A1559" s="633" t="s">
        <v>6052</v>
      </c>
      <c r="B1559" s="633" t="s">
        <v>6053</v>
      </c>
      <c r="C1559" s="633" t="s">
        <v>653</v>
      </c>
      <c r="D1559" s="633" t="s">
        <v>5374</v>
      </c>
      <c r="E1559" s="633" t="s">
        <v>6054</v>
      </c>
      <c r="F1559" s="633" t="s">
        <v>5374</v>
      </c>
    </row>
    <row r="1560" spans="1:6" x14ac:dyDescent="0.15">
      <c r="A1560" s="633" t="s">
        <v>6055</v>
      </c>
      <c r="B1560" s="633" t="s">
        <v>6056</v>
      </c>
      <c r="C1560" s="633" t="s">
        <v>653</v>
      </c>
      <c r="D1560" s="633" t="s">
        <v>5374</v>
      </c>
      <c r="E1560" s="633" t="s">
        <v>6057</v>
      </c>
      <c r="F1560" s="633" t="s">
        <v>5374</v>
      </c>
    </row>
    <row r="1561" spans="1:6" x14ac:dyDescent="0.15">
      <c r="A1561" s="633" t="s">
        <v>6058</v>
      </c>
      <c r="B1561" s="633" t="s">
        <v>6059</v>
      </c>
      <c r="C1561" s="633" t="s">
        <v>653</v>
      </c>
      <c r="D1561" s="633" t="s">
        <v>5374</v>
      </c>
      <c r="E1561" s="633" t="s">
        <v>6060</v>
      </c>
      <c r="F1561" s="633" t="s">
        <v>5374</v>
      </c>
    </row>
    <row r="1562" spans="1:6" x14ac:dyDescent="0.15">
      <c r="A1562" s="633" t="s">
        <v>6061</v>
      </c>
      <c r="B1562" s="633" t="s">
        <v>6062</v>
      </c>
      <c r="C1562" s="633" t="s">
        <v>653</v>
      </c>
      <c r="D1562" s="633" t="s">
        <v>5374</v>
      </c>
      <c r="E1562" s="633" t="s">
        <v>6063</v>
      </c>
      <c r="F1562" s="633" t="s">
        <v>5374</v>
      </c>
    </row>
    <row r="1563" spans="1:6" x14ac:dyDescent="0.15">
      <c r="A1563" s="633" t="s">
        <v>5972</v>
      </c>
      <c r="B1563" s="633" t="s">
        <v>6064</v>
      </c>
      <c r="C1563" s="633" t="s">
        <v>653</v>
      </c>
      <c r="D1563" s="633" t="s">
        <v>5374</v>
      </c>
      <c r="E1563" s="633" t="s">
        <v>6065</v>
      </c>
      <c r="F1563" s="633" t="s">
        <v>5374</v>
      </c>
    </row>
    <row r="1564" spans="1:6" x14ac:dyDescent="0.15">
      <c r="A1564" s="633" t="s">
        <v>6066</v>
      </c>
      <c r="B1564" s="633" t="s">
        <v>6067</v>
      </c>
      <c r="C1564" s="633" t="s">
        <v>653</v>
      </c>
      <c r="D1564" s="633" t="s">
        <v>5374</v>
      </c>
      <c r="E1564" s="633" t="s">
        <v>6068</v>
      </c>
      <c r="F1564" s="633" t="s">
        <v>5374</v>
      </c>
    </row>
    <row r="1565" spans="1:6" x14ac:dyDescent="0.15">
      <c r="A1565" s="633" t="s">
        <v>5543</v>
      </c>
      <c r="B1565" s="633" t="s">
        <v>6069</v>
      </c>
      <c r="C1565" s="633" t="s">
        <v>653</v>
      </c>
      <c r="D1565" s="633" t="s">
        <v>5374</v>
      </c>
      <c r="E1565" s="633" t="s">
        <v>6070</v>
      </c>
      <c r="F1565" s="633" t="s">
        <v>5374</v>
      </c>
    </row>
    <row r="1566" spans="1:6" x14ac:dyDescent="0.15">
      <c r="A1566" s="633" t="s">
        <v>6071</v>
      </c>
      <c r="B1566" s="633" t="s">
        <v>6072</v>
      </c>
      <c r="C1566" s="633" t="s">
        <v>653</v>
      </c>
      <c r="D1566" s="633" t="s">
        <v>5374</v>
      </c>
      <c r="E1566" s="633" t="s">
        <v>6073</v>
      </c>
      <c r="F1566" s="633" t="s">
        <v>5374</v>
      </c>
    </row>
    <row r="1567" spans="1:6" x14ac:dyDescent="0.15">
      <c r="A1567" s="633" t="s">
        <v>6074</v>
      </c>
      <c r="B1567" s="633" t="s">
        <v>6075</v>
      </c>
      <c r="C1567" s="633" t="s">
        <v>653</v>
      </c>
      <c r="D1567" s="633" t="s">
        <v>5374</v>
      </c>
      <c r="E1567" s="633" t="s">
        <v>4462</v>
      </c>
      <c r="F1567" s="633" t="s">
        <v>5374</v>
      </c>
    </row>
    <row r="1568" spans="1:6" x14ac:dyDescent="0.15">
      <c r="A1568" s="633" t="s">
        <v>6076</v>
      </c>
      <c r="B1568" s="633" t="s">
        <v>6077</v>
      </c>
      <c r="C1568" s="633" t="s">
        <v>653</v>
      </c>
      <c r="D1568" s="633" t="s">
        <v>5374</v>
      </c>
      <c r="E1568" s="633" t="s">
        <v>6078</v>
      </c>
      <c r="F1568" s="633" t="s">
        <v>5374</v>
      </c>
    </row>
    <row r="1569" spans="1:6" x14ac:dyDescent="0.15">
      <c r="A1569" s="633" t="s">
        <v>6079</v>
      </c>
      <c r="B1569" s="633" t="s">
        <v>6080</v>
      </c>
      <c r="C1569" s="633" t="s">
        <v>653</v>
      </c>
      <c r="D1569" s="633" t="s">
        <v>5374</v>
      </c>
      <c r="E1569" s="633" t="s">
        <v>1468</v>
      </c>
      <c r="F1569" s="633" t="s">
        <v>5374</v>
      </c>
    </row>
    <row r="1570" spans="1:6" x14ac:dyDescent="0.15">
      <c r="A1570" s="633" t="s">
        <v>6081</v>
      </c>
      <c r="B1570" s="633" t="s">
        <v>6082</v>
      </c>
      <c r="C1570" s="633" t="s">
        <v>653</v>
      </c>
      <c r="D1570" s="633" t="s">
        <v>5374</v>
      </c>
      <c r="E1570" s="633" t="s">
        <v>1823</v>
      </c>
      <c r="F1570" s="633" t="s">
        <v>5374</v>
      </c>
    </row>
    <row r="1571" spans="1:6" x14ac:dyDescent="0.15">
      <c r="A1571" s="633" t="s">
        <v>1274</v>
      </c>
      <c r="B1571" s="633" t="s">
        <v>1275</v>
      </c>
      <c r="C1571" s="633" t="s">
        <v>653</v>
      </c>
      <c r="D1571" s="633" t="s">
        <v>1276</v>
      </c>
      <c r="E1571" s="633" t="s">
        <v>2165</v>
      </c>
      <c r="F1571" s="633" t="s">
        <v>1276</v>
      </c>
    </row>
    <row r="1572" spans="1:6" x14ac:dyDescent="0.15">
      <c r="A1572" s="633" t="s">
        <v>1277</v>
      </c>
      <c r="B1572" s="633" t="s">
        <v>1278</v>
      </c>
      <c r="C1572" s="633" t="s">
        <v>653</v>
      </c>
      <c r="D1572" s="633" t="s">
        <v>1276</v>
      </c>
      <c r="E1572" s="633" t="s">
        <v>1279</v>
      </c>
      <c r="F1572" s="633" t="s">
        <v>1276</v>
      </c>
    </row>
    <row r="1573" spans="1:6" x14ac:dyDescent="0.15">
      <c r="A1573" s="633" t="s">
        <v>1280</v>
      </c>
      <c r="B1573" s="633" t="s">
        <v>1281</v>
      </c>
      <c r="C1573" s="633" t="s">
        <v>653</v>
      </c>
      <c r="D1573" s="633" t="s">
        <v>1276</v>
      </c>
      <c r="E1573" s="633" t="s">
        <v>669</v>
      </c>
      <c r="F1573" s="633" t="s">
        <v>1276</v>
      </c>
    </row>
    <row r="1574" spans="1:6" x14ac:dyDescent="0.15">
      <c r="A1574" s="633" t="s">
        <v>1282</v>
      </c>
      <c r="B1574" s="633" t="s">
        <v>1283</v>
      </c>
      <c r="C1574" s="633" t="s">
        <v>653</v>
      </c>
      <c r="D1574" s="633" t="s">
        <v>1276</v>
      </c>
      <c r="E1574" s="633" t="s">
        <v>1284</v>
      </c>
      <c r="F1574" s="633" t="s">
        <v>1276</v>
      </c>
    </row>
    <row r="1575" spans="1:6" x14ac:dyDescent="0.15">
      <c r="A1575" s="633" t="s">
        <v>1285</v>
      </c>
      <c r="B1575" s="633" t="s">
        <v>1286</v>
      </c>
      <c r="C1575" s="633" t="s">
        <v>653</v>
      </c>
      <c r="D1575" s="633" t="s">
        <v>1276</v>
      </c>
      <c r="E1575" s="633" t="s">
        <v>1287</v>
      </c>
      <c r="F1575" s="633" t="s">
        <v>1276</v>
      </c>
    </row>
    <row r="1576" spans="1:6" x14ac:dyDescent="0.15">
      <c r="A1576" s="633" t="s">
        <v>1288</v>
      </c>
      <c r="B1576" s="633" t="s">
        <v>1289</v>
      </c>
      <c r="C1576" s="633" t="s">
        <v>653</v>
      </c>
      <c r="D1576" s="633" t="s">
        <v>1276</v>
      </c>
      <c r="E1576" s="633" t="s">
        <v>1290</v>
      </c>
      <c r="F1576" s="633" t="s">
        <v>1276</v>
      </c>
    </row>
    <row r="1577" spans="1:6" x14ac:dyDescent="0.15">
      <c r="A1577" s="633" t="s">
        <v>1291</v>
      </c>
      <c r="B1577" s="633" t="s">
        <v>1292</v>
      </c>
      <c r="C1577" s="633" t="s">
        <v>653</v>
      </c>
      <c r="D1577" s="633" t="s">
        <v>1276</v>
      </c>
      <c r="E1577" s="633" t="s">
        <v>1293</v>
      </c>
      <c r="F1577" s="633" t="s">
        <v>1276</v>
      </c>
    </row>
    <row r="1578" spans="1:6" x14ac:dyDescent="0.15">
      <c r="A1578" s="633" t="s">
        <v>1294</v>
      </c>
      <c r="B1578" s="633" t="s">
        <v>1295</v>
      </c>
      <c r="C1578" s="633" t="s">
        <v>653</v>
      </c>
      <c r="D1578" s="633" t="s">
        <v>1276</v>
      </c>
      <c r="E1578" s="633" t="s">
        <v>1296</v>
      </c>
      <c r="F1578" s="633" t="s">
        <v>1276</v>
      </c>
    </row>
    <row r="1579" spans="1:6" x14ac:dyDescent="0.15">
      <c r="A1579" s="633" t="s">
        <v>1297</v>
      </c>
      <c r="B1579" s="633" t="s">
        <v>1298</v>
      </c>
      <c r="C1579" s="633" t="s">
        <v>653</v>
      </c>
      <c r="D1579" s="633" t="s">
        <v>1276</v>
      </c>
      <c r="E1579" s="633" t="s">
        <v>1299</v>
      </c>
      <c r="F1579" s="633" t="s">
        <v>1276</v>
      </c>
    </row>
    <row r="1580" spans="1:6" x14ac:dyDescent="0.15">
      <c r="A1580" s="633" t="s">
        <v>1300</v>
      </c>
      <c r="B1580" s="633" t="s">
        <v>1301</v>
      </c>
      <c r="C1580" s="633" t="s">
        <v>653</v>
      </c>
      <c r="D1580" s="633" t="s">
        <v>1276</v>
      </c>
      <c r="E1580" s="633" t="s">
        <v>1302</v>
      </c>
      <c r="F1580" s="633" t="s">
        <v>1276</v>
      </c>
    </row>
    <row r="1581" spans="1:6" x14ac:dyDescent="0.15">
      <c r="A1581" s="633" t="s">
        <v>1303</v>
      </c>
      <c r="B1581" s="633" t="s">
        <v>1304</v>
      </c>
      <c r="C1581" s="633" t="s">
        <v>653</v>
      </c>
      <c r="D1581" s="633" t="s">
        <v>1276</v>
      </c>
      <c r="E1581" s="633" t="s">
        <v>1305</v>
      </c>
      <c r="F1581" s="633" t="s">
        <v>1276</v>
      </c>
    </row>
    <row r="1582" spans="1:6" x14ac:dyDescent="0.15">
      <c r="A1582" s="633" t="s">
        <v>1306</v>
      </c>
      <c r="B1582" s="633" t="s">
        <v>1307</v>
      </c>
      <c r="C1582" s="633" t="s">
        <v>653</v>
      </c>
      <c r="D1582" s="633" t="s">
        <v>1276</v>
      </c>
      <c r="E1582" s="633" t="s">
        <v>1308</v>
      </c>
      <c r="F1582" s="633" t="s">
        <v>1276</v>
      </c>
    </row>
    <row r="1583" spans="1:6" x14ac:dyDescent="0.15">
      <c r="A1583" s="633" t="s">
        <v>1309</v>
      </c>
      <c r="B1583" s="633" t="s">
        <v>1310</v>
      </c>
      <c r="C1583" s="633" t="s">
        <v>653</v>
      </c>
      <c r="D1583" s="633" t="s">
        <v>1276</v>
      </c>
      <c r="E1583" s="633" t="s">
        <v>1311</v>
      </c>
      <c r="F1583" s="633" t="s">
        <v>1276</v>
      </c>
    </row>
    <row r="1584" spans="1:6" x14ac:dyDescent="0.15">
      <c r="A1584" s="633" t="s">
        <v>1312</v>
      </c>
      <c r="B1584" s="633" t="s">
        <v>1313</v>
      </c>
      <c r="C1584" s="633" t="s">
        <v>653</v>
      </c>
      <c r="D1584" s="633" t="s">
        <v>1276</v>
      </c>
      <c r="E1584" s="633" t="s">
        <v>1314</v>
      </c>
      <c r="F1584" s="633" t="s">
        <v>1276</v>
      </c>
    </row>
    <row r="1585" spans="1:6" x14ac:dyDescent="0.15">
      <c r="A1585" s="633" t="s">
        <v>1315</v>
      </c>
      <c r="B1585" s="633" t="s">
        <v>1316</v>
      </c>
      <c r="C1585" s="633" t="s">
        <v>653</v>
      </c>
      <c r="D1585" s="633" t="s">
        <v>1276</v>
      </c>
      <c r="E1585" s="633" t="s">
        <v>1317</v>
      </c>
      <c r="F1585" s="633" t="s">
        <v>1276</v>
      </c>
    </row>
    <row r="1586" spans="1:6" x14ac:dyDescent="0.15">
      <c r="A1586" s="633" t="s">
        <v>1318</v>
      </c>
      <c r="B1586" s="633" t="s">
        <v>1319</v>
      </c>
      <c r="C1586" s="633" t="s">
        <v>653</v>
      </c>
      <c r="D1586" s="633" t="s">
        <v>1276</v>
      </c>
      <c r="E1586" s="633" t="s">
        <v>1320</v>
      </c>
      <c r="F1586" s="633" t="s">
        <v>1276</v>
      </c>
    </row>
    <row r="1587" spans="1:6" x14ac:dyDescent="0.15">
      <c r="A1587" s="633" t="s">
        <v>1321</v>
      </c>
      <c r="B1587" s="633" t="s">
        <v>1322</v>
      </c>
      <c r="C1587" s="633" t="s">
        <v>653</v>
      </c>
      <c r="D1587" s="633" t="s">
        <v>1276</v>
      </c>
      <c r="E1587" s="633" t="s">
        <v>1323</v>
      </c>
      <c r="F1587" s="633" t="s">
        <v>1276</v>
      </c>
    </row>
    <row r="1588" spans="1:6" x14ac:dyDescent="0.15">
      <c r="A1588" s="633" t="s">
        <v>1324</v>
      </c>
      <c r="B1588" s="633" t="s">
        <v>1325</v>
      </c>
      <c r="C1588" s="633" t="s">
        <v>653</v>
      </c>
      <c r="D1588" s="633" t="s">
        <v>1276</v>
      </c>
      <c r="E1588" s="633" t="s">
        <v>1326</v>
      </c>
      <c r="F1588" s="633" t="s">
        <v>1276</v>
      </c>
    </row>
    <row r="1589" spans="1:6" x14ac:dyDescent="0.15">
      <c r="A1589" s="633" t="s">
        <v>1327</v>
      </c>
      <c r="B1589" s="633" t="s">
        <v>1328</v>
      </c>
      <c r="C1589" s="633" t="s">
        <v>653</v>
      </c>
      <c r="D1589" s="633" t="s">
        <v>1276</v>
      </c>
      <c r="E1589" s="633" t="s">
        <v>1329</v>
      </c>
      <c r="F1589" s="633" t="s">
        <v>1276</v>
      </c>
    </row>
    <row r="1590" spans="1:6" x14ac:dyDescent="0.15">
      <c r="A1590" s="633" t="s">
        <v>1330</v>
      </c>
      <c r="B1590" s="633" t="s">
        <v>1331</v>
      </c>
      <c r="C1590" s="633" t="s">
        <v>653</v>
      </c>
      <c r="D1590" s="633" t="s">
        <v>1276</v>
      </c>
      <c r="E1590" s="633" t="s">
        <v>792</v>
      </c>
      <c r="F1590" s="633" t="s">
        <v>1276</v>
      </c>
    </row>
    <row r="1591" spans="1:6" x14ac:dyDescent="0.15">
      <c r="A1591" s="633" t="s">
        <v>1332</v>
      </c>
      <c r="B1591" s="633" t="s">
        <v>1333</v>
      </c>
      <c r="C1591" s="633" t="s">
        <v>653</v>
      </c>
      <c r="D1591" s="633" t="s">
        <v>1276</v>
      </c>
      <c r="E1591" s="633" t="s">
        <v>1334</v>
      </c>
      <c r="F1591" s="633" t="s">
        <v>1276</v>
      </c>
    </row>
    <row r="1592" spans="1:6" x14ac:dyDescent="0.15">
      <c r="A1592" s="633" t="s">
        <v>1335</v>
      </c>
      <c r="B1592" s="633" t="s">
        <v>1336</v>
      </c>
      <c r="C1592" s="633" t="s">
        <v>653</v>
      </c>
      <c r="D1592" s="633" t="s">
        <v>1276</v>
      </c>
      <c r="E1592" s="633" t="s">
        <v>1337</v>
      </c>
      <c r="F1592" s="633" t="s">
        <v>1276</v>
      </c>
    </row>
    <row r="1593" spans="1:6" x14ac:dyDescent="0.15">
      <c r="A1593" s="633" t="s">
        <v>1338</v>
      </c>
      <c r="B1593" s="633" t="s">
        <v>1339</v>
      </c>
      <c r="C1593" s="633" t="s">
        <v>653</v>
      </c>
      <c r="D1593" s="633" t="s">
        <v>1276</v>
      </c>
      <c r="E1593" s="633" t="s">
        <v>1340</v>
      </c>
      <c r="F1593" s="633" t="s">
        <v>1276</v>
      </c>
    </row>
    <row r="1594" spans="1:6" x14ac:dyDescent="0.15">
      <c r="A1594" s="633" t="s">
        <v>1341</v>
      </c>
      <c r="B1594" s="633" t="s">
        <v>1342</v>
      </c>
      <c r="C1594" s="633" t="s">
        <v>653</v>
      </c>
      <c r="D1594" s="633" t="s">
        <v>1276</v>
      </c>
      <c r="E1594" s="633" t="s">
        <v>1343</v>
      </c>
      <c r="F1594" s="633" t="s">
        <v>1276</v>
      </c>
    </row>
    <row r="1595" spans="1:6" x14ac:dyDescent="0.15">
      <c r="A1595" s="633" t="s">
        <v>1344</v>
      </c>
      <c r="B1595" s="633" t="s">
        <v>1345</v>
      </c>
      <c r="C1595" s="633" t="s">
        <v>653</v>
      </c>
      <c r="D1595" s="633" t="s">
        <v>1276</v>
      </c>
      <c r="E1595" s="633" t="s">
        <v>1346</v>
      </c>
      <c r="F1595" s="633" t="s">
        <v>1276</v>
      </c>
    </row>
    <row r="1596" spans="1:6" x14ac:dyDescent="0.15">
      <c r="A1596" s="633" t="s">
        <v>1347</v>
      </c>
      <c r="B1596" s="633" t="s">
        <v>1348</v>
      </c>
      <c r="C1596" s="633" t="s">
        <v>653</v>
      </c>
      <c r="D1596" s="633" t="s">
        <v>1276</v>
      </c>
      <c r="E1596" s="633" t="s">
        <v>1349</v>
      </c>
      <c r="F1596" s="633" t="s">
        <v>1276</v>
      </c>
    </row>
    <row r="1597" spans="1:6" x14ac:dyDescent="0.15">
      <c r="A1597" s="633" t="s">
        <v>1350</v>
      </c>
      <c r="B1597" s="633" t="s">
        <v>1351</v>
      </c>
      <c r="C1597" s="633" t="s">
        <v>653</v>
      </c>
      <c r="D1597" s="633" t="s">
        <v>1276</v>
      </c>
      <c r="E1597" s="633" t="s">
        <v>1352</v>
      </c>
      <c r="F1597" s="633" t="s">
        <v>1276</v>
      </c>
    </row>
    <row r="1598" spans="1:6" x14ac:dyDescent="0.15">
      <c r="A1598" s="633" t="s">
        <v>1353</v>
      </c>
      <c r="B1598" s="633" t="s">
        <v>1354</v>
      </c>
      <c r="C1598" s="633" t="s">
        <v>653</v>
      </c>
      <c r="D1598" s="633" t="s">
        <v>1276</v>
      </c>
      <c r="E1598" s="633" t="s">
        <v>1355</v>
      </c>
      <c r="F1598" s="633" t="s">
        <v>1276</v>
      </c>
    </row>
    <row r="1599" spans="1:6" x14ac:dyDescent="0.15">
      <c r="A1599" s="633" t="s">
        <v>1356</v>
      </c>
      <c r="B1599" s="633" t="s">
        <v>1357</v>
      </c>
      <c r="C1599" s="633" t="s">
        <v>653</v>
      </c>
      <c r="D1599" s="633" t="s">
        <v>1276</v>
      </c>
      <c r="E1599" s="633" t="s">
        <v>1358</v>
      </c>
      <c r="F1599" s="633" t="s">
        <v>1276</v>
      </c>
    </row>
    <row r="1600" spans="1:6" x14ac:dyDescent="0.15">
      <c r="A1600" s="633" t="s">
        <v>1359</v>
      </c>
      <c r="B1600" s="633" t="s">
        <v>1360</v>
      </c>
      <c r="C1600" s="633" t="s">
        <v>653</v>
      </c>
      <c r="D1600" s="633" t="s">
        <v>1276</v>
      </c>
      <c r="E1600" s="633" t="s">
        <v>1361</v>
      </c>
      <c r="F1600" s="633" t="s">
        <v>1276</v>
      </c>
    </row>
    <row r="1601" spans="1:6" x14ac:dyDescent="0.15">
      <c r="A1601" s="633" t="s">
        <v>1362</v>
      </c>
      <c r="B1601" s="633" t="s">
        <v>1363</v>
      </c>
      <c r="C1601" s="633" t="s">
        <v>653</v>
      </c>
      <c r="D1601" s="633" t="s">
        <v>1276</v>
      </c>
      <c r="E1601" s="633" t="s">
        <v>888</v>
      </c>
      <c r="F1601" s="633" t="s">
        <v>1276</v>
      </c>
    </row>
    <row r="1602" spans="1:6" x14ac:dyDescent="0.15">
      <c r="A1602" s="633" t="s">
        <v>1364</v>
      </c>
      <c r="B1602" s="633" t="s">
        <v>1365</v>
      </c>
      <c r="C1602" s="633" t="s">
        <v>653</v>
      </c>
      <c r="D1602" s="633" t="s">
        <v>1276</v>
      </c>
      <c r="E1602" s="633" t="s">
        <v>1366</v>
      </c>
      <c r="F1602" s="633" t="s">
        <v>1276</v>
      </c>
    </row>
    <row r="1603" spans="1:6" x14ac:dyDescent="0.15">
      <c r="A1603" s="633" t="s">
        <v>1367</v>
      </c>
      <c r="B1603" s="633" t="s">
        <v>1368</v>
      </c>
      <c r="C1603" s="633" t="s">
        <v>653</v>
      </c>
      <c r="D1603" s="633" t="s">
        <v>1276</v>
      </c>
      <c r="E1603" s="633" t="s">
        <v>1369</v>
      </c>
      <c r="F1603" s="633" t="s">
        <v>1276</v>
      </c>
    </row>
    <row r="1604" spans="1:6" x14ac:dyDescent="0.15">
      <c r="A1604" s="633" t="s">
        <v>1370</v>
      </c>
      <c r="B1604" s="633" t="s">
        <v>1371</v>
      </c>
      <c r="C1604" s="633" t="s">
        <v>653</v>
      </c>
      <c r="D1604" s="633" t="s">
        <v>1276</v>
      </c>
      <c r="E1604" s="633" t="s">
        <v>1372</v>
      </c>
      <c r="F1604" s="633" t="s">
        <v>1276</v>
      </c>
    </row>
    <row r="1605" spans="1:6" x14ac:dyDescent="0.15">
      <c r="A1605" s="633" t="s">
        <v>1373</v>
      </c>
      <c r="B1605" s="633" t="s">
        <v>1374</v>
      </c>
      <c r="C1605" s="633" t="s">
        <v>653</v>
      </c>
      <c r="D1605" s="633" t="s">
        <v>1276</v>
      </c>
      <c r="E1605" s="633" t="s">
        <v>1375</v>
      </c>
      <c r="F1605" s="633" t="s">
        <v>1276</v>
      </c>
    </row>
    <row r="1606" spans="1:6" x14ac:dyDescent="0.15">
      <c r="A1606" s="633" t="s">
        <v>1376</v>
      </c>
      <c r="B1606" s="633" t="s">
        <v>1377</v>
      </c>
      <c r="C1606" s="633" t="s">
        <v>653</v>
      </c>
      <c r="D1606" s="633" t="s">
        <v>1276</v>
      </c>
      <c r="E1606" s="633" t="s">
        <v>1378</v>
      </c>
      <c r="F1606" s="633" t="s">
        <v>1276</v>
      </c>
    </row>
    <row r="1607" spans="1:6" x14ac:dyDescent="0.15">
      <c r="A1607" s="633" t="s">
        <v>1379</v>
      </c>
      <c r="B1607" s="633" t="s">
        <v>1380</v>
      </c>
      <c r="C1607" s="633" t="s">
        <v>653</v>
      </c>
      <c r="D1607" s="633" t="s">
        <v>1276</v>
      </c>
      <c r="E1607" s="633" t="s">
        <v>1381</v>
      </c>
      <c r="F1607" s="633" t="s">
        <v>1276</v>
      </c>
    </row>
    <row r="1608" spans="1:6" x14ac:dyDescent="0.15">
      <c r="A1608" s="633" t="s">
        <v>1382</v>
      </c>
      <c r="B1608" s="633" t="s">
        <v>1383</v>
      </c>
      <c r="C1608" s="633" t="s">
        <v>653</v>
      </c>
      <c r="D1608" s="633" t="s">
        <v>1276</v>
      </c>
      <c r="E1608" s="633" t="s">
        <v>1384</v>
      </c>
      <c r="F1608" s="633" t="s">
        <v>1276</v>
      </c>
    </row>
    <row r="1609" spans="1:6" x14ac:dyDescent="0.15">
      <c r="A1609" s="633" t="s">
        <v>1385</v>
      </c>
      <c r="B1609" s="633" t="s">
        <v>1386</v>
      </c>
      <c r="C1609" s="633" t="s">
        <v>653</v>
      </c>
      <c r="D1609" s="633" t="s">
        <v>1276</v>
      </c>
      <c r="E1609" s="633" t="s">
        <v>1387</v>
      </c>
      <c r="F1609" s="633" t="s">
        <v>1276</v>
      </c>
    </row>
    <row r="1610" spans="1:6" x14ac:dyDescent="0.15">
      <c r="A1610" s="633" t="s">
        <v>1388</v>
      </c>
      <c r="B1610" s="633" t="s">
        <v>1389</v>
      </c>
      <c r="C1610" s="633" t="s">
        <v>653</v>
      </c>
      <c r="D1610" s="633" t="s">
        <v>1276</v>
      </c>
      <c r="E1610" s="633" t="s">
        <v>1390</v>
      </c>
      <c r="F1610" s="633" t="s">
        <v>1276</v>
      </c>
    </row>
    <row r="1611" spans="1:6" x14ac:dyDescent="0.15">
      <c r="A1611" s="633" t="s">
        <v>1391</v>
      </c>
      <c r="B1611" s="633" t="s">
        <v>1392</v>
      </c>
      <c r="C1611" s="633" t="s">
        <v>653</v>
      </c>
      <c r="D1611" s="633" t="s">
        <v>1276</v>
      </c>
      <c r="E1611" s="633" t="s">
        <v>1393</v>
      </c>
      <c r="F1611" s="633" t="s">
        <v>1276</v>
      </c>
    </row>
    <row r="1612" spans="1:6" x14ac:dyDescent="0.15">
      <c r="A1612" s="633" t="s">
        <v>1394</v>
      </c>
      <c r="B1612" s="633" t="s">
        <v>1395</v>
      </c>
      <c r="C1612" s="633" t="s">
        <v>653</v>
      </c>
      <c r="D1612" s="633" t="s">
        <v>1276</v>
      </c>
      <c r="E1612" s="633" t="s">
        <v>1396</v>
      </c>
      <c r="F1612" s="633" t="s">
        <v>1276</v>
      </c>
    </row>
    <row r="1613" spans="1:6" x14ac:dyDescent="0.15">
      <c r="A1613" s="633" t="s">
        <v>1397</v>
      </c>
      <c r="B1613" s="633" t="s">
        <v>1398</v>
      </c>
      <c r="C1613" s="633" t="s">
        <v>653</v>
      </c>
      <c r="D1613" s="633" t="s">
        <v>1276</v>
      </c>
      <c r="E1613" s="633" t="s">
        <v>1399</v>
      </c>
      <c r="F1613" s="633" t="s">
        <v>1276</v>
      </c>
    </row>
    <row r="1614" spans="1:6" x14ac:dyDescent="0.15">
      <c r="A1614" s="633" t="s">
        <v>1400</v>
      </c>
      <c r="B1614" s="633" t="s">
        <v>1401</v>
      </c>
      <c r="C1614" s="633" t="s">
        <v>653</v>
      </c>
      <c r="D1614" s="633" t="s">
        <v>1276</v>
      </c>
      <c r="E1614" s="633" t="s">
        <v>1402</v>
      </c>
      <c r="F1614" s="633" t="s">
        <v>1276</v>
      </c>
    </row>
    <row r="1615" spans="1:6" x14ac:dyDescent="0.15">
      <c r="A1615" s="633" t="s">
        <v>1403</v>
      </c>
      <c r="B1615" s="633" t="s">
        <v>1404</v>
      </c>
      <c r="C1615" s="633" t="s">
        <v>653</v>
      </c>
      <c r="D1615" s="633" t="s">
        <v>1276</v>
      </c>
      <c r="E1615" s="633" t="s">
        <v>1405</v>
      </c>
      <c r="F1615" s="633" t="s">
        <v>1276</v>
      </c>
    </row>
    <row r="1616" spans="1:6" x14ac:dyDescent="0.15">
      <c r="A1616" s="633" t="s">
        <v>1406</v>
      </c>
      <c r="B1616" s="633" t="s">
        <v>1407</v>
      </c>
      <c r="C1616" s="633" t="s">
        <v>653</v>
      </c>
      <c r="D1616" s="633" t="s">
        <v>1276</v>
      </c>
      <c r="E1616" s="633" t="s">
        <v>1408</v>
      </c>
      <c r="F1616" s="633" t="s">
        <v>1276</v>
      </c>
    </row>
    <row r="1617" spans="1:6" x14ac:dyDescent="0.15">
      <c r="A1617" s="633" t="s">
        <v>1409</v>
      </c>
      <c r="B1617" s="633" t="s">
        <v>1410</v>
      </c>
      <c r="C1617" s="633" t="s">
        <v>653</v>
      </c>
      <c r="D1617" s="633" t="s">
        <v>1276</v>
      </c>
      <c r="E1617" s="633" t="s">
        <v>1411</v>
      </c>
      <c r="F1617" s="633" t="s">
        <v>1276</v>
      </c>
    </row>
    <row r="1618" spans="1:6" x14ac:dyDescent="0.15">
      <c r="A1618" s="633" t="s">
        <v>1412</v>
      </c>
      <c r="B1618" s="633" t="s">
        <v>1413</v>
      </c>
      <c r="C1618" s="633" t="s">
        <v>653</v>
      </c>
      <c r="D1618" s="633" t="s">
        <v>1276</v>
      </c>
      <c r="E1618" s="633" t="s">
        <v>1414</v>
      </c>
      <c r="F1618" s="633" t="s">
        <v>1276</v>
      </c>
    </row>
    <row r="1619" spans="1:6" x14ac:dyDescent="0.15">
      <c r="A1619" s="633" t="s">
        <v>1415</v>
      </c>
      <c r="B1619" s="633" t="s">
        <v>1416</v>
      </c>
      <c r="C1619" s="633" t="s">
        <v>653</v>
      </c>
      <c r="D1619" s="633" t="s">
        <v>1276</v>
      </c>
      <c r="E1619" s="633" t="s">
        <v>1417</v>
      </c>
      <c r="F1619" s="633" t="s">
        <v>1276</v>
      </c>
    </row>
    <row r="1620" spans="1:6" x14ac:dyDescent="0.15">
      <c r="A1620" s="633" t="s">
        <v>1418</v>
      </c>
      <c r="B1620" s="633" t="s">
        <v>1419</v>
      </c>
      <c r="C1620" s="633" t="s">
        <v>653</v>
      </c>
      <c r="D1620" s="633" t="s">
        <v>1276</v>
      </c>
      <c r="E1620" s="633" t="s">
        <v>1420</v>
      </c>
      <c r="F1620" s="633" t="s">
        <v>1276</v>
      </c>
    </row>
    <row r="1621" spans="1:6" x14ac:dyDescent="0.15">
      <c r="A1621" s="633" t="s">
        <v>1421</v>
      </c>
      <c r="B1621" s="633" t="s">
        <v>1422</v>
      </c>
      <c r="C1621" s="633" t="s">
        <v>653</v>
      </c>
      <c r="D1621" s="633" t="s">
        <v>1276</v>
      </c>
      <c r="E1621" s="633" t="s">
        <v>1423</v>
      </c>
      <c r="F1621" s="633" t="s">
        <v>1276</v>
      </c>
    </row>
    <row r="1622" spans="1:6" x14ac:dyDescent="0.15">
      <c r="A1622" s="633" t="s">
        <v>1424</v>
      </c>
      <c r="B1622" s="633" t="s">
        <v>1425</v>
      </c>
      <c r="C1622" s="633" t="s">
        <v>653</v>
      </c>
      <c r="D1622" s="633" t="s">
        <v>1276</v>
      </c>
      <c r="E1622" s="633" t="s">
        <v>1426</v>
      </c>
      <c r="F1622" s="633" t="s">
        <v>1276</v>
      </c>
    </row>
    <row r="1623" spans="1:6" x14ac:dyDescent="0.15">
      <c r="A1623" s="633" t="s">
        <v>1427</v>
      </c>
      <c r="B1623" s="633" t="s">
        <v>1428</v>
      </c>
      <c r="C1623" s="633" t="s">
        <v>653</v>
      </c>
      <c r="D1623" s="633" t="s">
        <v>1276</v>
      </c>
      <c r="E1623" s="633" t="s">
        <v>1429</v>
      </c>
      <c r="F1623" s="633" t="s">
        <v>1276</v>
      </c>
    </row>
    <row r="1624" spans="1:6" x14ac:dyDescent="0.15">
      <c r="A1624" s="633" t="s">
        <v>1430</v>
      </c>
      <c r="B1624" s="633" t="s">
        <v>1431</v>
      </c>
      <c r="C1624" s="633" t="s">
        <v>653</v>
      </c>
      <c r="D1624" s="633" t="s">
        <v>1276</v>
      </c>
      <c r="E1624" s="633" t="s">
        <v>1432</v>
      </c>
      <c r="F1624" s="633" t="s">
        <v>1276</v>
      </c>
    </row>
    <row r="1625" spans="1:6" x14ac:dyDescent="0.15">
      <c r="A1625" s="633" t="s">
        <v>1433</v>
      </c>
      <c r="B1625" s="633" t="s">
        <v>1434</v>
      </c>
      <c r="C1625" s="633" t="s">
        <v>653</v>
      </c>
      <c r="D1625" s="633" t="s">
        <v>1276</v>
      </c>
      <c r="E1625" s="633" t="s">
        <v>1435</v>
      </c>
      <c r="F1625" s="633" t="s">
        <v>1276</v>
      </c>
    </row>
    <row r="1626" spans="1:6" x14ac:dyDescent="0.15">
      <c r="A1626" s="633" t="s">
        <v>1436</v>
      </c>
      <c r="B1626" s="633" t="s">
        <v>1437</v>
      </c>
      <c r="C1626" s="633" t="s">
        <v>653</v>
      </c>
      <c r="D1626" s="633" t="s">
        <v>1276</v>
      </c>
      <c r="E1626" s="633" t="s">
        <v>1438</v>
      </c>
      <c r="F1626" s="633" t="s">
        <v>1276</v>
      </c>
    </row>
    <row r="1627" spans="1:6" x14ac:dyDescent="0.15">
      <c r="A1627" s="633" t="s">
        <v>1439</v>
      </c>
      <c r="B1627" s="633" t="s">
        <v>1440</v>
      </c>
      <c r="C1627" s="633" t="s">
        <v>653</v>
      </c>
      <c r="D1627" s="633" t="s">
        <v>1276</v>
      </c>
      <c r="E1627" s="633" t="s">
        <v>1441</v>
      </c>
      <c r="F1627" s="633" t="s">
        <v>1276</v>
      </c>
    </row>
    <row r="1628" spans="1:6" x14ac:dyDescent="0.15">
      <c r="A1628" s="633" t="s">
        <v>1442</v>
      </c>
      <c r="B1628" s="633" t="s">
        <v>1443</v>
      </c>
      <c r="C1628" s="633" t="s">
        <v>653</v>
      </c>
      <c r="D1628" s="633" t="s">
        <v>1276</v>
      </c>
      <c r="E1628" s="633" t="s">
        <v>1444</v>
      </c>
      <c r="F1628" s="633" t="s">
        <v>1276</v>
      </c>
    </row>
    <row r="1629" spans="1:6" x14ac:dyDescent="0.15">
      <c r="A1629" s="633" t="s">
        <v>1445</v>
      </c>
      <c r="B1629" s="633" t="s">
        <v>1446</v>
      </c>
      <c r="C1629" s="633" t="s">
        <v>653</v>
      </c>
      <c r="D1629" s="633" t="s">
        <v>1276</v>
      </c>
      <c r="E1629" s="633" t="s">
        <v>1447</v>
      </c>
      <c r="F1629" s="633" t="s">
        <v>1276</v>
      </c>
    </row>
    <row r="1630" spans="1:6" x14ac:dyDescent="0.15">
      <c r="A1630" s="633" t="s">
        <v>1448</v>
      </c>
      <c r="B1630" s="633" t="s">
        <v>1449</v>
      </c>
      <c r="C1630" s="633" t="s">
        <v>653</v>
      </c>
      <c r="D1630" s="633" t="s">
        <v>1276</v>
      </c>
      <c r="E1630" s="633" t="s">
        <v>1450</v>
      </c>
      <c r="F1630" s="633" t="s">
        <v>1276</v>
      </c>
    </row>
    <row r="1631" spans="1:6" x14ac:dyDescent="0.15">
      <c r="A1631" s="633" t="s">
        <v>1451</v>
      </c>
      <c r="B1631" s="633" t="s">
        <v>1452</v>
      </c>
      <c r="C1631" s="633" t="s">
        <v>653</v>
      </c>
      <c r="D1631" s="633" t="s">
        <v>1276</v>
      </c>
      <c r="E1631" s="633" t="s">
        <v>1453</v>
      </c>
      <c r="F1631" s="633" t="s">
        <v>1276</v>
      </c>
    </row>
    <row r="1632" spans="1:6" x14ac:dyDescent="0.15">
      <c r="A1632" s="633" t="s">
        <v>1454</v>
      </c>
      <c r="B1632" s="633" t="s">
        <v>1455</v>
      </c>
      <c r="C1632" s="633" t="s">
        <v>653</v>
      </c>
      <c r="D1632" s="633" t="s">
        <v>1276</v>
      </c>
      <c r="E1632" s="633" t="s">
        <v>1456</v>
      </c>
      <c r="F1632" s="633" t="s">
        <v>1276</v>
      </c>
    </row>
    <row r="1633" spans="1:6" x14ac:dyDescent="0.15">
      <c r="A1633" s="633" t="s">
        <v>1457</v>
      </c>
      <c r="B1633" s="633" t="s">
        <v>1458</v>
      </c>
      <c r="C1633" s="633" t="s">
        <v>653</v>
      </c>
      <c r="D1633" s="633" t="s">
        <v>1276</v>
      </c>
      <c r="E1633" s="633" t="s">
        <v>1459</v>
      </c>
      <c r="F1633" s="633" t="s">
        <v>1276</v>
      </c>
    </row>
    <row r="1634" spans="1:6" x14ac:dyDescent="0.15">
      <c r="A1634" s="633" t="s">
        <v>1460</v>
      </c>
      <c r="B1634" s="633" t="s">
        <v>1461</v>
      </c>
      <c r="C1634" s="633" t="s">
        <v>653</v>
      </c>
      <c r="D1634" s="633" t="s">
        <v>1276</v>
      </c>
      <c r="E1634" s="633" t="s">
        <v>1462</v>
      </c>
      <c r="F1634" s="633" t="s">
        <v>1276</v>
      </c>
    </row>
    <row r="1635" spans="1:6" x14ac:dyDescent="0.15">
      <c r="A1635" s="633" t="s">
        <v>1463</v>
      </c>
      <c r="B1635" s="633" t="s">
        <v>1464</v>
      </c>
      <c r="C1635" s="633" t="s">
        <v>653</v>
      </c>
      <c r="D1635" s="633" t="s">
        <v>1276</v>
      </c>
      <c r="E1635" s="633" t="s">
        <v>1465</v>
      </c>
      <c r="F1635" s="633" t="s">
        <v>1276</v>
      </c>
    </row>
    <row r="1636" spans="1:6" x14ac:dyDescent="0.15">
      <c r="A1636" s="633" t="s">
        <v>1466</v>
      </c>
      <c r="B1636" s="633" t="s">
        <v>1467</v>
      </c>
      <c r="C1636" s="633" t="s">
        <v>653</v>
      </c>
      <c r="D1636" s="633" t="s">
        <v>1276</v>
      </c>
      <c r="E1636" s="633" t="s">
        <v>1468</v>
      </c>
      <c r="F1636" s="633" t="s">
        <v>1276</v>
      </c>
    </row>
    <row r="1637" spans="1:6" x14ac:dyDescent="0.15">
      <c r="A1637" s="633" t="s">
        <v>1469</v>
      </c>
      <c r="B1637" s="633" t="s">
        <v>1470</v>
      </c>
      <c r="C1637" s="633" t="s">
        <v>653</v>
      </c>
      <c r="D1637" s="633" t="s">
        <v>1276</v>
      </c>
      <c r="E1637" s="633" t="s">
        <v>1471</v>
      </c>
      <c r="F1637" s="633" t="s">
        <v>1276</v>
      </c>
    </row>
    <row r="1638" spans="1:6" x14ac:dyDescent="0.15">
      <c r="A1638" s="633" t="s">
        <v>1472</v>
      </c>
      <c r="B1638" s="633" t="s">
        <v>1473</v>
      </c>
      <c r="C1638" s="633" t="s">
        <v>653</v>
      </c>
      <c r="D1638" s="633" t="s">
        <v>1276</v>
      </c>
      <c r="E1638" s="633" t="s">
        <v>1474</v>
      </c>
      <c r="F1638" s="633" t="s">
        <v>1276</v>
      </c>
    </row>
    <row r="1639" spans="1:6" x14ac:dyDescent="0.15">
      <c r="A1639" s="633" t="s">
        <v>1475</v>
      </c>
      <c r="B1639" s="633" t="s">
        <v>1476</v>
      </c>
      <c r="C1639" s="633" t="s">
        <v>653</v>
      </c>
      <c r="D1639" s="633" t="s">
        <v>1276</v>
      </c>
      <c r="E1639" s="633" t="s">
        <v>1477</v>
      </c>
      <c r="F1639" s="633" t="s">
        <v>1276</v>
      </c>
    </row>
    <row r="1640" spans="1:6" x14ac:dyDescent="0.15">
      <c r="A1640" s="633" t="s">
        <v>6083</v>
      </c>
      <c r="B1640" s="633" t="s">
        <v>6084</v>
      </c>
      <c r="C1640" s="633" t="s">
        <v>653</v>
      </c>
      <c r="D1640" s="633" t="s">
        <v>6085</v>
      </c>
      <c r="E1640" s="633" t="s">
        <v>2165</v>
      </c>
      <c r="F1640" s="633" t="s">
        <v>6085</v>
      </c>
    </row>
    <row r="1641" spans="1:6" x14ac:dyDescent="0.15">
      <c r="A1641" s="633" t="s">
        <v>6086</v>
      </c>
      <c r="B1641" s="633" t="s">
        <v>6087</v>
      </c>
      <c r="C1641" s="633" t="s">
        <v>653</v>
      </c>
      <c r="D1641" s="633" t="s">
        <v>6085</v>
      </c>
      <c r="E1641" s="633" t="s">
        <v>6088</v>
      </c>
      <c r="F1641" s="633" t="s">
        <v>6085</v>
      </c>
    </row>
    <row r="1642" spans="1:6" x14ac:dyDescent="0.15">
      <c r="A1642" s="633" t="s">
        <v>6089</v>
      </c>
      <c r="B1642" s="633" t="s">
        <v>6090</v>
      </c>
      <c r="C1642" s="633" t="s">
        <v>653</v>
      </c>
      <c r="D1642" s="633" t="s">
        <v>6085</v>
      </c>
      <c r="E1642" s="633" t="s">
        <v>6091</v>
      </c>
      <c r="F1642" s="633" t="s">
        <v>6085</v>
      </c>
    </row>
    <row r="1643" spans="1:6" x14ac:dyDescent="0.15">
      <c r="A1643" s="633" t="s">
        <v>6092</v>
      </c>
      <c r="B1643" s="633" t="s">
        <v>6093</v>
      </c>
      <c r="C1643" s="633" t="s">
        <v>653</v>
      </c>
      <c r="D1643" s="633" t="s">
        <v>6085</v>
      </c>
      <c r="E1643" s="633" t="s">
        <v>6094</v>
      </c>
      <c r="F1643" s="633" t="s">
        <v>6085</v>
      </c>
    </row>
    <row r="1644" spans="1:6" x14ac:dyDescent="0.15">
      <c r="A1644" s="633" t="s">
        <v>6095</v>
      </c>
      <c r="B1644" s="633" t="s">
        <v>6096</v>
      </c>
      <c r="C1644" s="633" t="s">
        <v>653</v>
      </c>
      <c r="D1644" s="633" t="s">
        <v>6085</v>
      </c>
      <c r="E1644" s="633" t="s">
        <v>6097</v>
      </c>
      <c r="F1644" s="633" t="s">
        <v>6085</v>
      </c>
    </row>
    <row r="1645" spans="1:6" x14ac:dyDescent="0.15">
      <c r="A1645" s="633" t="s">
        <v>6098</v>
      </c>
      <c r="B1645" s="633" t="s">
        <v>6099</v>
      </c>
      <c r="C1645" s="633" t="s">
        <v>653</v>
      </c>
      <c r="D1645" s="633" t="s">
        <v>6085</v>
      </c>
      <c r="E1645" s="633" t="s">
        <v>6100</v>
      </c>
      <c r="F1645" s="633" t="s">
        <v>6085</v>
      </c>
    </row>
    <row r="1646" spans="1:6" x14ac:dyDescent="0.15">
      <c r="A1646" s="633" t="s">
        <v>6101</v>
      </c>
      <c r="B1646" s="633" t="s">
        <v>6102</v>
      </c>
      <c r="C1646" s="633" t="s">
        <v>653</v>
      </c>
      <c r="D1646" s="633" t="s">
        <v>6085</v>
      </c>
      <c r="E1646" s="633" t="s">
        <v>6103</v>
      </c>
      <c r="F1646" s="633" t="s">
        <v>6085</v>
      </c>
    </row>
    <row r="1647" spans="1:6" x14ac:dyDescent="0.15">
      <c r="A1647" s="633" t="s">
        <v>6104</v>
      </c>
      <c r="B1647" s="633" t="s">
        <v>6105</v>
      </c>
      <c r="C1647" s="633" t="s">
        <v>653</v>
      </c>
      <c r="D1647" s="633" t="s">
        <v>6085</v>
      </c>
      <c r="E1647" s="633" t="s">
        <v>6106</v>
      </c>
      <c r="F1647" s="633" t="s">
        <v>6085</v>
      </c>
    </row>
    <row r="1648" spans="1:6" x14ac:dyDescent="0.15">
      <c r="A1648" s="633" t="s">
        <v>6107</v>
      </c>
      <c r="B1648" s="633" t="s">
        <v>6108</v>
      </c>
      <c r="C1648" s="633" t="s">
        <v>653</v>
      </c>
      <c r="D1648" s="633" t="s">
        <v>6085</v>
      </c>
      <c r="E1648" s="633" t="s">
        <v>6109</v>
      </c>
      <c r="F1648" s="633" t="s">
        <v>6085</v>
      </c>
    </row>
    <row r="1649" spans="1:6" x14ac:dyDescent="0.15">
      <c r="A1649" s="633" t="s">
        <v>6110</v>
      </c>
      <c r="B1649" s="633" t="s">
        <v>6111</v>
      </c>
      <c r="C1649" s="633" t="s">
        <v>653</v>
      </c>
      <c r="D1649" s="633" t="s">
        <v>6085</v>
      </c>
      <c r="E1649" s="633" t="s">
        <v>6112</v>
      </c>
      <c r="F1649" s="633" t="s">
        <v>6085</v>
      </c>
    </row>
    <row r="1650" spans="1:6" x14ac:dyDescent="0.15">
      <c r="A1650" s="633" t="s">
        <v>6113</v>
      </c>
      <c r="B1650" s="633" t="s">
        <v>6114</v>
      </c>
      <c r="C1650" s="633" t="s">
        <v>653</v>
      </c>
      <c r="D1650" s="633" t="s">
        <v>6085</v>
      </c>
      <c r="E1650" s="633" t="s">
        <v>6115</v>
      </c>
      <c r="F1650" s="633" t="s">
        <v>6085</v>
      </c>
    </row>
    <row r="1651" spans="1:6" x14ac:dyDescent="0.15">
      <c r="A1651" s="633" t="s">
        <v>6116</v>
      </c>
      <c r="B1651" s="633" t="s">
        <v>6117</v>
      </c>
      <c r="C1651" s="633" t="s">
        <v>653</v>
      </c>
      <c r="D1651" s="633" t="s">
        <v>6085</v>
      </c>
      <c r="E1651" s="633" t="s">
        <v>6118</v>
      </c>
      <c r="F1651" s="633" t="s">
        <v>6085</v>
      </c>
    </row>
    <row r="1652" spans="1:6" x14ac:dyDescent="0.15">
      <c r="A1652" s="633" t="s">
        <v>6119</v>
      </c>
      <c r="B1652" s="633" t="s">
        <v>6120</v>
      </c>
      <c r="C1652" s="633" t="s">
        <v>653</v>
      </c>
      <c r="D1652" s="633" t="s">
        <v>6085</v>
      </c>
      <c r="E1652" s="633" t="s">
        <v>6121</v>
      </c>
      <c r="F1652" s="633" t="s">
        <v>6085</v>
      </c>
    </row>
    <row r="1653" spans="1:6" x14ac:dyDescent="0.15">
      <c r="A1653" s="633" t="s">
        <v>6122</v>
      </c>
      <c r="B1653" s="633" t="s">
        <v>6123</v>
      </c>
      <c r="C1653" s="633" t="s">
        <v>653</v>
      </c>
      <c r="D1653" s="633" t="s">
        <v>6085</v>
      </c>
      <c r="E1653" s="633" t="s">
        <v>6124</v>
      </c>
      <c r="F1653" s="633" t="s">
        <v>6085</v>
      </c>
    </row>
    <row r="1654" spans="1:6" x14ac:dyDescent="0.15">
      <c r="A1654" s="633" t="s">
        <v>6125</v>
      </c>
      <c r="B1654" s="633" t="s">
        <v>6126</v>
      </c>
      <c r="C1654" s="633" t="s">
        <v>653</v>
      </c>
      <c r="D1654" s="633" t="s">
        <v>6085</v>
      </c>
      <c r="E1654" s="633" t="s">
        <v>6127</v>
      </c>
      <c r="F1654" s="633" t="s">
        <v>6085</v>
      </c>
    </row>
    <row r="1655" spans="1:6" x14ac:dyDescent="0.15">
      <c r="A1655" s="633" t="s">
        <v>6128</v>
      </c>
      <c r="B1655" s="633" t="s">
        <v>6129</v>
      </c>
      <c r="C1655" s="633" t="s">
        <v>653</v>
      </c>
      <c r="D1655" s="633" t="s">
        <v>6085</v>
      </c>
      <c r="E1655" s="633" t="s">
        <v>6130</v>
      </c>
      <c r="F1655" s="633" t="s">
        <v>6085</v>
      </c>
    </row>
    <row r="1656" spans="1:6" x14ac:dyDescent="0.15">
      <c r="A1656" s="633" t="s">
        <v>6131</v>
      </c>
      <c r="B1656" s="633" t="s">
        <v>6132</v>
      </c>
      <c r="C1656" s="633" t="s">
        <v>653</v>
      </c>
      <c r="D1656" s="633" t="s">
        <v>6085</v>
      </c>
      <c r="E1656" s="633" t="s">
        <v>6133</v>
      </c>
      <c r="F1656" s="633" t="s">
        <v>6085</v>
      </c>
    </row>
    <row r="1657" spans="1:6" x14ac:dyDescent="0.15">
      <c r="A1657" s="633" t="s">
        <v>6134</v>
      </c>
      <c r="B1657" s="633" t="s">
        <v>6135</v>
      </c>
      <c r="C1657" s="633" t="s">
        <v>653</v>
      </c>
      <c r="D1657" s="633" t="s">
        <v>6085</v>
      </c>
      <c r="E1657" s="633" t="s">
        <v>6136</v>
      </c>
      <c r="F1657" s="633" t="s">
        <v>6085</v>
      </c>
    </row>
    <row r="1658" spans="1:6" x14ac:dyDescent="0.15">
      <c r="A1658" s="633" t="s">
        <v>6137</v>
      </c>
      <c r="B1658" s="633" t="s">
        <v>6138</v>
      </c>
      <c r="C1658" s="633" t="s">
        <v>653</v>
      </c>
      <c r="D1658" s="633" t="s">
        <v>6085</v>
      </c>
      <c r="E1658" s="633" t="s">
        <v>6139</v>
      </c>
      <c r="F1658" s="633" t="s">
        <v>6085</v>
      </c>
    </row>
    <row r="1659" spans="1:6" x14ac:dyDescent="0.15">
      <c r="A1659" s="633" t="s">
        <v>6140</v>
      </c>
      <c r="B1659" s="633" t="s">
        <v>6141</v>
      </c>
      <c r="C1659" s="633" t="s">
        <v>653</v>
      </c>
      <c r="D1659" s="633" t="s">
        <v>6085</v>
      </c>
      <c r="E1659" s="633" t="s">
        <v>6142</v>
      </c>
      <c r="F1659" s="633" t="s">
        <v>6085</v>
      </c>
    </row>
    <row r="1660" spans="1:6" x14ac:dyDescent="0.15">
      <c r="A1660" s="633" t="s">
        <v>6143</v>
      </c>
      <c r="B1660" s="633" t="s">
        <v>6144</v>
      </c>
      <c r="C1660" s="633" t="s">
        <v>653</v>
      </c>
      <c r="D1660" s="633" t="s">
        <v>6085</v>
      </c>
      <c r="E1660" s="633" t="s">
        <v>6145</v>
      </c>
      <c r="F1660" s="633" t="s">
        <v>6085</v>
      </c>
    </row>
    <row r="1661" spans="1:6" x14ac:dyDescent="0.15">
      <c r="A1661" s="633" t="s">
        <v>6146</v>
      </c>
      <c r="B1661" s="633" t="s">
        <v>6147</v>
      </c>
      <c r="C1661" s="633" t="s">
        <v>653</v>
      </c>
      <c r="D1661" s="633" t="s">
        <v>6085</v>
      </c>
      <c r="E1661" s="633" t="s">
        <v>6148</v>
      </c>
      <c r="F1661" s="633" t="s">
        <v>6085</v>
      </c>
    </row>
    <row r="1662" spans="1:6" x14ac:dyDescent="0.15">
      <c r="A1662" s="633" t="s">
        <v>6149</v>
      </c>
      <c r="B1662" s="633" t="s">
        <v>6150</v>
      </c>
      <c r="C1662" s="633" t="s">
        <v>653</v>
      </c>
      <c r="D1662" s="633" t="s">
        <v>6085</v>
      </c>
      <c r="E1662" s="633" t="s">
        <v>6151</v>
      </c>
      <c r="F1662" s="633" t="s">
        <v>6085</v>
      </c>
    </row>
    <row r="1663" spans="1:6" x14ac:dyDescent="0.15">
      <c r="A1663" s="633" t="s">
        <v>6152</v>
      </c>
      <c r="B1663" s="633" t="s">
        <v>6153</v>
      </c>
      <c r="C1663" s="633" t="s">
        <v>653</v>
      </c>
      <c r="D1663" s="633" t="s">
        <v>6085</v>
      </c>
      <c r="E1663" s="633" t="s">
        <v>6154</v>
      </c>
      <c r="F1663" s="633" t="s">
        <v>6085</v>
      </c>
    </row>
    <row r="1664" spans="1:6" x14ac:dyDescent="0.15">
      <c r="A1664" s="633" t="s">
        <v>6155</v>
      </c>
      <c r="B1664" s="633" t="s">
        <v>6156</v>
      </c>
      <c r="C1664" s="633" t="s">
        <v>653</v>
      </c>
      <c r="D1664" s="633" t="s">
        <v>6085</v>
      </c>
      <c r="E1664" s="633" t="s">
        <v>6157</v>
      </c>
      <c r="F1664" s="633" t="s">
        <v>6085</v>
      </c>
    </row>
    <row r="1665" spans="1:6" x14ac:dyDescent="0.15">
      <c r="A1665" s="633" t="s">
        <v>6158</v>
      </c>
      <c r="B1665" s="633" t="s">
        <v>6159</v>
      </c>
      <c r="C1665" s="633" t="s">
        <v>653</v>
      </c>
      <c r="D1665" s="633" t="s">
        <v>6085</v>
      </c>
      <c r="E1665" s="633" t="s">
        <v>6160</v>
      </c>
      <c r="F1665" s="633" t="s">
        <v>6085</v>
      </c>
    </row>
    <row r="1666" spans="1:6" x14ac:dyDescent="0.15">
      <c r="A1666" s="633" t="s">
        <v>6161</v>
      </c>
      <c r="B1666" s="633" t="s">
        <v>6162</v>
      </c>
      <c r="C1666" s="633" t="s">
        <v>653</v>
      </c>
      <c r="D1666" s="633" t="s">
        <v>6085</v>
      </c>
      <c r="E1666" s="633" t="s">
        <v>6163</v>
      </c>
      <c r="F1666" s="633" t="s">
        <v>6085</v>
      </c>
    </row>
    <row r="1667" spans="1:6" x14ac:dyDescent="0.15">
      <c r="A1667" s="633" t="s">
        <v>6164</v>
      </c>
      <c r="B1667" s="633" t="s">
        <v>6165</v>
      </c>
      <c r="C1667" s="633" t="s">
        <v>653</v>
      </c>
      <c r="D1667" s="633" t="s">
        <v>6085</v>
      </c>
      <c r="E1667" s="633" t="s">
        <v>6166</v>
      </c>
      <c r="F1667" s="633" t="s">
        <v>6085</v>
      </c>
    </row>
    <row r="1668" spans="1:6" x14ac:dyDescent="0.15">
      <c r="A1668" s="633" t="s">
        <v>6167</v>
      </c>
      <c r="B1668" s="633" t="s">
        <v>6168</v>
      </c>
      <c r="C1668" s="633" t="s">
        <v>653</v>
      </c>
      <c r="D1668" s="633" t="s">
        <v>6085</v>
      </c>
      <c r="E1668" s="633" t="s">
        <v>6169</v>
      </c>
      <c r="F1668" s="633" t="s">
        <v>6085</v>
      </c>
    </row>
    <row r="1669" spans="1:6" x14ac:dyDescent="0.15">
      <c r="A1669" s="633" t="s">
        <v>6170</v>
      </c>
      <c r="B1669" s="633" t="s">
        <v>6171</v>
      </c>
      <c r="C1669" s="633" t="s">
        <v>653</v>
      </c>
      <c r="D1669" s="633" t="s">
        <v>6085</v>
      </c>
      <c r="E1669" s="633" t="s">
        <v>6172</v>
      </c>
      <c r="F1669" s="633" t="s">
        <v>6085</v>
      </c>
    </row>
    <row r="1670" spans="1:6" x14ac:dyDescent="0.15">
      <c r="A1670" s="633" t="s">
        <v>6173</v>
      </c>
      <c r="B1670" s="633" t="s">
        <v>6174</v>
      </c>
      <c r="C1670" s="633" t="s">
        <v>653</v>
      </c>
      <c r="D1670" s="633" t="s">
        <v>6085</v>
      </c>
      <c r="E1670" s="633" t="s">
        <v>6175</v>
      </c>
      <c r="F1670" s="633" t="s">
        <v>6085</v>
      </c>
    </row>
    <row r="1671" spans="1:6" x14ac:dyDescent="0.15">
      <c r="A1671" s="633" t="s">
        <v>6176</v>
      </c>
      <c r="B1671" s="633" t="s">
        <v>6177</v>
      </c>
      <c r="C1671" s="633" t="s">
        <v>653</v>
      </c>
      <c r="D1671" s="633" t="s">
        <v>6085</v>
      </c>
      <c r="E1671" s="633" t="s">
        <v>6178</v>
      </c>
      <c r="F1671" s="633" t="s">
        <v>6085</v>
      </c>
    </row>
    <row r="1672" spans="1:6" x14ac:dyDescent="0.15">
      <c r="A1672" s="633" t="s">
        <v>6179</v>
      </c>
      <c r="B1672" s="633" t="s">
        <v>6180</v>
      </c>
      <c r="C1672" s="633" t="s">
        <v>653</v>
      </c>
      <c r="D1672" s="633" t="s">
        <v>6085</v>
      </c>
      <c r="E1672" s="633" t="s">
        <v>6181</v>
      </c>
      <c r="F1672" s="633" t="s">
        <v>6085</v>
      </c>
    </row>
    <row r="1673" spans="1:6" x14ac:dyDescent="0.15">
      <c r="A1673" s="633" t="s">
        <v>6182</v>
      </c>
      <c r="B1673" s="633" t="s">
        <v>6183</v>
      </c>
      <c r="C1673" s="633" t="s">
        <v>653</v>
      </c>
      <c r="D1673" s="633" t="s">
        <v>6085</v>
      </c>
      <c r="E1673" s="633" t="s">
        <v>6184</v>
      </c>
      <c r="F1673" s="633" t="s">
        <v>6085</v>
      </c>
    </row>
    <row r="1674" spans="1:6" x14ac:dyDescent="0.15">
      <c r="A1674" s="633" t="s">
        <v>6185</v>
      </c>
      <c r="B1674" s="633" t="s">
        <v>6186</v>
      </c>
      <c r="C1674" s="633" t="s">
        <v>653</v>
      </c>
      <c r="D1674" s="633" t="s">
        <v>6085</v>
      </c>
      <c r="E1674" s="633" t="s">
        <v>6187</v>
      </c>
      <c r="F1674" s="633" t="s">
        <v>6085</v>
      </c>
    </row>
    <row r="1675" spans="1:6" x14ac:dyDescent="0.15">
      <c r="A1675" s="633" t="s">
        <v>6188</v>
      </c>
      <c r="B1675" s="633" t="s">
        <v>6189</v>
      </c>
      <c r="C1675" s="633" t="s">
        <v>653</v>
      </c>
      <c r="D1675" s="633" t="s">
        <v>6085</v>
      </c>
      <c r="E1675" s="633" t="s">
        <v>6190</v>
      </c>
      <c r="F1675" s="633" t="s">
        <v>6085</v>
      </c>
    </row>
    <row r="1676" spans="1:6" x14ac:dyDescent="0.15">
      <c r="A1676" s="633" t="s">
        <v>6191</v>
      </c>
      <c r="B1676" s="633" t="s">
        <v>6192</v>
      </c>
      <c r="C1676" s="633" t="s">
        <v>653</v>
      </c>
      <c r="D1676" s="633" t="s">
        <v>6085</v>
      </c>
      <c r="E1676" s="633" t="s">
        <v>6193</v>
      </c>
      <c r="F1676" s="633" t="s">
        <v>6085</v>
      </c>
    </row>
    <row r="1677" spans="1:6" x14ac:dyDescent="0.15">
      <c r="A1677" s="633" t="s">
        <v>6194</v>
      </c>
      <c r="B1677" s="633" t="s">
        <v>6195</v>
      </c>
      <c r="C1677" s="633" t="s">
        <v>653</v>
      </c>
      <c r="D1677" s="633" t="s">
        <v>6085</v>
      </c>
      <c r="E1677" s="633" t="s">
        <v>6196</v>
      </c>
      <c r="F1677" s="633" t="s">
        <v>6085</v>
      </c>
    </row>
    <row r="1678" spans="1:6" x14ac:dyDescent="0.15">
      <c r="A1678" s="633" t="s">
        <v>6197</v>
      </c>
      <c r="B1678" s="633" t="s">
        <v>6198</v>
      </c>
      <c r="C1678" s="633" t="s">
        <v>653</v>
      </c>
      <c r="D1678" s="633" t="s">
        <v>6085</v>
      </c>
      <c r="E1678" s="633" t="s">
        <v>6199</v>
      </c>
      <c r="F1678" s="633" t="s">
        <v>6085</v>
      </c>
    </row>
    <row r="1679" spans="1:6" x14ac:dyDescent="0.15">
      <c r="A1679" s="633" t="s">
        <v>6200</v>
      </c>
      <c r="B1679" s="633" t="s">
        <v>6201</v>
      </c>
      <c r="C1679" s="633" t="s">
        <v>653</v>
      </c>
      <c r="D1679" s="633" t="s">
        <v>6085</v>
      </c>
      <c r="E1679" s="633" t="s">
        <v>6202</v>
      </c>
      <c r="F1679" s="633" t="s">
        <v>6085</v>
      </c>
    </row>
    <row r="1680" spans="1:6" x14ac:dyDescent="0.15">
      <c r="A1680" s="633" t="s">
        <v>6203</v>
      </c>
      <c r="B1680" s="633" t="s">
        <v>6204</v>
      </c>
      <c r="C1680" s="633" t="s">
        <v>653</v>
      </c>
      <c r="D1680" s="633" t="s">
        <v>6205</v>
      </c>
      <c r="E1680" s="633" t="s">
        <v>2165</v>
      </c>
      <c r="F1680" s="633" t="s">
        <v>6205</v>
      </c>
    </row>
    <row r="1681" spans="1:6" x14ac:dyDescent="0.15">
      <c r="A1681" s="633" t="s">
        <v>6206</v>
      </c>
      <c r="B1681" s="633" t="s">
        <v>6207</v>
      </c>
      <c r="C1681" s="633" t="s">
        <v>653</v>
      </c>
      <c r="D1681" s="633" t="s">
        <v>6205</v>
      </c>
      <c r="E1681" s="633" t="s">
        <v>6208</v>
      </c>
      <c r="F1681" s="633" t="s">
        <v>6205</v>
      </c>
    </row>
    <row r="1682" spans="1:6" x14ac:dyDescent="0.15">
      <c r="A1682" s="633" t="s">
        <v>6209</v>
      </c>
      <c r="B1682" s="633" t="s">
        <v>6210</v>
      </c>
      <c r="C1682" s="633" t="s">
        <v>653</v>
      </c>
      <c r="D1682" s="633" t="s">
        <v>6205</v>
      </c>
      <c r="E1682" s="633" t="s">
        <v>6211</v>
      </c>
      <c r="F1682" s="633" t="s">
        <v>6205</v>
      </c>
    </row>
    <row r="1683" spans="1:6" x14ac:dyDescent="0.15">
      <c r="A1683" s="633" t="s">
        <v>6212</v>
      </c>
      <c r="B1683" s="633" t="s">
        <v>6213</v>
      </c>
      <c r="C1683" s="633" t="s">
        <v>653</v>
      </c>
      <c r="D1683" s="633" t="s">
        <v>6205</v>
      </c>
      <c r="E1683" s="633" t="s">
        <v>6214</v>
      </c>
      <c r="F1683" s="633" t="s">
        <v>6205</v>
      </c>
    </row>
    <row r="1684" spans="1:6" x14ac:dyDescent="0.15">
      <c r="A1684" s="633" t="s">
        <v>6215</v>
      </c>
      <c r="B1684" s="633" t="s">
        <v>6216</v>
      </c>
      <c r="C1684" s="633" t="s">
        <v>653</v>
      </c>
      <c r="D1684" s="633" t="s">
        <v>6205</v>
      </c>
      <c r="E1684" s="633" t="s">
        <v>6217</v>
      </c>
      <c r="F1684" s="633" t="s">
        <v>6205</v>
      </c>
    </row>
    <row r="1685" spans="1:6" x14ac:dyDescent="0.15">
      <c r="A1685" s="633" t="s">
        <v>6218</v>
      </c>
      <c r="B1685" s="633" t="s">
        <v>6219</v>
      </c>
      <c r="C1685" s="633" t="s">
        <v>653</v>
      </c>
      <c r="D1685" s="633" t="s">
        <v>6205</v>
      </c>
      <c r="E1685" s="633" t="s">
        <v>6220</v>
      </c>
      <c r="F1685" s="633" t="s">
        <v>6205</v>
      </c>
    </row>
    <row r="1686" spans="1:6" x14ac:dyDescent="0.15">
      <c r="A1686" s="633" t="s">
        <v>6221</v>
      </c>
      <c r="B1686" s="633" t="s">
        <v>6222</v>
      </c>
      <c r="C1686" s="633" t="s">
        <v>653</v>
      </c>
      <c r="D1686" s="633" t="s">
        <v>6205</v>
      </c>
      <c r="E1686" s="633" t="s">
        <v>6223</v>
      </c>
      <c r="F1686" s="633" t="s">
        <v>6205</v>
      </c>
    </row>
    <row r="1687" spans="1:6" x14ac:dyDescent="0.15">
      <c r="A1687" s="633" t="s">
        <v>6224</v>
      </c>
      <c r="B1687" s="633" t="s">
        <v>6225</v>
      </c>
      <c r="C1687" s="633" t="s">
        <v>653</v>
      </c>
      <c r="D1687" s="633" t="s">
        <v>6205</v>
      </c>
      <c r="E1687" s="633" t="s">
        <v>6226</v>
      </c>
      <c r="F1687" s="633" t="s">
        <v>6205</v>
      </c>
    </row>
    <row r="1688" spans="1:6" x14ac:dyDescent="0.15">
      <c r="A1688" s="633" t="s">
        <v>6227</v>
      </c>
      <c r="B1688" s="633" t="s">
        <v>6228</v>
      </c>
      <c r="C1688" s="633" t="s">
        <v>653</v>
      </c>
      <c r="D1688" s="633" t="s">
        <v>6205</v>
      </c>
      <c r="E1688" s="633" t="s">
        <v>669</v>
      </c>
      <c r="F1688" s="633" t="s">
        <v>6205</v>
      </c>
    </row>
    <row r="1689" spans="1:6" x14ac:dyDescent="0.15">
      <c r="A1689" s="633" t="s">
        <v>6229</v>
      </c>
      <c r="B1689" s="633" t="s">
        <v>6230</v>
      </c>
      <c r="C1689" s="633" t="s">
        <v>653</v>
      </c>
      <c r="D1689" s="633" t="s">
        <v>6205</v>
      </c>
      <c r="E1689" s="633" t="s">
        <v>6231</v>
      </c>
      <c r="F1689" s="633" t="s">
        <v>6205</v>
      </c>
    </row>
    <row r="1690" spans="1:6" x14ac:dyDescent="0.15">
      <c r="A1690" s="633" t="s">
        <v>6232</v>
      </c>
      <c r="B1690" s="633" t="s">
        <v>6233</v>
      </c>
      <c r="C1690" s="633" t="s">
        <v>653</v>
      </c>
      <c r="D1690" s="633" t="s">
        <v>6205</v>
      </c>
      <c r="E1690" s="633" t="s">
        <v>6234</v>
      </c>
      <c r="F1690" s="633" t="s">
        <v>6205</v>
      </c>
    </row>
    <row r="1691" spans="1:6" x14ac:dyDescent="0.15">
      <c r="A1691" s="633" t="s">
        <v>6235</v>
      </c>
      <c r="B1691" s="633" t="s">
        <v>6236</v>
      </c>
      <c r="C1691" s="633" t="s">
        <v>653</v>
      </c>
      <c r="D1691" s="633" t="s">
        <v>6205</v>
      </c>
      <c r="E1691" s="633" t="s">
        <v>6237</v>
      </c>
      <c r="F1691" s="633" t="s">
        <v>6205</v>
      </c>
    </row>
    <row r="1692" spans="1:6" x14ac:dyDescent="0.15">
      <c r="A1692" s="633" t="s">
        <v>6238</v>
      </c>
      <c r="B1692" s="633" t="s">
        <v>6239</v>
      </c>
      <c r="C1692" s="633" t="s">
        <v>653</v>
      </c>
      <c r="D1692" s="633" t="s">
        <v>6205</v>
      </c>
      <c r="E1692" s="633" t="s">
        <v>6240</v>
      </c>
      <c r="F1692" s="633" t="s">
        <v>6205</v>
      </c>
    </row>
    <row r="1693" spans="1:6" x14ac:dyDescent="0.15">
      <c r="A1693" s="633" t="s">
        <v>6241</v>
      </c>
      <c r="B1693" s="633" t="s">
        <v>6242</v>
      </c>
      <c r="C1693" s="633" t="s">
        <v>653</v>
      </c>
      <c r="D1693" s="633" t="s">
        <v>6205</v>
      </c>
      <c r="E1693" s="633" t="s">
        <v>2211</v>
      </c>
      <c r="F1693" s="633" t="s">
        <v>6205</v>
      </c>
    </row>
    <row r="1694" spans="1:6" x14ac:dyDescent="0.15">
      <c r="A1694" s="633" t="s">
        <v>6243</v>
      </c>
      <c r="B1694" s="633" t="s">
        <v>6244</v>
      </c>
      <c r="C1694" s="633" t="s">
        <v>653</v>
      </c>
      <c r="D1694" s="633" t="s">
        <v>6205</v>
      </c>
      <c r="E1694" s="633" t="s">
        <v>6245</v>
      </c>
      <c r="F1694" s="633" t="s">
        <v>6205</v>
      </c>
    </row>
    <row r="1695" spans="1:6" x14ac:dyDescent="0.15">
      <c r="A1695" s="633" t="s">
        <v>6246</v>
      </c>
      <c r="B1695" s="633" t="s">
        <v>6247</v>
      </c>
      <c r="C1695" s="633" t="s">
        <v>653</v>
      </c>
      <c r="D1695" s="633" t="s">
        <v>6205</v>
      </c>
      <c r="E1695" s="633" t="s">
        <v>6248</v>
      </c>
      <c r="F1695" s="633" t="s">
        <v>6205</v>
      </c>
    </row>
    <row r="1696" spans="1:6" x14ac:dyDescent="0.15">
      <c r="A1696" s="633" t="s">
        <v>6249</v>
      </c>
      <c r="B1696" s="633" t="s">
        <v>6250</v>
      </c>
      <c r="C1696" s="633" t="s">
        <v>653</v>
      </c>
      <c r="D1696" s="633" t="s">
        <v>6205</v>
      </c>
      <c r="E1696" s="633" t="s">
        <v>6251</v>
      </c>
      <c r="F1696" s="633" t="s">
        <v>6205</v>
      </c>
    </row>
    <row r="1697" spans="1:6" x14ac:dyDescent="0.15">
      <c r="A1697" s="633" t="s">
        <v>6252</v>
      </c>
      <c r="B1697" s="633" t="s">
        <v>6253</v>
      </c>
      <c r="C1697" s="633" t="s">
        <v>653</v>
      </c>
      <c r="D1697" s="633" t="s">
        <v>6205</v>
      </c>
      <c r="E1697" s="633" t="s">
        <v>6254</v>
      </c>
      <c r="F1697" s="633" t="s">
        <v>6205</v>
      </c>
    </row>
    <row r="1698" spans="1:6" x14ac:dyDescent="0.15">
      <c r="A1698" s="633" t="s">
        <v>6255</v>
      </c>
      <c r="B1698" s="633" t="s">
        <v>6256</v>
      </c>
      <c r="C1698" s="633" t="s">
        <v>653</v>
      </c>
      <c r="D1698" s="633" t="s">
        <v>6205</v>
      </c>
      <c r="E1698" s="633" t="s">
        <v>6257</v>
      </c>
      <c r="F1698" s="633" t="s">
        <v>6205</v>
      </c>
    </row>
    <row r="1699" spans="1:6" x14ac:dyDescent="0.15">
      <c r="A1699" s="633" t="s">
        <v>6258</v>
      </c>
      <c r="B1699" s="633" t="s">
        <v>6259</v>
      </c>
      <c r="C1699" s="633" t="s">
        <v>653</v>
      </c>
      <c r="D1699" s="633" t="s">
        <v>6205</v>
      </c>
      <c r="E1699" s="633" t="s">
        <v>6260</v>
      </c>
      <c r="F1699" s="633" t="s">
        <v>6205</v>
      </c>
    </row>
    <row r="1700" spans="1:6" x14ac:dyDescent="0.15">
      <c r="A1700" s="633" t="s">
        <v>6261</v>
      </c>
      <c r="B1700" s="633" t="s">
        <v>6262</v>
      </c>
      <c r="C1700" s="633" t="s">
        <v>653</v>
      </c>
      <c r="D1700" s="633" t="s">
        <v>6205</v>
      </c>
      <c r="E1700" s="633" t="s">
        <v>6263</v>
      </c>
      <c r="F1700" s="633" t="s">
        <v>6205</v>
      </c>
    </row>
    <row r="1701" spans="1:6" x14ac:dyDescent="0.15">
      <c r="A1701" s="633" t="s">
        <v>6264</v>
      </c>
      <c r="B1701" s="633" t="s">
        <v>6265</v>
      </c>
      <c r="C1701" s="633" t="s">
        <v>653</v>
      </c>
      <c r="D1701" s="633" t="s">
        <v>6205</v>
      </c>
      <c r="E1701" s="633" t="s">
        <v>6266</v>
      </c>
      <c r="F1701" s="633" t="s">
        <v>6205</v>
      </c>
    </row>
    <row r="1702" spans="1:6" x14ac:dyDescent="0.15">
      <c r="A1702" s="633" t="s">
        <v>6267</v>
      </c>
      <c r="B1702" s="633" t="s">
        <v>6268</v>
      </c>
      <c r="C1702" s="633" t="s">
        <v>653</v>
      </c>
      <c r="D1702" s="633" t="s">
        <v>6205</v>
      </c>
      <c r="E1702" s="633" t="s">
        <v>6269</v>
      </c>
      <c r="F1702" s="633" t="s">
        <v>6205</v>
      </c>
    </row>
    <row r="1703" spans="1:6" x14ac:dyDescent="0.15">
      <c r="A1703" s="633" t="s">
        <v>6270</v>
      </c>
      <c r="B1703" s="633" t="s">
        <v>6271</v>
      </c>
      <c r="C1703" s="633" t="s">
        <v>653</v>
      </c>
      <c r="D1703" s="633" t="s">
        <v>6205</v>
      </c>
      <c r="E1703" s="633" t="s">
        <v>3897</v>
      </c>
      <c r="F1703" s="633" t="s">
        <v>6205</v>
      </c>
    </row>
    <row r="1704" spans="1:6" x14ac:dyDescent="0.15">
      <c r="A1704" s="633" t="s">
        <v>6272</v>
      </c>
      <c r="B1704" s="633" t="s">
        <v>6273</v>
      </c>
      <c r="C1704" s="633" t="s">
        <v>653</v>
      </c>
      <c r="D1704" s="633" t="s">
        <v>6205</v>
      </c>
      <c r="E1704" s="633" t="s">
        <v>6274</v>
      </c>
      <c r="F1704" s="633" t="s">
        <v>6205</v>
      </c>
    </row>
    <row r="1705" spans="1:6" x14ac:dyDescent="0.15">
      <c r="A1705" s="633" t="s">
        <v>6275</v>
      </c>
      <c r="B1705" s="633" t="s">
        <v>6276</v>
      </c>
      <c r="C1705" s="633" t="s">
        <v>653</v>
      </c>
      <c r="D1705" s="633" t="s">
        <v>6205</v>
      </c>
      <c r="E1705" s="633" t="s">
        <v>6277</v>
      </c>
      <c r="F1705" s="633" t="s">
        <v>6205</v>
      </c>
    </row>
    <row r="1706" spans="1:6" x14ac:dyDescent="0.15">
      <c r="A1706" s="633" t="s">
        <v>6278</v>
      </c>
      <c r="B1706" s="633" t="s">
        <v>6279</v>
      </c>
      <c r="C1706" s="633" t="s">
        <v>653</v>
      </c>
      <c r="D1706" s="633" t="s">
        <v>6205</v>
      </c>
      <c r="E1706" s="633" t="s">
        <v>6280</v>
      </c>
      <c r="F1706" s="633" t="s">
        <v>6205</v>
      </c>
    </row>
    <row r="1707" spans="1:6" x14ac:dyDescent="0.15">
      <c r="A1707" s="633" t="s">
        <v>6281</v>
      </c>
      <c r="B1707" s="633" t="s">
        <v>6282</v>
      </c>
      <c r="C1707" s="633" t="s">
        <v>653</v>
      </c>
      <c r="D1707" s="633" t="s">
        <v>6205</v>
      </c>
      <c r="E1707" s="633" t="s">
        <v>6283</v>
      </c>
      <c r="F1707" s="633" t="s">
        <v>6205</v>
      </c>
    </row>
    <row r="1708" spans="1:6" x14ac:dyDescent="0.15">
      <c r="A1708" s="633" t="s">
        <v>6284</v>
      </c>
      <c r="B1708" s="633" t="s">
        <v>6285</v>
      </c>
      <c r="C1708" s="633" t="s">
        <v>653</v>
      </c>
      <c r="D1708" s="633" t="s">
        <v>6205</v>
      </c>
      <c r="E1708" s="633" t="s">
        <v>6286</v>
      </c>
      <c r="F1708" s="633" t="s">
        <v>6205</v>
      </c>
    </row>
    <row r="1709" spans="1:6" x14ac:dyDescent="0.15">
      <c r="A1709" s="633" t="s">
        <v>6287</v>
      </c>
      <c r="B1709" s="633" t="s">
        <v>6288</v>
      </c>
      <c r="C1709" s="633" t="s">
        <v>653</v>
      </c>
      <c r="D1709" s="633" t="s">
        <v>6205</v>
      </c>
      <c r="E1709" s="633" t="s">
        <v>6289</v>
      </c>
      <c r="F1709" s="633" t="s">
        <v>6205</v>
      </c>
    </row>
    <row r="1710" spans="1:6" x14ac:dyDescent="0.15">
      <c r="A1710" s="633" t="s">
        <v>6290</v>
      </c>
      <c r="B1710" s="633" t="s">
        <v>6291</v>
      </c>
      <c r="C1710" s="633" t="s">
        <v>653</v>
      </c>
      <c r="D1710" s="633" t="s">
        <v>6205</v>
      </c>
      <c r="E1710" s="633" t="s">
        <v>2442</v>
      </c>
      <c r="F1710" s="633" t="s">
        <v>6205</v>
      </c>
    </row>
    <row r="1711" spans="1:6" x14ac:dyDescent="0.15">
      <c r="A1711" s="633" t="s">
        <v>6292</v>
      </c>
      <c r="B1711" s="633" t="s">
        <v>6293</v>
      </c>
      <c r="C1711" s="633" t="s">
        <v>653</v>
      </c>
      <c r="D1711" s="633" t="s">
        <v>6205</v>
      </c>
      <c r="E1711" s="633" t="s">
        <v>6294</v>
      </c>
      <c r="F1711" s="633" t="s">
        <v>6205</v>
      </c>
    </row>
    <row r="1712" spans="1:6" x14ac:dyDescent="0.15">
      <c r="A1712" s="633" t="s">
        <v>6295</v>
      </c>
      <c r="B1712" s="633" t="s">
        <v>6296</v>
      </c>
      <c r="C1712" s="633" t="s">
        <v>653</v>
      </c>
      <c r="D1712" s="633" t="s">
        <v>6205</v>
      </c>
      <c r="E1712" s="633" t="s">
        <v>6297</v>
      </c>
      <c r="F1712" s="633" t="s">
        <v>6205</v>
      </c>
    </row>
    <row r="1713" spans="1:6" x14ac:dyDescent="0.15">
      <c r="A1713" s="633" t="s">
        <v>6298</v>
      </c>
      <c r="B1713" s="633" t="s">
        <v>6299</v>
      </c>
      <c r="C1713" s="633" t="s">
        <v>653</v>
      </c>
      <c r="D1713" s="633" t="s">
        <v>6205</v>
      </c>
      <c r="E1713" s="633" t="s">
        <v>6300</v>
      </c>
      <c r="F1713" s="633" t="s">
        <v>6205</v>
      </c>
    </row>
    <row r="1714" spans="1:6" x14ac:dyDescent="0.15">
      <c r="A1714" s="633" t="s">
        <v>6301</v>
      </c>
      <c r="B1714" s="633" t="s">
        <v>6302</v>
      </c>
      <c r="C1714" s="633" t="s">
        <v>653</v>
      </c>
      <c r="D1714" s="633" t="s">
        <v>6205</v>
      </c>
      <c r="E1714" s="633" t="s">
        <v>6303</v>
      </c>
      <c r="F1714" s="633" t="s">
        <v>6205</v>
      </c>
    </row>
    <row r="1715" spans="1:6" x14ac:dyDescent="0.15">
      <c r="A1715" s="633" t="s">
        <v>6304</v>
      </c>
      <c r="B1715" s="633" t="s">
        <v>6305</v>
      </c>
      <c r="C1715" s="633" t="s">
        <v>653</v>
      </c>
      <c r="D1715" s="633" t="s">
        <v>6205</v>
      </c>
      <c r="E1715" s="633" t="s">
        <v>6306</v>
      </c>
      <c r="F1715" s="633" t="s">
        <v>6205</v>
      </c>
    </row>
    <row r="1716" spans="1:6" x14ac:dyDescent="0.15">
      <c r="A1716" s="633" t="s">
        <v>6307</v>
      </c>
      <c r="B1716" s="633" t="s">
        <v>6308</v>
      </c>
      <c r="C1716" s="633" t="s">
        <v>653</v>
      </c>
      <c r="D1716" s="633" t="s">
        <v>6205</v>
      </c>
      <c r="E1716" s="633" t="s">
        <v>6309</v>
      </c>
      <c r="F1716" s="633" t="s">
        <v>6205</v>
      </c>
    </row>
    <row r="1717" spans="1:6" x14ac:dyDescent="0.15">
      <c r="A1717" s="633" t="s">
        <v>6310</v>
      </c>
      <c r="B1717" s="633" t="s">
        <v>6311</v>
      </c>
      <c r="C1717" s="633" t="s">
        <v>653</v>
      </c>
      <c r="D1717" s="633" t="s">
        <v>6205</v>
      </c>
      <c r="E1717" s="633" t="s">
        <v>6312</v>
      </c>
      <c r="F1717" s="633" t="s">
        <v>6205</v>
      </c>
    </row>
    <row r="1718" spans="1:6" x14ac:dyDescent="0.15">
      <c r="A1718" s="633" t="s">
        <v>6313</v>
      </c>
      <c r="B1718" s="633" t="s">
        <v>6314</v>
      </c>
      <c r="C1718" s="633" t="s">
        <v>653</v>
      </c>
      <c r="D1718" s="633" t="s">
        <v>6205</v>
      </c>
      <c r="E1718" s="633" t="s">
        <v>6315</v>
      </c>
      <c r="F1718" s="633" t="s">
        <v>6205</v>
      </c>
    </row>
    <row r="1719" spans="1:6" x14ac:dyDescent="0.15">
      <c r="A1719" s="633" t="s">
        <v>6316</v>
      </c>
      <c r="B1719" s="633" t="s">
        <v>6317</v>
      </c>
      <c r="C1719" s="633" t="s">
        <v>653</v>
      </c>
      <c r="D1719" s="633" t="s">
        <v>6205</v>
      </c>
      <c r="E1719" s="633" t="s">
        <v>6318</v>
      </c>
      <c r="F1719" s="633" t="s">
        <v>6205</v>
      </c>
    </row>
    <row r="1720" spans="1:6" x14ac:dyDescent="0.15">
      <c r="A1720" s="633" t="s">
        <v>6319</v>
      </c>
      <c r="B1720" s="633" t="s">
        <v>6320</v>
      </c>
      <c r="C1720" s="633" t="s">
        <v>653</v>
      </c>
      <c r="D1720" s="633" t="s">
        <v>6205</v>
      </c>
      <c r="E1720" s="633" t="s">
        <v>6321</v>
      </c>
      <c r="F1720" s="633" t="s">
        <v>6205</v>
      </c>
    </row>
    <row r="1721" spans="1:6" x14ac:dyDescent="0.15">
      <c r="A1721" s="633" t="s">
        <v>6322</v>
      </c>
      <c r="B1721" s="633" t="s">
        <v>6323</v>
      </c>
      <c r="C1721" s="633" t="s">
        <v>653</v>
      </c>
      <c r="D1721" s="633" t="s">
        <v>6205</v>
      </c>
      <c r="E1721" s="633" t="s">
        <v>6324</v>
      </c>
      <c r="F1721" s="633" t="s">
        <v>6205</v>
      </c>
    </row>
    <row r="1722" spans="1:6" x14ac:dyDescent="0.15">
      <c r="A1722" s="633" t="s">
        <v>6325</v>
      </c>
      <c r="B1722" s="633" t="s">
        <v>6326</v>
      </c>
      <c r="C1722" s="633" t="s">
        <v>653</v>
      </c>
      <c r="D1722" s="633" t="s">
        <v>6205</v>
      </c>
      <c r="E1722" s="633" t="s">
        <v>6327</v>
      </c>
      <c r="F1722" s="633" t="s">
        <v>6205</v>
      </c>
    </row>
    <row r="1723" spans="1:6" x14ac:dyDescent="0.15">
      <c r="A1723" s="633" t="s">
        <v>6328</v>
      </c>
      <c r="B1723" s="633" t="s">
        <v>6329</v>
      </c>
      <c r="C1723" s="633" t="s">
        <v>653</v>
      </c>
      <c r="D1723" s="633" t="s">
        <v>6205</v>
      </c>
      <c r="E1723" s="633" t="s">
        <v>6330</v>
      </c>
      <c r="F1723" s="633" t="s">
        <v>6205</v>
      </c>
    </row>
    <row r="1724" spans="1:6" x14ac:dyDescent="0.15">
      <c r="A1724" s="633" t="s">
        <v>6331</v>
      </c>
      <c r="B1724" s="633" t="s">
        <v>6332</v>
      </c>
      <c r="C1724" s="633" t="s">
        <v>653</v>
      </c>
      <c r="D1724" s="633" t="s">
        <v>6205</v>
      </c>
      <c r="E1724" s="633" t="s">
        <v>6333</v>
      </c>
      <c r="F1724" s="633" t="s">
        <v>6205</v>
      </c>
    </row>
    <row r="1725" spans="1:6" x14ac:dyDescent="0.15">
      <c r="A1725" s="633" t="s">
        <v>6334</v>
      </c>
      <c r="B1725" s="633" t="s">
        <v>6335</v>
      </c>
      <c r="C1725" s="633" t="s">
        <v>653</v>
      </c>
      <c r="D1725" s="633" t="s">
        <v>6205</v>
      </c>
      <c r="E1725" s="633" t="s">
        <v>6336</v>
      </c>
      <c r="F1725" s="633" t="s">
        <v>6205</v>
      </c>
    </row>
    <row r="1726" spans="1:6" x14ac:dyDescent="0.15">
      <c r="A1726" s="633" t="s">
        <v>6337</v>
      </c>
      <c r="B1726" s="633" t="s">
        <v>6338</v>
      </c>
      <c r="C1726" s="633" t="s">
        <v>653</v>
      </c>
      <c r="D1726" s="633" t="s">
        <v>6205</v>
      </c>
      <c r="E1726" s="633" t="s">
        <v>6339</v>
      </c>
      <c r="F1726" s="633" t="s">
        <v>6205</v>
      </c>
    </row>
    <row r="1727" spans="1:6" x14ac:dyDescent="0.15">
      <c r="A1727" s="633" t="s">
        <v>6340</v>
      </c>
      <c r="B1727" s="633" t="s">
        <v>6341</v>
      </c>
      <c r="C1727" s="633" t="s">
        <v>653</v>
      </c>
      <c r="D1727" s="633" t="s">
        <v>6205</v>
      </c>
      <c r="E1727" s="633" t="s">
        <v>6342</v>
      </c>
      <c r="F1727" s="633" t="s">
        <v>6205</v>
      </c>
    </row>
    <row r="1728" spans="1:6" x14ac:dyDescent="0.15">
      <c r="A1728" s="633" t="s">
        <v>6343</v>
      </c>
      <c r="B1728" s="633" t="s">
        <v>6344</v>
      </c>
      <c r="C1728" s="633" t="s">
        <v>653</v>
      </c>
      <c r="D1728" s="633" t="s">
        <v>6205</v>
      </c>
      <c r="E1728" s="633" t="s">
        <v>6345</v>
      </c>
      <c r="F1728" s="633" t="s">
        <v>6205</v>
      </c>
    </row>
    <row r="1729" spans="1:6" x14ac:dyDescent="0.15">
      <c r="A1729" s="633" t="s">
        <v>6346</v>
      </c>
      <c r="B1729" s="633" t="s">
        <v>6347</v>
      </c>
      <c r="C1729" s="633" t="s">
        <v>653</v>
      </c>
      <c r="D1729" s="633" t="s">
        <v>6205</v>
      </c>
      <c r="E1729" s="633" t="s">
        <v>6348</v>
      </c>
      <c r="F1729" s="633" t="s">
        <v>6205</v>
      </c>
    </row>
    <row r="1730" spans="1:6" x14ac:dyDescent="0.15">
      <c r="A1730" s="633" t="s">
        <v>6349</v>
      </c>
      <c r="B1730" s="633" t="s">
        <v>6350</v>
      </c>
      <c r="C1730" s="633" t="s">
        <v>653</v>
      </c>
      <c r="D1730" s="633" t="s">
        <v>6205</v>
      </c>
      <c r="E1730" s="633" t="s">
        <v>6351</v>
      </c>
      <c r="F1730" s="633" t="s">
        <v>6205</v>
      </c>
    </row>
    <row r="1731" spans="1:6" x14ac:dyDescent="0.15">
      <c r="A1731" s="633" t="s">
        <v>6352</v>
      </c>
      <c r="B1731" s="633" t="s">
        <v>6353</v>
      </c>
      <c r="C1731" s="633" t="s">
        <v>653</v>
      </c>
      <c r="D1731" s="633" t="s">
        <v>6205</v>
      </c>
      <c r="E1731" s="633" t="s">
        <v>6354</v>
      </c>
      <c r="F1731" s="633" t="s">
        <v>6205</v>
      </c>
    </row>
    <row r="1732" spans="1:6" x14ac:dyDescent="0.15">
      <c r="A1732" s="633" t="s">
        <v>6355</v>
      </c>
      <c r="B1732" s="633" t="s">
        <v>6356</v>
      </c>
      <c r="C1732" s="633" t="s">
        <v>653</v>
      </c>
      <c r="D1732" s="633" t="s">
        <v>6205</v>
      </c>
      <c r="E1732" s="633" t="s">
        <v>6357</v>
      </c>
      <c r="F1732" s="633" t="s">
        <v>6205</v>
      </c>
    </row>
    <row r="1733" spans="1:6" x14ac:dyDescent="0.15">
      <c r="A1733" s="633" t="s">
        <v>6358</v>
      </c>
      <c r="B1733" s="633" t="s">
        <v>6359</v>
      </c>
      <c r="C1733" s="633" t="s">
        <v>653</v>
      </c>
      <c r="D1733" s="633" t="s">
        <v>6205</v>
      </c>
      <c r="E1733" s="633" t="s">
        <v>6360</v>
      </c>
      <c r="F1733" s="633" t="s">
        <v>6205</v>
      </c>
    </row>
    <row r="1734" spans="1:6" x14ac:dyDescent="0.15">
      <c r="A1734" s="633" t="s">
        <v>6361</v>
      </c>
      <c r="B1734" s="633" t="s">
        <v>6362</v>
      </c>
      <c r="C1734" s="633" t="s">
        <v>653</v>
      </c>
      <c r="D1734" s="633" t="s">
        <v>6205</v>
      </c>
      <c r="E1734" s="633" t="s">
        <v>6363</v>
      </c>
      <c r="F1734" s="633" t="s">
        <v>6205</v>
      </c>
    </row>
    <row r="1735" spans="1:6" x14ac:dyDescent="0.15">
      <c r="A1735" s="633" t="s">
        <v>6364</v>
      </c>
      <c r="B1735" s="633" t="s">
        <v>6365</v>
      </c>
      <c r="C1735" s="633" t="s">
        <v>653</v>
      </c>
      <c r="D1735" s="633" t="s">
        <v>6205</v>
      </c>
      <c r="E1735" s="633" t="s">
        <v>6366</v>
      </c>
      <c r="F1735" s="633" t="s">
        <v>6205</v>
      </c>
    </row>
    <row r="1736" spans="1:6" x14ac:dyDescent="0.15">
      <c r="A1736" s="633" t="s">
        <v>6367</v>
      </c>
      <c r="B1736" s="633" t="s">
        <v>6368</v>
      </c>
      <c r="C1736" s="633" t="s">
        <v>653</v>
      </c>
      <c r="D1736" s="633" t="s">
        <v>6205</v>
      </c>
      <c r="E1736" s="633" t="s">
        <v>6369</v>
      </c>
      <c r="F1736" s="633" t="s">
        <v>6205</v>
      </c>
    </row>
    <row r="1737" spans="1:6" x14ac:dyDescent="0.15">
      <c r="A1737" s="633" t="s">
        <v>6370</v>
      </c>
      <c r="B1737" s="633" t="s">
        <v>6371</v>
      </c>
      <c r="C1737" s="633" t="s">
        <v>653</v>
      </c>
      <c r="D1737" s="633" t="s">
        <v>6205</v>
      </c>
      <c r="E1737" s="633" t="s">
        <v>6372</v>
      </c>
      <c r="F1737" s="633" t="s">
        <v>6205</v>
      </c>
    </row>
    <row r="1738" spans="1:6" x14ac:dyDescent="0.15">
      <c r="A1738" s="633" t="s">
        <v>6373</v>
      </c>
      <c r="B1738" s="633" t="s">
        <v>6374</v>
      </c>
      <c r="C1738" s="633" t="s">
        <v>653</v>
      </c>
      <c r="D1738" s="633" t="s">
        <v>6205</v>
      </c>
      <c r="E1738" s="633" t="s">
        <v>6375</v>
      </c>
      <c r="F1738" s="633" t="s">
        <v>6205</v>
      </c>
    </row>
    <row r="1739" spans="1:6" x14ac:dyDescent="0.15">
      <c r="A1739" s="633" t="s">
        <v>6376</v>
      </c>
      <c r="B1739" s="633" t="s">
        <v>6377</v>
      </c>
      <c r="C1739" s="633" t="s">
        <v>653</v>
      </c>
      <c r="D1739" s="633" t="s">
        <v>6205</v>
      </c>
      <c r="E1739" s="633" t="s">
        <v>6378</v>
      </c>
      <c r="F1739" s="633" t="s">
        <v>6205</v>
      </c>
    </row>
    <row r="1740" spans="1:6" x14ac:dyDescent="0.15">
      <c r="A1740" s="633" t="s">
        <v>6379</v>
      </c>
      <c r="B1740" s="633" t="s">
        <v>6380</v>
      </c>
      <c r="C1740" s="633" t="s">
        <v>653</v>
      </c>
      <c r="D1740" s="633" t="s">
        <v>6205</v>
      </c>
      <c r="E1740" s="633" t="s">
        <v>6381</v>
      </c>
      <c r="F1740" s="633" t="s">
        <v>6205</v>
      </c>
    </row>
    <row r="1741" spans="1:6" x14ac:dyDescent="0.15">
      <c r="A1741" s="633" t="s">
        <v>6382</v>
      </c>
      <c r="B1741" s="633" t="s">
        <v>6383</v>
      </c>
      <c r="C1741" s="633" t="s">
        <v>653</v>
      </c>
      <c r="D1741" s="633" t="s">
        <v>6205</v>
      </c>
      <c r="E1741" s="633" t="s">
        <v>6384</v>
      </c>
      <c r="F1741" s="633" t="s">
        <v>6205</v>
      </c>
    </row>
    <row r="1742" spans="1:6" x14ac:dyDescent="0.15">
      <c r="A1742" s="633" t="s">
        <v>6385</v>
      </c>
      <c r="B1742" s="633" t="s">
        <v>6386</v>
      </c>
      <c r="C1742" s="633" t="s">
        <v>653</v>
      </c>
      <c r="D1742" s="633" t="s">
        <v>6205</v>
      </c>
      <c r="E1742" s="633" t="s">
        <v>6387</v>
      </c>
      <c r="F1742" s="633" t="s">
        <v>6205</v>
      </c>
    </row>
    <row r="1743" spans="1:6" x14ac:dyDescent="0.15">
      <c r="A1743" s="633" t="s">
        <v>6388</v>
      </c>
      <c r="B1743" s="633" t="s">
        <v>6389</v>
      </c>
      <c r="C1743" s="633" t="s">
        <v>653</v>
      </c>
      <c r="D1743" s="633" t="s">
        <v>6205</v>
      </c>
      <c r="E1743" s="633" t="s">
        <v>6390</v>
      </c>
      <c r="F1743" s="633" t="s">
        <v>6205</v>
      </c>
    </row>
    <row r="1744" spans="1:6" x14ac:dyDescent="0.15">
      <c r="A1744" s="633" t="s">
        <v>6391</v>
      </c>
      <c r="B1744" s="633" t="s">
        <v>6392</v>
      </c>
      <c r="C1744" s="633" t="s">
        <v>653</v>
      </c>
      <c r="D1744" s="633" t="s">
        <v>6205</v>
      </c>
      <c r="E1744" s="633" t="s">
        <v>6393</v>
      </c>
      <c r="F1744" s="633" t="s">
        <v>6205</v>
      </c>
    </row>
    <row r="1745" spans="1:6" x14ac:dyDescent="0.15">
      <c r="A1745" s="633" t="s">
        <v>6394</v>
      </c>
      <c r="B1745" s="633" t="s">
        <v>6395</v>
      </c>
      <c r="C1745" s="633" t="s">
        <v>653</v>
      </c>
      <c r="D1745" s="633" t="s">
        <v>6205</v>
      </c>
      <c r="E1745" s="633" t="s">
        <v>6396</v>
      </c>
      <c r="F1745" s="633" t="s">
        <v>6205</v>
      </c>
    </row>
    <row r="1746" spans="1:6" x14ac:dyDescent="0.15">
      <c r="A1746" s="633" t="s">
        <v>6397</v>
      </c>
      <c r="B1746" s="633" t="s">
        <v>6398</v>
      </c>
      <c r="C1746" s="633" t="s">
        <v>653</v>
      </c>
      <c r="D1746" s="633" t="s">
        <v>6205</v>
      </c>
      <c r="E1746" s="633" t="s">
        <v>6399</v>
      </c>
      <c r="F1746" s="633" t="s">
        <v>6205</v>
      </c>
    </row>
    <row r="1747" spans="1:6" x14ac:dyDescent="0.15">
      <c r="A1747" s="633" t="s">
        <v>6400</v>
      </c>
      <c r="B1747" s="633" t="s">
        <v>6401</v>
      </c>
      <c r="C1747" s="633" t="s">
        <v>653</v>
      </c>
      <c r="D1747" s="633" t="s">
        <v>6205</v>
      </c>
      <c r="E1747" s="633" t="s">
        <v>6402</v>
      </c>
      <c r="F1747" s="633" t="s">
        <v>6205</v>
      </c>
    </row>
    <row r="1748" spans="1:6" x14ac:dyDescent="0.15">
      <c r="A1748" s="633" t="s">
        <v>6403</v>
      </c>
      <c r="B1748" s="633" t="s">
        <v>6404</v>
      </c>
      <c r="C1748" s="633" t="s">
        <v>653</v>
      </c>
      <c r="D1748" s="633" t="s">
        <v>6205</v>
      </c>
      <c r="E1748" s="633" t="s">
        <v>6405</v>
      </c>
      <c r="F1748" s="633" t="s">
        <v>6205</v>
      </c>
    </row>
    <row r="1749" spans="1:6" x14ac:dyDescent="0.15">
      <c r="A1749" s="633" t="s">
        <v>6406</v>
      </c>
      <c r="B1749" s="633" t="s">
        <v>6407</v>
      </c>
      <c r="C1749" s="633" t="s">
        <v>653</v>
      </c>
      <c r="D1749" s="633" t="s">
        <v>6205</v>
      </c>
      <c r="E1749" s="633" t="s">
        <v>6408</v>
      </c>
      <c r="F1749" s="633" t="s">
        <v>6205</v>
      </c>
    </row>
    <row r="1750" spans="1:6" x14ac:dyDescent="0.15">
      <c r="A1750" s="633" t="s">
        <v>6409</v>
      </c>
      <c r="B1750" s="633" t="s">
        <v>6410</v>
      </c>
      <c r="C1750" s="633" t="s">
        <v>653</v>
      </c>
      <c r="D1750" s="633" t="s">
        <v>6205</v>
      </c>
      <c r="E1750" s="633" t="s">
        <v>6411</v>
      </c>
      <c r="F1750" s="633" t="s">
        <v>6205</v>
      </c>
    </row>
    <row r="1751" spans="1:6" x14ac:dyDescent="0.15">
      <c r="A1751" s="633" t="s">
        <v>6412</v>
      </c>
      <c r="B1751" s="633" t="s">
        <v>6413</v>
      </c>
      <c r="C1751" s="633" t="s">
        <v>653</v>
      </c>
      <c r="D1751" s="633" t="s">
        <v>6205</v>
      </c>
      <c r="E1751" s="633" t="s">
        <v>6414</v>
      </c>
      <c r="F1751" s="633" t="s">
        <v>6205</v>
      </c>
    </row>
    <row r="1752" spans="1:6" x14ac:dyDescent="0.15">
      <c r="A1752" s="633" t="s">
        <v>6415</v>
      </c>
      <c r="B1752" s="633" t="s">
        <v>6416</v>
      </c>
      <c r="C1752" s="633" t="s">
        <v>653</v>
      </c>
      <c r="D1752" s="633" t="s">
        <v>6205</v>
      </c>
      <c r="E1752" s="633" t="s">
        <v>6417</v>
      </c>
      <c r="F1752" s="633" t="s">
        <v>6205</v>
      </c>
    </row>
    <row r="1753" spans="1:6" x14ac:dyDescent="0.15">
      <c r="A1753" s="633" t="s">
        <v>6418</v>
      </c>
      <c r="B1753" s="633" t="s">
        <v>6419</v>
      </c>
      <c r="C1753" s="633" t="s">
        <v>653</v>
      </c>
      <c r="D1753" s="633" t="s">
        <v>6205</v>
      </c>
      <c r="E1753" s="633" t="s">
        <v>6420</v>
      </c>
      <c r="F1753" s="633" t="s">
        <v>6205</v>
      </c>
    </row>
    <row r="1754" spans="1:6" x14ac:dyDescent="0.15">
      <c r="A1754" s="633" t="s">
        <v>6421</v>
      </c>
      <c r="B1754" s="633" t="s">
        <v>6422</v>
      </c>
      <c r="C1754" s="633" t="s">
        <v>653</v>
      </c>
      <c r="D1754" s="633" t="s">
        <v>6205</v>
      </c>
      <c r="E1754" s="633" t="s">
        <v>5471</v>
      </c>
      <c r="F1754" s="633" t="s">
        <v>6205</v>
      </c>
    </row>
    <row r="1755" spans="1:6" x14ac:dyDescent="0.15">
      <c r="A1755" s="633" t="s">
        <v>6423</v>
      </c>
      <c r="B1755" s="633" t="s">
        <v>6424</v>
      </c>
      <c r="C1755" s="633" t="s">
        <v>653</v>
      </c>
      <c r="D1755" s="633" t="s">
        <v>6205</v>
      </c>
      <c r="E1755" s="633" t="s">
        <v>6425</v>
      </c>
      <c r="F1755" s="633" t="s">
        <v>6205</v>
      </c>
    </row>
    <row r="1756" spans="1:6" x14ac:dyDescent="0.15">
      <c r="A1756" s="633" t="s">
        <v>6426</v>
      </c>
      <c r="B1756" s="633" t="s">
        <v>6427</v>
      </c>
      <c r="C1756" s="633" t="s">
        <v>653</v>
      </c>
      <c r="D1756" s="633" t="s">
        <v>6205</v>
      </c>
      <c r="E1756" s="633" t="s">
        <v>6428</v>
      </c>
      <c r="F1756" s="633" t="s">
        <v>6205</v>
      </c>
    </row>
    <row r="1757" spans="1:6" x14ac:dyDescent="0.15">
      <c r="A1757" s="633" t="s">
        <v>6429</v>
      </c>
      <c r="B1757" s="633" t="s">
        <v>6430</v>
      </c>
      <c r="C1757" s="633" t="s">
        <v>653</v>
      </c>
      <c r="D1757" s="633" t="s">
        <v>6205</v>
      </c>
      <c r="E1757" s="633" t="s">
        <v>6431</v>
      </c>
      <c r="F1757" s="633" t="s">
        <v>6205</v>
      </c>
    </row>
    <row r="1758" spans="1:6" x14ac:dyDescent="0.15">
      <c r="A1758" s="633" t="s">
        <v>6432</v>
      </c>
      <c r="B1758" s="633" t="s">
        <v>6433</v>
      </c>
      <c r="C1758" s="633" t="s">
        <v>653</v>
      </c>
      <c r="D1758" s="633" t="s">
        <v>6205</v>
      </c>
      <c r="E1758" s="633" t="s">
        <v>6434</v>
      </c>
      <c r="F1758" s="633" t="s">
        <v>6205</v>
      </c>
    </row>
    <row r="1759" spans="1:6" x14ac:dyDescent="0.15">
      <c r="A1759" s="633" t="s">
        <v>6435</v>
      </c>
      <c r="B1759" s="633" t="s">
        <v>6436</v>
      </c>
      <c r="C1759" s="633" t="s">
        <v>653</v>
      </c>
      <c r="D1759" s="633" t="s">
        <v>6205</v>
      </c>
      <c r="E1759" s="633" t="s">
        <v>6437</v>
      </c>
      <c r="F1759" s="633" t="s">
        <v>6205</v>
      </c>
    </row>
    <row r="1760" spans="1:6" x14ac:dyDescent="0.15">
      <c r="A1760" s="633" t="s">
        <v>6438</v>
      </c>
      <c r="B1760" s="633" t="s">
        <v>6439</v>
      </c>
      <c r="C1760" s="633" t="s">
        <v>653</v>
      </c>
      <c r="D1760" s="633" t="s">
        <v>6205</v>
      </c>
      <c r="E1760" s="633" t="s">
        <v>6440</v>
      </c>
      <c r="F1760" s="633" t="s">
        <v>6205</v>
      </c>
    </row>
    <row r="1761" spans="1:6" x14ac:dyDescent="0.15">
      <c r="A1761" s="633" t="s">
        <v>6441</v>
      </c>
      <c r="B1761" s="633" t="s">
        <v>6442</v>
      </c>
      <c r="C1761" s="633" t="s">
        <v>653</v>
      </c>
      <c r="D1761" s="633" t="s">
        <v>6205</v>
      </c>
      <c r="E1761" s="633" t="s">
        <v>6443</v>
      </c>
      <c r="F1761" s="633" t="s">
        <v>6205</v>
      </c>
    </row>
    <row r="1762" spans="1:6" x14ac:dyDescent="0.15">
      <c r="A1762" s="633" t="s">
        <v>6444</v>
      </c>
      <c r="B1762" s="633" t="s">
        <v>6445</v>
      </c>
      <c r="C1762" s="633" t="s">
        <v>653</v>
      </c>
      <c r="D1762" s="633" t="s">
        <v>6205</v>
      </c>
      <c r="E1762" s="633" t="s">
        <v>6446</v>
      </c>
      <c r="F1762" s="633" t="s">
        <v>6205</v>
      </c>
    </row>
    <row r="1763" spans="1:6" x14ac:dyDescent="0.15">
      <c r="A1763" s="633" t="s">
        <v>6447</v>
      </c>
      <c r="B1763" s="633" t="s">
        <v>6448</v>
      </c>
      <c r="C1763" s="633" t="s">
        <v>653</v>
      </c>
      <c r="D1763" s="633" t="s">
        <v>6205</v>
      </c>
      <c r="E1763" s="633" t="s">
        <v>6449</v>
      </c>
      <c r="F1763" s="633" t="s">
        <v>6205</v>
      </c>
    </row>
    <row r="1764" spans="1:6" x14ac:dyDescent="0.15">
      <c r="A1764" s="633" t="s">
        <v>6450</v>
      </c>
      <c r="B1764" s="633" t="s">
        <v>6451</v>
      </c>
      <c r="C1764" s="633" t="s">
        <v>653</v>
      </c>
      <c r="D1764" s="633" t="s">
        <v>6205</v>
      </c>
      <c r="E1764" s="633" t="s">
        <v>6452</v>
      </c>
      <c r="F1764" s="633" t="s">
        <v>6205</v>
      </c>
    </row>
    <row r="1765" spans="1:6" x14ac:dyDescent="0.15">
      <c r="A1765" s="633" t="s">
        <v>6453</v>
      </c>
      <c r="B1765" s="633" t="s">
        <v>6454</v>
      </c>
      <c r="C1765" s="633" t="s">
        <v>653</v>
      </c>
      <c r="D1765" s="633" t="s">
        <v>6205</v>
      </c>
      <c r="E1765" s="633" t="s">
        <v>6455</v>
      </c>
      <c r="F1765" s="633" t="s">
        <v>6205</v>
      </c>
    </row>
    <row r="1766" spans="1:6" x14ac:dyDescent="0.15">
      <c r="A1766" s="633" t="s">
        <v>6456</v>
      </c>
      <c r="B1766" s="633" t="s">
        <v>6457</v>
      </c>
      <c r="C1766" s="633" t="s">
        <v>653</v>
      </c>
      <c r="D1766" s="633" t="s">
        <v>6205</v>
      </c>
      <c r="E1766" s="633" t="s">
        <v>6458</v>
      </c>
      <c r="F1766" s="633" t="s">
        <v>6205</v>
      </c>
    </row>
    <row r="1767" spans="1:6" x14ac:dyDescent="0.15">
      <c r="A1767" s="633" t="s">
        <v>6459</v>
      </c>
      <c r="B1767" s="633" t="s">
        <v>6460</v>
      </c>
      <c r="C1767" s="633" t="s">
        <v>653</v>
      </c>
      <c r="D1767" s="633" t="s">
        <v>6205</v>
      </c>
      <c r="E1767" s="633" t="s">
        <v>6461</v>
      </c>
      <c r="F1767" s="633" t="s">
        <v>6205</v>
      </c>
    </row>
    <row r="1768" spans="1:6" x14ac:dyDescent="0.15">
      <c r="A1768" s="633" t="s">
        <v>6462</v>
      </c>
      <c r="B1768" s="633" t="s">
        <v>6463</v>
      </c>
      <c r="C1768" s="633" t="s">
        <v>653</v>
      </c>
      <c r="D1768" s="633" t="s">
        <v>6205</v>
      </c>
      <c r="E1768" s="633" t="s">
        <v>867</v>
      </c>
      <c r="F1768" s="633" t="s">
        <v>6205</v>
      </c>
    </row>
    <row r="1769" spans="1:6" x14ac:dyDescent="0.15">
      <c r="A1769" s="633" t="s">
        <v>6464</v>
      </c>
      <c r="B1769" s="633" t="s">
        <v>6465</v>
      </c>
      <c r="C1769" s="633" t="s">
        <v>653</v>
      </c>
      <c r="D1769" s="633" t="s">
        <v>6205</v>
      </c>
      <c r="E1769" s="633" t="s">
        <v>6466</v>
      </c>
      <c r="F1769" s="633" t="s">
        <v>6205</v>
      </c>
    </row>
    <row r="1770" spans="1:6" x14ac:dyDescent="0.15">
      <c r="A1770" s="633" t="s">
        <v>6467</v>
      </c>
      <c r="B1770" s="633" t="s">
        <v>6468</v>
      </c>
      <c r="C1770" s="633" t="s">
        <v>653</v>
      </c>
      <c r="D1770" s="633" t="s">
        <v>6205</v>
      </c>
      <c r="E1770" s="633" t="s">
        <v>6469</v>
      </c>
      <c r="F1770" s="633" t="s">
        <v>6205</v>
      </c>
    </row>
    <row r="1771" spans="1:6" x14ac:dyDescent="0.15">
      <c r="A1771" s="633" t="s">
        <v>6470</v>
      </c>
      <c r="B1771" s="633" t="s">
        <v>6471</v>
      </c>
      <c r="C1771" s="633" t="s">
        <v>653</v>
      </c>
      <c r="D1771" s="633" t="s">
        <v>6205</v>
      </c>
      <c r="E1771" s="633" t="s">
        <v>6472</v>
      </c>
      <c r="F1771" s="633" t="s">
        <v>6205</v>
      </c>
    </row>
    <row r="1772" spans="1:6" x14ac:dyDescent="0.15">
      <c r="A1772" s="633" t="s">
        <v>6473</v>
      </c>
      <c r="B1772" s="633" t="s">
        <v>6474</v>
      </c>
      <c r="C1772" s="633" t="s">
        <v>653</v>
      </c>
      <c r="D1772" s="633" t="s">
        <v>6205</v>
      </c>
      <c r="E1772" s="633" t="s">
        <v>4106</v>
      </c>
      <c r="F1772" s="633" t="s">
        <v>6205</v>
      </c>
    </row>
    <row r="1773" spans="1:6" x14ac:dyDescent="0.15">
      <c r="A1773" s="633" t="s">
        <v>6475</v>
      </c>
      <c r="B1773" s="633" t="s">
        <v>6476</v>
      </c>
      <c r="C1773" s="633" t="s">
        <v>653</v>
      </c>
      <c r="D1773" s="633" t="s">
        <v>6205</v>
      </c>
      <c r="E1773" s="633" t="s">
        <v>6477</v>
      </c>
      <c r="F1773" s="633" t="s">
        <v>6205</v>
      </c>
    </row>
    <row r="1774" spans="1:6" x14ac:dyDescent="0.15">
      <c r="A1774" s="633" t="s">
        <v>6478</v>
      </c>
      <c r="B1774" s="633" t="s">
        <v>6479</v>
      </c>
      <c r="C1774" s="633" t="s">
        <v>653</v>
      </c>
      <c r="D1774" s="633" t="s">
        <v>6205</v>
      </c>
      <c r="E1774" s="633" t="s">
        <v>6480</v>
      </c>
      <c r="F1774" s="633" t="s">
        <v>6205</v>
      </c>
    </row>
    <row r="1775" spans="1:6" x14ac:dyDescent="0.15">
      <c r="A1775" s="633" t="s">
        <v>6481</v>
      </c>
      <c r="B1775" s="633" t="s">
        <v>6482</v>
      </c>
      <c r="C1775" s="633" t="s">
        <v>653</v>
      </c>
      <c r="D1775" s="633" t="s">
        <v>6205</v>
      </c>
      <c r="E1775" s="633" t="s">
        <v>6483</v>
      </c>
      <c r="F1775" s="633" t="s">
        <v>6205</v>
      </c>
    </row>
    <row r="1776" spans="1:6" x14ac:dyDescent="0.15">
      <c r="A1776" s="633" t="s">
        <v>6484</v>
      </c>
      <c r="B1776" s="633" t="s">
        <v>6485</v>
      </c>
      <c r="C1776" s="633" t="s">
        <v>653</v>
      </c>
      <c r="D1776" s="633" t="s">
        <v>6205</v>
      </c>
      <c r="E1776" s="633" t="s">
        <v>6486</v>
      </c>
      <c r="F1776" s="633" t="s">
        <v>6205</v>
      </c>
    </row>
    <row r="1777" spans="1:6" x14ac:dyDescent="0.15">
      <c r="A1777" s="633" t="s">
        <v>6487</v>
      </c>
      <c r="B1777" s="633" t="s">
        <v>6488</v>
      </c>
      <c r="C1777" s="633" t="s">
        <v>653</v>
      </c>
      <c r="D1777" s="633" t="s">
        <v>6205</v>
      </c>
      <c r="E1777" s="633" t="s">
        <v>6489</v>
      </c>
      <c r="F1777" s="633" t="s">
        <v>6205</v>
      </c>
    </row>
    <row r="1778" spans="1:6" x14ac:dyDescent="0.15">
      <c r="A1778" s="633" t="s">
        <v>6490</v>
      </c>
      <c r="B1778" s="633" t="s">
        <v>6491</v>
      </c>
      <c r="C1778" s="633" t="s">
        <v>653</v>
      </c>
      <c r="D1778" s="633" t="s">
        <v>6205</v>
      </c>
      <c r="E1778" s="633" t="s">
        <v>4279</v>
      </c>
      <c r="F1778" s="633" t="s">
        <v>6205</v>
      </c>
    </row>
    <row r="1779" spans="1:6" x14ac:dyDescent="0.15">
      <c r="A1779" s="633" t="s">
        <v>6492</v>
      </c>
      <c r="B1779" s="633" t="s">
        <v>6493</v>
      </c>
      <c r="C1779" s="633" t="s">
        <v>653</v>
      </c>
      <c r="D1779" s="633" t="s">
        <v>6205</v>
      </c>
      <c r="E1779" s="633" t="s">
        <v>6494</v>
      </c>
      <c r="F1779" s="633" t="s">
        <v>6205</v>
      </c>
    </row>
    <row r="1780" spans="1:6" x14ac:dyDescent="0.15">
      <c r="A1780" s="633" t="s">
        <v>6495</v>
      </c>
      <c r="B1780" s="633" t="s">
        <v>6496</v>
      </c>
      <c r="C1780" s="633" t="s">
        <v>653</v>
      </c>
      <c r="D1780" s="633" t="s">
        <v>6205</v>
      </c>
      <c r="E1780" s="633" t="s">
        <v>6497</v>
      </c>
      <c r="F1780" s="633" t="s">
        <v>6205</v>
      </c>
    </row>
    <row r="1781" spans="1:6" x14ac:dyDescent="0.15">
      <c r="A1781" s="633" t="s">
        <v>6498</v>
      </c>
      <c r="B1781" s="633" t="s">
        <v>6499</v>
      </c>
      <c r="C1781" s="633" t="s">
        <v>653</v>
      </c>
      <c r="D1781" s="633" t="s">
        <v>6205</v>
      </c>
      <c r="E1781" s="633" t="s">
        <v>6500</v>
      </c>
      <c r="F1781" s="633" t="s">
        <v>6205</v>
      </c>
    </row>
    <row r="1782" spans="1:6" x14ac:dyDescent="0.15">
      <c r="A1782" s="633" t="s">
        <v>6501</v>
      </c>
      <c r="B1782" s="633" t="s">
        <v>6502</v>
      </c>
      <c r="C1782" s="633" t="s">
        <v>653</v>
      </c>
      <c r="D1782" s="633" t="s">
        <v>6205</v>
      </c>
      <c r="E1782" s="633" t="s">
        <v>6503</v>
      </c>
      <c r="F1782" s="633" t="s">
        <v>6205</v>
      </c>
    </row>
    <row r="1783" spans="1:6" x14ac:dyDescent="0.15">
      <c r="A1783" s="633" t="s">
        <v>6504</v>
      </c>
      <c r="B1783" s="633" t="s">
        <v>6505</v>
      </c>
      <c r="C1783" s="633" t="s">
        <v>653</v>
      </c>
      <c r="D1783" s="633" t="s">
        <v>6205</v>
      </c>
      <c r="E1783" s="633" t="s">
        <v>6506</v>
      </c>
      <c r="F1783" s="633" t="s">
        <v>6205</v>
      </c>
    </row>
    <row r="1784" spans="1:6" x14ac:dyDescent="0.15">
      <c r="A1784" s="633" t="s">
        <v>6507</v>
      </c>
      <c r="B1784" s="633" t="s">
        <v>6508</v>
      </c>
      <c r="C1784" s="633" t="s">
        <v>653</v>
      </c>
      <c r="D1784" s="633" t="s">
        <v>6205</v>
      </c>
      <c r="E1784" s="633" t="s">
        <v>894</v>
      </c>
      <c r="F1784" s="633" t="s">
        <v>6205</v>
      </c>
    </row>
    <row r="1785" spans="1:6" x14ac:dyDescent="0.15">
      <c r="A1785" s="633" t="s">
        <v>6509</v>
      </c>
      <c r="B1785" s="633" t="s">
        <v>6510</v>
      </c>
      <c r="C1785" s="633" t="s">
        <v>653</v>
      </c>
      <c r="D1785" s="633" t="s">
        <v>6205</v>
      </c>
      <c r="E1785" s="633" t="s">
        <v>6511</v>
      </c>
      <c r="F1785" s="633" t="s">
        <v>6205</v>
      </c>
    </row>
    <row r="1786" spans="1:6" x14ac:dyDescent="0.15">
      <c r="A1786" s="633" t="s">
        <v>6512</v>
      </c>
      <c r="B1786" s="633" t="s">
        <v>6513</v>
      </c>
      <c r="C1786" s="633" t="s">
        <v>653</v>
      </c>
      <c r="D1786" s="633" t="s">
        <v>6205</v>
      </c>
      <c r="E1786" s="633" t="s">
        <v>2051</v>
      </c>
      <c r="F1786" s="633" t="s">
        <v>6205</v>
      </c>
    </row>
    <row r="1787" spans="1:6" x14ac:dyDescent="0.15">
      <c r="A1787" s="633" t="s">
        <v>6514</v>
      </c>
      <c r="B1787" s="633" t="s">
        <v>6515</v>
      </c>
      <c r="C1787" s="633" t="s">
        <v>653</v>
      </c>
      <c r="D1787" s="633" t="s">
        <v>6205</v>
      </c>
      <c r="E1787" s="633" t="s">
        <v>6516</v>
      </c>
      <c r="F1787" s="633" t="s">
        <v>6205</v>
      </c>
    </row>
    <row r="1788" spans="1:6" x14ac:dyDescent="0.15">
      <c r="A1788" s="633" t="s">
        <v>6517</v>
      </c>
      <c r="B1788" s="633" t="s">
        <v>6518</v>
      </c>
      <c r="C1788" s="633" t="s">
        <v>653</v>
      </c>
      <c r="D1788" s="633" t="s">
        <v>6205</v>
      </c>
      <c r="E1788" s="633" t="s">
        <v>6519</v>
      </c>
      <c r="F1788" s="633" t="s">
        <v>6205</v>
      </c>
    </row>
    <row r="1789" spans="1:6" x14ac:dyDescent="0.15">
      <c r="A1789" s="633" t="s">
        <v>6520</v>
      </c>
      <c r="B1789" s="633" t="s">
        <v>6521</v>
      </c>
      <c r="C1789" s="633" t="s">
        <v>653</v>
      </c>
      <c r="D1789" s="633" t="s">
        <v>6205</v>
      </c>
      <c r="E1789" s="633" t="s">
        <v>6522</v>
      </c>
      <c r="F1789" s="633" t="s">
        <v>6205</v>
      </c>
    </row>
    <row r="1790" spans="1:6" x14ac:dyDescent="0.15">
      <c r="A1790" s="633" t="s">
        <v>6523</v>
      </c>
      <c r="B1790" s="633" t="s">
        <v>6524</v>
      </c>
      <c r="C1790" s="633" t="s">
        <v>653</v>
      </c>
      <c r="D1790" s="633" t="s">
        <v>6205</v>
      </c>
      <c r="E1790" s="633" t="s">
        <v>6525</v>
      </c>
      <c r="F1790" s="633" t="s">
        <v>6205</v>
      </c>
    </row>
    <row r="1791" spans="1:6" x14ac:dyDescent="0.15">
      <c r="A1791" s="633" t="s">
        <v>6526</v>
      </c>
      <c r="B1791" s="633" t="s">
        <v>6527</v>
      </c>
      <c r="C1791" s="633" t="s">
        <v>653</v>
      </c>
      <c r="D1791" s="633" t="s">
        <v>6205</v>
      </c>
      <c r="E1791" s="633" t="s">
        <v>6528</v>
      </c>
      <c r="F1791" s="633" t="s">
        <v>6205</v>
      </c>
    </row>
    <row r="1792" spans="1:6" x14ac:dyDescent="0.15">
      <c r="A1792" s="633" t="s">
        <v>6529</v>
      </c>
      <c r="B1792" s="633" t="s">
        <v>6530</v>
      </c>
      <c r="C1792" s="633" t="s">
        <v>653</v>
      </c>
      <c r="D1792" s="633" t="s">
        <v>6205</v>
      </c>
      <c r="E1792" s="633" t="s">
        <v>6531</v>
      </c>
      <c r="F1792" s="633" t="s">
        <v>6205</v>
      </c>
    </row>
    <row r="1793" spans="1:6" x14ac:dyDescent="0.15">
      <c r="A1793" s="633" t="s">
        <v>6532</v>
      </c>
      <c r="B1793" s="633" t="s">
        <v>6533</v>
      </c>
      <c r="C1793" s="633" t="s">
        <v>653</v>
      </c>
      <c r="D1793" s="633" t="s">
        <v>6205</v>
      </c>
      <c r="E1793" s="633" t="s">
        <v>6534</v>
      </c>
      <c r="F1793" s="633" t="s">
        <v>6205</v>
      </c>
    </row>
    <row r="1794" spans="1:6" x14ac:dyDescent="0.15">
      <c r="A1794" s="633" t="s">
        <v>6535</v>
      </c>
      <c r="B1794" s="633" t="s">
        <v>6536</v>
      </c>
      <c r="C1794" s="633" t="s">
        <v>653</v>
      </c>
      <c r="D1794" s="633" t="s">
        <v>6205</v>
      </c>
      <c r="E1794" s="633" t="s">
        <v>3080</v>
      </c>
      <c r="F1794" s="633" t="s">
        <v>6205</v>
      </c>
    </row>
    <row r="1795" spans="1:6" x14ac:dyDescent="0.15">
      <c r="A1795" s="633" t="s">
        <v>6537</v>
      </c>
      <c r="B1795" s="633" t="s">
        <v>6538</v>
      </c>
      <c r="C1795" s="633" t="s">
        <v>653</v>
      </c>
      <c r="D1795" s="633" t="s">
        <v>6205</v>
      </c>
      <c r="E1795" s="633" t="s">
        <v>3086</v>
      </c>
      <c r="F1795" s="633" t="s">
        <v>6205</v>
      </c>
    </row>
    <row r="1796" spans="1:6" x14ac:dyDescent="0.15">
      <c r="A1796" s="633" t="s">
        <v>6539</v>
      </c>
      <c r="B1796" s="633" t="s">
        <v>6540</v>
      </c>
      <c r="C1796" s="633" t="s">
        <v>653</v>
      </c>
      <c r="D1796" s="633" t="s">
        <v>6205</v>
      </c>
      <c r="E1796" s="633" t="s">
        <v>6541</v>
      </c>
      <c r="F1796" s="633" t="s">
        <v>6205</v>
      </c>
    </row>
    <row r="1797" spans="1:6" x14ac:dyDescent="0.15">
      <c r="A1797" s="633" t="s">
        <v>6542</v>
      </c>
      <c r="B1797" s="633" t="s">
        <v>6543</v>
      </c>
      <c r="C1797" s="633" t="s">
        <v>653</v>
      </c>
      <c r="D1797" s="633" t="s">
        <v>6205</v>
      </c>
      <c r="E1797" s="633" t="s">
        <v>6544</v>
      </c>
      <c r="F1797" s="633" t="s">
        <v>6205</v>
      </c>
    </row>
    <row r="1798" spans="1:6" x14ac:dyDescent="0.15">
      <c r="A1798" s="633" t="s">
        <v>6545</v>
      </c>
      <c r="B1798" s="633" t="s">
        <v>6546</v>
      </c>
      <c r="C1798" s="633" t="s">
        <v>653</v>
      </c>
      <c r="D1798" s="633" t="s">
        <v>6205</v>
      </c>
      <c r="E1798" s="633" t="s">
        <v>6547</v>
      </c>
      <c r="F1798" s="633" t="s">
        <v>6205</v>
      </c>
    </row>
    <row r="1799" spans="1:6" x14ac:dyDescent="0.15">
      <c r="A1799" s="633" t="s">
        <v>6548</v>
      </c>
      <c r="B1799" s="633" t="s">
        <v>6549</v>
      </c>
      <c r="C1799" s="633" t="s">
        <v>653</v>
      </c>
      <c r="D1799" s="633" t="s">
        <v>6205</v>
      </c>
      <c r="E1799" s="633" t="s">
        <v>6550</v>
      </c>
      <c r="F1799" s="633" t="s">
        <v>6205</v>
      </c>
    </row>
    <row r="1800" spans="1:6" x14ac:dyDescent="0.15">
      <c r="A1800" s="633" t="s">
        <v>6551</v>
      </c>
      <c r="B1800" s="633" t="s">
        <v>6552</v>
      </c>
      <c r="C1800" s="633" t="s">
        <v>653</v>
      </c>
      <c r="D1800" s="633" t="s">
        <v>6205</v>
      </c>
      <c r="E1800" s="633" t="s">
        <v>6553</v>
      </c>
      <c r="F1800" s="633" t="s">
        <v>6205</v>
      </c>
    </row>
    <row r="1801" spans="1:6" x14ac:dyDescent="0.15">
      <c r="A1801" s="633" t="s">
        <v>6554</v>
      </c>
      <c r="B1801" s="633" t="s">
        <v>6555</v>
      </c>
      <c r="C1801" s="633" t="s">
        <v>653</v>
      </c>
      <c r="D1801" s="633" t="s">
        <v>6205</v>
      </c>
      <c r="E1801" s="633" t="s">
        <v>6556</v>
      </c>
      <c r="F1801" s="633" t="s">
        <v>6205</v>
      </c>
    </row>
    <row r="1802" spans="1:6" x14ac:dyDescent="0.15">
      <c r="A1802" s="633" t="s">
        <v>6557</v>
      </c>
      <c r="B1802" s="633" t="s">
        <v>6558</v>
      </c>
      <c r="C1802" s="633" t="s">
        <v>653</v>
      </c>
      <c r="D1802" s="633" t="s">
        <v>6205</v>
      </c>
      <c r="E1802" s="633" t="s">
        <v>6559</v>
      </c>
      <c r="F1802" s="633" t="s">
        <v>6205</v>
      </c>
    </row>
    <row r="1803" spans="1:6" x14ac:dyDescent="0.15">
      <c r="A1803" s="633" t="s">
        <v>6560</v>
      </c>
      <c r="B1803" s="633" t="s">
        <v>6561</v>
      </c>
      <c r="C1803" s="633" t="s">
        <v>653</v>
      </c>
      <c r="D1803" s="633" t="s">
        <v>6205</v>
      </c>
      <c r="E1803" s="633" t="s">
        <v>6562</v>
      </c>
      <c r="F1803" s="633" t="s">
        <v>6205</v>
      </c>
    </row>
    <row r="1804" spans="1:6" x14ac:dyDescent="0.15">
      <c r="A1804" s="633" t="s">
        <v>6563</v>
      </c>
      <c r="B1804" s="633" t="s">
        <v>6564</v>
      </c>
      <c r="C1804" s="633" t="s">
        <v>653</v>
      </c>
      <c r="D1804" s="633" t="s">
        <v>6205</v>
      </c>
      <c r="E1804" s="633" t="s">
        <v>6565</v>
      </c>
      <c r="F1804" s="633" t="s">
        <v>6205</v>
      </c>
    </row>
    <row r="1805" spans="1:6" x14ac:dyDescent="0.15">
      <c r="A1805" s="633" t="s">
        <v>6566</v>
      </c>
      <c r="B1805" s="633" t="s">
        <v>6567</v>
      </c>
      <c r="C1805" s="633" t="s">
        <v>653</v>
      </c>
      <c r="D1805" s="633" t="s">
        <v>6205</v>
      </c>
      <c r="E1805" s="633" t="s">
        <v>6568</v>
      </c>
      <c r="F1805" s="633" t="s">
        <v>6205</v>
      </c>
    </row>
    <row r="1806" spans="1:6" x14ac:dyDescent="0.15">
      <c r="A1806" s="633" t="s">
        <v>6569</v>
      </c>
      <c r="B1806" s="633" t="s">
        <v>6570</v>
      </c>
      <c r="C1806" s="633" t="s">
        <v>653</v>
      </c>
      <c r="D1806" s="633" t="s">
        <v>6205</v>
      </c>
      <c r="E1806" s="633" t="s">
        <v>6571</v>
      </c>
      <c r="F1806" s="633" t="s">
        <v>6205</v>
      </c>
    </row>
    <row r="1807" spans="1:6" x14ac:dyDescent="0.15">
      <c r="A1807" s="633" t="s">
        <v>6572</v>
      </c>
      <c r="B1807" s="633" t="s">
        <v>6573</v>
      </c>
      <c r="C1807" s="633" t="s">
        <v>653</v>
      </c>
      <c r="D1807" s="633" t="s">
        <v>6205</v>
      </c>
      <c r="E1807" s="633" t="s">
        <v>6574</v>
      </c>
      <c r="F1807" s="633" t="s">
        <v>6205</v>
      </c>
    </row>
    <row r="1808" spans="1:6" x14ac:dyDescent="0.15">
      <c r="A1808" s="633" t="s">
        <v>6575</v>
      </c>
      <c r="B1808" s="633" t="s">
        <v>6576</v>
      </c>
      <c r="C1808" s="633" t="s">
        <v>653</v>
      </c>
      <c r="D1808" s="633" t="s">
        <v>6205</v>
      </c>
      <c r="E1808" s="633" t="s">
        <v>6577</v>
      </c>
      <c r="F1808" s="633" t="s">
        <v>6205</v>
      </c>
    </row>
    <row r="1809" spans="1:6" x14ac:dyDescent="0.15">
      <c r="A1809" s="633" t="s">
        <v>6578</v>
      </c>
      <c r="B1809" s="633" t="s">
        <v>6579</v>
      </c>
      <c r="C1809" s="633" t="s">
        <v>653</v>
      </c>
      <c r="D1809" s="633" t="s">
        <v>6205</v>
      </c>
      <c r="E1809" s="633" t="s">
        <v>6580</v>
      </c>
      <c r="F1809" s="633" t="s">
        <v>6205</v>
      </c>
    </row>
    <row r="1810" spans="1:6" x14ac:dyDescent="0.15">
      <c r="A1810" s="633" t="s">
        <v>6581</v>
      </c>
      <c r="B1810" s="633" t="s">
        <v>6582</v>
      </c>
      <c r="C1810" s="633" t="s">
        <v>653</v>
      </c>
      <c r="D1810" s="633" t="s">
        <v>6205</v>
      </c>
      <c r="E1810" s="633" t="s">
        <v>6583</v>
      </c>
      <c r="F1810" s="633" t="s">
        <v>6205</v>
      </c>
    </row>
    <row r="1811" spans="1:6" x14ac:dyDescent="0.15">
      <c r="A1811" s="633" t="s">
        <v>6584</v>
      </c>
      <c r="B1811" s="633" t="s">
        <v>6585</v>
      </c>
      <c r="C1811" s="633" t="s">
        <v>653</v>
      </c>
      <c r="D1811" s="633" t="s">
        <v>6205</v>
      </c>
      <c r="E1811" s="633" t="s">
        <v>6586</v>
      </c>
      <c r="F1811" s="633" t="s">
        <v>6205</v>
      </c>
    </row>
    <row r="1812" spans="1:6" x14ac:dyDescent="0.15">
      <c r="A1812" s="633" t="s">
        <v>6587</v>
      </c>
      <c r="B1812" s="633" t="s">
        <v>6588</v>
      </c>
      <c r="C1812" s="633" t="s">
        <v>653</v>
      </c>
      <c r="D1812" s="633" t="s">
        <v>6205</v>
      </c>
      <c r="E1812" s="633" t="s">
        <v>6589</v>
      </c>
      <c r="F1812" s="633" t="s">
        <v>6205</v>
      </c>
    </row>
    <row r="1813" spans="1:6" x14ac:dyDescent="0.15">
      <c r="A1813" s="633" t="s">
        <v>6590</v>
      </c>
      <c r="B1813" s="633" t="s">
        <v>6591</v>
      </c>
      <c r="C1813" s="633" t="s">
        <v>653</v>
      </c>
      <c r="D1813" s="633" t="s">
        <v>6205</v>
      </c>
      <c r="E1813" s="633" t="s">
        <v>6592</v>
      </c>
      <c r="F1813" s="633" t="s">
        <v>6205</v>
      </c>
    </row>
    <row r="1814" spans="1:6" x14ac:dyDescent="0.15">
      <c r="A1814" s="633" t="s">
        <v>6593</v>
      </c>
      <c r="B1814" s="633" t="s">
        <v>6594</v>
      </c>
      <c r="C1814" s="633" t="s">
        <v>653</v>
      </c>
      <c r="D1814" s="633" t="s">
        <v>6205</v>
      </c>
      <c r="E1814" s="633" t="s">
        <v>6595</v>
      </c>
      <c r="F1814" s="633" t="s">
        <v>6205</v>
      </c>
    </row>
    <row r="1815" spans="1:6" x14ac:dyDescent="0.15">
      <c r="A1815" s="633" t="s">
        <v>6596</v>
      </c>
      <c r="B1815" s="633" t="s">
        <v>6597</v>
      </c>
      <c r="C1815" s="633" t="s">
        <v>653</v>
      </c>
      <c r="D1815" s="633" t="s">
        <v>6205</v>
      </c>
      <c r="E1815" s="633" t="s">
        <v>6598</v>
      </c>
      <c r="F1815" s="633" t="s">
        <v>6205</v>
      </c>
    </row>
    <row r="1816" spans="1:6" x14ac:dyDescent="0.15">
      <c r="A1816" s="633" t="s">
        <v>6599</v>
      </c>
      <c r="B1816" s="633" t="s">
        <v>6600</v>
      </c>
      <c r="C1816" s="633" t="s">
        <v>653</v>
      </c>
      <c r="D1816" s="633" t="s">
        <v>6205</v>
      </c>
      <c r="E1816" s="633" t="s">
        <v>6601</v>
      </c>
      <c r="F1816" s="633" t="s">
        <v>6205</v>
      </c>
    </row>
    <row r="1817" spans="1:6" x14ac:dyDescent="0.15">
      <c r="A1817" s="633" t="s">
        <v>6602</v>
      </c>
      <c r="B1817" s="633" t="s">
        <v>6603</v>
      </c>
      <c r="C1817" s="633" t="s">
        <v>653</v>
      </c>
      <c r="D1817" s="633" t="s">
        <v>6205</v>
      </c>
      <c r="E1817" s="633" t="s">
        <v>6604</v>
      </c>
      <c r="F1817" s="633" t="s">
        <v>6205</v>
      </c>
    </row>
    <row r="1818" spans="1:6" x14ac:dyDescent="0.15">
      <c r="A1818" s="633" t="s">
        <v>6605</v>
      </c>
      <c r="B1818" s="633" t="s">
        <v>6606</v>
      </c>
      <c r="C1818" s="633" t="s">
        <v>653</v>
      </c>
      <c r="D1818" s="633" t="s">
        <v>6205</v>
      </c>
      <c r="E1818" s="633" t="s">
        <v>6607</v>
      </c>
      <c r="F1818" s="633" t="s">
        <v>6205</v>
      </c>
    </row>
    <row r="1819" spans="1:6" x14ac:dyDescent="0.15">
      <c r="A1819" s="633" t="s">
        <v>6608</v>
      </c>
      <c r="B1819" s="633" t="s">
        <v>6609</v>
      </c>
      <c r="C1819" s="633" t="s">
        <v>653</v>
      </c>
      <c r="D1819" s="633" t="s">
        <v>6205</v>
      </c>
      <c r="E1819" s="633" t="s">
        <v>6610</v>
      </c>
      <c r="F1819" s="633" t="s">
        <v>6205</v>
      </c>
    </row>
    <row r="1820" spans="1:6" x14ac:dyDescent="0.15">
      <c r="A1820" s="633" t="s">
        <v>6611</v>
      </c>
      <c r="B1820" s="633" t="s">
        <v>6612</v>
      </c>
      <c r="C1820" s="633" t="s">
        <v>653</v>
      </c>
      <c r="D1820" s="633" t="s">
        <v>6205</v>
      </c>
      <c r="E1820" s="633" t="s">
        <v>6613</v>
      </c>
      <c r="F1820" s="633" t="s">
        <v>6205</v>
      </c>
    </row>
    <row r="1821" spans="1:6" x14ac:dyDescent="0.15">
      <c r="A1821" s="633" t="s">
        <v>6614</v>
      </c>
      <c r="B1821" s="633" t="s">
        <v>6615</v>
      </c>
      <c r="C1821" s="633" t="s">
        <v>653</v>
      </c>
      <c r="D1821" s="633" t="s">
        <v>6205</v>
      </c>
      <c r="E1821" s="633" t="s">
        <v>6616</v>
      </c>
      <c r="F1821" s="633" t="s">
        <v>6205</v>
      </c>
    </row>
    <row r="1822" spans="1:6" x14ac:dyDescent="0.15">
      <c r="A1822" s="633" t="s">
        <v>6617</v>
      </c>
      <c r="B1822" s="633" t="s">
        <v>6618</v>
      </c>
      <c r="C1822" s="633" t="s">
        <v>653</v>
      </c>
      <c r="D1822" s="633" t="s">
        <v>6205</v>
      </c>
      <c r="E1822" s="633" t="s">
        <v>6619</v>
      </c>
      <c r="F1822" s="633" t="s">
        <v>6205</v>
      </c>
    </row>
    <row r="1823" spans="1:6" x14ac:dyDescent="0.15">
      <c r="A1823" s="633" t="s">
        <v>6620</v>
      </c>
      <c r="B1823" s="633" t="s">
        <v>6621</v>
      </c>
      <c r="C1823" s="633" t="s">
        <v>653</v>
      </c>
      <c r="D1823" s="633" t="s">
        <v>6205</v>
      </c>
      <c r="E1823" s="633" t="s">
        <v>6622</v>
      </c>
      <c r="F1823" s="633" t="s">
        <v>6205</v>
      </c>
    </row>
    <row r="1824" spans="1:6" x14ac:dyDescent="0.15">
      <c r="A1824" s="633" t="s">
        <v>6623</v>
      </c>
      <c r="B1824" s="633" t="s">
        <v>6624</v>
      </c>
      <c r="C1824" s="633" t="s">
        <v>653</v>
      </c>
      <c r="D1824" s="633" t="s">
        <v>6205</v>
      </c>
      <c r="E1824" s="633" t="s">
        <v>953</v>
      </c>
      <c r="F1824" s="633" t="s">
        <v>6205</v>
      </c>
    </row>
    <row r="1825" spans="1:6" x14ac:dyDescent="0.15">
      <c r="A1825" s="633" t="s">
        <v>6625</v>
      </c>
      <c r="B1825" s="633" t="s">
        <v>6626</v>
      </c>
      <c r="C1825" s="633" t="s">
        <v>653</v>
      </c>
      <c r="D1825" s="633" t="s">
        <v>6205</v>
      </c>
      <c r="E1825" s="633" t="s">
        <v>6627</v>
      </c>
      <c r="F1825" s="633" t="s">
        <v>6205</v>
      </c>
    </row>
    <row r="1826" spans="1:6" x14ac:dyDescent="0.15">
      <c r="A1826" s="633" t="s">
        <v>6628</v>
      </c>
      <c r="B1826" s="633" t="s">
        <v>6629</v>
      </c>
      <c r="C1826" s="633" t="s">
        <v>653</v>
      </c>
      <c r="D1826" s="633" t="s">
        <v>6205</v>
      </c>
      <c r="E1826" s="633" t="s">
        <v>6630</v>
      </c>
      <c r="F1826" s="633" t="s">
        <v>6205</v>
      </c>
    </row>
    <row r="1827" spans="1:6" x14ac:dyDescent="0.15">
      <c r="A1827" s="633" t="s">
        <v>6631</v>
      </c>
      <c r="B1827" s="633" t="s">
        <v>6632</v>
      </c>
      <c r="C1827" s="633" t="s">
        <v>653</v>
      </c>
      <c r="D1827" s="633" t="s">
        <v>6205</v>
      </c>
      <c r="E1827" s="633" t="s">
        <v>6633</v>
      </c>
      <c r="F1827" s="633" t="s">
        <v>6205</v>
      </c>
    </row>
    <row r="1828" spans="1:6" x14ac:dyDescent="0.15">
      <c r="A1828" s="633" t="s">
        <v>6634</v>
      </c>
      <c r="B1828" s="633" t="s">
        <v>6635</v>
      </c>
      <c r="C1828" s="633" t="s">
        <v>653</v>
      </c>
      <c r="D1828" s="633" t="s">
        <v>6205</v>
      </c>
      <c r="E1828" s="633" t="s">
        <v>5800</v>
      </c>
      <c r="F1828" s="633" t="s">
        <v>6205</v>
      </c>
    </row>
    <row r="1829" spans="1:6" x14ac:dyDescent="0.15">
      <c r="A1829" s="633" t="s">
        <v>6636</v>
      </c>
      <c r="B1829" s="633" t="s">
        <v>6637</v>
      </c>
      <c r="C1829" s="633" t="s">
        <v>653</v>
      </c>
      <c r="D1829" s="633" t="s">
        <v>6205</v>
      </c>
      <c r="E1829" s="633" t="s">
        <v>6638</v>
      </c>
      <c r="F1829" s="633" t="s">
        <v>6205</v>
      </c>
    </row>
    <row r="1830" spans="1:6" x14ac:dyDescent="0.15">
      <c r="A1830" s="633" t="s">
        <v>6639</v>
      </c>
      <c r="B1830" s="633" t="s">
        <v>6640</v>
      </c>
      <c r="C1830" s="633" t="s">
        <v>653</v>
      </c>
      <c r="D1830" s="633" t="s">
        <v>6205</v>
      </c>
      <c r="E1830" s="633" t="s">
        <v>6641</v>
      </c>
      <c r="F1830" s="633" t="s">
        <v>6205</v>
      </c>
    </row>
    <row r="1831" spans="1:6" x14ac:dyDescent="0.15">
      <c r="A1831" s="633" t="s">
        <v>6642</v>
      </c>
      <c r="B1831" s="633" t="s">
        <v>6643</v>
      </c>
      <c r="C1831" s="633" t="s">
        <v>653</v>
      </c>
      <c r="D1831" s="633" t="s">
        <v>6205</v>
      </c>
      <c r="E1831" s="633" t="s">
        <v>6644</v>
      </c>
      <c r="F1831" s="633" t="s">
        <v>6205</v>
      </c>
    </row>
    <row r="1832" spans="1:6" x14ac:dyDescent="0.15">
      <c r="A1832" s="633" t="s">
        <v>6645</v>
      </c>
      <c r="B1832" s="633" t="s">
        <v>6646</v>
      </c>
      <c r="C1832" s="633" t="s">
        <v>653</v>
      </c>
      <c r="D1832" s="633" t="s">
        <v>6205</v>
      </c>
      <c r="E1832" s="633" t="s">
        <v>6647</v>
      </c>
      <c r="F1832" s="633" t="s">
        <v>6205</v>
      </c>
    </row>
    <row r="1833" spans="1:6" x14ac:dyDescent="0.15">
      <c r="A1833" s="633" t="s">
        <v>6648</v>
      </c>
      <c r="B1833" s="633" t="s">
        <v>6649</v>
      </c>
      <c r="C1833" s="633" t="s">
        <v>653</v>
      </c>
      <c r="D1833" s="633" t="s">
        <v>6205</v>
      </c>
      <c r="E1833" s="633" t="s">
        <v>6650</v>
      </c>
      <c r="F1833" s="633" t="s">
        <v>6205</v>
      </c>
    </row>
    <row r="1834" spans="1:6" x14ac:dyDescent="0.15">
      <c r="A1834" s="633" t="s">
        <v>6651</v>
      </c>
      <c r="B1834" s="633" t="s">
        <v>6652</v>
      </c>
      <c r="C1834" s="633" t="s">
        <v>653</v>
      </c>
      <c r="D1834" s="633" t="s">
        <v>6205</v>
      </c>
      <c r="E1834" s="633" t="s">
        <v>6653</v>
      </c>
      <c r="F1834" s="633" t="s">
        <v>6205</v>
      </c>
    </row>
    <row r="1835" spans="1:6" x14ac:dyDescent="0.15">
      <c r="A1835" s="633" t="s">
        <v>6654</v>
      </c>
      <c r="B1835" s="633" t="s">
        <v>6655</v>
      </c>
      <c r="C1835" s="633" t="s">
        <v>653</v>
      </c>
      <c r="D1835" s="633" t="s">
        <v>6205</v>
      </c>
      <c r="E1835" s="633" t="s">
        <v>4229</v>
      </c>
      <c r="F1835" s="633" t="s">
        <v>6205</v>
      </c>
    </row>
    <row r="1836" spans="1:6" x14ac:dyDescent="0.15">
      <c r="A1836" s="633" t="s">
        <v>6656</v>
      </c>
      <c r="B1836" s="633" t="s">
        <v>6657</v>
      </c>
      <c r="C1836" s="633" t="s">
        <v>653</v>
      </c>
      <c r="D1836" s="633" t="s">
        <v>6205</v>
      </c>
      <c r="E1836" s="633" t="s">
        <v>6658</v>
      </c>
      <c r="F1836" s="633" t="s">
        <v>6205</v>
      </c>
    </row>
    <row r="1837" spans="1:6" x14ac:dyDescent="0.15">
      <c r="A1837" s="633" t="s">
        <v>6659</v>
      </c>
      <c r="B1837" s="633" t="s">
        <v>6660</v>
      </c>
      <c r="C1837" s="633" t="s">
        <v>653</v>
      </c>
      <c r="D1837" s="633" t="s">
        <v>6205</v>
      </c>
      <c r="E1837" s="633" t="s">
        <v>6661</v>
      </c>
      <c r="F1837" s="633" t="s">
        <v>6205</v>
      </c>
    </row>
    <row r="1838" spans="1:6" x14ac:dyDescent="0.15">
      <c r="A1838" s="633" t="s">
        <v>6662</v>
      </c>
      <c r="B1838" s="633" t="s">
        <v>6663</v>
      </c>
      <c r="C1838" s="633" t="s">
        <v>653</v>
      </c>
      <c r="D1838" s="633" t="s">
        <v>6205</v>
      </c>
      <c r="E1838" s="633" t="s">
        <v>6664</v>
      </c>
      <c r="F1838" s="633" t="s">
        <v>6205</v>
      </c>
    </row>
    <row r="1839" spans="1:6" x14ac:dyDescent="0.15">
      <c r="A1839" s="633" t="s">
        <v>6665</v>
      </c>
      <c r="B1839" s="633" t="s">
        <v>6666</v>
      </c>
      <c r="C1839" s="633" t="s">
        <v>653</v>
      </c>
      <c r="D1839" s="633" t="s">
        <v>6205</v>
      </c>
      <c r="E1839" s="633" t="s">
        <v>6667</v>
      </c>
      <c r="F1839" s="633" t="s">
        <v>6205</v>
      </c>
    </row>
    <row r="1840" spans="1:6" x14ac:dyDescent="0.15">
      <c r="A1840" s="633" t="s">
        <v>6668</v>
      </c>
      <c r="B1840" s="633" t="s">
        <v>6669</v>
      </c>
      <c r="C1840" s="633" t="s">
        <v>653</v>
      </c>
      <c r="D1840" s="633" t="s">
        <v>6205</v>
      </c>
      <c r="E1840" s="633" t="s">
        <v>6670</v>
      </c>
      <c r="F1840" s="633" t="s">
        <v>6205</v>
      </c>
    </row>
    <row r="1841" spans="1:6" x14ac:dyDescent="0.15">
      <c r="A1841" s="633" t="s">
        <v>6671</v>
      </c>
      <c r="B1841" s="633" t="s">
        <v>6672</v>
      </c>
      <c r="C1841" s="633" t="s">
        <v>653</v>
      </c>
      <c r="D1841" s="633" t="s">
        <v>6205</v>
      </c>
      <c r="E1841" s="633" t="s">
        <v>6673</v>
      </c>
      <c r="F1841" s="633" t="s">
        <v>6205</v>
      </c>
    </row>
    <row r="1842" spans="1:6" x14ac:dyDescent="0.15">
      <c r="A1842" s="633" t="s">
        <v>6674</v>
      </c>
      <c r="B1842" s="633" t="s">
        <v>6675</v>
      </c>
      <c r="C1842" s="633" t="s">
        <v>653</v>
      </c>
      <c r="D1842" s="633" t="s">
        <v>6205</v>
      </c>
      <c r="E1842" s="633" t="s">
        <v>6676</v>
      </c>
      <c r="F1842" s="633" t="s">
        <v>6205</v>
      </c>
    </row>
    <row r="1843" spans="1:6" x14ac:dyDescent="0.15">
      <c r="A1843" s="633" t="s">
        <v>6677</v>
      </c>
      <c r="B1843" s="633" t="s">
        <v>6678</v>
      </c>
      <c r="C1843" s="633" t="s">
        <v>653</v>
      </c>
      <c r="D1843" s="633" t="s">
        <v>6205</v>
      </c>
      <c r="E1843" s="633" t="s">
        <v>6679</v>
      </c>
      <c r="F1843" s="633" t="s">
        <v>6205</v>
      </c>
    </row>
    <row r="1844" spans="1:6" x14ac:dyDescent="0.15">
      <c r="A1844" s="633" t="s">
        <v>6680</v>
      </c>
      <c r="B1844" s="633" t="s">
        <v>6681</v>
      </c>
      <c r="C1844" s="633" t="s">
        <v>653</v>
      </c>
      <c r="D1844" s="633" t="s">
        <v>6205</v>
      </c>
      <c r="E1844" s="633" t="s">
        <v>6682</v>
      </c>
      <c r="F1844" s="633" t="s">
        <v>6205</v>
      </c>
    </row>
    <row r="1845" spans="1:6" x14ac:dyDescent="0.15">
      <c r="A1845" s="633" t="s">
        <v>6683</v>
      </c>
      <c r="B1845" s="633" t="s">
        <v>6684</v>
      </c>
      <c r="C1845" s="633" t="s">
        <v>653</v>
      </c>
      <c r="D1845" s="633" t="s">
        <v>6205</v>
      </c>
      <c r="E1845" s="633" t="s">
        <v>6685</v>
      </c>
      <c r="F1845" s="633" t="s">
        <v>6205</v>
      </c>
    </row>
    <row r="1846" spans="1:6" x14ac:dyDescent="0.15">
      <c r="A1846" s="633" t="s">
        <v>6686</v>
      </c>
      <c r="B1846" s="633" t="s">
        <v>6687</v>
      </c>
      <c r="C1846" s="633" t="s">
        <v>653</v>
      </c>
      <c r="D1846" s="633" t="s">
        <v>6205</v>
      </c>
      <c r="E1846" s="633" t="s">
        <v>6688</v>
      </c>
      <c r="F1846" s="633" t="s">
        <v>6205</v>
      </c>
    </row>
    <row r="1847" spans="1:6" x14ac:dyDescent="0.15">
      <c r="A1847" s="633" t="s">
        <v>6689</v>
      </c>
      <c r="B1847" s="633" t="s">
        <v>6690</v>
      </c>
      <c r="C1847" s="633" t="s">
        <v>653</v>
      </c>
      <c r="D1847" s="633" t="s">
        <v>6205</v>
      </c>
      <c r="E1847" s="633" t="s">
        <v>6691</v>
      </c>
      <c r="F1847" s="633" t="s">
        <v>6205</v>
      </c>
    </row>
    <row r="1848" spans="1:6" x14ac:dyDescent="0.15">
      <c r="A1848" s="633" t="s">
        <v>6692</v>
      </c>
      <c r="B1848" s="633" t="s">
        <v>6693</v>
      </c>
      <c r="C1848" s="633" t="s">
        <v>653</v>
      </c>
      <c r="D1848" s="633" t="s">
        <v>6205</v>
      </c>
      <c r="E1848" s="633" t="s">
        <v>6694</v>
      </c>
      <c r="F1848" s="633" t="s">
        <v>6205</v>
      </c>
    </row>
    <row r="1849" spans="1:6" x14ac:dyDescent="0.15">
      <c r="A1849" s="633" t="s">
        <v>6695</v>
      </c>
      <c r="B1849" s="633" t="s">
        <v>6696</v>
      </c>
      <c r="C1849" s="633" t="s">
        <v>653</v>
      </c>
      <c r="D1849" s="633" t="s">
        <v>6205</v>
      </c>
      <c r="E1849" s="633" t="s">
        <v>6697</v>
      </c>
      <c r="F1849" s="633" t="s">
        <v>6205</v>
      </c>
    </row>
    <row r="1850" spans="1:6" x14ac:dyDescent="0.15">
      <c r="A1850" s="633" t="s">
        <v>6698</v>
      </c>
      <c r="B1850" s="633" t="s">
        <v>6699</v>
      </c>
      <c r="C1850" s="633" t="s">
        <v>653</v>
      </c>
      <c r="D1850" s="633" t="s">
        <v>6205</v>
      </c>
      <c r="E1850" s="633" t="s">
        <v>6700</v>
      </c>
      <c r="F1850" s="633" t="s">
        <v>6205</v>
      </c>
    </row>
    <row r="1851" spans="1:6" x14ac:dyDescent="0.15">
      <c r="A1851" s="633" t="s">
        <v>6701</v>
      </c>
      <c r="B1851" s="633" t="s">
        <v>6702</v>
      </c>
      <c r="C1851" s="633" t="s">
        <v>653</v>
      </c>
      <c r="D1851" s="633" t="s">
        <v>6205</v>
      </c>
      <c r="E1851" s="633" t="s">
        <v>6703</v>
      </c>
      <c r="F1851" s="633" t="s">
        <v>6205</v>
      </c>
    </row>
    <row r="1852" spans="1:6" x14ac:dyDescent="0.15">
      <c r="A1852" s="633" t="s">
        <v>6704</v>
      </c>
      <c r="B1852" s="633" t="s">
        <v>6705</v>
      </c>
      <c r="C1852" s="633" t="s">
        <v>653</v>
      </c>
      <c r="D1852" s="633" t="s">
        <v>6205</v>
      </c>
      <c r="E1852" s="633" t="s">
        <v>6706</v>
      </c>
      <c r="F1852" s="633" t="s">
        <v>6205</v>
      </c>
    </row>
    <row r="1853" spans="1:6" x14ac:dyDescent="0.15">
      <c r="A1853" s="633" t="s">
        <v>6707</v>
      </c>
      <c r="B1853" s="633" t="s">
        <v>6708</v>
      </c>
      <c r="C1853" s="633" t="s">
        <v>653</v>
      </c>
      <c r="D1853" s="633" t="s">
        <v>6205</v>
      </c>
      <c r="E1853" s="633" t="s">
        <v>1151</v>
      </c>
      <c r="F1853" s="633" t="s">
        <v>6205</v>
      </c>
    </row>
    <row r="1854" spans="1:6" x14ac:dyDescent="0.15">
      <c r="A1854" s="633" t="s">
        <v>6709</v>
      </c>
      <c r="B1854" s="633" t="s">
        <v>6710</v>
      </c>
      <c r="C1854" s="633" t="s">
        <v>653</v>
      </c>
      <c r="D1854" s="633" t="s">
        <v>6205</v>
      </c>
      <c r="E1854" s="633" t="s">
        <v>6711</v>
      </c>
      <c r="F1854" s="633" t="s">
        <v>6205</v>
      </c>
    </row>
    <row r="1855" spans="1:6" x14ac:dyDescent="0.15">
      <c r="A1855" s="633" t="s">
        <v>6712</v>
      </c>
      <c r="B1855" s="633" t="s">
        <v>6713</v>
      </c>
      <c r="C1855" s="633" t="s">
        <v>653</v>
      </c>
      <c r="D1855" s="633" t="s">
        <v>6205</v>
      </c>
      <c r="E1855" s="633" t="s">
        <v>6714</v>
      </c>
      <c r="F1855" s="633" t="s">
        <v>6205</v>
      </c>
    </row>
    <row r="1856" spans="1:6" x14ac:dyDescent="0.15">
      <c r="A1856" s="633" t="s">
        <v>6715</v>
      </c>
      <c r="B1856" s="633" t="s">
        <v>6716</v>
      </c>
      <c r="C1856" s="633" t="s">
        <v>653</v>
      </c>
      <c r="D1856" s="633" t="s">
        <v>6205</v>
      </c>
      <c r="E1856" s="633" t="s">
        <v>6717</v>
      </c>
      <c r="F1856" s="633" t="s">
        <v>6205</v>
      </c>
    </row>
    <row r="1857" spans="1:6" x14ac:dyDescent="0.15">
      <c r="A1857" s="633" t="s">
        <v>6718</v>
      </c>
      <c r="B1857" s="633" t="s">
        <v>6719</v>
      </c>
      <c r="C1857" s="633" t="s">
        <v>653</v>
      </c>
      <c r="D1857" s="633" t="s">
        <v>6205</v>
      </c>
      <c r="E1857" s="633" t="s">
        <v>6720</v>
      </c>
      <c r="F1857" s="633" t="s">
        <v>6205</v>
      </c>
    </row>
    <row r="1858" spans="1:6" x14ac:dyDescent="0.15">
      <c r="A1858" s="633" t="s">
        <v>6721</v>
      </c>
      <c r="B1858" s="633" t="s">
        <v>6722</v>
      </c>
      <c r="C1858" s="633" t="s">
        <v>653</v>
      </c>
      <c r="D1858" s="633" t="s">
        <v>6205</v>
      </c>
      <c r="E1858" s="633" t="s">
        <v>6723</v>
      </c>
      <c r="F1858" s="633" t="s">
        <v>6205</v>
      </c>
    </row>
    <row r="1859" spans="1:6" x14ac:dyDescent="0.15">
      <c r="A1859" s="633" t="s">
        <v>6724</v>
      </c>
      <c r="B1859" s="633" t="s">
        <v>6725</v>
      </c>
      <c r="C1859" s="633" t="s">
        <v>653</v>
      </c>
      <c r="D1859" s="633" t="s">
        <v>6205</v>
      </c>
      <c r="E1859" s="633" t="s">
        <v>6726</v>
      </c>
      <c r="F1859" s="633" t="s">
        <v>6205</v>
      </c>
    </row>
    <row r="1860" spans="1:6" x14ac:dyDescent="0.15">
      <c r="A1860" s="633" t="s">
        <v>6727</v>
      </c>
      <c r="B1860" s="633" t="s">
        <v>6728</v>
      </c>
      <c r="C1860" s="633" t="s">
        <v>653</v>
      </c>
      <c r="D1860" s="633" t="s">
        <v>6205</v>
      </c>
      <c r="E1860" s="633" t="s">
        <v>6729</v>
      </c>
      <c r="F1860" s="633" t="s">
        <v>6205</v>
      </c>
    </row>
    <row r="1861" spans="1:6" x14ac:dyDescent="0.15">
      <c r="A1861" s="633" t="s">
        <v>6730</v>
      </c>
      <c r="B1861" s="633" t="s">
        <v>6731</v>
      </c>
      <c r="C1861" s="633" t="s">
        <v>653</v>
      </c>
      <c r="D1861" s="633" t="s">
        <v>6205</v>
      </c>
      <c r="E1861" s="633" t="s">
        <v>6732</v>
      </c>
      <c r="F1861" s="633" t="s">
        <v>6205</v>
      </c>
    </row>
    <row r="1862" spans="1:6" x14ac:dyDescent="0.15">
      <c r="A1862" s="633" t="s">
        <v>6733</v>
      </c>
      <c r="B1862" s="633" t="s">
        <v>6734</v>
      </c>
      <c r="C1862" s="633" t="s">
        <v>653</v>
      </c>
      <c r="D1862" s="633" t="s">
        <v>6205</v>
      </c>
      <c r="E1862" s="633" t="s">
        <v>6735</v>
      </c>
      <c r="F1862" s="633" t="s">
        <v>6205</v>
      </c>
    </row>
    <row r="1863" spans="1:6" x14ac:dyDescent="0.15">
      <c r="A1863" s="633" t="s">
        <v>6736</v>
      </c>
      <c r="B1863" s="633" t="s">
        <v>6737</v>
      </c>
      <c r="C1863" s="633" t="s">
        <v>653</v>
      </c>
      <c r="D1863" s="633" t="s">
        <v>6205</v>
      </c>
      <c r="E1863" s="633" t="s">
        <v>6738</v>
      </c>
      <c r="F1863" s="633" t="s">
        <v>6205</v>
      </c>
    </row>
    <row r="1864" spans="1:6" x14ac:dyDescent="0.15">
      <c r="A1864" s="633" t="s">
        <v>6739</v>
      </c>
      <c r="B1864" s="633" t="s">
        <v>6740</v>
      </c>
      <c r="C1864" s="633" t="s">
        <v>653</v>
      </c>
      <c r="D1864" s="633" t="s">
        <v>6205</v>
      </c>
      <c r="E1864" s="633" t="s">
        <v>6741</v>
      </c>
      <c r="F1864" s="633" t="s">
        <v>6205</v>
      </c>
    </row>
    <row r="1865" spans="1:6" x14ac:dyDescent="0.15">
      <c r="A1865" s="633" t="s">
        <v>6742</v>
      </c>
      <c r="B1865" s="633" t="s">
        <v>6743</v>
      </c>
      <c r="C1865" s="633" t="s">
        <v>653</v>
      </c>
      <c r="D1865" s="633" t="s">
        <v>6205</v>
      </c>
      <c r="E1865" s="633" t="s">
        <v>6744</v>
      </c>
      <c r="F1865" s="633" t="s">
        <v>6205</v>
      </c>
    </row>
    <row r="1866" spans="1:6" x14ac:dyDescent="0.15">
      <c r="A1866" s="633" t="s">
        <v>6745</v>
      </c>
      <c r="B1866" s="633" t="s">
        <v>6746</v>
      </c>
      <c r="C1866" s="633" t="s">
        <v>653</v>
      </c>
      <c r="D1866" s="633" t="s">
        <v>6205</v>
      </c>
      <c r="E1866" s="633" t="s">
        <v>6747</v>
      </c>
      <c r="F1866" s="633" t="s">
        <v>6205</v>
      </c>
    </row>
    <row r="1867" spans="1:6" x14ac:dyDescent="0.15">
      <c r="A1867" s="633" t="s">
        <v>6748</v>
      </c>
      <c r="B1867" s="633" t="s">
        <v>6749</v>
      </c>
      <c r="C1867" s="633" t="s">
        <v>653</v>
      </c>
      <c r="D1867" s="633" t="s">
        <v>6205</v>
      </c>
      <c r="E1867" s="633" t="s">
        <v>6750</v>
      </c>
      <c r="F1867" s="633" t="s">
        <v>6205</v>
      </c>
    </row>
    <row r="1868" spans="1:6" x14ac:dyDescent="0.15">
      <c r="A1868" s="633" t="s">
        <v>6751</v>
      </c>
      <c r="B1868" s="633" t="s">
        <v>6752</v>
      </c>
      <c r="C1868" s="633" t="s">
        <v>653</v>
      </c>
      <c r="D1868" s="633" t="s">
        <v>6205</v>
      </c>
      <c r="E1868" s="633" t="s">
        <v>6753</v>
      </c>
      <c r="F1868" s="633" t="s">
        <v>6205</v>
      </c>
    </row>
    <row r="1869" spans="1:6" x14ac:dyDescent="0.15">
      <c r="A1869" s="633" t="s">
        <v>6754</v>
      </c>
      <c r="B1869" s="633" t="s">
        <v>6755</v>
      </c>
      <c r="C1869" s="633" t="s">
        <v>653</v>
      </c>
      <c r="D1869" s="633" t="s">
        <v>6205</v>
      </c>
      <c r="E1869" s="633" t="s">
        <v>6756</v>
      </c>
      <c r="F1869" s="633" t="s">
        <v>6205</v>
      </c>
    </row>
    <row r="1870" spans="1:6" x14ac:dyDescent="0.15">
      <c r="A1870" s="633" t="s">
        <v>6757</v>
      </c>
      <c r="B1870" s="633" t="s">
        <v>6758</v>
      </c>
      <c r="C1870" s="633" t="s">
        <v>653</v>
      </c>
      <c r="D1870" s="633" t="s">
        <v>6205</v>
      </c>
      <c r="E1870" s="633" t="s">
        <v>6759</v>
      </c>
      <c r="F1870" s="633" t="s">
        <v>6205</v>
      </c>
    </row>
    <row r="1871" spans="1:6" x14ac:dyDescent="0.15">
      <c r="A1871" s="633" t="s">
        <v>6760</v>
      </c>
      <c r="B1871" s="633" t="s">
        <v>6761</v>
      </c>
      <c r="C1871" s="633" t="s">
        <v>653</v>
      </c>
      <c r="D1871" s="633" t="s">
        <v>6205</v>
      </c>
      <c r="E1871" s="633" t="s">
        <v>6762</v>
      </c>
      <c r="F1871" s="633" t="s">
        <v>6205</v>
      </c>
    </row>
    <row r="1872" spans="1:6" x14ac:dyDescent="0.15">
      <c r="A1872" s="633" t="s">
        <v>6763</v>
      </c>
      <c r="B1872" s="633" t="s">
        <v>6764</v>
      </c>
      <c r="C1872" s="633" t="s">
        <v>653</v>
      </c>
      <c r="D1872" s="633" t="s">
        <v>6205</v>
      </c>
      <c r="E1872" s="633" t="s">
        <v>6765</v>
      </c>
      <c r="F1872" s="633" t="s">
        <v>6205</v>
      </c>
    </row>
    <row r="1873" spans="1:6" x14ac:dyDescent="0.15">
      <c r="A1873" s="633" t="s">
        <v>6766</v>
      </c>
      <c r="B1873" s="633" t="s">
        <v>6767</v>
      </c>
      <c r="C1873" s="633" t="s">
        <v>653</v>
      </c>
      <c r="D1873" s="633" t="s">
        <v>6205</v>
      </c>
      <c r="E1873" s="633" t="s">
        <v>6768</v>
      </c>
      <c r="F1873" s="633" t="s">
        <v>6205</v>
      </c>
    </row>
    <row r="1874" spans="1:6" x14ac:dyDescent="0.15">
      <c r="A1874" s="633" t="s">
        <v>6769</v>
      </c>
      <c r="B1874" s="633" t="s">
        <v>6770</v>
      </c>
      <c r="C1874" s="633" t="s">
        <v>653</v>
      </c>
      <c r="D1874" s="633" t="s">
        <v>6205</v>
      </c>
      <c r="E1874" s="633" t="s">
        <v>6771</v>
      </c>
      <c r="F1874" s="633" t="s">
        <v>6205</v>
      </c>
    </row>
    <row r="1875" spans="1:6" x14ac:dyDescent="0.15">
      <c r="A1875" s="633" t="s">
        <v>6772</v>
      </c>
      <c r="B1875" s="633" t="s">
        <v>6773</v>
      </c>
      <c r="C1875" s="633" t="s">
        <v>653</v>
      </c>
      <c r="D1875" s="633" t="s">
        <v>6205</v>
      </c>
      <c r="E1875" s="633" t="s">
        <v>6774</v>
      </c>
      <c r="F1875" s="633" t="s">
        <v>6205</v>
      </c>
    </row>
    <row r="1876" spans="1:6" x14ac:dyDescent="0.15">
      <c r="A1876" s="633" t="s">
        <v>6775</v>
      </c>
      <c r="B1876" s="633" t="s">
        <v>6776</v>
      </c>
      <c r="C1876" s="633" t="s">
        <v>653</v>
      </c>
      <c r="D1876" s="633" t="s">
        <v>6205</v>
      </c>
      <c r="E1876" s="633" t="s">
        <v>6777</v>
      </c>
      <c r="F1876" s="633" t="s">
        <v>6205</v>
      </c>
    </row>
    <row r="1877" spans="1:6" x14ac:dyDescent="0.15">
      <c r="A1877" s="633" t="s">
        <v>6778</v>
      </c>
      <c r="B1877" s="633" t="s">
        <v>6779</v>
      </c>
      <c r="C1877" s="633" t="s">
        <v>653</v>
      </c>
      <c r="D1877" s="633" t="s">
        <v>6205</v>
      </c>
      <c r="E1877" s="633" t="s">
        <v>6780</v>
      </c>
      <c r="F1877" s="633" t="s">
        <v>6205</v>
      </c>
    </row>
    <row r="1878" spans="1:6" x14ac:dyDescent="0.15">
      <c r="A1878" s="633" t="s">
        <v>6781</v>
      </c>
      <c r="B1878" s="633" t="s">
        <v>6782</v>
      </c>
      <c r="C1878" s="633" t="s">
        <v>653</v>
      </c>
      <c r="D1878" s="633" t="s">
        <v>6205</v>
      </c>
      <c r="E1878" s="633" t="s">
        <v>6783</v>
      </c>
      <c r="F1878" s="633" t="s">
        <v>6205</v>
      </c>
    </row>
    <row r="1879" spans="1:6" x14ac:dyDescent="0.15">
      <c r="A1879" s="633" t="s">
        <v>6784</v>
      </c>
      <c r="B1879" s="633" t="s">
        <v>6785</v>
      </c>
      <c r="C1879" s="633" t="s">
        <v>653</v>
      </c>
      <c r="D1879" s="633" t="s">
        <v>6205</v>
      </c>
      <c r="E1879" s="633" t="s">
        <v>3457</v>
      </c>
      <c r="F1879" s="633" t="s">
        <v>6205</v>
      </c>
    </row>
    <row r="1880" spans="1:6" x14ac:dyDescent="0.15">
      <c r="A1880" s="633" t="s">
        <v>6786</v>
      </c>
      <c r="B1880" s="633" t="s">
        <v>6787</v>
      </c>
      <c r="C1880" s="633" t="s">
        <v>653</v>
      </c>
      <c r="D1880" s="633" t="s">
        <v>6205</v>
      </c>
      <c r="E1880" s="633" t="s">
        <v>6788</v>
      </c>
      <c r="F1880" s="633" t="s">
        <v>6205</v>
      </c>
    </row>
    <row r="1881" spans="1:6" x14ac:dyDescent="0.15">
      <c r="A1881" s="633" t="s">
        <v>6789</v>
      </c>
      <c r="B1881" s="633" t="s">
        <v>6790</v>
      </c>
      <c r="C1881" s="633" t="s">
        <v>653</v>
      </c>
      <c r="D1881" s="633" t="s">
        <v>6205</v>
      </c>
      <c r="E1881" s="633" t="s">
        <v>6791</v>
      </c>
      <c r="F1881" s="633" t="s">
        <v>6205</v>
      </c>
    </row>
    <row r="1882" spans="1:6" x14ac:dyDescent="0.15">
      <c r="A1882" s="633" t="s">
        <v>6792</v>
      </c>
      <c r="B1882" s="633" t="s">
        <v>6793</v>
      </c>
      <c r="C1882" s="633" t="s">
        <v>653</v>
      </c>
      <c r="D1882" s="633" t="s">
        <v>6205</v>
      </c>
      <c r="E1882" s="633" t="s">
        <v>6794</v>
      </c>
      <c r="F1882" s="633" t="s">
        <v>6205</v>
      </c>
    </row>
    <row r="1883" spans="1:6" x14ac:dyDescent="0.15">
      <c r="A1883" s="633" t="s">
        <v>6795</v>
      </c>
      <c r="B1883" s="633" t="s">
        <v>6796</v>
      </c>
      <c r="C1883" s="633" t="s">
        <v>653</v>
      </c>
      <c r="D1883" s="633" t="s">
        <v>6205</v>
      </c>
      <c r="E1883" s="633" t="s">
        <v>6797</v>
      </c>
      <c r="F1883" s="633" t="s">
        <v>6205</v>
      </c>
    </row>
    <row r="1884" spans="1:6" x14ac:dyDescent="0.15">
      <c r="A1884" s="633" t="s">
        <v>6798</v>
      </c>
      <c r="B1884" s="633" t="s">
        <v>6799</v>
      </c>
      <c r="C1884" s="633" t="s">
        <v>653</v>
      </c>
      <c r="D1884" s="633" t="s">
        <v>6205</v>
      </c>
      <c r="E1884" s="633" t="s">
        <v>6800</v>
      </c>
      <c r="F1884" s="633" t="s">
        <v>6205</v>
      </c>
    </row>
    <row r="1885" spans="1:6" x14ac:dyDescent="0.15">
      <c r="A1885" s="633" t="s">
        <v>6801</v>
      </c>
      <c r="B1885" s="633" t="s">
        <v>6802</v>
      </c>
      <c r="C1885" s="633" t="s">
        <v>653</v>
      </c>
      <c r="D1885" s="633" t="s">
        <v>6205</v>
      </c>
      <c r="E1885" s="633" t="s">
        <v>1186</v>
      </c>
      <c r="F1885" s="633" t="s">
        <v>6205</v>
      </c>
    </row>
    <row r="1886" spans="1:6" x14ac:dyDescent="0.15">
      <c r="A1886" s="633" t="s">
        <v>6803</v>
      </c>
      <c r="B1886" s="633" t="s">
        <v>6804</v>
      </c>
      <c r="C1886" s="633" t="s">
        <v>653</v>
      </c>
      <c r="D1886" s="633" t="s">
        <v>6205</v>
      </c>
      <c r="E1886" s="633" t="s">
        <v>6805</v>
      </c>
      <c r="F1886" s="633" t="s">
        <v>6205</v>
      </c>
    </row>
    <row r="1887" spans="1:6" x14ac:dyDescent="0.15">
      <c r="A1887" s="633" t="s">
        <v>6806</v>
      </c>
      <c r="B1887" s="633" t="s">
        <v>6807</v>
      </c>
      <c r="C1887" s="633" t="s">
        <v>653</v>
      </c>
      <c r="D1887" s="633" t="s">
        <v>6205</v>
      </c>
      <c r="E1887" s="633" t="s">
        <v>6808</v>
      </c>
      <c r="F1887" s="633" t="s">
        <v>6205</v>
      </c>
    </row>
    <row r="1888" spans="1:6" x14ac:dyDescent="0.15">
      <c r="A1888" s="633" t="s">
        <v>6809</v>
      </c>
      <c r="B1888" s="633" t="s">
        <v>6810</v>
      </c>
      <c r="C1888" s="633" t="s">
        <v>653</v>
      </c>
      <c r="D1888" s="633" t="s">
        <v>6205</v>
      </c>
      <c r="E1888" s="633" t="s">
        <v>6811</v>
      </c>
      <c r="F1888" s="633" t="s">
        <v>6205</v>
      </c>
    </row>
    <row r="1889" spans="1:6" x14ac:dyDescent="0.15">
      <c r="A1889" s="633" t="s">
        <v>6812</v>
      </c>
      <c r="B1889" s="633" t="s">
        <v>6813</v>
      </c>
      <c r="C1889" s="633" t="s">
        <v>653</v>
      </c>
      <c r="D1889" s="633" t="s">
        <v>6205</v>
      </c>
      <c r="E1889" s="633" t="s">
        <v>4360</v>
      </c>
      <c r="F1889" s="633" t="s">
        <v>6205</v>
      </c>
    </row>
    <row r="1890" spans="1:6" x14ac:dyDescent="0.15">
      <c r="A1890" s="633" t="s">
        <v>6814</v>
      </c>
      <c r="B1890" s="633" t="s">
        <v>6815</v>
      </c>
      <c r="C1890" s="633" t="s">
        <v>653</v>
      </c>
      <c r="D1890" s="633" t="s">
        <v>6205</v>
      </c>
      <c r="E1890" s="633" t="s">
        <v>1207</v>
      </c>
      <c r="F1890" s="633" t="s">
        <v>6205</v>
      </c>
    </row>
    <row r="1891" spans="1:6" x14ac:dyDescent="0.15">
      <c r="A1891" s="633" t="s">
        <v>6816</v>
      </c>
      <c r="B1891" s="633" t="s">
        <v>6817</v>
      </c>
      <c r="C1891" s="633" t="s">
        <v>653</v>
      </c>
      <c r="D1891" s="633" t="s">
        <v>6205</v>
      </c>
      <c r="E1891" s="633" t="s">
        <v>3602</v>
      </c>
      <c r="F1891" s="633" t="s">
        <v>6205</v>
      </c>
    </row>
    <row r="1892" spans="1:6" x14ac:dyDescent="0.15">
      <c r="A1892" s="633" t="s">
        <v>6818</v>
      </c>
      <c r="B1892" s="633" t="s">
        <v>6819</v>
      </c>
      <c r="C1892" s="633" t="s">
        <v>653</v>
      </c>
      <c r="D1892" s="633" t="s">
        <v>6205</v>
      </c>
      <c r="E1892" s="633" t="s">
        <v>6820</v>
      </c>
      <c r="F1892" s="633" t="s">
        <v>6205</v>
      </c>
    </row>
    <row r="1893" spans="1:6" x14ac:dyDescent="0.15">
      <c r="A1893" s="633" t="s">
        <v>6821</v>
      </c>
      <c r="B1893" s="633" t="s">
        <v>6822</v>
      </c>
      <c r="C1893" s="633" t="s">
        <v>653</v>
      </c>
      <c r="D1893" s="633" t="s">
        <v>6205</v>
      </c>
      <c r="E1893" s="633" t="s">
        <v>6823</v>
      </c>
      <c r="F1893" s="633" t="s">
        <v>6205</v>
      </c>
    </row>
    <row r="1894" spans="1:6" x14ac:dyDescent="0.15">
      <c r="A1894" s="633" t="s">
        <v>6824</v>
      </c>
      <c r="B1894" s="633" t="s">
        <v>6825</v>
      </c>
      <c r="C1894" s="633" t="s">
        <v>653</v>
      </c>
      <c r="D1894" s="633" t="s">
        <v>6205</v>
      </c>
      <c r="E1894" s="633" t="s">
        <v>6826</v>
      </c>
      <c r="F1894" s="633" t="s">
        <v>6205</v>
      </c>
    </row>
    <row r="1895" spans="1:6" x14ac:dyDescent="0.15">
      <c r="A1895" s="633" t="s">
        <v>6827</v>
      </c>
      <c r="B1895" s="633" t="s">
        <v>6828</v>
      </c>
      <c r="C1895" s="633" t="s">
        <v>653</v>
      </c>
      <c r="D1895" s="633" t="s">
        <v>6205</v>
      </c>
      <c r="E1895" s="633" t="s">
        <v>6829</v>
      </c>
      <c r="F1895" s="633" t="s">
        <v>6205</v>
      </c>
    </row>
    <row r="1896" spans="1:6" x14ac:dyDescent="0.15">
      <c r="A1896" s="633" t="s">
        <v>6830</v>
      </c>
      <c r="B1896" s="633" t="s">
        <v>6831</v>
      </c>
      <c r="C1896" s="633" t="s">
        <v>653</v>
      </c>
      <c r="D1896" s="633" t="s">
        <v>6205</v>
      </c>
      <c r="E1896" s="633" t="s">
        <v>6832</v>
      </c>
      <c r="F1896" s="633" t="s">
        <v>6205</v>
      </c>
    </row>
    <row r="1897" spans="1:6" x14ac:dyDescent="0.15">
      <c r="A1897" s="633" t="s">
        <v>6833</v>
      </c>
      <c r="B1897" s="633" t="s">
        <v>6834</v>
      </c>
      <c r="C1897" s="633" t="s">
        <v>653</v>
      </c>
      <c r="D1897" s="633" t="s">
        <v>6205</v>
      </c>
      <c r="E1897" s="633" t="s">
        <v>6835</v>
      </c>
      <c r="F1897" s="633" t="s">
        <v>6205</v>
      </c>
    </row>
    <row r="1898" spans="1:6" x14ac:dyDescent="0.15">
      <c r="A1898" s="633" t="s">
        <v>6836</v>
      </c>
      <c r="B1898" s="633" t="s">
        <v>6837</v>
      </c>
      <c r="C1898" s="633" t="s">
        <v>653</v>
      </c>
      <c r="D1898" s="633" t="s">
        <v>6205</v>
      </c>
      <c r="E1898" s="633" t="s">
        <v>6838</v>
      </c>
      <c r="F1898" s="633" t="s">
        <v>6205</v>
      </c>
    </row>
    <row r="1899" spans="1:6" x14ac:dyDescent="0.15">
      <c r="A1899" s="633" t="s">
        <v>6839</v>
      </c>
      <c r="B1899" s="633" t="s">
        <v>6840</v>
      </c>
      <c r="C1899" s="633" t="s">
        <v>653</v>
      </c>
      <c r="D1899" s="633" t="s">
        <v>6205</v>
      </c>
      <c r="E1899" s="633" t="s">
        <v>6841</v>
      </c>
      <c r="F1899" s="633" t="s">
        <v>6205</v>
      </c>
    </row>
    <row r="1900" spans="1:6" x14ac:dyDescent="0.15">
      <c r="A1900" s="633" t="s">
        <v>6842</v>
      </c>
      <c r="B1900" s="633" t="s">
        <v>6843</v>
      </c>
      <c r="C1900" s="633" t="s">
        <v>653</v>
      </c>
      <c r="D1900" s="633" t="s">
        <v>6205</v>
      </c>
      <c r="E1900" s="633" t="s">
        <v>6844</v>
      </c>
      <c r="F1900" s="633" t="s">
        <v>6205</v>
      </c>
    </row>
    <row r="1901" spans="1:6" x14ac:dyDescent="0.15">
      <c r="A1901" s="633" t="s">
        <v>6845</v>
      </c>
      <c r="B1901" s="633" t="s">
        <v>6846</v>
      </c>
      <c r="C1901" s="633" t="s">
        <v>653</v>
      </c>
      <c r="D1901" s="633" t="s">
        <v>6205</v>
      </c>
      <c r="E1901" s="633" t="s">
        <v>6847</v>
      </c>
      <c r="F1901" s="633" t="s">
        <v>6205</v>
      </c>
    </row>
    <row r="1902" spans="1:6" x14ac:dyDescent="0.15">
      <c r="A1902" s="633" t="s">
        <v>6848</v>
      </c>
      <c r="B1902" s="633" t="s">
        <v>6849</v>
      </c>
      <c r="C1902" s="633" t="s">
        <v>653</v>
      </c>
      <c r="D1902" s="633" t="s">
        <v>6205</v>
      </c>
      <c r="E1902" s="633" t="s">
        <v>6850</v>
      </c>
      <c r="F1902" s="633" t="s">
        <v>6205</v>
      </c>
    </row>
    <row r="1903" spans="1:6" x14ac:dyDescent="0.15">
      <c r="A1903" s="633" t="s">
        <v>6851</v>
      </c>
      <c r="B1903" s="633" t="s">
        <v>6852</v>
      </c>
      <c r="C1903" s="633" t="s">
        <v>653</v>
      </c>
      <c r="D1903" s="633" t="s">
        <v>6205</v>
      </c>
      <c r="E1903" s="633" t="s">
        <v>6853</v>
      </c>
      <c r="F1903" s="633" t="s">
        <v>6205</v>
      </c>
    </row>
    <row r="1904" spans="1:6" x14ac:dyDescent="0.15">
      <c r="A1904" s="633" t="s">
        <v>6854</v>
      </c>
      <c r="B1904" s="633" t="s">
        <v>6855</v>
      </c>
      <c r="C1904" s="633" t="s">
        <v>653</v>
      </c>
      <c r="D1904" s="633" t="s">
        <v>6205</v>
      </c>
      <c r="E1904" s="633" t="s">
        <v>6856</v>
      </c>
      <c r="F1904" s="633" t="s">
        <v>6205</v>
      </c>
    </row>
    <row r="1905" spans="1:6" x14ac:dyDescent="0.15">
      <c r="A1905" s="633" t="s">
        <v>6857</v>
      </c>
      <c r="B1905" s="633" t="s">
        <v>6858</v>
      </c>
      <c r="C1905" s="633" t="s">
        <v>653</v>
      </c>
      <c r="D1905" s="633" t="s">
        <v>6205</v>
      </c>
      <c r="E1905" s="633" t="s">
        <v>6859</v>
      </c>
      <c r="F1905" s="633" t="s">
        <v>6205</v>
      </c>
    </row>
    <row r="1906" spans="1:6" x14ac:dyDescent="0.15">
      <c r="A1906" s="633" t="s">
        <v>6860</v>
      </c>
      <c r="B1906" s="633" t="s">
        <v>6861</v>
      </c>
      <c r="C1906" s="633" t="s">
        <v>653</v>
      </c>
      <c r="D1906" s="633" t="s">
        <v>6205</v>
      </c>
      <c r="E1906" s="633" t="s">
        <v>6862</v>
      </c>
      <c r="F1906" s="633" t="s">
        <v>6205</v>
      </c>
    </row>
    <row r="1907" spans="1:6" x14ac:dyDescent="0.15">
      <c r="A1907" s="633" t="s">
        <v>6863</v>
      </c>
      <c r="B1907" s="633" t="s">
        <v>6864</v>
      </c>
      <c r="C1907" s="633" t="s">
        <v>653</v>
      </c>
      <c r="D1907" s="633" t="s">
        <v>6205</v>
      </c>
      <c r="E1907" s="633" t="s">
        <v>6865</v>
      </c>
      <c r="F1907" s="633" t="s">
        <v>6205</v>
      </c>
    </row>
    <row r="1908" spans="1:6" x14ac:dyDescent="0.15">
      <c r="A1908" s="633" t="s">
        <v>6866</v>
      </c>
      <c r="B1908" s="633" t="s">
        <v>6867</v>
      </c>
      <c r="C1908" s="633" t="s">
        <v>653</v>
      </c>
      <c r="D1908" s="633" t="s">
        <v>6205</v>
      </c>
      <c r="E1908" s="633" t="s">
        <v>6868</v>
      </c>
      <c r="F1908" s="633" t="s">
        <v>6205</v>
      </c>
    </row>
    <row r="1909" spans="1:6" x14ac:dyDescent="0.15">
      <c r="A1909" s="633" t="s">
        <v>6869</v>
      </c>
      <c r="B1909" s="633" t="s">
        <v>6870</v>
      </c>
      <c r="C1909" s="633" t="s">
        <v>653</v>
      </c>
      <c r="D1909" s="633" t="s">
        <v>6205</v>
      </c>
      <c r="E1909" s="633" t="s">
        <v>6871</v>
      </c>
      <c r="F1909" s="633" t="s">
        <v>6205</v>
      </c>
    </row>
    <row r="1910" spans="1:6" x14ac:dyDescent="0.15">
      <c r="A1910" s="633" t="s">
        <v>6872</v>
      </c>
      <c r="B1910" s="633" t="s">
        <v>6873</v>
      </c>
      <c r="C1910" s="633" t="s">
        <v>653</v>
      </c>
      <c r="D1910" s="633" t="s">
        <v>6205</v>
      </c>
      <c r="E1910" s="633" t="s">
        <v>6874</v>
      </c>
      <c r="F1910" s="633" t="s">
        <v>6205</v>
      </c>
    </row>
    <row r="1911" spans="1:6" x14ac:dyDescent="0.15">
      <c r="A1911" s="633" t="s">
        <v>6875</v>
      </c>
      <c r="B1911" s="633" t="s">
        <v>6876</v>
      </c>
      <c r="C1911" s="633" t="s">
        <v>653</v>
      </c>
      <c r="D1911" s="633" t="s">
        <v>6205</v>
      </c>
      <c r="E1911" s="633" t="s">
        <v>6877</v>
      </c>
      <c r="F1911" s="633" t="s">
        <v>6205</v>
      </c>
    </row>
    <row r="1912" spans="1:6" x14ac:dyDescent="0.15">
      <c r="A1912" s="633" t="s">
        <v>6878</v>
      </c>
      <c r="B1912" s="633" t="s">
        <v>6879</v>
      </c>
      <c r="C1912" s="633" t="s">
        <v>653</v>
      </c>
      <c r="D1912" s="633" t="s">
        <v>6205</v>
      </c>
      <c r="E1912" s="633" t="s">
        <v>1227</v>
      </c>
      <c r="F1912" s="633" t="s">
        <v>6205</v>
      </c>
    </row>
    <row r="1913" spans="1:6" x14ac:dyDescent="0.15">
      <c r="A1913" s="633" t="s">
        <v>6880</v>
      </c>
      <c r="B1913" s="633" t="s">
        <v>6881</v>
      </c>
      <c r="C1913" s="633" t="s">
        <v>653</v>
      </c>
      <c r="D1913" s="633" t="s">
        <v>6205</v>
      </c>
      <c r="E1913" s="633" t="s">
        <v>6882</v>
      </c>
      <c r="F1913" s="633" t="s">
        <v>6205</v>
      </c>
    </row>
    <row r="1914" spans="1:6" x14ac:dyDescent="0.15">
      <c r="A1914" s="633" t="s">
        <v>6883</v>
      </c>
      <c r="B1914" s="633" t="s">
        <v>6884</v>
      </c>
      <c r="C1914" s="633" t="s">
        <v>653</v>
      </c>
      <c r="D1914" s="633" t="s">
        <v>6205</v>
      </c>
      <c r="E1914" s="633" t="s">
        <v>6885</v>
      </c>
      <c r="F1914" s="633" t="s">
        <v>6205</v>
      </c>
    </row>
    <row r="1915" spans="1:6" x14ac:dyDescent="0.15">
      <c r="A1915" s="633" t="s">
        <v>6886</v>
      </c>
      <c r="B1915" s="633" t="s">
        <v>6887</v>
      </c>
      <c r="C1915" s="633" t="s">
        <v>653</v>
      </c>
      <c r="D1915" s="633" t="s">
        <v>6205</v>
      </c>
      <c r="E1915" s="633" t="s">
        <v>6888</v>
      </c>
      <c r="F1915" s="633" t="s">
        <v>6205</v>
      </c>
    </row>
    <row r="1916" spans="1:6" x14ac:dyDescent="0.15">
      <c r="A1916" s="633" t="s">
        <v>6889</v>
      </c>
      <c r="B1916" s="633" t="s">
        <v>6890</v>
      </c>
      <c r="C1916" s="633" t="s">
        <v>653</v>
      </c>
      <c r="D1916" s="633" t="s">
        <v>6205</v>
      </c>
      <c r="E1916" s="633" t="s">
        <v>6891</v>
      </c>
      <c r="F1916" s="633" t="s">
        <v>6205</v>
      </c>
    </row>
    <row r="1917" spans="1:6" x14ac:dyDescent="0.15">
      <c r="A1917" s="633" t="s">
        <v>6892</v>
      </c>
      <c r="B1917" s="633" t="s">
        <v>6893</v>
      </c>
      <c r="C1917" s="633" t="s">
        <v>653</v>
      </c>
      <c r="D1917" s="633" t="s">
        <v>6205</v>
      </c>
      <c r="E1917" s="633" t="s">
        <v>6894</v>
      </c>
      <c r="F1917" s="633" t="s">
        <v>6205</v>
      </c>
    </row>
    <row r="1918" spans="1:6" x14ac:dyDescent="0.15">
      <c r="A1918" s="633" t="s">
        <v>6895</v>
      </c>
      <c r="B1918" s="633" t="s">
        <v>6896</v>
      </c>
      <c r="C1918" s="633" t="s">
        <v>653</v>
      </c>
      <c r="D1918" s="633" t="s">
        <v>6205</v>
      </c>
      <c r="E1918" s="633" t="s">
        <v>3665</v>
      </c>
      <c r="F1918" s="633" t="s">
        <v>6205</v>
      </c>
    </row>
    <row r="1919" spans="1:6" x14ac:dyDescent="0.15">
      <c r="A1919" s="633" t="s">
        <v>6897</v>
      </c>
      <c r="B1919" s="633" t="s">
        <v>6898</v>
      </c>
      <c r="C1919" s="633" t="s">
        <v>653</v>
      </c>
      <c r="D1919" s="633" t="s">
        <v>6205</v>
      </c>
      <c r="E1919" s="633" t="s">
        <v>6899</v>
      </c>
      <c r="F1919" s="633" t="s">
        <v>6205</v>
      </c>
    </row>
    <row r="1920" spans="1:6" x14ac:dyDescent="0.15">
      <c r="A1920" s="633" t="s">
        <v>6900</v>
      </c>
      <c r="B1920" s="633" t="s">
        <v>6901</v>
      </c>
      <c r="C1920" s="633" t="s">
        <v>653</v>
      </c>
      <c r="D1920" s="633" t="s">
        <v>6205</v>
      </c>
      <c r="E1920" s="633" t="s">
        <v>6902</v>
      </c>
      <c r="F1920" s="633" t="s">
        <v>6205</v>
      </c>
    </row>
    <row r="1921" spans="1:6" x14ac:dyDescent="0.15">
      <c r="A1921" s="633" t="s">
        <v>6903</v>
      </c>
      <c r="B1921" s="633" t="s">
        <v>6904</v>
      </c>
      <c r="C1921" s="633" t="s">
        <v>653</v>
      </c>
      <c r="D1921" s="633" t="s">
        <v>6205</v>
      </c>
      <c r="E1921" s="633" t="s">
        <v>6905</v>
      </c>
      <c r="F1921" s="633" t="s">
        <v>6205</v>
      </c>
    </row>
    <row r="1922" spans="1:6" x14ac:dyDescent="0.15">
      <c r="A1922" s="633" t="s">
        <v>6906</v>
      </c>
      <c r="B1922" s="633" t="s">
        <v>6907</v>
      </c>
      <c r="C1922" s="633" t="s">
        <v>653</v>
      </c>
      <c r="D1922" s="633" t="s">
        <v>6205</v>
      </c>
      <c r="E1922" s="633" t="s">
        <v>6908</v>
      </c>
      <c r="F1922" s="633" t="s">
        <v>6205</v>
      </c>
    </row>
    <row r="1923" spans="1:6" x14ac:dyDescent="0.15">
      <c r="A1923" s="633" t="s">
        <v>6909</v>
      </c>
      <c r="B1923" s="633" t="s">
        <v>6910</v>
      </c>
      <c r="C1923" s="633" t="s">
        <v>653</v>
      </c>
      <c r="D1923" s="633" t="s">
        <v>6205</v>
      </c>
      <c r="E1923" s="633" t="s">
        <v>6911</v>
      </c>
      <c r="F1923" s="633" t="s">
        <v>6205</v>
      </c>
    </row>
    <row r="1924" spans="1:6" x14ac:dyDescent="0.15">
      <c r="A1924" s="633" t="s">
        <v>6912</v>
      </c>
      <c r="B1924" s="633" t="s">
        <v>6913</v>
      </c>
      <c r="C1924" s="633" t="s">
        <v>653</v>
      </c>
      <c r="D1924" s="633" t="s">
        <v>6205</v>
      </c>
      <c r="E1924" s="633" t="s">
        <v>6914</v>
      </c>
      <c r="F1924" s="633" t="s">
        <v>6205</v>
      </c>
    </row>
    <row r="1925" spans="1:6" x14ac:dyDescent="0.15">
      <c r="A1925" s="633" t="s">
        <v>6915</v>
      </c>
      <c r="B1925" s="633" t="s">
        <v>6916</v>
      </c>
      <c r="C1925" s="633" t="s">
        <v>653</v>
      </c>
      <c r="D1925" s="633" t="s">
        <v>6205</v>
      </c>
      <c r="E1925" s="633" t="s">
        <v>6917</v>
      </c>
      <c r="F1925" s="633" t="s">
        <v>6205</v>
      </c>
    </row>
    <row r="1926" spans="1:6" x14ac:dyDescent="0.15">
      <c r="A1926" s="633" t="s">
        <v>6918</v>
      </c>
      <c r="B1926" s="633" t="s">
        <v>6919</v>
      </c>
      <c r="C1926" s="633" t="s">
        <v>653</v>
      </c>
      <c r="D1926" s="633" t="s">
        <v>6205</v>
      </c>
      <c r="E1926" s="633" t="s">
        <v>6920</v>
      </c>
      <c r="F1926" s="633" t="s">
        <v>6205</v>
      </c>
    </row>
    <row r="1927" spans="1:6" x14ac:dyDescent="0.15">
      <c r="A1927" s="633" t="s">
        <v>6921</v>
      </c>
      <c r="B1927" s="633" t="s">
        <v>6922</v>
      </c>
      <c r="C1927" s="633" t="s">
        <v>653</v>
      </c>
      <c r="D1927" s="633" t="s">
        <v>6205</v>
      </c>
      <c r="E1927" s="633" t="s">
        <v>6923</v>
      </c>
      <c r="F1927" s="633" t="s">
        <v>6205</v>
      </c>
    </row>
    <row r="1928" spans="1:6" x14ac:dyDescent="0.15">
      <c r="A1928" s="633" t="s">
        <v>6924</v>
      </c>
      <c r="B1928" s="633" t="s">
        <v>6925</v>
      </c>
      <c r="C1928" s="633" t="s">
        <v>653</v>
      </c>
      <c r="D1928" s="633" t="s">
        <v>6205</v>
      </c>
      <c r="E1928" s="633" t="s">
        <v>6926</v>
      </c>
      <c r="F1928" s="633" t="s">
        <v>6205</v>
      </c>
    </row>
    <row r="1929" spans="1:6" x14ac:dyDescent="0.15">
      <c r="A1929" s="633" t="s">
        <v>6927</v>
      </c>
      <c r="B1929" s="633" t="s">
        <v>6928</v>
      </c>
      <c r="C1929" s="633" t="s">
        <v>653</v>
      </c>
      <c r="D1929" s="633" t="s">
        <v>6205</v>
      </c>
      <c r="E1929" s="633" t="s">
        <v>6929</v>
      </c>
      <c r="F1929" s="633" t="s">
        <v>6205</v>
      </c>
    </row>
    <row r="1930" spans="1:6" x14ac:dyDescent="0.15">
      <c r="A1930" s="633" t="s">
        <v>6930</v>
      </c>
      <c r="B1930" s="633" t="s">
        <v>6931</v>
      </c>
      <c r="C1930" s="633" t="s">
        <v>653</v>
      </c>
      <c r="D1930" s="633" t="s">
        <v>6205</v>
      </c>
      <c r="E1930" s="633" t="s">
        <v>6932</v>
      </c>
      <c r="F1930" s="633" t="s">
        <v>6205</v>
      </c>
    </row>
    <row r="1931" spans="1:6" x14ac:dyDescent="0.15">
      <c r="A1931" s="633" t="s">
        <v>6933</v>
      </c>
      <c r="B1931" s="633" t="s">
        <v>6934</v>
      </c>
      <c r="C1931" s="633" t="s">
        <v>653</v>
      </c>
      <c r="D1931" s="633" t="s">
        <v>6205</v>
      </c>
      <c r="E1931" s="633" t="s">
        <v>6935</v>
      </c>
      <c r="F1931" s="633" t="s">
        <v>6205</v>
      </c>
    </row>
    <row r="1932" spans="1:6" x14ac:dyDescent="0.15">
      <c r="A1932" s="633" t="s">
        <v>6936</v>
      </c>
      <c r="B1932" s="633" t="s">
        <v>6937</v>
      </c>
      <c r="C1932" s="633" t="s">
        <v>653</v>
      </c>
      <c r="D1932" s="633" t="s">
        <v>6205</v>
      </c>
      <c r="E1932" s="633" t="s">
        <v>6938</v>
      </c>
      <c r="F1932" s="633" t="s">
        <v>6205</v>
      </c>
    </row>
    <row r="1933" spans="1:6" x14ac:dyDescent="0.15">
      <c r="A1933" s="633" t="s">
        <v>6939</v>
      </c>
      <c r="B1933" s="633" t="s">
        <v>6940</v>
      </c>
      <c r="C1933" s="633" t="s">
        <v>653</v>
      </c>
      <c r="D1933" s="633" t="s">
        <v>6205</v>
      </c>
      <c r="E1933" s="633" t="s">
        <v>6941</v>
      </c>
      <c r="F1933" s="633" t="s">
        <v>6205</v>
      </c>
    </row>
    <row r="1934" spans="1:6" x14ac:dyDescent="0.15">
      <c r="A1934" s="633" t="s">
        <v>6942</v>
      </c>
      <c r="B1934" s="633" t="s">
        <v>6943</v>
      </c>
      <c r="C1934" s="633" t="s">
        <v>653</v>
      </c>
      <c r="D1934" s="633" t="s">
        <v>6205</v>
      </c>
      <c r="E1934" s="633" t="s">
        <v>6944</v>
      </c>
      <c r="F1934" s="633" t="s">
        <v>6205</v>
      </c>
    </row>
    <row r="1935" spans="1:6" x14ac:dyDescent="0.15">
      <c r="A1935" s="633" t="s">
        <v>6945</v>
      </c>
      <c r="B1935" s="633" t="s">
        <v>6946</v>
      </c>
      <c r="C1935" s="633" t="s">
        <v>653</v>
      </c>
      <c r="D1935" s="633" t="s">
        <v>6205</v>
      </c>
      <c r="E1935" s="633" t="s">
        <v>6947</v>
      </c>
      <c r="F1935" s="633" t="s">
        <v>6205</v>
      </c>
    </row>
    <row r="1936" spans="1:6" x14ac:dyDescent="0.15">
      <c r="A1936" s="633" t="s">
        <v>6948</v>
      </c>
      <c r="B1936" s="633" t="s">
        <v>6949</v>
      </c>
      <c r="C1936" s="633" t="s">
        <v>653</v>
      </c>
      <c r="D1936" s="633" t="s">
        <v>6205</v>
      </c>
      <c r="E1936" s="633" t="s">
        <v>1258</v>
      </c>
      <c r="F1936" s="633" t="s">
        <v>6205</v>
      </c>
    </row>
    <row r="1937" spans="1:6" x14ac:dyDescent="0.15">
      <c r="A1937" s="633" t="s">
        <v>6950</v>
      </c>
      <c r="B1937" s="633" t="s">
        <v>6951</v>
      </c>
      <c r="C1937" s="633" t="s">
        <v>653</v>
      </c>
      <c r="D1937" s="633" t="s">
        <v>6205</v>
      </c>
      <c r="E1937" s="633" t="s">
        <v>4462</v>
      </c>
      <c r="F1937" s="633" t="s">
        <v>6205</v>
      </c>
    </row>
    <row r="1938" spans="1:6" x14ac:dyDescent="0.15">
      <c r="A1938" s="633" t="s">
        <v>6952</v>
      </c>
      <c r="B1938" s="633" t="s">
        <v>6953</v>
      </c>
      <c r="C1938" s="633" t="s">
        <v>653</v>
      </c>
      <c r="D1938" s="633" t="s">
        <v>6205</v>
      </c>
      <c r="E1938" s="633" t="s">
        <v>6954</v>
      </c>
      <c r="F1938" s="633" t="s">
        <v>6205</v>
      </c>
    </row>
    <row r="1939" spans="1:6" x14ac:dyDescent="0.15">
      <c r="A1939" s="633" t="s">
        <v>6955</v>
      </c>
      <c r="B1939" s="633" t="s">
        <v>6956</v>
      </c>
      <c r="C1939" s="633" t="s">
        <v>653</v>
      </c>
      <c r="D1939" s="633" t="s">
        <v>6205</v>
      </c>
      <c r="E1939" s="633" t="s">
        <v>6957</v>
      </c>
      <c r="F1939" s="633" t="s">
        <v>6205</v>
      </c>
    </row>
    <row r="1940" spans="1:6" x14ac:dyDescent="0.15">
      <c r="A1940" s="633" t="s">
        <v>6958</v>
      </c>
      <c r="B1940" s="633" t="s">
        <v>6959</v>
      </c>
      <c r="C1940" s="633" t="s">
        <v>653</v>
      </c>
      <c r="D1940" s="633" t="s">
        <v>6205</v>
      </c>
      <c r="E1940" s="633" t="s">
        <v>1264</v>
      </c>
      <c r="F1940" s="633" t="s">
        <v>6205</v>
      </c>
    </row>
    <row r="1941" spans="1:6" x14ac:dyDescent="0.15">
      <c r="A1941" s="633" t="s">
        <v>6960</v>
      </c>
      <c r="B1941" s="633" t="s">
        <v>6961</v>
      </c>
      <c r="C1941" s="633" t="s">
        <v>653</v>
      </c>
      <c r="D1941" s="633" t="s">
        <v>6205</v>
      </c>
      <c r="E1941" s="633" t="s">
        <v>6962</v>
      </c>
      <c r="F1941" s="633" t="s">
        <v>6205</v>
      </c>
    </row>
    <row r="1942" spans="1:6" x14ac:dyDescent="0.15">
      <c r="A1942" s="633" t="s">
        <v>6963</v>
      </c>
      <c r="B1942" s="633" t="s">
        <v>6964</v>
      </c>
      <c r="C1942" s="633" t="s">
        <v>653</v>
      </c>
      <c r="D1942" s="633" t="s">
        <v>6205</v>
      </c>
      <c r="E1942" s="633" t="s">
        <v>6965</v>
      </c>
      <c r="F1942" s="633" t="s">
        <v>6205</v>
      </c>
    </row>
    <row r="1943" spans="1:6" x14ac:dyDescent="0.15">
      <c r="A1943" s="633" t="s">
        <v>6966</v>
      </c>
      <c r="B1943" s="633" t="s">
        <v>6967</v>
      </c>
      <c r="C1943" s="633" t="s">
        <v>653</v>
      </c>
      <c r="D1943" s="633" t="s">
        <v>6205</v>
      </c>
      <c r="E1943" s="633" t="s">
        <v>6968</v>
      </c>
      <c r="F1943" s="633" t="s">
        <v>6205</v>
      </c>
    </row>
    <row r="1944" spans="1:6" x14ac:dyDescent="0.15">
      <c r="A1944" s="633" t="s">
        <v>6969</v>
      </c>
      <c r="B1944" s="633" t="s">
        <v>6970</v>
      </c>
      <c r="C1944" s="633" t="s">
        <v>653</v>
      </c>
      <c r="D1944" s="633" t="s">
        <v>6205</v>
      </c>
      <c r="E1944" s="633" t="s">
        <v>6971</v>
      </c>
      <c r="F1944" s="633" t="s">
        <v>6205</v>
      </c>
    </row>
    <row r="1945" spans="1:6" x14ac:dyDescent="0.15">
      <c r="A1945" s="633" t="s">
        <v>6972</v>
      </c>
      <c r="B1945" s="633" t="s">
        <v>6973</v>
      </c>
      <c r="C1945" s="633" t="s">
        <v>653</v>
      </c>
      <c r="D1945" s="633" t="s">
        <v>6205</v>
      </c>
      <c r="E1945" s="633" t="s">
        <v>6974</v>
      </c>
      <c r="F1945" s="633" t="s">
        <v>6205</v>
      </c>
    </row>
    <row r="1946" spans="1:6" x14ac:dyDescent="0.15">
      <c r="A1946" s="633" t="s">
        <v>6975</v>
      </c>
      <c r="B1946" s="633" t="s">
        <v>6976</v>
      </c>
      <c r="C1946" s="633" t="s">
        <v>653</v>
      </c>
      <c r="D1946" s="633" t="s">
        <v>6205</v>
      </c>
      <c r="E1946" s="633" t="s">
        <v>6977</v>
      </c>
      <c r="F1946" s="633" t="s">
        <v>6205</v>
      </c>
    </row>
    <row r="1947" spans="1:6" x14ac:dyDescent="0.15">
      <c r="A1947" s="633" t="s">
        <v>6978</v>
      </c>
      <c r="B1947" s="633" t="s">
        <v>6979</v>
      </c>
      <c r="C1947" s="633" t="s">
        <v>653</v>
      </c>
      <c r="D1947" s="633" t="s">
        <v>6205</v>
      </c>
      <c r="E1947" s="633" t="s">
        <v>1477</v>
      </c>
      <c r="F1947" s="633" t="s">
        <v>6205</v>
      </c>
    </row>
    <row r="1948" spans="1:6" x14ac:dyDescent="0.15">
      <c r="A1948" s="633" t="s">
        <v>6980</v>
      </c>
      <c r="B1948" s="633" t="s">
        <v>6981</v>
      </c>
      <c r="C1948" s="633" t="s">
        <v>653</v>
      </c>
      <c r="D1948" s="633" t="s">
        <v>6205</v>
      </c>
      <c r="E1948" s="633" t="s">
        <v>6982</v>
      </c>
      <c r="F1948" s="633" t="s">
        <v>6205</v>
      </c>
    </row>
    <row r="1949" spans="1:6" x14ac:dyDescent="0.15">
      <c r="A1949" s="633" t="s">
        <v>6983</v>
      </c>
      <c r="B1949" s="633" t="s">
        <v>6984</v>
      </c>
      <c r="C1949" s="633" t="s">
        <v>653</v>
      </c>
      <c r="D1949" s="633" t="s">
        <v>6205</v>
      </c>
      <c r="E1949" s="633" t="s">
        <v>3820</v>
      </c>
      <c r="F1949" s="633" t="s">
        <v>6205</v>
      </c>
    </row>
    <row r="1950" spans="1:6" x14ac:dyDescent="0.15">
      <c r="A1950" s="633" t="s">
        <v>6985</v>
      </c>
      <c r="B1950" s="633" t="s">
        <v>6986</v>
      </c>
      <c r="C1950" s="633" t="s">
        <v>653</v>
      </c>
      <c r="D1950" s="633" t="s">
        <v>6205</v>
      </c>
      <c r="E1950" s="633" t="s">
        <v>6987</v>
      </c>
      <c r="F1950" s="633" t="s">
        <v>6205</v>
      </c>
    </row>
    <row r="1951" spans="1:6" x14ac:dyDescent="0.15">
      <c r="A1951" s="633" t="s">
        <v>6988</v>
      </c>
      <c r="B1951" s="633" t="s">
        <v>6989</v>
      </c>
      <c r="C1951" s="633" t="s">
        <v>653</v>
      </c>
      <c r="D1951" s="633" t="s">
        <v>6990</v>
      </c>
      <c r="E1951" s="633" t="s">
        <v>2165</v>
      </c>
      <c r="F1951" s="633" t="s">
        <v>6990</v>
      </c>
    </row>
    <row r="1952" spans="1:6" x14ac:dyDescent="0.15">
      <c r="A1952" s="633" t="s">
        <v>6991</v>
      </c>
      <c r="B1952" s="633" t="s">
        <v>6992</v>
      </c>
      <c r="C1952" s="633" t="s">
        <v>653</v>
      </c>
      <c r="D1952" s="633" t="s">
        <v>6990</v>
      </c>
      <c r="E1952" s="633" t="s">
        <v>1279</v>
      </c>
      <c r="F1952" s="633" t="s">
        <v>6990</v>
      </c>
    </row>
    <row r="1953" spans="1:6" x14ac:dyDescent="0.15">
      <c r="A1953" s="633" t="s">
        <v>6993</v>
      </c>
      <c r="B1953" s="633" t="s">
        <v>6994</v>
      </c>
      <c r="C1953" s="633" t="s">
        <v>653</v>
      </c>
      <c r="D1953" s="633" t="s">
        <v>6990</v>
      </c>
      <c r="E1953" s="633" t="s">
        <v>6995</v>
      </c>
      <c r="F1953" s="633" t="s">
        <v>6990</v>
      </c>
    </row>
    <row r="1954" spans="1:6" x14ac:dyDescent="0.15">
      <c r="A1954" s="633" t="s">
        <v>6996</v>
      </c>
      <c r="B1954" s="633" t="s">
        <v>6997</v>
      </c>
      <c r="C1954" s="633" t="s">
        <v>653</v>
      </c>
      <c r="D1954" s="633" t="s">
        <v>6990</v>
      </c>
      <c r="E1954" s="633" t="s">
        <v>6998</v>
      </c>
      <c r="F1954" s="633" t="s">
        <v>6990</v>
      </c>
    </row>
    <row r="1955" spans="1:6" x14ac:dyDescent="0.15">
      <c r="A1955" s="633" t="s">
        <v>6999</v>
      </c>
      <c r="B1955" s="633" t="s">
        <v>7000</v>
      </c>
      <c r="C1955" s="633" t="s">
        <v>653</v>
      </c>
      <c r="D1955" s="633" t="s">
        <v>6990</v>
      </c>
      <c r="E1955" s="633" t="s">
        <v>7001</v>
      </c>
      <c r="F1955" s="633" t="s">
        <v>6990</v>
      </c>
    </row>
    <row r="1956" spans="1:6" x14ac:dyDescent="0.15">
      <c r="A1956" s="633" t="s">
        <v>7002</v>
      </c>
      <c r="B1956" s="633" t="s">
        <v>7003</v>
      </c>
      <c r="C1956" s="633" t="s">
        <v>653</v>
      </c>
      <c r="D1956" s="633" t="s">
        <v>6990</v>
      </c>
      <c r="E1956" s="633" t="s">
        <v>7004</v>
      </c>
      <c r="F1956" s="633" t="s">
        <v>6990</v>
      </c>
    </row>
    <row r="1957" spans="1:6" x14ac:dyDescent="0.15">
      <c r="A1957" s="633" t="s">
        <v>7005</v>
      </c>
      <c r="B1957" s="633" t="s">
        <v>7006</v>
      </c>
      <c r="C1957" s="633" t="s">
        <v>653</v>
      </c>
      <c r="D1957" s="633" t="s">
        <v>6990</v>
      </c>
      <c r="E1957" s="633" t="s">
        <v>2211</v>
      </c>
      <c r="F1957" s="633" t="s">
        <v>6990</v>
      </c>
    </row>
    <row r="1958" spans="1:6" x14ac:dyDescent="0.15">
      <c r="A1958" s="633" t="s">
        <v>7007</v>
      </c>
      <c r="B1958" s="633" t="s">
        <v>7008</v>
      </c>
      <c r="C1958" s="633" t="s">
        <v>653</v>
      </c>
      <c r="D1958" s="633" t="s">
        <v>6990</v>
      </c>
      <c r="E1958" s="633" t="s">
        <v>7009</v>
      </c>
      <c r="F1958" s="633" t="s">
        <v>6990</v>
      </c>
    </row>
    <row r="1959" spans="1:6" x14ac:dyDescent="0.15">
      <c r="A1959" s="633" t="s">
        <v>7010</v>
      </c>
      <c r="B1959" s="633" t="s">
        <v>7011</v>
      </c>
      <c r="C1959" s="633" t="s">
        <v>653</v>
      </c>
      <c r="D1959" s="633" t="s">
        <v>6990</v>
      </c>
      <c r="E1959" s="633" t="s">
        <v>7012</v>
      </c>
      <c r="F1959" s="633" t="s">
        <v>6990</v>
      </c>
    </row>
    <row r="1960" spans="1:6" x14ac:dyDescent="0.15">
      <c r="A1960" s="633" t="s">
        <v>7013</v>
      </c>
      <c r="B1960" s="633" t="s">
        <v>7014</v>
      </c>
      <c r="C1960" s="633" t="s">
        <v>653</v>
      </c>
      <c r="D1960" s="633" t="s">
        <v>6990</v>
      </c>
      <c r="E1960" s="633" t="s">
        <v>7015</v>
      </c>
      <c r="F1960" s="633" t="s">
        <v>6990</v>
      </c>
    </row>
    <row r="1961" spans="1:6" x14ac:dyDescent="0.15">
      <c r="A1961" s="633" t="s">
        <v>7016</v>
      </c>
      <c r="B1961" s="633" t="s">
        <v>7017</v>
      </c>
      <c r="C1961" s="633" t="s">
        <v>653</v>
      </c>
      <c r="D1961" s="633" t="s">
        <v>6990</v>
      </c>
      <c r="E1961" s="633" t="s">
        <v>7018</v>
      </c>
      <c r="F1961" s="633" t="s">
        <v>6990</v>
      </c>
    </row>
    <row r="1962" spans="1:6" x14ac:dyDescent="0.15">
      <c r="A1962" s="633" t="s">
        <v>7019</v>
      </c>
      <c r="B1962" s="633" t="s">
        <v>7020</v>
      </c>
      <c r="C1962" s="633" t="s">
        <v>653</v>
      </c>
      <c r="D1962" s="633" t="s">
        <v>6990</v>
      </c>
      <c r="E1962" s="633" t="s">
        <v>7021</v>
      </c>
      <c r="F1962" s="633" t="s">
        <v>6990</v>
      </c>
    </row>
    <row r="1963" spans="1:6" x14ac:dyDescent="0.15">
      <c r="A1963" s="633" t="s">
        <v>7022</v>
      </c>
      <c r="B1963" s="633" t="s">
        <v>7023</v>
      </c>
      <c r="C1963" s="633" t="s">
        <v>653</v>
      </c>
      <c r="D1963" s="633" t="s">
        <v>6990</v>
      </c>
      <c r="E1963" s="633" t="s">
        <v>7024</v>
      </c>
      <c r="F1963" s="633" t="s">
        <v>6990</v>
      </c>
    </row>
    <row r="1964" spans="1:6" x14ac:dyDescent="0.15">
      <c r="A1964" s="633" t="s">
        <v>7025</v>
      </c>
      <c r="B1964" s="633" t="s">
        <v>7026</v>
      </c>
      <c r="C1964" s="633" t="s">
        <v>653</v>
      </c>
      <c r="D1964" s="633" t="s">
        <v>6990</v>
      </c>
      <c r="E1964" s="633" t="s">
        <v>7027</v>
      </c>
      <c r="F1964" s="633" t="s">
        <v>6990</v>
      </c>
    </row>
    <row r="1965" spans="1:6" x14ac:dyDescent="0.15">
      <c r="A1965" s="633" t="s">
        <v>7028</v>
      </c>
      <c r="B1965" s="633" t="s">
        <v>7029</v>
      </c>
      <c r="C1965" s="633" t="s">
        <v>653</v>
      </c>
      <c r="D1965" s="633" t="s">
        <v>6990</v>
      </c>
      <c r="E1965" s="633" t="s">
        <v>7030</v>
      </c>
      <c r="F1965" s="633" t="s">
        <v>6990</v>
      </c>
    </row>
    <row r="1966" spans="1:6" x14ac:dyDescent="0.15">
      <c r="A1966" s="633" t="s">
        <v>7031</v>
      </c>
      <c r="B1966" s="633" t="s">
        <v>7032</v>
      </c>
      <c r="C1966" s="633" t="s">
        <v>653</v>
      </c>
      <c r="D1966" s="633" t="s">
        <v>6990</v>
      </c>
      <c r="E1966" s="633" t="s">
        <v>7033</v>
      </c>
      <c r="F1966" s="633" t="s">
        <v>6990</v>
      </c>
    </row>
    <row r="1967" spans="1:6" x14ac:dyDescent="0.15">
      <c r="A1967" s="633" t="s">
        <v>7034</v>
      </c>
      <c r="B1967" s="633" t="s">
        <v>7035</v>
      </c>
      <c r="C1967" s="633" t="s">
        <v>653</v>
      </c>
      <c r="D1967" s="633" t="s">
        <v>6990</v>
      </c>
      <c r="E1967" s="633" t="s">
        <v>7036</v>
      </c>
      <c r="F1967" s="633" t="s">
        <v>6990</v>
      </c>
    </row>
    <row r="1968" spans="1:6" x14ac:dyDescent="0.15">
      <c r="A1968" s="633" t="s">
        <v>7037</v>
      </c>
      <c r="B1968" s="633" t="s">
        <v>7038</v>
      </c>
      <c r="C1968" s="633" t="s">
        <v>653</v>
      </c>
      <c r="D1968" s="633" t="s">
        <v>6990</v>
      </c>
      <c r="E1968" s="633" t="s">
        <v>7039</v>
      </c>
      <c r="F1968" s="633" t="s">
        <v>6990</v>
      </c>
    </row>
    <row r="1969" spans="1:6" x14ac:dyDescent="0.15">
      <c r="A1969" s="633" t="s">
        <v>7040</v>
      </c>
      <c r="B1969" s="633" t="s">
        <v>7041</v>
      </c>
      <c r="C1969" s="633" t="s">
        <v>653</v>
      </c>
      <c r="D1969" s="633" t="s">
        <v>6990</v>
      </c>
      <c r="E1969" s="633" t="s">
        <v>7042</v>
      </c>
      <c r="F1969" s="633" t="s">
        <v>6990</v>
      </c>
    </row>
    <row r="1970" spans="1:6" x14ac:dyDescent="0.15">
      <c r="A1970" s="633" t="s">
        <v>7043</v>
      </c>
      <c r="B1970" s="633" t="s">
        <v>7044</v>
      </c>
      <c r="C1970" s="633" t="s">
        <v>653</v>
      </c>
      <c r="D1970" s="633" t="s">
        <v>6990</v>
      </c>
      <c r="E1970" s="633" t="s">
        <v>7045</v>
      </c>
      <c r="F1970" s="633" t="s">
        <v>6990</v>
      </c>
    </row>
    <row r="1971" spans="1:6" x14ac:dyDescent="0.15">
      <c r="A1971" s="633" t="s">
        <v>7046</v>
      </c>
      <c r="B1971" s="633" t="s">
        <v>7047</v>
      </c>
      <c r="C1971" s="633" t="s">
        <v>653</v>
      </c>
      <c r="D1971" s="633" t="s">
        <v>6990</v>
      </c>
      <c r="E1971" s="633" t="s">
        <v>7048</v>
      </c>
      <c r="F1971" s="633" t="s">
        <v>6990</v>
      </c>
    </row>
    <row r="1972" spans="1:6" x14ac:dyDescent="0.15">
      <c r="A1972" s="633" t="s">
        <v>7049</v>
      </c>
      <c r="B1972" s="633" t="s">
        <v>7050</v>
      </c>
      <c r="C1972" s="633" t="s">
        <v>653</v>
      </c>
      <c r="D1972" s="633" t="s">
        <v>6990</v>
      </c>
      <c r="E1972" s="633" t="s">
        <v>7051</v>
      </c>
      <c r="F1972" s="633" t="s">
        <v>6990</v>
      </c>
    </row>
    <row r="1973" spans="1:6" x14ac:dyDescent="0.15">
      <c r="A1973" s="633" t="s">
        <v>7052</v>
      </c>
      <c r="B1973" s="633" t="s">
        <v>7053</v>
      </c>
      <c r="C1973" s="633" t="s">
        <v>653</v>
      </c>
      <c r="D1973" s="633" t="s">
        <v>6990</v>
      </c>
      <c r="E1973" s="633" t="s">
        <v>7054</v>
      </c>
      <c r="F1973" s="633" t="s">
        <v>6990</v>
      </c>
    </row>
    <row r="1974" spans="1:6" x14ac:dyDescent="0.15">
      <c r="A1974" s="633" t="s">
        <v>7055</v>
      </c>
      <c r="B1974" s="633" t="s">
        <v>7056</v>
      </c>
      <c r="C1974" s="633" t="s">
        <v>653</v>
      </c>
      <c r="D1974" s="633" t="s">
        <v>6990</v>
      </c>
      <c r="E1974" s="633" t="s">
        <v>7057</v>
      </c>
      <c r="F1974" s="633" t="s">
        <v>6990</v>
      </c>
    </row>
    <row r="1975" spans="1:6" x14ac:dyDescent="0.15">
      <c r="A1975" s="633" t="s">
        <v>7058</v>
      </c>
      <c r="B1975" s="633" t="s">
        <v>7059</v>
      </c>
      <c r="C1975" s="633" t="s">
        <v>653</v>
      </c>
      <c r="D1975" s="633" t="s">
        <v>6990</v>
      </c>
      <c r="E1975" s="633" t="s">
        <v>855</v>
      </c>
      <c r="F1975" s="633" t="s">
        <v>6990</v>
      </c>
    </row>
    <row r="1976" spans="1:6" x14ac:dyDescent="0.15">
      <c r="A1976" s="633" t="s">
        <v>7060</v>
      </c>
      <c r="B1976" s="633" t="s">
        <v>7061</v>
      </c>
      <c r="C1976" s="633" t="s">
        <v>653</v>
      </c>
      <c r="D1976" s="633" t="s">
        <v>6990</v>
      </c>
      <c r="E1976" s="633" t="s">
        <v>7062</v>
      </c>
      <c r="F1976" s="633" t="s">
        <v>6990</v>
      </c>
    </row>
    <row r="1977" spans="1:6" x14ac:dyDescent="0.15">
      <c r="A1977" s="633" t="s">
        <v>7063</v>
      </c>
      <c r="B1977" s="633" t="s">
        <v>7064</v>
      </c>
      <c r="C1977" s="633" t="s">
        <v>653</v>
      </c>
      <c r="D1977" s="633" t="s">
        <v>6990</v>
      </c>
      <c r="E1977" s="633" t="s">
        <v>7065</v>
      </c>
      <c r="F1977" s="633" t="s">
        <v>6990</v>
      </c>
    </row>
    <row r="1978" spans="1:6" x14ac:dyDescent="0.15">
      <c r="A1978" s="633" t="s">
        <v>7066</v>
      </c>
      <c r="B1978" s="633" t="s">
        <v>7067</v>
      </c>
      <c r="C1978" s="633" t="s">
        <v>653</v>
      </c>
      <c r="D1978" s="633" t="s">
        <v>6990</v>
      </c>
      <c r="E1978" s="633" t="s">
        <v>7068</v>
      </c>
      <c r="F1978" s="633" t="s">
        <v>6990</v>
      </c>
    </row>
    <row r="1979" spans="1:6" x14ac:dyDescent="0.15">
      <c r="A1979" s="633" t="s">
        <v>7069</v>
      </c>
      <c r="B1979" s="633" t="s">
        <v>7070</v>
      </c>
      <c r="C1979" s="633" t="s">
        <v>653</v>
      </c>
      <c r="D1979" s="633" t="s">
        <v>6990</v>
      </c>
      <c r="E1979" s="633" t="s">
        <v>7071</v>
      </c>
      <c r="F1979" s="633" t="s">
        <v>6990</v>
      </c>
    </row>
    <row r="1980" spans="1:6" x14ac:dyDescent="0.15">
      <c r="A1980" s="633" t="s">
        <v>7072</v>
      </c>
      <c r="B1980" s="633" t="s">
        <v>7073</v>
      </c>
      <c r="C1980" s="633" t="s">
        <v>653</v>
      </c>
      <c r="D1980" s="633" t="s">
        <v>6990</v>
      </c>
      <c r="E1980" s="633" t="s">
        <v>888</v>
      </c>
      <c r="F1980" s="633" t="s">
        <v>6990</v>
      </c>
    </row>
    <row r="1981" spans="1:6" x14ac:dyDescent="0.15">
      <c r="A1981" s="633" t="s">
        <v>7074</v>
      </c>
      <c r="B1981" s="633" t="s">
        <v>7075</v>
      </c>
      <c r="C1981" s="633" t="s">
        <v>653</v>
      </c>
      <c r="D1981" s="633" t="s">
        <v>6990</v>
      </c>
      <c r="E1981" s="633" t="s">
        <v>7076</v>
      </c>
      <c r="F1981" s="633" t="s">
        <v>6990</v>
      </c>
    </row>
    <row r="1982" spans="1:6" x14ac:dyDescent="0.15">
      <c r="A1982" s="633" t="s">
        <v>7077</v>
      </c>
      <c r="B1982" s="633" t="s">
        <v>7078</v>
      </c>
      <c r="C1982" s="633" t="s">
        <v>653</v>
      </c>
      <c r="D1982" s="633" t="s">
        <v>6990</v>
      </c>
      <c r="E1982" s="633" t="s">
        <v>7079</v>
      </c>
      <c r="F1982" s="633" t="s">
        <v>6990</v>
      </c>
    </row>
    <row r="1983" spans="1:6" x14ac:dyDescent="0.15">
      <c r="A1983" s="633" t="s">
        <v>7080</v>
      </c>
      <c r="B1983" s="633" t="s">
        <v>7081</v>
      </c>
      <c r="C1983" s="633" t="s">
        <v>653</v>
      </c>
      <c r="D1983" s="633" t="s">
        <v>6990</v>
      </c>
      <c r="E1983" s="633" t="s">
        <v>3036</v>
      </c>
      <c r="F1983" s="633" t="s">
        <v>6990</v>
      </c>
    </row>
    <row r="1984" spans="1:6" x14ac:dyDescent="0.15">
      <c r="A1984" s="633" t="s">
        <v>7082</v>
      </c>
      <c r="B1984" s="633" t="s">
        <v>7083</v>
      </c>
      <c r="C1984" s="633" t="s">
        <v>653</v>
      </c>
      <c r="D1984" s="633" t="s">
        <v>6990</v>
      </c>
      <c r="E1984" s="633" t="s">
        <v>3074</v>
      </c>
      <c r="F1984" s="633" t="s">
        <v>6990</v>
      </c>
    </row>
    <row r="1985" spans="1:6" x14ac:dyDescent="0.15">
      <c r="A1985" s="633" t="s">
        <v>7084</v>
      </c>
      <c r="B1985" s="633" t="s">
        <v>7085</v>
      </c>
      <c r="C1985" s="633" t="s">
        <v>653</v>
      </c>
      <c r="D1985" s="633" t="s">
        <v>6990</v>
      </c>
      <c r="E1985" s="633" t="s">
        <v>7086</v>
      </c>
      <c r="F1985" s="633" t="s">
        <v>6990</v>
      </c>
    </row>
    <row r="1986" spans="1:6" x14ac:dyDescent="0.15">
      <c r="A1986" s="633" t="s">
        <v>7087</v>
      </c>
      <c r="B1986" s="633" t="s">
        <v>7088</v>
      </c>
      <c r="C1986" s="633" t="s">
        <v>653</v>
      </c>
      <c r="D1986" s="633" t="s">
        <v>6990</v>
      </c>
      <c r="E1986" s="633" t="s">
        <v>3140</v>
      </c>
      <c r="F1986" s="633" t="s">
        <v>6990</v>
      </c>
    </row>
    <row r="1987" spans="1:6" x14ac:dyDescent="0.15">
      <c r="A1987" s="633" t="s">
        <v>7089</v>
      </c>
      <c r="B1987" s="633" t="s">
        <v>7090</v>
      </c>
      <c r="C1987" s="633" t="s">
        <v>653</v>
      </c>
      <c r="D1987" s="633" t="s">
        <v>6990</v>
      </c>
      <c r="E1987" s="633" t="s">
        <v>7091</v>
      </c>
      <c r="F1987" s="633" t="s">
        <v>6990</v>
      </c>
    </row>
    <row r="1988" spans="1:6" x14ac:dyDescent="0.15">
      <c r="A1988" s="633" t="s">
        <v>7092</v>
      </c>
      <c r="B1988" s="633" t="s">
        <v>7093</v>
      </c>
      <c r="C1988" s="633" t="s">
        <v>653</v>
      </c>
      <c r="D1988" s="633" t="s">
        <v>6990</v>
      </c>
      <c r="E1988" s="633" t="s">
        <v>7094</v>
      </c>
      <c r="F1988" s="633" t="s">
        <v>6990</v>
      </c>
    </row>
    <row r="1989" spans="1:6" x14ac:dyDescent="0.15">
      <c r="A1989" s="633" t="s">
        <v>7095</v>
      </c>
      <c r="B1989" s="633" t="s">
        <v>7096</v>
      </c>
      <c r="C1989" s="633" t="s">
        <v>653</v>
      </c>
      <c r="D1989" s="633" t="s">
        <v>6990</v>
      </c>
      <c r="E1989" s="633" t="s">
        <v>7097</v>
      </c>
      <c r="F1989" s="633" t="s">
        <v>6990</v>
      </c>
    </row>
    <row r="1990" spans="1:6" x14ac:dyDescent="0.15">
      <c r="A1990" s="633" t="s">
        <v>7098</v>
      </c>
      <c r="B1990" s="633" t="s">
        <v>7099</v>
      </c>
      <c r="C1990" s="633" t="s">
        <v>653</v>
      </c>
      <c r="D1990" s="633" t="s">
        <v>6990</v>
      </c>
      <c r="E1990" s="633" t="s">
        <v>7100</v>
      </c>
      <c r="F1990" s="633" t="s">
        <v>6990</v>
      </c>
    </row>
    <row r="1991" spans="1:6" x14ac:dyDescent="0.15">
      <c r="A1991" s="633" t="s">
        <v>7101</v>
      </c>
      <c r="B1991" s="633" t="s">
        <v>7102</v>
      </c>
      <c r="C1991" s="633" t="s">
        <v>653</v>
      </c>
      <c r="D1991" s="633" t="s">
        <v>6990</v>
      </c>
      <c r="E1991" s="633" t="s">
        <v>7103</v>
      </c>
      <c r="F1991" s="633" t="s">
        <v>6990</v>
      </c>
    </row>
    <row r="1992" spans="1:6" x14ac:dyDescent="0.15">
      <c r="A1992" s="633" t="s">
        <v>7104</v>
      </c>
      <c r="B1992" s="633" t="s">
        <v>7105</v>
      </c>
      <c r="C1992" s="633" t="s">
        <v>653</v>
      </c>
      <c r="D1992" s="633" t="s">
        <v>6990</v>
      </c>
      <c r="E1992" s="633" t="s">
        <v>7106</v>
      </c>
      <c r="F1992" s="633" t="s">
        <v>6990</v>
      </c>
    </row>
    <row r="1993" spans="1:6" x14ac:dyDescent="0.15">
      <c r="A1993" s="633" t="s">
        <v>7107</v>
      </c>
      <c r="B1993" s="633" t="s">
        <v>7108</v>
      </c>
      <c r="C1993" s="633" t="s">
        <v>653</v>
      </c>
      <c r="D1993" s="633" t="s">
        <v>6990</v>
      </c>
      <c r="E1993" s="633" t="s">
        <v>7109</v>
      </c>
      <c r="F1993" s="633" t="s">
        <v>6990</v>
      </c>
    </row>
    <row r="1994" spans="1:6" x14ac:dyDescent="0.15">
      <c r="A1994" s="633" t="s">
        <v>7110</v>
      </c>
      <c r="B1994" s="633" t="s">
        <v>7111</v>
      </c>
      <c r="C1994" s="633" t="s">
        <v>653</v>
      </c>
      <c r="D1994" s="633" t="s">
        <v>6990</v>
      </c>
      <c r="E1994" s="633" t="s">
        <v>7112</v>
      </c>
      <c r="F1994" s="633" t="s">
        <v>6990</v>
      </c>
    </row>
    <row r="1995" spans="1:6" x14ac:dyDescent="0.15">
      <c r="A1995" s="633" t="s">
        <v>7113</v>
      </c>
      <c r="B1995" s="633" t="s">
        <v>7114</v>
      </c>
      <c r="C1995" s="633" t="s">
        <v>653</v>
      </c>
      <c r="D1995" s="633" t="s">
        <v>6990</v>
      </c>
      <c r="E1995" s="633" t="s">
        <v>7115</v>
      </c>
      <c r="F1995" s="633" t="s">
        <v>6990</v>
      </c>
    </row>
    <row r="1996" spans="1:6" x14ac:dyDescent="0.15">
      <c r="A1996" s="633" t="s">
        <v>7116</v>
      </c>
      <c r="B1996" s="633" t="s">
        <v>7117</v>
      </c>
      <c r="C1996" s="633" t="s">
        <v>653</v>
      </c>
      <c r="D1996" s="633" t="s">
        <v>6990</v>
      </c>
      <c r="E1996" s="633" t="s">
        <v>7118</v>
      </c>
      <c r="F1996" s="633" t="s">
        <v>6990</v>
      </c>
    </row>
    <row r="1997" spans="1:6" x14ac:dyDescent="0.15">
      <c r="A1997" s="633" t="s">
        <v>7119</v>
      </c>
      <c r="B1997" s="633" t="s">
        <v>7120</v>
      </c>
      <c r="C1997" s="633" t="s">
        <v>653</v>
      </c>
      <c r="D1997" s="633" t="s">
        <v>6990</v>
      </c>
      <c r="E1997" s="633" t="s">
        <v>4229</v>
      </c>
      <c r="F1997" s="633" t="s">
        <v>6990</v>
      </c>
    </row>
    <row r="1998" spans="1:6" x14ac:dyDescent="0.15">
      <c r="A1998" s="633" t="s">
        <v>7121</v>
      </c>
      <c r="B1998" s="633" t="s">
        <v>7122</v>
      </c>
      <c r="C1998" s="633" t="s">
        <v>653</v>
      </c>
      <c r="D1998" s="633" t="s">
        <v>6990</v>
      </c>
      <c r="E1998" s="633" t="s">
        <v>7123</v>
      </c>
      <c r="F1998" s="633" t="s">
        <v>6990</v>
      </c>
    </row>
    <row r="1999" spans="1:6" x14ac:dyDescent="0.15">
      <c r="A1999" s="633" t="s">
        <v>7124</v>
      </c>
      <c r="B1999" s="633" t="s">
        <v>7125</v>
      </c>
      <c r="C1999" s="633" t="s">
        <v>653</v>
      </c>
      <c r="D1999" s="633" t="s">
        <v>6990</v>
      </c>
      <c r="E1999" s="633" t="s">
        <v>7126</v>
      </c>
      <c r="F1999" s="633" t="s">
        <v>6990</v>
      </c>
    </row>
    <row r="2000" spans="1:6" x14ac:dyDescent="0.15">
      <c r="A2000" s="633" t="s">
        <v>7127</v>
      </c>
      <c r="B2000" s="633" t="s">
        <v>7128</v>
      </c>
      <c r="C2000" s="633" t="s">
        <v>653</v>
      </c>
      <c r="D2000" s="633" t="s">
        <v>6990</v>
      </c>
      <c r="E2000" s="633" t="s">
        <v>7129</v>
      </c>
      <c r="F2000" s="633" t="s">
        <v>6990</v>
      </c>
    </row>
    <row r="2001" spans="1:6" x14ac:dyDescent="0.15">
      <c r="A2001" s="633" t="s">
        <v>7080</v>
      </c>
      <c r="B2001" s="633" t="s">
        <v>7130</v>
      </c>
      <c r="C2001" s="633" t="s">
        <v>653</v>
      </c>
      <c r="D2001" s="633" t="s">
        <v>6990</v>
      </c>
      <c r="E2001" s="633" t="s">
        <v>7131</v>
      </c>
      <c r="F2001" s="633" t="s">
        <v>6990</v>
      </c>
    </row>
    <row r="2002" spans="1:6" x14ac:dyDescent="0.15">
      <c r="A2002" s="633" t="s">
        <v>7132</v>
      </c>
      <c r="B2002" s="633" t="s">
        <v>7133</v>
      </c>
      <c r="C2002" s="633" t="s">
        <v>653</v>
      </c>
      <c r="D2002" s="633" t="s">
        <v>6990</v>
      </c>
      <c r="E2002" s="633" t="s">
        <v>7134</v>
      </c>
      <c r="F2002" s="633" t="s">
        <v>6990</v>
      </c>
    </row>
    <row r="2003" spans="1:6" x14ac:dyDescent="0.15">
      <c r="A2003" s="633" t="s">
        <v>7135</v>
      </c>
      <c r="B2003" s="633" t="s">
        <v>7136</v>
      </c>
      <c r="C2003" s="633" t="s">
        <v>653</v>
      </c>
      <c r="D2003" s="633" t="s">
        <v>6990</v>
      </c>
      <c r="E2003" s="633" t="s">
        <v>7137</v>
      </c>
      <c r="F2003" s="633" t="s">
        <v>6990</v>
      </c>
    </row>
    <row r="2004" spans="1:6" x14ac:dyDescent="0.15">
      <c r="A2004" s="633" t="s">
        <v>7138</v>
      </c>
      <c r="B2004" s="633" t="s">
        <v>7139</v>
      </c>
      <c r="C2004" s="633" t="s">
        <v>653</v>
      </c>
      <c r="D2004" s="633" t="s">
        <v>6990</v>
      </c>
      <c r="E2004" s="633" t="s">
        <v>7140</v>
      </c>
      <c r="F2004" s="633" t="s">
        <v>6990</v>
      </c>
    </row>
    <row r="2005" spans="1:6" x14ac:dyDescent="0.15">
      <c r="A2005" s="633" t="s">
        <v>7141</v>
      </c>
      <c r="B2005" s="633" t="s">
        <v>7142</v>
      </c>
      <c r="C2005" s="633" t="s">
        <v>653</v>
      </c>
      <c r="D2005" s="633" t="s">
        <v>6990</v>
      </c>
      <c r="E2005" s="633" t="s">
        <v>7143</v>
      </c>
      <c r="F2005" s="633" t="s">
        <v>6990</v>
      </c>
    </row>
    <row r="2006" spans="1:6" x14ac:dyDescent="0.15">
      <c r="A2006" s="633" t="s">
        <v>7144</v>
      </c>
      <c r="B2006" s="633" t="s">
        <v>7145</v>
      </c>
      <c r="C2006" s="633" t="s">
        <v>653</v>
      </c>
      <c r="D2006" s="633" t="s">
        <v>6990</v>
      </c>
      <c r="E2006" s="633" t="s">
        <v>7146</v>
      </c>
      <c r="F2006" s="633" t="s">
        <v>6990</v>
      </c>
    </row>
    <row r="2007" spans="1:6" x14ac:dyDescent="0.15">
      <c r="A2007" s="633" t="s">
        <v>7147</v>
      </c>
      <c r="B2007" s="633" t="s">
        <v>7148</v>
      </c>
      <c r="C2007" s="633" t="s">
        <v>653</v>
      </c>
      <c r="D2007" s="633" t="s">
        <v>6990</v>
      </c>
      <c r="E2007" s="633" t="s">
        <v>7149</v>
      </c>
      <c r="F2007" s="633" t="s">
        <v>6990</v>
      </c>
    </row>
    <row r="2008" spans="1:6" x14ac:dyDescent="0.15">
      <c r="A2008" s="633" t="s">
        <v>7150</v>
      </c>
      <c r="B2008" s="633" t="s">
        <v>7151</v>
      </c>
      <c r="C2008" s="633" t="s">
        <v>653</v>
      </c>
      <c r="D2008" s="633" t="s">
        <v>6990</v>
      </c>
      <c r="E2008" s="633" t="s">
        <v>7152</v>
      </c>
      <c r="F2008" s="633" t="s">
        <v>6990</v>
      </c>
    </row>
    <row r="2009" spans="1:6" x14ac:dyDescent="0.15">
      <c r="A2009" s="633" t="s">
        <v>7153</v>
      </c>
      <c r="B2009" s="633" t="s">
        <v>7154</v>
      </c>
      <c r="C2009" s="633" t="s">
        <v>653</v>
      </c>
      <c r="D2009" s="633" t="s">
        <v>6990</v>
      </c>
      <c r="E2009" s="633" t="s">
        <v>7155</v>
      </c>
      <c r="F2009" s="633" t="s">
        <v>6990</v>
      </c>
    </row>
    <row r="2010" spans="1:6" x14ac:dyDescent="0.15">
      <c r="A2010" s="633" t="s">
        <v>7156</v>
      </c>
      <c r="B2010" s="633" t="s">
        <v>7157</v>
      </c>
      <c r="C2010" s="633" t="s">
        <v>653</v>
      </c>
      <c r="D2010" s="633" t="s">
        <v>6990</v>
      </c>
      <c r="E2010" s="633" t="s">
        <v>7158</v>
      </c>
      <c r="F2010" s="633" t="s">
        <v>6990</v>
      </c>
    </row>
    <row r="2011" spans="1:6" x14ac:dyDescent="0.15">
      <c r="A2011" s="633" t="s">
        <v>7159</v>
      </c>
      <c r="B2011" s="633" t="s">
        <v>7160</v>
      </c>
      <c r="C2011" s="633" t="s">
        <v>653</v>
      </c>
      <c r="D2011" s="633" t="s">
        <v>6990</v>
      </c>
      <c r="E2011" s="633" t="s">
        <v>7161</v>
      </c>
      <c r="F2011" s="633" t="s">
        <v>6990</v>
      </c>
    </row>
    <row r="2012" spans="1:6" x14ac:dyDescent="0.15">
      <c r="A2012" s="633" t="s">
        <v>7162</v>
      </c>
      <c r="B2012" s="633" t="s">
        <v>7163</v>
      </c>
      <c r="C2012" s="633" t="s">
        <v>653</v>
      </c>
      <c r="D2012" s="633" t="s">
        <v>6990</v>
      </c>
      <c r="E2012" s="633" t="s">
        <v>7164</v>
      </c>
      <c r="F2012" s="633" t="s">
        <v>6990</v>
      </c>
    </row>
    <row r="2013" spans="1:6" x14ac:dyDescent="0.15">
      <c r="A2013" s="633" t="s">
        <v>7165</v>
      </c>
      <c r="B2013" s="633" t="s">
        <v>7166</v>
      </c>
      <c r="C2013" s="633" t="s">
        <v>653</v>
      </c>
      <c r="D2013" s="633" t="s">
        <v>6990</v>
      </c>
      <c r="E2013" s="633" t="s">
        <v>1456</v>
      </c>
      <c r="F2013" s="633" t="s">
        <v>6990</v>
      </c>
    </row>
    <row r="2014" spans="1:6" x14ac:dyDescent="0.15">
      <c r="A2014" s="633" t="s">
        <v>7167</v>
      </c>
      <c r="B2014" s="633" t="s">
        <v>7168</v>
      </c>
      <c r="C2014" s="633" t="s">
        <v>653</v>
      </c>
      <c r="D2014" s="633" t="s">
        <v>6990</v>
      </c>
      <c r="E2014" s="633" t="s">
        <v>3632</v>
      </c>
      <c r="F2014" s="633" t="s">
        <v>6990</v>
      </c>
    </row>
    <row r="2015" spans="1:6" x14ac:dyDescent="0.15">
      <c r="A2015" s="633" t="s">
        <v>7169</v>
      </c>
      <c r="B2015" s="633" t="s">
        <v>7170</v>
      </c>
      <c r="C2015" s="633" t="s">
        <v>653</v>
      </c>
      <c r="D2015" s="633" t="s">
        <v>6990</v>
      </c>
      <c r="E2015" s="633" t="s">
        <v>7171</v>
      </c>
      <c r="F2015" s="633" t="s">
        <v>6990</v>
      </c>
    </row>
    <row r="2016" spans="1:6" x14ac:dyDescent="0.15">
      <c r="A2016" s="633" t="s">
        <v>7172</v>
      </c>
      <c r="B2016" s="633" t="s">
        <v>7173</v>
      </c>
      <c r="C2016" s="633" t="s">
        <v>653</v>
      </c>
      <c r="D2016" s="633" t="s">
        <v>6990</v>
      </c>
      <c r="E2016" s="633" t="s">
        <v>7174</v>
      </c>
      <c r="F2016" s="633" t="s">
        <v>6990</v>
      </c>
    </row>
    <row r="2017" spans="1:6" x14ac:dyDescent="0.15">
      <c r="A2017" s="633" t="s">
        <v>7175</v>
      </c>
      <c r="B2017" s="633" t="s">
        <v>7176</v>
      </c>
      <c r="C2017" s="633" t="s">
        <v>653</v>
      </c>
      <c r="D2017" s="633" t="s">
        <v>6990</v>
      </c>
      <c r="E2017" s="633" t="s">
        <v>5940</v>
      </c>
      <c r="F2017" s="633" t="s">
        <v>6990</v>
      </c>
    </row>
    <row r="2018" spans="1:6" x14ac:dyDescent="0.15">
      <c r="A2018" s="633" t="s">
        <v>7177</v>
      </c>
      <c r="B2018" s="633" t="s">
        <v>7178</v>
      </c>
      <c r="C2018" s="633" t="s">
        <v>653</v>
      </c>
      <c r="D2018" s="633" t="s">
        <v>6990</v>
      </c>
      <c r="E2018" s="633" t="s">
        <v>7179</v>
      </c>
      <c r="F2018" s="633" t="s">
        <v>6990</v>
      </c>
    </row>
    <row r="2019" spans="1:6" x14ac:dyDescent="0.15">
      <c r="A2019" s="633" t="s">
        <v>7180</v>
      </c>
      <c r="B2019" s="633" t="s">
        <v>7181</v>
      </c>
      <c r="C2019" s="633" t="s">
        <v>653</v>
      </c>
      <c r="D2019" s="633" t="s">
        <v>6990</v>
      </c>
      <c r="E2019" s="633" t="s">
        <v>7182</v>
      </c>
      <c r="F2019" s="633" t="s">
        <v>6990</v>
      </c>
    </row>
    <row r="2020" spans="1:6" x14ac:dyDescent="0.15">
      <c r="A2020" s="633" t="s">
        <v>7183</v>
      </c>
      <c r="B2020" s="633" t="s">
        <v>7184</v>
      </c>
      <c r="C2020" s="633" t="s">
        <v>653</v>
      </c>
      <c r="D2020" s="633" t="s">
        <v>6990</v>
      </c>
      <c r="E2020" s="633" t="s">
        <v>7185</v>
      </c>
      <c r="F2020" s="633" t="s">
        <v>6990</v>
      </c>
    </row>
    <row r="2021" spans="1:6" x14ac:dyDescent="0.15">
      <c r="A2021" s="633" t="s">
        <v>7186</v>
      </c>
      <c r="B2021" s="633" t="s">
        <v>7187</v>
      </c>
      <c r="C2021" s="633" t="s">
        <v>653</v>
      </c>
      <c r="D2021" s="633" t="s">
        <v>6990</v>
      </c>
      <c r="E2021" s="633" t="s">
        <v>3794</v>
      </c>
      <c r="F2021" s="633" t="s">
        <v>6990</v>
      </c>
    </row>
    <row r="2022" spans="1:6" x14ac:dyDescent="0.15">
      <c r="A2022" s="633" t="s">
        <v>7188</v>
      </c>
      <c r="B2022" s="633" t="s">
        <v>7189</v>
      </c>
      <c r="C2022" s="633" t="s">
        <v>653</v>
      </c>
      <c r="D2022" s="633" t="s">
        <v>6990</v>
      </c>
      <c r="E2022" s="633" t="s">
        <v>7190</v>
      </c>
      <c r="F2022" s="633" t="s">
        <v>6990</v>
      </c>
    </row>
    <row r="2023" spans="1:6" x14ac:dyDescent="0.15">
      <c r="A2023" s="633" t="s">
        <v>7191</v>
      </c>
      <c r="B2023" s="633" t="s">
        <v>7192</v>
      </c>
      <c r="C2023" s="633" t="s">
        <v>653</v>
      </c>
      <c r="D2023" s="633" t="s">
        <v>6990</v>
      </c>
      <c r="E2023" s="633" t="s">
        <v>7193</v>
      </c>
      <c r="F2023" s="633" t="s">
        <v>6990</v>
      </c>
    </row>
    <row r="2024" spans="1:6" x14ac:dyDescent="0.15">
      <c r="A2024" s="633" t="s">
        <v>7194</v>
      </c>
      <c r="B2024" s="633" t="s">
        <v>7195</v>
      </c>
      <c r="C2024" s="633" t="s">
        <v>653</v>
      </c>
      <c r="D2024" s="633" t="s">
        <v>6990</v>
      </c>
      <c r="E2024" s="633" t="s">
        <v>7196</v>
      </c>
      <c r="F2024" s="633" t="s">
        <v>6990</v>
      </c>
    </row>
    <row r="2025" spans="1:6" x14ac:dyDescent="0.15">
      <c r="A2025" s="633" t="s">
        <v>7197</v>
      </c>
      <c r="B2025" s="633" t="s">
        <v>7198</v>
      </c>
      <c r="C2025" s="633" t="s">
        <v>653</v>
      </c>
      <c r="D2025" s="633" t="s">
        <v>6990</v>
      </c>
      <c r="E2025" s="633" t="s">
        <v>7199</v>
      </c>
      <c r="F2025" s="633" t="s">
        <v>6990</v>
      </c>
    </row>
    <row r="2026" spans="1:6" x14ac:dyDescent="0.15">
      <c r="A2026" s="633" t="s">
        <v>7200</v>
      </c>
      <c r="B2026" s="633" t="s">
        <v>7201</v>
      </c>
      <c r="C2026" s="633" t="s">
        <v>653</v>
      </c>
      <c r="D2026" s="633" t="s">
        <v>6990</v>
      </c>
      <c r="E2026" s="633" t="s">
        <v>7202</v>
      </c>
      <c r="F2026" s="633" t="s">
        <v>6990</v>
      </c>
    </row>
    <row r="2027" spans="1:6" x14ac:dyDescent="0.15">
      <c r="A2027" s="633" t="s">
        <v>7203</v>
      </c>
      <c r="B2027" s="633" t="s">
        <v>7204</v>
      </c>
      <c r="C2027" s="633" t="s">
        <v>653</v>
      </c>
      <c r="D2027" s="633" t="s">
        <v>6990</v>
      </c>
      <c r="E2027" s="633" t="s">
        <v>7205</v>
      </c>
      <c r="F2027" s="633" t="s">
        <v>6990</v>
      </c>
    </row>
    <row r="2028" spans="1:6" x14ac:dyDescent="0.15">
      <c r="A2028" s="633" t="s">
        <v>7206</v>
      </c>
      <c r="B2028" s="633" t="s">
        <v>7207</v>
      </c>
      <c r="C2028" s="633" t="s">
        <v>653</v>
      </c>
      <c r="D2028" s="633" t="s">
        <v>7208</v>
      </c>
      <c r="E2028" s="633" t="s">
        <v>2165</v>
      </c>
      <c r="F2028" s="633" t="s">
        <v>7208</v>
      </c>
    </row>
    <row r="2029" spans="1:6" x14ac:dyDescent="0.15">
      <c r="A2029" s="633" t="s">
        <v>7209</v>
      </c>
      <c r="B2029" s="633" t="s">
        <v>7210</v>
      </c>
      <c r="C2029" s="633" t="s">
        <v>653</v>
      </c>
      <c r="D2029" s="633" t="s">
        <v>7208</v>
      </c>
      <c r="E2029" s="633" t="s">
        <v>7211</v>
      </c>
      <c r="F2029" s="633" t="s">
        <v>7208</v>
      </c>
    </row>
    <row r="2030" spans="1:6" x14ac:dyDescent="0.15">
      <c r="A2030" s="633" t="s">
        <v>7212</v>
      </c>
      <c r="B2030" s="633" t="s">
        <v>7213</v>
      </c>
      <c r="C2030" s="633" t="s">
        <v>653</v>
      </c>
      <c r="D2030" s="633" t="s">
        <v>7208</v>
      </c>
      <c r="E2030" s="633" t="s">
        <v>7214</v>
      </c>
      <c r="F2030" s="633" t="s">
        <v>7208</v>
      </c>
    </row>
    <row r="2031" spans="1:6" x14ac:dyDescent="0.15">
      <c r="A2031" s="633" t="s">
        <v>7215</v>
      </c>
      <c r="B2031" s="633" t="s">
        <v>7216</v>
      </c>
      <c r="C2031" s="633" t="s">
        <v>653</v>
      </c>
      <c r="D2031" s="633" t="s">
        <v>7208</v>
      </c>
      <c r="E2031" s="633" t="s">
        <v>7217</v>
      </c>
      <c r="F2031" s="633" t="s">
        <v>7208</v>
      </c>
    </row>
    <row r="2032" spans="1:6" x14ac:dyDescent="0.15">
      <c r="A2032" s="633" t="s">
        <v>7218</v>
      </c>
      <c r="B2032" s="633" t="s">
        <v>7219</v>
      </c>
      <c r="C2032" s="633" t="s">
        <v>653</v>
      </c>
      <c r="D2032" s="633" t="s">
        <v>7208</v>
      </c>
      <c r="E2032" s="633" t="s">
        <v>7220</v>
      </c>
      <c r="F2032" s="633" t="s">
        <v>7208</v>
      </c>
    </row>
    <row r="2033" spans="1:6" x14ac:dyDescent="0.15">
      <c r="A2033" s="633" t="s">
        <v>7221</v>
      </c>
      <c r="B2033" s="633" t="s">
        <v>7222</v>
      </c>
      <c r="C2033" s="633" t="s">
        <v>653</v>
      </c>
      <c r="D2033" s="633" t="s">
        <v>7208</v>
      </c>
      <c r="E2033" s="633" t="s">
        <v>7223</v>
      </c>
      <c r="F2033" s="633" t="s">
        <v>7208</v>
      </c>
    </row>
    <row r="2034" spans="1:6" x14ac:dyDescent="0.15">
      <c r="A2034" s="633" t="s">
        <v>7224</v>
      </c>
      <c r="B2034" s="633" t="s">
        <v>7225</v>
      </c>
      <c r="C2034" s="633" t="s">
        <v>653</v>
      </c>
      <c r="D2034" s="633" t="s">
        <v>7208</v>
      </c>
      <c r="E2034" s="633" t="s">
        <v>2436</v>
      </c>
      <c r="F2034" s="633" t="s">
        <v>7208</v>
      </c>
    </row>
    <row r="2035" spans="1:6" x14ac:dyDescent="0.15">
      <c r="A2035" s="633" t="s">
        <v>7226</v>
      </c>
      <c r="B2035" s="633" t="s">
        <v>7227</v>
      </c>
      <c r="C2035" s="633" t="s">
        <v>653</v>
      </c>
      <c r="D2035" s="633" t="s">
        <v>7208</v>
      </c>
      <c r="E2035" s="633" t="s">
        <v>7228</v>
      </c>
      <c r="F2035" s="633" t="s">
        <v>7208</v>
      </c>
    </row>
    <row r="2036" spans="1:6" x14ac:dyDescent="0.15">
      <c r="A2036" s="633" t="s">
        <v>7229</v>
      </c>
      <c r="B2036" s="633" t="s">
        <v>7230</v>
      </c>
      <c r="C2036" s="633" t="s">
        <v>653</v>
      </c>
      <c r="D2036" s="633" t="s">
        <v>7208</v>
      </c>
      <c r="E2036" s="633" t="s">
        <v>7231</v>
      </c>
      <c r="F2036" s="633" t="s">
        <v>7208</v>
      </c>
    </row>
    <row r="2037" spans="1:6" x14ac:dyDescent="0.15">
      <c r="A2037" s="633" t="s">
        <v>7232</v>
      </c>
      <c r="B2037" s="633" t="s">
        <v>7233</v>
      </c>
      <c r="C2037" s="633" t="s">
        <v>653</v>
      </c>
      <c r="D2037" s="633" t="s">
        <v>7208</v>
      </c>
      <c r="E2037" s="633" t="s">
        <v>7234</v>
      </c>
      <c r="F2037" s="633" t="s">
        <v>7208</v>
      </c>
    </row>
    <row r="2038" spans="1:6" x14ac:dyDescent="0.15">
      <c r="A2038" s="633" t="s">
        <v>7235</v>
      </c>
      <c r="B2038" s="633" t="s">
        <v>7236</v>
      </c>
      <c r="C2038" s="633" t="s">
        <v>653</v>
      </c>
      <c r="D2038" s="633" t="s">
        <v>7208</v>
      </c>
      <c r="E2038" s="633" t="s">
        <v>7237</v>
      </c>
      <c r="F2038" s="633" t="s">
        <v>7208</v>
      </c>
    </row>
    <row r="2039" spans="1:6" x14ac:dyDescent="0.15">
      <c r="A2039" s="633" t="s">
        <v>7238</v>
      </c>
      <c r="B2039" s="633" t="s">
        <v>7239</v>
      </c>
      <c r="C2039" s="633" t="s">
        <v>653</v>
      </c>
      <c r="D2039" s="633" t="s">
        <v>7208</v>
      </c>
      <c r="E2039" s="633" t="s">
        <v>7240</v>
      </c>
      <c r="F2039" s="633" t="s">
        <v>7208</v>
      </c>
    </row>
    <row r="2040" spans="1:6" x14ac:dyDescent="0.15">
      <c r="A2040" s="633" t="s">
        <v>7241</v>
      </c>
      <c r="B2040" s="633" t="s">
        <v>7242</v>
      </c>
      <c r="C2040" s="633" t="s">
        <v>653</v>
      </c>
      <c r="D2040" s="633" t="s">
        <v>7208</v>
      </c>
      <c r="E2040" s="633" t="s">
        <v>7243</v>
      </c>
      <c r="F2040" s="633" t="s">
        <v>7208</v>
      </c>
    </row>
    <row r="2041" spans="1:6" x14ac:dyDescent="0.15">
      <c r="A2041" s="633" t="s">
        <v>7244</v>
      </c>
      <c r="B2041" s="633" t="s">
        <v>7245</v>
      </c>
      <c r="C2041" s="633" t="s">
        <v>653</v>
      </c>
      <c r="D2041" s="633" t="s">
        <v>7208</v>
      </c>
      <c r="E2041" s="633" t="s">
        <v>7246</v>
      </c>
      <c r="F2041" s="633" t="s">
        <v>7208</v>
      </c>
    </row>
    <row r="2042" spans="1:6" x14ac:dyDescent="0.15">
      <c r="A2042" s="633" t="s">
        <v>7247</v>
      </c>
      <c r="B2042" s="633" t="s">
        <v>7248</v>
      </c>
      <c r="C2042" s="633" t="s">
        <v>653</v>
      </c>
      <c r="D2042" s="633" t="s">
        <v>7208</v>
      </c>
      <c r="E2042" s="633" t="s">
        <v>2042</v>
      </c>
      <c r="F2042" s="633" t="s">
        <v>7208</v>
      </c>
    </row>
    <row r="2043" spans="1:6" x14ac:dyDescent="0.15">
      <c r="A2043" s="633" t="s">
        <v>7249</v>
      </c>
      <c r="B2043" s="633" t="s">
        <v>7250</v>
      </c>
      <c r="C2043" s="633" t="s">
        <v>653</v>
      </c>
      <c r="D2043" s="633" t="s">
        <v>7208</v>
      </c>
      <c r="E2043" s="633" t="s">
        <v>7251</v>
      </c>
      <c r="F2043" s="633" t="s">
        <v>7208</v>
      </c>
    </row>
    <row r="2044" spans="1:6" x14ac:dyDescent="0.15">
      <c r="A2044" s="633" t="s">
        <v>7252</v>
      </c>
      <c r="B2044" s="633" t="s">
        <v>7253</v>
      </c>
      <c r="C2044" s="633" t="s">
        <v>653</v>
      </c>
      <c r="D2044" s="633" t="s">
        <v>7208</v>
      </c>
      <c r="E2044" s="633" t="s">
        <v>7254</v>
      </c>
      <c r="F2044" s="633" t="s">
        <v>7208</v>
      </c>
    </row>
    <row r="2045" spans="1:6" x14ac:dyDescent="0.15">
      <c r="A2045" s="633" t="s">
        <v>7255</v>
      </c>
      <c r="B2045" s="633" t="s">
        <v>7256</v>
      </c>
      <c r="C2045" s="633" t="s">
        <v>653</v>
      </c>
      <c r="D2045" s="633" t="s">
        <v>7208</v>
      </c>
      <c r="E2045" s="633" t="s">
        <v>2975</v>
      </c>
      <c r="F2045" s="633" t="s">
        <v>7208</v>
      </c>
    </row>
    <row r="2046" spans="1:6" x14ac:dyDescent="0.15">
      <c r="A2046" s="633" t="s">
        <v>7257</v>
      </c>
      <c r="B2046" s="633" t="s">
        <v>7258</v>
      </c>
      <c r="C2046" s="633" t="s">
        <v>653</v>
      </c>
      <c r="D2046" s="633" t="s">
        <v>7208</v>
      </c>
      <c r="E2046" s="633" t="s">
        <v>7259</v>
      </c>
      <c r="F2046" s="633" t="s">
        <v>7208</v>
      </c>
    </row>
    <row r="2047" spans="1:6" x14ac:dyDescent="0.15">
      <c r="A2047" s="633" t="s">
        <v>7260</v>
      </c>
      <c r="B2047" s="633" t="s">
        <v>7261</v>
      </c>
      <c r="C2047" s="633" t="s">
        <v>653</v>
      </c>
      <c r="D2047" s="633" t="s">
        <v>7208</v>
      </c>
      <c r="E2047" s="633" t="s">
        <v>5772</v>
      </c>
      <c r="F2047" s="633" t="s">
        <v>7208</v>
      </c>
    </row>
    <row r="2048" spans="1:6" x14ac:dyDescent="0.15">
      <c r="A2048" s="633" t="s">
        <v>7262</v>
      </c>
      <c r="B2048" s="633" t="s">
        <v>7263</v>
      </c>
      <c r="C2048" s="633" t="s">
        <v>653</v>
      </c>
      <c r="D2048" s="633" t="s">
        <v>7208</v>
      </c>
      <c r="E2048" s="633" t="s">
        <v>7264</v>
      </c>
      <c r="F2048" s="633" t="s">
        <v>7208</v>
      </c>
    </row>
    <row r="2049" spans="1:6" x14ac:dyDescent="0.15">
      <c r="A2049" s="633" t="s">
        <v>7265</v>
      </c>
      <c r="B2049" s="633" t="s">
        <v>7266</v>
      </c>
      <c r="C2049" s="633" t="s">
        <v>653</v>
      </c>
      <c r="D2049" s="633" t="s">
        <v>7208</v>
      </c>
      <c r="E2049" s="633" t="s">
        <v>7267</v>
      </c>
      <c r="F2049" s="633" t="s">
        <v>7208</v>
      </c>
    </row>
    <row r="2050" spans="1:6" x14ac:dyDescent="0.15">
      <c r="A2050" s="633" t="s">
        <v>7268</v>
      </c>
      <c r="B2050" s="633" t="s">
        <v>7269</v>
      </c>
      <c r="C2050" s="633" t="s">
        <v>653</v>
      </c>
      <c r="D2050" s="633" t="s">
        <v>7208</v>
      </c>
      <c r="E2050" s="633" t="s">
        <v>7270</v>
      </c>
      <c r="F2050" s="633" t="s">
        <v>7208</v>
      </c>
    </row>
    <row r="2051" spans="1:6" x14ac:dyDescent="0.15">
      <c r="A2051" s="633" t="s">
        <v>7271</v>
      </c>
      <c r="B2051" s="633" t="s">
        <v>7272</v>
      </c>
      <c r="C2051" s="633" t="s">
        <v>653</v>
      </c>
      <c r="D2051" s="633" t="s">
        <v>7208</v>
      </c>
      <c r="E2051" s="633" t="s">
        <v>7273</v>
      </c>
      <c r="F2051" s="633" t="s">
        <v>7208</v>
      </c>
    </row>
    <row r="2052" spans="1:6" x14ac:dyDescent="0.15">
      <c r="A2052" s="633" t="s">
        <v>7274</v>
      </c>
      <c r="B2052" s="633" t="s">
        <v>7275</v>
      </c>
      <c r="C2052" s="633" t="s">
        <v>653</v>
      </c>
      <c r="D2052" s="633" t="s">
        <v>7208</v>
      </c>
      <c r="E2052" s="633" t="s">
        <v>7276</v>
      </c>
      <c r="F2052" s="633" t="s">
        <v>7208</v>
      </c>
    </row>
    <row r="2053" spans="1:6" x14ac:dyDescent="0.15">
      <c r="A2053" s="633" t="s">
        <v>7277</v>
      </c>
      <c r="B2053" s="633" t="s">
        <v>7278</v>
      </c>
      <c r="C2053" s="633" t="s">
        <v>653</v>
      </c>
      <c r="D2053" s="633" t="s">
        <v>7208</v>
      </c>
      <c r="E2053" s="633" t="s">
        <v>7279</v>
      </c>
      <c r="F2053" s="633" t="s">
        <v>7208</v>
      </c>
    </row>
    <row r="2054" spans="1:6" x14ac:dyDescent="0.15">
      <c r="A2054" s="633" t="s">
        <v>7280</v>
      </c>
      <c r="B2054" s="633" t="s">
        <v>7281</v>
      </c>
      <c r="C2054" s="633" t="s">
        <v>653</v>
      </c>
      <c r="D2054" s="633" t="s">
        <v>7208</v>
      </c>
      <c r="E2054" s="633" t="s">
        <v>4279</v>
      </c>
      <c r="F2054" s="633" t="s">
        <v>7208</v>
      </c>
    </row>
    <row r="2055" spans="1:6" x14ac:dyDescent="0.15">
      <c r="A2055" s="633" t="s">
        <v>7282</v>
      </c>
      <c r="B2055" s="633" t="s">
        <v>7283</v>
      </c>
      <c r="C2055" s="633" t="s">
        <v>653</v>
      </c>
      <c r="D2055" s="633" t="s">
        <v>7208</v>
      </c>
      <c r="E2055" s="633" t="s">
        <v>7284</v>
      </c>
      <c r="F2055" s="633" t="s">
        <v>7208</v>
      </c>
    </row>
    <row r="2056" spans="1:6" x14ac:dyDescent="0.15">
      <c r="A2056" s="633" t="s">
        <v>7285</v>
      </c>
      <c r="B2056" s="633" t="s">
        <v>7286</v>
      </c>
      <c r="C2056" s="633" t="s">
        <v>653</v>
      </c>
      <c r="D2056" s="633" t="s">
        <v>7208</v>
      </c>
      <c r="E2056" s="633" t="s">
        <v>7287</v>
      </c>
      <c r="F2056" s="633" t="s">
        <v>7208</v>
      </c>
    </row>
    <row r="2057" spans="1:6" x14ac:dyDescent="0.15">
      <c r="A2057" s="633" t="s">
        <v>7288</v>
      </c>
      <c r="B2057" s="633" t="s">
        <v>7289</v>
      </c>
      <c r="C2057" s="633" t="s">
        <v>653</v>
      </c>
      <c r="D2057" s="633" t="s">
        <v>7208</v>
      </c>
      <c r="E2057" s="633" t="s">
        <v>3499</v>
      </c>
      <c r="F2057" s="633" t="s">
        <v>7208</v>
      </c>
    </row>
    <row r="2058" spans="1:6" x14ac:dyDescent="0.15">
      <c r="A2058" s="633" t="s">
        <v>7290</v>
      </c>
      <c r="B2058" s="633" t="s">
        <v>7291</v>
      </c>
      <c r="C2058" s="633" t="s">
        <v>653</v>
      </c>
      <c r="D2058" s="633" t="s">
        <v>7208</v>
      </c>
      <c r="E2058" s="633" t="s">
        <v>7292</v>
      </c>
      <c r="F2058" s="633" t="s">
        <v>7208</v>
      </c>
    </row>
    <row r="2059" spans="1:6" x14ac:dyDescent="0.15">
      <c r="A2059" s="633" t="s">
        <v>7293</v>
      </c>
      <c r="B2059" s="633" t="s">
        <v>7294</v>
      </c>
      <c r="C2059" s="633" t="s">
        <v>653</v>
      </c>
      <c r="D2059" s="633" t="s">
        <v>7208</v>
      </c>
      <c r="E2059" s="633" t="s">
        <v>1444</v>
      </c>
      <c r="F2059" s="633" t="s">
        <v>7208</v>
      </c>
    </row>
    <row r="2060" spans="1:6" x14ac:dyDescent="0.15">
      <c r="A2060" s="633" t="s">
        <v>7295</v>
      </c>
      <c r="B2060" s="633" t="s">
        <v>7296</v>
      </c>
      <c r="C2060" s="633" t="s">
        <v>653</v>
      </c>
      <c r="D2060" s="633" t="s">
        <v>7208</v>
      </c>
      <c r="E2060" s="633" t="s">
        <v>7297</v>
      </c>
      <c r="F2060" s="633" t="s">
        <v>7208</v>
      </c>
    </row>
    <row r="2061" spans="1:6" x14ac:dyDescent="0.15">
      <c r="A2061" s="633" t="s">
        <v>7298</v>
      </c>
      <c r="B2061" s="633" t="s">
        <v>7299</v>
      </c>
      <c r="C2061" s="633" t="s">
        <v>653</v>
      </c>
      <c r="D2061" s="633" t="s">
        <v>7208</v>
      </c>
      <c r="E2061" s="633" t="s">
        <v>7300</v>
      </c>
      <c r="F2061" s="633" t="s">
        <v>7208</v>
      </c>
    </row>
    <row r="2062" spans="1:6" x14ac:dyDescent="0.15">
      <c r="A2062" s="633" t="s">
        <v>7301</v>
      </c>
      <c r="B2062" s="633" t="s">
        <v>7302</v>
      </c>
      <c r="C2062" s="633" t="s">
        <v>653</v>
      </c>
      <c r="D2062" s="633" t="s">
        <v>7208</v>
      </c>
      <c r="E2062" s="633" t="s">
        <v>7303</v>
      </c>
      <c r="F2062" s="633" t="s">
        <v>7208</v>
      </c>
    </row>
    <row r="2063" spans="1:6" x14ac:dyDescent="0.15">
      <c r="A2063" s="633" t="s">
        <v>7304</v>
      </c>
      <c r="B2063" s="633" t="s">
        <v>7305</v>
      </c>
      <c r="C2063" s="633" t="s">
        <v>653</v>
      </c>
      <c r="D2063" s="633" t="s">
        <v>7208</v>
      </c>
      <c r="E2063" s="633" t="s">
        <v>7306</v>
      </c>
      <c r="F2063" s="633" t="s">
        <v>7208</v>
      </c>
    </row>
    <row r="2064" spans="1:6" x14ac:dyDescent="0.15">
      <c r="A2064" s="633" t="s">
        <v>7307</v>
      </c>
      <c r="B2064" s="633" t="s">
        <v>7308</v>
      </c>
      <c r="C2064" s="633" t="s">
        <v>653</v>
      </c>
      <c r="D2064" s="633" t="s">
        <v>7208</v>
      </c>
      <c r="E2064" s="633" t="s">
        <v>7309</v>
      </c>
      <c r="F2064" s="633" t="s">
        <v>7208</v>
      </c>
    </row>
    <row r="2065" spans="1:6" x14ac:dyDescent="0.15">
      <c r="A2065" s="633" t="s">
        <v>7310</v>
      </c>
      <c r="B2065" s="633" t="s">
        <v>7311</v>
      </c>
      <c r="C2065" s="633" t="s">
        <v>653</v>
      </c>
      <c r="D2065" s="633" t="s">
        <v>7208</v>
      </c>
      <c r="E2065" s="633" t="s">
        <v>3817</v>
      </c>
      <c r="F2065" s="633" t="s">
        <v>7208</v>
      </c>
    </row>
    <row r="2066" spans="1:6" x14ac:dyDescent="0.15">
      <c r="A2066" s="633" t="s">
        <v>7312</v>
      </c>
      <c r="B2066" s="633" t="s">
        <v>7313</v>
      </c>
      <c r="C2066" s="633" t="s">
        <v>653</v>
      </c>
      <c r="D2066" s="633" t="s">
        <v>7314</v>
      </c>
      <c r="E2066" s="633" t="s">
        <v>2165</v>
      </c>
      <c r="F2066" s="633" t="s">
        <v>7315</v>
      </c>
    </row>
    <row r="2067" spans="1:6" x14ac:dyDescent="0.15">
      <c r="A2067" s="633" t="s">
        <v>7316</v>
      </c>
      <c r="B2067" s="633" t="s">
        <v>7317</v>
      </c>
      <c r="C2067" s="633" t="s">
        <v>653</v>
      </c>
      <c r="D2067" s="633" t="s">
        <v>7314</v>
      </c>
      <c r="E2067" s="633" t="s">
        <v>7318</v>
      </c>
      <c r="F2067" s="633" t="s">
        <v>7315</v>
      </c>
    </row>
    <row r="2068" spans="1:6" x14ac:dyDescent="0.15">
      <c r="A2068" s="633" t="s">
        <v>7319</v>
      </c>
      <c r="B2068" s="633" t="s">
        <v>7320</v>
      </c>
      <c r="C2068" s="633" t="s">
        <v>653</v>
      </c>
      <c r="D2068" s="633" t="s">
        <v>7314</v>
      </c>
      <c r="E2068" s="633" t="s">
        <v>7321</v>
      </c>
      <c r="F2068" s="633" t="s">
        <v>7315</v>
      </c>
    </row>
    <row r="2069" spans="1:6" x14ac:dyDescent="0.15">
      <c r="A2069" s="633" t="s">
        <v>7322</v>
      </c>
      <c r="B2069" s="633" t="s">
        <v>7323</v>
      </c>
      <c r="C2069" s="633" t="s">
        <v>653</v>
      </c>
      <c r="D2069" s="633" t="s">
        <v>7314</v>
      </c>
      <c r="E2069" s="633" t="s">
        <v>7324</v>
      </c>
      <c r="F2069" s="633" t="s">
        <v>7315</v>
      </c>
    </row>
    <row r="2070" spans="1:6" x14ac:dyDescent="0.15">
      <c r="A2070" s="633" t="s">
        <v>7325</v>
      </c>
      <c r="B2070" s="633" t="s">
        <v>7326</v>
      </c>
      <c r="C2070" s="633" t="s">
        <v>653</v>
      </c>
      <c r="D2070" s="633" t="s">
        <v>7314</v>
      </c>
      <c r="E2070" s="633" t="s">
        <v>7327</v>
      </c>
      <c r="F2070" s="633" t="s">
        <v>7315</v>
      </c>
    </row>
    <row r="2071" spans="1:6" x14ac:dyDescent="0.15">
      <c r="A2071" s="633" t="s">
        <v>7328</v>
      </c>
      <c r="B2071" s="633" t="s">
        <v>7329</v>
      </c>
      <c r="C2071" s="633" t="s">
        <v>653</v>
      </c>
      <c r="D2071" s="633" t="s">
        <v>7314</v>
      </c>
      <c r="E2071" s="633" t="s">
        <v>7330</v>
      </c>
      <c r="F2071" s="633" t="s">
        <v>7315</v>
      </c>
    </row>
    <row r="2072" spans="1:6" x14ac:dyDescent="0.15">
      <c r="A2072" s="633" t="s">
        <v>7331</v>
      </c>
      <c r="B2072" s="633" t="s">
        <v>7332</v>
      </c>
      <c r="C2072" s="633" t="s">
        <v>653</v>
      </c>
      <c r="D2072" s="633" t="s">
        <v>7314</v>
      </c>
      <c r="E2072" s="633" t="s">
        <v>7333</v>
      </c>
      <c r="F2072" s="633" t="s">
        <v>7315</v>
      </c>
    </row>
    <row r="2073" spans="1:6" x14ac:dyDescent="0.15">
      <c r="A2073" s="633" t="s">
        <v>7334</v>
      </c>
      <c r="B2073" s="633" t="s">
        <v>7335</v>
      </c>
      <c r="C2073" s="633" t="s">
        <v>653</v>
      </c>
      <c r="D2073" s="633" t="s">
        <v>7314</v>
      </c>
      <c r="E2073" s="633" t="s">
        <v>7336</v>
      </c>
      <c r="F2073" s="633" t="s">
        <v>7315</v>
      </c>
    </row>
    <row r="2074" spans="1:6" x14ac:dyDescent="0.15">
      <c r="A2074" s="633" t="s">
        <v>7337</v>
      </c>
      <c r="B2074" s="633" t="s">
        <v>7338</v>
      </c>
      <c r="C2074" s="633" t="s">
        <v>653</v>
      </c>
      <c r="D2074" s="633" t="s">
        <v>7314</v>
      </c>
      <c r="E2074" s="633" t="s">
        <v>7339</v>
      </c>
      <c r="F2074" s="633" t="s">
        <v>7315</v>
      </c>
    </row>
    <row r="2075" spans="1:6" x14ac:dyDescent="0.15">
      <c r="A2075" s="633" t="s">
        <v>7340</v>
      </c>
      <c r="B2075" s="633" t="s">
        <v>7341</v>
      </c>
      <c r="C2075" s="633" t="s">
        <v>653</v>
      </c>
      <c r="D2075" s="633" t="s">
        <v>7314</v>
      </c>
      <c r="E2075" s="633" t="s">
        <v>7342</v>
      </c>
      <c r="F2075" s="633" t="s">
        <v>7315</v>
      </c>
    </row>
    <row r="2076" spans="1:6" x14ac:dyDescent="0.15">
      <c r="A2076" s="633" t="s">
        <v>7343</v>
      </c>
      <c r="B2076" s="633" t="s">
        <v>7344</v>
      </c>
      <c r="C2076" s="633" t="s">
        <v>653</v>
      </c>
      <c r="D2076" s="633" t="s">
        <v>7314</v>
      </c>
      <c r="E2076" s="633" t="s">
        <v>7345</v>
      </c>
      <c r="F2076" s="633" t="s">
        <v>7315</v>
      </c>
    </row>
    <row r="2077" spans="1:6" x14ac:dyDescent="0.15">
      <c r="A2077" s="633" t="s">
        <v>7346</v>
      </c>
      <c r="B2077" s="633" t="s">
        <v>7347</v>
      </c>
      <c r="C2077" s="633" t="s">
        <v>653</v>
      </c>
      <c r="D2077" s="633" t="s">
        <v>7314</v>
      </c>
      <c r="E2077" s="633" t="s">
        <v>7348</v>
      </c>
      <c r="F2077" s="633" t="s">
        <v>7315</v>
      </c>
    </row>
    <row r="2078" spans="1:6" x14ac:dyDescent="0.15">
      <c r="A2078" s="633" t="s">
        <v>7349</v>
      </c>
      <c r="B2078" s="633" t="s">
        <v>7350</v>
      </c>
      <c r="C2078" s="633" t="s">
        <v>653</v>
      </c>
      <c r="D2078" s="633" t="s">
        <v>7314</v>
      </c>
      <c r="E2078" s="633" t="s">
        <v>7351</v>
      </c>
      <c r="F2078" s="633" t="s">
        <v>7315</v>
      </c>
    </row>
    <row r="2079" spans="1:6" x14ac:dyDescent="0.15">
      <c r="A2079" s="633" t="s">
        <v>7352</v>
      </c>
      <c r="B2079" s="633" t="s">
        <v>7353</v>
      </c>
      <c r="C2079" s="633" t="s">
        <v>653</v>
      </c>
      <c r="D2079" s="633" t="s">
        <v>7314</v>
      </c>
      <c r="E2079" s="633" t="s">
        <v>7354</v>
      </c>
      <c r="F2079" s="633" t="s">
        <v>7315</v>
      </c>
    </row>
    <row r="2080" spans="1:6" x14ac:dyDescent="0.15">
      <c r="A2080" s="633" t="s">
        <v>7355</v>
      </c>
      <c r="B2080" s="633" t="s">
        <v>7356</v>
      </c>
      <c r="C2080" s="633" t="s">
        <v>653</v>
      </c>
      <c r="D2080" s="633" t="s">
        <v>7314</v>
      </c>
      <c r="E2080" s="633" t="s">
        <v>7357</v>
      </c>
      <c r="F2080" s="633" t="s">
        <v>7315</v>
      </c>
    </row>
    <row r="2081" spans="1:6" x14ac:dyDescent="0.15">
      <c r="A2081" s="633" t="s">
        <v>7358</v>
      </c>
      <c r="B2081" s="633" t="s">
        <v>7359</v>
      </c>
      <c r="C2081" s="633" t="s">
        <v>653</v>
      </c>
      <c r="D2081" s="633" t="s">
        <v>7314</v>
      </c>
      <c r="E2081" s="633" t="s">
        <v>7360</v>
      </c>
      <c r="F2081" s="633" t="s">
        <v>7315</v>
      </c>
    </row>
    <row r="2082" spans="1:6" x14ac:dyDescent="0.15">
      <c r="A2082" s="633" t="s">
        <v>7361</v>
      </c>
      <c r="B2082" s="633" t="s">
        <v>7362</v>
      </c>
      <c r="C2082" s="633" t="s">
        <v>653</v>
      </c>
      <c r="D2082" s="633" t="s">
        <v>7314</v>
      </c>
      <c r="E2082" s="633" t="s">
        <v>7363</v>
      </c>
      <c r="F2082" s="633" t="s">
        <v>7315</v>
      </c>
    </row>
    <row r="2083" spans="1:6" x14ac:dyDescent="0.15">
      <c r="A2083" s="633" t="s">
        <v>7364</v>
      </c>
      <c r="B2083" s="633" t="s">
        <v>7365</v>
      </c>
      <c r="C2083" s="633" t="s">
        <v>653</v>
      </c>
      <c r="D2083" s="633" t="s">
        <v>7314</v>
      </c>
      <c r="E2083" s="633" t="s">
        <v>7366</v>
      </c>
      <c r="F2083" s="633" t="s">
        <v>7315</v>
      </c>
    </row>
    <row r="2084" spans="1:6" x14ac:dyDescent="0.15">
      <c r="A2084" s="633" t="s">
        <v>7367</v>
      </c>
      <c r="B2084" s="633" t="s">
        <v>7368</v>
      </c>
      <c r="C2084" s="633" t="s">
        <v>653</v>
      </c>
      <c r="D2084" s="633" t="s">
        <v>7314</v>
      </c>
      <c r="E2084" s="633" t="s">
        <v>7369</v>
      </c>
      <c r="F2084" s="633" t="s">
        <v>7315</v>
      </c>
    </row>
    <row r="2085" spans="1:6" x14ac:dyDescent="0.15">
      <c r="A2085" s="633" t="s">
        <v>7370</v>
      </c>
      <c r="B2085" s="633" t="s">
        <v>7371</v>
      </c>
      <c r="C2085" s="633" t="s">
        <v>653</v>
      </c>
      <c r="D2085" s="633" t="s">
        <v>7314</v>
      </c>
      <c r="E2085" s="633" t="s">
        <v>7372</v>
      </c>
      <c r="F2085" s="633" t="s">
        <v>7315</v>
      </c>
    </row>
    <row r="2086" spans="1:6" x14ac:dyDescent="0.15">
      <c r="A2086" s="633" t="s">
        <v>7373</v>
      </c>
      <c r="B2086" s="633" t="s">
        <v>7374</v>
      </c>
      <c r="C2086" s="633" t="s">
        <v>653</v>
      </c>
      <c r="D2086" s="633" t="s">
        <v>7314</v>
      </c>
      <c r="E2086" s="633" t="s">
        <v>7375</v>
      </c>
      <c r="F2086" s="633" t="s">
        <v>7315</v>
      </c>
    </row>
    <row r="2087" spans="1:6" x14ac:dyDescent="0.15">
      <c r="A2087" s="633" t="s">
        <v>7376</v>
      </c>
      <c r="B2087" s="633" t="s">
        <v>7377</v>
      </c>
      <c r="C2087" s="633" t="s">
        <v>653</v>
      </c>
      <c r="D2087" s="633" t="s">
        <v>7314</v>
      </c>
      <c r="E2087" s="633" t="s">
        <v>7378</v>
      </c>
      <c r="F2087" s="633" t="s">
        <v>7315</v>
      </c>
    </row>
    <row r="2088" spans="1:6" x14ac:dyDescent="0.15">
      <c r="A2088" s="633" t="s">
        <v>7379</v>
      </c>
      <c r="B2088" s="633" t="s">
        <v>7380</v>
      </c>
      <c r="C2088" s="633" t="s">
        <v>653</v>
      </c>
      <c r="D2088" s="633" t="s">
        <v>7381</v>
      </c>
      <c r="E2088" s="633" t="s">
        <v>2165</v>
      </c>
      <c r="F2088" s="633" t="s">
        <v>7382</v>
      </c>
    </row>
    <row r="2089" spans="1:6" x14ac:dyDescent="0.15">
      <c r="A2089" s="633" t="s">
        <v>7383</v>
      </c>
      <c r="B2089" s="633" t="s">
        <v>7384</v>
      </c>
      <c r="C2089" s="633" t="s">
        <v>653</v>
      </c>
      <c r="D2089" s="633" t="s">
        <v>7381</v>
      </c>
      <c r="E2089" s="633" t="s">
        <v>7385</v>
      </c>
      <c r="F2089" s="633" t="s">
        <v>7382</v>
      </c>
    </row>
    <row r="2090" spans="1:6" x14ac:dyDescent="0.15">
      <c r="A2090" s="633" t="s">
        <v>7386</v>
      </c>
      <c r="B2090" s="633" t="s">
        <v>7387</v>
      </c>
      <c r="C2090" s="633" t="s">
        <v>653</v>
      </c>
      <c r="D2090" s="633" t="s">
        <v>7381</v>
      </c>
      <c r="E2090" s="633" t="s">
        <v>7388</v>
      </c>
      <c r="F2090" s="633" t="s">
        <v>7382</v>
      </c>
    </row>
    <row r="2091" spans="1:6" x14ac:dyDescent="0.15">
      <c r="A2091" s="633" t="s">
        <v>7389</v>
      </c>
      <c r="B2091" s="633" t="s">
        <v>7390</v>
      </c>
      <c r="C2091" s="633" t="s">
        <v>653</v>
      </c>
      <c r="D2091" s="633" t="s">
        <v>7381</v>
      </c>
      <c r="E2091" s="633" t="s">
        <v>7391</v>
      </c>
      <c r="F2091" s="633" t="s">
        <v>7382</v>
      </c>
    </row>
    <row r="2092" spans="1:6" x14ac:dyDescent="0.15">
      <c r="A2092" s="633" t="s">
        <v>7392</v>
      </c>
      <c r="B2092" s="633" t="s">
        <v>7393</v>
      </c>
      <c r="C2092" s="633" t="s">
        <v>653</v>
      </c>
      <c r="D2092" s="633" t="s">
        <v>7381</v>
      </c>
      <c r="E2092" s="633" t="s">
        <v>7394</v>
      </c>
      <c r="F2092" s="633" t="s">
        <v>7382</v>
      </c>
    </row>
    <row r="2093" spans="1:6" x14ac:dyDescent="0.15">
      <c r="A2093" s="633" t="s">
        <v>7395</v>
      </c>
      <c r="B2093" s="633" t="s">
        <v>7396</v>
      </c>
      <c r="C2093" s="633" t="s">
        <v>653</v>
      </c>
      <c r="D2093" s="633" t="s">
        <v>7381</v>
      </c>
      <c r="E2093" s="633" t="s">
        <v>7397</v>
      </c>
      <c r="F2093" s="633" t="s">
        <v>7382</v>
      </c>
    </row>
    <row r="2094" spans="1:6" x14ac:dyDescent="0.15">
      <c r="A2094" s="633" t="s">
        <v>7398</v>
      </c>
      <c r="B2094" s="633" t="s">
        <v>7399</v>
      </c>
      <c r="C2094" s="633" t="s">
        <v>653</v>
      </c>
      <c r="D2094" s="633" t="s">
        <v>7381</v>
      </c>
      <c r="E2094" s="633" t="s">
        <v>7400</v>
      </c>
      <c r="F2094" s="633" t="s">
        <v>7382</v>
      </c>
    </row>
    <row r="2095" spans="1:6" x14ac:dyDescent="0.15">
      <c r="A2095" s="633" t="s">
        <v>7401</v>
      </c>
      <c r="B2095" s="633" t="s">
        <v>7402</v>
      </c>
      <c r="C2095" s="633" t="s">
        <v>653</v>
      </c>
      <c r="D2095" s="633" t="s">
        <v>7381</v>
      </c>
      <c r="E2095" s="633" t="s">
        <v>7403</v>
      </c>
      <c r="F2095" s="633" t="s">
        <v>7382</v>
      </c>
    </row>
    <row r="2096" spans="1:6" x14ac:dyDescent="0.15">
      <c r="A2096" s="633" t="s">
        <v>7404</v>
      </c>
      <c r="B2096" s="633" t="s">
        <v>7405</v>
      </c>
      <c r="C2096" s="633" t="s">
        <v>653</v>
      </c>
      <c r="D2096" s="633" t="s">
        <v>7381</v>
      </c>
      <c r="E2096" s="633" t="s">
        <v>7406</v>
      </c>
      <c r="F2096" s="633" t="s">
        <v>7382</v>
      </c>
    </row>
    <row r="2097" spans="1:6" x14ac:dyDescent="0.15">
      <c r="A2097" s="633" t="s">
        <v>7407</v>
      </c>
      <c r="B2097" s="633" t="s">
        <v>7408</v>
      </c>
      <c r="C2097" s="633" t="s">
        <v>653</v>
      </c>
      <c r="D2097" s="633" t="s">
        <v>7381</v>
      </c>
      <c r="E2097" s="633" t="s">
        <v>7409</v>
      </c>
      <c r="F2097" s="633" t="s">
        <v>7382</v>
      </c>
    </row>
    <row r="2098" spans="1:6" x14ac:dyDescent="0.15">
      <c r="A2098" s="633" t="s">
        <v>7410</v>
      </c>
      <c r="B2098" s="633" t="s">
        <v>7411</v>
      </c>
      <c r="C2098" s="633" t="s">
        <v>653</v>
      </c>
      <c r="D2098" s="633" t="s">
        <v>7381</v>
      </c>
      <c r="E2098" s="633" t="s">
        <v>7412</v>
      </c>
      <c r="F2098" s="633" t="s">
        <v>7382</v>
      </c>
    </row>
    <row r="2099" spans="1:6" x14ac:dyDescent="0.15">
      <c r="A2099" s="633" t="s">
        <v>7413</v>
      </c>
      <c r="B2099" s="633" t="s">
        <v>7414</v>
      </c>
      <c r="C2099" s="633" t="s">
        <v>653</v>
      </c>
      <c r="D2099" s="633" t="s">
        <v>7381</v>
      </c>
      <c r="E2099" s="633" t="s">
        <v>7415</v>
      </c>
      <c r="F2099" s="633" t="s">
        <v>7382</v>
      </c>
    </row>
    <row r="2100" spans="1:6" x14ac:dyDescent="0.15">
      <c r="A2100" s="633" t="s">
        <v>7416</v>
      </c>
      <c r="B2100" s="633" t="s">
        <v>7417</v>
      </c>
      <c r="C2100" s="633" t="s">
        <v>653</v>
      </c>
      <c r="D2100" s="633" t="s">
        <v>7381</v>
      </c>
      <c r="E2100" s="633" t="s">
        <v>7418</v>
      </c>
      <c r="F2100" s="633" t="s">
        <v>7382</v>
      </c>
    </row>
    <row r="2101" spans="1:6" x14ac:dyDescent="0.15">
      <c r="A2101" s="633" t="s">
        <v>7419</v>
      </c>
      <c r="B2101" s="633" t="s">
        <v>7420</v>
      </c>
      <c r="C2101" s="633" t="s">
        <v>653</v>
      </c>
      <c r="D2101" s="633" t="s">
        <v>7381</v>
      </c>
      <c r="E2101" s="633" t="s">
        <v>7421</v>
      </c>
      <c r="F2101" s="633" t="s">
        <v>7382</v>
      </c>
    </row>
    <row r="2102" spans="1:6" x14ac:dyDescent="0.15">
      <c r="A2102" s="633" t="s">
        <v>7422</v>
      </c>
      <c r="B2102" s="633" t="s">
        <v>7423</v>
      </c>
      <c r="C2102" s="633" t="s">
        <v>653</v>
      </c>
      <c r="D2102" s="633" t="s">
        <v>7381</v>
      </c>
      <c r="E2102" s="633" t="s">
        <v>1537</v>
      </c>
      <c r="F2102" s="633" t="s">
        <v>7382</v>
      </c>
    </row>
    <row r="2103" spans="1:6" x14ac:dyDescent="0.15">
      <c r="A2103" s="633" t="s">
        <v>7424</v>
      </c>
      <c r="B2103" s="633" t="s">
        <v>7425</v>
      </c>
      <c r="C2103" s="633" t="s">
        <v>653</v>
      </c>
      <c r="D2103" s="633" t="s">
        <v>7381</v>
      </c>
      <c r="E2103" s="633" t="s">
        <v>7426</v>
      </c>
      <c r="F2103" s="633" t="s">
        <v>7382</v>
      </c>
    </row>
    <row r="2104" spans="1:6" x14ac:dyDescent="0.15">
      <c r="A2104" s="633" t="s">
        <v>7427</v>
      </c>
      <c r="B2104" s="633" t="s">
        <v>7428</v>
      </c>
      <c r="C2104" s="633" t="s">
        <v>653</v>
      </c>
      <c r="D2104" s="633" t="s">
        <v>7381</v>
      </c>
      <c r="E2104" s="633" t="s">
        <v>7429</v>
      </c>
      <c r="F2104" s="633" t="s">
        <v>7382</v>
      </c>
    </row>
    <row r="2105" spans="1:6" x14ac:dyDescent="0.15">
      <c r="A2105" s="633" t="s">
        <v>7430</v>
      </c>
      <c r="B2105" s="633" t="s">
        <v>7431</v>
      </c>
      <c r="C2105" s="633" t="s">
        <v>653</v>
      </c>
      <c r="D2105" s="633" t="s">
        <v>7381</v>
      </c>
      <c r="E2105" s="633" t="s">
        <v>7432</v>
      </c>
      <c r="F2105" s="633" t="s">
        <v>7382</v>
      </c>
    </row>
    <row r="2106" spans="1:6" x14ac:dyDescent="0.15">
      <c r="A2106" s="633" t="s">
        <v>7433</v>
      </c>
      <c r="B2106" s="633" t="s">
        <v>7434</v>
      </c>
      <c r="C2106" s="633" t="s">
        <v>653</v>
      </c>
      <c r="D2106" s="633" t="s">
        <v>7381</v>
      </c>
      <c r="E2106" s="633" t="s">
        <v>7435</v>
      </c>
      <c r="F2106" s="633" t="s">
        <v>7382</v>
      </c>
    </row>
    <row r="2107" spans="1:6" x14ac:dyDescent="0.15">
      <c r="A2107" s="633" t="s">
        <v>7436</v>
      </c>
      <c r="B2107" s="633" t="s">
        <v>7437</v>
      </c>
      <c r="C2107" s="633" t="s">
        <v>653</v>
      </c>
      <c r="D2107" s="633" t="s">
        <v>7381</v>
      </c>
      <c r="E2107" s="633" t="s">
        <v>7438</v>
      </c>
      <c r="F2107" s="633" t="s">
        <v>7382</v>
      </c>
    </row>
    <row r="2108" spans="1:6" x14ac:dyDescent="0.15">
      <c r="A2108" s="633" t="s">
        <v>7439</v>
      </c>
      <c r="B2108" s="633" t="s">
        <v>7440</v>
      </c>
      <c r="C2108" s="633" t="s">
        <v>653</v>
      </c>
      <c r="D2108" s="633" t="s">
        <v>7381</v>
      </c>
      <c r="E2108" s="633" t="s">
        <v>7441</v>
      </c>
      <c r="F2108" s="633" t="s">
        <v>7382</v>
      </c>
    </row>
    <row r="2109" spans="1:6" x14ac:dyDescent="0.15">
      <c r="A2109" s="633" t="s">
        <v>7442</v>
      </c>
      <c r="B2109" s="633" t="s">
        <v>7443</v>
      </c>
      <c r="C2109" s="633" t="s">
        <v>653</v>
      </c>
      <c r="D2109" s="633" t="s">
        <v>7381</v>
      </c>
      <c r="E2109" s="633" t="s">
        <v>7444</v>
      </c>
      <c r="F2109" s="633" t="s">
        <v>7382</v>
      </c>
    </row>
    <row r="2110" spans="1:6" x14ac:dyDescent="0.15">
      <c r="A2110" s="633" t="s">
        <v>7445</v>
      </c>
      <c r="B2110" s="633" t="s">
        <v>7446</v>
      </c>
      <c r="C2110" s="633" t="s">
        <v>653</v>
      </c>
      <c r="D2110" s="633" t="s">
        <v>7381</v>
      </c>
      <c r="E2110" s="633" t="s">
        <v>7447</v>
      </c>
      <c r="F2110" s="633" t="s">
        <v>7382</v>
      </c>
    </row>
    <row r="2111" spans="1:6" x14ac:dyDescent="0.15">
      <c r="A2111" s="633" t="s">
        <v>7448</v>
      </c>
      <c r="B2111" s="633" t="s">
        <v>7449</v>
      </c>
      <c r="C2111" s="633" t="s">
        <v>653</v>
      </c>
      <c r="D2111" s="633" t="s">
        <v>7381</v>
      </c>
      <c r="E2111" s="633" t="s">
        <v>7450</v>
      </c>
      <c r="F2111" s="633" t="s">
        <v>7382</v>
      </c>
    </row>
    <row r="2112" spans="1:6" x14ac:dyDescent="0.15">
      <c r="A2112" s="633" t="s">
        <v>7451</v>
      </c>
      <c r="B2112" s="633" t="s">
        <v>7452</v>
      </c>
      <c r="C2112" s="633" t="s">
        <v>653</v>
      </c>
      <c r="D2112" s="633" t="s">
        <v>7381</v>
      </c>
      <c r="E2112" s="633" t="s">
        <v>7453</v>
      </c>
      <c r="F2112" s="633" t="s">
        <v>7382</v>
      </c>
    </row>
    <row r="2113" spans="1:6" x14ac:dyDescent="0.15">
      <c r="A2113" s="633" t="s">
        <v>7454</v>
      </c>
      <c r="B2113" s="633" t="s">
        <v>7455</v>
      </c>
      <c r="C2113" s="633" t="s">
        <v>653</v>
      </c>
      <c r="D2113" s="633" t="s">
        <v>7381</v>
      </c>
      <c r="E2113" s="633" t="s">
        <v>7456</v>
      </c>
      <c r="F2113" s="633" t="s">
        <v>7382</v>
      </c>
    </row>
    <row r="2114" spans="1:6" x14ac:dyDescent="0.15">
      <c r="A2114" s="633" t="s">
        <v>7457</v>
      </c>
      <c r="B2114" s="633" t="s">
        <v>7458</v>
      </c>
      <c r="C2114" s="633" t="s">
        <v>653</v>
      </c>
      <c r="D2114" s="633" t="s">
        <v>7381</v>
      </c>
      <c r="E2114" s="633" t="s">
        <v>7459</v>
      </c>
      <c r="F2114" s="633" t="s">
        <v>7382</v>
      </c>
    </row>
    <row r="2115" spans="1:6" x14ac:dyDescent="0.15">
      <c r="A2115" s="633" t="s">
        <v>7460</v>
      </c>
      <c r="B2115" s="633" t="s">
        <v>7461</v>
      </c>
      <c r="C2115" s="633" t="s">
        <v>653</v>
      </c>
      <c r="D2115" s="633" t="s">
        <v>7381</v>
      </c>
      <c r="E2115" s="633" t="s">
        <v>7462</v>
      </c>
      <c r="F2115" s="633" t="s">
        <v>7382</v>
      </c>
    </row>
    <row r="2116" spans="1:6" x14ac:dyDescent="0.15">
      <c r="A2116" s="633" t="s">
        <v>7463</v>
      </c>
      <c r="B2116" s="633" t="s">
        <v>7464</v>
      </c>
      <c r="C2116" s="633" t="s">
        <v>653</v>
      </c>
      <c r="D2116" s="633" t="s">
        <v>7381</v>
      </c>
      <c r="E2116" s="633" t="s">
        <v>7465</v>
      </c>
      <c r="F2116" s="633" t="s">
        <v>7382</v>
      </c>
    </row>
    <row r="2117" spans="1:6" x14ac:dyDescent="0.15">
      <c r="A2117" s="633" t="s">
        <v>7466</v>
      </c>
      <c r="B2117" s="633" t="s">
        <v>7467</v>
      </c>
      <c r="C2117" s="633" t="s">
        <v>653</v>
      </c>
      <c r="D2117" s="633" t="s">
        <v>7381</v>
      </c>
      <c r="E2117" s="633" t="s">
        <v>7468</v>
      </c>
      <c r="F2117" s="633" t="s">
        <v>7382</v>
      </c>
    </row>
    <row r="2118" spans="1:6" x14ac:dyDescent="0.15">
      <c r="A2118" s="633" t="s">
        <v>7469</v>
      </c>
      <c r="B2118" s="633" t="s">
        <v>7470</v>
      </c>
      <c r="C2118" s="633" t="s">
        <v>653</v>
      </c>
      <c r="D2118" s="633" t="s">
        <v>7381</v>
      </c>
      <c r="E2118" s="633" t="s">
        <v>1576</v>
      </c>
      <c r="F2118" s="633" t="s">
        <v>7382</v>
      </c>
    </row>
    <row r="2119" spans="1:6" x14ac:dyDescent="0.15">
      <c r="A2119" s="633" t="s">
        <v>7471</v>
      </c>
      <c r="B2119" s="633" t="s">
        <v>7472</v>
      </c>
      <c r="C2119" s="633" t="s">
        <v>653</v>
      </c>
      <c r="D2119" s="633" t="s">
        <v>7381</v>
      </c>
      <c r="E2119" s="633" t="s">
        <v>7473</v>
      </c>
      <c r="F2119" s="633" t="s">
        <v>7382</v>
      </c>
    </row>
    <row r="2120" spans="1:6" x14ac:dyDescent="0.15">
      <c r="A2120" s="633" t="s">
        <v>7474</v>
      </c>
      <c r="B2120" s="633" t="s">
        <v>7475</v>
      </c>
      <c r="C2120" s="633" t="s">
        <v>653</v>
      </c>
      <c r="D2120" s="633" t="s">
        <v>7381</v>
      </c>
      <c r="E2120" s="633" t="s">
        <v>7476</v>
      </c>
      <c r="F2120" s="633" t="s">
        <v>7382</v>
      </c>
    </row>
    <row r="2121" spans="1:6" x14ac:dyDescent="0.15">
      <c r="A2121" s="633" t="s">
        <v>7477</v>
      </c>
      <c r="B2121" s="633" t="s">
        <v>7478</v>
      </c>
      <c r="C2121" s="633" t="s">
        <v>653</v>
      </c>
      <c r="D2121" s="633" t="s">
        <v>7381</v>
      </c>
      <c r="E2121" s="633" t="s">
        <v>7479</v>
      </c>
      <c r="F2121" s="633" t="s">
        <v>7382</v>
      </c>
    </row>
    <row r="2122" spans="1:6" x14ac:dyDescent="0.15">
      <c r="A2122" s="633" t="s">
        <v>7480</v>
      </c>
      <c r="B2122" s="633" t="s">
        <v>7481</v>
      </c>
      <c r="C2122" s="633" t="s">
        <v>653</v>
      </c>
      <c r="D2122" s="633" t="s">
        <v>7381</v>
      </c>
      <c r="E2122" s="633" t="s">
        <v>7482</v>
      </c>
      <c r="F2122" s="633" t="s">
        <v>7382</v>
      </c>
    </row>
    <row r="2123" spans="1:6" x14ac:dyDescent="0.15">
      <c r="A2123" s="633" t="s">
        <v>7483</v>
      </c>
      <c r="B2123" s="633" t="s">
        <v>7484</v>
      </c>
      <c r="C2123" s="633" t="s">
        <v>653</v>
      </c>
      <c r="D2123" s="633" t="s">
        <v>7381</v>
      </c>
      <c r="E2123" s="633" t="s">
        <v>7485</v>
      </c>
      <c r="F2123" s="633" t="s">
        <v>7382</v>
      </c>
    </row>
    <row r="2124" spans="1:6" x14ac:dyDescent="0.15">
      <c r="A2124" s="633" t="s">
        <v>7486</v>
      </c>
      <c r="B2124" s="633" t="s">
        <v>7487</v>
      </c>
      <c r="C2124" s="633" t="s">
        <v>653</v>
      </c>
      <c r="D2124" s="633" t="s">
        <v>7381</v>
      </c>
      <c r="E2124" s="633" t="s">
        <v>7488</v>
      </c>
      <c r="F2124" s="633" t="s">
        <v>7382</v>
      </c>
    </row>
    <row r="2125" spans="1:6" x14ac:dyDescent="0.15">
      <c r="A2125" s="633" t="s">
        <v>7489</v>
      </c>
      <c r="B2125" s="633" t="s">
        <v>7490</v>
      </c>
      <c r="C2125" s="633" t="s">
        <v>653</v>
      </c>
      <c r="D2125" s="633" t="s">
        <v>7381</v>
      </c>
      <c r="E2125" s="633" t="s">
        <v>7491</v>
      </c>
      <c r="F2125" s="633" t="s">
        <v>7382</v>
      </c>
    </row>
    <row r="2126" spans="1:6" x14ac:dyDescent="0.15">
      <c r="A2126" s="633" t="s">
        <v>7492</v>
      </c>
      <c r="B2126" s="633" t="s">
        <v>7493</v>
      </c>
      <c r="C2126" s="633" t="s">
        <v>653</v>
      </c>
      <c r="D2126" s="633" t="s">
        <v>7381</v>
      </c>
      <c r="E2126" s="633" t="s">
        <v>7494</v>
      </c>
      <c r="F2126" s="633" t="s">
        <v>7382</v>
      </c>
    </row>
    <row r="2127" spans="1:6" x14ac:dyDescent="0.15">
      <c r="A2127" s="633" t="s">
        <v>7495</v>
      </c>
      <c r="B2127" s="633" t="s">
        <v>7496</v>
      </c>
      <c r="C2127" s="633" t="s">
        <v>653</v>
      </c>
      <c r="D2127" s="633" t="s">
        <v>7381</v>
      </c>
      <c r="E2127" s="633" t="s">
        <v>7497</v>
      </c>
      <c r="F2127" s="633" t="s">
        <v>7382</v>
      </c>
    </row>
    <row r="2128" spans="1:6" x14ac:dyDescent="0.15">
      <c r="A2128" s="633" t="s">
        <v>7498</v>
      </c>
      <c r="B2128" s="633" t="s">
        <v>7499</v>
      </c>
      <c r="C2128" s="633" t="s">
        <v>653</v>
      </c>
      <c r="D2128" s="633" t="s">
        <v>7381</v>
      </c>
      <c r="E2128" s="633" t="s">
        <v>7500</v>
      </c>
      <c r="F2128" s="633" t="s">
        <v>7382</v>
      </c>
    </row>
    <row r="2129" spans="1:6" x14ac:dyDescent="0.15">
      <c r="A2129" s="633" t="s">
        <v>7501</v>
      </c>
      <c r="B2129" s="633" t="s">
        <v>7502</v>
      </c>
      <c r="C2129" s="633" t="s">
        <v>653</v>
      </c>
      <c r="D2129" s="633" t="s">
        <v>7381</v>
      </c>
      <c r="E2129" s="633" t="s">
        <v>7503</v>
      </c>
      <c r="F2129" s="633" t="s">
        <v>7382</v>
      </c>
    </row>
    <row r="2130" spans="1:6" x14ac:dyDescent="0.15">
      <c r="A2130" s="633" t="s">
        <v>7504</v>
      </c>
      <c r="B2130" s="633" t="s">
        <v>7505</v>
      </c>
      <c r="C2130" s="633" t="s">
        <v>653</v>
      </c>
      <c r="D2130" s="633" t="s">
        <v>7381</v>
      </c>
      <c r="E2130" s="633" t="s">
        <v>7506</v>
      </c>
      <c r="F2130" s="633" t="s">
        <v>7382</v>
      </c>
    </row>
    <row r="2131" spans="1:6" x14ac:dyDescent="0.15">
      <c r="A2131" s="633" t="s">
        <v>7507</v>
      </c>
      <c r="B2131" s="633" t="s">
        <v>7508</v>
      </c>
      <c r="C2131" s="633" t="s">
        <v>653</v>
      </c>
      <c r="D2131" s="633" t="s">
        <v>7381</v>
      </c>
      <c r="E2131" s="633" t="s">
        <v>7509</v>
      </c>
      <c r="F2131" s="633" t="s">
        <v>7382</v>
      </c>
    </row>
    <row r="2132" spans="1:6" x14ac:dyDescent="0.15">
      <c r="A2132" s="633" t="s">
        <v>7510</v>
      </c>
      <c r="B2132" s="633" t="s">
        <v>7511</v>
      </c>
      <c r="C2132" s="633" t="s">
        <v>653</v>
      </c>
      <c r="D2132" s="633" t="s">
        <v>7381</v>
      </c>
      <c r="E2132" s="633" t="s">
        <v>7512</v>
      </c>
      <c r="F2132" s="633" t="s">
        <v>7382</v>
      </c>
    </row>
    <row r="2133" spans="1:6" x14ac:dyDescent="0.15">
      <c r="A2133" s="633" t="s">
        <v>7513</v>
      </c>
      <c r="B2133" s="633" t="s">
        <v>7514</v>
      </c>
      <c r="C2133" s="633" t="s">
        <v>653</v>
      </c>
      <c r="D2133" s="633" t="s">
        <v>7381</v>
      </c>
      <c r="E2133" s="633" t="s">
        <v>7515</v>
      </c>
      <c r="F2133" s="633" t="s">
        <v>7382</v>
      </c>
    </row>
    <row r="2134" spans="1:6" x14ac:dyDescent="0.15">
      <c r="A2134" s="633" t="s">
        <v>7516</v>
      </c>
      <c r="B2134" s="633" t="s">
        <v>7517</v>
      </c>
      <c r="C2134" s="633" t="s">
        <v>653</v>
      </c>
      <c r="D2134" s="633" t="s">
        <v>7381</v>
      </c>
      <c r="E2134" s="633" t="s">
        <v>7518</v>
      </c>
      <c r="F2134" s="633" t="s">
        <v>7382</v>
      </c>
    </row>
    <row r="2135" spans="1:6" x14ac:dyDescent="0.15">
      <c r="A2135" s="633" t="s">
        <v>7519</v>
      </c>
      <c r="B2135" s="633" t="s">
        <v>7520</v>
      </c>
      <c r="C2135" s="633" t="s">
        <v>653</v>
      </c>
      <c r="D2135" s="633" t="s">
        <v>7381</v>
      </c>
      <c r="E2135" s="633" t="s">
        <v>7521</v>
      </c>
      <c r="F2135" s="633" t="s">
        <v>7382</v>
      </c>
    </row>
    <row r="2136" spans="1:6" x14ac:dyDescent="0.15">
      <c r="A2136" s="633" t="s">
        <v>7522</v>
      </c>
      <c r="B2136" s="633" t="s">
        <v>7523</v>
      </c>
      <c r="C2136" s="633" t="s">
        <v>653</v>
      </c>
      <c r="D2136" s="633" t="s">
        <v>7381</v>
      </c>
      <c r="E2136" s="633" t="s">
        <v>7524</v>
      </c>
      <c r="F2136" s="633" t="s">
        <v>7382</v>
      </c>
    </row>
    <row r="2137" spans="1:6" x14ac:dyDescent="0.15">
      <c r="A2137" s="633" t="s">
        <v>7525</v>
      </c>
      <c r="B2137" s="633" t="s">
        <v>7526</v>
      </c>
      <c r="C2137" s="633" t="s">
        <v>653</v>
      </c>
      <c r="D2137" s="633" t="s">
        <v>7381</v>
      </c>
      <c r="E2137" s="633" t="s">
        <v>7527</v>
      </c>
      <c r="F2137" s="633" t="s">
        <v>7382</v>
      </c>
    </row>
    <row r="2138" spans="1:6" x14ac:dyDescent="0.15">
      <c r="A2138" s="633" t="s">
        <v>7528</v>
      </c>
      <c r="B2138" s="633" t="s">
        <v>7529</v>
      </c>
      <c r="C2138" s="633" t="s">
        <v>653</v>
      </c>
      <c r="D2138" s="633" t="s">
        <v>7381</v>
      </c>
      <c r="E2138" s="633" t="s">
        <v>7530</v>
      </c>
      <c r="F2138" s="633" t="s">
        <v>7382</v>
      </c>
    </row>
    <row r="2139" spans="1:6" x14ac:dyDescent="0.15">
      <c r="A2139" s="633" t="s">
        <v>7531</v>
      </c>
      <c r="B2139" s="633" t="s">
        <v>7532</v>
      </c>
      <c r="C2139" s="633" t="s">
        <v>653</v>
      </c>
      <c r="D2139" s="633" t="s">
        <v>7381</v>
      </c>
      <c r="E2139" s="633" t="s">
        <v>7533</v>
      </c>
      <c r="F2139" s="633" t="s">
        <v>7382</v>
      </c>
    </row>
    <row r="2140" spans="1:6" x14ac:dyDescent="0.15">
      <c r="A2140" s="633" t="s">
        <v>7534</v>
      </c>
      <c r="B2140" s="633" t="s">
        <v>7535</v>
      </c>
      <c r="C2140" s="633" t="s">
        <v>653</v>
      </c>
      <c r="D2140" s="633" t="s">
        <v>7381</v>
      </c>
      <c r="E2140" s="633" t="s">
        <v>7536</v>
      </c>
      <c r="F2140" s="633" t="s">
        <v>7382</v>
      </c>
    </row>
    <row r="2141" spans="1:6" x14ac:dyDescent="0.15">
      <c r="A2141" s="633" t="s">
        <v>7537</v>
      </c>
      <c r="B2141" s="633" t="s">
        <v>7538</v>
      </c>
      <c r="C2141" s="633" t="s">
        <v>653</v>
      </c>
      <c r="D2141" s="633" t="s">
        <v>7381</v>
      </c>
      <c r="E2141" s="633" t="s">
        <v>7539</v>
      </c>
      <c r="F2141" s="633" t="s">
        <v>7382</v>
      </c>
    </row>
    <row r="2142" spans="1:6" x14ac:dyDescent="0.15">
      <c r="A2142" s="633" t="s">
        <v>7540</v>
      </c>
      <c r="B2142" s="633" t="s">
        <v>7541</v>
      </c>
      <c r="C2142" s="633" t="s">
        <v>653</v>
      </c>
      <c r="D2142" s="633" t="s">
        <v>7381</v>
      </c>
      <c r="E2142" s="633" t="s">
        <v>7542</v>
      </c>
      <c r="F2142" s="633" t="s">
        <v>7382</v>
      </c>
    </row>
    <row r="2143" spans="1:6" x14ac:dyDescent="0.15">
      <c r="A2143" s="633" t="s">
        <v>7543</v>
      </c>
      <c r="B2143" s="633" t="s">
        <v>7544</v>
      </c>
      <c r="C2143" s="633" t="s">
        <v>653</v>
      </c>
      <c r="D2143" s="633" t="s">
        <v>7381</v>
      </c>
      <c r="E2143" s="633" t="s">
        <v>7545</v>
      </c>
      <c r="F2143" s="633" t="s">
        <v>7382</v>
      </c>
    </row>
    <row r="2144" spans="1:6" x14ac:dyDescent="0.15">
      <c r="A2144" s="633" t="s">
        <v>7546</v>
      </c>
      <c r="B2144" s="633" t="s">
        <v>7547</v>
      </c>
      <c r="C2144" s="633" t="s">
        <v>653</v>
      </c>
      <c r="D2144" s="633" t="s">
        <v>7381</v>
      </c>
      <c r="E2144" s="633" t="s">
        <v>7548</v>
      </c>
      <c r="F2144" s="633" t="s">
        <v>7382</v>
      </c>
    </row>
    <row r="2145" spans="1:6" x14ac:dyDescent="0.15">
      <c r="A2145" s="633" t="s">
        <v>7549</v>
      </c>
      <c r="B2145" s="633" t="s">
        <v>7550</v>
      </c>
      <c r="C2145" s="633" t="s">
        <v>653</v>
      </c>
      <c r="D2145" s="633" t="s">
        <v>7381</v>
      </c>
      <c r="E2145" s="633" t="s">
        <v>7551</v>
      </c>
      <c r="F2145" s="633" t="s">
        <v>7382</v>
      </c>
    </row>
    <row r="2146" spans="1:6" x14ac:dyDescent="0.15">
      <c r="A2146" s="633" t="s">
        <v>7552</v>
      </c>
      <c r="B2146" s="633" t="s">
        <v>7553</v>
      </c>
      <c r="C2146" s="633" t="s">
        <v>653</v>
      </c>
      <c r="D2146" s="633" t="s">
        <v>7381</v>
      </c>
      <c r="E2146" s="633" t="s">
        <v>7554</v>
      </c>
      <c r="F2146" s="633" t="s">
        <v>7382</v>
      </c>
    </row>
    <row r="2147" spans="1:6" x14ac:dyDescent="0.15">
      <c r="A2147" s="633" t="s">
        <v>7555</v>
      </c>
      <c r="B2147" s="633" t="s">
        <v>7556</v>
      </c>
      <c r="C2147" s="633" t="s">
        <v>653</v>
      </c>
      <c r="D2147" s="633" t="s">
        <v>7381</v>
      </c>
      <c r="E2147" s="633" t="s">
        <v>7557</v>
      </c>
      <c r="F2147" s="633" t="s">
        <v>7382</v>
      </c>
    </row>
    <row r="2148" spans="1:6" x14ac:dyDescent="0.15">
      <c r="A2148" s="633" t="s">
        <v>7558</v>
      </c>
      <c r="B2148" s="633" t="s">
        <v>7559</v>
      </c>
      <c r="C2148" s="633" t="s">
        <v>653</v>
      </c>
      <c r="D2148" s="633" t="s">
        <v>7381</v>
      </c>
      <c r="E2148" s="633" t="s">
        <v>7560</v>
      </c>
      <c r="F2148" s="633" t="s">
        <v>7382</v>
      </c>
    </row>
    <row r="2149" spans="1:6" x14ac:dyDescent="0.15">
      <c r="A2149" s="633" t="s">
        <v>7561</v>
      </c>
      <c r="B2149" s="633" t="s">
        <v>7562</v>
      </c>
      <c r="C2149" s="633" t="s">
        <v>653</v>
      </c>
      <c r="D2149" s="633" t="s">
        <v>7381</v>
      </c>
      <c r="E2149" s="633" t="s">
        <v>7563</v>
      </c>
      <c r="F2149" s="633" t="s">
        <v>7382</v>
      </c>
    </row>
    <row r="2150" spans="1:6" x14ac:dyDescent="0.15">
      <c r="A2150" s="633" t="s">
        <v>7564</v>
      </c>
      <c r="B2150" s="633" t="s">
        <v>7565</v>
      </c>
      <c r="C2150" s="633" t="s">
        <v>653</v>
      </c>
      <c r="D2150" s="633" t="s">
        <v>7381</v>
      </c>
      <c r="E2150" s="633" t="s">
        <v>7566</v>
      </c>
      <c r="F2150" s="633" t="s">
        <v>7382</v>
      </c>
    </row>
    <row r="2151" spans="1:6" x14ac:dyDescent="0.15">
      <c r="A2151" s="633" t="s">
        <v>7567</v>
      </c>
      <c r="B2151" s="633" t="s">
        <v>7568</v>
      </c>
      <c r="C2151" s="633" t="s">
        <v>653</v>
      </c>
      <c r="D2151" s="633" t="s">
        <v>7381</v>
      </c>
      <c r="E2151" s="633" t="s">
        <v>7569</v>
      </c>
      <c r="F2151" s="633" t="s">
        <v>7382</v>
      </c>
    </row>
    <row r="2152" spans="1:6" x14ac:dyDescent="0.15">
      <c r="A2152" s="633" t="s">
        <v>7570</v>
      </c>
      <c r="B2152" s="633" t="s">
        <v>7571</v>
      </c>
      <c r="C2152" s="633" t="s">
        <v>653</v>
      </c>
      <c r="D2152" s="633" t="s">
        <v>7381</v>
      </c>
      <c r="E2152" s="633" t="s">
        <v>7572</v>
      </c>
      <c r="F2152" s="633" t="s">
        <v>7382</v>
      </c>
    </row>
    <row r="2153" spans="1:6" x14ac:dyDescent="0.15">
      <c r="A2153" s="633" t="s">
        <v>7573</v>
      </c>
      <c r="B2153" s="633" t="s">
        <v>7574</v>
      </c>
      <c r="C2153" s="633" t="s">
        <v>653</v>
      </c>
      <c r="D2153" s="633" t="s">
        <v>7381</v>
      </c>
      <c r="E2153" s="633" t="s">
        <v>1725</v>
      </c>
      <c r="F2153" s="633" t="s">
        <v>7382</v>
      </c>
    </row>
    <row r="2154" spans="1:6" x14ac:dyDescent="0.15">
      <c r="A2154" s="633" t="s">
        <v>7575</v>
      </c>
      <c r="B2154" s="633" t="s">
        <v>7576</v>
      </c>
      <c r="C2154" s="633" t="s">
        <v>653</v>
      </c>
      <c r="D2154" s="633" t="s">
        <v>7381</v>
      </c>
      <c r="E2154" s="633" t="s">
        <v>7577</v>
      </c>
      <c r="F2154" s="633" t="s">
        <v>7382</v>
      </c>
    </row>
    <row r="2155" spans="1:6" x14ac:dyDescent="0.15">
      <c r="A2155" s="633" t="s">
        <v>7578</v>
      </c>
      <c r="B2155" s="633" t="s">
        <v>7579</v>
      </c>
      <c r="C2155" s="633" t="s">
        <v>653</v>
      </c>
      <c r="D2155" s="633" t="s">
        <v>7381</v>
      </c>
      <c r="E2155" s="633" t="s">
        <v>7580</v>
      </c>
      <c r="F2155" s="633" t="s">
        <v>7382</v>
      </c>
    </row>
    <row r="2156" spans="1:6" x14ac:dyDescent="0.15">
      <c r="A2156" s="633" t="s">
        <v>7581</v>
      </c>
      <c r="B2156" s="633" t="s">
        <v>7582</v>
      </c>
      <c r="C2156" s="633" t="s">
        <v>653</v>
      </c>
      <c r="D2156" s="633" t="s">
        <v>7381</v>
      </c>
      <c r="E2156" s="633" t="s">
        <v>1929</v>
      </c>
      <c r="F2156" s="633" t="s">
        <v>7382</v>
      </c>
    </row>
    <row r="2157" spans="1:6" x14ac:dyDescent="0.15">
      <c r="A2157" s="633" t="s">
        <v>7583</v>
      </c>
      <c r="B2157" s="633" t="s">
        <v>7584</v>
      </c>
      <c r="C2157" s="633" t="s">
        <v>653</v>
      </c>
      <c r="D2157" s="633" t="s">
        <v>7381</v>
      </c>
      <c r="E2157" s="633" t="s">
        <v>7585</v>
      </c>
      <c r="F2157" s="633" t="s">
        <v>7382</v>
      </c>
    </row>
    <row r="2158" spans="1:6" x14ac:dyDescent="0.15">
      <c r="A2158" s="633" t="s">
        <v>7586</v>
      </c>
      <c r="B2158" s="633" t="s">
        <v>7587</v>
      </c>
      <c r="C2158" s="633" t="s">
        <v>653</v>
      </c>
      <c r="D2158" s="633" t="s">
        <v>7381</v>
      </c>
      <c r="E2158" s="633" t="s">
        <v>7588</v>
      </c>
      <c r="F2158" s="633" t="s">
        <v>7382</v>
      </c>
    </row>
    <row r="2159" spans="1:6" x14ac:dyDescent="0.15">
      <c r="A2159" s="633" t="s">
        <v>7546</v>
      </c>
      <c r="B2159" s="633" t="s">
        <v>7589</v>
      </c>
      <c r="C2159" s="633" t="s">
        <v>653</v>
      </c>
      <c r="D2159" s="633" t="s">
        <v>7381</v>
      </c>
      <c r="E2159" s="633" t="s">
        <v>7590</v>
      </c>
      <c r="F2159" s="633" t="s">
        <v>7382</v>
      </c>
    </row>
    <row r="2160" spans="1:6" x14ac:dyDescent="0.15">
      <c r="A2160" s="633" t="s">
        <v>7537</v>
      </c>
      <c r="B2160" s="633" t="s">
        <v>7591</v>
      </c>
      <c r="C2160" s="633" t="s">
        <v>653</v>
      </c>
      <c r="D2160" s="633" t="s">
        <v>7381</v>
      </c>
      <c r="E2160" s="633" t="s">
        <v>7592</v>
      </c>
      <c r="F2160" s="633" t="s">
        <v>7382</v>
      </c>
    </row>
    <row r="2161" spans="1:6" x14ac:dyDescent="0.15">
      <c r="A2161" s="633" t="s">
        <v>7498</v>
      </c>
      <c r="B2161" s="633" t="s">
        <v>7593</v>
      </c>
      <c r="C2161" s="633" t="s">
        <v>653</v>
      </c>
      <c r="D2161" s="633" t="s">
        <v>7381</v>
      </c>
      <c r="E2161" s="633" t="s">
        <v>7594</v>
      </c>
      <c r="F2161" s="633" t="s">
        <v>7382</v>
      </c>
    </row>
    <row r="2162" spans="1:6" x14ac:dyDescent="0.15">
      <c r="A2162" s="633" t="s">
        <v>7595</v>
      </c>
      <c r="B2162" s="633" t="s">
        <v>7596</v>
      </c>
      <c r="C2162" s="633" t="s">
        <v>653</v>
      </c>
      <c r="D2162" s="633" t="s">
        <v>7381</v>
      </c>
      <c r="E2162" s="633" t="s">
        <v>7597</v>
      </c>
      <c r="F2162" s="633" t="s">
        <v>7382</v>
      </c>
    </row>
    <row r="2163" spans="1:6" x14ac:dyDescent="0.15">
      <c r="A2163" s="633" t="s">
        <v>7598</v>
      </c>
      <c r="B2163" s="633" t="s">
        <v>7599</v>
      </c>
      <c r="C2163" s="633" t="s">
        <v>653</v>
      </c>
      <c r="D2163" s="633" t="s">
        <v>7381</v>
      </c>
      <c r="E2163" s="633" t="s">
        <v>7600</v>
      </c>
      <c r="F2163" s="633" t="s">
        <v>7382</v>
      </c>
    </row>
    <row r="2164" spans="1:6" x14ac:dyDescent="0.15">
      <c r="A2164" s="633" t="s">
        <v>7601</v>
      </c>
      <c r="B2164" s="633" t="s">
        <v>7602</v>
      </c>
      <c r="C2164" s="633" t="s">
        <v>653</v>
      </c>
      <c r="D2164" s="633" t="s">
        <v>7381</v>
      </c>
      <c r="E2164" s="633" t="s">
        <v>7603</v>
      </c>
      <c r="F2164" s="633" t="s">
        <v>7382</v>
      </c>
    </row>
    <row r="2165" spans="1:6" x14ac:dyDescent="0.15">
      <c r="A2165" s="633" t="s">
        <v>7604</v>
      </c>
      <c r="B2165" s="633" t="s">
        <v>7605</v>
      </c>
      <c r="C2165" s="633" t="s">
        <v>653</v>
      </c>
      <c r="D2165" s="633" t="s">
        <v>7381</v>
      </c>
      <c r="E2165" s="633" t="s">
        <v>3632</v>
      </c>
      <c r="F2165" s="633" t="s">
        <v>7382</v>
      </c>
    </row>
    <row r="2166" spans="1:6" x14ac:dyDescent="0.15">
      <c r="A2166" s="633" t="s">
        <v>7606</v>
      </c>
      <c r="B2166" s="633" t="s">
        <v>7607</v>
      </c>
      <c r="C2166" s="633" t="s">
        <v>653</v>
      </c>
      <c r="D2166" s="633" t="s">
        <v>7381</v>
      </c>
      <c r="E2166" s="633" t="s">
        <v>7608</v>
      </c>
      <c r="F2166" s="633" t="s">
        <v>7382</v>
      </c>
    </row>
    <row r="2167" spans="1:6" x14ac:dyDescent="0.15">
      <c r="A2167" s="633" t="s">
        <v>7609</v>
      </c>
      <c r="B2167" s="633" t="s">
        <v>7610</v>
      </c>
      <c r="C2167" s="633" t="s">
        <v>653</v>
      </c>
      <c r="D2167" s="633" t="s">
        <v>7381</v>
      </c>
      <c r="E2167" s="633" t="s">
        <v>7611</v>
      </c>
      <c r="F2167" s="633" t="s">
        <v>7382</v>
      </c>
    </row>
    <row r="2168" spans="1:6" x14ac:dyDescent="0.15">
      <c r="A2168" s="633" t="s">
        <v>7612</v>
      </c>
      <c r="B2168" s="633" t="s">
        <v>7613</v>
      </c>
      <c r="C2168" s="633" t="s">
        <v>653</v>
      </c>
      <c r="D2168" s="633" t="s">
        <v>7381</v>
      </c>
      <c r="E2168" s="633" t="s">
        <v>7614</v>
      </c>
      <c r="F2168" s="633" t="s">
        <v>7382</v>
      </c>
    </row>
    <row r="2169" spans="1:6" x14ac:dyDescent="0.15">
      <c r="A2169" s="633" t="s">
        <v>7615</v>
      </c>
      <c r="B2169" s="633" t="s">
        <v>7616</v>
      </c>
      <c r="C2169" s="633" t="s">
        <v>653</v>
      </c>
      <c r="D2169" s="633" t="s">
        <v>7381</v>
      </c>
      <c r="E2169" s="633" t="s">
        <v>7617</v>
      </c>
      <c r="F2169" s="633" t="s">
        <v>7382</v>
      </c>
    </row>
    <row r="2170" spans="1:6" x14ac:dyDescent="0.15">
      <c r="A2170" s="633" t="s">
        <v>7618</v>
      </c>
      <c r="B2170" s="633" t="s">
        <v>7619</v>
      </c>
      <c r="C2170" s="633" t="s">
        <v>653</v>
      </c>
      <c r="D2170" s="633" t="s">
        <v>7381</v>
      </c>
      <c r="E2170" s="633" t="s">
        <v>7620</v>
      </c>
      <c r="F2170" s="633" t="s">
        <v>7382</v>
      </c>
    </row>
    <row r="2171" spans="1:6" x14ac:dyDescent="0.15">
      <c r="A2171" s="633" t="s">
        <v>7621</v>
      </c>
      <c r="B2171" s="633" t="s">
        <v>7622</v>
      </c>
      <c r="C2171" s="633" t="s">
        <v>653</v>
      </c>
      <c r="D2171" s="633" t="s">
        <v>7381</v>
      </c>
      <c r="E2171" s="633" t="s">
        <v>7623</v>
      </c>
      <c r="F2171" s="633" t="s">
        <v>7382</v>
      </c>
    </row>
    <row r="2172" spans="1:6" x14ac:dyDescent="0.15">
      <c r="A2172" s="633" t="s">
        <v>7624</v>
      </c>
      <c r="B2172" s="633" t="s">
        <v>7625</v>
      </c>
      <c r="C2172" s="633" t="s">
        <v>653</v>
      </c>
      <c r="D2172" s="633" t="s">
        <v>7381</v>
      </c>
      <c r="E2172" s="633" t="s">
        <v>7626</v>
      </c>
      <c r="F2172" s="633" t="s">
        <v>7382</v>
      </c>
    </row>
    <row r="2173" spans="1:6" x14ac:dyDescent="0.15">
      <c r="A2173" s="633" t="s">
        <v>7627</v>
      </c>
      <c r="B2173" s="633" t="s">
        <v>7628</v>
      </c>
      <c r="C2173" s="633" t="s">
        <v>653</v>
      </c>
      <c r="D2173" s="633" t="s">
        <v>7381</v>
      </c>
      <c r="E2173" s="633" t="s">
        <v>7629</v>
      </c>
      <c r="F2173" s="633" t="s">
        <v>7382</v>
      </c>
    </row>
    <row r="2174" spans="1:6" x14ac:dyDescent="0.15">
      <c r="A2174" s="633" t="s">
        <v>7630</v>
      </c>
      <c r="B2174" s="633" t="s">
        <v>7631</v>
      </c>
      <c r="C2174" s="633" t="s">
        <v>653</v>
      </c>
      <c r="D2174" s="633" t="s">
        <v>7381</v>
      </c>
      <c r="E2174" s="633" t="s">
        <v>7632</v>
      </c>
      <c r="F2174" s="633" t="s">
        <v>7382</v>
      </c>
    </row>
    <row r="2175" spans="1:6" x14ac:dyDescent="0.15">
      <c r="A2175" s="633" t="s">
        <v>7633</v>
      </c>
      <c r="B2175" s="633" t="s">
        <v>7634</v>
      </c>
      <c r="C2175" s="633" t="s">
        <v>653</v>
      </c>
      <c r="D2175" s="633" t="s">
        <v>7381</v>
      </c>
      <c r="E2175" s="633" t="s">
        <v>7635</v>
      </c>
      <c r="F2175" s="633" t="s">
        <v>7382</v>
      </c>
    </row>
    <row r="2176" spans="1:6" x14ac:dyDescent="0.15">
      <c r="A2176" s="633" t="s">
        <v>7636</v>
      </c>
      <c r="B2176" s="633" t="s">
        <v>7637</v>
      </c>
      <c r="C2176" s="633" t="s">
        <v>653</v>
      </c>
      <c r="D2176" s="633" t="s">
        <v>7381</v>
      </c>
      <c r="E2176" s="633" t="s">
        <v>7638</v>
      </c>
      <c r="F2176" s="633" t="s">
        <v>7382</v>
      </c>
    </row>
    <row r="2177" spans="1:6" x14ac:dyDescent="0.15">
      <c r="A2177" s="633" t="s">
        <v>7639</v>
      </c>
      <c r="B2177" s="633" t="s">
        <v>7640</v>
      </c>
      <c r="C2177" s="633" t="s">
        <v>653</v>
      </c>
      <c r="D2177" s="633" t="s">
        <v>7641</v>
      </c>
      <c r="E2177" s="633" t="s">
        <v>2165</v>
      </c>
      <c r="F2177" s="633" t="s">
        <v>7642</v>
      </c>
    </row>
    <row r="2178" spans="1:6" x14ac:dyDescent="0.15">
      <c r="A2178" s="633" t="s">
        <v>7643</v>
      </c>
      <c r="B2178" s="633" t="s">
        <v>7644</v>
      </c>
      <c r="C2178" s="633" t="s">
        <v>653</v>
      </c>
      <c r="D2178" s="633" t="s">
        <v>7641</v>
      </c>
      <c r="E2178" s="633" t="s">
        <v>7645</v>
      </c>
      <c r="F2178" s="633" t="s">
        <v>7642</v>
      </c>
    </row>
    <row r="2179" spans="1:6" x14ac:dyDescent="0.15">
      <c r="A2179" s="633" t="s">
        <v>7646</v>
      </c>
      <c r="B2179" s="633" t="s">
        <v>7647</v>
      </c>
      <c r="C2179" s="633" t="s">
        <v>653</v>
      </c>
      <c r="D2179" s="633" t="s">
        <v>7641</v>
      </c>
      <c r="E2179" s="633" t="s">
        <v>7648</v>
      </c>
      <c r="F2179" s="633" t="s">
        <v>7642</v>
      </c>
    </row>
    <row r="2180" spans="1:6" x14ac:dyDescent="0.15">
      <c r="A2180" s="633" t="s">
        <v>7649</v>
      </c>
      <c r="B2180" s="633" t="s">
        <v>7650</v>
      </c>
      <c r="C2180" s="633" t="s">
        <v>653</v>
      </c>
      <c r="D2180" s="633" t="s">
        <v>7641</v>
      </c>
      <c r="E2180" s="633" t="s">
        <v>7651</v>
      </c>
      <c r="F2180" s="633" t="s">
        <v>7642</v>
      </c>
    </row>
    <row r="2181" spans="1:6" x14ac:dyDescent="0.15">
      <c r="A2181" s="633" t="s">
        <v>7652</v>
      </c>
      <c r="B2181" s="633" t="s">
        <v>7653</v>
      </c>
      <c r="C2181" s="633" t="s">
        <v>653</v>
      </c>
      <c r="D2181" s="633" t="s">
        <v>7641</v>
      </c>
      <c r="E2181" s="633" t="s">
        <v>7654</v>
      </c>
      <c r="F2181" s="633" t="s">
        <v>7642</v>
      </c>
    </row>
    <row r="2182" spans="1:6" x14ac:dyDescent="0.15">
      <c r="A2182" s="633" t="s">
        <v>7655</v>
      </c>
      <c r="B2182" s="633" t="s">
        <v>7656</v>
      </c>
      <c r="C2182" s="633" t="s">
        <v>653</v>
      </c>
      <c r="D2182" s="633" t="s">
        <v>7641</v>
      </c>
      <c r="E2182" s="633" t="s">
        <v>7657</v>
      </c>
      <c r="F2182" s="633" t="s">
        <v>7642</v>
      </c>
    </row>
    <row r="2183" spans="1:6" x14ac:dyDescent="0.15">
      <c r="A2183" s="633" t="s">
        <v>7658</v>
      </c>
      <c r="B2183" s="633" t="s">
        <v>7659</v>
      </c>
      <c r="C2183" s="633" t="s">
        <v>653</v>
      </c>
      <c r="D2183" s="633" t="s">
        <v>7641</v>
      </c>
      <c r="E2183" s="633" t="s">
        <v>7660</v>
      </c>
      <c r="F2183" s="633" t="s">
        <v>7642</v>
      </c>
    </row>
    <row r="2184" spans="1:6" x14ac:dyDescent="0.15">
      <c r="A2184" s="633" t="s">
        <v>7661</v>
      </c>
      <c r="B2184" s="633" t="s">
        <v>7662</v>
      </c>
      <c r="C2184" s="633" t="s">
        <v>653</v>
      </c>
      <c r="D2184" s="633" t="s">
        <v>7641</v>
      </c>
      <c r="E2184" s="633" t="s">
        <v>7663</v>
      </c>
      <c r="F2184" s="633" t="s">
        <v>7642</v>
      </c>
    </row>
    <row r="2185" spans="1:6" x14ac:dyDescent="0.15">
      <c r="A2185" s="633" t="s">
        <v>7664</v>
      </c>
      <c r="B2185" s="633" t="s">
        <v>7665</v>
      </c>
      <c r="C2185" s="633" t="s">
        <v>653</v>
      </c>
      <c r="D2185" s="633" t="s">
        <v>7641</v>
      </c>
      <c r="E2185" s="633" t="s">
        <v>7666</v>
      </c>
      <c r="F2185" s="633" t="s">
        <v>7642</v>
      </c>
    </row>
    <row r="2186" spans="1:6" x14ac:dyDescent="0.15">
      <c r="A2186" s="633" t="s">
        <v>7667</v>
      </c>
      <c r="B2186" s="633" t="s">
        <v>7668</v>
      </c>
      <c r="C2186" s="633" t="s">
        <v>653</v>
      </c>
      <c r="D2186" s="633" t="s">
        <v>7641</v>
      </c>
      <c r="E2186" s="633" t="s">
        <v>7669</v>
      </c>
      <c r="F2186" s="633" t="s">
        <v>7642</v>
      </c>
    </row>
    <row r="2187" spans="1:6" x14ac:dyDescent="0.15">
      <c r="A2187" s="633" t="s">
        <v>7670</v>
      </c>
      <c r="B2187" s="633" t="s">
        <v>7671</v>
      </c>
      <c r="C2187" s="633" t="s">
        <v>653</v>
      </c>
      <c r="D2187" s="633" t="s">
        <v>7641</v>
      </c>
      <c r="E2187" s="633" t="s">
        <v>7672</v>
      </c>
      <c r="F2187" s="633" t="s">
        <v>7642</v>
      </c>
    </row>
    <row r="2188" spans="1:6" x14ac:dyDescent="0.15">
      <c r="A2188" s="633" t="s">
        <v>7673</v>
      </c>
      <c r="B2188" s="633" t="s">
        <v>7674</v>
      </c>
      <c r="C2188" s="633" t="s">
        <v>653</v>
      </c>
      <c r="D2188" s="633" t="s">
        <v>7641</v>
      </c>
      <c r="E2188" s="633" t="s">
        <v>7675</v>
      </c>
      <c r="F2188" s="633" t="s">
        <v>7642</v>
      </c>
    </row>
    <row r="2189" spans="1:6" x14ac:dyDescent="0.15">
      <c r="A2189" s="633" t="s">
        <v>7676</v>
      </c>
      <c r="B2189" s="633" t="s">
        <v>7677</v>
      </c>
      <c r="C2189" s="633" t="s">
        <v>653</v>
      </c>
      <c r="D2189" s="633" t="s">
        <v>7641</v>
      </c>
      <c r="E2189" s="633" t="s">
        <v>7678</v>
      </c>
      <c r="F2189" s="633" t="s">
        <v>7642</v>
      </c>
    </row>
    <row r="2190" spans="1:6" x14ac:dyDescent="0.15">
      <c r="A2190" s="633" t="s">
        <v>7679</v>
      </c>
      <c r="B2190" s="633" t="s">
        <v>7680</v>
      </c>
      <c r="C2190" s="633" t="s">
        <v>653</v>
      </c>
      <c r="D2190" s="633" t="s">
        <v>7641</v>
      </c>
      <c r="E2190" s="633" t="s">
        <v>7681</v>
      </c>
      <c r="F2190" s="633" t="s">
        <v>7642</v>
      </c>
    </row>
    <row r="2191" spans="1:6" x14ac:dyDescent="0.15">
      <c r="A2191" s="633" t="s">
        <v>7682</v>
      </c>
      <c r="B2191" s="633" t="s">
        <v>7683</v>
      </c>
      <c r="C2191" s="633" t="s">
        <v>653</v>
      </c>
      <c r="D2191" s="633" t="s">
        <v>7641</v>
      </c>
      <c r="E2191" s="633" t="s">
        <v>7684</v>
      </c>
      <c r="F2191" s="633" t="s">
        <v>7642</v>
      </c>
    </row>
    <row r="2192" spans="1:6" x14ac:dyDescent="0.15">
      <c r="A2192" s="633" t="s">
        <v>7685</v>
      </c>
      <c r="B2192" s="633" t="s">
        <v>7686</v>
      </c>
      <c r="C2192" s="633" t="s">
        <v>653</v>
      </c>
      <c r="D2192" s="633" t="s">
        <v>7641</v>
      </c>
      <c r="E2192" s="633" t="s">
        <v>7687</v>
      </c>
      <c r="F2192" s="633" t="s">
        <v>7642</v>
      </c>
    </row>
    <row r="2193" spans="1:6" x14ac:dyDescent="0.15">
      <c r="A2193" s="633" t="s">
        <v>7688</v>
      </c>
      <c r="B2193" s="633" t="s">
        <v>7689</v>
      </c>
      <c r="C2193" s="633" t="s">
        <v>653</v>
      </c>
      <c r="D2193" s="633" t="s">
        <v>7641</v>
      </c>
      <c r="E2193" s="633" t="s">
        <v>7690</v>
      </c>
      <c r="F2193" s="633" t="s">
        <v>7642</v>
      </c>
    </row>
    <row r="2194" spans="1:6" x14ac:dyDescent="0.15">
      <c r="A2194" s="633" t="s">
        <v>1478</v>
      </c>
      <c r="B2194" s="633" t="s">
        <v>1479</v>
      </c>
      <c r="C2194" s="633" t="s">
        <v>653</v>
      </c>
      <c r="D2194" s="633" t="s">
        <v>1480</v>
      </c>
      <c r="E2194" s="633" t="s">
        <v>2165</v>
      </c>
      <c r="F2194" s="633" t="s">
        <v>7691</v>
      </c>
    </row>
    <row r="2195" spans="1:6" x14ac:dyDescent="0.15">
      <c r="A2195" s="633" t="s">
        <v>1481</v>
      </c>
      <c r="B2195" s="633" t="s">
        <v>1482</v>
      </c>
      <c r="C2195" s="633" t="s">
        <v>653</v>
      </c>
      <c r="D2195" s="633" t="s">
        <v>1480</v>
      </c>
      <c r="E2195" s="633" t="s">
        <v>1483</v>
      </c>
      <c r="F2195" s="633" t="s">
        <v>7691</v>
      </c>
    </row>
    <row r="2196" spans="1:6" x14ac:dyDescent="0.15">
      <c r="A2196" s="633" t="s">
        <v>1484</v>
      </c>
      <c r="B2196" s="633" t="s">
        <v>1485</v>
      </c>
      <c r="C2196" s="633" t="s">
        <v>653</v>
      </c>
      <c r="D2196" s="633" t="s">
        <v>1480</v>
      </c>
      <c r="E2196" s="633" t="s">
        <v>1486</v>
      </c>
      <c r="F2196" s="633" t="s">
        <v>7691</v>
      </c>
    </row>
    <row r="2197" spans="1:6" x14ac:dyDescent="0.15">
      <c r="A2197" s="633" t="s">
        <v>1487</v>
      </c>
      <c r="B2197" s="633" t="s">
        <v>1488</v>
      </c>
      <c r="C2197" s="633" t="s">
        <v>653</v>
      </c>
      <c r="D2197" s="633" t="s">
        <v>1480</v>
      </c>
      <c r="E2197" s="633" t="s">
        <v>1489</v>
      </c>
      <c r="F2197" s="633" t="s">
        <v>7691</v>
      </c>
    </row>
    <row r="2198" spans="1:6" x14ac:dyDescent="0.15">
      <c r="A2198" s="633" t="s">
        <v>1490</v>
      </c>
      <c r="B2198" s="633" t="s">
        <v>1491</v>
      </c>
      <c r="C2198" s="633" t="s">
        <v>653</v>
      </c>
      <c r="D2198" s="633" t="s">
        <v>1480</v>
      </c>
      <c r="E2198" s="633" t="s">
        <v>1492</v>
      </c>
      <c r="F2198" s="633" t="s">
        <v>7691</v>
      </c>
    </row>
    <row r="2199" spans="1:6" x14ac:dyDescent="0.15">
      <c r="A2199" s="633" t="s">
        <v>1493</v>
      </c>
      <c r="B2199" s="633" t="s">
        <v>1494</v>
      </c>
      <c r="C2199" s="633" t="s">
        <v>653</v>
      </c>
      <c r="D2199" s="633" t="s">
        <v>1480</v>
      </c>
      <c r="E2199" s="633" t="s">
        <v>1495</v>
      </c>
      <c r="F2199" s="633" t="s">
        <v>7691</v>
      </c>
    </row>
    <row r="2200" spans="1:6" x14ac:dyDescent="0.15">
      <c r="A2200" s="633" t="s">
        <v>1496</v>
      </c>
      <c r="B2200" s="633" t="s">
        <v>1497</v>
      </c>
      <c r="C2200" s="633" t="s">
        <v>653</v>
      </c>
      <c r="D2200" s="633" t="s">
        <v>1480</v>
      </c>
      <c r="E2200" s="633" t="s">
        <v>1498</v>
      </c>
      <c r="F2200" s="633" t="s">
        <v>7691</v>
      </c>
    </row>
    <row r="2201" spans="1:6" x14ac:dyDescent="0.15">
      <c r="A2201" s="633" t="s">
        <v>1499</v>
      </c>
      <c r="B2201" s="633" t="s">
        <v>1500</v>
      </c>
      <c r="C2201" s="633" t="s">
        <v>653</v>
      </c>
      <c r="D2201" s="633" t="s">
        <v>1480</v>
      </c>
      <c r="E2201" s="633" t="s">
        <v>1501</v>
      </c>
      <c r="F2201" s="633" t="s">
        <v>7691</v>
      </c>
    </row>
    <row r="2202" spans="1:6" x14ac:dyDescent="0.15">
      <c r="A2202" s="633" t="s">
        <v>1502</v>
      </c>
      <c r="B2202" s="633" t="s">
        <v>1503</v>
      </c>
      <c r="C2202" s="633" t="s">
        <v>653</v>
      </c>
      <c r="D2202" s="633" t="s">
        <v>1480</v>
      </c>
      <c r="E2202" s="633" t="s">
        <v>1504</v>
      </c>
      <c r="F2202" s="633" t="s">
        <v>7691</v>
      </c>
    </row>
    <row r="2203" spans="1:6" x14ac:dyDescent="0.15">
      <c r="A2203" s="633" t="s">
        <v>1505</v>
      </c>
      <c r="B2203" s="633" t="s">
        <v>1506</v>
      </c>
      <c r="C2203" s="633" t="s">
        <v>653</v>
      </c>
      <c r="D2203" s="633" t="s">
        <v>1480</v>
      </c>
      <c r="E2203" s="633" t="s">
        <v>1507</v>
      </c>
      <c r="F2203" s="633" t="s">
        <v>7691</v>
      </c>
    </row>
    <row r="2204" spans="1:6" x14ac:dyDescent="0.15">
      <c r="A2204" s="633" t="s">
        <v>1508</v>
      </c>
      <c r="B2204" s="633" t="s">
        <v>1509</v>
      </c>
      <c r="C2204" s="633" t="s">
        <v>653</v>
      </c>
      <c r="D2204" s="633" t="s">
        <v>1480</v>
      </c>
      <c r="E2204" s="633" t="s">
        <v>1510</v>
      </c>
      <c r="F2204" s="633" t="s">
        <v>7691</v>
      </c>
    </row>
    <row r="2205" spans="1:6" x14ac:dyDescent="0.15">
      <c r="A2205" s="633" t="s">
        <v>1511</v>
      </c>
      <c r="B2205" s="633" t="s">
        <v>1512</v>
      </c>
      <c r="C2205" s="633" t="s">
        <v>653</v>
      </c>
      <c r="D2205" s="633" t="s">
        <v>1480</v>
      </c>
      <c r="E2205" s="633" t="s">
        <v>1513</v>
      </c>
      <c r="F2205" s="633" t="s">
        <v>7691</v>
      </c>
    </row>
    <row r="2206" spans="1:6" x14ac:dyDescent="0.15">
      <c r="A2206" s="633" t="s">
        <v>1514</v>
      </c>
      <c r="B2206" s="633" t="s">
        <v>1515</v>
      </c>
      <c r="C2206" s="633" t="s">
        <v>653</v>
      </c>
      <c r="D2206" s="633" t="s">
        <v>1480</v>
      </c>
      <c r="E2206" s="633" t="s">
        <v>1516</v>
      </c>
      <c r="F2206" s="633" t="s">
        <v>7691</v>
      </c>
    </row>
    <row r="2207" spans="1:6" x14ac:dyDescent="0.15">
      <c r="A2207" s="633" t="s">
        <v>1517</v>
      </c>
      <c r="B2207" s="633" t="s">
        <v>1518</v>
      </c>
      <c r="C2207" s="633" t="s">
        <v>653</v>
      </c>
      <c r="D2207" s="633" t="s">
        <v>1480</v>
      </c>
      <c r="E2207" s="633" t="s">
        <v>1519</v>
      </c>
      <c r="F2207" s="633" t="s">
        <v>7691</v>
      </c>
    </row>
    <row r="2208" spans="1:6" x14ac:dyDescent="0.15">
      <c r="A2208" s="633" t="s">
        <v>1520</v>
      </c>
      <c r="B2208" s="633" t="s">
        <v>1521</v>
      </c>
      <c r="C2208" s="633" t="s">
        <v>653</v>
      </c>
      <c r="D2208" s="633" t="s">
        <v>1480</v>
      </c>
      <c r="E2208" s="633" t="s">
        <v>1522</v>
      </c>
      <c r="F2208" s="633" t="s">
        <v>7691</v>
      </c>
    </row>
    <row r="2209" spans="1:6" x14ac:dyDescent="0.15">
      <c r="A2209" s="633" t="s">
        <v>1523</v>
      </c>
      <c r="B2209" s="633" t="s">
        <v>1524</v>
      </c>
      <c r="C2209" s="633" t="s">
        <v>653</v>
      </c>
      <c r="D2209" s="633" t="s">
        <v>1480</v>
      </c>
      <c r="E2209" s="633" t="s">
        <v>1525</v>
      </c>
      <c r="F2209" s="633" t="s">
        <v>7691</v>
      </c>
    </row>
    <row r="2210" spans="1:6" x14ac:dyDescent="0.15">
      <c r="A2210" s="633" t="s">
        <v>1526</v>
      </c>
      <c r="B2210" s="633" t="s">
        <v>1527</v>
      </c>
      <c r="C2210" s="633" t="s">
        <v>653</v>
      </c>
      <c r="D2210" s="633" t="s">
        <v>1480</v>
      </c>
      <c r="E2210" s="633" t="s">
        <v>1528</v>
      </c>
      <c r="F2210" s="633" t="s">
        <v>7691</v>
      </c>
    </row>
    <row r="2211" spans="1:6" x14ac:dyDescent="0.15">
      <c r="A2211" s="633" t="s">
        <v>1529</v>
      </c>
      <c r="B2211" s="633" t="s">
        <v>1530</v>
      </c>
      <c r="C2211" s="633" t="s">
        <v>653</v>
      </c>
      <c r="D2211" s="633" t="s">
        <v>1480</v>
      </c>
      <c r="E2211" s="633" t="s">
        <v>1531</v>
      </c>
      <c r="F2211" s="633" t="s">
        <v>7691</v>
      </c>
    </row>
    <row r="2212" spans="1:6" x14ac:dyDescent="0.15">
      <c r="A2212" s="633" t="s">
        <v>1532</v>
      </c>
      <c r="B2212" s="633" t="s">
        <v>1533</v>
      </c>
      <c r="C2212" s="633" t="s">
        <v>653</v>
      </c>
      <c r="D2212" s="633" t="s">
        <v>1480</v>
      </c>
      <c r="E2212" s="633" t="s">
        <v>1534</v>
      </c>
      <c r="F2212" s="633" t="s">
        <v>7691</v>
      </c>
    </row>
    <row r="2213" spans="1:6" x14ac:dyDescent="0.15">
      <c r="A2213" s="633" t="s">
        <v>1535</v>
      </c>
      <c r="B2213" s="633" t="s">
        <v>1536</v>
      </c>
      <c r="C2213" s="633" t="s">
        <v>653</v>
      </c>
      <c r="D2213" s="633" t="s">
        <v>1480</v>
      </c>
      <c r="E2213" s="633" t="s">
        <v>1537</v>
      </c>
      <c r="F2213" s="633" t="s">
        <v>7691</v>
      </c>
    </row>
    <row r="2214" spans="1:6" x14ac:dyDescent="0.15">
      <c r="A2214" s="633" t="s">
        <v>1538</v>
      </c>
      <c r="B2214" s="633" t="s">
        <v>1539</v>
      </c>
      <c r="C2214" s="633" t="s">
        <v>653</v>
      </c>
      <c r="D2214" s="633" t="s">
        <v>1480</v>
      </c>
      <c r="E2214" s="633" t="s">
        <v>1540</v>
      </c>
      <c r="F2214" s="633" t="s">
        <v>7691</v>
      </c>
    </row>
    <row r="2215" spans="1:6" x14ac:dyDescent="0.15">
      <c r="A2215" s="633" t="s">
        <v>1541</v>
      </c>
      <c r="B2215" s="633" t="s">
        <v>1542</v>
      </c>
      <c r="C2215" s="633" t="s">
        <v>653</v>
      </c>
      <c r="D2215" s="633" t="s">
        <v>1480</v>
      </c>
      <c r="E2215" s="633" t="s">
        <v>1543</v>
      </c>
      <c r="F2215" s="633" t="s">
        <v>7691</v>
      </c>
    </row>
    <row r="2216" spans="1:6" x14ac:dyDescent="0.15">
      <c r="A2216" s="633" t="s">
        <v>1544</v>
      </c>
      <c r="B2216" s="633" t="s">
        <v>1545</v>
      </c>
      <c r="C2216" s="633" t="s">
        <v>653</v>
      </c>
      <c r="D2216" s="633" t="s">
        <v>1480</v>
      </c>
      <c r="E2216" s="633" t="s">
        <v>1546</v>
      </c>
      <c r="F2216" s="633" t="s">
        <v>7691</v>
      </c>
    </row>
    <row r="2217" spans="1:6" x14ac:dyDescent="0.15">
      <c r="A2217" s="633" t="s">
        <v>1547</v>
      </c>
      <c r="B2217" s="633" t="s">
        <v>1548</v>
      </c>
      <c r="C2217" s="633" t="s">
        <v>653</v>
      </c>
      <c r="D2217" s="633" t="s">
        <v>1480</v>
      </c>
      <c r="E2217" s="633" t="s">
        <v>1549</v>
      </c>
      <c r="F2217" s="633" t="s">
        <v>7691</v>
      </c>
    </row>
    <row r="2218" spans="1:6" x14ac:dyDescent="0.15">
      <c r="A2218" s="633" t="s">
        <v>1550</v>
      </c>
      <c r="B2218" s="633" t="s">
        <v>1551</v>
      </c>
      <c r="C2218" s="633" t="s">
        <v>653</v>
      </c>
      <c r="D2218" s="633" t="s">
        <v>1480</v>
      </c>
      <c r="E2218" s="633" t="s">
        <v>1552</v>
      </c>
      <c r="F2218" s="633" t="s">
        <v>7691</v>
      </c>
    </row>
    <row r="2219" spans="1:6" x14ac:dyDescent="0.15">
      <c r="A2219" s="633" t="s">
        <v>1553</v>
      </c>
      <c r="B2219" s="633" t="s">
        <v>1554</v>
      </c>
      <c r="C2219" s="633" t="s">
        <v>653</v>
      </c>
      <c r="D2219" s="633" t="s">
        <v>1480</v>
      </c>
      <c r="E2219" s="633" t="s">
        <v>1555</v>
      </c>
      <c r="F2219" s="633" t="s">
        <v>7691</v>
      </c>
    </row>
    <row r="2220" spans="1:6" x14ac:dyDescent="0.15">
      <c r="A2220" s="633" t="s">
        <v>1556</v>
      </c>
      <c r="B2220" s="633" t="s">
        <v>1557</v>
      </c>
      <c r="C2220" s="633" t="s">
        <v>653</v>
      </c>
      <c r="D2220" s="633" t="s">
        <v>1480</v>
      </c>
      <c r="E2220" s="633" t="s">
        <v>1558</v>
      </c>
      <c r="F2220" s="633" t="s">
        <v>7691</v>
      </c>
    </row>
    <row r="2221" spans="1:6" x14ac:dyDescent="0.15">
      <c r="A2221" s="633" t="s">
        <v>1559</v>
      </c>
      <c r="B2221" s="633" t="s">
        <v>1560</v>
      </c>
      <c r="C2221" s="633" t="s">
        <v>653</v>
      </c>
      <c r="D2221" s="633" t="s">
        <v>1480</v>
      </c>
      <c r="E2221" s="633" t="s">
        <v>1561</v>
      </c>
      <c r="F2221" s="633" t="s">
        <v>7691</v>
      </c>
    </row>
    <row r="2222" spans="1:6" x14ac:dyDescent="0.15">
      <c r="A2222" s="633" t="s">
        <v>1562</v>
      </c>
      <c r="B2222" s="633" t="s">
        <v>1563</v>
      </c>
      <c r="C2222" s="633" t="s">
        <v>653</v>
      </c>
      <c r="D2222" s="633" t="s">
        <v>1480</v>
      </c>
      <c r="E2222" s="633" t="s">
        <v>1564</v>
      </c>
      <c r="F2222" s="633" t="s">
        <v>7691</v>
      </c>
    </row>
    <row r="2223" spans="1:6" x14ac:dyDescent="0.15">
      <c r="A2223" s="633" t="s">
        <v>1565</v>
      </c>
      <c r="B2223" s="633" t="s">
        <v>1566</v>
      </c>
      <c r="C2223" s="633" t="s">
        <v>653</v>
      </c>
      <c r="D2223" s="633" t="s">
        <v>1480</v>
      </c>
      <c r="E2223" s="633" t="s">
        <v>1567</v>
      </c>
      <c r="F2223" s="633" t="s">
        <v>7691</v>
      </c>
    </row>
    <row r="2224" spans="1:6" x14ac:dyDescent="0.15">
      <c r="A2224" s="633" t="s">
        <v>1568</v>
      </c>
      <c r="B2224" s="633" t="s">
        <v>1569</v>
      </c>
      <c r="C2224" s="633" t="s">
        <v>653</v>
      </c>
      <c r="D2224" s="633" t="s">
        <v>1480</v>
      </c>
      <c r="E2224" s="633" t="s">
        <v>1570</v>
      </c>
      <c r="F2224" s="633" t="s">
        <v>7691</v>
      </c>
    </row>
    <row r="2225" spans="1:6" x14ac:dyDescent="0.15">
      <c r="A2225" s="633" t="s">
        <v>1571</v>
      </c>
      <c r="B2225" s="633" t="s">
        <v>1572</v>
      </c>
      <c r="C2225" s="633" t="s">
        <v>653</v>
      </c>
      <c r="D2225" s="633" t="s">
        <v>1480</v>
      </c>
      <c r="E2225" s="633" t="s">
        <v>1573</v>
      </c>
      <c r="F2225" s="633" t="s">
        <v>7691</v>
      </c>
    </row>
    <row r="2226" spans="1:6" x14ac:dyDescent="0.15">
      <c r="A2226" s="633" t="s">
        <v>1574</v>
      </c>
      <c r="B2226" s="633" t="s">
        <v>1575</v>
      </c>
      <c r="C2226" s="633" t="s">
        <v>653</v>
      </c>
      <c r="D2226" s="633" t="s">
        <v>1480</v>
      </c>
      <c r="E2226" s="633" t="s">
        <v>1576</v>
      </c>
      <c r="F2226" s="633" t="s">
        <v>7691</v>
      </c>
    </row>
    <row r="2227" spans="1:6" x14ac:dyDescent="0.15">
      <c r="A2227" s="633" t="s">
        <v>1577</v>
      </c>
      <c r="B2227" s="633" t="s">
        <v>1578</v>
      </c>
      <c r="C2227" s="633" t="s">
        <v>653</v>
      </c>
      <c r="D2227" s="633" t="s">
        <v>1480</v>
      </c>
      <c r="E2227" s="633" t="s">
        <v>1579</v>
      </c>
      <c r="F2227" s="633" t="s">
        <v>7691</v>
      </c>
    </row>
    <row r="2228" spans="1:6" x14ac:dyDescent="0.15">
      <c r="A2228" s="633" t="s">
        <v>1580</v>
      </c>
      <c r="B2228" s="633" t="s">
        <v>1581</v>
      </c>
      <c r="C2228" s="633" t="s">
        <v>653</v>
      </c>
      <c r="D2228" s="633" t="s">
        <v>1480</v>
      </c>
      <c r="E2228" s="633" t="s">
        <v>1582</v>
      </c>
      <c r="F2228" s="633" t="s">
        <v>7691</v>
      </c>
    </row>
    <row r="2229" spans="1:6" x14ac:dyDescent="0.15">
      <c r="A2229" s="633" t="s">
        <v>1583</v>
      </c>
      <c r="B2229" s="633" t="s">
        <v>1584</v>
      </c>
      <c r="C2229" s="633" t="s">
        <v>653</v>
      </c>
      <c r="D2229" s="633" t="s">
        <v>1480</v>
      </c>
      <c r="E2229" s="633" t="s">
        <v>1585</v>
      </c>
      <c r="F2229" s="633" t="s">
        <v>7691</v>
      </c>
    </row>
    <row r="2230" spans="1:6" x14ac:dyDescent="0.15">
      <c r="A2230" s="633" t="s">
        <v>1586</v>
      </c>
      <c r="B2230" s="633" t="s">
        <v>1587</v>
      </c>
      <c r="C2230" s="633" t="s">
        <v>653</v>
      </c>
      <c r="D2230" s="633" t="s">
        <v>1480</v>
      </c>
      <c r="E2230" s="633" t="s">
        <v>1588</v>
      </c>
      <c r="F2230" s="633" t="s">
        <v>7691</v>
      </c>
    </row>
    <row r="2231" spans="1:6" x14ac:dyDescent="0.15">
      <c r="A2231" s="633" t="s">
        <v>1589</v>
      </c>
      <c r="B2231" s="633" t="s">
        <v>1590</v>
      </c>
      <c r="C2231" s="633" t="s">
        <v>653</v>
      </c>
      <c r="D2231" s="633" t="s">
        <v>1480</v>
      </c>
      <c r="E2231" s="633" t="s">
        <v>1591</v>
      </c>
      <c r="F2231" s="633" t="s">
        <v>7691</v>
      </c>
    </row>
    <row r="2232" spans="1:6" x14ac:dyDescent="0.15">
      <c r="A2232" s="633" t="s">
        <v>1592</v>
      </c>
      <c r="B2232" s="633" t="s">
        <v>1593</v>
      </c>
      <c r="C2232" s="633" t="s">
        <v>653</v>
      </c>
      <c r="D2232" s="633" t="s">
        <v>1480</v>
      </c>
      <c r="E2232" s="633" t="s">
        <v>1594</v>
      </c>
      <c r="F2232" s="633" t="s">
        <v>7691</v>
      </c>
    </row>
    <row r="2233" spans="1:6" x14ac:dyDescent="0.15">
      <c r="A2233" s="633" t="s">
        <v>1595</v>
      </c>
      <c r="B2233" s="633" t="s">
        <v>1596</v>
      </c>
      <c r="C2233" s="633" t="s">
        <v>653</v>
      </c>
      <c r="D2233" s="633" t="s">
        <v>1480</v>
      </c>
      <c r="E2233" s="633" t="s">
        <v>1597</v>
      </c>
      <c r="F2233" s="633" t="s">
        <v>7691</v>
      </c>
    </row>
    <row r="2234" spans="1:6" x14ac:dyDescent="0.15">
      <c r="A2234" s="633" t="s">
        <v>1598</v>
      </c>
      <c r="B2234" s="633" t="s">
        <v>1599</v>
      </c>
      <c r="C2234" s="633" t="s">
        <v>653</v>
      </c>
      <c r="D2234" s="633" t="s">
        <v>1480</v>
      </c>
      <c r="E2234" s="633" t="s">
        <v>1600</v>
      </c>
      <c r="F2234" s="633" t="s">
        <v>7691</v>
      </c>
    </row>
    <row r="2235" spans="1:6" x14ac:dyDescent="0.15">
      <c r="A2235" s="633" t="s">
        <v>1601</v>
      </c>
      <c r="B2235" s="633" t="s">
        <v>1602</v>
      </c>
      <c r="C2235" s="633" t="s">
        <v>653</v>
      </c>
      <c r="D2235" s="633" t="s">
        <v>1480</v>
      </c>
      <c r="E2235" s="633" t="s">
        <v>840</v>
      </c>
      <c r="F2235" s="633" t="s">
        <v>7691</v>
      </c>
    </row>
    <row r="2236" spans="1:6" x14ac:dyDescent="0.15">
      <c r="A2236" s="633" t="s">
        <v>1603</v>
      </c>
      <c r="B2236" s="633" t="s">
        <v>1604</v>
      </c>
      <c r="C2236" s="633" t="s">
        <v>653</v>
      </c>
      <c r="D2236" s="633" t="s">
        <v>1480</v>
      </c>
      <c r="E2236" s="633" t="s">
        <v>1605</v>
      </c>
      <c r="F2236" s="633" t="s">
        <v>7691</v>
      </c>
    </row>
    <row r="2237" spans="1:6" x14ac:dyDescent="0.15">
      <c r="A2237" s="633" t="s">
        <v>1606</v>
      </c>
      <c r="B2237" s="633" t="s">
        <v>1607</v>
      </c>
      <c r="C2237" s="633" t="s">
        <v>653</v>
      </c>
      <c r="D2237" s="633" t="s">
        <v>1480</v>
      </c>
      <c r="E2237" s="633" t="s">
        <v>1608</v>
      </c>
      <c r="F2237" s="633" t="s">
        <v>7691</v>
      </c>
    </row>
    <row r="2238" spans="1:6" x14ac:dyDescent="0.15">
      <c r="A2238" s="633" t="s">
        <v>1609</v>
      </c>
      <c r="B2238" s="633" t="s">
        <v>1610</v>
      </c>
      <c r="C2238" s="633" t="s">
        <v>653</v>
      </c>
      <c r="D2238" s="633" t="s">
        <v>1480</v>
      </c>
      <c r="E2238" s="633" t="s">
        <v>1611</v>
      </c>
      <c r="F2238" s="633" t="s">
        <v>7691</v>
      </c>
    </row>
    <row r="2239" spans="1:6" x14ac:dyDescent="0.15">
      <c r="A2239" s="633" t="s">
        <v>1612</v>
      </c>
      <c r="B2239" s="633" t="s">
        <v>1613</v>
      </c>
      <c r="C2239" s="633" t="s">
        <v>653</v>
      </c>
      <c r="D2239" s="633" t="s">
        <v>1480</v>
      </c>
      <c r="E2239" s="633" t="s">
        <v>1614</v>
      </c>
      <c r="F2239" s="633" t="s">
        <v>7691</v>
      </c>
    </row>
    <row r="2240" spans="1:6" x14ac:dyDescent="0.15">
      <c r="A2240" s="633" t="s">
        <v>1615</v>
      </c>
      <c r="B2240" s="633" t="s">
        <v>1616</v>
      </c>
      <c r="C2240" s="633" t="s">
        <v>653</v>
      </c>
      <c r="D2240" s="633" t="s">
        <v>1480</v>
      </c>
      <c r="E2240" s="633" t="s">
        <v>1617</v>
      </c>
      <c r="F2240" s="633" t="s">
        <v>7691</v>
      </c>
    </row>
    <row r="2241" spans="1:6" x14ac:dyDescent="0.15">
      <c r="A2241" s="633" t="s">
        <v>1618</v>
      </c>
      <c r="B2241" s="633" t="s">
        <v>1619</v>
      </c>
      <c r="C2241" s="633" t="s">
        <v>653</v>
      </c>
      <c r="D2241" s="633" t="s">
        <v>1480</v>
      </c>
      <c r="E2241" s="633" t="s">
        <v>1620</v>
      </c>
      <c r="F2241" s="633" t="s">
        <v>7691</v>
      </c>
    </row>
    <row r="2242" spans="1:6" x14ac:dyDescent="0.15">
      <c r="A2242" s="633" t="s">
        <v>1621</v>
      </c>
      <c r="B2242" s="633" t="s">
        <v>1622</v>
      </c>
      <c r="C2242" s="633" t="s">
        <v>653</v>
      </c>
      <c r="D2242" s="633" t="s">
        <v>1480</v>
      </c>
      <c r="E2242" s="633" t="s">
        <v>1623</v>
      </c>
      <c r="F2242" s="633" t="s">
        <v>7691</v>
      </c>
    </row>
    <row r="2243" spans="1:6" x14ac:dyDescent="0.15">
      <c r="A2243" s="633" t="s">
        <v>1624</v>
      </c>
      <c r="B2243" s="633" t="s">
        <v>1625</v>
      </c>
      <c r="C2243" s="633" t="s">
        <v>653</v>
      </c>
      <c r="D2243" s="633" t="s">
        <v>1480</v>
      </c>
      <c r="E2243" s="633" t="s">
        <v>1626</v>
      </c>
      <c r="F2243" s="633" t="s">
        <v>7691</v>
      </c>
    </row>
    <row r="2244" spans="1:6" x14ac:dyDescent="0.15">
      <c r="A2244" s="633" t="s">
        <v>1627</v>
      </c>
      <c r="B2244" s="633" t="s">
        <v>1628</v>
      </c>
      <c r="C2244" s="633" t="s">
        <v>653</v>
      </c>
      <c r="D2244" s="633" t="s">
        <v>1480</v>
      </c>
      <c r="E2244" s="633" t="s">
        <v>1629</v>
      </c>
      <c r="F2244" s="633" t="s">
        <v>7691</v>
      </c>
    </row>
    <row r="2245" spans="1:6" x14ac:dyDescent="0.15">
      <c r="A2245" s="633" t="s">
        <v>1630</v>
      </c>
      <c r="B2245" s="633" t="s">
        <v>1631</v>
      </c>
      <c r="C2245" s="633" t="s">
        <v>653</v>
      </c>
      <c r="D2245" s="633" t="s">
        <v>1480</v>
      </c>
      <c r="E2245" s="633" t="s">
        <v>1632</v>
      </c>
      <c r="F2245" s="633" t="s">
        <v>7691</v>
      </c>
    </row>
    <row r="2246" spans="1:6" x14ac:dyDescent="0.15">
      <c r="A2246" s="633" t="s">
        <v>1633</v>
      </c>
      <c r="B2246" s="633" t="s">
        <v>1634</v>
      </c>
      <c r="C2246" s="633" t="s">
        <v>653</v>
      </c>
      <c r="D2246" s="633" t="s">
        <v>1480</v>
      </c>
      <c r="E2246" s="633" t="s">
        <v>1635</v>
      </c>
      <c r="F2246" s="633" t="s">
        <v>7691</v>
      </c>
    </row>
    <row r="2247" spans="1:6" x14ac:dyDescent="0.15">
      <c r="A2247" s="633" t="s">
        <v>1636</v>
      </c>
      <c r="B2247" s="633" t="s">
        <v>1637</v>
      </c>
      <c r="C2247" s="633" t="s">
        <v>653</v>
      </c>
      <c r="D2247" s="633" t="s">
        <v>1480</v>
      </c>
      <c r="E2247" s="633" t="s">
        <v>1638</v>
      </c>
      <c r="F2247" s="633" t="s">
        <v>7691</v>
      </c>
    </row>
    <row r="2248" spans="1:6" x14ac:dyDescent="0.15">
      <c r="A2248" s="633" t="s">
        <v>1639</v>
      </c>
      <c r="B2248" s="633" t="s">
        <v>1640</v>
      </c>
      <c r="C2248" s="633" t="s">
        <v>653</v>
      </c>
      <c r="D2248" s="633" t="s">
        <v>1480</v>
      </c>
      <c r="E2248" s="633" t="s">
        <v>1641</v>
      </c>
      <c r="F2248" s="633" t="s">
        <v>7691</v>
      </c>
    </row>
    <row r="2249" spans="1:6" x14ac:dyDescent="0.15">
      <c r="A2249" s="633" t="s">
        <v>1642</v>
      </c>
      <c r="B2249" s="633" t="s">
        <v>1643</v>
      </c>
      <c r="C2249" s="633" t="s">
        <v>653</v>
      </c>
      <c r="D2249" s="633" t="s">
        <v>1480</v>
      </c>
      <c r="E2249" s="633" t="s">
        <v>1644</v>
      </c>
      <c r="F2249" s="633" t="s">
        <v>7691</v>
      </c>
    </row>
    <row r="2250" spans="1:6" x14ac:dyDescent="0.15">
      <c r="A2250" s="633" t="s">
        <v>1645</v>
      </c>
      <c r="B2250" s="633" t="s">
        <v>1646</v>
      </c>
      <c r="C2250" s="633" t="s">
        <v>653</v>
      </c>
      <c r="D2250" s="633" t="s">
        <v>1480</v>
      </c>
      <c r="E2250" s="633" t="s">
        <v>1647</v>
      </c>
      <c r="F2250" s="633" t="s">
        <v>7691</v>
      </c>
    </row>
    <row r="2251" spans="1:6" x14ac:dyDescent="0.15">
      <c r="A2251" s="633" t="s">
        <v>1648</v>
      </c>
      <c r="B2251" s="633" t="s">
        <v>1649</v>
      </c>
      <c r="C2251" s="633" t="s">
        <v>653</v>
      </c>
      <c r="D2251" s="633" t="s">
        <v>1480</v>
      </c>
      <c r="E2251" s="633" t="s">
        <v>1650</v>
      </c>
      <c r="F2251" s="633" t="s">
        <v>7691</v>
      </c>
    </row>
    <row r="2252" spans="1:6" x14ac:dyDescent="0.15">
      <c r="A2252" s="633" t="s">
        <v>1651</v>
      </c>
      <c r="B2252" s="633" t="s">
        <v>1652</v>
      </c>
      <c r="C2252" s="633" t="s">
        <v>653</v>
      </c>
      <c r="D2252" s="633" t="s">
        <v>1480</v>
      </c>
      <c r="E2252" s="633" t="s">
        <v>1653</v>
      </c>
      <c r="F2252" s="633" t="s">
        <v>7691</v>
      </c>
    </row>
    <row r="2253" spans="1:6" x14ac:dyDescent="0.15">
      <c r="A2253" s="633" t="s">
        <v>1654</v>
      </c>
      <c r="B2253" s="633" t="s">
        <v>1655</v>
      </c>
      <c r="C2253" s="633" t="s">
        <v>653</v>
      </c>
      <c r="D2253" s="633" t="s">
        <v>1480</v>
      </c>
      <c r="E2253" s="633" t="s">
        <v>1656</v>
      </c>
      <c r="F2253" s="633" t="s">
        <v>7691</v>
      </c>
    </row>
    <row r="2254" spans="1:6" x14ac:dyDescent="0.15">
      <c r="A2254" s="633" t="s">
        <v>1657</v>
      </c>
      <c r="B2254" s="633" t="s">
        <v>1658</v>
      </c>
      <c r="C2254" s="633" t="s">
        <v>653</v>
      </c>
      <c r="D2254" s="633" t="s">
        <v>1480</v>
      </c>
      <c r="E2254" s="633" t="s">
        <v>1659</v>
      </c>
      <c r="F2254" s="633" t="s">
        <v>7691</v>
      </c>
    </row>
    <row r="2255" spans="1:6" x14ac:dyDescent="0.15">
      <c r="A2255" s="633" t="s">
        <v>1660</v>
      </c>
      <c r="B2255" s="633" t="s">
        <v>1661</v>
      </c>
      <c r="C2255" s="633" t="s">
        <v>653</v>
      </c>
      <c r="D2255" s="633" t="s">
        <v>1480</v>
      </c>
      <c r="E2255" s="633" t="s">
        <v>1662</v>
      </c>
      <c r="F2255" s="633" t="s">
        <v>7691</v>
      </c>
    </row>
    <row r="2256" spans="1:6" x14ac:dyDescent="0.15">
      <c r="A2256" s="633" t="s">
        <v>1663</v>
      </c>
      <c r="B2256" s="633" t="s">
        <v>1664</v>
      </c>
      <c r="C2256" s="633" t="s">
        <v>653</v>
      </c>
      <c r="D2256" s="633" t="s">
        <v>1480</v>
      </c>
      <c r="E2256" s="633" t="s">
        <v>1665</v>
      </c>
      <c r="F2256" s="633" t="s">
        <v>7691</v>
      </c>
    </row>
    <row r="2257" spans="1:6" x14ac:dyDescent="0.15">
      <c r="A2257" s="633" t="s">
        <v>1666</v>
      </c>
      <c r="B2257" s="633" t="s">
        <v>1667</v>
      </c>
      <c r="C2257" s="633" t="s">
        <v>653</v>
      </c>
      <c r="D2257" s="633" t="s">
        <v>1480</v>
      </c>
      <c r="E2257" s="633" t="s">
        <v>1668</v>
      </c>
      <c r="F2257" s="633" t="s">
        <v>7691</v>
      </c>
    </row>
    <row r="2258" spans="1:6" x14ac:dyDescent="0.15">
      <c r="A2258" s="633" t="s">
        <v>1669</v>
      </c>
      <c r="B2258" s="633" t="s">
        <v>1670</v>
      </c>
      <c r="C2258" s="633" t="s">
        <v>653</v>
      </c>
      <c r="D2258" s="633" t="s">
        <v>1480</v>
      </c>
      <c r="E2258" s="633" t="s">
        <v>1671</v>
      </c>
      <c r="F2258" s="633" t="s">
        <v>7691</v>
      </c>
    </row>
    <row r="2259" spans="1:6" x14ac:dyDescent="0.15">
      <c r="A2259" s="633" t="s">
        <v>1672</v>
      </c>
      <c r="B2259" s="633" t="s">
        <v>1673</v>
      </c>
      <c r="C2259" s="633" t="s">
        <v>653</v>
      </c>
      <c r="D2259" s="633" t="s">
        <v>1480</v>
      </c>
      <c r="E2259" s="633" t="s">
        <v>1674</v>
      </c>
      <c r="F2259" s="633" t="s">
        <v>7691</v>
      </c>
    </row>
    <row r="2260" spans="1:6" x14ac:dyDescent="0.15">
      <c r="A2260" s="633" t="s">
        <v>1675</v>
      </c>
      <c r="B2260" s="633" t="s">
        <v>1676</v>
      </c>
      <c r="C2260" s="633" t="s">
        <v>653</v>
      </c>
      <c r="D2260" s="633" t="s">
        <v>1480</v>
      </c>
      <c r="E2260" s="633" t="s">
        <v>1677</v>
      </c>
      <c r="F2260" s="633" t="s">
        <v>7691</v>
      </c>
    </row>
    <row r="2261" spans="1:6" x14ac:dyDescent="0.15">
      <c r="A2261" s="633" t="s">
        <v>1678</v>
      </c>
      <c r="B2261" s="633" t="s">
        <v>1679</v>
      </c>
      <c r="C2261" s="633" t="s">
        <v>653</v>
      </c>
      <c r="D2261" s="633" t="s">
        <v>1480</v>
      </c>
      <c r="E2261" s="633" t="s">
        <v>1680</v>
      </c>
      <c r="F2261" s="633" t="s">
        <v>7691</v>
      </c>
    </row>
    <row r="2262" spans="1:6" x14ac:dyDescent="0.15">
      <c r="A2262" s="633" t="s">
        <v>1681</v>
      </c>
      <c r="B2262" s="633" t="s">
        <v>1682</v>
      </c>
      <c r="C2262" s="633" t="s">
        <v>653</v>
      </c>
      <c r="D2262" s="633" t="s">
        <v>1480</v>
      </c>
      <c r="E2262" s="633" t="s">
        <v>1683</v>
      </c>
      <c r="F2262" s="633" t="s">
        <v>7691</v>
      </c>
    </row>
    <row r="2263" spans="1:6" x14ac:dyDescent="0.15">
      <c r="A2263" s="633" t="s">
        <v>1684</v>
      </c>
      <c r="B2263" s="633" t="s">
        <v>1685</v>
      </c>
      <c r="C2263" s="633" t="s">
        <v>653</v>
      </c>
      <c r="D2263" s="633" t="s">
        <v>1480</v>
      </c>
      <c r="E2263" s="633" t="s">
        <v>1686</v>
      </c>
      <c r="F2263" s="633" t="s">
        <v>7691</v>
      </c>
    </row>
    <row r="2264" spans="1:6" x14ac:dyDescent="0.15">
      <c r="A2264" s="633" t="s">
        <v>1687</v>
      </c>
      <c r="B2264" s="633" t="s">
        <v>1688</v>
      </c>
      <c r="C2264" s="633" t="s">
        <v>653</v>
      </c>
      <c r="D2264" s="633" t="s">
        <v>1480</v>
      </c>
      <c r="E2264" s="633" t="s">
        <v>1689</v>
      </c>
      <c r="F2264" s="633" t="s">
        <v>7691</v>
      </c>
    </row>
    <row r="2265" spans="1:6" x14ac:dyDescent="0.15">
      <c r="A2265" s="633" t="s">
        <v>1690</v>
      </c>
      <c r="B2265" s="633" t="s">
        <v>1691</v>
      </c>
      <c r="C2265" s="633" t="s">
        <v>653</v>
      </c>
      <c r="D2265" s="633" t="s">
        <v>1480</v>
      </c>
      <c r="E2265" s="633" t="s">
        <v>1692</v>
      </c>
      <c r="F2265" s="633" t="s">
        <v>7691</v>
      </c>
    </row>
    <row r="2266" spans="1:6" x14ac:dyDescent="0.15">
      <c r="A2266" s="633" t="s">
        <v>1693</v>
      </c>
      <c r="B2266" s="633" t="s">
        <v>1694</v>
      </c>
      <c r="C2266" s="633" t="s">
        <v>653</v>
      </c>
      <c r="D2266" s="633" t="s">
        <v>1480</v>
      </c>
      <c r="E2266" s="633" t="s">
        <v>1695</v>
      </c>
      <c r="F2266" s="633" t="s">
        <v>7691</v>
      </c>
    </row>
    <row r="2267" spans="1:6" x14ac:dyDescent="0.15">
      <c r="A2267" s="633" t="s">
        <v>1696</v>
      </c>
      <c r="B2267" s="633" t="s">
        <v>1697</v>
      </c>
      <c r="C2267" s="633" t="s">
        <v>653</v>
      </c>
      <c r="D2267" s="633" t="s">
        <v>1480</v>
      </c>
      <c r="E2267" s="633" t="s">
        <v>1698</v>
      </c>
      <c r="F2267" s="633" t="s">
        <v>7691</v>
      </c>
    </row>
    <row r="2268" spans="1:6" x14ac:dyDescent="0.15">
      <c r="A2268" s="633" t="s">
        <v>1699</v>
      </c>
      <c r="B2268" s="633" t="s">
        <v>1700</v>
      </c>
      <c r="C2268" s="633" t="s">
        <v>653</v>
      </c>
      <c r="D2268" s="633" t="s">
        <v>1480</v>
      </c>
      <c r="E2268" s="633" t="s">
        <v>1701</v>
      </c>
      <c r="F2268" s="633" t="s">
        <v>7691</v>
      </c>
    </row>
    <row r="2269" spans="1:6" x14ac:dyDescent="0.15">
      <c r="A2269" s="633" t="s">
        <v>1702</v>
      </c>
      <c r="B2269" s="633" t="s">
        <v>1703</v>
      </c>
      <c r="C2269" s="633" t="s">
        <v>653</v>
      </c>
      <c r="D2269" s="633" t="s">
        <v>1480</v>
      </c>
      <c r="E2269" s="633" t="s">
        <v>1704</v>
      </c>
      <c r="F2269" s="633" t="s">
        <v>7691</v>
      </c>
    </row>
    <row r="2270" spans="1:6" x14ac:dyDescent="0.15">
      <c r="A2270" s="633" t="s">
        <v>1705</v>
      </c>
      <c r="B2270" s="633" t="s">
        <v>1706</v>
      </c>
      <c r="C2270" s="633" t="s">
        <v>653</v>
      </c>
      <c r="D2270" s="633" t="s">
        <v>1480</v>
      </c>
      <c r="E2270" s="633" t="s">
        <v>1707</v>
      </c>
      <c r="F2270" s="633" t="s">
        <v>7691</v>
      </c>
    </row>
    <row r="2271" spans="1:6" x14ac:dyDescent="0.15">
      <c r="A2271" s="633" t="s">
        <v>1708</v>
      </c>
      <c r="B2271" s="633" t="s">
        <v>1709</v>
      </c>
      <c r="C2271" s="633" t="s">
        <v>653</v>
      </c>
      <c r="D2271" s="633" t="s">
        <v>1480</v>
      </c>
      <c r="E2271" s="633" t="s">
        <v>1710</v>
      </c>
      <c r="F2271" s="633" t="s">
        <v>7691</v>
      </c>
    </row>
    <row r="2272" spans="1:6" x14ac:dyDescent="0.15">
      <c r="A2272" s="633" t="s">
        <v>1711</v>
      </c>
      <c r="B2272" s="633" t="s">
        <v>1712</v>
      </c>
      <c r="C2272" s="633" t="s">
        <v>653</v>
      </c>
      <c r="D2272" s="633" t="s">
        <v>1480</v>
      </c>
      <c r="E2272" s="633" t="s">
        <v>1713</v>
      </c>
      <c r="F2272" s="633" t="s">
        <v>7691</v>
      </c>
    </row>
    <row r="2273" spans="1:6" x14ac:dyDescent="0.15">
      <c r="A2273" s="633" t="s">
        <v>1714</v>
      </c>
      <c r="B2273" s="633" t="s">
        <v>1715</v>
      </c>
      <c r="C2273" s="633" t="s">
        <v>653</v>
      </c>
      <c r="D2273" s="633" t="s">
        <v>1480</v>
      </c>
      <c r="E2273" s="633" t="s">
        <v>1716</v>
      </c>
      <c r="F2273" s="633" t="s">
        <v>7691</v>
      </c>
    </row>
    <row r="2274" spans="1:6" x14ac:dyDescent="0.15">
      <c r="A2274" s="633" t="s">
        <v>1717</v>
      </c>
      <c r="B2274" s="633" t="s">
        <v>1718</v>
      </c>
      <c r="C2274" s="633" t="s">
        <v>653</v>
      </c>
      <c r="D2274" s="633" t="s">
        <v>1480</v>
      </c>
      <c r="E2274" s="633" t="s">
        <v>1719</v>
      </c>
      <c r="F2274" s="633" t="s">
        <v>7691</v>
      </c>
    </row>
    <row r="2275" spans="1:6" x14ac:dyDescent="0.15">
      <c r="A2275" s="633" t="s">
        <v>1720</v>
      </c>
      <c r="B2275" s="633" t="s">
        <v>1721</v>
      </c>
      <c r="C2275" s="633" t="s">
        <v>653</v>
      </c>
      <c r="D2275" s="633" t="s">
        <v>1480</v>
      </c>
      <c r="E2275" s="633" t="s">
        <v>1722</v>
      </c>
      <c r="F2275" s="633" t="s">
        <v>7691</v>
      </c>
    </row>
    <row r="2276" spans="1:6" x14ac:dyDescent="0.15">
      <c r="A2276" s="633" t="s">
        <v>1723</v>
      </c>
      <c r="B2276" s="633" t="s">
        <v>1724</v>
      </c>
      <c r="C2276" s="633" t="s">
        <v>653</v>
      </c>
      <c r="D2276" s="633" t="s">
        <v>1480</v>
      </c>
      <c r="E2276" s="633" t="s">
        <v>1725</v>
      </c>
      <c r="F2276" s="633" t="s">
        <v>7691</v>
      </c>
    </row>
    <row r="2277" spans="1:6" x14ac:dyDescent="0.15">
      <c r="A2277" s="633" t="s">
        <v>1726</v>
      </c>
      <c r="B2277" s="633" t="s">
        <v>1727</v>
      </c>
      <c r="C2277" s="633" t="s">
        <v>653</v>
      </c>
      <c r="D2277" s="633" t="s">
        <v>1480</v>
      </c>
      <c r="E2277" s="633" t="s">
        <v>1728</v>
      </c>
      <c r="F2277" s="633" t="s">
        <v>7691</v>
      </c>
    </row>
    <row r="2278" spans="1:6" x14ac:dyDescent="0.15">
      <c r="A2278" s="633" t="s">
        <v>1729</v>
      </c>
      <c r="B2278" s="633" t="s">
        <v>1730</v>
      </c>
      <c r="C2278" s="633" t="s">
        <v>653</v>
      </c>
      <c r="D2278" s="633" t="s">
        <v>1480</v>
      </c>
      <c r="E2278" s="633" t="s">
        <v>1731</v>
      </c>
      <c r="F2278" s="633" t="s">
        <v>7691</v>
      </c>
    </row>
    <row r="2279" spans="1:6" x14ac:dyDescent="0.15">
      <c r="A2279" s="633" t="s">
        <v>1732</v>
      </c>
      <c r="B2279" s="633" t="s">
        <v>1733</v>
      </c>
      <c r="C2279" s="633" t="s">
        <v>653</v>
      </c>
      <c r="D2279" s="633" t="s">
        <v>1480</v>
      </c>
      <c r="E2279" s="633" t="s">
        <v>1734</v>
      </c>
      <c r="F2279" s="633" t="s">
        <v>7691</v>
      </c>
    </row>
    <row r="2280" spans="1:6" x14ac:dyDescent="0.15">
      <c r="A2280" s="633" t="s">
        <v>1735</v>
      </c>
      <c r="B2280" s="633" t="s">
        <v>1736</v>
      </c>
      <c r="C2280" s="633" t="s">
        <v>653</v>
      </c>
      <c r="D2280" s="633" t="s">
        <v>1480</v>
      </c>
      <c r="E2280" s="633" t="s">
        <v>1737</v>
      </c>
      <c r="F2280" s="633" t="s">
        <v>7691</v>
      </c>
    </row>
    <row r="2281" spans="1:6" x14ac:dyDescent="0.15">
      <c r="A2281" s="633" t="s">
        <v>1738</v>
      </c>
      <c r="B2281" s="633" t="s">
        <v>1739</v>
      </c>
      <c r="C2281" s="633" t="s">
        <v>653</v>
      </c>
      <c r="D2281" s="633" t="s">
        <v>1480</v>
      </c>
      <c r="E2281" s="633" t="s">
        <v>1740</v>
      </c>
      <c r="F2281" s="633" t="s">
        <v>7691</v>
      </c>
    </row>
    <row r="2282" spans="1:6" x14ac:dyDescent="0.15">
      <c r="A2282" s="633" t="s">
        <v>1741</v>
      </c>
      <c r="B2282" s="633" t="s">
        <v>1742</v>
      </c>
      <c r="C2282" s="633" t="s">
        <v>653</v>
      </c>
      <c r="D2282" s="633" t="s">
        <v>1480</v>
      </c>
      <c r="E2282" s="633" t="s">
        <v>1743</v>
      </c>
      <c r="F2282" s="633" t="s">
        <v>7691</v>
      </c>
    </row>
    <row r="2283" spans="1:6" x14ac:dyDescent="0.15">
      <c r="A2283" s="633" t="s">
        <v>1744</v>
      </c>
      <c r="B2283" s="633" t="s">
        <v>1745</v>
      </c>
      <c r="C2283" s="633" t="s">
        <v>653</v>
      </c>
      <c r="D2283" s="633" t="s">
        <v>1480</v>
      </c>
      <c r="E2283" s="633" t="s">
        <v>1746</v>
      </c>
      <c r="F2283" s="633" t="s">
        <v>7691</v>
      </c>
    </row>
    <row r="2284" spans="1:6" x14ac:dyDescent="0.15">
      <c r="A2284" s="633" t="s">
        <v>1747</v>
      </c>
      <c r="B2284" s="633" t="s">
        <v>1748</v>
      </c>
      <c r="C2284" s="633" t="s">
        <v>653</v>
      </c>
      <c r="D2284" s="633" t="s">
        <v>1480</v>
      </c>
      <c r="E2284" s="633" t="s">
        <v>1749</v>
      </c>
      <c r="F2284" s="633" t="s">
        <v>7691</v>
      </c>
    </row>
    <row r="2285" spans="1:6" x14ac:dyDescent="0.15">
      <c r="A2285" s="633" t="s">
        <v>1750</v>
      </c>
      <c r="B2285" s="633" t="s">
        <v>1751</v>
      </c>
      <c r="C2285" s="633" t="s">
        <v>653</v>
      </c>
      <c r="D2285" s="633" t="s">
        <v>1480</v>
      </c>
      <c r="E2285" s="633" t="s">
        <v>1752</v>
      </c>
      <c r="F2285" s="633" t="s">
        <v>7691</v>
      </c>
    </row>
    <row r="2286" spans="1:6" x14ac:dyDescent="0.15">
      <c r="A2286" s="633" t="s">
        <v>1753</v>
      </c>
      <c r="B2286" s="633" t="s">
        <v>1754</v>
      </c>
      <c r="C2286" s="633" t="s">
        <v>653</v>
      </c>
      <c r="D2286" s="633" t="s">
        <v>1480</v>
      </c>
      <c r="E2286" s="633" t="s">
        <v>1755</v>
      </c>
      <c r="F2286" s="633" t="s">
        <v>7691</v>
      </c>
    </row>
    <row r="2287" spans="1:6" x14ac:dyDescent="0.15">
      <c r="A2287" s="633" t="s">
        <v>1756</v>
      </c>
      <c r="B2287" s="633" t="s">
        <v>1757</v>
      </c>
      <c r="C2287" s="633" t="s">
        <v>653</v>
      </c>
      <c r="D2287" s="633" t="s">
        <v>1480</v>
      </c>
      <c r="E2287" s="633" t="s">
        <v>1758</v>
      </c>
      <c r="F2287" s="633" t="s">
        <v>7691</v>
      </c>
    </row>
    <row r="2288" spans="1:6" x14ac:dyDescent="0.15">
      <c r="A2288" s="633" t="s">
        <v>1759</v>
      </c>
      <c r="B2288" s="633" t="s">
        <v>1760</v>
      </c>
      <c r="C2288" s="633" t="s">
        <v>653</v>
      </c>
      <c r="D2288" s="633" t="s">
        <v>1480</v>
      </c>
      <c r="E2288" s="633" t="s">
        <v>1761</v>
      </c>
      <c r="F2288" s="633" t="s">
        <v>7691</v>
      </c>
    </row>
    <row r="2289" spans="1:6" x14ac:dyDescent="0.15">
      <c r="A2289" s="633" t="s">
        <v>1762</v>
      </c>
      <c r="B2289" s="633" t="s">
        <v>1763</v>
      </c>
      <c r="C2289" s="633" t="s">
        <v>653</v>
      </c>
      <c r="D2289" s="633" t="s">
        <v>1480</v>
      </c>
      <c r="E2289" s="633" t="s">
        <v>1764</v>
      </c>
      <c r="F2289" s="633" t="s">
        <v>7691</v>
      </c>
    </row>
    <row r="2290" spans="1:6" x14ac:dyDescent="0.15">
      <c r="A2290" s="633" t="s">
        <v>1765</v>
      </c>
      <c r="B2290" s="633" t="s">
        <v>1766</v>
      </c>
      <c r="C2290" s="633" t="s">
        <v>653</v>
      </c>
      <c r="D2290" s="633" t="s">
        <v>1480</v>
      </c>
      <c r="E2290" s="633" t="s">
        <v>1767</v>
      </c>
      <c r="F2290" s="633" t="s">
        <v>7691</v>
      </c>
    </row>
    <row r="2291" spans="1:6" x14ac:dyDescent="0.15">
      <c r="A2291" s="633" t="s">
        <v>1768</v>
      </c>
      <c r="B2291" s="633" t="s">
        <v>1769</v>
      </c>
      <c r="C2291" s="633" t="s">
        <v>653</v>
      </c>
      <c r="D2291" s="633" t="s">
        <v>1480</v>
      </c>
      <c r="E2291" s="633" t="s">
        <v>1770</v>
      </c>
      <c r="F2291" s="633" t="s">
        <v>7691</v>
      </c>
    </row>
    <row r="2292" spans="1:6" x14ac:dyDescent="0.15">
      <c r="A2292" s="633" t="s">
        <v>1771</v>
      </c>
      <c r="B2292" s="633" t="s">
        <v>1772</v>
      </c>
      <c r="C2292" s="633" t="s">
        <v>653</v>
      </c>
      <c r="D2292" s="633" t="s">
        <v>1480</v>
      </c>
      <c r="E2292" s="633" t="s">
        <v>1773</v>
      </c>
      <c r="F2292" s="633" t="s">
        <v>7691</v>
      </c>
    </row>
    <row r="2293" spans="1:6" x14ac:dyDescent="0.15">
      <c r="A2293" s="633" t="s">
        <v>1774</v>
      </c>
      <c r="B2293" s="633" t="s">
        <v>1775</v>
      </c>
      <c r="C2293" s="633" t="s">
        <v>653</v>
      </c>
      <c r="D2293" s="633" t="s">
        <v>1480</v>
      </c>
      <c r="E2293" s="633" t="s">
        <v>1776</v>
      </c>
      <c r="F2293" s="633" t="s">
        <v>7691</v>
      </c>
    </row>
    <row r="2294" spans="1:6" x14ac:dyDescent="0.15">
      <c r="A2294" s="633" t="s">
        <v>1777</v>
      </c>
      <c r="B2294" s="633" t="s">
        <v>1778</v>
      </c>
      <c r="C2294" s="633" t="s">
        <v>653</v>
      </c>
      <c r="D2294" s="633" t="s">
        <v>1480</v>
      </c>
      <c r="E2294" s="633" t="s">
        <v>1779</v>
      </c>
      <c r="F2294" s="633" t="s">
        <v>7691</v>
      </c>
    </row>
    <row r="2295" spans="1:6" x14ac:dyDescent="0.15">
      <c r="A2295" s="633" t="s">
        <v>1780</v>
      </c>
      <c r="B2295" s="633" t="s">
        <v>1781</v>
      </c>
      <c r="C2295" s="633" t="s">
        <v>653</v>
      </c>
      <c r="D2295" s="633" t="s">
        <v>1480</v>
      </c>
      <c r="E2295" s="633" t="s">
        <v>1782</v>
      </c>
      <c r="F2295" s="633" t="s">
        <v>7691</v>
      </c>
    </row>
    <row r="2296" spans="1:6" x14ac:dyDescent="0.15">
      <c r="A2296" s="633" t="s">
        <v>1783</v>
      </c>
      <c r="B2296" s="633" t="s">
        <v>1784</v>
      </c>
      <c r="C2296" s="633" t="s">
        <v>653</v>
      </c>
      <c r="D2296" s="633" t="s">
        <v>1480</v>
      </c>
      <c r="E2296" s="633" t="s">
        <v>1785</v>
      </c>
      <c r="F2296" s="633" t="s">
        <v>7691</v>
      </c>
    </row>
    <row r="2297" spans="1:6" x14ac:dyDescent="0.15">
      <c r="A2297" s="633" t="s">
        <v>1786</v>
      </c>
      <c r="B2297" s="633" t="s">
        <v>1787</v>
      </c>
      <c r="C2297" s="633" t="s">
        <v>653</v>
      </c>
      <c r="D2297" s="633" t="s">
        <v>1480</v>
      </c>
      <c r="E2297" s="633" t="s">
        <v>1788</v>
      </c>
      <c r="F2297" s="633" t="s">
        <v>7691</v>
      </c>
    </row>
    <row r="2298" spans="1:6" x14ac:dyDescent="0.15">
      <c r="A2298" s="633" t="s">
        <v>1789</v>
      </c>
      <c r="B2298" s="633" t="s">
        <v>1790</v>
      </c>
      <c r="C2298" s="633" t="s">
        <v>653</v>
      </c>
      <c r="D2298" s="633" t="s">
        <v>1480</v>
      </c>
      <c r="E2298" s="633" t="s">
        <v>1791</v>
      </c>
      <c r="F2298" s="633" t="s">
        <v>7691</v>
      </c>
    </row>
    <row r="2299" spans="1:6" x14ac:dyDescent="0.15">
      <c r="A2299" s="633" t="s">
        <v>1792</v>
      </c>
      <c r="B2299" s="633" t="s">
        <v>1793</v>
      </c>
      <c r="C2299" s="633" t="s">
        <v>653</v>
      </c>
      <c r="D2299" s="633" t="s">
        <v>1480</v>
      </c>
      <c r="E2299" s="633" t="s">
        <v>1794</v>
      </c>
      <c r="F2299" s="633" t="s">
        <v>7691</v>
      </c>
    </row>
    <row r="2300" spans="1:6" x14ac:dyDescent="0.15">
      <c r="A2300" s="633" t="s">
        <v>1795</v>
      </c>
      <c r="B2300" s="633" t="s">
        <v>1796</v>
      </c>
      <c r="C2300" s="633" t="s">
        <v>653</v>
      </c>
      <c r="D2300" s="633" t="s">
        <v>1480</v>
      </c>
      <c r="E2300" s="633" t="s">
        <v>1797</v>
      </c>
      <c r="F2300" s="633" t="s">
        <v>7691</v>
      </c>
    </row>
    <row r="2301" spans="1:6" x14ac:dyDescent="0.15">
      <c r="A2301" s="633" t="s">
        <v>1798</v>
      </c>
      <c r="B2301" s="633" t="s">
        <v>1799</v>
      </c>
      <c r="C2301" s="633" t="s">
        <v>653</v>
      </c>
      <c r="D2301" s="633" t="s">
        <v>1480</v>
      </c>
      <c r="E2301" s="633" t="s">
        <v>1800</v>
      </c>
      <c r="F2301" s="633" t="s">
        <v>7691</v>
      </c>
    </row>
    <row r="2302" spans="1:6" x14ac:dyDescent="0.15">
      <c r="A2302" s="633" t="s">
        <v>1801</v>
      </c>
      <c r="B2302" s="633" t="s">
        <v>1802</v>
      </c>
      <c r="C2302" s="633" t="s">
        <v>653</v>
      </c>
      <c r="D2302" s="633" t="s">
        <v>1480</v>
      </c>
      <c r="E2302" s="633" t="s">
        <v>1803</v>
      </c>
      <c r="F2302" s="633" t="s">
        <v>7691</v>
      </c>
    </row>
    <row r="2303" spans="1:6" x14ac:dyDescent="0.15">
      <c r="A2303" s="633" t="s">
        <v>1804</v>
      </c>
      <c r="B2303" s="633" t="s">
        <v>1805</v>
      </c>
      <c r="C2303" s="633" t="s">
        <v>653</v>
      </c>
      <c r="D2303" s="633" t="s">
        <v>1480</v>
      </c>
      <c r="E2303" s="633" t="s">
        <v>1806</v>
      </c>
      <c r="F2303" s="633" t="s">
        <v>7691</v>
      </c>
    </row>
    <row r="2304" spans="1:6" x14ac:dyDescent="0.15">
      <c r="A2304" s="633" t="s">
        <v>1807</v>
      </c>
      <c r="B2304" s="633" t="s">
        <v>1808</v>
      </c>
      <c r="C2304" s="633" t="s">
        <v>653</v>
      </c>
      <c r="D2304" s="633" t="s">
        <v>1480</v>
      </c>
      <c r="E2304" s="633" t="s">
        <v>1809</v>
      </c>
      <c r="F2304" s="633" t="s">
        <v>7691</v>
      </c>
    </row>
    <row r="2305" spans="1:6" x14ac:dyDescent="0.15">
      <c r="A2305" s="633" t="s">
        <v>1810</v>
      </c>
      <c r="B2305" s="633" t="s">
        <v>1811</v>
      </c>
      <c r="C2305" s="633" t="s">
        <v>653</v>
      </c>
      <c r="D2305" s="633" t="s">
        <v>1480</v>
      </c>
      <c r="E2305" s="633" t="s">
        <v>1812</v>
      </c>
      <c r="F2305" s="633" t="s">
        <v>7691</v>
      </c>
    </row>
    <row r="2306" spans="1:6" x14ac:dyDescent="0.15">
      <c r="A2306" s="633" t="s">
        <v>1813</v>
      </c>
      <c r="B2306" s="633" t="s">
        <v>1814</v>
      </c>
      <c r="C2306" s="633" t="s">
        <v>653</v>
      </c>
      <c r="D2306" s="633" t="s">
        <v>1480</v>
      </c>
      <c r="E2306" s="633" t="s">
        <v>1815</v>
      </c>
      <c r="F2306" s="633" t="s">
        <v>7691</v>
      </c>
    </row>
    <row r="2307" spans="1:6" x14ac:dyDescent="0.15">
      <c r="A2307" s="633" t="s">
        <v>1708</v>
      </c>
      <c r="B2307" s="633" t="s">
        <v>1816</v>
      </c>
      <c r="C2307" s="633" t="s">
        <v>653</v>
      </c>
      <c r="D2307" s="633" t="s">
        <v>1480</v>
      </c>
      <c r="E2307" s="633" t="s">
        <v>1817</v>
      </c>
      <c r="F2307" s="633" t="s">
        <v>7691</v>
      </c>
    </row>
    <row r="2308" spans="1:6" x14ac:dyDescent="0.15">
      <c r="A2308" s="633" t="s">
        <v>1818</v>
      </c>
      <c r="B2308" s="633" t="s">
        <v>1819</v>
      </c>
      <c r="C2308" s="633" t="s">
        <v>653</v>
      </c>
      <c r="D2308" s="633" t="s">
        <v>1480</v>
      </c>
      <c r="E2308" s="633" t="s">
        <v>1820</v>
      </c>
      <c r="F2308" s="633" t="s">
        <v>7691</v>
      </c>
    </row>
    <row r="2309" spans="1:6" x14ac:dyDescent="0.15">
      <c r="A2309" s="633" t="s">
        <v>1821</v>
      </c>
      <c r="B2309" s="633" t="s">
        <v>1822</v>
      </c>
      <c r="C2309" s="633" t="s">
        <v>653</v>
      </c>
      <c r="D2309" s="633" t="s">
        <v>1480</v>
      </c>
      <c r="E2309" s="633" t="s">
        <v>1823</v>
      </c>
      <c r="F2309" s="633" t="s">
        <v>7691</v>
      </c>
    </row>
    <row r="2310" spans="1:6" x14ac:dyDescent="0.15">
      <c r="A2310" s="633" t="s">
        <v>1824</v>
      </c>
      <c r="B2310" s="633" t="s">
        <v>1825</v>
      </c>
      <c r="C2310" s="633" t="s">
        <v>653</v>
      </c>
      <c r="D2310" s="633" t="s">
        <v>1480</v>
      </c>
      <c r="E2310" s="633" t="s">
        <v>1826</v>
      </c>
      <c r="F2310" s="633" t="s">
        <v>7691</v>
      </c>
    </row>
    <row r="2311" spans="1:6" x14ac:dyDescent="0.15">
      <c r="A2311" s="633" t="s">
        <v>1827</v>
      </c>
      <c r="B2311" s="633" t="s">
        <v>1828</v>
      </c>
      <c r="C2311" s="633" t="s">
        <v>653</v>
      </c>
      <c r="D2311" s="633" t="s">
        <v>1829</v>
      </c>
      <c r="E2311" s="633" t="s">
        <v>2165</v>
      </c>
      <c r="F2311" s="633" t="s">
        <v>7692</v>
      </c>
    </row>
    <row r="2312" spans="1:6" x14ac:dyDescent="0.15">
      <c r="A2312" s="633" t="s">
        <v>1830</v>
      </c>
      <c r="B2312" s="633" t="s">
        <v>1831</v>
      </c>
      <c r="C2312" s="633" t="s">
        <v>653</v>
      </c>
      <c r="D2312" s="633" t="s">
        <v>1829</v>
      </c>
      <c r="E2312" s="633" t="s">
        <v>1832</v>
      </c>
      <c r="F2312" s="633" t="s">
        <v>7692</v>
      </c>
    </row>
    <row r="2313" spans="1:6" x14ac:dyDescent="0.15">
      <c r="A2313" s="633" t="s">
        <v>1833</v>
      </c>
      <c r="B2313" s="633" t="s">
        <v>1834</v>
      </c>
      <c r="C2313" s="633" t="s">
        <v>653</v>
      </c>
      <c r="D2313" s="633" t="s">
        <v>1829</v>
      </c>
      <c r="E2313" s="633" t="s">
        <v>1835</v>
      </c>
      <c r="F2313" s="633" t="s">
        <v>7692</v>
      </c>
    </row>
    <row r="2314" spans="1:6" x14ac:dyDescent="0.15">
      <c r="A2314" s="633" t="s">
        <v>1836</v>
      </c>
      <c r="B2314" s="633" t="s">
        <v>1837</v>
      </c>
      <c r="C2314" s="633" t="s">
        <v>653</v>
      </c>
      <c r="D2314" s="633" t="s">
        <v>1829</v>
      </c>
      <c r="E2314" s="633" t="s">
        <v>1838</v>
      </c>
      <c r="F2314" s="633" t="s">
        <v>7692</v>
      </c>
    </row>
    <row r="2315" spans="1:6" x14ac:dyDescent="0.15">
      <c r="A2315" s="633" t="s">
        <v>1839</v>
      </c>
      <c r="B2315" s="633" t="s">
        <v>1840</v>
      </c>
      <c r="C2315" s="633" t="s">
        <v>653</v>
      </c>
      <c r="D2315" s="633" t="s">
        <v>1829</v>
      </c>
      <c r="E2315" s="633" t="s">
        <v>1841</v>
      </c>
      <c r="F2315" s="633" t="s">
        <v>7692</v>
      </c>
    </row>
    <row r="2316" spans="1:6" x14ac:dyDescent="0.15">
      <c r="A2316" s="633" t="s">
        <v>1842</v>
      </c>
      <c r="B2316" s="633" t="s">
        <v>1843</v>
      </c>
      <c r="C2316" s="633" t="s">
        <v>653</v>
      </c>
      <c r="D2316" s="633" t="s">
        <v>1829</v>
      </c>
      <c r="E2316" s="633" t="s">
        <v>1844</v>
      </c>
      <c r="F2316" s="633" t="s">
        <v>7692</v>
      </c>
    </row>
    <row r="2317" spans="1:6" x14ac:dyDescent="0.15">
      <c r="A2317" s="633" t="s">
        <v>1845</v>
      </c>
      <c r="B2317" s="633" t="s">
        <v>1846</v>
      </c>
      <c r="C2317" s="633" t="s">
        <v>653</v>
      </c>
      <c r="D2317" s="633" t="s">
        <v>1829</v>
      </c>
      <c r="E2317" s="633" t="s">
        <v>1847</v>
      </c>
      <c r="F2317" s="633" t="s">
        <v>7692</v>
      </c>
    </row>
    <row r="2318" spans="1:6" x14ac:dyDescent="0.15">
      <c r="A2318" s="633" t="s">
        <v>1848</v>
      </c>
      <c r="B2318" s="633" t="s">
        <v>1849</v>
      </c>
      <c r="C2318" s="633" t="s">
        <v>653</v>
      </c>
      <c r="D2318" s="633" t="s">
        <v>1829</v>
      </c>
      <c r="E2318" s="633" t="s">
        <v>1850</v>
      </c>
      <c r="F2318" s="633" t="s">
        <v>7692</v>
      </c>
    </row>
    <row r="2319" spans="1:6" x14ac:dyDescent="0.15">
      <c r="A2319" s="633" t="s">
        <v>1851</v>
      </c>
      <c r="B2319" s="633" t="s">
        <v>1852</v>
      </c>
      <c r="C2319" s="633" t="s">
        <v>653</v>
      </c>
      <c r="D2319" s="633" t="s">
        <v>1829</v>
      </c>
      <c r="E2319" s="633" t="s">
        <v>1853</v>
      </c>
      <c r="F2319" s="633" t="s">
        <v>7692</v>
      </c>
    </row>
    <row r="2320" spans="1:6" x14ac:dyDescent="0.15">
      <c r="A2320" s="633" t="s">
        <v>1854</v>
      </c>
      <c r="B2320" s="633" t="s">
        <v>1855</v>
      </c>
      <c r="C2320" s="633" t="s">
        <v>653</v>
      </c>
      <c r="D2320" s="633" t="s">
        <v>1829</v>
      </c>
      <c r="E2320" s="633" t="s">
        <v>1856</v>
      </c>
      <c r="F2320" s="633" t="s">
        <v>7692</v>
      </c>
    </row>
    <row r="2321" spans="1:6" x14ac:dyDescent="0.15">
      <c r="A2321" s="633" t="s">
        <v>1857</v>
      </c>
      <c r="B2321" s="633" t="s">
        <v>1858</v>
      </c>
      <c r="C2321" s="633" t="s">
        <v>653</v>
      </c>
      <c r="D2321" s="633" t="s">
        <v>1829</v>
      </c>
      <c r="E2321" s="633" t="s">
        <v>1859</v>
      </c>
      <c r="F2321" s="633" t="s">
        <v>7692</v>
      </c>
    </row>
    <row r="2322" spans="1:6" x14ac:dyDescent="0.15">
      <c r="A2322" s="633" t="s">
        <v>1860</v>
      </c>
      <c r="B2322" s="633" t="s">
        <v>1861</v>
      </c>
      <c r="C2322" s="633" t="s">
        <v>653</v>
      </c>
      <c r="D2322" s="633" t="s">
        <v>1829</v>
      </c>
      <c r="E2322" s="633" t="s">
        <v>1862</v>
      </c>
      <c r="F2322" s="633" t="s">
        <v>7692</v>
      </c>
    </row>
    <row r="2323" spans="1:6" x14ac:dyDescent="0.15">
      <c r="A2323" s="633" t="s">
        <v>1863</v>
      </c>
      <c r="B2323" s="633" t="s">
        <v>1864</v>
      </c>
      <c r="C2323" s="633" t="s">
        <v>653</v>
      </c>
      <c r="D2323" s="633" t="s">
        <v>1829</v>
      </c>
      <c r="E2323" s="633" t="s">
        <v>1865</v>
      </c>
      <c r="F2323" s="633" t="s">
        <v>7692</v>
      </c>
    </row>
    <row r="2324" spans="1:6" x14ac:dyDescent="0.15">
      <c r="A2324" s="633" t="s">
        <v>1866</v>
      </c>
      <c r="B2324" s="633" t="s">
        <v>1867</v>
      </c>
      <c r="C2324" s="633" t="s">
        <v>653</v>
      </c>
      <c r="D2324" s="633" t="s">
        <v>1829</v>
      </c>
      <c r="E2324" s="633" t="s">
        <v>1868</v>
      </c>
      <c r="F2324" s="633" t="s">
        <v>7692</v>
      </c>
    </row>
    <row r="2325" spans="1:6" x14ac:dyDescent="0.15">
      <c r="A2325" s="633" t="s">
        <v>1869</v>
      </c>
      <c r="B2325" s="633" t="s">
        <v>1870</v>
      </c>
      <c r="C2325" s="633" t="s">
        <v>653</v>
      </c>
      <c r="D2325" s="633" t="s">
        <v>1829</v>
      </c>
      <c r="E2325" s="633" t="s">
        <v>1871</v>
      </c>
      <c r="F2325" s="633" t="s">
        <v>7692</v>
      </c>
    </row>
    <row r="2326" spans="1:6" x14ac:dyDescent="0.15">
      <c r="A2326" s="633" t="s">
        <v>1872</v>
      </c>
      <c r="B2326" s="633" t="s">
        <v>1873</v>
      </c>
      <c r="C2326" s="633" t="s">
        <v>653</v>
      </c>
      <c r="D2326" s="633" t="s">
        <v>1829</v>
      </c>
      <c r="E2326" s="633" t="s">
        <v>1874</v>
      </c>
      <c r="F2326" s="633" t="s">
        <v>7692</v>
      </c>
    </row>
    <row r="2327" spans="1:6" x14ac:dyDescent="0.15">
      <c r="A2327" s="633" t="s">
        <v>1875</v>
      </c>
      <c r="B2327" s="633" t="s">
        <v>1876</v>
      </c>
      <c r="C2327" s="633" t="s">
        <v>653</v>
      </c>
      <c r="D2327" s="633" t="s">
        <v>1829</v>
      </c>
      <c r="E2327" s="633" t="s">
        <v>1877</v>
      </c>
      <c r="F2327" s="633" t="s">
        <v>7692</v>
      </c>
    </row>
    <row r="2328" spans="1:6" x14ac:dyDescent="0.15">
      <c r="A2328" s="633" t="s">
        <v>1833</v>
      </c>
      <c r="B2328" s="633" t="s">
        <v>1878</v>
      </c>
      <c r="C2328" s="633" t="s">
        <v>653</v>
      </c>
      <c r="D2328" s="633" t="s">
        <v>1829</v>
      </c>
      <c r="E2328" s="633" t="s">
        <v>1879</v>
      </c>
      <c r="F2328" s="633" t="s">
        <v>7692</v>
      </c>
    </row>
    <row r="2329" spans="1:6" x14ac:dyDescent="0.15">
      <c r="A2329" s="633" t="s">
        <v>1833</v>
      </c>
      <c r="B2329" s="633" t="s">
        <v>1880</v>
      </c>
      <c r="C2329" s="633" t="s">
        <v>653</v>
      </c>
      <c r="D2329" s="633" t="s">
        <v>1829</v>
      </c>
      <c r="E2329" s="633" t="s">
        <v>1881</v>
      </c>
      <c r="F2329" s="633" t="s">
        <v>7692</v>
      </c>
    </row>
    <row r="2330" spans="1:6" x14ac:dyDescent="0.15">
      <c r="A2330" s="633" t="s">
        <v>1882</v>
      </c>
      <c r="B2330" s="633" t="s">
        <v>1883</v>
      </c>
      <c r="C2330" s="633" t="s">
        <v>653</v>
      </c>
      <c r="D2330" s="633" t="s">
        <v>1829</v>
      </c>
      <c r="E2330" s="633" t="s">
        <v>1884</v>
      </c>
      <c r="F2330" s="633" t="s">
        <v>7692</v>
      </c>
    </row>
    <row r="2331" spans="1:6" x14ac:dyDescent="0.15">
      <c r="A2331" s="633" t="s">
        <v>1885</v>
      </c>
      <c r="B2331" s="633" t="s">
        <v>1886</v>
      </c>
      <c r="C2331" s="633" t="s">
        <v>653</v>
      </c>
      <c r="D2331" s="633" t="s">
        <v>1829</v>
      </c>
      <c r="E2331" s="633" t="s">
        <v>1887</v>
      </c>
      <c r="F2331" s="633" t="s">
        <v>7692</v>
      </c>
    </row>
    <row r="2332" spans="1:6" x14ac:dyDescent="0.15">
      <c r="A2332" s="633" t="s">
        <v>1888</v>
      </c>
      <c r="B2332" s="633" t="s">
        <v>1889</v>
      </c>
      <c r="C2332" s="633" t="s">
        <v>653</v>
      </c>
      <c r="D2332" s="633" t="s">
        <v>1829</v>
      </c>
      <c r="E2332" s="633" t="s">
        <v>1890</v>
      </c>
      <c r="F2332" s="633" t="s">
        <v>7692</v>
      </c>
    </row>
    <row r="2333" spans="1:6" x14ac:dyDescent="0.15">
      <c r="A2333" s="633" t="s">
        <v>1891</v>
      </c>
      <c r="B2333" s="633" t="s">
        <v>1892</v>
      </c>
      <c r="C2333" s="633" t="s">
        <v>653</v>
      </c>
      <c r="D2333" s="633" t="s">
        <v>1829</v>
      </c>
      <c r="E2333" s="633" t="s">
        <v>1893</v>
      </c>
      <c r="F2333" s="633" t="s">
        <v>7692</v>
      </c>
    </row>
    <row r="2334" spans="1:6" x14ac:dyDescent="0.15">
      <c r="A2334" s="633" t="s">
        <v>1894</v>
      </c>
      <c r="B2334" s="633" t="s">
        <v>1895</v>
      </c>
      <c r="C2334" s="633" t="s">
        <v>653</v>
      </c>
      <c r="D2334" s="633" t="s">
        <v>1829</v>
      </c>
      <c r="E2334" s="633" t="s">
        <v>1896</v>
      </c>
      <c r="F2334" s="633" t="s">
        <v>7692</v>
      </c>
    </row>
    <row r="2335" spans="1:6" x14ac:dyDescent="0.15">
      <c r="A2335" s="633" t="s">
        <v>1897</v>
      </c>
      <c r="B2335" s="633" t="s">
        <v>1898</v>
      </c>
      <c r="C2335" s="633" t="s">
        <v>653</v>
      </c>
      <c r="D2335" s="633" t="s">
        <v>1829</v>
      </c>
      <c r="E2335" s="633" t="s">
        <v>1899</v>
      </c>
      <c r="F2335" s="633" t="s">
        <v>7692</v>
      </c>
    </row>
    <row r="2336" spans="1:6" x14ac:dyDescent="0.15">
      <c r="A2336" s="633" t="s">
        <v>1900</v>
      </c>
      <c r="B2336" s="633" t="s">
        <v>1901</v>
      </c>
      <c r="C2336" s="633" t="s">
        <v>653</v>
      </c>
      <c r="D2336" s="633" t="s">
        <v>1829</v>
      </c>
      <c r="E2336" s="633" t="s">
        <v>1902</v>
      </c>
      <c r="F2336" s="633" t="s">
        <v>7692</v>
      </c>
    </row>
    <row r="2337" spans="1:6" x14ac:dyDescent="0.15">
      <c r="A2337" s="633" t="s">
        <v>1903</v>
      </c>
      <c r="B2337" s="633" t="s">
        <v>1904</v>
      </c>
      <c r="C2337" s="633" t="s">
        <v>653</v>
      </c>
      <c r="D2337" s="633" t="s">
        <v>1829</v>
      </c>
      <c r="E2337" s="633" t="s">
        <v>1905</v>
      </c>
      <c r="F2337" s="633" t="s">
        <v>7692</v>
      </c>
    </row>
    <row r="2338" spans="1:6" x14ac:dyDescent="0.15">
      <c r="A2338" s="633" t="s">
        <v>1906</v>
      </c>
      <c r="B2338" s="633" t="s">
        <v>1907</v>
      </c>
      <c r="C2338" s="633" t="s">
        <v>653</v>
      </c>
      <c r="D2338" s="633" t="s">
        <v>1829</v>
      </c>
      <c r="E2338" s="633" t="s">
        <v>1908</v>
      </c>
      <c r="F2338" s="633" t="s">
        <v>7692</v>
      </c>
    </row>
    <row r="2339" spans="1:6" x14ac:dyDescent="0.15">
      <c r="A2339" s="633" t="s">
        <v>1909</v>
      </c>
      <c r="B2339" s="633" t="s">
        <v>1910</v>
      </c>
      <c r="C2339" s="633" t="s">
        <v>653</v>
      </c>
      <c r="D2339" s="633" t="s">
        <v>1829</v>
      </c>
      <c r="E2339" s="633" t="s">
        <v>1911</v>
      </c>
      <c r="F2339" s="633" t="s">
        <v>7692</v>
      </c>
    </row>
    <row r="2340" spans="1:6" x14ac:dyDescent="0.15">
      <c r="A2340" s="633" t="s">
        <v>1912</v>
      </c>
      <c r="B2340" s="633" t="s">
        <v>1913</v>
      </c>
      <c r="C2340" s="633" t="s">
        <v>653</v>
      </c>
      <c r="D2340" s="633" t="s">
        <v>1829</v>
      </c>
      <c r="E2340" s="633" t="s">
        <v>1914</v>
      </c>
      <c r="F2340" s="633" t="s">
        <v>7692</v>
      </c>
    </row>
    <row r="2341" spans="1:6" x14ac:dyDescent="0.15">
      <c r="A2341" s="633" t="s">
        <v>1915</v>
      </c>
      <c r="B2341" s="633" t="s">
        <v>1916</v>
      </c>
      <c r="C2341" s="633" t="s">
        <v>653</v>
      </c>
      <c r="D2341" s="633" t="s">
        <v>1829</v>
      </c>
      <c r="E2341" s="633" t="s">
        <v>1917</v>
      </c>
      <c r="F2341" s="633" t="s">
        <v>7692</v>
      </c>
    </row>
    <row r="2342" spans="1:6" x14ac:dyDescent="0.15">
      <c r="A2342" s="633" t="s">
        <v>1918</v>
      </c>
      <c r="B2342" s="633" t="s">
        <v>1919</v>
      </c>
      <c r="C2342" s="633" t="s">
        <v>653</v>
      </c>
      <c r="D2342" s="633" t="s">
        <v>1829</v>
      </c>
      <c r="E2342" s="633" t="s">
        <v>1920</v>
      </c>
      <c r="F2342" s="633" t="s">
        <v>7692</v>
      </c>
    </row>
    <row r="2343" spans="1:6" x14ac:dyDescent="0.15">
      <c r="A2343" s="633" t="s">
        <v>1900</v>
      </c>
      <c r="B2343" s="633" t="s">
        <v>1921</v>
      </c>
      <c r="C2343" s="633" t="s">
        <v>653</v>
      </c>
      <c r="D2343" s="633" t="s">
        <v>1829</v>
      </c>
      <c r="E2343" s="633" t="s">
        <v>1922</v>
      </c>
      <c r="F2343" s="633" t="s">
        <v>7692</v>
      </c>
    </row>
    <row r="2344" spans="1:6" x14ac:dyDescent="0.15">
      <c r="A2344" s="633" t="s">
        <v>1923</v>
      </c>
      <c r="B2344" s="633" t="s">
        <v>1924</v>
      </c>
      <c r="C2344" s="633" t="s">
        <v>653</v>
      </c>
      <c r="D2344" s="633" t="s">
        <v>1829</v>
      </c>
      <c r="E2344" s="633" t="s">
        <v>1925</v>
      </c>
      <c r="F2344" s="633" t="s">
        <v>7692</v>
      </c>
    </row>
    <row r="2345" spans="1:6" x14ac:dyDescent="0.15">
      <c r="A2345" s="633" t="s">
        <v>1891</v>
      </c>
      <c r="B2345" s="633" t="s">
        <v>1926</v>
      </c>
      <c r="C2345" s="633" t="s">
        <v>653</v>
      </c>
      <c r="D2345" s="633" t="s">
        <v>1829</v>
      </c>
      <c r="E2345" s="633" t="s">
        <v>1927</v>
      </c>
      <c r="F2345" s="633" t="s">
        <v>7692</v>
      </c>
    </row>
    <row r="2346" spans="1:6" x14ac:dyDescent="0.15">
      <c r="A2346" s="633" t="s">
        <v>1900</v>
      </c>
      <c r="B2346" s="633" t="s">
        <v>1928</v>
      </c>
      <c r="C2346" s="633" t="s">
        <v>653</v>
      </c>
      <c r="D2346" s="633" t="s">
        <v>1829</v>
      </c>
      <c r="E2346" s="633" t="s">
        <v>1929</v>
      </c>
      <c r="F2346" s="633" t="s">
        <v>7692</v>
      </c>
    </row>
    <row r="2347" spans="1:6" x14ac:dyDescent="0.15">
      <c r="A2347" s="633" t="s">
        <v>1848</v>
      </c>
      <c r="B2347" s="633" t="s">
        <v>1930</v>
      </c>
      <c r="C2347" s="633" t="s">
        <v>653</v>
      </c>
      <c r="D2347" s="633" t="s">
        <v>1829</v>
      </c>
      <c r="E2347" s="633" t="s">
        <v>1931</v>
      </c>
      <c r="F2347" s="633" t="s">
        <v>7692</v>
      </c>
    </row>
    <row r="2348" spans="1:6" x14ac:dyDescent="0.15">
      <c r="A2348" s="633" t="s">
        <v>1932</v>
      </c>
      <c r="B2348" s="633" t="s">
        <v>1933</v>
      </c>
      <c r="C2348" s="633" t="s">
        <v>653</v>
      </c>
      <c r="D2348" s="633" t="s">
        <v>1829</v>
      </c>
      <c r="E2348" s="633" t="s">
        <v>1934</v>
      </c>
      <c r="F2348" s="633" t="s">
        <v>7692</v>
      </c>
    </row>
    <row r="2349" spans="1:6" x14ac:dyDescent="0.15">
      <c r="A2349" s="633" t="s">
        <v>1848</v>
      </c>
      <c r="B2349" s="633" t="s">
        <v>1935</v>
      </c>
      <c r="C2349" s="633" t="s">
        <v>653</v>
      </c>
      <c r="D2349" s="633" t="s">
        <v>1829</v>
      </c>
      <c r="E2349" s="633" t="s">
        <v>1936</v>
      </c>
      <c r="F2349" s="633" t="s">
        <v>7692</v>
      </c>
    </row>
    <row r="2350" spans="1:6" x14ac:dyDescent="0.15">
      <c r="A2350" s="633" t="s">
        <v>1848</v>
      </c>
      <c r="B2350" s="633" t="s">
        <v>1937</v>
      </c>
      <c r="C2350" s="633" t="s">
        <v>653</v>
      </c>
      <c r="D2350" s="633" t="s">
        <v>1829</v>
      </c>
      <c r="E2350" s="633" t="s">
        <v>1938</v>
      </c>
      <c r="F2350" s="633" t="s">
        <v>7692</v>
      </c>
    </row>
    <row r="2351" spans="1:6" x14ac:dyDescent="0.15">
      <c r="A2351" s="633" t="s">
        <v>1939</v>
      </c>
      <c r="B2351" s="633" t="s">
        <v>1940</v>
      </c>
      <c r="C2351" s="633" t="s">
        <v>653</v>
      </c>
      <c r="D2351" s="633" t="s">
        <v>1829</v>
      </c>
      <c r="E2351" s="633" t="s">
        <v>1941</v>
      </c>
      <c r="F2351" s="633" t="s">
        <v>7692</v>
      </c>
    </row>
    <row r="2352" spans="1:6" x14ac:dyDescent="0.15">
      <c r="A2352" s="633" t="s">
        <v>1942</v>
      </c>
      <c r="B2352" s="633" t="s">
        <v>1943</v>
      </c>
      <c r="C2352" s="633" t="s">
        <v>653</v>
      </c>
      <c r="D2352" s="633" t="s">
        <v>1829</v>
      </c>
      <c r="E2352" s="633" t="s">
        <v>1944</v>
      </c>
      <c r="F2352" s="633" t="s">
        <v>7692</v>
      </c>
    </row>
    <row r="2353" spans="1:6" x14ac:dyDescent="0.15">
      <c r="A2353" s="633" t="s">
        <v>1945</v>
      </c>
      <c r="B2353" s="633" t="s">
        <v>1946</v>
      </c>
      <c r="C2353" s="633" t="s">
        <v>653</v>
      </c>
      <c r="D2353" s="633" t="s">
        <v>1829</v>
      </c>
      <c r="E2353" s="633" t="s">
        <v>1947</v>
      </c>
      <c r="F2353" s="633" t="s">
        <v>7692</v>
      </c>
    </row>
    <row r="2354" spans="1:6" x14ac:dyDescent="0.15">
      <c r="A2354" s="633" t="s">
        <v>1948</v>
      </c>
      <c r="B2354" s="633" t="s">
        <v>1949</v>
      </c>
      <c r="C2354" s="633" t="s">
        <v>653</v>
      </c>
      <c r="D2354" s="633" t="s">
        <v>1829</v>
      </c>
      <c r="E2354" s="633" t="s">
        <v>1950</v>
      </c>
      <c r="F2354" s="633" t="s">
        <v>7692</v>
      </c>
    </row>
    <row r="2355" spans="1:6" x14ac:dyDescent="0.15">
      <c r="A2355" s="633" t="s">
        <v>1891</v>
      </c>
      <c r="B2355" s="633" t="s">
        <v>1951</v>
      </c>
      <c r="C2355" s="633" t="s">
        <v>653</v>
      </c>
      <c r="D2355" s="633" t="s">
        <v>1829</v>
      </c>
      <c r="E2355" s="633" t="s">
        <v>1952</v>
      </c>
      <c r="F2355" s="633" t="s">
        <v>7692</v>
      </c>
    </row>
    <row r="2356" spans="1:6" x14ac:dyDescent="0.15">
      <c r="A2356" s="633" t="s">
        <v>1953</v>
      </c>
      <c r="B2356" s="633" t="s">
        <v>1954</v>
      </c>
      <c r="C2356" s="633" t="s">
        <v>653</v>
      </c>
      <c r="D2356" s="633" t="s">
        <v>1829</v>
      </c>
      <c r="E2356" s="633" t="s">
        <v>1955</v>
      </c>
      <c r="F2356" s="633" t="s">
        <v>7692</v>
      </c>
    </row>
    <row r="2357" spans="1:6" x14ac:dyDescent="0.15">
      <c r="A2357" s="633" t="s">
        <v>1956</v>
      </c>
      <c r="B2357" s="633" t="s">
        <v>1957</v>
      </c>
      <c r="C2357" s="633" t="s">
        <v>653</v>
      </c>
      <c r="D2357" s="633" t="s">
        <v>1829</v>
      </c>
      <c r="E2357" s="633" t="s">
        <v>1958</v>
      </c>
      <c r="F2357" s="633" t="s">
        <v>7692</v>
      </c>
    </row>
    <row r="2358" spans="1:6" x14ac:dyDescent="0.15">
      <c r="A2358" s="633" t="s">
        <v>1959</v>
      </c>
      <c r="B2358" s="633" t="s">
        <v>1960</v>
      </c>
      <c r="C2358" s="633" t="s">
        <v>653</v>
      </c>
      <c r="D2358" s="633" t="s">
        <v>1829</v>
      </c>
      <c r="E2358" s="633" t="s">
        <v>1961</v>
      </c>
      <c r="F2358" s="633" t="s">
        <v>7692</v>
      </c>
    </row>
    <row r="2359" spans="1:6" x14ac:dyDescent="0.15">
      <c r="A2359" s="633" t="s">
        <v>1962</v>
      </c>
      <c r="B2359" s="633" t="s">
        <v>1963</v>
      </c>
      <c r="C2359" s="633" t="s">
        <v>653</v>
      </c>
      <c r="D2359" s="633" t="s">
        <v>1829</v>
      </c>
      <c r="E2359" s="633" t="s">
        <v>1964</v>
      </c>
      <c r="F2359" s="633" t="s">
        <v>7692</v>
      </c>
    </row>
    <row r="2360" spans="1:6" x14ac:dyDescent="0.15">
      <c r="A2360" s="633" t="s">
        <v>1965</v>
      </c>
      <c r="B2360" s="633" t="s">
        <v>1966</v>
      </c>
      <c r="C2360" s="633" t="s">
        <v>653</v>
      </c>
      <c r="D2360" s="633" t="s">
        <v>1829</v>
      </c>
      <c r="E2360" s="633" t="s">
        <v>1967</v>
      </c>
      <c r="F2360" s="633" t="s">
        <v>7692</v>
      </c>
    </row>
    <row r="2361" spans="1:6" x14ac:dyDescent="0.15">
      <c r="A2361" s="633" t="s">
        <v>1968</v>
      </c>
      <c r="B2361" s="633" t="s">
        <v>1969</v>
      </c>
      <c r="C2361" s="633" t="s">
        <v>653</v>
      </c>
      <c r="D2361" s="633" t="s">
        <v>1829</v>
      </c>
      <c r="E2361" s="633" t="s">
        <v>1970</v>
      </c>
      <c r="F2361" s="633" t="s">
        <v>7692</v>
      </c>
    </row>
    <row r="2362" spans="1:6" x14ac:dyDescent="0.15">
      <c r="A2362" s="633" t="s">
        <v>1971</v>
      </c>
      <c r="B2362" s="633" t="s">
        <v>1972</v>
      </c>
      <c r="C2362" s="633" t="s">
        <v>653</v>
      </c>
      <c r="D2362" s="633" t="s">
        <v>1829</v>
      </c>
      <c r="E2362" s="633" t="s">
        <v>1973</v>
      </c>
      <c r="F2362" s="633" t="s">
        <v>7692</v>
      </c>
    </row>
    <row r="2363" spans="1:6" x14ac:dyDescent="0.15">
      <c r="A2363" s="633" t="s">
        <v>1974</v>
      </c>
      <c r="B2363" s="633" t="s">
        <v>1975</v>
      </c>
      <c r="C2363" s="633" t="s">
        <v>653</v>
      </c>
      <c r="D2363" s="633" t="s">
        <v>1829</v>
      </c>
      <c r="E2363" s="633" t="s">
        <v>1976</v>
      </c>
      <c r="F2363" s="633" t="s">
        <v>7692</v>
      </c>
    </row>
    <row r="2364" spans="1:6" x14ac:dyDescent="0.15">
      <c r="A2364" s="633" t="s">
        <v>1977</v>
      </c>
      <c r="B2364" s="633" t="s">
        <v>1978</v>
      </c>
      <c r="C2364" s="633" t="s">
        <v>653</v>
      </c>
      <c r="D2364" s="633" t="s">
        <v>1829</v>
      </c>
      <c r="E2364" s="633" t="s">
        <v>1979</v>
      </c>
      <c r="F2364" s="633" t="s">
        <v>7692</v>
      </c>
    </row>
    <row r="2365" spans="1:6" x14ac:dyDescent="0.15">
      <c r="A2365" s="633" t="s">
        <v>1980</v>
      </c>
      <c r="B2365" s="633" t="s">
        <v>1981</v>
      </c>
      <c r="C2365" s="633" t="s">
        <v>653</v>
      </c>
      <c r="D2365" s="633" t="s">
        <v>1829</v>
      </c>
      <c r="E2365" s="633" t="s">
        <v>1982</v>
      </c>
      <c r="F2365" s="633" t="s">
        <v>7692</v>
      </c>
    </row>
    <row r="2366" spans="1:6" x14ac:dyDescent="0.15">
      <c r="A2366" s="633" t="s">
        <v>1983</v>
      </c>
      <c r="B2366" s="633" t="s">
        <v>1984</v>
      </c>
      <c r="C2366" s="633" t="s">
        <v>653</v>
      </c>
      <c r="D2366" s="633" t="s">
        <v>1985</v>
      </c>
      <c r="E2366" s="633" t="s">
        <v>2165</v>
      </c>
      <c r="F2366" s="633" t="s">
        <v>7693</v>
      </c>
    </row>
    <row r="2367" spans="1:6" x14ac:dyDescent="0.15">
      <c r="A2367" s="633" t="s">
        <v>1986</v>
      </c>
      <c r="B2367" s="633" t="s">
        <v>1987</v>
      </c>
      <c r="C2367" s="633" t="s">
        <v>653</v>
      </c>
      <c r="D2367" s="633" t="s">
        <v>1985</v>
      </c>
      <c r="E2367" s="633" t="s">
        <v>1988</v>
      </c>
      <c r="F2367" s="633" t="s">
        <v>7693</v>
      </c>
    </row>
    <row r="2368" spans="1:6" x14ac:dyDescent="0.15">
      <c r="A2368" s="633" t="s">
        <v>1989</v>
      </c>
      <c r="B2368" s="633" t="s">
        <v>1990</v>
      </c>
      <c r="C2368" s="633" t="s">
        <v>653</v>
      </c>
      <c r="D2368" s="633" t="s">
        <v>1985</v>
      </c>
      <c r="E2368" s="633" t="s">
        <v>1991</v>
      </c>
      <c r="F2368" s="633" t="s">
        <v>7693</v>
      </c>
    </row>
    <row r="2369" spans="1:6" x14ac:dyDescent="0.15">
      <c r="A2369" s="633" t="s">
        <v>1992</v>
      </c>
      <c r="B2369" s="633" t="s">
        <v>1993</v>
      </c>
      <c r="C2369" s="633" t="s">
        <v>653</v>
      </c>
      <c r="D2369" s="633" t="s">
        <v>1985</v>
      </c>
      <c r="E2369" s="633" t="s">
        <v>1994</v>
      </c>
      <c r="F2369" s="633" t="s">
        <v>7693</v>
      </c>
    </row>
    <row r="2370" spans="1:6" x14ac:dyDescent="0.15">
      <c r="A2370" s="633" t="s">
        <v>1995</v>
      </c>
      <c r="B2370" s="633" t="s">
        <v>1996</v>
      </c>
      <c r="C2370" s="633" t="s">
        <v>653</v>
      </c>
      <c r="D2370" s="633" t="s">
        <v>1985</v>
      </c>
      <c r="E2370" s="633" t="s">
        <v>1997</v>
      </c>
      <c r="F2370" s="633" t="s">
        <v>7693</v>
      </c>
    </row>
    <row r="2371" spans="1:6" x14ac:dyDescent="0.15">
      <c r="A2371" s="633" t="s">
        <v>1998</v>
      </c>
      <c r="B2371" s="633" t="s">
        <v>1999</v>
      </c>
      <c r="C2371" s="633" t="s">
        <v>653</v>
      </c>
      <c r="D2371" s="633" t="s">
        <v>1985</v>
      </c>
      <c r="E2371" s="633" t="s">
        <v>2000</v>
      </c>
      <c r="F2371" s="633" t="s">
        <v>7693</v>
      </c>
    </row>
    <row r="2372" spans="1:6" x14ac:dyDescent="0.15">
      <c r="A2372" s="633" t="s">
        <v>2001</v>
      </c>
      <c r="B2372" s="633" t="s">
        <v>2002</v>
      </c>
      <c r="C2372" s="633" t="s">
        <v>653</v>
      </c>
      <c r="D2372" s="633" t="s">
        <v>1985</v>
      </c>
      <c r="E2372" s="633" t="s">
        <v>2003</v>
      </c>
      <c r="F2372" s="633" t="s">
        <v>7693</v>
      </c>
    </row>
    <row r="2373" spans="1:6" x14ac:dyDescent="0.15">
      <c r="A2373" s="633" t="s">
        <v>2004</v>
      </c>
      <c r="B2373" s="633" t="s">
        <v>2005</v>
      </c>
      <c r="C2373" s="633" t="s">
        <v>653</v>
      </c>
      <c r="D2373" s="633" t="s">
        <v>1985</v>
      </c>
      <c r="E2373" s="633" t="s">
        <v>2006</v>
      </c>
      <c r="F2373" s="633" t="s">
        <v>7693</v>
      </c>
    </row>
    <row r="2374" spans="1:6" x14ac:dyDescent="0.15">
      <c r="A2374" s="633" t="s">
        <v>2007</v>
      </c>
      <c r="B2374" s="633" t="s">
        <v>2008</v>
      </c>
      <c r="C2374" s="633" t="s">
        <v>653</v>
      </c>
      <c r="D2374" s="633" t="s">
        <v>1985</v>
      </c>
      <c r="E2374" s="633" t="s">
        <v>2009</v>
      </c>
      <c r="F2374" s="633" t="s">
        <v>7693</v>
      </c>
    </row>
    <row r="2375" spans="1:6" x14ac:dyDescent="0.15">
      <c r="A2375" s="633" t="s">
        <v>2010</v>
      </c>
      <c r="B2375" s="633" t="s">
        <v>2011</v>
      </c>
      <c r="C2375" s="633" t="s">
        <v>653</v>
      </c>
      <c r="D2375" s="633" t="s">
        <v>1985</v>
      </c>
      <c r="E2375" s="633" t="s">
        <v>2012</v>
      </c>
      <c r="F2375" s="633" t="s">
        <v>7693</v>
      </c>
    </row>
    <row r="2376" spans="1:6" x14ac:dyDescent="0.15">
      <c r="A2376" s="633" t="s">
        <v>2013</v>
      </c>
      <c r="B2376" s="633" t="s">
        <v>2014</v>
      </c>
      <c r="C2376" s="633" t="s">
        <v>653</v>
      </c>
      <c r="D2376" s="633" t="s">
        <v>1985</v>
      </c>
      <c r="E2376" s="633" t="s">
        <v>2015</v>
      </c>
      <c r="F2376" s="633" t="s">
        <v>7693</v>
      </c>
    </row>
    <row r="2377" spans="1:6" x14ac:dyDescent="0.15">
      <c r="A2377" s="633" t="s">
        <v>2016</v>
      </c>
      <c r="B2377" s="633" t="s">
        <v>2017</v>
      </c>
      <c r="C2377" s="633" t="s">
        <v>653</v>
      </c>
      <c r="D2377" s="633" t="s">
        <v>1985</v>
      </c>
      <c r="E2377" s="633" t="s">
        <v>2018</v>
      </c>
      <c r="F2377" s="633" t="s">
        <v>7693</v>
      </c>
    </row>
    <row r="2378" spans="1:6" x14ac:dyDescent="0.15">
      <c r="A2378" s="633" t="s">
        <v>2019</v>
      </c>
      <c r="B2378" s="633" t="s">
        <v>2020</v>
      </c>
      <c r="C2378" s="633" t="s">
        <v>653</v>
      </c>
      <c r="D2378" s="633" t="s">
        <v>1985</v>
      </c>
      <c r="E2378" s="633" t="s">
        <v>2021</v>
      </c>
      <c r="F2378" s="633" t="s">
        <v>7693</v>
      </c>
    </row>
    <row r="2379" spans="1:6" x14ac:dyDescent="0.15">
      <c r="A2379" s="633" t="s">
        <v>2022</v>
      </c>
      <c r="B2379" s="633" t="s">
        <v>2023</v>
      </c>
      <c r="C2379" s="633" t="s">
        <v>653</v>
      </c>
      <c r="D2379" s="633" t="s">
        <v>1985</v>
      </c>
      <c r="E2379" s="633" t="s">
        <v>2024</v>
      </c>
      <c r="F2379" s="633" t="s">
        <v>7693</v>
      </c>
    </row>
    <row r="2380" spans="1:6" x14ac:dyDescent="0.15">
      <c r="A2380" s="633" t="s">
        <v>2025</v>
      </c>
      <c r="B2380" s="633" t="s">
        <v>2026</v>
      </c>
      <c r="C2380" s="633" t="s">
        <v>653</v>
      </c>
      <c r="D2380" s="633" t="s">
        <v>1985</v>
      </c>
      <c r="E2380" s="633" t="s">
        <v>2027</v>
      </c>
      <c r="F2380" s="633" t="s">
        <v>7693</v>
      </c>
    </row>
    <row r="2381" spans="1:6" x14ac:dyDescent="0.15">
      <c r="A2381" s="633" t="s">
        <v>2028</v>
      </c>
      <c r="B2381" s="633" t="s">
        <v>2029</v>
      </c>
      <c r="C2381" s="633" t="s">
        <v>653</v>
      </c>
      <c r="D2381" s="633" t="s">
        <v>1985</v>
      </c>
      <c r="E2381" s="633" t="s">
        <v>2030</v>
      </c>
      <c r="F2381" s="633" t="s">
        <v>7693</v>
      </c>
    </row>
    <row r="2382" spans="1:6" x14ac:dyDescent="0.15">
      <c r="A2382" s="633" t="s">
        <v>2031</v>
      </c>
      <c r="B2382" s="633" t="s">
        <v>2032</v>
      </c>
      <c r="C2382" s="633" t="s">
        <v>653</v>
      </c>
      <c r="D2382" s="633" t="s">
        <v>1985</v>
      </c>
      <c r="E2382" s="633" t="s">
        <v>2033</v>
      </c>
      <c r="F2382" s="633" t="s">
        <v>7693</v>
      </c>
    </row>
    <row r="2383" spans="1:6" x14ac:dyDescent="0.15">
      <c r="A2383" s="633" t="s">
        <v>2034</v>
      </c>
      <c r="B2383" s="633" t="s">
        <v>2035</v>
      </c>
      <c r="C2383" s="633" t="s">
        <v>653</v>
      </c>
      <c r="D2383" s="633" t="s">
        <v>1985</v>
      </c>
      <c r="E2383" s="633" t="s">
        <v>2036</v>
      </c>
      <c r="F2383" s="633" t="s">
        <v>7693</v>
      </c>
    </row>
    <row r="2384" spans="1:6" x14ac:dyDescent="0.15">
      <c r="A2384" s="633" t="s">
        <v>2037</v>
      </c>
      <c r="B2384" s="633" t="s">
        <v>2038</v>
      </c>
      <c r="C2384" s="633" t="s">
        <v>653</v>
      </c>
      <c r="D2384" s="633" t="s">
        <v>1985</v>
      </c>
      <c r="E2384" s="633" t="s">
        <v>2039</v>
      </c>
      <c r="F2384" s="633" t="s">
        <v>7693</v>
      </c>
    </row>
    <row r="2385" spans="1:6" x14ac:dyDescent="0.15">
      <c r="A2385" s="633" t="s">
        <v>2040</v>
      </c>
      <c r="B2385" s="633" t="s">
        <v>2041</v>
      </c>
      <c r="C2385" s="633" t="s">
        <v>653</v>
      </c>
      <c r="D2385" s="633" t="s">
        <v>1985</v>
      </c>
      <c r="E2385" s="633" t="s">
        <v>2042</v>
      </c>
      <c r="F2385" s="633" t="s">
        <v>7693</v>
      </c>
    </row>
    <row r="2386" spans="1:6" x14ac:dyDescent="0.15">
      <c r="A2386" s="633" t="s">
        <v>2043</v>
      </c>
      <c r="B2386" s="633" t="s">
        <v>2044</v>
      </c>
      <c r="C2386" s="633" t="s">
        <v>653</v>
      </c>
      <c r="D2386" s="633" t="s">
        <v>1985</v>
      </c>
      <c r="E2386" s="633" t="s">
        <v>2045</v>
      </c>
      <c r="F2386" s="633" t="s">
        <v>7693</v>
      </c>
    </row>
    <row r="2387" spans="1:6" x14ac:dyDescent="0.15">
      <c r="A2387" s="633" t="s">
        <v>2046</v>
      </c>
      <c r="B2387" s="633" t="s">
        <v>2047</v>
      </c>
      <c r="C2387" s="633" t="s">
        <v>653</v>
      </c>
      <c r="D2387" s="633" t="s">
        <v>1985</v>
      </c>
      <c r="E2387" s="633" t="s">
        <v>2048</v>
      </c>
      <c r="F2387" s="633" t="s">
        <v>7693</v>
      </c>
    </row>
    <row r="2388" spans="1:6" x14ac:dyDescent="0.15">
      <c r="A2388" s="633" t="s">
        <v>2049</v>
      </c>
      <c r="B2388" s="633" t="s">
        <v>2050</v>
      </c>
      <c r="C2388" s="633" t="s">
        <v>653</v>
      </c>
      <c r="D2388" s="633" t="s">
        <v>1985</v>
      </c>
      <c r="E2388" s="633" t="s">
        <v>2051</v>
      </c>
      <c r="F2388" s="633" t="s">
        <v>7693</v>
      </c>
    </row>
    <row r="2389" spans="1:6" x14ac:dyDescent="0.15">
      <c r="A2389" s="633" t="s">
        <v>2052</v>
      </c>
      <c r="B2389" s="633" t="s">
        <v>2053</v>
      </c>
      <c r="C2389" s="633" t="s">
        <v>653</v>
      </c>
      <c r="D2389" s="633" t="s">
        <v>1985</v>
      </c>
      <c r="E2389" s="633" t="s">
        <v>2054</v>
      </c>
      <c r="F2389" s="633" t="s">
        <v>7693</v>
      </c>
    </row>
    <row r="2390" spans="1:6" x14ac:dyDescent="0.15">
      <c r="A2390" s="633" t="s">
        <v>2055</v>
      </c>
      <c r="B2390" s="633" t="s">
        <v>2056</v>
      </c>
      <c r="C2390" s="633" t="s">
        <v>653</v>
      </c>
      <c r="D2390" s="633" t="s">
        <v>1985</v>
      </c>
      <c r="E2390" s="633" t="s">
        <v>2057</v>
      </c>
      <c r="F2390" s="633" t="s">
        <v>7693</v>
      </c>
    </row>
    <row r="2391" spans="1:6" x14ac:dyDescent="0.15">
      <c r="A2391" s="633" t="s">
        <v>2058</v>
      </c>
      <c r="B2391" s="633" t="s">
        <v>2059</v>
      </c>
      <c r="C2391" s="633" t="s">
        <v>653</v>
      </c>
      <c r="D2391" s="633" t="s">
        <v>1985</v>
      </c>
      <c r="E2391" s="633" t="s">
        <v>2060</v>
      </c>
      <c r="F2391" s="633" t="s">
        <v>7693</v>
      </c>
    </row>
    <row r="2392" spans="1:6" x14ac:dyDescent="0.15">
      <c r="A2392" s="633" t="s">
        <v>2061</v>
      </c>
      <c r="B2392" s="633" t="s">
        <v>2062</v>
      </c>
      <c r="C2392" s="633" t="s">
        <v>653</v>
      </c>
      <c r="D2392" s="633" t="s">
        <v>1985</v>
      </c>
      <c r="E2392" s="633" t="s">
        <v>2063</v>
      </c>
      <c r="F2392" s="633" t="s">
        <v>7693</v>
      </c>
    </row>
    <row r="2393" spans="1:6" x14ac:dyDescent="0.15">
      <c r="A2393" s="633" t="s">
        <v>2064</v>
      </c>
      <c r="B2393" s="633" t="s">
        <v>2065</v>
      </c>
      <c r="C2393" s="633" t="s">
        <v>653</v>
      </c>
      <c r="D2393" s="633" t="s">
        <v>1985</v>
      </c>
      <c r="E2393" s="633" t="s">
        <v>2066</v>
      </c>
      <c r="F2393" s="633" t="s">
        <v>7693</v>
      </c>
    </row>
    <row r="2394" spans="1:6" x14ac:dyDescent="0.15">
      <c r="A2394" s="633" t="s">
        <v>2067</v>
      </c>
      <c r="B2394" s="633" t="s">
        <v>2068</v>
      </c>
      <c r="C2394" s="633" t="s">
        <v>653</v>
      </c>
      <c r="D2394" s="633" t="s">
        <v>1985</v>
      </c>
      <c r="E2394" s="633" t="s">
        <v>2069</v>
      </c>
      <c r="F2394" s="633" t="s">
        <v>7693</v>
      </c>
    </row>
    <row r="2395" spans="1:6" x14ac:dyDescent="0.15">
      <c r="A2395" s="633" t="s">
        <v>2070</v>
      </c>
      <c r="B2395" s="633" t="s">
        <v>2071</v>
      </c>
      <c r="C2395" s="633" t="s">
        <v>653</v>
      </c>
      <c r="D2395" s="633" t="s">
        <v>1985</v>
      </c>
      <c r="E2395" s="633" t="s">
        <v>2072</v>
      </c>
      <c r="F2395" s="633" t="s">
        <v>7693</v>
      </c>
    </row>
    <row r="2396" spans="1:6" x14ac:dyDescent="0.15">
      <c r="A2396" s="633" t="s">
        <v>2073</v>
      </c>
      <c r="B2396" s="633" t="s">
        <v>2074</v>
      </c>
      <c r="C2396" s="633" t="s">
        <v>653</v>
      </c>
      <c r="D2396" s="633" t="s">
        <v>1985</v>
      </c>
      <c r="E2396" s="633" t="s">
        <v>2075</v>
      </c>
      <c r="F2396" s="633" t="s">
        <v>7693</v>
      </c>
    </row>
    <row r="2397" spans="1:6" x14ac:dyDescent="0.15">
      <c r="A2397" s="633" t="s">
        <v>2076</v>
      </c>
      <c r="B2397" s="633" t="s">
        <v>2077</v>
      </c>
      <c r="C2397" s="633" t="s">
        <v>653</v>
      </c>
      <c r="D2397" s="633" t="s">
        <v>1985</v>
      </c>
      <c r="E2397" s="633" t="s">
        <v>2078</v>
      </c>
      <c r="F2397" s="633" t="s">
        <v>7693</v>
      </c>
    </row>
    <row r="2398" spans="1:6" x14ac:dyDescent="0.15">
      <c r="A2398" s="633" t="s">
        <v>2079</v>
      </c>
      <c r="B2398" s="633" t="s">
        <v>2080</v>
      </c>
      <c r="C2398" s="633" t="s">
        <v>653</v>
      </c>
      <c r="D2398" s="633" t="s">
        <v>1985</v>
      </c>
      <c r="E2398" s="633" t="s">
        <v>2081</v>
      </c>
      <c r="F2398" s="633" t="s">
        <v>7693</v>
      </c>
    </row>
    <row r="2399" spans="1:6" x14ac:dyDescent="0.15">
      <c r="A2399" s="633" t="s">
        <v>2082</v>
      </c>
      <c r="B2399" s="633" t="s">
        <v>2083</v>
      </c>
      <c r="C2399" s="633" t="s">
        <v>653</v>
      </c>
      <c r="D2399" s="633" t="s">
        <v>1985</v>
      </c>
      <c r="E2399" s="633" t="s">
        <v>2084</v>
      </c>
      <c r="F2399" s="633" t="s">
        <v>7693</v>
      </c>
    </row>
    <row r="2400" spans="1:6" x14ac:dyDescent="0.15">
      <c r="A2400" s="633" t="s">
        <v>2085</v>
      </c>
      <c r="B2400" s="633" t="s">
        <v>2086</v>
      </c>
      <c r="C2400" s="633" t="s">
        <v>653</v>
      </c>
      <c r="D2400" s="633" t="s">
        <v>1985</v>
      </c>
      <c r="E2400" s="633" t="s">
        <v>2087</v>
      </c>
      <c r="F2400" s="633" t="s">
        <v>7693</v>
      </c>
    </row>
    <row r="2401" spans="1:6" x14ac:dyDescent="0.15">
      <c r="A2401" s="633" t="s">
        <v>2088</v>
      </c>
      <c r="B2401" s="633" t="s">
        <v>2089</v>
      </c>
      <c r="C2401" s="633" t="s">
        <v>653</v>
      </c>
      <c r="D2401" s="633" t="s">
        <v>1985</v>
      </c>
      <c r="E2401" s="633" t="s">
        <v>2090</v>
      </c>
      <c r="F2401" s="633" t="s">
        <v>7693</v>
      </c>
    </row>
    <row r="2402" spans="1:6" x14ac:dyDescent="0.15">
      <c r="A2402" s="633" t="s">
        <v>2091</v>
      </c>
      <c r="B2402" s="633" t="s">
        <v>2092</v>
      </c>
      <c r="C2402" s="633" t="s">
        <v>653</v>
      </c>
      <c r="D2402" s="633" t="s">
        <v>1985</v>
      </c>
      <c r="E2402" s="633" t="s">
        <v>2093</v>
      </c>
      <c r="F2402" s="633" t="s">
        <v>7693</v>
      </c>
    </row>
    <row r="2403" spans="1:6" x14ac:dyDescent="0.15">
      <c r="A2403" s="633" t="s">
        <v>2094</v>
      </c>
      <c r="B2403" s="633" t="s">
        <v>2095</v>
      </c>
      <c r="C2403" s="633" t="s">
        <v>653</v>
      </c>
      <c r="D2403" s="633" t="s">
        <v>1985</v>
      </c>
      <c r="E2403" s="633" t="s">
        <v>2096</v>
      </c>
      <c r="F2403" s="633" t="s">
        <v>7693</v>
      </c>
    </row>
    <row r="2404" spans="1:6" x14ac:dyDescent="0.15">
      <c r="A2404" s="633" t="s">
        <v>2097</v>
      </c>
      <c r="B2404" s="633" t="s">
        <v>2098</v>
      </c>
      <c r="C2404" s="633" t="s">
        <v>653</v>
      </c>
      <c r="D2404" s="633" t="s">
        <v>1985</v>
      </c>
      <c r="E2404" s="633" t="s">
        <v>2099</v>
      </c>
      <c r="F2404" s="633" t="s">
        <v>7693</v>
      </c>
    </row>
    <row r="2405" spans="1:6" x14ac:dyDescent="0.15">
      <c r="A2405" s="633" t="s">
        <v>2100</v>
      </c>
      <c r="B2405" s="633" t="s">
        <v>2101</v>
      </c>
      <c r="C2405" s="633" t="s">
        <v>653</v>
      </c>
      <c r="D2405" s="633" t="s">
        <v>1985</v>
      </c>
      <c r="E2405" s="633" t="s">
        <v>2102</v>
      </c>
      <c r="F2405" s="633" t="s">
        <v>7693</v>
      </c>
    </row>
    <row r="2406" spans="1:6" x14ac:dyDescent="0.15">
      <c r="A2406" s="633" t="s">
        <v>2103</v>
      </c>
      <c r="B2406" s="633" t="s">
        <v>2104</v>
      </c>
      <c r="C2406" s="633" t="s">
        <v>653</v>
      </c>
      <c r="D2406" s="633" t="s">
        <v>1985</v>
      </c>
      <c r="E2406" s="633" t="s">
        <v>2105</v>
      </c>
      <c r="F2406" s="633" t="s">
        <v>7693</v>
      </c>
    </row>
    <row r="2407" spans="1:6" x14ac:dyDescent="0.15">
      <c r="A2407" s="633" t="s">
        <v>2106</v>
      </c>
      <c r="B2407" s="633" t="s">
        <v>2107</v>
      </c>
      <c r="C2407" s="633" t="s">
        <v>653</v>
      </c>
      <c r="D2407" s="633" t="s">
        <v>1985</v>
      </c>
      <c r="E2407" s="633" t="s">
        <v>2108</v>
      </c>
      <c r="F2407" s="633" t="s">
        <v>7693</v>
      </c>
    </row>
    <row r="2408" spans="1:6" x14ac:dyDescent="0.15">
      <c r="A2408" s="633" t="s">
        <v>2109</v>
      </c>
      <c r="B2408" s="633" t="s">
        <v>2110</v>
      </c>
      <c r="C2408" s="633" t="s">
        <v>653</v>
      </c>
      <c r="D2408" s="633" t="s">
        <v>1985</v>
      </c>
      <c r="E2408" s="633" t="s">
        <v>2111</v>
      </c>
      <c r="F2408" s="633" t="s">
        <v>7693</v>
      </c>
    </row>
    <row r="2409" spans="1:6" x14ac:dyDescent="0.15">
      <c r="A2409" s="633" t="s">
        <v>2112</v>
      </c>
      <c r="B2409" s="633" t="s">
        <v>2113</v>
      </c>
      <c r="C2409" s="633" t="s">
        <v>653</v>
      </c>
      <c r="D2409" s="633" t="s">
        <v>1985</v>
      </c>
      <c r="E2409" s="633" t="s">
        <v>2114</v>
      </c>
      <c r="F2409" s="633" t="s">
        <v>7693</v>
      </c>
    </row>
    <row r="2410" spans="1:6" x14ac:dyDescent="0.15">
      <c r="A2410" s="633" t="s">
        <v>2115</v>
      </c>
      <c r="B2410" s="633" t="s">
        <v>2116</v>
      </c>
      <c r="C2410" s="633" t="s">
        <v>653</v>
      </c>
      <c r="D2410" s="633" t="s">
        <v>1985</v>
      </c>
      <c r="E2410" s="633" t="s">
        <v>2117</v>
      </c>
      <c r="F2410" s="633" t="s">
        <v>7693</v>
      </c>
    </row>
    <row r="2411" spans="1:6" x14ac:dyDescent="0.15">
      <c r="A2411" s="633" t="s">
        <v>2118</v>
      </c>
      <c r="B2411" s="633" t="s">
        <v>2119</v>
      </c>
      <c r="C2411" s="633" t="s">
        <v>653</v>
      </c>
      <c r="D2411" s="633" t="s">
        <v>1985</v>
      </c>
      <c r="E2411" s="633" t="s">
        <v>2120</v>
      </c>
      <c r="F2411" s="633" t="s">
        <v>7693</v>
      </c>
    </row>
    <row r="2412" spans="1:6" x14ac:dyDescent="0.15">
      <c r="A2412" s="633" t="s">
        <v>2121</v>
      </c>
      <c r="B2412" s="633" t="s">
        <v>2122</v>
      </c>
      <c r="C2412" s="633" t="s">
        <v>653</v>
      </c>
      <c r="D2412" s="633" t="s">
        <v>1985</v>
      </c>
      <c r="E2412" s="633" t="s">
        <v>2123</v>
      </c>
      <c r="F2412" s="633" t="s">
        <v>7693</v>
      </c>
    </row>
    <row r="2413" spans="1:6" x14ac:dyDescent="0.15">
      <c r="A2413" s="633" t="s">
        <v>7694</v>
      </c>
      <c r="B2413" s="633" t="s">
        <v>7695</v>
      </c>
      <c r="C2413" s="633" t="s">
        <v>653</v>
      </c>
      <c r="D2413" s="633" t="s">
        <v>7696</v>
      </c>
      <c r="E2413" s="633" t="s">
        <v>2165</v>
      </c>
      <c r="F2413" s="633" t="s">
        <v>7697</v>
      </c>
    </row>
    <row r="2414" spans="1:6" x14ac:dyDescent="0.15">
      <c r="A2414" s="633" t="s">
        <v>7698</v>
      </c>
      <c r="B2414" s="633" t="s">
        <v>7699</v>
      </c>
      <c r="C2414" s="633" t="s">
        <v>653</v>
      </c>
      <c r="D2414" s="633" t="s">
        <v>7696</v>
      </c>
      <c r="E2414" s="633" t="s">
        <v>7648</v>
      </c>
      <c r="F2414" s="633" t="s">
        <v>7697</v>
      </c>
    </row>
    <row r="2415" spans="1:6" x14ac:dyDescent="0.15">
      <c r="A2415" s="633" t="s">
        <v>7700</v>
      </c>
      <c r="B2415" s="633" t="s">
        <v>7701</v>
      </c>
      <c r="C2415" s="633" t="s">
        <v>653</v>
      </c>
      <c r="D2415" s="633" t="s">
        <v>7696</v>
      </c>
      <c r="E2415" s="633" t="s">
        <v>7702</v>
      </c>
      <c r="F2415" s="633" t="s">
        <v>7697</v>
      </c>
    </row>
    <row r="2416" spans="1:6" x14ac:dyDescent="0.15">
      <c r="A2416" s="633" t="s">
        <v>7703</v>
      </c>
      <c r="B2416" s="633" t="s">
        <v>7704</v>
      </c>
      <c r="C2416" s="633" t="s">
        <v>653</v>
      </c>
      <c r="D2416" s="633" t="s">
        <v>7696</v>
      </c>
      <c r="E2416" s="633" t="s">
        <v>7705</v>
      </c>
      <c r="F2416" s="633" t="s">
        <v>7697</v>
      </c>
    </row>
    <row r="2417" spans="1:6" x14ac:dyDescent="0.15">
      <c r="A2417" s="633" t="s">
        <v>7706</v>
      </c>
      <c r="B2417" s="633" t="s">
        <v>7707</v>
      </c>
      <c r="C2417" s="633" t="s">
        <v>653</v>
      </c>
      <c r="D2417" s="633" t="s">
        <v>7696</v>
      </c>
      <c r="E2417" s="633" t="s">
        <v>7708</v>
      </c>
      <c r="F2417" s="633" t="s">
        <v>7697</v>
      </c>
    </row>
    <row r="2418" spans="1:6" x14ac:dyDescent="0.15">
      <c r="A2418" s="633" t="s">
        <v>7709</v>
      </c>
      <c r="B2418" s="633" t="s">
        <v>7710</v>
      </c>
      <c r="C2418" s="633" t="s">
        <v>653</v>
      </c>
      <c r="D2418" s="633" t="s">
        <v>7696</v>
      </c>
      <c r="E2418" s="633" t="s">
        <v>7711</v>
      </c>
      <c r="F2418" s="633" t="s">
        <v>7697</v>
      </c>
    </row>
    <row r="2419" spans="1:6" x14ac:dyDescent="0.15">
      <c r="A2419" s="633" t="s">
        <v>7712</v>
      </c>
      <c r="B2419" s="633" t="s">
        <v>7713</v>
      </c>
      <c r="C2419" s="633" t="s">
        <v>653</v>
      </c>
      <c r="D2419" s="633" t="s">
        <v>7696</v>
      </c>
      <c r="E2419" s="633" t="s">
        <v>7714</v>
      </c>
      <c r="F2419" s="633" t="s">
        <v>7697</v>
      </c>
    </row>
    <row r="2420" spans="1:6" x14ac:dyDescent="0.15">
      <c r="A2420" s="633" t="s">
        <v>7715</v>
      </c>
      <c r="B2420" s="633" t="s">
        <v>7716</v>
      </c>
      <c r="C2420" s="633" t="s">
        <v>653</v>
      </c>
      <c r="D2420" s="633" t="s">
        <v>7696</v>
      </c>
      <c r="E2420" s="633" t="s">
        <v>7717</v>
      </c>
      <c r="F2420" s="633" t="s">
        <v>7697</v>
      </c>
    </row>
    <row r="2421" spans="1:6" x14ac:dyDescent="0.15">
      <c r="A2421" s="633" t="s">
        <v>7718</v>
      </c>
      <c r="B2421" s="633" t="s">
        <v>7719</v>
      </c>
      <c r="C2421" s="633" t="s">
        <v>653</v>
      </c>
      <c r="D2421" s="633" t="s">
        <v>7696</v>
      </c>
      <c r="E2421" s="633" t="s">
        <v>7720</v>
      </c>
      <c r="F2421" s="633" t="s">
        <v>7697</v>
      </c>
    </row>
    <row r="2422" spans="1:6" x14ac:dyDescent="0.15">
      <c r="A2422" s="633" t="s">
        <v>7721</v>
      </c>
      <c r="B2422" s="633" t="s">
        <v>7722</v>
      </c>
      <c r="C2422" s="633" t="s">
        <v>653</v>
      </c>
      <c r="D2422" s="633" t="s">
        <v>7696</v>
      </c>
      <c r="E2422" s="633" t="s">
        <v>1537</v>
      </c>
      <c r="F2422" s="633" t="s">
        <v>7697</v>
      </c>
    </row>
    <row r="2423" spans="1:6" x14ac:dyDescent="0.15">
      <c r="A2423" s="633" t="s">
        <v>7723</v>
      </c>
      <c r="B2423" s="633" t="s">
        <v>7724</v>
      </c>
      <c r="C2423" s="633" t="s">
        <v>653</v>
      </c>
      <c r="D2423" s="633" t="s">
        <v>7696</v>
      </c>
      <c r="E2423" s="633" t="s">
        <v>7725</v>
      </c>
      <c r="F2423" s="633" t="s">
        <v>7697</v>
      </c>
    </row>
    <row r="2424" spans="1:6" x14ac:dyDescent="0.15">
      <c r="A2424" s="633" t="s">
        <v>7726</v>
      </c>
      <c r="B2424" s="633" t="s">
        <v>7727</v>
      </c>
      <c r="C2424" s="633" t="s">
        <v>653</v>
      </c>
      <c r="D2424" s="633" t="s">
        <v>7696</v>
      </c>
      <c r="E2424" s="633" t="s">
        <v>7728</v>
      </c>
      <c r="F2424" s="633" t="s">
        <v>7697</v>
      </c>
    </row>
    <row r="2425" spans="1:6" x14ac:dyDescent="0.15">
      <c r="A2425" s="633" t="s">
        <v>7729</v>
      </c>
      <c r="B2425" s="633" t="s">
        <v>7730</v>
      </c>
      <c r="C2425" s="633" t="s">
        <v>653</v>
      </c>
      <c r="D2425" s="633" t="s">
        <v>7696</v>
      </c>
      <c r="E2425" s="633" t="s">
        <v>1308</v>
      </c>
      <c r="F2425" s="633" t="s">
        <v>7697</v>
      </c>
    </row>
    <row r="2426" spans="1:6" x14ac:dyDescent="0.15">
      <c r="A2426" s="633" t="s">
        <v>7731</v>
      </c>
      <c r="B2426" s="633" t="s">
        <v>7732</v>
      </c>
      <c r="C2426" s="633" t="s">
        <v>653</v>
      </c>
      <c r="D2426" s="633" t="s">
        <v>7696</v>
      </c>
      <c r="E2426" s="633" t="s">
        <v>7733</v>
      </c>
      <c r="F2426" s="633" t="s">
        <v>7697</v>
      </c>
    </row>
    <row r="2427" spans="1:6" x14ac:dyDescent="0.15">
      <c r="A2427" s="633" t="s">
        <v>7734</v>
      </c>
      <c r="B2427" s="633" t="s">
        <v>7735</v>
      </c>
      <c r="C2427" s="633" t="s">
        <v>653</v>
      </c>
      <c r="D2427" s="633" t="s">
        <v>7696</v>
      </c>
      <c r="E2427" s="633" t="s">
        <v>7736</v>
      </c>
      <c r="F2427" s="633" t="s">
        <v>7697</v>
      </c>
    </row>
    <row r="2428" spans="1:6" x14ac:dyDescent="0.15">
      <c r="A2428" s="633" t="s">
        <v>7737</v>
      </c>
      <c r="B2428" s="633" t="s">
        <v>7738</v>
      </c>
      <c r="C2428" s="633" t="s">
        <v>653</v>
      </c>
      <c r="D2428" s="633" t="s">
        <v>7696</v>
      </c>
      <c r="E2428" s="633" t="s">
        <v>7739</v>
      </c>
      <c r="F2428" s="633" t="s">
        <v>7697</v>
      </c>
    </row>
    <row r="2429" spans="1:6" x14ac:dyDescent="0.15">
      <c r="A2429" s="633" t="s">
        <v>7740</v>
      </c>
      <c r="B2429" s="633" t="s">
        <v>7741</v>
      </c>
      <c r="C2429" s="633" t="s">
        <v>653</v>
      </c>
      <c r="D2429" s="633" t="s">
        <v>7696</v>
      </c>
      <c r="E2429" s="633" t="s">
        <v>7742</v>
      </c>
      <c r="F2429" s="633" t="s">
        <v>7697</v>
      </c>
    </row>
    <row r="2430" spans="1:6" x14ac:dyDescent="0.15">
      <c r="A2430" s="633" t="s">
        <v>7743</v>
      </c>
      <c r="B2430" s="633" t="s">
        <v>7744</v>
      </c>
      <c r="C2430" s="633" t="s">
        <v>653</v>
      </c>
      <c r="D2430" s="633" t="s">
        <v>7696</v>
      </c>
      <c r="E2430" s="633" t="s">
        <v>7745</v>
      </c>
      <c r="F2430" s="633" t="s">
        <v>7697</v>
      </c>
    </row>
    <row r="2431" spans="1:6" x14ac:dyDescent="0.15">
      <c r="A2431" s="633" t="s">
        <v>7746</v>
      </c>
      <c r="B2431" s="633" t="s">
        <v>7747</v>
      </c>
      <c r="C2431" s="633" t="s">
        <v>653</v>
      </c>
      <c r="D2431" s="633" t="s">
        <v>7696</v>
      </c>
      <c r="E2431" s="633" t="s">
        <v>7748</v>
      </c>
      <c r="F2431" s="633" t="s">
        <v>7697</v>
      </c>
    </row>
    <row r="2432" spans="1:6" x14ac:dyDescent="0.15">
      <c r="A2432" s="633" t="s">
        <v>7749</v>
      </c>
      <c r="B2432" s="633" t="s">
        <v>7750</v>
      </c>
      <c r="C2432" s="633" t="s">
        <v>653</v>
      </c>
      <c r="D2432" s="633" t="s">
        <v>7696</v>
      </c>
      <c r="E2432" s="633" t="s">
        <v>7751</v>
      </c>
      <c r="F2432" s="633" t="s">
        <v>7697</v>
      </c>
    </row>
    <row r="2433" spans="1:6" x14ac:dyDescent="0.15">
      <c r="A2433" s="633" t="s">
        <v>7752</v>
      </c>
      <c r="B2433" s="633" t="s">
        <v>7753</v>
      </c>
      <c r="C2433" s="633" t="s">
        <v>653</v>
      </c>
      <c r="D2433" s="633" t="s">
        <v>7696</v>
      </c>
      <c r="E2433" s="633" t="s">
        <v>7754</v>
      </c>
      <c r="F2433" s="633" t="s">
        <v>7697</v>
      </c>
    </row>
    <row r="2434" spans="1:6" x14ac:dyDescent="0.15">
      <c r="A2434" s="633" t="s">
        <v>7755</v>
      </c>
      <c r="B2434" s="633" t="s">
        <v>7756</v>
      </c>
      <c r="C2434" s="633" t="s">
        <v>653</v>
      </c>
      <c r="D2434" s="633" t="s">
        <v>7696</v>
      </c>
      <c r="E2434" s="633" t="s">
        <v>7757</v>
      </c>
      <c r="F2434" s="633" t="s">
        <v>7697</v>
      </c>
    </row>
    <row r="2435" spans="1:6" x14ac:dyDescent="0.15">
      <c r="A2435" s="633" t="s">
        <v>7758</v>
      </c>
      <c r="B2435" s="633" t="s">
        <v>7759</v>
      </c>
      <c r="C2435" s="633" t="s">
        <v>653</v>
      </c>
      <c r="D2435" s="633" t="s">
        <v>7696</v>
      </c>
      <c r="E2435" s="633" t="s">
        <v>7760</v>
      </c>
      <c r="F2435" s="633" t="s">
        <v>7697</v>
      </c>
    </row>
    <row r="2436" spans="1:6" x14ac:dyDescent="0.15">
      <c r="A2436" s="633" t="s">
        <v>7761</v>
      </c>
      <c r="B2436" s="633" t="s">
        <v>7762</v>
      </c>
      <c r="C2436" s="633" t="s">
        <v>653</v>
      </c>
      <c r="D2436" s="633" t="s">
        <v>7696</v>
      </c>
      <c r="E2436" s="633" t="s">
        <v>1576</v>
      </c>
      <c r="F2436" s="633" t="s">
        <v>7697</v>
      </c>
    </row>
    <row r="2437" spans="1:6" x14ac:dyDescent="0.15">
      <c r="A2437" s="633" t="s">
        <v>7763</v>
      </c>
      <c r="B2437" s="633" t="s">
        <v>7764</v>
      </c>
      <c r="C2437" s="633" t="s">
        <v>653</v>
      </c>
      <c r="D2437" s="633" t="s">
        <v>7696</v>
      </c>
      <c r="E2437" s="633" t="s">
        <v>7765</v>
      </c>
      <c r="F2437" s="633" t="s">
        <v>7697</v>
      </c>
    </row>
    <row r="2438" spans="1:6" x14ac:dyDescent="0.15">
      <c r="A2438" s="633" t="s">
        <v>7766</v>
      </c>
      <c r="B2438" s="633" t="s">
        <v>7767</v>
      </c>
      <c r="C2438" s="633" t="s">
        <v>653</v>
      </c>
      <c r="D2438" s="633" t="s">
        <v>7696</v>
      </c>
      <c r="E2438" s="633" t="s">
        <v>7473</v>
      </c>
      <c r="F2438" s="633" t="s">
        <v>7697</v>
      </c>
    </row>
    <row r="2439" spans="1:6" x14ac:dyDescent="0.15">
      <c r="A2439" s="633" t="s">
        <v>7768</v>
      </c>
      <c r="B2439" s="633" t="s">
        <v>7769</v>
      </c>
      <c r="C2439" s="633" t="s">
        <v>653</v>
      </c>
      <c r="D2439" s="633" t="s">
        <v>7696</v>
      </c>
      <c r="E2439" s="633" t="s">
        <v>7770</v>
      </c>
      <c r="F2439" s="633" t="s">
        <v>7697</v>
      </c>
    </row>
    <row r="2440" spans="1:6" x14ac:dyDescent="0.15">
      <c r="A2440" s="633" t="s">
        <v>7771</v>
      </c>
      <c r="B2440" s="633" t="s">
        <v>7772</v>
      </c>
      <c r="C2440" s="633" t="s">
        <v>653</v>
      </c>
      <c r="D2440" s="633" t="s">
        <v>7696</v>
      </c>
      <c r="E2440" s="633" t="s">
        <v>7773</v>
      </c>
      <c r="F2440" s="633" t="s">
        <v>7697</v>
      </c>
    </row>
    <row r="2441" spans="1:6" x14ac:dyDescent="0.15">
      <c r="A2441" s="633" t="s">
        <v>7774</v>
      </c>
      <c r="B2441" s="633" t="s">
        <v>7775</v>
      </c>
      <c r="C2441" s="633" t="s">
        <v>653</v>
      </c>
      <c r="D2441" s="633" t="s">
        <v>7696</v>
      </c>
      <c r="E2441" s="633" t="s">
        <v>7776</v>
      </c>
      <c r="F2441" s="633" t="s">
        <v>7697</v>
      </c>
    </row>
    <row r="2442" spans="1:6" x14ac:dyDescent="0.15">
      <c r="A2442" s="633" t="s">
        <v>7777</v>
      </c>
      <c r="B2442" s="633" t="s">
        <v>7778</v>
      </c>
      <c r="C2442" s="633" t="s">
        <v>653</v>
      </c>
      <c r="D2442" s="633" t="s">
        <v>7696</v>
      </c>
      <c r="E2442" s="633" t="s">
        <v>7779</v>
      </c>
      <c r="F2442" s="633" t="s">
        <v>7697</v>
      </c>
    </row>
    <row r="2443" spans="1:6" x14ac:dyDescent="0.15">
      <c r="A2443" s="633" t="s">
        <v>7780</v>
      </c>
      <c r="B2443" s="633" t="s">
        <v>7781</v>
      </c>
      <c r="C2443" s="633" t="s">
        <v>653</v>
      </c>
      <c r="D2443" s="633" t="s">
        <v>7696</v>
      </c>
      <c r="E2443" s="633" t="s">
        <v>7782</v>
      </c>
      <c r="F2443" s="633" t="s">
        <v>7697</v>
      </c>
    </row>
    <row r="2444" spans="1:6" x14ac:dyDescent="0.15">
      <c r="A2444" s="633" t="s">
        <v>7783</v>
      </c>
      <c r="B2444" s="633" t="s">
        <v>7784</v>
      </c>
      <c r="C2444" s="633" t="s">
        <v>653</v>
      </c>
      <c r="D2444" s="633" t="s">
        <v>7696</v>
      </c>
      <c r="E2444" s="633" t="s">
        <v>7785</v>
      </c>
      <c r="F2444" s="633" t="s">
        <v>7697</v>
      </c>
    </row>
    <row r="2445" spans="1:6" x14ac:dyDescent="0.15">
      <c r="A2445" s="633" t="s">
        <v>7786</v>
      </c>
      <c r="B2445" s="633" t="s">
        <v>7787</v>
      </c>
      <c r="C2445" s="633" t="s">
        <v>653</v>
      </c>
      <c r="D2445" s="633" t="s">
        <v>7696</v>
      </c>
      <c r="E2445" s="633" t="s">
        <v>7788</v>
      </c>
      <c r="F2445" s="633" t="s">
        <v>7697</v>
      </c>
    </row>
    <row r="2446" spans="1:6" x14ac:dyDescent="0.15">
      <c r="A2446" s="633" t="s">
        <v>7789</v>
      </c>
      <c r="B2446" s="633" t="s">
        <v>7790</v>
      </c>
      <c r="C2446" s="633" t="s">
        <v>653</v>
      </c>
      <c r="D2446" s="633" t="s">
        <v>7696</v>
      </c>
      <c r="E2446" s="633" t="s">
        <v>7791</v>
      </c>
      <c r="F2446" s="633" t="s">
        <v>7697</v>
      </c>
    </row>
    <row r="2447" spans="1:6" x14ac:dyDescent="0.15">
      <c r="A2447" s="633" t="s">
        <v>7792</v>
      </c>
      <c r="B2447" s="633" t="s">
        <v>7793</v>
      </c>
      <c r="C2447" s="633" t="s">
        <v>653</v>
      </c>
      <c r="D2447" s="633" t="s">
        <v>7696</v>
      </c>
      <c r="E2447" s="633" t="s">
        <v>7794</v>
      </c>
      <c r="F2447" s="633" t="s">
        <v>7697</v>
      </c>
    </row>
    <row r="2448" spans="1:6" x14ac:dyDescent="0.15">
      <c r="A2448" s="633" t="s">
        <v>7795</v>
      </c>
      <c r="B2448" s="633" t="s">
        <v>7796</v>
      </c>
      <c r="C2448" s="633" t="s">
        <v>653</v>
      </c>
      <c r="D2448" s="633" t="s">
        <v>7696</v>
      </c>
      <c r="E2448" s="633" t="s">
        <v>7797</v>
      </c>
      <c r="F2448" s="633" t="s">
        <v>7697</v>
      </c>
    </row>
    <row r="2449" spans="1:6" x14ac:dyDescent="0.15">
      <c r="A2449" s="633" t="s">
        <v>7798</v>
      </c>
      <c r="B2449" s="633" t="s">
        <v>7799</v>
      </c>
      <c r="C2449" s="633" t="s">
        <v>653</v>
      </c>
      <c r="D2449" s="633" t="s">
        <v>7696</v>
      </c>
      <c r="E2449" s="633" t="s">
        <v>7800</v>
      </c>
      <c r="F2449" s="633" t="s">
        <v>7697</v>
      </c>
    </row>
    <row r="2450" spans="1:6" x14ac:dyDescent="0.15">
      <c r="A2450" s="633" t="s">
        <v>7801</v>
      </c>
      <c r="B2450" s="633" t="s">
        <v>7802</v>
      </c>
      <c r="C2450" s="633" t="s">
        <v>653</v>
      </c>
      <c r="D2450" s="633" t="s">
        <v>7696</v>
      </c>
      <c r="E2450" s="633" t="s">
        <v>7803</v>
      </c>
      <c r="F2450" s="633" t="s">
        <v>7697</v>
      </c>
    </row>
    <row r="2451" spans="1:6" x14ac:dyDescent="0.15">
      <c r="A2451" s="633" t="s">
        <v>7804</v>
      </c>
      <c r="B2451" s="633" t="s">
        <v>7805</v>
      </c>
      <c r="C2451" s="633" t="s">
        <v>653</v>
      </c>
      <c r="D2451" s="633" t="s">
        <v>7696</v>
      </c>
      <c r="E2451" s="633" t="s">
        <v>7806</v>
      </c>
      <c r="F2451" s="633" t="s">
        <v>7697</v>
      </c>
    </row>
    <row r="2452" spans="1:6" x14ac:dyDescent="0.15">
      <c r="A2452" s="633" t="s">
        <v>7807</v>
      </c>
      <c r="B2452" s="633" t="s">
        <v>7808</v>
      </c>
      <c r="C2452" s="633" t="s">
        <v>653</v>
      </c>
      <c r="D2452" s="633" t="s">
        <v>7696</v>
      </c>
      <c r="E2452" s="633" t="s">
        <v>7809</v>
      </c>
      <c r="F2452" s="633" t="s">
        <v>7697</v>
      </c>
    </row>
    <row r="2453" spans="1:6" x14ac:dyDescent="0.15">
      <c r="A2453" s="633" t="s">
        <v>7810</v>
      </c>
      <c r="B2453" s="633" t="s">
        <v>7811</v>
      </c>
      <c r="C2453" s="633" t="s">
        <v>653</v>
      </c>
      <c r="D2453" s="633" t="s">
        <v>7696</v>
      </c>
      <c r="E2453" s="633" t="s">
        <v>7812</v>
      </c>
      <c r="F2453" s="633" t="s">
        <v>7697</v>
      </c>
    </row>
    <row r="2454" spans="1:6" x14ac:dyDescent="0.15">
      <c r="A2454" s="633" t="s">
        <v>7783</v>
      </c>
      <c r="B2454" s="633" t="s">
        <v>7813</v>
      </c>
      <c r="C2454" s="633" t="s">
        <v>653</v>
      </c>
      <c r="D2454" s="633" t="s">
        <v>7696</v>
      </c>
      <c r="E2454" s="633" t="s">
        <v>7814</v>
      </c>
      <c r="F2454" s="633" t="s">
        <v>7697</v>
      </c>
    </row>
    <row r="2455" spans="1:6" x14ac:dyDescent="0.15">
      <c r="A2455" s="633" t="s">
        <v>7815</v>
      </c>
      <c r="B2455" s="633" t="s">
        <v>7816</v>
      </c>
      <c r="C2455" s="633" t="s">
        <v>653</v>
      </c>
      <c r="D2455" s="633" t="s">
        <v>7696</v>
      </c>
      <c r="E2455" s="633" t="s">
        <v>7817</v>
      </c>
      <c r="F2455" s="633" t="s">
        <v>7697</v>
      </c>
    </row>
    <row r="2456" spans="1:6" x14ac:dyDescent="0.15">
      <c r="A2456" s="633" t="s">
        <v>7818</v>
      </c>
      <c r="B2456" s="633" t="s">
        <v>7819</v>
      </c>
      <c r="C2456" s="633" t="s">
        <v>653</v>
      </c>
      <c r="D2456" s="633" t="s">
        <v>7696</v>
      </c>
      <c r="E2456" s="633" t="s">
        <v>7820</v>
      </c>
      <c r="F2456" s="633" t="s">
        <v>7697</v>
      </c>
    </row>
    <row r="2457" spans="1:6" x14ac:dyDescent="0.15">
      <c r="A2457" s="633" t="s">
        <v>7821</v>
      </c>
      <c r="B2457" s="633" t="s">
        <v>7822</v>
      </c>
      <c r="C2457" s="633" t="s">
        <v>653</v>
      </c>
      <c r="D2457" s="633" t="s">
        <v>7696</v>
      </c>
      <c r="E2457" s="633" t="s">
        <v>7823</v>
      </c>
      <c r="F2457" s="633" t="s">
        <v>7697</v>
      </c>
    </row>
    <row r="2458" spans="1:6" x14ac:dyDescent="0.15">
      <c r="A2458" s="633" t="s">
        <v>7824</v>
      </c>
      <c r="B2458" s="633" t="s">
        <v>7825</v>
      </c>
      <c r="C2458" s="633" t="s">
        <v>653</v>
      </c>
      <c r="D2458" s="633" t="s">
        <v>7696</v>
      </c>
      <c r="E2458" s="633" t="s">
        <v>7826</v>
      </c>
      <c r="F2458" s="633" t="s">
        <v>7697</v>
      </c>
    </row>
    <row r="2459" spans="1:6" x14ac:dyDescent="0.15">
      <c r="A2459" s="633" t="s">
        <v>7827</v>
      </c>
      <c r="B2459" s="633" t="s">
        <v>7828</v>
      </c>
      <c r="C2459" s="633" t="s">
        <v>653</v>
      </c>
      <c r="D2459" s="633" t="s">
        <v>7696</v>
      </c>
      <c r="E2459" s="633" t="s">
        <v>7829</v>
      </c>
      <c r="F2459" s="633" t="s">
        <v>7697</v>
      </c>
    </row>
    <row r="2460" spans="1:6" x14ac:dyDescent="0.15">
      <c r="A2460" s="633" t="s">
        <v>7830</v>
      </c>
      <c r="B2460" s="633" t="s">
        <v>7831</v>
      </c>
      <c r="C2460" s="633" t="s">
        <v>653</v>
      </c>
      <c r="D2460" s="633" t="s">
        <v>7696</v>
      </c>
      <c r="E2460" s="633" t="s">
        <v>7832</v>
      </c>
      <c r="F2460" s="633" t="s">
        <v>7697</v>
      </c>
    </row>
    <row r="2461" spans="1:6" x14ac:dyDescent="0.15">
      <c r="A2461" s="633" t="s">
        <v>7833</v>
      </c>
      <c r="B2461" s="633" t="s">
        <v>7834</v>
      </c>
      <c r="C2461" s="633" t="s">
        <v>653</v>
      </c>
      <c r="D2461" s="633" t="s">
        <v>7696</v>
      </c>
      <c r="E2461" s="633" t="s">
        <v>7835</v>
      </c>
      <c r="F2461" s="633" t="s">
        <v>7697</v>
      </c>
    </row>
    <row r="2462" spans="1:6" x14ac:dyDescent="0.15">
      <c r="A2462" s="633" t="s">
        <v>7836</v>
      </c>
      <c r="B2462" s="633" t="s">
        <v>7837</v>
      </c>
      <c r="C2462" s="633" t="s">
        <v>653</v>
      </c>
      <c r="D2462" s="633" t="s">
        <v>7696</v>
      </c>
      <c r="E2462" s="633" t="s">
        <v>7838</v>
      </c>
      <c r="F2462" s="633" t="s">
        <v>7697</v>
      </c>
    </row>
    <row r="2463" spans="1:6" x14ac:dyDescent="0.15">
      <c r="A2463" s="633" t="s">
        <v>7839</v>
      </c>
      <c r="B2463" s="633" t="s">
        <v>7840</v>
      </c>
      <c r="C2463" s="633" t="s">
        <v>653</v>
      </c>
      <c r="D2463" s="633" t="s">
        <v>7696</v>
      </c>
      <c r="E2463" s="633" t="s">
        <v>7841</v>
      </c>
      <c r="F2463" s="633" t="s">
        <v>7697</v>
      </c>
    </row>
    <row r="2464" spans="1:6" x14ac:dyDescent="0.15">
      <c r="A2464" s="633" t="s">
        <v>7842</v>
      </c>
      <c r="B2464" s="633" t="s">
        <v>7843</v>
      </c>
      <c r="C2464" s="633" t="s">
        <v>653</v>
      </c>
      <c r="D2464" s="633" t="s">
        <v>7696</v>
      </c>
      <c r="E2464" s="633" t="s">
        <v>7844</v>
      </c>
      <c r="F2464" s="633" t="s">
        <v>7697</v>
      </c>
    </row>
    <row r="2465" spans="1:6" x14ac:dyDescent="0.15">
      <c r="A2465" s="633" t="s">
        <v>7845</v>
      </c>
      <c r="B2465" s="633" t="s">
        <v>7846</v>
      </c>
      <c r="C2465" s="633" t="s">
        <v>653</v>
      </c>
      <c r="D2465" s="633" t="s">
        <v>7696</v>
      </c>
      <c r="E2465" s="633" t="s">
        <v>7847</v>
      </c>
      <c r="F2465" s="633" t="s">
        <v>7697</v>
      </c>
    </row>
    <row r="2466" spans="1:6" x14ac:dyDescent="0.15">
      <c r="A2466" s="633" t="s">
        <v>7848</v>
      </c>
      <c r="B2466" s="633" t="s">
        <v>7849</v>
      </c>
      <c r="C2466" s="633" t="s">
        <v>653</v>
      </c>
      <c r="D2466" s="633" t="s">
        <v>7696</v>
      </c>
      <c r="E2466" s="633" t="s">
        <v>7850</v>
      </c>
      <c r="F2466" s="633" t="s">
        <v>7697</v>
      </c>
    </row>
    <row r="2467" spans="1:6" x14ac:dyDescent="0.15">
      <c r="A2467" s="633" t="s">
        <v>7851</v>
      </c>
      <c r="B2467" s="633" t="s">
        <v>7852</v>
      </c>
      <c r="C2467" s="633" t="s">
        <v>653</v>
      </c>
      <c r="D2467" s="633" t="s">
        <v>7696</v>
      </c>
      <c r="E2467" s="633" t="s">
        <v>7853</v>
      </c>
      <c r="F2467" s="633" t="s">
        <v>7697</v>
      </c>
    </row>
    <row r="2468" spans="1:6" x14ac:dyDescent="0.15">
      <c r="A2468" s="633" t="s">
        <v>7854</v>
      </c>
      <c r="B2468" s="633" t="s">
        <v>7855</v>
      </c>
      <c r="C2468" s="633" t="s">
        <v>653</v>
      </c>
      <c r="D2468" s="633" t="s">
        <v>7696</v>
      </c>
      <c r="E2468" s="633" t="s">
        <v>7856</v>
      </c>
      <c r="F2468" s="633" t="s">
        <v>7697</v>
      </c>
    </row>
    <row r="2469" spans="1:6" x14ac:dyDescent="0.15">
      <c r="A2469" s="633" t="s">
        <v>7857</v>
      </c>
      <c r="B2469" s="633" t="s">
        <v>7858</v>
      </c>
      <c r="C2469" s="633" t="s">
        <v>653</v>
      </c>
      <c r="D2469" s="633" t="s">
        <v>7696</v>
      </c>
      <c r="E2469" s="633" t="s">
        <v>7859</v>
      </c>
      <c r="F2469" s="633" t="s">
        <v>7697</v>
      </c>
    </row>
    <row r="2470" spans="1:6" x14ac:dyDescent="0.15">
      <c r="A2470" s="633" t="s">
        <v>7860</v>
      </c>
      <c r="B2470" s="633" t="s">
        <v>7861</v>
      </c>
      <c r="C2470" s="633" t="s">
        <v>653</v>
      </c>
      <c r="D2470" s="633" t="s">
        <v>7696</v>
      </c>
      <c r="E2470" s="633" t="s">
        <v>7862</v>
      </c>
      <c r="F2470" s="633" t="s">
        <v>7697</v>
      </c>
    </row>
    <row r="2471" spans="1:6" x14ac:dyDescent="0.15">
      <c r="A2471" s="633" t="s">
        <v>7863</v>
      </c>
      <c r="B2471" s="633" t="s">
        <v>7864</v>
      </c>
      <c r="C2471" s="633" t="s">
        <v>653</v>
      </c>
      <c r="D2471" s="633" t="s">
        <v>7696</v>
      </c>
      <c r="E2471" s="633" t="s">
        <v>7865</v>
      </c>
      <c r="F2471" s="633" t="s">
        <v>7697</v>
      </c>
    </row>
    <row r="2472" spans="1:6" x14ac:dyDescent="0.15">
      <c r="A2472" s="633" t="s">
        <v>7866</v>
      </c>
      <c r="B2472" s="633" t="s">
        <v>7867</v>
      </c>
      <c r="C2472" s="633" t="s">
        <v>653</v>
      </c>
      <c r="D2472" s="633" t="s">
        <v>7696</v>
      </c>
      <c r="E2472" s="633" t="s">
        <v>3407</v>
      </c>
      <c r="F2472" s="633" t="s">
        <v>7697</v>
      </c>
    </row>
    <row r="2473" spans="1:6" x14ac:dyDescent="0.15">
      <c r="A2473" s="633" t="s">
        <v>7868</v>
      </c>
      <c r="B2473" s="633" t="s">
        <v>7869</v>
      </c>
      <c r="C2473" s="633" t="s">
        <v>653</v>
      </c>
      <c r="D2473" s="633" t="s">
        <v>7696</v>
      </c>
      <c r="E2473" s="633" t="s">
        <v>7870</v>
      </c>
      <c r="F2473" s="633" t="s">
        <v>7697</v>
      </c>
    </row>
    <row r="2474" spans="1:6" x14ac:dyDescent="0.15">
      <c r="A2474" s="633" t="s">
        <v>7871</v>
      </c>
      <c r="B2474" s="633" t="s">
        <v>7872</v>
      </c>
      <c r="C2474" s="633" t="s">
        <v>653</v>
      </c>
      <c r="D2474" s="633" t="s">
        <v>7696</v>
      </c>
      <c r="E2474" s="633" t="s">
        <v>7590</v>
      </c>
      <c r="F2474" s="633" t="s">
        <v>7697</v>
      </c>
    </row>
    <row r="2475" spans="1:6" x14ac:dyDescent="0.15">
      <c r="A2475" s="633" t="s">
        <v>7873</v>
      </c>
      <c r="B2475" s="633" t="s">
        <v>7874</v>
      </c>
      <c r="C2475" s="633" t="s">
        <v>653</v>
      </c>
      <c r="D2475" s="633" t="s">
        <v>7696</v>
      </c>
      <c r="E2475" s="633" t="s">
        <v>7875</v>
      </c>
      <c r="F2475" s="633" t="s">
        <v>7697</v>
      </c>
    </row>
    <row r="2476" spans="1:6" x14ac:dyDescent="0.15">
      <c r="A2476" s="633" t="s">
        <v>7876</v>
      </c>
      <c r="B2476" s="633" t="s">
        <v>7877</v>
      </c>
      <c r="C2476" s="633" t="s">
        <v>653</v>
      </c>
      <c r="D2476" s="633" t="s">
        <v>7696</v>
      </c>
      <c r="E2476" s="633" t="s">
        <v>7878</v>
      </c>
      <c r="F2476" s="633" t="s">
        <v>7697</v>
      </c>
    </row>
    <row r="2477" spans="1:6" x14ac:dyDescent="0.15">
      <c r="A2477" s="633" t="s">
        <v>7879</v>
      </c>
      <c r="B2477" s="633" t="s">
        <v>7880</v>
      </c>
      <c r="C2477" s="633" t="s">
        <v>653</v>
      </c>
      <c r="D2477" s="633" t="s">
        <v>7696</v>
      </c>
      <c r="E2477" s="633" t="s">
        <v>7881</v>
      </c>
      <c r="F2477" s="633" t="s">
        <v>7697</v>
      </c>
    </row>
    <row r="2478" spans="1:6" x14ac:dyDescent="0.15">
      <c r="A2478" s="633" t="s">
        <v>7882</v>
      </c>
      <c r="B2478" s="633" t="s">
        <v>7883</v>
      </c>
      <c r="C2478" s="633" t="s">
        <v>653</v>
      </c>
      <c r="D2478" s="633" t="s">
        <v>7696</v>
      </c>
      <c r="E2478" s="633" t="s">
        <v>7884</v>
      </c>
      <c r="F2478" s="633" t="s">
        <v>7697</v>
      </c>
    </row>
    <row r="2479" spans="1:6" x14ac:dyDescent="0.15">
      <c r="A2479" s="633" t="s">
        <v>7885</v>
      </c>
      <c r="B2479" s="633" t="s">
        <v>7886</v>
      </c>
      <c r="C2479" s="633" t="s">
        <v>653</v>
      </c>
      <c r="D2479" s="633" t="s">
        <v>7696</v>
      </c>
      <c r="E2479" s="633" t="s">
        <v>7887</v>
      </c>
      <c r="F2479" s="633" t="s">
        <v>7697</v>
      </c>
    </row>
    <row r="2480" spans="1:6" x14ac:dyDescent="0.15">
      <c r="A2480" s="633" t="s">
        <v>7888</v>
      </c>
      <c r="B2480" s="633" t="s">
        <v>7889</v>
      </c>
      <c r="C2480" s="633" t="s">
        <v>653</v>
      </c>
      <c r="D2480" s="633" t="s">
        <v>7696</v>
      </c>
      <c r="E2480" s="633" t="s">
        <v>7890</v>
      </c>
      <c r="F2480" s="633" t="s">
        <v>7697</v>
      </c>
    </row>
    <row r="2481" spans="1:6" x14ac:dyDescent="0.15">
      <c r="A2481" s="633" t="s">
        <v>7891</v>
      </c>
      <c r="B2481" s="633" t="s">
        <v>7892</v>
      </c>
      <c r="C2481" s="633" t="s">
        <v>653</v>
      </c>
      <c r="D2481" s="633" t="s">
        <v>7696</v>
      </c>
      <c r="E2481" s="633" t="s">
        <v>7893</v>
      </c>
      <c r="F2481" s="633" t="s">
        <v>7697</v>
      </c>
    </row>
    <row r="2482" spans="1:6" x14ac:dyDescent="0.15">
      <c r="A2482" s="633" t="s">
        <v>7894</v>
      </c>
      <c r="B2482" s="633" t="s">
        <v>7895</v>
      </c>
      <c r="C2482" s="633" t="s">
        <v>653</v>
      </c>
      <c r="D2482" s="633" t="s">
        <v>7696</v>
      </c>
      <c r="E2482" s="633" t="s">
        <v>7896</v>
      </c>
      <c r="F2482" s="633" t="s">
        <v>7697</v>
      </c>
    </row>
    <row r="2483" spans="1:6" x14ac:dyDescent="0.15">
      <c r="A2483" s="633" t="s">
        <v>7897</v>
      </c>
      <c r="B2483" s="633" t="s">
        <v>7898</v>
      </c>
      <c r="C2483" s="633" t="s">
        <v>653</v>
      </c>
      <c r="D2483" s="633" t="s">
        <v>7696</v>
      </c>
      <c r="E2483" s="633" t="s">
        <v>7899</v>
      </c>
      <c r="F2483" s="633" t="s">
        <v>7697</v>
      </c>
    </row>
    <row r="2484" spans="1:6" x14ac:dyDescent="0.15">
      <c r="A2484" s="633" t="s">
        <v>7900</v>
      </c>
      <c r="B2484" s="633" t="s">
        <v>7901</v>
      </c>
      <c r="C2484" s="633" t="s">
        <v>653</v>
      </c>
      <c r="D2484" s="633" t="s">
        <v>7696</v>
      </c>
      <c r="E2484" s="633" t="s">
        <v>7902</v>
      </c>
      <c r="F2484" s="633" t="s">
        <v>7697</v>
      </c>
    </row>
    <row r="2485" spans="1:6" x14ac:dyDescent="0.15">
      <c r="A2485" s="633" t="s">
        <v>7903</v>
      </c>
      <c r="B2485" s="633" t="s">
        <v>7904</v>
      </c>
      <c r="C2485" s="633" t="s">
        <v>653</v>
      </c>
      <c r="D2485" s="633" t="s">
        <v>7696</v>
      </c>
      <c r="E2485" s="633" t="s">
        <v>7905</v>
      </c>
      <c r="F2485" s="633" t="s">
        <v>7697</v>
      </c>
    </row>
    <row r="2486" spans="1:6" x14ac:dyDescent="0.15">
      <c r="A2486" s="633" t="s">
        <v>7906</v>
      </c>
      <c r="B2486" s="633" t="s">
        <v>7907</v>
      </c>
      <c r="C2486" s="633" t="s">
        <v>653</v>
      </c>
      <c r="D2486" s="633" t="s">
        <v>7908</v>
      </c>
      <c r="E2486" s="633" t="s">
        <v>2165</v>
      </c>
      <c r="F2486" s="633" t="s">
        <v>7909</v>
      </c>
    </row>
    <row r="2487" spans="1:6" x14ac:dyDescent="0.15">
      <c r="A2487" s="633" t="s">
        <v>7910</v>
      </c>
      <c r="B2487" s="633" t="s">
        <v>7911</v>
      </c>
      <c r="C2487" s="633" t="s">
        <v>653</v>
      </c>
      <c r="D2487" s="633" t="s">
        <v>7908</v>
      </c>
      <c r="E2487" s="633" t="s">
        <v>7912</v>
      </c>
      <c r="F2487" s="633" t="s">
        <v>7909</v>
      </c>
    </row>
    <row r="2488" spans="1:6" x14ac:dyDescent="0.15">
      <c r="A2488" s="633" t="s">
        <v>7913</v>
      </c>
      <c r="B2488" s="633" t="s">
        <v>7914</v>
      </c>
      <c r="C2488" s="633" t="s">
        <v>653</v>
      </c>
      <c r="D2488" s="633" t="s">
        <v>7908</v>
      </c>
      <c r="E2488" s="633" t="s">
        <v>7915</v>
      </c>
      <c r="F2488" s="633" t="s">
        <v>7909</v>
      </c>
    </row>
    <row r="2489" spans="1:6" x14ac:dyDescent="0.15">
      <c r="A2489" s="633" t="s">
        <v>7916</v>
      </c>
      <c r="B2489" s="633" t="s">
        <v>7917</v>
      </c>
      <c r="C2489" s="633" t="s">
        <v>653</v>
      </c>
      <c r="D2489" s="633" t="s">
        <v>7908</v>
      </c>
      <c r="E2489" s="633" t="s">
        <v>7918</v>
      </c>
      <c r="F2489" s="633" t="s">
        <v>7909</v>
      </c>
    </row>
    <row r="2490" spans="1:6" x14ac:dyDescent="0.15">
      <c r="A2490" s="633" t="s">
        <v>7919</v>
      </c>
      <c r="B2490" s="633" t="s">
        <v>7920</v>
      </c>
      <c r="C2490" s="633" t="s">
        <v>653</v>
      </c>
      <c r="D2490" s="633" t="s">
        <v>7908</v>
      </c>
      <c r="E2490" s="633" t="s">
        <v>7921</v>
      </c>
      <c r="F2490" s="633" t="s">
        <v>7909</v>
      </c>
    </row>
    <row r="2491" spans="1:6" x14ac:dyDescent="0.15">
      <c r="A2491" s="633" t="s">
        <v>7922</v>
      </c>
      <c r="B2491" s="633" t="s">
        <v>7923</v>
      </c>
      <c r="C2491" s="633" t="s">
        <v>653</v>
      </c>
      <c r="D2491" s="633" t="s">
        <v>7908</v>
      </c>
      <c r="E2491" s="633" t="s">
        <v>2247</v>
      </c>
      <c r="F2491" s="633" t="s">
        <v>7909</v>
      </c>
    </row>
    <row r="2492" spans="1:6" x14ac:dyDescent="0.15">
      <c r="A2492" s="633" t="s">
        <v>7924</v>
      </c>
      <c r="B2492" s="633" t="s">
        <v>7925</v>
      </c>
      <c r="C2492" s="633" t="s">
        <v>653</v>
      </c>
      <c r="D2492" s="633" t="s">
        <v>7908</v>
      </c>
      <c r="E2492" s="633" t="s">
        <v>7926</v>
      </c>
      <c r="F2492" s="633" t="s">
        <v>7909</v>
      </c>
    </row>
    <row r="2493" spans="1:6" x14ac:dyDescent="0.15">
      <c r="A2493" s="633" t="s">
        <v>7927</v>
      </c>
      <c r="B2493" s="633" t="s">
        <v>7928</v>
      </c>
      <c r="C2493" s="633" t="s">
        <v>653</v>
      </c>
      <c r="D2493" s="633" t="s">
        <v>7908</v>
      </c>
      <c r="E2493" s="633" t="s">
        <v>7929</v>
      </c>
      <c r="F2493" s="633" t="s">
        <v>7909</v>
      </c>
    </row>
    <row r="2494" spans="1:6" x14ac:dyDescent="0.15">
      <c r="A2494" s="633" t="s">
        <v>7930</v>
      </c>
      <c r="B2494" s="633" t="s">
        <v>7931</v>
      </c>
      <c r="C2494" s="633" t="s">
        <v>653</v>
      </c>
      <c r="D2494" s="633" t="s">
        <v>7908</v>
      </c>
      <c r="E2494" s="633" t="s">
        <v>7932</v>
      </c>
      <c r="F2494" s="633" t="s">
        <v>7909</v>
      </c>
    </row>
    <row r="2495" spans="1:6" x14ac:dyDescent="0.15">
      <c r="A2495" s="633" t="s">
        <v>7933</v>
      </c>
      <c r="B2495" s="633" t="s">
        <v>7934</v>
      </c>
      <c r="C2495" s="633" t="s">
        <v>653</v>
      </c>
      <c r="D2495" s="633" t="s">
        <v>7908</v>
      </c>
      <c r="E2495" s="633" t="s">
        <v>7935</v>
      </c>
      <c r="F2495" s="633" t="s">
        <v>7909</v>
      </c>
    </row>
    <row r="2496" spans="1:6" x14ac:dyDescent="0.15">
      <c r="A2496" s="633" t="s">
        <v>7936</v>
      </c>
      <c r="B2496" s="633" t="s">
        <v>7937</v>
      </c>
      <c r="C2496" s="633" t="s">
        <v>653</v>
      </c>
      <c r="D2496" s="633" t="s">
        <v>7908</v>
      </c>
      <c r="E2496" s="633" t="s">
        <v>7938</v>
      </c>
      <c r="F2496" s="633" t="s">
        <v>7909</v>
      </c>
    </row>
    <row r="2497" spans="1:6" x14ac:dyDescent="0.15">
      <c r="A2497" s="633" t="s">
        <v>7939</v>
      </c>
      <c r="B2497" s="633" t="s">
        <v>7940</v>
      </c>
      <c r="C2497" s="633" t="s">
        <v>653</v>
      </c>
      <c r="D2497" s="633" t="s">
        <v>7908</v>
      </c>
      <c r="E2497" s="633" t="s">
        <v>7941</v>
      </c>
      <c r="F2497" s="633" t="s">
        <v>7909</v>
      </c>
    </row>
    <row r="2498" spans="1:6" x14ac:dyDescent="0.15">
      <c r="A2498" s="633" t="s">
        <v>7942</v>
      </c>
      <c r="B2498" s="633" t="s">
        <v>7943</v>
      </c>
      <c r="C2498" s="633" t="s">
        <v>653</v>
      </c>
      <c r="D2498" s="633" t="s">
        <v>7908</v>
      </c>
      <c r="E2498" s="633" t="s">
        <v>7944</v>
      </c>
      <c r="F2498" s="633" t="s">
        <v>7909</v>
      </c>
    </row>
    <row r="2499" spans="1:6" x14ac:dyDescent="0.15">
      <c r="A2499" s="633" t="s">
        <v>7945</v>
      </c>
      <c r="B2499" s="633" t="s">
        <v>7946</v>
      </c>
      <c r="C2499" s="633" t="s">
        <v>653</v>
      </c>
      <c r="D2499" s="633" t="s">
        <v>7908</v>
      </c>
      <c r="E2499" s="633" t="s">
        <v>7947</v>
      </c>
      <c r="F2499" s="633" t="s">
        <v>7909</v>
      </c>
    </row>
    <row r="2500" spans="1:6" x14ac:dyDescent="0.15">
      <c r="A2500" s="633" t="s">
        <v>7948</v>
      </c>
      <c r="B2500" s="633" t="s">
        <v>7949</v>
      </c>
      <c r="C2500" s="633" t="s">
        <v>653</v>
      </c>
      <c r="D2500" s="633" t="s">
        <v>7908</v>
      </c>
      <c r="E2500" s="633" t="s">
        <v>7950</v>
      </c>
      <c r="F2500" s="633" t="s">
        <v>7909</v>
      </c>
    </row>
    <row r="2501" spans="1:6" x14ac:dyDescent="0.15">
      <c r="A2501" s="633" t="s">
        <v>7951</v>
      </c>
      <c r="B2501" s="633" t="s">
        <v>7952</v>
      </c>
      <c r="C2501" s="633" t="s">
        <v>653</v>
      </c>
      <c r="D2501" s="633" t="s">
        <v>7908</v>
      </c>
      <c r="E2501" s="633" t="s">
        <v>1543</v>
      </c>
      <c r="F2501" s="633" t="s">
        <v>7909</v>
      </c>
    </row>
    <row r="2502" spans="1:6" x14ac:dyDescent="0.15">
      <c r="A2502" s="633" t="s">
        <v>7953</v>
      </c>
      <c r="B2502" s="633" t="s">
        <v>7954</v>
      </c>
      <c r="C2502" s="633" t="s">
        <v>653</v>
      </c>
      <c r="D2502" s="633" t="s">
        <v>7908</v>
      </c>
      <c r="E2502" s="633" t="s">
        <v>7955</v>
      </c>
      <c r="F2502" s="633" t="s">
        <v>7909</v>
      </c>
    </row>
    <row r="2503" spans="1:6" x14ac:dyDescent="0.15">
      <c r="A2503" s="633" t="s">
        <v>7956</v>
      </c>
      <c r="B2503" s="633" t="s">
        <v>7957</v>
      </c>
      <c r="C2503" s="633" t="s">
        <v>653</v>
      </c>
      <c r="D2503" s="633" t="s">
        <v>7908</v>
      </c>
      <c r="E2503" s="633" t="s">
        <v>7958</v>
      </c>
      <c r="F2503" s="633" t="s">
        <v>7909</v>
      </c>
    </row>
    <row r="2504" spans="1:6" x14ac:dyDescent="0.15">
      <c r="A2504" s="633" t="s">
        <v>7959</v>
      </c>
      <c r="B2504" s="633" t="s">
        <v>7960</v>
      </c>
      <c r="C2504" s="633" t="s">
        <v>653</v>
      </c>
      <c r="D2504" s="633" t="s">
        <v>7908</v>
      </c>
      <c r="E2504" s="633" t="s">
        <v>7961</v>
      </c>
      <c r="F2504" s="633" t="s">
        <v>7909</v>
      </c>
    </row>
    <row r="2505" spans="1:6" x14ac:dyDescent="0.15">
      <c r="A2505" s="633" t="s">
        <v>7962</v>
      </c>
      <c r="B2505" s="633" t="s">
        <v>7963</v>
      </c>
      <c r="C2505" s="633" t="s">
        <v>653</v>
      </c>
      <c r="D2505" s="633" t="s">
        <v>7908</v>
      </c>
      <c r="E2505" s="633" t="s">
        <v>7964</v>
      </c>
      <c r="F2505" s="633" t="s">
        <v>7909</v>
      </c>
    </row>
    <row r="2506" spans="1:6" x14ac:dyDescent="0.15">
      <c r="A2506" s="633" t="s">
        <v>7965</v>
      </c>
      <c r="B2506" s="633" t="s">
        <v>7966</v>
      </c>
      <c r="C2506" s="633" t="s">
        <v>653</v>
      </c>
      <c r="D2506" s="633" t="s">
        <v>7908</v>
      </c>
      <c r="E2506" s="633" t="s">
        <v>7967</v>
      </c>
      <c r="F2506" s="633" t="s">
        <v>7909</v>
      </c>
    </row>
    <row r="2507" spans="1:6" x14ac:dyDescent="0.15">
      <c r="A2507" s="633" t="s">
        <v>7968</v>
      </c>
      <c r="B2507" s="633" t="s">
        <v>7969</v>
      </c>
      <c r="C2507" s="633" t="s">
        <v>653</v>
      </c>
      <c r="D2507" s="633" t="s">
        <v>7908</v>
      </c>
      <c r="E2507" s="633" t="s">
        <v>7970</v>
      </c>
      <c r="F2507" s="633" t="s">
        <v>7909</v>
      </c>
    </row>
    <row r="2508" spans="1:6" x14ac:dyDescent="0.15">
      <c r="A2508" s="633" t="s">
        <v>7971</v>
      </c>
      <c r="B2508" s="633" t="s">
        <v>7972</v>
      </c>
      <c r="C2508" s="633" t="s">
        <v>653</v>
      </c>
      <c r="D2508" s="633" t="s">
        <v>7908</v>
      </c>
      <c r="E2508" s="633" t="s">
        <v>7973</v>
      </c>
      <c r="F2508" s="633" t="s">
        <v>7909</v>
      </c>
    </row>
    <row r="2509" spans="1:6" x14ac:dyDescent="0.15">
      <c r="A2509" s="633" t="s">
        <v>7974</v>
      </c>
      <c r="B2509" s="633" t="s">
        <v>7975</v>
      </c>
      <c r="C2509" s="633" t="s">
        <v>653</v>
      </c>
      <c r="D2509" s="633" t="s">
        <v>7908</v>
      </c>
      <c r="E2509" s="633" t="s">
        <v>7976</v>
      </c>
      <c r="F2509" s="633" t="s">
        <v>7909</v>
      </c>
    </row>
    <row r="2510" spans="1:6" x14ac:dyDescent="0.15">
      <c r="A2510" s="633" t="s">
        <v>7977</v>
      </c>
      <c r="B2510" s="633" t="s">
        <v>7978</v>
      </c>
      <c r="C2510" s="633" t="s">
        <v>653</v>
      </c>
      <c r="D2510" s="633" t="s">
        <v>7908</v>
      </c>
      <c r="E2510" s="633" t="s">
        <v>7979</v>
      </c>
      <c r="F2510" s="633" t="s">
        <v>7909</v>
      </c>
    </row>
    <row r="2511" spans="1:6" x14ac:dyDescent="0.15">
      <c r="A2511" s="633" t="s">
        <v>7980</v>
      </c>
      <c r="B2511" s="633" t="s">
        <v>7981</v>
      </c>
      <c r="C2511" s="633" t="s">
        <v>653</v>
      </c>
      <c r="D2511" s="633" t="s">
        <v>7908</v>
      </c>
      <c r="E2511" s="633" t="s">
        <v>7982</v>
      </c>
      <c r="F2511" s="633" t="s">
        <v>7909</v>
      </c>
    </row>
    <row r="2512" spans="1:6" x14ac:dyDescent="0.15">
      <c r="A2512" s="633" t="s">
        <v>7983</v>
      </c>
      <c r="B2512" s="633" t="s">
        <v>7984</v>
      </c>
      <c r="C2512" s="633" t="s">
        <v>653</v>
      </c>
      <c r="D2512" s="633" t="s">
        <v>7908</v>
      </c>
      <c r="E2512" s="633" t="s">
        <v>7985</v>
      </c>
      <c r="F2512" s="633" t="s">
        <v>7909</v>
      </c>
    </row>
    <row r="2513" spans="1:6" x14ac:dyDescent="0.15">
      <c r="A2513" s="633" t="s">
        <v>7986</v>
      </c>
      <c r="B2513" s="633" t="s">
        <v>7987</v>
      </c>
      <c r="C2513" s="633" t="s">
        <v>653</v>
      </c>
      <c r="D2513" s="633" t="s">
        <v>7908</v>
      </c>
      <c r="E2513" s="633" t="s">
        <v>7988</v>
      </c>
      <c r="F2513" s="633" t="s">
        <v>7909</v>
      </c>
    </row>
    <row r="2514" spans="1:6" x14ac:dyDescent="0.15">
      <c r="A2514" s="633" t="s">
        <v>7989</v>
      </c>
      <c r="B2514" s="633" t="s">
        <v>7990</v>
      </c>
      <c r="C2514" s="633" t="s">
        <v>653</v>
      </c>
      <c r="D2514" s="633" t="s">
        <v>7908</v>
      </c>
      <c r="E2514" s="633" t="s">
        <v>7991</v>
      </c>
      <c r="F2514" s="633" t="s">
        <v>7909</v>
      </c>
    </row>
    <row r="2515" spans="1:6" x14ac:dyDescent="0.15">
      <c r="A2515" s="633" t="s">
        <v>7992</v>
      </c>
      <c r="B2515" s="633" t="s">
        <v>7993</v>
      </c>
      <c r="C2515" s="633" t="s">
        <v>653</v>
      </c>
      <c r="D2515" s="633" t="s">
        <v>7908</v>
      </c>
      <c r="E2515" s="633" t="s">
        <v>7994</v>
      </c>
      <c r="F2515" s="633" t="s">
        <v>7909</v>
      </c>
    </row>
    <row r="2516" spans="1:6" x14ac:dyDescent="0.15">
      <c r="A2516" s="633" t="s">
        <v>7995</v>
      </c>
      <c r="B2516" s="633" t="s">
        <v>7996</v>
      </c>
      <c r="C2516" s="633" t="s">
        <v>653</v>
      </c>
      <c r="D2516" s="633" t="s">
        <v>7908</v>
      </c>
      <c r="E2516" s="633" t="s">
        <v>7997</v>
      </c>
      <c r="F2516" s="633" t="s">
        <v>7909</v>
      </c>
    </row>
    <row r="2517" spans="1:6" x14ac:dyDescent="0.15">
      <c r="A2517" s="633" t="s">
        <v>7998</v>
      </c>
      <c r="B2517" s="633" t="s">
        <v>7999</v>
      </c>
      <c r="C2517" s="633" t="s">
        <v>653</v>
      </c>
      <c r="D2517" s="633" t="s">
        <v>7908</v>
      </c>
      <c r="E2517" s="633" t="s">
        <v>8000</v>
      </c>
      <c r="F2517" s="633" t="s">
        <v>7909</v>
      </c>
    </row>
    <row r="2518" spans="1:6" x14ac:dyDescent="0.15">
      <c r="A2518" s="633" t="s">
        <v>8001</v>
      </c>
      <c r="B2518" s="633" t="s">
        <v>8002</v>
      </c>
      <c r="C2518" s="633" t="s">
        <v>653</v>
      </c>
      <c r="D2518" s="633" t="s">
        <v>7908</v>
      </c>
      <c r="E2518" s="633" t="s">
        <v>8003</v>
      </c>
      <c r="F2518" s="633" t="s">
        <v>7909</v>
      </c>
    </row>
    <row r="2519" spans="1:6" x14ac:dyDescent="0.15">
      <c r="A2519" s="633" t="s">
        <v>8004</v>
      </c>
      <c r="B2519" s="633" t="s">
        <v>8005</v>
      </c>
      <c r="C2519" s="633" t="s">
        <v>653</v>
      </c>
      <c r="D2519" s="633" t="s">
        <v>7908</v>
      </c>
      <c r="E2519" s="633" t="s">
        <v>8006</v>
      </c>
      <c r="F2519" s="633" t="s">
        <v>7909</v>
      </c>
    </row>
    <row r="2520" spans="1:6" x14ac:dyDescent="0.15">
      <c r="A2520" s="633" t="s">
        <v>8007</v>
      </c>
      <c r="B2520" s="633" t="s">
        <v>8008</v>
      </c>
      <c r="C2520" s="633" t="s">
        <v>653</v>
      </c>
      <c r="D2520" s="633" t="s">
        <v>7908</v>
      </c>
      <c r="E2520" s="633" t="s">
        <v>8009</v>
      </c>
      <c r="F2520" s="633" t="s">
        <v>7909</v>
      </c>
    </row>
    <row r="2521" spans="1:6" x14ac:dyDescent="0.15">
      <c r="A2521" s="633" t="s">
        <v>8010</v>
      </c>
      <c r="B2521" s="633" t="s">
        <v>8011</v>
      </c>
      <c r="C2521" s="633" t="s">
        <v>653</v>
      </c>
      <c r="D2521" s="633" t="s">
        <v>7908</v>
      </c>
      <c r="E2521" s="633" t="s">
        <v>8012</v>
      </c>
      <c r="F2521" s="633" t="s">
        <v>7909</v>
      </c>
    </row>
    <row r="2522" spans="1:6" x14ac:dyDescent="0.15">
      <c r="A2522" s="633" t="s">
        <v>8013</v>
      </c>
      <c r="B2522" s="633" t="s">
        <v>8014</v>
      </c>
      <c r="C2522" s="633" t="s">
        <v>653</v>
      </c>
      <c r="D2522" s="633" t="s">
        <v>7908</v>
      </c>
      <c r="E2522" s="633" t="s">
        <v>8015</v>
      </c>
      <c r="F2522" s="633" t="s">
        <v>7909</v>
      </c>
    </row>
    <row r="2523" spans="1:6" x14ac:dyDescent="0.15">
      <c r="A2523" s="633" t="s">
        <v>8016</v>
      </c>
      <c r="B2523" s="633" t="s">
        <v>8017</v>
      </c>
      <c r="C2523" s="633" t="s">
        <v>653</v>
      </c>
      <c r="D2523" s="633" t="s">
        <v>7908</v>
      </c>
      <c r="E2523" s="633" t="s">
        <v>8018</v>
      </c>
      <c r="F2523" s="633" t="s">
        <v>7909</v>
      </c>
    </row>
    <row r="2524" spans="1:6" x14ac:dyDescent="0.15">
      <c r="A2524" s="633" t="s">
        <v>8019</v>
      </c>
      <c r="B2524" s="633" t="s">
        <v>8020</v>
      </c>
      <c r="C2524" s="633" t="s">
        <v>653</v>
      </c>
      <c r="D2524" s="633" t="s">
        <v>7908</v>
      </c>
      <c r="E2524" s="633" t="s">
        <v>6130</v>
      </c>
      <c r="F2524" s="633" t="s">
        <v>7909</v>
      </c>
    </row>
    <row r="2525" spans="1:6" x14ac:dyDescent="0.15">
      <c r="A2525" s="633" t="s">
        <v>8021</v>
      </c>
      <c r="B2525" s="633" t="s">
        <v>8022</v>
      </c>
      <c r="C2525" s="633" t="s">
        <v>653</v>
      </c>
      <c r="D2525" s="633" t="s">
        <v>7908</v>
      </c>
      <c r="E2525" s="633" t="s">
        <v>8023</v>
      </c>
      <c r="F2525" s="633" t="s">
        <v>7909</v>
      </c>
    </row>
    <row r="2526" spans="1:6" x14ac:dyDescent="0.15">
      <c r="A2526" s="633" t="s">
        <v>8024</v>
      </c>
      <c r="B2526" s="633" t="s">
        <v>8025</v>
      </c>
      <c r="C2526" s="633" t="s">
        <v>653</v>
      </c>
      <c r="D2526" s="633" t="s">
        <v>7908</v>
      </c>
      <c r="E2526" s="633" t="s">
        <v>8026</v>
      </c>
      <c r="F2526" s="633" t="s">
        <v>7909</v>
      </c>
    </row>
    <row r="2527" spans="1:6" x14ac:dyDescent="0.15">
      <c r="A2527" s="633" t="s">
        <v>7922</v>
      </c>
      <c r="B2527" s="633" t="s">
        <v>8027</v>
      </c>
      <c r="C2527" s="633" t="s">
        <v>653</v>
      </c>
      <c r="D2527" s="633" t="s">
        <v>7908</v>
      </c>
      <c r="E2527" s="633" t="s">
        <v>8028</v>
      </c>
      <c r="F2527" s="633" t="s">
        <v>7909</v>
      </c>
    </row>
    <row r="2528" spans="1:6" x14ac:dyDescent="0.15">
      <c r="A2528" s="633" t="s">
        <v>8029</v>
      </c>
      <c r="B2528" s="633" t="s">
        <v>8030</v>
      </c>
      <c r="C2528" s="633" t="s">
        <v>653</v>
      </c>
      <c r="D2528" s="633" t="s">
        <v>7908</v>
      </c>
      <c r="E2528" s="633" t="s">
        <v>8031</v>
      </c>
      <c r="F2528" s="633" t="s">
        <v>7909</v>
      </c>
    </row>
    <row r="2529" spans="1:6" x14ac:dyDescent="0.15">
      <c r="A2529" s="633" t="s">
        <v>8032</v>
      </c>
      <c r="B2529" s="633" t="s">
        <v>8033</v>
      </c>
      <c r="C2529" s="633" t="s">
        <v>653</v>
      </c>
      <c r="D2529" s="633" t="s">
        <v>7908</v>
      </c>
      <c r="E2529" s="633" t="s">
        <v>8034</v>
      </c>
      <c r="F2529" s="633" t="s">
        <v>7909</v>
      </c>
    </row>
    <row r="2530" spans="1:6" x14ac:dyDescent="0.15">
      <c r="A2530" s="633" t="s">
        <v>8035</v>
      </c>
      <c r="B2530" s="633" t="s">
        <v>8036</v>
      </c>
      <c r="C2530" s="633" t="s">
        <v>653</v>
      </c>
      <c r="D2530" s="633" t="s">
        <v>7908</v>
      </c>
      <c r="E2530" s="633" t="s">
        <v>8037</v>
      </c>
      <c r="F2530" s="633" t="s">
        <v>7909</v>
      </c>
    </row>
    <row r="2531" spans="1:6" x14ac:dyDescent="0.15">
      <c r="A2531" s="633" t="s">
        <v>8038</v>
      </c>
      <c r="B2531" s="633" t="s">
        <v>8039</v>
      </c>
      <c r="C2531" s="633" t="s">
        <v>653</v>
      </c>
      <c r="D2531" s="633" t="s">
        <v>7908</v>
      </c>
      <c r="E2531" s="633" t="s">
        <v>8040</v>
      </c>
      <c r="F2531" s="633" t="s">
        <v>7909</v>
      </c>
    </row>
    <row r="2532" spans="1:6" x14ac:dyDescent="0.15">
      <c r="A2532" s="633" t="s">
        <v>8041</v>
      </c>
      <c r="B2532" s="633" t="s">
        <v>8042</v>
      </c>
      <c r="C2532" s="633" t="s">
        <v>653</v>
      </c>
      <c r="D2532" s="633" t="s">
        <v>7908</v>
      </c>
      <c r="E2532" s="633" t="s">
        <v>8043</v>
      </c>
      <c r="F2532" s="633" t="s">
        <v>7909</v>
      </c>
    </row>
    <row r="2533" spans="1:6" x14ac:dyDescent="0.15">
      <c r="A2533" s="633" t="s">
        <v>8044</v>
      </c>
      <c r="B2533" s="633" t="s">
        <v>8045</v>
      </c>
      <c r="C2533" s="633" t="s">
        <v>653</v>
      </c>
      <c r="D2533" s="633" t="s">
        <v>7908</v>
      </c>
      <c r="E2533" s="633" t="s">
        <v>8046</v>
      </c>
      <c r="F2533" s="633" t="s">
        <v>7909</v>
      </c>
    </row>
    <row r="2534" spans="1:6" x14ac:dyDescent="0.15">
      <c r="A2534" s="633" t="s">
        <v>8047</v>
      </c>
      <c r="B2534" s="633" t="s">
        <v>8048</v>
      </c>
      <c r="C2534" s="633" t="s">
        <v>653</v>
      </c>
      <c r="D2534" s="633" t="s">
        <v>7908</v>
      </c>
      <c r="E2534" s="633" t="s">
        <v>8049</v>
      </c>
      <c r="F2534" s="633" t="s">
        <v>7909</v>
      </c>
    </row>
    <row r="2535" spans="1:6" x14ac:dyDescent="0.15">
      <c r="A2535" s="633" t="s">
        <v>8050</v>
      </c>
      <c r="B2535" s="633" t="s">
        <v>8051</v>
      </c>
      <c r="C2535" s="633" t="s">
        <v>653</v>
      </c>
      <c r="D2535" s="633" t="s">
        <v>7908</v>
      </c>
      <c r="E2535" s="633" t="s">
        <v>8052</v>
      </c>
      <c r="F2535" s="633" t="s">
        <v>7909</v>
      </c>
    </row>
    <row r="2536" spans="1:6" x14ac:dyDescent="0.15">
      <c r="A2536" s="633" t="s">
        <v>8053</v>
      </c>
      <c r="B2536" s="633" t="s">
        <v>8054</v>
      </c>
      <c r="C2536" s="633" t="s">
        <v>653</v>
      </c>
      <c r="D2536" s="633" t="s">
        <v>7908</v>
      </c>
      <c r="E2536" s="633" t="s">
        <v>8055</v>
      </c>
      <c r="F2536" s="633" t="s">
        <v>7909</v>
      </c>
    </row>
    <row r="2537" spans="1:6" x14ac:dyDescent="0.15">
      <c r="A2537" s="633" t="s">
        <v>8056</v>
      </c>
      <c r="B2537" s="633" t="s">
        <v>8057</v>
      </c>
      <c r="C2537" s="633" t="s">
        <v>653</v>
      </c>
      <c r="D2537" s="633" t="s">
        <v>7908</v>
      </c>
      <c r="E2537" s="633" t="s">
        <v>8058</v>
      </c>
      <c r="F2537" s="633" t="s">
        <v>7909</v>
      </c>
    </row>
    <row r="2538" spans="1:6" x14ac:dyDescent="0.15">
      <c r="A2538" s="633" t="s">
        <v>8059</v>
      </c>
      <c r="B2538" s="633" t="s">
        <v>8060</v>
      </c>
      <c r="C2538" s="633" t="s">
        <v>653</v>
      </c>
      <c r="D2538" s="633" t="s">
        <v>7908</v>
      </c>
      <c r="E2538" s="633" t="s">
        <v>8061</v>
      </c>
      <c r="F2538" s="633" t="s">
        <v>7909</v>
      </c>
    </row>
    <row r="2539" spans="1:6" x14ac:dyDescent="0.15">
      <c r="A2539" s="633" t="s">
        <v>8062</v>
      </c>
      <c r="B2539" s="633" t="s">
        <v>8063</v>
      </c>
      <c r="C2539" s="633" t="s">
        <v>653</v>
      </c>
      <c r="D2539" s="633" t="s">
        <v>7908</v>
      </c>
      <c r="E2539" s="633" t="s">
        <v>8064</v>
      </c>
      <c r="F2539" s="633" t="s">
        <v>7909</v>
      </c>
    </row>
    <row r="2540" spans="1:6" x14ac:dyDescent="0.15">
      <c r="A2540" s="633" t="s">
        <v>7922</v>
      </c>
      <c r="B2540" s="633" t="s">
        <v>8065</v>
      </c>
      <c r="C2540" s="633" t="s">
        <v>653</v>
      </c>
      <c r="D2540" s="633" t="s">
        <v>7908</v>
      </c>
      <c r="E2540" s="633" t="s">
        <v>8066</v>
      </c>
      <c r="F2540" s="633" t="s">
        <v>7909</v>
      </c>
    </row>
    <row r="2541" spans="1:6" x14ac:dyDescent="0.15">
      <c r="A2541" s="633" t="s">
        <v>8067</v>
      </c>
      <c r="B2541" s="633" t="s">
        <v>8068</v>
      </c>
      <c r="C2541" s="633" t="s">
        <v>653</v>
      </c>
      <c r="D2541" s="633" t="s">
        <v>7908</v>
      </c>
      <c r="E2541" s="633" t="s">
        <v>8069</v>
      </c>
      <c r="F2541" s="633" t="s">
        <v>7909</v>
      </c>
    </row>
    <row r="2542" spans="1:6" x14ac:dyDescent="0.15">
      <c r="A2542" s="633" t="s">
        <v>8070</v>
      </c>
      <c r="B2542" s="633" t="s">
        <v>8071</v>
      </c>
      <c r="C2542" s="633" t="s">
        <v>653</v>
      </c>
      <c r="D2542" s="633" t="s">
        <v>7908</v>
      </c>
      <c r="E2542" s="633" t="s">
        <v>8072</v>
      </c>
      <c r="F2542" s="633" t="s">
        <v>7909</v>
      </c>
    </row>
    <row r="2543" spans="1:6" x14ac:dyDescent="0.15">
      <c r="A2543" s="633" t="s">
        <v>8073</v>
      </c>
      <c r="B2543" s="633" t="s">
        <v>8074</v>
      </c>
      <c r="C2543" s="633" t="s">
        <v>653</v>
      </c>
      <c r="D2543" s="633" t="s">
        <v>7908</v>
      </c>
      <c r="E2543" s="633" t="s">
        <v>8075</v>
      </c>
      <c r="F2543" s="633" t="s">
        <v>7909</v>
      </c>
    </row>
    <row r="2544" spans="1:6" x14ac:dyDescent="0.15">
      <c r="A2544" s="633" t="s">
        <v>8076</v>
      </c>
      <c r="B2544" s="633" t="s">
        <v>8077</v>
      </c>
      <c r="C2544" s="633" t="s">
        <v>653</v>
      </c>
      <c r="D2544" s="633" t="s">
        <v>7908</v>
      </c>
      <c r="E2544" s="633" t="s">
        <v>8078</v>
      </c>
      <c r="F2544" s="633" t="s">
        <v>7909</v>
      </c>
    </row>
    <row r="2545" spans="1:6" x14ac:dyDescent="0.15">
      <c r="A2545" s="633" t="s">
        <v>8079</v>
      </c>
      <c r="B2545" s="633" t="s">
        <v>8080</v>
      </c>
      <c r="C2545" s="633" t="s">
        <v>653</v>
      </c>
      <c r="D2545" s="633" t="s">
        <v>7908</v>
      </c>
      <c r="E2545" s="633" t="s">
        <v>8081</v>
      </c>
      <c r="F2545" s="633" t="s">
        <v>7909</v>
      </c>
    </row>
    <row r="2546" spans="1:6" x14ac:dyDescent="0.15">
      <c r="A2546" s="633" t="s">
        <v>8082</v>
      </c>
      <c r="B2546" s="633" t="s">
        <v>8083</v>
      </c>
      <c r="C2546" s="633" t="s">
        <v>653</v>
      </c>
      <c r="D2546" s="633" t="s">
        <v>7908</v>
      </c>
      <c r="E2546" s="633" t="s">
        <v>8084</v>
      </c>
      <c r="F2546" s="633" t="s">
        <v>7909</v>
      </c>
    </row>
    <row r="2547" spans="1:6" x14ac:dyDescent="0.15">
      <c r="A2547" s="633" t="s">
        <v>8085</v>
      </c>
      <c r="B2547" s="633" t="s">
        <v>8086</v>
      </c>
      <c r="C2547" s="633" t="s">
        <v>653</v>
      </c>
      <c r="D2547" s="633" t="s">
        <v>7908</v>
      </c>
      <c r="E2547" s="633" t="s">
        <v>8087</v>
      </c>
      <c r="F2547" s="633" t="s">
        <v>7909</v>
      </c>
    </row>
    <row r="2548" spans="1:6" x14ac:dyDescent="0.15">
      <c r="A2548" s="633" t="s">
        <v>8088</v>
      </c>
      <c r="B2548" s="633" t="s">
        <v>8089</v>
      </c>
      <c r="C2548" s="633" t="s">
        <v>653</v>
      </c>
      <c r="D2548" s="633" t="s">
        <v>7908</v>
      </c>
      <c r="E2548" s="633" t="s">
        <v>8090</v>
      </c>
      <c r="F2548" s="633" t="s">
        <v>7909</v>
      </c>
    </row>
    <row r="2549" spans="1:6" x14ac:dyDescent="0.15">
      <c r="A2549" s="633" t="s">
        <v>8091</v>
      </c>
      <c r="B2549" s="633" t="s">
        <v>8092</v>
      </c>
      <c r="C2549" s="633" t="s">
        <v>653</v>
      </c>
      <c r="D2549" s="633" t="s">
        <v>7908</v>
      </c>
      <c r="E2549" s="633" t="s">
        <v>8093</v>
      </c>
      <c r="F2549" s="633" t="s">
        <v>7909</v>
      </c>
    </row>
    <row r="2550" spans="1:6" x14ac:dyDescent="0.15">
      <c r="A2550" s="633" t="s">
        <v>8094</v>
      </c>
      <c r="B2550" s="633" t="s">
        <v>8095</v>
      </c>
      <c r="C2550" s="633" t="s">
        <v>653</v>
      </c>
      <c r="D2550" s="633" t="s">
        <v>7908</v>
      </c>
      <c r="E2550" s="633" t="s">
        <v>8096</v>
      </c>
      <c r="F2550" s="633" t="s">
        <v>7909</v>
      </c>
    </row>
    <row r="2551" spans="1:6" x14ac:dyDescent="0.15">
      <c r="A2551" s="633" t="s">
        <v>8097</v>
      </c>
      <c r="B2551" s="633" t="s">
        <v>8098</v>
      </c>
      <c r="C2551" s="633" t="s">
        <v>653</v>
      </c>
      <c r="D2551" s="633" t="s">
        <v>7908</v>
      </c>
      <c r="E2551" s="633" t="s">
        <v>8099</v>
      </c>
      <c r="F2551" s="633" t="s">
        <v>7909</v>
      </c>
    </row>
    <row r="2552" spans="1:6" x14ac:dyDescent="0.15">
      <c r="A2552" s="633" t="s">
        <v>8100</v>
      </c>
      <c r="B2552" s="633" t="s">
        <v>8101</v>
      </c>
      <c r="C2552" s="633" t="s">
        <v>653</v>
      </c>
      <c r="D2552" s="633" t="s">
        <v>7908</v>
      </c>
      <c r="E2552" s="633" t="s">
        <v>8102</v>
      </c>
      <c r="F2552" s="633" t="s">
        <v>7909</v>
      </c>
    </row>
    <row r="2553" spans="1:6" x14ac:dyDescent="0.15">
      <c r="A2553" s="633" t="s">
        <v>8103</v>
      </c>
      <c r="B2553" s="633" t="s">
        <v>8104</v>
      </c>
      <c r="C2553" s="633" t="s">
        <v>653</v>
      </c>
      <c r="D2553" s="633" t="s">
        <v>7908</v>
      </c>
      <c r="E2553" s="633" t="s">
        <v>8105</v>
      </c>
      <c r="F2553" s="633" t="s">
        <v>7909</v>
      </c>
    </row>
    <row r="2554" spans="1:6" x14ac:dyDescent="0.15">
      <c r="A2554" s="633" t="s">
        <v>8106</v>
      </c>
      <c r="B2554" s="633" t="s">
        <v>8107</v>
      </c>
      <c r="C2554" s="633" t="s">
        <v>653</v>
      </c>
      <c r="D2554" s="633" t="s">
        <v>7908</v>
      </c>
      <c r="E2554" s="633" t="s">
        <v>8108</v>
      </c>
      <c r="F2554" s="633" t="s">
        <v>7909</v>
      </c>
    </row>
    <row r="2555" spans="1:6" x14ac:dyDescent="0.15">
      <c r="A2555" s="633" t="s">
        <v>8062</v>
      </c>
      <c r="B2555" s="633" t="s">
        <v>8109</v>
      </c>
      <c r="C2555" s="633" t="s">
        <v>653</v>
      </c>
      <c r="D2555" s="633" t="s">
        <v>7908</v>
      </c>
      <c r="E2555" s="633" t="s">
        <v>8110</v>
      </c>
      <c r="F2555" s="633" t="s">
        <v>7909</v>
      </c>
    </row>
    <row r="2556" spans="1:6" x14ac:dyDescent="0.15">
      <c r="A2556" s="633" t="s">
        <v>8111</v>
      </c>
      <c r="B2556" s="633" t="s">
        <v>8112</v>
      </c>
      <c r="C2556" s="633" t="s">
        <v>653</v>
      </c>
      <c r="D2556" s="633" t="s">
        <v>7908</v>
      </c>
      <c r="E2556" s="633" t="s">
        <v>6791</v>
      </c>
      <c r="F2556" s="633" t="s">
        <v>7909</v>
      </c>
    </row>
    <row r="2557" spans="1:6" x14ac:dyDescent="0.15">
      <c r="A2557" s="633" t="s">
        <v>8113</v>
      </c>
      <c r="B2557" s="633" t="s">
        <v>8114</v>
      </c>
      <c r="C2557" s="633" t="s">
        <v>653</v>
      </c>
      <c r="D2557" s="633" t="s">
        <v>7908</v>
      </c>
      <c r="E2557" s="633" t="s">
        <v>8115</v>
      </c>
      <c r="F2557" s="633" t="s">
        <v>7909</v>
      </c>
    </row>
    <row r="2558" spans="1:6" x14ac:dyDescent="0.15">
      <c r="A2558" s="633" t="s">
        <v>8116</v>
      </c>
      <c r="B2558" s="633" t="s">
        <v>8117</v>
      </c>
      <c r="C2558" s="633" t="s">
        <v>653</v>
      </c>
      <c r="D2558" s="633" t="s">
        <v>7908</v>
      </c>
      <c r="E2558" s="633" t="s">
        <v>8118</v>
      </c>
      <c r="F2558" s="633" t="s">
        <v>7909</v>
      </c>
    </row>
    <row r="2559" spans="1:6" x14ac:dyDescent="0.15">
      <c r="A2559" s="633" t="s">
        <v>8119</v>
      </c>
      <c r="B2559" s="633" t="s">
        <v>8120</v>
      </c>
      <c r="C2559" s="633" t="s">
        <v>653</v>
      </c>
      <c r="D2559" s="633" t="s">
        <v>7908</v>
      </c>
      <c r="E2559" s="633" t="s">
        <v>8121</v>
      </c>
      <c r="F2559" s="633" t="s">
        <v>7909</v>
      </c>
    </row>
    <row r="2560" spans="1:6" x14ac:dyDescent="0.15">
      <c r="A2560" s="633" t="s">
        <v>8122</v>
      </c>
      <c r="B2560" s="633" t="s">
        <v>8123</v>
      </c>
      <c r="C2560" s="633" t="s">
        <v>653</v>
      </c>
      <c r="D2560" s="633" t="s">
        <v>7908</v>
      </c>
      <c r="E2560" s="633" t="s">
        <v>8124</v>
      </c>
      <c r="F2560" s="633" t="s">
        <v>7909</v>
      </c>
    </row>
    <row r="2561" spans="1:6" x14ac:dyDescent="0.15">
      <c r="A2561" s="633" t="s">
        <v>8125</v>
      </c>
      <c r="B2561" s="633" t="s">
        <v>8126</v>
      </c>
      <c r="C2561" s="633" t="s">
        <v>653</v>
      </c>
      <c r="D2561" s="633" t="s">
        <v>7908</v>
      </c>
      <c r="E2561" s="633" t="s">
        <v>8127</v>
      </c>
      <c r="F2561" s="633" t="s">
        <v>7909</v>
      </c>
    </row>
    <row r="2562" spans="1:6" x14ac:dyDescent="0.15">
      <c r="A2562" s="633" t="s">
        <v>8128</v>
      </c>
      <c r="B2562" s="633" t="s">
        <v>8129</v>
      </c>
      <c r="C2562" s="633" t="s">
        <v>653</v>
      </c>
      <c r="D2562" s="633" t="s">
        <v>7908</v>
      </c>
      <c r="E2562" s="633" t="s">
        <v>8130</v>
      </c>
      <c r="F2562" s="633" t="s">
        <v>7909</v>
      </c>
    </row>
    <row r="2563" spans="1:6" x14ac:dyDescent="0.15">
      <c r="A2563" s="633" t="s">
        <v>8131</v>
      </c>
      <c r="B2563" s="633" t="s">
        <v>8132</v>
      </c>
      <c r="C2563" s="633" t="s">
        <v>653</v>
      </c>
      <c r="D2563" s="633" t="s">
        <v>7908</v>
      </c>
      <c r="E2563" s="633" t="s">
        <v>8133</v>
      </c>
      <c r="F2563" s="633" t="s">
        <v>7909</v>
      </c>
    </row>
    <row r="2564" spans="1:6" x14ac:dyDescent="0.15">
      <c r="A2564" s="633" t="s">
        <v>8134</v>
      </c>
      <c r="B2564" s="633" t="s">
        <v>8135</v>
      </c>
      <c r="C2564" s="633" t="s">
        <v>653</v>
      </c>
      <c r="D2564" s="633" t="s">
        <v>7908</v>
      </c>
      <c r="E2564" s="633" t="s">
        <v>8136</v>
      </c>
      <c r="F2564" s="633" t="s">
        <v>7909</v>
      </c>
    </row>
    <row r="2565" spans="1:6" x14ac:dyDescent="0.15">
      <c r="A2565" s="633" t="s">
        <v>8137</v>
      </c>
      <c r="B2565" s="633" t="s">
        <v>8138</v>
      </c>
      <c r="C2565" s="633" t="s">
        <v>653</v>
      </c>
      <c r="D2565" s="633" t="s">
        <v>7908</v>
      </c>
      <c r="E2565" s="633" t="s">
        <v>8139</v>
      </c>
      <c r="F2565" s="633" t="s">
        <v>7909</v>
      </c>
    </row>
    <row r="2566" spans="1:6" x14ac:dyDescent="0.15">
      <c r="A2566" s="633" t="s">
        <v>8140</v>
      </c>
      <c r="B2566" s="633" t="s">
        <v>8141</v>
      </c>
      <c r="C2566" s="633" t="s">
        <v>653</v>
      </c>
      <c r="D2566" s="633" t="s">
        <v>7908</v>
      </c>
      <c r="E2566" s="633" t="s">
        <v>8142</v>
      </c>
      <c r="F2566" s="633" t="s">
        <v>7909</v>
      </c>
    </row>
    <row r="2567" spans="1:6" x14ac:dyDescent="0.15">
      <c r="A2567" s="633" t="s">
        <v>8122</v>
      </c>
      <c r="B2567" s="633" t="s">
        <v>8143</v>
      </c>
      <c r="C2567" s="633" t="s">
        <v>653</v>
      </c>
      <c r="D2567" s="633" t="s">
        <v>7908</v>
      </c>
      <c r="E2567" s="633" t="s">
        <v>8144</v>
      </c>
      <c r="F2567" s="633" t="s">
        <v>7909</v>
      </c>
    </row>
    <row r="2568" spans="1:6" x14ac:dyDescent="0.15">
      <c r="A2568" s="633" t="s">
        <v>8145</v>
      </c>
      <c r="B2568" s="633" t="s">
        <v>8146</v>
      </c>
      <c r="C2568" s="633" t="s">
        <v>653</v>
      </c>
      <c r="D2568" s="633" t="s">
        <v>7908</v>
      </c>
      <c r="E2568" s="633" t="s">
        <v>8147</v>
      </c>
      <c r="F2568" s="633" t="s">
        <v>7909</v>
      </c>
    </row>
    <row r="2569" spans="1:6" x14ac:dyDescent="0.15">
      <c r="A2569" s="633" t="s">
        <v>8148</v>
      </c>
      <c r="B2569" s="633" t="s">
        <v>8149</v>
      </c>
      <c r="C2569" s="633" t="s">
        <v>653</v>
      </c>
      <c r="D2569" s="633" t="s">
        <v>7908</v>
      </c>
      <c r="E2569" s="633" t="s">
        <v>8150</v>
      </c>
      <c r="F2569" s="633" t="s">
        <v>7909</v>
      </c>
    </row>
    <row r="2570" spans="1:6" x14ac:dyDescent="0.15">
      <c r="A2570" s="633" t="s">
        <v>8151</v>
      </c>
      <c r="B2570" s="633" t="s">
        <v>8152</v>
      </c>
      <c r="C2570" s="633" t="s">
        <v>653</v>
      </c>
      <c r="D2570" s="633" t="s">
        <v>7908</v>
      </c>
      <c r="E2570" s="633" t="s">
        <v>8153</v>
      </c>
      <c r="F2570" s="633" t="s">
        <v>7909</v>
      </c>
    </row>
    <row r="2571" spans="1:6" x14ac:dyDescent="0.15">
      <c r="A2571" s="633" t="s">
        <v>8154</v>
      </c>
      <c r="B2571" s="633" t="s">
        <v>8155</v>
      </c>
      <c r="C2571" s="633" t="s">
        <v>653</v>
      </c>
      <c r="D2571" s="633" t="s">
        <v>7908</v>
      </c>
      <c r="E2571" s="633" t="s">
        <v>8156</v>
      </c>
      <c r="F2571" s="633" t="s">
        <v>7909</v>
      </c>
    </row>
    <row r="2572" spans="1:6" x14ac:dyDescent="0.15">
      <c r="A2572" s="633" t="s">
        <v>8131</v>
      </c>
      <c r="B2572" s="633" t="s">
        <v>8157</v>
      </c>
      <c r="C2572" s="633" t="s">
        <v>653</v>
      </c>
      <c r="D2572" s="633" t="s">
        <v>7908</v>
      </c>
      <c r="E2572" s="633" t="s">
        <v>7899</v>
      </c>
      <c r="F2572" s="633" t="s">
        <v>7909</v>
      </c>
    </row>
    <row r="2573" spans="1:6" x14ac:dyDescent="0.15">
      <c r="A2573" s="633" t="s">
        <v>8158</v>
      </c>
      <c r="B2573" s="633" t="s">
        <v>8159</v>
      </c>
      <c r="C2573" s="633" t="s">
        <v>653</v>
      </c>
      <c r="D2573" s="633" t="s">
        <v>7908</v>
      </c>
      <c r="E2573" s="633" t="s">
        <v>8160</v>
      </c>
      <c r="F2573" s="633" t="s">
        <v>7909</v>
      </c>
    </row>
    <row r="2574" spans="1:6" x14ac:dyDescent="0.15">
      <c r="A2574" s="633" t="s">
        <v>8161</v>
      </c>
      <c r="B2574" s="633" t="s">
        <v>8162</v>
      </c>
      <c r="C2574" s="633" t="s">
        <v>653</v>
      </c>
      <c r="D2574" s="633" t="s">
        <v>7908</v>
      </c>
      <c r="E2574" s="633" t="s">
        <v>8163</v>
      </c>
      <c r="F2574" s="633" t="s">
        <v>7909</v>
      </c>
    </row>
  </sheetData>
  <phoneticPr fontId="2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D287"/>
  <sheetViews>
    <sheetView view="pageBreakPreview" zoomScale="70" zoomScaleNormal="85" zoomScaleSheetLayoutView="70" workbookViewId="0">
      <selection activeCell="I5" sqref="I5"/>
    </sheetView>
  </sheetViews>
  <sheetFormatPr defaultColWidth="9" defaultRowHeight="13.5" x14ac:dyDescent="0.15"/>
  <cols>
    <col min="1" max="13" width="9" style="29"/>
    <col min="14" max="14" width="10.75" style="29" customWidth="1"/>
    <col min="15" max="15" width="3.125" style="22" customWidth="1"/>
    <col min="16" max="17" width="5.875" style="22" customWidth="1"/>
    <col min="18" max="19" width="11.625" style="22" customWidth="1"/>
    <col min="20" max="20" width="12.25" style="22" customWidth="1"/>
    <col min="21" max="21" width="3.875" style="22" customWidth="1"/>
    <col min="22" max="22" width="15.25" style="22" customWidth="1"/>
    <col min="23" max="23" width="3.875" style="22" customWidth="1"/>
    <col min="24" max="24" width="8.5" style="22" customWidth="1"/>
    <col min="25" max="25" width="2.5" style="66" customWidth="1"/>
    <col min="26" max="26" width="13.25" style="66" customWidth="1"/>
    <col min="27" max="27" width="4.375" style="144" customWidth="1"/>
    <col min="28" max="29" width="5.5" style="144" customWidth="1"/>
    <col min="30" max="30" width="2.5" style="144" customWidth="1"/>
    <col min="31" max="31" width="16.25" style="144" customWidth="1"/>
    <col min="32" max="32" width="2.5" style="144" customWidth="1"/>
    <col min="33" max="33" width="4.25" style="144" customWidth="1"/>
    <col min="34" max="34" width="2.875" style="154" customWidth="1"/>
    <col min="35" max="35" width="15.125" style="154" customWidth="1"/>
    <col min="36" max="37" width="8.25" style="154" customWidth="1"/>
    <col min="38" max="38" width="7.75" style="154" customWidth="1"/>
    <col min="39" max="39" width="2.625" style="154" customWidth="1"/>
    <col min="40" max="40" width="15.125" style="154" customWidth="1"/>
    <col min="41" max="41" width="4.5" style="154" customWidth="1"/>
    <col min="42" max="42" width="2.5" style="154" customWidth="1"/>
    <col min="43" max="43" width="5.25" style="154" customWidth="1"/>
    <col min="44" max="44" width="18.75" style="154" customWidth="1"/>
    <col min="45" max="45" width="4.5" style="154" customWidth="1"/>
    <col min="46" max="46" width="4.875" style="152" customWidth="1"/>
    <col min="47" max="55" width="6.375" style="152" customWidth="1"/>
    <col min="56" max="56" width="17.875" style="152" customWidth="1"/>
    <col min="57" max="57" width="8" style="152" customWidth="1"/>
    <col min="58" max="59" width="6.875" style="153" customWidth="1"/>
    <col min="60" max="60" width="7" style="152" customWidth="1"/>
    <col min="61" max="62" width="5.75" style="152" customWidth="1"/>
    <col min="63" max="64" width="6.375" style="152" customWidth="1"/>
    <col min="65" max="66" width="4.75" style="152" customWidth="1"/>
    <col min="67" max="67" width="10.125" style="152" customWidth="1"/>
    <col min="68" max="68" width="7" style="152" customWidth="1"/>
    <col min="69" max="69" width="8.125" style="154" customWidth="1"/>
    <col min="70" max="70" width="10.875" style="152" customWidth="1"/>
    <col min="71" max="71" width="9.75" style="354" customWidth="1"/>
    <col min="72" max="72" width="6" style="154" customWidth="1"/>
    <col min="73" max="74" width="13.5" style="154" customWidth="1"/>
    <col min="75" max="84" width="11.75" style="154" customWidth="1"/>
    <col min="85" max="85" width="11.75" style="152" customWidth="1"/>
    <col min="86" max="88" width="5.25" style="152" hidden="1" customWidth="1"/>
    <col min="89" max="89" width="5.625" style="152" hidden="1" customWidth="1"/>
    <col min="90" max="90" width="3.5" style="154" hidden="1" customWidth="1"/>
    <col min="91" max="91" width="7.125" style="152" hidden="1" customWidth="1"/>
    <col min="92" max="92" width="5.125" style="154" hidden="1" customWidth="1"/>
    <col min="93" max="93" width="9.375" style="154" hidden="1" customWidth="1"/>
    <col min="94" max="94" width="2.875" style="154" hidden="1" customWidth="1"/>
    <col min="95" max="95" width="10.625" style="154" hidden="1" customWidth="1"/>
    <col min="96" max="96" width="9.25" style="154" hidden="1" customWidth="1"/>
    <col min="97" max="97" width="5.625" style="22" customWidth="1"/>
    <col min="98" max="98" width="10.125" style="22" customWidth="1"/>
    <col min="99" max="99" width="3.625" style="165" customWidth="1"/>
    <col min="100" max="103" width="11.25" style="233" customWidth="1"/>
    <col min="104" max="104" width="6.875" style="294" customWidth="1"/>
    <col min="105" max="105" width="6.125" style="165" customWidth="1"/>
    <col min="106" max="106" width="4.625" style="22" customWidth="1"/>
    <col min="107" max="107" width="5.625" style="66" customWidth="1"/>
    <col min="108" max="108" width="3.625" style="165" customWidth="1"/>
    <col min="109" max="112" width="11.25" style="165" customWidth="1"/>
    <col min="113" max="113" width="6.875" style="312" customWidth="1"/>
    <col min="114" max="114" width="6.125" style="312" customWidth="1"/>
    <col min="115" max="115" width="2.5" style="22" customWidth="1"/>
    <col min="116" max="116" width="5.625" style="22" customWidth="1"/>
    <col min="117" max="117" width="3.625" style="165" customWidth="1"/>
    <col min="118" max="121" width="11.25" style="165" customWidth="1"/>
    <col min="122" max="122" width="6.875" style="165" customWidth="1"/>
    <col min="123" max="123" width="6.125" style="165" customWidth="1"/>
    <col min="124" max="124" width="2.5" style="22" customWidth="1"/>
    <col min="125" max="125" width="3.5" style="22" customWidth="1"/>
    <col min="126" max="126" width="7.125" style="152" customWidth="1"/>
    <col min="127" max="127" width="9" style="22"/>
    <col min="128" max="141" width="7.875" style="22" customWidth="1"/>
    <col min="142" max="152" width="9" style="22"/>
    <col min="153" max="157" width="9" style="66"/>
    <col min="158" max="16384" width="9" style="22"/>
  </cols>
  <sheetData>
    <row r="1" spans="1:160" x14ac:dyDescent="0.15">
      <c r="A1" s="29">
        <f>COLUMN()</f>
        <v>1</v>
      </c>
      <c r="C1" s="29">
        <f>COLUMN()</f>
        <v>3</v>
      </c>
      <c r="E1" s="29">
        <f>COLUMN()</f>
        <v>5</v>
      </c>
      <c r="F1" s="29">
        <f>COLUMN()</f>
        <v>6</v>
      </c>
      <c r="H1" s="29">
        <f>COLUMN()</f>
        <v>8</v>
      </c>
      <c r="I1" s="29">
        <f>COLUMN()</f>
        <v>9</v>
      </c>
      <c r="K1" s="29">
        <f>COLUMN()</f>
        <v>11</v>
      </c>
      <c r="L1" s="29">
        <f>COLUMN()</f>
        <v>12</v>
      </c>
      <c r="M1" s="29">
        <f>COLUMN()</f>
        <v>13</v>
      </c>
      <c r="N1" s="29">
        <f>COLUMN()</f>
        <v>14</v>
      </c>
      <c r="O1" s="331">
        <f>COLUMN()</f>
        <v>15</v>
      </c>
      <c r="P1" s="331">
        <f>COLUMN()</f>
        <v>16</v>
      </c>
      <c r="Q1" s="331">
        <f>COLUMN()</f>
        <v>17</v>
      </c>
      <c r="R1" s="331">
        <f>COLUMN()</f>
        <v>18</v>
      </c>
      <c r="S1" s="331"/>
      <c r="T1" s="331">
        <f>COLUMN()</f>
        <v>20</v>
      </c>
      <c r="U1" s="331">
        <f>COLUMN()</f>
        <v>21</v>
      </c>
      <c r="V1" s="331">
        <f>COLUMN()</f>
        <v>22</v>
      </c>
      <c r="W1" s="331">
        <f>COLUMN()</f>
        <v>23</v>
      </c>
      <c r="X1" s="331">
        <f>COLUMN()</f>
        <v>24</v>
      </c>
      <c r="Y1" s="331">
        <f>COLUMN()</f>
        <v>25</v>
      </c>
      <c r="Z1" s="331">
        <f>COLUMN()</f>
        <v>26</v>
      </c>
      <c r="AA1" s="22">
        <f>COLUMN()</f>
        <v>27</v>
      </c>
      <c r="AB1" s="331">
        <f>COLUMN()</f>
        <v>28</v>
      </c>
      <c r="AC1" s="331">
        <f>COLUMN()</f>
        <v>29</v>
      </c>
      <c r="AD1" s="22">
        <f>COLUMN()</f>
        <v>30</v>
      </c>
      <c r="AE1" s="331">
        <f>COLUMN()</f>
        <v>31</v>
      </c>
      <c r="AF1" s="331">
        <f>COLUMN()</f>
        <v>32</v>
      </c>
      <c r="AG1" s="331">
        <f>COLUMN()</f>
        <v>33</v>
      </c>
      <c r="AH1" s="331">
        <f>COLUMN()</f>
        <v>34</v>
      </c>
      <c r="AI1" s="331">
        <f>COLUMN()</f>
        <v>35</v>
      </c>
      <c r="AJ1" s="331">
        <f>COLUMN()</f>
        <v>36</v>
      </c>
      <c r="AK1" s="331">
        <f>COLUMN()</f>
        <v>37</v>
      </c>
      <c r="AL1" s="331">
        <f>COLUMN()</f>
        <v>38</v>
      </c>
      <c r="AM1" s="331">
        <f>COLUMN()</f>
        <v>39</v>
      </c>
      <c r="AN1" s="331">
        <f>COLUMN()</f>
        <v>40</v>
      </c>
      <c r="AO1" s="331">
        <f>COLUMN()</f>
        <v>41</v>
      </c>
      <c r="AP1" s="331">
        <f>COLUMN()</f>
        <v>42</v>
      </c>
      <c r="AQ1" s="331">
        <f>COLUMN()</f>
        <v>43</v>
      </c>
      <c r="AR1" s="331">
        <f>COLUMN()</f>
        <v>44</v>
      </c>
      <c r="AS1" s="331">
        <f>COLUMN()</f>
        <v>45</v>
      </c>
      <c r="AT1" s="331">
        <f>COLUMN()</f>
        <v>46</v>
      </c>
      <c r="AU1" s="22">
        <f>COLUMN()</f>
        <v>47</v>
      </c>
      <c r="AV1" s="22">
        <f>COLUMN()</f>
        <v>48</v>
      </c>
      <c r="AW1" s="22">
        <f>COLUMN()</f>
        <v>49</v>
      </c>
      <c r="AX1" s="22">
        <f>COLUMN()</f>
        <v>50</v>
      </c>
      <c r="AY1" s="22">
        <f>COLUMN()</f>
        <v>51</v>
      </c>
      <c r="AZ1" s="22">
        <f>COLUMN()</f>
        <v>52</v>
      </c>
      <c r="BA1" s="22">
        <f>COLUMN()</f>
        <v>53</v>
      </c>
      <c r="BB1" s="22">
        <f>COLUMN()</f>
        <v>54</v>
      </c>
      <c r="BC1" s="22">
        <f>COLUMN()</f>
        <v>55</v>
      </c>
      <c r="BD1" s="331">
        <f>COLUMN()</f>
        <v>56</v>
      </c>
      <c r="BE1" s="331">
        <f>COLUMN()</f>
        <v>57</v>
      </c>
      <c r="BF1" s="331">
        <f>COLUMN()</f>
        <v>58</v>
      </c>
      <c r="BG1" s="331">
        <f>COLUMN()</f>
        <v>59</v>
      </c>
      <c r="BH1" s="331">
        <f>COLUMN()</f>
        <v>60</v>
      </c>
      <c r="BI1" s="331">
        <f>COLUMN()</f>
        <v>61</v>
      </c>
      <c r="BJ1" s="331">
        <f>COLUMN()</f>
        <v>62</v>
      </c>
      <c r="BK1" s="331">
        <f>COLUMN()</f>
        <v>63</v>
      </c>
      <c r="BL1" s="331">
        <f>COLUMN()</f>
        <v>64</v>
      </c>
      <c r="BM1" s="331">
        <f>COLUMN()</f>
        <v>65</v>
      </c>
      <c r="BN1" s="331">
        <f>COLUMN()</f>
        <v>66</v>
      </c>
      <c r="BO1" s="331">
        <f>COLUMN()</f>
        <v>67</v>
      </c>
      <c r="BP1" s="331">
        <f>COLUMN()</f>
        <v>68</v>
      </c>
      <c r="BQ1" s="331">
        <f>COLUMN()</f>
        <v>69</v>
      </c>
      <c r="BR1" s="331">
        <f>COLUMN()</f>
        <v>70</v>
      </c>
      <c r="BS1" s="352">
        <f>COLUMN()</f>
        <v>71</v>
      </c>
      <c r="BT1" s="331">
        <f>COLUMN()</f>
        <v>72</v>
      </c>
      <c r="BU1" s="331">
        <f>COLUMN()</f>
        <v>73</v>
      </c>
      <c r="BV1" s="331">
        <f>COLUMN()</f>
        <v>74</v>
      </c>
      <c r="BW1" s="22">
        <f>COLUMN()</f>
        <v>75</v>
      </c>
      <c r="BX1" s="331">
        <f>COLUMN()</f>
        <v>76</v>
      </c>
      <c r="BY1" s="331">
        <f>COLUMN()</f>
        <v>77</v>
      </c>
      <c r="BZ1" s="331">
        <f>COLUMN()</f>
        <v>78</v>
      </c>
      <c r="CA1" s="331">
        <f>COLUMN()</f>
        <v>79</v>
      </c>
      <c r="CB1" s="331">
        <f>COLUMN()</f>
        <v>80</v>
      </c>
      <c r="CC1" s="331">
        <f>COLUMN()</f>
        <v>81</v>
      </c>
      <c r="CD1" s="331">
        <f>COLUMN()</f>
        <v>82</v>
      </c>
      <c r="CE1" s="331">
        <f>COLUMN()</f>
        <v>83</v>
      </c>
      <c r="CF1" s="331">
        <f>COLUMN()</f>
        <v>84</v>
      </c>
      <c r="CG1" s="331">
        <f>COLUMN()</f>
        <v>85</v>
      </c>
      <c r="CH1" s="331">
        <f>COLUMN()</f>
        <v>86</v>
      </c>
      <c r="CI1" s="331">
        <f>COLUMN()</f>
        <v>87</v>
      </c>
      <c r="CJ1" s="331">
        <f>COLUMN()</f>
        <v>88</v>
      </c>
      <c r="CK1" s="331">
        <f>COLUMN()</f>
        <v>89</v>
      </c>
      <c r="CL1" s="331">
        <f>COLUMN()</f>
        <v>90</v>
      </c>
      <c r="CM1" s="331">
        <f>COLUMN()</f>
        <v>91</v>
      </c>
      <c r="CN1" s="331">
        <f>COLUMN()</f>
        <v>92</v>
      </c>
      <c r="CO1" s="331">
        <f>COLUMN()</f>
        <v>93</v>
      </c>
      <c r="CP1" s="331">
        <f>COLUMN()</f>
        <v>94</v>
      </c>
      <c r="CQ1" s="331">
        <f>COLUMN()</f>
        <v>95</v>
      </c>
      <c r="CR1" s="331">
        <f>COLUMN()</f>
        <v>96</v>
      </c>
      <c r="CS1" s="331">
        <f>COLUMN()</f>
        <v>97</v>
      </c>
      <c r="CT1" s="331">
        <f>COLUMN()</f>
        <v>98</v>
      </c>
      <c r="CU1" s="22">
        <f>COLUMN()</f>
        <v>99</v>
      </c>
      <c r="CV1" s="337">
        <f>COLUMN()</f>
        <v>100</v>
      </c>
      <c r="CW1" s="337">
        <f>COLUMN()</f>
        <v>101</v>
      </c>
      <c r="CX1" s="337">
        <f>COLUMN()</f>
        <v>102</v>
      </c>
      <c r="CY1" s="337">
        <f>COLUMN()</f>
        <v>103</v>
      </c>
      <c r="CZ1" s="338">
        <f>COLUMN()</f>
        <v>104</v>
      </c>
      <c r="DA1" s="331">
        <f>COLUMN()</f>
        <v>105</v>
      </c>
      <c r="DB1" s="331">
        <f>COLUMN()</f>
        <v>106</v>
      </c>
      <c r="DC1" s="339">
        <f>COLUMN()</f>
        <v>107</v>
      </c>
      <c r="DD1" s="331">
        <f>COLUMN()</f>
        <v>108</v>
      </c>
      <c r="DE1" s="331">
        <f>COLUMN()</f>
        <v>109</v>
      </c>
      <c r="DF1" s="331">
        <f>COLUMN()</f>
        <v>110</v>
      </c>
      <c r="DG1" s="331">
        <f>COLUMN()</f>
        <v>111</v>
      </c>
      <c r="DH1" s="331">
        <f>COLUMN()</f>
        <v>112</v>
      </c>
      <c r="DI1" s="339">
        <f>COLUMN()</f>
        <v>113</v>
      </c>
      <c r="DJ1" s="339">
        <f>COLUMN()</f>
        <v>114</v>
      </c>
      <c r="DK1" s="331">
        <f>COLUMN()</f>
        <v>115</v>
      </c>
      <c r="DL1" s="331">
        <f>COLUMN()</f>
        <v>116</v>
      </c>
      <c r="DM1" s="331">
        <f>COLUMN()</f>
        <v>117</v>
      </c>
      <c r="DN1" s="331">
        <f>COLUMN()</f>
        <v>118</v>
      </c>
      <c r="DO1" s="331">
        <f>COLUMN()</f>
        <v>119</v>
      </c>
      <c r="DP1" s="331">
        <f>COLUMN()</f>
        <v>120</v>
      </c>
      <c r="DQ1" s="331">
        <f>COLUMN()</f>
        <v>121</v>
      </c>
      <c r="DR1" s="331">
        <f>COLUMN()</f>
        <v>122</v>
      </c>
      <c r="DS1" s="331">
        <f>COLUMN()</f>
        <v>123</v>
      </c>
      <c r="DT1" s="331">
        <f>COLUMN()</f>
        <v>124</v>
      </c>
      <c r="DU1" s="331">
        <f>COLUMN()</f>
        <v>125</v>
      </c>
      <c r="DV1" s="331">
        <f>COLUMN()</f>
        <v>126</v>
      </c>
      <c r="DW1" s="22">
        <f>COLUMN()</f>
        <v>127</v>
      </c>
      <c r="DX1" s="331">
        <f>COLUMN()</f>
        <v>128</v>
      </c>
      <c r="DY1" s="331">
        <f>COLUMN()</f>
        <v>129</v>
      </c>
      <c r="DZ1" s="331">
        <f>COLUMN()</f>
        <v>130</v>
      </c>
      <c r="EA1" s="331">
        <f>COLUMN()</f>
        <v>131</v>
      </c>
      <c r="EB1" s="331">
        <f>COLUMN()</f>
        <v>132</v>
      </c>
      <c r="EC1" s="331">
        <f>COLUMN()</f>
        <v>133</v>
      </c>
      <c r="ED1" s="331">
        <f>COLUMN()</f>
        <v>134</v>
      </c>
      <c r="EE1" s="331">
        <f>COLUMN()</f>
        <v>135</v>
      </c>
      <c r="EF1" s="331">
        <f>COLUMN()</f>
        <v>136</v>
      </c>
      <c r="EG1" s="331">
        <f>COLUMN()</f>
        <v>137</v>
      </c>
      <c r="EH1" s="331">
        <f>COLUMN()</f>
        <v>138</v>
      </c>
      <c r="EI1" s="331">
        <f>COLUMN()</f>
        <v>139</v>
      </c>
      <c r="EJ1" s="331">
        <f>COLUMN()</f>
        <v>140</v>
      </c>
      <c r="EK1" s="331">
        <f>COLUMN()</f>
        <v>141</v>
      </c>
    </row>
    <row r="2" spans="1:160" s="149" customFormat="1" ht="25.5" customHeight="1" x14ac:dyDescent="0.15">
      <c r="A2" s="1"/>
      <c r="B2" s="1"/>
      <c r="C2" s="1"/>
      <c r="D2" s="1"/>
      <c r="E2" s="1"/>
      <c r="F2" s="1"/>
      <c r="G2" s="1"/>
      <c r="H2" s="1"/>
      <c r="I2" s="1"/>
      <c r="J2" s="1"/>
      <c r="K2" s="1"/>
      <c r="L2" s="1"/>
      <c r="M2" s="1"/>
      <c r="N2" s="1"/>
      <c r="O2" s="22" t="s">
        <v>130</v>
      </c>
      <c r="P2" s="22"/>
      <c r="AH2" s="150"/>
      <c r="AI2" s="150"/>
      <c r="AJ2" s="150"/>
      <c r="AK2" s="150"/>
      <c r="AL2" s="150"/>
      <c r="AM2" s="150"/>
      <c r="AN2" s="150"/>
      <c r="AO2" s="150"/>
      <c r="AP2" s="150"/>
      <c r="AQ2" s="150"/>
      <c r="AR2" s="151"/>
      <c r="AS2" s="150"/>
      <c r="AT2" s="152"/>
      <c r="AU2" s="152"/>
      <c r="AV2" s="152"/>
      <c r="AW2" s="152"/>
      <c r="AX2" s="152"/>
      <c r="AY2" s="152"/>
      <c r="AZ2" s="152"/>
      <c r="BA2" s="152"/>
      <c r="BB2" s="152"/>
      <c r="BC2" s="152"/>
      <c r="BD2" s="152"/>
      <c r="BE2" s="152"/>
      <c r="BF2" s="153"/>
      <c r="BG2" s="153"/>
      <c r="BH2" s="152"/>
      <c r="BI2" s="152"/>
      <c r="BJ2" s="152"/>
      <c r="BK2" s="152"/>
      <c r="BL2" s="152"/>
      <c r="BM2" s="152"/>
      <c r="BN2" s="152"/>
      <c r="BO2" s="152"/>
      <c r="BP2" s="152"/>
      <c r="BQ2" s="154"/>
      <c r="BR2" s="152"/>
      <c r="BS2" s="353"/>
      <c r="BT2" s="150"/>
      <c r="BU2" s="150"/>
      <c r="BV2" s="150"/>
      <c r="BW2" s="150"/>
      <c r="BX2" s="150"/>
      <c r="BY2" s="150"/>
      <c r="BZ2" s="150"/>
      <c r="CA2" s="150"/>
      <c r="CB2" s="150"/>
      <c r="CC2" s="150"/>
      <c r="CD2" s="150"/>
      <c r="CE2" s="150"/>
      <c r="CF2" s="152"/>
      <c r="CG2" s="152"/>
      <c r="CH2" s="152"/>
      <c r="CI2" s="152"/>
      <c r="CJ2" s="152"/>
      <c r="CK2" s="150"/>
      <c r="CL2" s="150"/>
      <c r="CM2" s="150"/>
      <c r="CN2" s="150"/>
      <c r="CO2" s="150"/>
      <c r="CP2" s="150"/>
      <c r="CQ2" s="150"/>
      <c r="CR2" s="150"/>
      <c r="CU2" s="155"/>
      <c r="CV2" s="234"/>
      <c r="CW2" s="234"/>
      <c r="CX2" s="234"/>
      <c r="CY2" s="234"/>
      <c r="CZ2" s="232"/>
      <c r="DA2" s="155"/>
      <c r="DC2" s="169"/>
      <c r="DD2" s="155"/>
      <c r="DE2" s="155"/>
      <c r="DF2" s="155"/>
      <c r="DG2" s="155"/>
      <c r="DH2" s="155"/>
      <c r="DI2" s="307"/>
      <c r="DJ2" s="307"/>
      <c r="DM2" s="155"/>
      <c r="DN2" s="155"/>
      <c r="DO2" s="155"/>
      <c r="DP2" s="155"/>
      <c r="DQ2" s="155"/>
      <c r="DR2" s="155"/>
      <c r="DS2" s="155"/>
      <c r="DV2" s="150"/>
      <c r="EW2" s="169"/>
      <c r="EX2" s="169"/>
      <c r="EY2" s="169"/>
      <c r="EZ2" s="169"/>
      <c r="FA2" s="169"/>
    </row>
    <row r="3" spans="1:160" ht="25.5" customHeight="1" thickBot="1" x14ac:dyDescent="0.2">
      <c r="O3" s="22" t="s">
        <v>211</v>
      </c>
      <c r="Q3" s="21"/>
      <c r="BT3" s="156"/>
      <c r="BV3" s="157"/>
      <c r="CP3" s="156"/>
      <c r="CQ3" s="156"/>
      <c r="CR3" s="152"/>
      <c r="CS3" s="158"/>
      <c r="CT3" s="158"/>
      <c r="CU3" s="159"/>
      <c r="CV3" s="235"/>
      <c r="CW3" s="235"/>
      <c r="CX3" s="235"/>
      <c r="CY3" s="235"/>
      <c r="CZ3" s="235"/>
      <c r="DA3" s="159"/>
      <c r="DB3" s="158"/>
      <c r="DC3" s="158"/>
      <c r="DD3" s="159"/>
      <c r="DE3" s="159"/>
      <c r="DF3" s="159"/>
      <c r="DG3" s="159"/>
      <c r="DH3" s="159"/>
      <c r="DI3" s="159"/>
      <c r="DJ3" s="159"/>
      <c r="DK3" s="158"/>
      <c r="DL3" s="158"/>
      <c r="DM3" s="159"/>
      <c r="DN3" s="159"/>
      <c r="DO3" s="159"/>
      <c r="DP3" s="159"/>
      <c r="DQ3" s="159"/>
      <c r="DR3" s="159"/>
      <c r="DS3" s="159"/>
      <c r="DT3" s="158"/>
      <c r="DU3" s="158"/>
    </row>
    <row r="4" spans="1:160" ht="22.5" customHeight="1" x14ac:dyDescent="0.15">
      <c r="O4" s="759" t="s">
        <v>7</v>
      </c>
      <c r="P4" s="762" t="s">
        <v>232</v>
      </c>
      <c r="Q4" s="762" t="s">
        <v>1</v>
      </c>
      <c r="R4" s="762" t="s">
        <v>2</v>
      </c>
      <c r="S4" s="783" t="s">
        <v>269</v>
      </c>
      <c r="T4" s="762" t="s">
        <v>233</v>
      </c>
      <c r="U4" s="764" t="s">
        <v>216</v>
      </c>
      <c r="V4" s="712"/>
      <c r="W4" s="733" t="s">
        <v>13</v>
      </c>
      <c r="X4" s="734"/>
      <c r="Y4" s="734"/>
      <c r="Z4" s="734"/>
      <c r="AA4" s="734"/>
      <c r="AB4" s="734"/>
      <c r="AC4" s="734"/>
      <c r="AD4" s="734"/>
      <c r="AE4" s="734"/>
      <c r="AF4" s="734"/>
      <c r="AG4" s="734"/>
      <c r="AH4" s="710" t="s">
        <v>147</v>
      </c>
      <c r="AI4" s="711"/>
      <c r="AJ4" s="711"/>
      <c r="AK4" s="711"/>
      <c r="AL4" s="712"/>
      <c r="AM4" s="733" t="s">
        <v>215</v>
      </c>
      <c r="AN4" s="734"/>
      <c r="AO4" s="734"/>
      <c r="AP4" s="734"/>
      <c r="AQ4" s="734"/>
      <c r="AR4" s="734"/>
      <c r="AS4" s="734"/>
      <c r="AT4" s="734"/>
      <c r="AU4" s="735"/>
      <c r="AV4" s="735"/>
      <c r="AW4" s="735"/>
      <c r="AX4" s="735"/>
      <c r="AY4" s="735"/>
      <c r="AZ4" s="735"/>
      <c r="BA4" s="735"/>
      <c r="BB4" s="735"/>
      <c r="BC4" s="736"/>
      <c r="BD4" s="805" t="s">
        <v>162</v>
      </c>
      <c r="BE4" s="737"/>
      <c r="BF4" s="737"/>
      <c r="BG4" s="737"/>
      <c r="BH4" s="738"/>
      <c r="BI4" s="737" t="s">
        <v>163</v>
      </c>
      <c r="BJ4" s="738"/>
      <c r="BK4" s="791" t="s">
        <v>14</v>
      </c>
      <c r="BL4" s="793"/>
      <c r="BM4" s="710" t="s">
        <v>164</v>
      </c>
      <c r="BN4" s="860" t="s">
        <v>165</v>
      </c>
      <c r="BO4" s="712" t="s">
        <v>166</v>
      </c>
      <c r="BP4" s="710" t="s">
        <v>167</v>
      </c>
      <c r="BQ4" s="798" t="s">
        <v>313</v>
      </c>
      <c r="BR4" s="799"/>
      <c r="BS4" s="789" t="s">
        <v>168</v>
      </c>
      <c r="BT4" s="791" t="s">
        <v>15</v>
      </c>
      <c r="BU4" s="792"/>
      <c r="BV4" s="792"/>
      <c r="BW4" s="792"/>
      <c r="BX4" s="792"/>
      <c r="BY4" s="792"/>
      <c r="BZ4" s="792"/>
      <c r="CA4" s="792"/>
      <c r="CB4" s="792"/>
      <c r="CC4" s="792"/>
      <c r="CD4" s="792"/>
      <c r="CE4" s="792"/>
      <c r="CF4" s="792"/>
      <c r="CG4" s="793"/>
      <c r="CH4" s="791" t="s">
        <v>6</v>
      </c>
      <c r="CI4" s="792"/>
      <c r="CJ4" s="792"/>
      <c r="CK4" s="792"/>
      <c r="CL4" s="737"/>
      <c r="CM4" s="737"/>
      <c r="CN4" s="737"/>
      <c r="CO4" s="737"/>
      <c r="CP4" s="737"/>
      <c r="CQ4" s="737"/>
      <c r="CR4" s="738"/>
      <c r="CS4" s="710" t="s">
        <v>177</v>
      </c>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2"/>
      <c r="DV4" s="800" t="s">
        <v>176</v>
      </c>
    </row>
    <row r="5" spans="1:160" ht="31.5" customHeight="1" x14ac:dyDescent="0.15">
      <c r="O5" s="760"/>
      <c r="P5" s="763"/>
      <c r="Q5" s="763"/>
      <c r="R5" s="763"/>
      <c r="S5" s="784"/>
      <c r="T5" s="763"/>
      <c r="U5" s="765"/>
      <c r="V5" s="766"/>
      <c r="W5" s="716" t="s">
        <v>16</v>
      </c>
      <c r="X5" s="719" t="s">
        <v>217</v>
      </c>
      <c r="Y5" s="722" t="s">
        <v>17</v>
      </c>
      <c r="Z5" s="723"/>
      <c r="AA5" s="724"/>
      <c r="AB5" s="723" t="s">
        <v>146</v>
      </c>
      <c r="AC5" s="723"/>
      <c r="AD5" s="723"/>
      <c r="AE5" s="723"/>
      <c r="AF5" s="723"/>
      <c r="AG5" s="723"/>
      <c r="AH5" s="772"/>
      <c r="AI5" s="773"/>
      <c r="AJ5" s="773"/>
      <c r="AK5" s="773"/>
      <c r="AL5" s="766"/>
      <c r="AM5" s="744" t="s">
        <v>18</v>
      </c>
      <c r="AN5" s="681"/>
      <c r="AO5" s="745"/>
      <c r="AP5" s="750" t="s">
        <v>149</v>
      </c>
      <c r="AQ5" s="812" t="s">
        <v>236</v>
      </c>
      <c r="AR5" s="810"/>
      <c r="AS5" s="719" t="s">
        <v>150</v>
      </c>
      <c r="AT5" s="37"/>
      <c r="AU5" s="685" t="s">
        <v>361</v>
      </c>
      <c r="AV5" s="701"/>
      <c r="AW5" s="701"/>
      <c r="AX5" s="701"/>
      <c r="AY5" s="701"/>
      <c r="AZ5" s="701"/>
      <c r="BA5" s="701"/>
      <c r="BB5" s="701"/>
      <c r="BC5" s="704"/>
      <c r="BD5" s="748"/>
      <c r="BE5" s="729"/>
      <c r="BF5" s="729"/>
      <c r="BG5" s="729"/>
      <c r="BH5" s="739"/>
      <c r="BI5" s="729"/>
      <c r="BJ5" s="739"/>
      <c r="BK5" s="38"/>
      <c r="BL5" s="39"/>
      <c r="BM5" s="772"/>
      <c r="BN5" s="861"/>
      <c r="BO5" s="766"/>
      <c r="BP5" s="772"/>
      <c r="BQ5" s="784" t="s">
        <v>314</v>
      </c>
      <c r="BR5" s="719" t="s">
        <v>315</v>
      </c>
      <c r="BS5" s="790"/>
      <c r="BT5" s="844" t="s">
        <v>316</v>
      </c>
      <c r="BU5" s="40"/>
      <c r="BV5" s="41"/>
      <c r="BW5" s="42"/>
      <c r="BX5" s="42"/>
      <c r="BY5" s="42"/>
      <c r="BZ5" s="42"/>
      <c r="CA5" s="42"/>
      <c r="CB5" s="42"/>
      <c r="CC5" s="42"/>
      <c r="CD5" s="41"/>
      <c r="CE5" s="831" t="s">
        <v>24</v>
      </c>
      <c r="CF5" s="681"/>
      <c r="CG5" s="832"/>
      <c r="CH5" s="43"/>
      <c r="CI5" s="187"/>
      <c r="CJ5" s="211"/>
      <c r="CK5" s="216"/>
      <c r="CL5" s="685" t="s">
        <v>19</v>
      </c>
      <c r="CM5" s="686"/>
      <c r="CN5" s="686"/>
      <c r="CO5" s="686"/>
      <c r="CP5" s="686"/>
      <c r="CQ5" s="686"/>
      <c r="CR5" s="819"/>
      <c r="CS5" s="713"/>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5"/>
      <c r="DV5" s="801"/>
    </row>
    <row r="6" spans="1:160" ht="24.75" customHeight="1" x14ac:dyDescent="0.15">
      <c r="O6" s="760"/>
      <c r="P6" s="763"/>
      <c r="Q6" s="763"/>
      <c r="R6" s="763"/>
      <c r="S6" s="784"/>
      <c r="T6" s="763"/>
      <c r="U6" s="765"/>
      <c r="V6" s="766"/>
      <c r="W6" s="717"/>
      <c r="X6" s="720"/>
      <c r="Y6" s="725"/>
      <c r="Z6" s="726"/>
      <c r="AA6" s="727"/>
      <c r="AB6" s="731"/>
      <c r="AC6" s="731"/>
      <c r="AD6" s="731"/>
      <c r="AE6" s="731"/>
      <c r="AF6" s="731"/>
      <c r="AG6" s="731"/>
      <c r="AH6" s="772"/>
      <c r="AI6" s="773"/>
      <c r="AJ6" s="773"/>
      <c r="AK6" s="773"/>
      <c r="AL6" s="766"/>
      <c r="AM6" s="746"/>
      <c r="AN6" s="726"/>
      <c r="AO6" s="747"/>
      <c r="AP6" s="751"/>
      <c r="AQ6" s="765"/>
      <c r="AR6" s="855"/>
      <c r="AS6" s="797"/>
      <c r="AT6" s="839" t="s">
        <v>108</v>
      </c>
      <c r="AU6" s="700" t="s">
        <v>151</v>
      </c>
      <c r="AV6" s="701"/>
      <c r="AW6" s="701"/>
      <c r="AX6" s="701"/>
      <c r="AY6" s="702"/>
      <c r="AZ6" s="703" t="s">
        <v>152</v>
      </c>
      <c r="BA6" s="701"/>
      <c r="BB6" s="701"/>
      <c r="BC6" s="704"/>
      <c r="BD6" s="820" t="s">
        <v>235</v>
      </c>
      <c r="BE6" s="696" t="s">
        <v>110</v>
      </c>
      <c r="BF6" s="824" t="s">
        <v>20</v>
      </c>
      <c r="BG6" s="828" t="s">
        <v>346</v>
      </c>
      <c r="BH6" s="756" t="s">
        <v>111</v>
      </c>
      <c r="BI6" s="857" t="s">
        <v>170</v>
      </c>
      <c r="BJ6" s="756" t="s">
        <v>171</v>
      </c>
      <c r="BK6" s="817" t="s">
        <v>169</v>
      </c>
      <c r="BL6" s="795" t="s">
        <v>109</v>
      </c>
      <c r="BM6" s="772"/>
      <c r="BN6" s="861"/>
      <c r="BO6" s="766"/>
      <c r="BP6" s="772"/>
      <c r="BQ6" s="784"/>
      <c r="BR6" s="797"/>
      <c r="BS6" s="790"/>
      <c r="BT6" s="845"/>
      <c r="BU6" s="44"/>
      <c r="BV6" s="794" t="s">
        <v>21</v>
      </c>
      <c r="BW6" s="41"/>
      <c r="BX6" s="703" t="s">
        <v>22</v>
      </c>
      <c r="BY6" s="776"/>
      <c r="BZ6" s="703" t="s">
        <v>172</v>
      </c>
      <c r="CA6" s="686"/>
      <c r="CB6" s="686"/>
      <c r="CC6" s="776"/>
      <c r="CD6" s="837" t="s">
        <v>23</v>
      </c>
      <c r="CE6" s="725"/>
      <c r="CF6" s="726"/>
      <c r="CG6" s="833"/>
      <c r="CH6" s="806" t="s">
        <v>112</v>
      </c>
      <c r="CI6" s="849" t="s">
        <v>339</v>
      </c>
      <c r="CJ6" s="847" t="s">
        <v>113</v>
      </c>
      <c r="CK6" s="808" t="s">
        <v>340</v>
      </c>
      <c r="CL6" s="744" t="s">
        <v>25</v>
      </c>
      <c r="CM6" s="810"/>
      <c r="CN6" s="812" t="s">
        <v>26</v>
      </c>
      <c r="CO6" s="810"/>
      <c r="CP6" s="812" t="s">
        <v>173</v>
      </c>
      <c r="CQ6" s="813"/>
      <c r="CR6" s="814"/>
      <c r="CS6" s="685" t="s">
        <v>220</v>
      </c>
      <c r="CT6" s="686"/>
      <c r="CU6" s="686"/>
      <c r="CV6" s="686"/>
      <c r="CW6" s="686"/>
      <c r="CX6" s="686"/>
      <c r="CY6" s="686"/>
      <c r="CZ6" s="686"/>
      <c r="DA6" s="686"/>
      <c r="DB6" s="687"/>
      <c r="DC6" s="688" t="s">
        <v>132</v>
      </c>
      <c r="DD6" s="686"/>
      <c r="DE6" s="686"/>
      <c r="DF6" s="686"/>
      <c r="DG6" s="686"/>
      <c r="DH6" s="686"/>
      <c r="DI6" s="686"/>
      <c r="DJ6" s="686"/>
      <c r="DK6" s="687"/>
      <c r="DL6" s="688" t="s">
        <v>212</v>
      </c>
      <c r="DM6" s="686"/>
      <c r="DN6" s="686"/>
      <c r="DO6" s="686"/>
      <c r="DP6" s="686"/>
      <c r="DQ6" s="686"/>
      <c r="DR6" s="686"/>
      <c r="DS6" s="686"/>
      <c r="DT6" s="687"/>
      <c r="DU6" s="740" t="s">
        <v>143</v>
      </c>
      <c r="DV6" s="801"/>
    </row>
    <row r="7" spans="1:160" ht="45" customHeight="1" x14ac:dyDescent="0.15">
      <c r="B7" s="854" t="s">
        <v>353</v>
      </c>
      <c r="C7" s="854"/>
      <c r="D7" s="854"/>
      <c r="E7" s="854"/>
      <c r="F7" s="854"/>
      <c r="G7" s="854"/>
      <c r="H7" s="854"/>
      <c r="I7" s="854" t="s">
        <v>354</v>
      </c>
      <c r="J7" s="854"/>
      <c r="K7" s="854"/>
      <c r="L7" s="854"/>
      <c r="M7" s="854"/>
      <c r="N7" s="324"/>
      <c r="O7" s="760"/>
      <c r="P7" s="763"/>
      <c r="Q7" s="763"/>
      <c r="R7" s="763"/>
      <c r="S7" s="784"/>
      <c r="T7" s="763"/>
      <c r="U7" s="767"/>
      <c r="V7" s="715"/>
      <c r="W7" s="717"/>
      <c r="X7" s="720"/>
      <c r="Y7" s="728"/>
      <c r="Z7" s="729"/>
      <c r="AA7" s="730"/>
      <c r="AB7" s="732"/>
      <c r="AC7" s="732"/>
      <c r="AD7" s="732"/>
      <c r="AE7" s="732"/>
      <c r="AF7" s="732"/>
      <c r="AG7" s="732"/>
      <c r="AH7" s="713"/>
      <c r="AI7" s="714"/>
      <c r="AJ7" s="714"/>
      <c r="AK7" s="714"/>
      <c r="AL7" s="715"/>
      <c r="AM7" s="748"/>
      <c r="AN7" s="729"/>
      <c r="AO7" s="749"/>
      <c r="AP7" s="751"/>
      <c r="AQ7" s="767"/>
      <c r="AR7" s="811"/>
      <c r="AS7" s="797"/>
      <c r="AT7" s="839"/>
      <c r="AU7" s="705" t="s">
        <v>153</v>
      </c>
      <c r="AV7" s="696" t="s">
        <v>154</v>
      </c>
      <c r="AW7" s="696" t="s">
        <v>155</v>
      </c>
      <c r="AX7" s="696" t="s">
        <v>237</v>
      </c>
      <c r="AY7" s="841" t="s">
        <v>156</v>
      </c>
      <c r="AZ7" s="824" t="s">
        <v>157</v>
      </c>
      <c r="BA7" s="696" t="s">
        <v>158</v>
      </c>
      <c r="BB7" s="696" t="s">
        <v>238</v>
      </c>
      <c r="BC7" s="756" t="s">
        <v>159</v>
      </c>
      <c r="BD7" s="821"/>
      <c r="BE7" s="823"/>
      <c r="BF7" s="825"/>
      <c r="BG7" s="829"/>
      <c r="BH7" s="795"/>
      <c r="BI7" s="858"/>
      <c r="BJ7" s="795"/>
      <c r="BK7" s="817"/>
      <c r="BL7" s="795"/>
      <c r="BM7" s="772"/>
      <c r="BN7" s="861"/>
      <c r="BO7" s="766"/>
      <c r="BP7" s="772"/>
      <c r="BQ7" s="784"/>
      <c r="BR7" s="797"/>
      <c r="BS7" s="790"/>
      <c r="BT7" s="845"/>
      <c r="BU7" s="815" t="s">
        <v>3</v>
      </c>
      <c r="BV7" s="794"/>
      <c r="BW7" s="794" t="s">
        <v>27</v>
      </c>
      <c r="BX7" s="816" t="s">
        <v>28</v>
      </c>
      <c r="BY7" s="816" t="s">
        <v>29</v>
      </c>
      <c r="BZ7" s="794" t="s">
        <v>174</v>
      </c>
      <c r="CA7" s="794" t="s">
        <v>30</v>
      </c>
      <c r="CB7" s="794" t="s">
        <v>31</v>
      </c>
      <c r="CC7" s="838" t="s">
        <v>6</v>
      </c>
      <c r="CD7" s="837"/>
      <c r="CE7" s="725"/>
      <c r="CF7" s="726"/>
      <c r="CG7" s="833"/>
      <c r="CH7" s="806"/>
      <c r="CI7" s="849"/>
      <c r="CJ7" s="847"/>
      <c r="CK7" s="808"/>
      <c r="CL7" s="713"/>
      <c r="CM7" s="811"/>
      <c r="CN7" s="767"/>
      <c r="CO7" s="811"/>
      <c r="CP7" s="765" t="s">
        <v>32</v>
      </c>
      <c r="CQ7" s="773"/>
      <c r="CR7" s="766"/>
      <c r="CS7" s="743"/>
      <c r="CT7" s="681"/>
      <c r="CU7" s="681"/>
      <c r="CV7" s="681"/>
      <c r="CW7" s="681"/>
      <c r="CX7" s="681"/>
      <c r="CY7" s="681"/>
      <c r="CZ7" s="681"/>
      <c r="DA7" s="681"/>
      <c r="DB7" s="682" t="s">
        <v>142</v>
      </c>
      <c r="DC7" s="680"/>
      <c r="DD7" s="681"/>
      <c r="DE7" s="681"/>
      <c r="DF7" s="681"/>
      <c r="DG7" s="681"/>
      <c r="DH7" s="681"/>
      <c r="DI7" s="681"/>
      <c r="DJ7" s="681"/>
      <c r="DK7" s="682" t="s">
        <v>142</v>
      </c>
      <c r="DL7" s="680"/>
      <c r="DM7" s="681"/>
      <c r="DN7" s="681"/>
      <c r="DO7" s="681"/>
      <c r="DP7" s="681"/>
      <c r="DQ7" s="681"/>
      <c r="DR7" s="681"/>
      <c r="DS7" s="681"/>
      <c r="DT7" s="682" t="s">
        <v>142</v>
      </c>
      <c r="DU7" s="741"/>
      <c r="DV7" s="801"/>
    </row>
    <row r="8" spans="1:160" ht="36" customHeight="1" x14ac:dyDescent="0.15">
      <c r="A8" s="856" t="s">
        <v>260</v>
      </c>
      <c r="B8" s="853" t="s">
        <v>326</v>
      </c>
      <c r="C8" s="853" t="s">
        <v>261</v>
      </c>
      <c r="D8" s="853" t="s">
        <v>352</v>
      </c>
      <c r="E8" s="853" t="s">
        <v>262</v>
      </c>
      <c r="F8" s="853" t="s">
        <v>263</v>
      </c>
      <c r="G8" s="677" t="s">
        <v>369</v>
      </c>
      <c r="H8" s="853" t="s">
        <v>264</v>
      </c>
      <c r="I8" s="853" t="s">
        <v>265</v>
      </c>
      <c r="J8" s="853" t="s">
        <v>351</v>
      </c>
      <c r="K8" s="853" t="s">
        <v>266</v>
      </c>
      <c r="L8" s="853" t="s">
        <v>267</v>
      </c>
      <c r="M8" s="853" t="s">
        <v>264</v>
      </c>
      <c r="N8" s="827" t="s">
        <v>268</v>
      </c>
      <c r="O8" s="760"/>
      <c r="P8" s="763"/>
      <c r="Q8" s="763"/>
      <c r="R8" s="763"/>
      <c r="S8" s="784"/>
      <c r="T8" s="763"/>
      <c r="U8" s="768" t="s">
        <v>214</v>
      </c>
      <c r="V8" s="770" t="s">
        <v>213</v>
      </c>
      <c r="W8" s="717"/>
      <c r="X8" s="720"/>
      <c r="Y8" s="768" t="s">
        <v>35</v>
      </c>
      <c r="Z8" s="774" t="s">
        <v>33</v>
      </c>
      <c r="AA8" s="779" t="s">
        <v>144</v>
      </c>
      <c r="AB8" s="703" t="s">
        <v>145</v>
      </c>
      <c r="AC8" s="776"/>
      <c r="AD8" s="703" t="s">
        <v>114</v>
      </c>
      <c r="AE8" s="776"/>
      <c r="AF8" s="781" t="s">
        <v>34</v>
      </c>
      <c r="AG8" s="782"/>
      <c r="AH8" s="777" t="s">
        <v>35</v>
      </c>
      <c r="AI8" s="719" t="s">
        <v>148</v>
      </c>
      <c r="AJ8" s="786" t="s">
        <v>270</v>
      </c>
      <c r="AK8" s="787"/>
      <c r="AL8" s="788"/>
      <c r="AM8" s="834" t="s">
        <v>35</v>
      </c>
      <c r="AN8" s="765" t="s">
        <v>148</v>
      </c>
      <c r="AO8" s="835" t="s">
        <v>160</v>
      </c>
      <c r="AP8" s="751"/>
      <c r="AQ8" s="851" t="s">
        <v>345</v>
      </c>
      <c r="AR8" s="823" t="s">
        <v>161</v>
      </c>
      <c r="AS8" s="797"/>
      <c r="AT8" s="839"/>
      <c r="AU8" s="706"/>
      <c r="AV8" s="754"/>
      <c r="AW8" s="754"/>
      <c r="AX8" s="754"/>
      <c r="AY8" s="842"/>
      <c r="AZ8" s="754"/>
      <c r="BA8" s="754"/>
      <c r="BB8" s="754"/>
      <c r="BC8" s="757"/>
      <c r="BD8" s="821"/>
      <c r="BE8" s="823"/>
      <c r="BF8" s="825"/>
      <c r="BG8" s="829"/>
      <c r="BH8" s="795"/>
      <c r="BI8" s="858"/>
      <c r="BJ8" s="795"/>
      <c r="BK8" s="817"/>
      <c r="BL8" s="795"/>
      <c r="BM8" s="772"/>
      <c r="BN8" s="861"/>
      <c r="BO8" s="766"/>
      <c r="BP8" s="772"/>
      <c r="BQ8" s="784"/>
      <c r="BR8" s="797"/>
      <c r="BS8" s="790"/>
      <c r="BT8" s="845"/>
      <c r="BU8" s="815"/>
      <c r="BV8" s="794"/>
      <c r="BW8" s="794"/>
      <c r="BX8" s="794"/>
      <c r="BY8" s="794"/>
      <c r="BZ8" s="794"/>
      <c r="CA8" s="794"/>
      <c r="CB8" s="794"/>
      <c r="CC8" s="838"/>
      <c r="CD8" s="837"/>
      <c r="CE8" s="728"/>
      <c r="CF8" s="729"/>
      <c r="CG8" s="739"/>
      <c r="CH8" s="806"/>
      <c r="CI8" s="849"/>
      <c r="CJ8" s="847"/>
      <c r="CK8" s="808"/>
      <c r="CL8" s="777" t="s">
        <v>35</v>
      </c>
      <c r="CM8" s="719" t="s">
        <v>33</v>
      </c>
      <c r="CN8" s="768" t="s">
        <v>35</v>
      </c>
      <c r="CO8" s="719" t="s">
        <v>33</v>
      </c>
      <c r="CP8" s="45"/>
      <c r="CQ8" s="719" t="s">
        <v>36</v>
      </c>
      <c r="CR8" s="770" t="s">
        <v>175</v>
      </c>
      <c r="CS8" s="698" t="s">
        <v>37</v>
      </c>
      <c r="CT8" s="803" t="s">
        <v>178</v>
      </c>
      <c r="CU8" s="693" t="s">
        <v>38</v>
      </c>
      <c r="CV8" s="709" t="s">
        <v>39</v>
      </c>
      <c r="CW8" s="689" t="s">
        <v>40</v>
      </c>
      <c r="CX8" s="689" t="s">
        <v>41</v>
      </c>
      <c r="CY8" s="709" t="s">
        <v>42</v>
      </c>
      <c r="CZ8" s="689" t="s">
        <v>43</v>
      </c>
      <c r="DA8" s="695" t="s">
        <v>44</v>
      </c>
      <c r="DB8" s="683"/>
      <c r="DC8" s="691" t="s">
        <v>37</v>
      </c>
      <c r="DD8" s="693" t="s">
        <v>38</v>
      </c>
      <c r="DE8" s="695" t="s">
        <v>39</v>
      </c>
      <c r="DF8" s="696" t="s">
        <v>40</v>
      </c>
      <c r="DG8" s="696" t="s">
        <v>41</v>
      </c>
      <c r="DH8" s="695" t="s">
        <v>42</v>
      </c>
      <c r="DI8" s="719" t="s">
        <v>43</v>
      </c>
      <c r="DJ8" s="679" t="s">
        <v>106</v>
      </c>
      <c r="DK8" s="683"/>
      <c r="DL8" s="691" t="s">
        <v>37</v>
      </c>
      <c r="DM8" s="693" t="s">
        <v>38</v>
      </c>
      <c r="DN8" s="695" t="s">
        <v>39</v>
      </c>
      <c r="DO8" s="696" t="s">
        <v>40</v>
      </c>
      <c r="DP8" s="696" t="s">
        <v>41</v>
      </c>
      <c r="DQ8" s="695" t="s">
        <v>42</v>
      </c>
      <c r="DR8" s="719" t="s">
        <v>43</v>
      </c>
      <c r="DS8" s="679" t="s">
        <v>106</v>
      </c>
      <c r="DT8" s="683"/>
      <c r="DU8" s="741"/>
      <c r="DV8" s="801"/>
      <c r="DX8" s="278" t="s">
        <v>242</v>
      </c>
      <c r="DY8" s="278" t="s">
        <v>243</v>
      </c>
      <c r="DZ8" s="278" t="s">
        <v>244</v>
      </c>
      <c r="EA8" s="278" t="s">
        <v>245</v>
      </c>
      <c r="EB8" s="278" t="s">
        <v>246</v>
      </c>
      <c r="EC8" s="278" t="s">
        <v>247</v>
      </c>
      <c r="ED8" s="278" t="s">
        <v>248</v>
      </c>
      <c r="EE8" s="278" t="s">
        <v>249</v>
      </c>
      <c r="EF8" s="278" t="s">
        <v>250</v>
      </c>
      <c r="EG8" s="278" t="s">
        <v>251</v>
      </c>
      <c r="EH8" s="278" t="s">
        <v>252</v>
      </c>
      <c r="EI8" s="278" t="s">
        <v>253</v>
      </c>
      <c r="EJ8" s="278" t="s">
        <v>254</v>
      </c>
      <c r="EK8" s="278" t="s">
        <v>255</v>
      </c>
    </row>
    <row r="9" spans="1:160" ht="144.6" customHeight="1" x14ac:dyDescent="0.15">
      <c r="A9" s="856"/>
      <c r="B9" s="853"/>
      <c r="C9" s="853"/>
      <c r="D9" s="853"/>
      <c r="E9" s="853"/>
      <c r="F9" s="853"/>
      <c r="G9" s="678"/>
      <c r="H9" s="853"/>
      <c r="I9" s="853"/>
      <c r="J9" s="853"/>
      <c r="K9" s="853"/>
      <c r="L9" s="853"/>
      <c r="M9" s="853"/>
      <c r="N9" s="827"/>
      <c r="O9" s="761"/>
      <c r="P9" s="763"/>
      <c r="Q9" s="763"/>
      <c r="R9" s="763"/>
      <c r="S9" s="785"/>
      <c r="T9" s="763"/>
      <c r="U9" s="769"/>
      <c r="V9" s="771"/>
      <c r="W9" s="718"/>
      <c r="X9" s="721"/>
      <c r="Y9" s="769"/>
      <c r="Z9" s="775"/>
      <c r="AA9" s="780"/>
      <c r="AB9" s="46" t="s">
        <v>35</v>
      </c>
      <c r="AC9" s="24" t="s">
        <v>33</v>
      </c>
      <c r="AD9" s="46" t="s">
        <v>35</v>
      </c>
      <c r="AE9" s="24" t="s">
        <v>33</v>
      </c>
      <c r="AF9" s="46" t="s">
        <v>35</v>
      </c>
      <c r="AG9" s="25" t="s">
        <v>33</v>
      </c>
      <c r="AH9" s="778"/>
      <c r="AI9" s="753"/>
      <c r="AJ9" s="73" t="s">
        <v>343</v>
      </c>
      <c r="AK9" s="332" t="s">
        <v>356</v>
      </c>
      <c r="AL9" s="74" t="s">
        <v>344</v>
      </c>
      <c r="AM9" s="778"/>
      <c r="AN9" s="767"/>
      <c r="AO9" s="836"/>
      <c r="AP9" s="752"/>
      <c r="AQ9" s="852"/>
      <c r="AR9" s="697"/>
      <c r="AS9" s="753"/>
      <c r="AT9" s="840"/>
      <c r="AU9" s="707"/>
      <c r="AV9" s="755"/>
      <c r="AW9" s="755"/>
      <c r="AX9" s="755"/>
      <c r="AY9" s="843"/>
      <c r="AZ9" s="755"/>
      <c r="BA9" s="755"/>
      <c r="BB9" s="755"/>
      <c r="BC9" s="758"/>
      <c r="BD9" s="822"/>
      <c r="BE9" s="697"/>
      <c r="BF9" s="826"/>
      <c r="BG9" s="830"/>
      <c r="BH9" s="796"/>
      <c r="BI9" s="859"/>
      <c r="BJ9" s="796"/>
      <c r="BK9" s="818"/>
      <c r="BL9" s="796"/>
      <c r="BM9" s="713"/>
      <c r="BN9" s="771"/>
      <c r="BO9" s="715"/>
      <c r="BP9" s="713"/>
      <c r="BQ9" s="785"/>
      <c r="BR9" s="753"/>
      <c r="BS9" s="355" t="s">
        <v>5</v>
      </c>
      <c r="BT9" s="846"/>
      <c r="BU9" s="47" t="s">
        <v>5</v>
      </c>
      <c r="BV9" s="48" t="s">
        <v>5</v>
      </c>
      <c r="BW9" s="48" t="s">
        <v>5</v>
      </c>
      <c r="BX9" s="48" t="s">
        <v>5</v>
      </c>
      <c r="BY9" s="48" t="s">
        <v>5</v>
      </c>
      <c r="BZ9" s="48" t="s">
        <v>5</v>
      </c>
      <c r="CA9" s="48" t="s">
        <v>5</v>
      </c>
      <c r="CB9" s="48" t="s">
        <v>5</v>
      </c>
      <c r="CC9" s="48" t="s">
        <v>5</v>
      </c>
      <c r="CD9" s="48" t="s">
        <v>5</v>
      </c>
      <c r="CE9" s="176" t="s">
        <v>327</v>
      </c>
      <c r="CF9" s="177" t="s">
        <v>45</v>
      </c>
      <c r="CG9" s="178" t="s">
        <v>46</v>
      </c>
      <c r="CH9" s="807"/>
      <c r="CI9" s="850"/>
      <c r="CJ9" s="848"/>
      <c r="CK9" s="809"/>
      <c r="CL9" s="778"/>
      <c r="CM9" s="753"/>
      <c r="CN9" s="769"/>
      <c r="CO9" s="753"/>
      <c r="CP9" s="49"/>
      <c r="CQ9" s="753"/>
      <c r="CR9" s="771"/>
      <c r="CS9" s="699"/>
      <c r="CT9" s="804"/>
      <c r="CU9" s="694"/>
      <c r="CV9" s="709"/>
      <c r="CW9" s="690"/>
      <c r="CX9" s="690"/>
      <c r="CY9" s="709"/>
      <c r="CZ9" s="690"/>
      <c r="DA9" s="695"/>
      <c r="DB9" s="684"/>
      <c r="DC9" s="692"/>
      <c r="DD9" s="694"/>
      <c r="DE9" s="695"/>
      <c r="DF9" s="697"/>
      <c r="DG9" s="697"/>
      <c r="DH9" s="695"/>
      <c r="DI9" s="753"/>
      <c r="DJ9" s="679"/>
      <c r="DK9" s="684"/>
      <c r="DL9" s="692"/>
      <c r="DM9" s="694"/>
      <c r="DN9" s="695"/>
      <c r="DO9" s="697"/>
      <c r="DP9" s="697"/>
      <c r="DQ9" s="695"/>
      <c r="DR9" s="753"/>
      <c r="DS9" s="679"/>
      <c r="DT9" s="684"/>
      <c r="DU9" s="742"/>
      <c r="DV9" s="802"/>
      <c r="DX9" s="319" t="s">
        <v>81</v>
      </c>
      <c r="DY9" s="319" t="s">
        <v>84</v>
      </c>
      <c r="DZ9" s="319" t="s">
        <v>85</v>
      </c>
      <c r="EA9" s="319" t="s">
        <v>88</v>
      </c>
      <c r="EB9" s="319" t="s">
        <v>9</v>
      </c>
      <c r="EC9" s="319" t="s">
        <v>133</v>
      </c>
      <c r="ED9" s="319" t="s">
        <v>10</v>
      </c>
      <c r="EE9" s="319" t="s">
        <v>135</v>
      </c>
      <c r="EF9" s="319" t="s">
        <v>136</v>
      </c>
      <c r="EG9" s="319" t="s">
        <v>349</v>
      </c>
      <c r="EH9" s="319" t="s">
        <v>348</v>
      </c>
      <c r="EI9" s="319" t="s">
        <v>141</v>
      </c>
      <c r="EJ9" s="319" t="s">
        <v>99</v>
      </c>
      <c r="EK9" s="319" t="s">
        <v>350</v>
      </c>
    </row>
    <row r="10" spans="1:160" s="421" customFormat="1" ht="34.5" customHeight="1" x14ac:dyDescent="0.15">
      <c r="A10" s="143"/>
      <c r="B10" s="323"/>
      <c r="C10" s="323"/>
      <c r="D10" s="323"/>
      <c r="E10" s="323"/>
      <c r="F10" s="323"/>
      <c r="G10" s="323"/>
      <c r="H10" s="323">
        <f ca="1">SUBTOTAL(9,H11:H239)</f>
        <v>0</v>
      </c>
      <c r="I10" s="323">
        <f ca="1">SUBTOTAL(9,I11:I239)</f>
        <v>0</v>
      </c>
      <c r="J10" s="323">
        <f ca="1">SUBTOTAL(9,J11:J239)</f>
        <v>0</v>
      </c>
      <c r="K10" s="323">
        <f ca="1">SUBTOTAL(9,K11:K239)</f>
        <v>0</v>
      </c>
      <c r="L10" s="323">
        <f ca="1">SUBTOTAL(9,L11:L239)</f>
        <v>0</v>
      </c>
      <c r="M10" s="323"/>
      <c r="N10" s="325"/>
      <c r="O10" s="75"/>
      <c r="P10" s="76"/>
      <c r="Q10" s="85"/>
      <c r="R10" s="85"/>
      <c r="S10" s="85"/>
      <c r="T10" s="85"/>
      <c r="U10" s="410"/>
      <c r="V10" s="411"/>
      <c r="W10" s="77" t="s">
        <v>47</v>
      </c>
      <c r="X10" s="85"/>
      <c r="Y10" s="78"/>
      <c r="Z10" s="78"/>
      <c r="AA10" s="79" t="s">
        <v>47</v>
      </c>
      <c r="AB10" s="78"/>
      <c r="AC10" s="78" t="s">
        <v>47</v>
      </c>
      <c r="AD10" s="78"/>
      <c r="AE10" s="78" t="s">
        <v>47</v>
      </c>
      <c r="AF10" s="78"/>
      <c r="AG10" s="80" t="s">
        <v>47</v>
      </c>
      <c r="AH10" s="81"/>
      <c r="AI10" s="82"/>
      <c r="AJ10" s="83"/>
      <c r="AK10" s="83"/>
      <c r="AL10" s="83"/>
      <c r="AM10" s="84"/>
      <c r="AN10" s="85"/>
      <c r="AO10" s="85"/>
      <c r="AP10" s="85"/>
      <c r="AQ10" s="85"/>
      <c r="AR10" s="85"/>
      <c r="AS10" s="85"/>
      <c r="AT10" s="412"/>
      <c r="AU10" s="88"/>
      <c r="AV10" s="85"/>
      <c r="AW10" s="85"/>
      <c r="AX10" s="85"/>
      <c r="AY10" s="85"/>
      <c r="AZ10" s="85"/>
      <c r="BA10" s="85"/>
      <c r="BB10" s="85"/>
      <c r="BC10" s="412"/>
      <c r="BD10" s="84"/>
      <c r="BE10" s="85"/>
      <c r="BF10" s="86"/>
      <c r="BG10" s="147"/>
      <c r="BH10" s="87"/>
      <c r="BI10" s="88"/>
      <c r="BJ10" s="87"/>
      <c r="BK10" s="88"/>
      <c r="BL10" s="87"/>
      <c r="BM10" s="89"/>
      <c r="BN10" s="90"/>
      <c r="BO10" s="87"/>
      <c r="BP10" s="413"/>
      <c r="BQ10" s="414"/>
      <c r="BR10" s="415"/>
      <c r="BS10" s="356"/>
      <c r="BT10" s="84"/>
      <c r="BU10" s="416">
        <f t="shared" ref="BU10:CD10" ca="1" si="0">SUBTOTAL(9,BU11:BU239)</f>
        <v>0</v>
      </c>
      <c r="BV10" s="416">
        <f t="shared" ca="1" si="0"/>
        <v>0</v>
      </c>
      <c r="BW10" s="416">
        <f t="shared" ca="1" si="0"/>
        <v>0</v>
      </c>
      <c r="BX10" s="416">
        <f t="shared" ca="1" si="0"/>
        <v>0</v>
      </c>
      <c r="BY10" s="416" t="e">
        <f t="shared" ca="1" si="0"/>
        <v>#VALUE!</v>
      </c>
      <c r="BZ10" s="416">
        <f t="shared" ca="1" si="0"/>
        <v>0</v>
      </c>
      <c r="CA10" s="416">
        <f t="shared" ca="1" si="0"/>
        <v>0</v>
      </c>
      <c r="CB10" s="416">
        <f t="shared" ca="1" si="0"/>
        <v>0</v>
      </c>
      <c r="CC10" s="416">
        <f t="shared" si="0"/>
        <v>0</v>
      </c>
      <c r="CD10" s="416">
        <f t="shared" ca="1" si="0"/>
        <v>0</v>
      </c>
      <c r="CE10" s="417"/>
      <c r="CF10" s="416">
        <f ca="1">SUBTOTAL(9,CF11:CF239)</f>
        <v>0</v>
      </c>
      <c r="CG10" s="416">
        <f ca="1">SUBTOTAL(9,CG11:CG239)</f>
        <v>0</v>
      </c>
      <c r="CH10" s="91"/>
      <c r="CI10" s="222"/>
      <c r="CJ10" s="212"/>
      <c r="CK10" s="217"/>
      <c r="CL10" s="84"/>
      <c r="CM10" s="85"/>
      <c r="CN10" s="85"/>
      <c r="CO10" s="85"/>
      <c r="CP10" s="85"/>
      <c r="CQ10" s="418"/>
      <c r="CR10" s="419"/>
      <c r="CS10" s="77"/>
      <c r="CT10" s="92"/>
      <c r="CU10" s="93"/>
      <c r="CV10" s="295"/>
      <c r="CW10" s="295"/>
      <c r="CX10" s="295"/>
      <c r="CY10" s="295"/>
      <c r="CZ10" s="295"/>
      <c r="DA10" s="313" t="s">
        <v>47</v>
      </c>
      <c r="DB10" s="420"/>
      <c r="DC10" s="300"/>
      <c r="DD10" s="308"/>
      <c r="DE10" s="308"/>
      <c r="DF10" s="308"/>
      <c r="DG10" s="308"/>
      <c r="DH10" s="308"/>
      <c r="DI10" s="308"/>
      <c r="DJ10" s="313"/>
      <c r="DK10" s="420"/>
      <c r="DL10" s="300"/>
      <c r="DM10" s="308"/>
      <c r="DN10" s="308"/>
      <c r="DO10" s="308"/>
      <c r="DP10" s="308"/>
      <c r="DQ10" s="308"/>
      <c r="DR10" s="308"/>
      <c r="DS10" s="313"/>
      <c r="DT10" s="420"/>
      <c r="DU10" s="94"/>
      <c r="DV10" s="95"/>
      <c r="DX10" s="321"/>
      <c r="DY10" s="321"/>
      <c r="DZ10" s="321"/>
      <c r="EA10" s="321"/>
      <c r="EB10" s="321"/>
      <c r="EC10" s="321"/>
      <c r="ED10" s="321"/>
      <c r="EE10" s="321"/>
      <c r="EF10" s="321"/>
      <c r="EG10" s="422"/>
      <c r="EH10" s="422"/>
      <c r="EI10" s="422"/>
      <c r="EJ10" s="422"/>
      <c r="EK10" s="422"/>
      <c r="EM10" s="566" t="s">
        <v>2128</v>
      </c>
      <c r="EN10" s="566" t="s">
        <v>2127</v>
      </c>
      <c r="EO10" s="566" t="s">
        <v>2129</v>
      </c>
      <c r="EP10" s="422" t="s">
        <v>8164</v>
      </c>
      <c r="EQ10" s="566" t="s">
        <v>8207</v>
      </c>
      <c r="ER10" s="422" t="s">
        <v>8165</v>
      </c>
      <c r="ES10" s="422" t="s">
        <v>8166</v>
      </c>
      <c r="ET10" s="566" t="s">
        <v>8167</v>
      </c>
      <c r="EU10" s="566" t="s">
        <v>8168</v>
      </c>
      <c r="EV10" s="566" t="s">
        <v>8189</v>
      </c>
      <c r="EW10" s="566" t="s">
        <v>8190</v>
      </c>
      <c r="EX10" s="422" t="s">
        <v>8200</v>
      </c>
      <c r="EY10" s="566" t="s">
        <v>8202</v>
      </c>
      <c r="EZ10" s="422" t="s">
        <v>8201</v>
      </c>
      <c r="FA10" s="566" t="s">
        <v>8203</v>
      </c>
      <c r="FB10" s="660" t="s">
        <v>8206</v>
      </c>
      <c r="FC10" s="662" t="s">
        <v>8208</v>
      </c>
      <c r="FD10" s="566" t="s">
        <v>8209</v>
      </c>
    </row>
    <row r="11" spans="1:160" ht="34.5" customHeight="1" x14ac:dyDescent="0.15">
      <c r="A11" s="401">
        <f ca="1">E11*1000000+C11*10000+F11*100+AP11</f>
        <v>1</v>
      </c>
      <c r="B11" s="402">
        <f t="shared" ref="B11:B74" si="1">IF(P11&lt;&gt;"",IF(P11&lt;&gt;P10,B10+1,B10),0)</f>
        <v>1</v>
      </c>
      <c r="C11" s="403">
        <f t="shared" ref="C11:C19" ca="1" si="2">IF(R11&lt;&gt;"",IF(R11&lt;&gt;R10,C10+1,C10),0)</f>
        <v>0</v>
      </c>
      <c r="D11" s="403">
        <f t="shared" ref="D11:D19" ca="1" si="3">IF(S11&lt;&gt;"",IF(S11&lt;&gt;S10,D10+1,D10),0)</f>
        <v>0</v>
      </c>
      <c r="E11" s="403">
        <f t="shared" ref="E11:E19" ca="1" si="4">IF(Q11&lt;&gt;"",IF(Q11&lt;&gt;Q10,E10+1,E10),0)</f>
        <v>0</v>
      </c>
      <c r="F11" s="403">
        <f t="shared" ref="F11:F19" ca="1" si="5">IF(X11&lt;&gt;"",IF(OR(X11&lt;&gt;X10,R11&lt;&gt;R10),F10+1,F10),0)</f>
        <v>0</v>
      </c>
      <c r="G11" s="403">
        <f ca="1">IF(X11&lt;&gt;"",IF(OR(X11&lt;&gt;X10,R11&lt;&gt;R10,S11&lt;&gt;S10),G10+1,G10),0)</f>
        <v>0</v>
      </c>
      <c r="H11" s="403">
        <f t="shared" ref="H11:H19" ca="1" si="6">IF(CP11&gt;0,F11,0)</f>
        <v>0</v>
      </c>
      <c r="I11" s="403">
        <f ca="1">IF(R11&lt;&gt;"",IF(R11&lt;&gt;R10,1,0),0)</f>
        <v>0</v>
      </c>
      <c r="J11" s="403">
        <f ca="1">IF(S11&lt;&gt;"",IF(S11&lt;&gt;S10,1,0),0)</f>
        <v>0</v>
      </c>
      <c r="K11" s="402">
        <f ca="1">IF(Q11&lt;&gt;"",IF(Q11&lt;&gt;Q10,1,0),0)</f>
        <v>0</v>
      </c>
      <c r="L11" s="402">
        <f ca="1">IF(X11&lt;&gt;"",IF(X11&lt;&gt;X10,1,IF(AND(R10&lt;&gt;"",R11&lt;&gt;R10),1,0)),0)</f>
        <v>0</v>
      </c>
      <c r="M11" s="402">
        <f t="shared" ref="M11:M19" ca="1" si="7">IF(AND(L11=1,CP11&gt;0),1,0)</f>
        <v>0</v>
      </c>
      <c r="N11" s="404" t="str">
        <f ca="1">P11&amp;Q11&amp;S11</f>
        <v>石川県</v>
      </c>
      <c r="O11" s="50">
        <f ca="1">IF(X11&lt;&gt;0,ROW()-10,0)</f>
        <v>0</v>
      </c>
      <c r="P11" s="145" t="s">
        <v>412</v>
      </c>
      <c r="Q11" s="322" t="str">
        <f ca="1">IFERROR(IF(INDIRECT("'("&amp;EM11&amp;")'!E6")="",$EQ11,INDIRECT("'("&amp;EM11&amp;")'!E6")),"")</f>
        <v/>
      </c>
      <c r="R11" s="322" t="str">
        <f ca="1">IF(Q11="","",Q11)</f>
        <v/>
      </c>
      <c r="S11" s="32" t="str">
        <f t="shared" ref="S11:S18" ca="1" si="8">IF(R11&lt;&gt;"",$R11&amp;IF($U11=1,"(補強)",IF($U11=2,"(補強以外)")),"")</f>
        <v/>
      </c>
      <c r="T11" s="32" t="str">
        <f ca="1">Q11</f>
        <v/>
      </c>
      <c r="U11" s="186" t="str">
        <f ca="1">IF(Q11="","",IF(EP11="補強",1,2))</f>
        <v/>
      </c>
      <c r="V11" s="326">
        <f ca="1">IFERROR(VLOOKUP(U11,'（様式１号）３整理番号表'!$B$4:$H$5,2,FALSE),0)</f>
        <v>0</v>
      </c>
      <c r="W11" s="67" t="str">
        <f ca="1">IF(X11&lt;&gt;"",IF(R11&lt;&gt;R10,1,IF(X11&lt;&gt;X10,W10+1,W10)),0)</f>
        <v/>
      </c>
      <c r="X11" s="23">
        <f ca="1">ES11</f>
        <v>0</v>
      </c>
      <c r="Y11" s="52" t="str">
        <f ca="1">IF(U11="","",IF(U11=1,1,IF(AND(AJ11=1,ET11="■"),4,IF(AND(AJ11=1,ET11="□"),5,IF(EU11="■",3,2)))))</f>
        <v/>
      </c>
      <c r="Z11" s="68">
        <f ca="1">IFERROR(VLOOKUP(Y11,'（様式１号）３整理番号表'!$B$10:$H$16,2,FALSE),0)</f>
        <v>0</v>
      </c>
      <c r="AA11" s="52" t="str">
        <f ca="1">IFERROR(IF(INDIRECT("'("&amp;EM11&amp;")'!AA30")="■",1,""),"")</f>
        <v/>
      </c>
      <c r="AB11" s="52">
        <f ca="1">IFERROR(IF(INDIRECT("'("&amp;EM11&amp;")'!o13")="■",2,1),"")</f>
        <v>1</v>
      </c>
      <c r="AC11" s="68" t="str">
        <f ca="1">IFERROR(VLOOKUP(AB11,'（様式１号）３整理番号表'!$B$21:$H$22,2,FALSE),0)</f>
        <v>法人以外</v>
      </c>
      <c r="AD11" s="52" t="b">
        <f t="shared" ref="AD11:AD74" ca="1" si="9">IFERROR(IF(INDIRECT("'("&amp;EM11&amp;")'!B12")="■",1,IF(INDIRECT("'("&amp;EM11&amp;")'!h12")="■",2,IF(INDIRECT("'("&amp;EM11&amp;")'!o12")="■",3,IF(INDIRECT("'("&amp;EM11&amp;")'!v12")="■",4,IF(INDIRECT("'("&amp;EM11&amp;")'!ac12")="■",5,IF(OR(INDIRECT("'("&amp;EM11&amp;")'!b13")="■",INDIRECT("'("&amp;EM11&amp;")'!v13")="■"),6)))))),"")</f>
        <v>0</v>
      </c>
      <c r="AE11" s="68">
        <f ca="1">IFERROR(VLOOKUP(AD11,'（様式１号）３整理番号表'!$B$26:$H$31,2,FALSE),0)</f>
        <v>0</v>
      </c>
      <c r="AF11" s="52">
        <f ca="1">IFERROR(INDIRECT("'("&amp;EM11&amp;")'!B23"),"")</f>
        <v>0</v>
      </c>
      <c r="AG11" s="68">
        <f ca="1">IFERROR(VLOOKUP(AF11,'（様式１号）３整理番号表'!$J$5:$N$59,2,FALSE),0)</f>
        <v>0</v>
      </c>
      <c r="AH11" s="51" t="str">
        <f ca="1">IFERROR(INDIRECT("'("&amp;EM11&amp;")'!D"&amp;36+EN11),"")</f>
        <v/>
      </c>
      <c r="AI11" s="68">
        <f ca="1">IFERROR(VLOOKUP(AH11,'（様式１号）３整理番号表'!$P$5:$R$29,2,FALSE),0)</f>
        <v>0</v>
      </c>
      <c r="AJ11" s="71" t="str">
        <f ca="1">IFERROR(IF(INDIRECT("'("&amp;EM11&amp;")'!J"&amp;36+EN11)="■",1,""),"")</f>
        <v/>
      </c>
      <c r="AK11" s="71" t="str">
        <f ca="1">IFERROR(IF(INDIRECT("'("&amp;EM11&amp;")'!K"&amp;36+EN11)="■",1,""),"")</f>
        <v/>
      </c>
      <c r="AL11" s="71"/>
      <c r="AM11" s="51" t="str">
        <f ca="1">IFERROR(INDIRECT("'("&amp;EM11&amp;")'!V"&amp;36+EN11),"")</f>
        <v/>
      </c>
      <c r="AN11" s="68">
        <f ca="1">IFERROR(VLOOKUP(AM11,'（様式１号）３整理番号表'!$P$5:$R$29,2,FALSE),0)</f>
        <v>0</v>
      </c>
      <c r="AO11" s="52" t="str">
        <f ca="1">IFERROR(IF(OR(INDIRECT("'("&amp;EM11&amp;")'!AB"&amp;36+EN11)="",INDIRECT("'("&amp;EM11&amp;")'!AB"&amp;36+EN11)="□"),"",1),"")</f>
        <v/>
      </c>
      <c r="AP11" s="68">
        <f ca="1">IF(AR11&lt;&gt;"",IF(OR(X11&lt;&gt;X10,R11&lt;&gt;R10),1,AP10+1),0)</f>
        <v>1</v>
      </c>
      <c r="AQ11" s="52" t="str">
        <f ca="1">IFERROR(IF(AND(AM11=18,INDIRECT("'("&amp;EM11&amp;")'!AD"&amp;36+EN11)="再取得"),1,""),"")</f>
        <v/>
      </c>
      <c r="AR11" s="23">
        <f ca="1">IFERROR(INDIRECT("'("&amp;EM11&amp;")'!AF"&amp;36+EN11),"")</f>
        <v>0</v>
      </c>
      <c r="AS11" s="68" t="str">
        <f ca="1">IF(U11=1,1,"")</f>
        <v/>
      </c>
      <c r="AT11" s="188" t="str">
        <f ca="1">IF(AM11="","","被災施設等")</f>
        <v/>
      </c>
      <c r="AU11" s="55" t="str">
        <f ca="1">IF(Y11=4,1,"")</f>
        <v/>
      </c>
      <c r="AV11" s="655" t="str">
        <f ca="1">IF($AU11="","",$AU11)</f>
        <v/>
      </c>
      <c r="AW11" s="655" t="str">
        <f t="shared" ref="AW11:AY26" ca="1" si="10">IF($AU11="","",$AU11)</f>
        <v/>
      </c>
      <c r="AX11" s="655" t="str">
        <f t="shared" ca="1" si="10"/>
        <v/>
      </c>
      <c r="AY11" s="655" t="str">
        <f t="shared" ca="1" si="10"/>
        <v/>
      </c>
      <c r="AZ11" s="655" t="str">
        <f ca="1">IF(Y11=5,1,"")</f>
        <v/>
      </c>
      <c r="BA11" s="655" t="str">
        <f ca="1">IF($AZ11="","",$AZ11)</f>
        <v/>
      </c>
      <c r="BB11" s="655" t="str">
        <f t="shared" ref="BB11:BC26" ca="1" si="11">IF($AZ11="","",$AZ11)</f>
        <v/>
      </c>
      <c r="BC11" s="655" t="str">
        <f t="shared" ca="1" si="11"/>
        <v/>
      </c>
      <c r="BD11" s="51" t="str">
        <f ca="1">IFERROR(IF(INDIRECT("'("&amp;EM11&amp;")'!U"&amp;52+EN11)="","",DBCS(INDIRECT("'("&amp;EM11&amp;")'!U"&amp;52+EN11))),"")</f>
        <v/>
      </c>
      <c r="BE11" s="52" t="str">
        <f ca="1">IFERROR(INDIRECT("'("&amp;EM11&amp;")'!AB"&amp;52+EN11),"")</f>
        <v/>
      </c>
      <c r="BF11" s="69">
        <f ca="1">IF(BD11&lt;&gt;"",INDEX('（様式１号）３整理番号表'!$AB$7:$AQ$12,MATCH(BD11,'（様式１号）３整理番号表'!$AA$7:$AA$12,0),MATCH(BE11,'（様式１号）３整理番号表'!$AB$6:$AQ$6,0)),0)</f>
        <v>0</v>
      </c>
      <c r="BG11" s="71" t="str">
        <f t="shared" ref="BG11:BG16" ca="1" si="12">IF(BH11="","",1)</f>
        <v/>
      </c>
      <c r="BH11" s="54" t="str">
        <f ca="1">IFERROR(IF(INDIRECT("'("&amp;EM11&amp;")'!AF"&amp;52+EN11)="","",INDIRECT("'("&amp;EM11&amp;")'!AF"&amp;52+EN11)),"")</f>
        <v/>
      </c>
      <c r="BI11" s="55" t="str">
        <f ca="1">IFERROR(IF(INDIRECT("'("&amp;EM11&amp;")'!AI"&amp;52+EN11)="■",1,""),"")</f>
        <v/>
      </c>
      <c r="BJ11" s="54" t="str">
        <f ca="1">IFERROR(IF(INDIRECT("'("&amp;EM11&amp;")'!AL"&amp;52+EN11)="■",1,""),"")</f>
        <v/>
      </c>
      <c r="BK11" s="53">
        <f ca="1">IFERROR(INDIRECT("'("&amp;EM11&amp;")'!P"&amp;52+EN11),"")</f>
        <v>0</v>
      </c>
      <c r="BL11" s="56" t="str">
        <f ca="1">IFERROR(IF(INDIRECT("'("&amp;EM11&amp;")'!R"&amp;52+EN11)="","",INDIRECT("'("&amp;EM11&amp;")'!R"&amp;52+EN11)),"")</f>
        <v/>
      </c>
      <c r="BM11" s="57">
        <f ca="1">IFERROR(INDIRECT("'("&amp;EM11&amp;")'!J"&amp;52+EN11),"")</f>
        <v>0</v>
      </c>
      <c r="BN11" s="58">
        <f ca="1">IFERROR(INDIRECT("'("&amp;EM11&amp;")'!M"&amp;52+EN11),"")</f>
        <v>0</v>
      </c>
      <c r="BO11" s="56">
        <f ca="1">IFERROR(IF(INDIRECT("'("&amp;EM11&amp;")'!Y"&amp;68+EN11)="",INDIRECT("'("&amp;EM11&amp;")'!S"&amp;68+EN11),INDIRECT("'("&amp;EM11&amp;")'!Y"&amp;68+EN11)&amp;"("&amp;INDIRECT("'("&amp;EM11&amp;")'!S"&amp;68+EN11)&amp;")"),"")</f>
        <v>0</v>
      </c>
      <c r="BP11" s="72">
        <f ca="1">IFERROR(INDIRECT("'("&amp;EM11&amp;")'!M"&amp;68+EN11),"")</f>
        <v>0</v>
      </c>
      <c r="BQ11" s="70" t="str">
        <f ca="1">IFERROR(IF(INDIRECT("'("&amp;EM11&amp;")'!P"&amp;68+EN11)="■",1,""),"")</f>
        <v/>
      </c>
      <c r="BR11" s="160" t="str">
        <f t="shared" ref="BR11:BR76" ca="1" si="13">IF($AM11=19,$BP11*290,IF($AM11=20,$BP11*880,IF($AM11=21,$BP11*1200,IF($AM11=22,$BP11*4500,IF(AND($AM11=23,$BQ11&lt;&gt;1),"特認","")))))</f>
        <v/>
      </c>
      <c r="BS11" s="638" t="str">
        <f ca="1">IFERROR(IF(AO11="","",INDIRECT("'("&amp;EM11&amp;")'!AB"&amp;36+EN11)),"")</f>
        <v/>
      </c>
      <c r="BT11" s="51">
        <f ca="1">IFERROR(INDIRECT("'("&amp;EM11&amp;")'!B18"),"")</f>
        <v>0</v>
      </c>
      <c r="BU11" s="59">
        <f ca="1">IFERROR(INDIRECT("'("&amp;EM11&amp;")'!D"&amp;84+EN11),"")</f>
        <v>0</v>
      </c>
      <c r="BV11" s="60">
        <f ca="1">IFERROR(INDIRECT("'("&amp;EM11&amp;")'!R"&amp;84+EN11),"")</f>
        <v>0</v>
      </c>
      <c r="BW11" s="209">
        <f ca="1">IF('ポイント要件確認等（個別表）'!AD11=1,ROUNDDOWN('ポイント要件確認等（個別表）'!AV11,-3),IF('ポイント要件確認等（個別表）'!AD11=2,ROUNDDOWN('ポイント要件確認等（個別表）'!BH11,-3),IF('ポイント要件確認等（個別表）'!AD11=3,ROUNDDOWN('ポイント要件確認等（個別表）'!BT11,-3),0)))</f>
        <v>0</v>
      </c>
      <c r="BX11" s="60">
        <f ca="1">IFERROR(INDIRECT("'("&amp;EM11&amp;")'!AE"&amp;84+EN11),"")</f>
        <v>0</v>
      </c>
      <c r="BY11" s="210">
        <f ca="1">BU11-SUM(BW11,BX11,CA11,CB11,CC11)</f>
        <v>0</v>
      </c>
      <c r="BZ11" s="210">
        <f ca="1">SUM(CA11:CC11)</f>
        <v>0</v>
      </c>
      <c r="CA11" s="60">
        <f ca="1">IFERROR(IF(OR(BT11=2,BT11=3,AND(BT11=1,CE11="控除不可")),ROUNDDOWN(BV11*0.2,-3),IF(AND(BT11=1,CE11="全額控除"),ROUNDDOWN(BV11/1.1*0.2,-3),ROUNDDOWN(BV11/110*102*0.2,-3))),"")</f>
        <v>0</v>
      </c>
      <c r="CB11" s="60">
        <f ca="1">IFERROR(IF(OR(BT11=2,BT11=3,AND(BT11=1,CE11="控除不可")),ROUNDDOWN(BV11*0.2,-3),IF(AND(BT11=1,CE11="全額控除"),ROUNDDOWN(BV11/1.1*0.2,-3),ROUNDDOWN(BV11/110*102*0.2,-3))),"")</f>
        <v>0</v>
      </c>
      <c r="CC11" s="636"/>
      <c r="CD11" s="60">
        <f ca="1">IFERROR(INDIRECT("'("&amp;EM11&amp;")'!AK"&amp;84+EN11),"")</f>
        <v>0</v>
      </c>
      <c r="CE11" s="161" t="str">
        <f ca="1">IFERROR(INDIRECT("'("&amp;EM11&amp;")'!N18"),"")</f>
        <v/>
      </c>
      <c r="CF11" s="225" t="str">
        <f ca="1">IF($BU11&gt;0,IF(AND($BT11=1,$CE11="控除不可"),"該当なし",IF(AND($BT11=1,$CE11="80%控除対象"),ROUNDDOWN($BU11*8/110,0),IF(AND($BT11=1,$CE11="全額控除"),ROUNDDOWN($BU11*10/110,0),IF(OR($BT11=2,$BT11=3),"該当なし","含税額")))),"")</f>
        <v/>
      </c>
      <c r="CG11" s="226" t="str">
        <f ca="1">IF($BU11&gt;0,IF(AND($BT11=1,$CE11="控除不可"),"",IF(AND($BT11=1,$CE11="80%控除対象"),ROUNDDOWN($BW11*8/102,0),IF(AND($BT11=1,$CE11="全額控除"),ROUNDDOWN($BW11*10/100,0),IF(OR($BT11=2,$BT11=3),"","")))),"")</f>
        <v/>
      </c>
      <c r="CH11" s="226" t="str">
        <f t="shared" ref="CH11:CR11" ca="1" si="14">IF($BU11&gt;0,IF(AND($BT11=1,$CE11="控除不可"),"",IF(AND($BT11=1,$CE11="80%控除対象"),ROUNDDOWN($BW11*8/102,0),IF(AND($BT11=1,$CE11="全額控除"),ROUNDDOWN($BW11*10/100,0),IF(OR($BT11=2,$BT11=3),"","")))),"")</f>
        <v/>
      </c>
      <c r="CI11" s="226" t="str">
        <f t="shared" ca="1" si="14"/>
        <v/>
      </c>
      <c r="CJ11" s="226" t="str">
        <f t="shared" ca="1" si="14"/>
        <v/>
      </c>
      <c r="CK11" s="226" t="str">
        <f t="shared" ca="1" si="14"/>
        <v/>
      </c>
      <c r="CL11" s="226" t="str">
        <f t="shared" ca="1" si="14"/>
        <v/>
      </c>
      <c r="CM11" s="226" t="str">
        <f t="shared" ca="1" si="14"/>
        <v/>
      </c>
      <c r="CN11" s="226" t="str">
        <f t="shared" ca="1" si="14"/>
        <v/>
      </c>
      <c r="CO11" s="226" t="str">
        <f t="shared" ca="1" si="14"/>
        <v/>
      </c>
      <c r="CP11" s="226" t="str">
        <f t="shared" ca="1" si="14"/>
        <v/>
      </c>
      <c r="CQ11" s="226" t="str">
        <f t="shared" ca="1" si="14"/>
        <v/>
      </c>
      <c r="CR11" s="226" t="str">
        <f t="shared" ca="1" si="14"/>
        <v/>
      </c>
      <c r="CS11" s="335" t="str">
        <f ca="1">IF(Q11="","",IF(EP11="補強","１①","２①"))</f>
        <v/>
      </c>
      <c r="CT11" s="31" t="str">
        <f ca="1">IF(CS11="１①",IF(INDIRECT("'("&amp;EM11&amp;")'!c114")="１① 付加価値額の拡大（１人当たり）",2,1),"")</f>
        <v/>
      </c>
      <c r="CU11" s="30" t="str">
        <f ca="1">IF($CS11="２①",5,IF($CS11="１①",INDIRECT("'("&amp;$EM11&amp;")'!M114"),""))</f>
        <v/>
      </c>
      <c r="CV11" s="646" t="str">
        <f ca="1">IF($CS11="２①",1,IF($CS11="１①",INDIRECT("'("&amp;$EM11&amp;")'!I114"),""))</f>
        <v/>
      </c>
      <c r="CW11" s="646" t="str">
        <f ca="1">IF($CS11="２①",1,IF($CS11="１①",INDIRECT("'("&amp;$EM11&amp;")'!P114"),""))</f>
        <v/>
      </c>
      <c r="CX11" s="646" t="str">
        <f ca="1">IF($CS11="２①",IF(INDIRECT("'("&amp;$EM11&amp;")'!B101")="■",IF(INDIRECT("'("&amp;$EM11&amp;")'!V101")="","",INDIRECT("'("&amp;$EM11&amp;")'!V101")),""),IF($CS11="１①",INDIRECT("'("&amp;$EM11&amp;")'!T114"),""))</f>
        <v/>
      </c>
      <c r="CY11" s="646" t="str">
        <f ca="1">IF($CS11="２①",IF(INDIRECT("'("&amp;$EM11&amp;")'!B101")="■",IF(INDIRECT("'("&amp;$EM11&amp;")'!Z101")="","",INDIRECT("'("&amp;$EM11&amp;")'!Z101")),""),IF($CS11="１①",INDIRECT("'("&amp;$EM11&amp;")'!X114"),""))</f>
        <v/>
      </c>
      <c r="CZ11" s="296" t="str">
        <f ca="1">IFERROR(VLOOKUP($CS11,'（様式１号）３整理番号表'!$Z$19:$AB$32,3,FALSE),"")</f>
        <v/>
      </c>
      <c r="DA11" s="239" t="str">
        <f ca="1">IF(OR($CY11&lt;=0,$CY11=""),"",IF(OR($CV11="",$CV11&lt;=0),"",IF($CU11=5,ROUNDDOWN(($CY11-$CV11)/$CV11,3),IF($CU11=4,ROUNDDOWN(($CY11-$CV11)/$CV11*3/4,3),0))))</f>
        <v/>
      </c>
      <c r="DB11" s="5"/>
      <c r="DC11" s="301" t="str">
        <f t="shared" ref="DC11" ca="1" si="15">IF($CS11="２①",IF(AND(AM11=18,AQ11=1),"２②",""),IF($CS11="１①",INDEX(INDIRECT("'("&amp;$EM11&amp;")'!AR116:BB116"),1,MATCH(INDIRECT("'("&amp;$EM11&amp;")'!C118"),INDIRECT("'("&amp;$EM11&amp;")'!AR119:BB119"),0)),""))</f>
        <v/>
      </c>
      <c r="DD11" s="304" t="str">
        <f t="shared" ref="DD11:DD13" ca="1" si="16">IF($DC11="２②",INDEX(INDIRECT("'("&amp;$EM11&amp;")'!C105:AK107"),MATCH("■",INDIRECT("'("&amp;$EM11&amp;")'!B105:B107"),0),13),IF($DC11="","",INDIRECT("'("&amp;$EM11&amp;")'!M118")))</f>
        <v/>
      </c>
      <c r="DE11" s="293" t="str">
        <f t="shared" ref="DE11:DE14" ca="1" si="17">IF($DC11="２②",INDEX(INDIRECT("'("&amp;$EM11&amp;")'!C105:AK107"),MATCH("■",INDIRECT("'("&amp;$EM11&amp;")'!B105:B107"),0),9),IF($DC11="","",INDIRECT("'("&amp;$EM11&amp;")'!I118")))</f>
        <v/>
      </c>
      <c r="DF11" s="293" t="str">
        <f t="shared" ref="DF11:DF13" ca="1" si="18">IF($DC11="２②",INDEX(INDIRECT("'("&amp;$EM11&amp;")'!C105:AK107"),MATCH("■",INDIRECT("'("&amp;$EM11&amp;")'!B105:B107"),0),16),IF($DC11="","",INDIRECT("'("&amp;$EM11&amp;")'!P118")))</f>
        <v/>
      </c>
      <c r="DG11" s="293" t="str">
        <f t="shared" ref="DG11:DG13" ca="1" si="19">IF($DC11="２②",INDEX(INDIRECT("'("&amp;$EM11&amp;")'!C105:AK107"),MATCH("■",INDIRECT("'("&amp;$EM11&amp;")'!B105:B107"),0),20),IF($DC11="","",INDIRECT("'("&amp;$EM11&amp;")'!T118")))</f>
        <v/>
      </c>
      <c r="DH11" s="293" t="str">
        <f t="shared" ref="DH11:DH13" ca="1" si="20">IF($DC11="２②",INDEX(INDIRECT("'("&amp;$EM11&amp;")'!C105:AK107"),MATCH("■",INDIRECT("'("&amp;$EM11&amp;")'!B105:B107"),0),24),IF($DC11="","",INDIRECT("'("&amp;$EM11&amp;")'!X118")))</f>
        <v/>
      </c>
      <c r="DI11" s="309" t="str">
        <f t="shared" ref="DI11:DI13" ca="1" si="21">IF($DC11="２②",INDEX(INDIRECT("'("&amp;$EM11&amp;")'!C105:AK107"),MATCH("■",INDIRECT("'("&amp;$EM11&amp;")'!B105:B107"),0),12),IF($DC11="","",INDIRECT("'("&amp;$EM11&amp;")'!L118")))</f>
        <v/>
      </c>
      <c r="DJ11" s="315" t="str">
        <f ca="1">IFERROR(IF($DC11&lt;&gt;0,ROUNDDOWN(($DH11-$DE11)/$DE11,3),""),"")</f>
        <v/>
      </c>
      <c r="DK11" s="5" t="str">
        <f t="shared" ref="DK11:DK14" ca="1" si="22">IF($DC11="２②",INDEX(INDIRECT("'("&amp;$EM11&amp;")'!C105:AK107"),MATCH("■",INDIRECT("'("&amp;$EM11&amp;")'!B105:B107"),0),30),IF($DC11="","",INDIRECT("'("&amp;$EM11&amp;")'!AD118")))</f>
        <v/>
      </c>
      <c r="DL11" s="6"/>
      <c r="DM11" s="304"/>
      <c r="DN11" s="7"/>
      <c r="DO11" s="7"/>
      <c r="DP11" s="7"/>
      <c r="DQ11" s="7"/>
      <c r="DR11" s="298" t="str">
        <f>IFERROR(VLOOKUP($DL11,'（様式１号）３整理番号表'!$Z$19:$AB$32,3,FALSE),"")</f>
        <v/>
      </c>
      <c r="DS11" s="239" t="str">
        <f>IF($DL11&lt;&gt;0,ROUNDDOWN(($DQ11-$DN11)/$DN11,3),"")</f>
        <v/>
      </c>
      <c r="DT11" s="5"/>
      <c r="DU11" s="8"/>
      <c r="DV11" s="62" t="str">
        <f ca="1">IF(Q11="","","令和６年能登半島地震")</f>
        <v/>
      </c>
      <c r="DX11" s="320">
        <f t="shared" ref="DX11:EK11" ca="1" si="23">COUNTIF($CH11:$DT11,DX$8)</f>
        <v>0</v>
      </c>
      <c r="DY11" s="320">
        <f t="shared" ca="1" si="23"/>
        <v>0</v>
      </c>
      <c r="DZ11" s="320">
        <f t="shared" ca="1" si="23"/>
        <v>0</v>
      </c>
      <c r="EA11" s="320">
        <f t="shared" ca="1" si="23"/>
        <v>0</v>
      </c>
      <c r="EB11" s="320">
        <f t="shared" ca="1" si="23"/>
        <v>0</v>
      </c>
      <c r="EC11" s="320">
        <f t="shared" ca="1" si="23"/>
        <v>0</v>
      </c>
      <c r="ED11" s="320">
        <f t="shared" ca="1" si="23"/>
        <v>0</v>
      </c>
      <c r="EE11" s="320">
        <f t="shared" ca="1" si="23"/>
        <v>0</v>
      </c>
      <c r="EF11" s="320">
        <f t="shared" ca="1" si="23"/>
        <v>0</v>
      </c>
      <c r="EG11" s="320">
        <f t="shared" ca="1" si="23"/>
        <v>0</v>
      </c>
      <c r="EH11" s="320">
        <f t="shared" ca="1" si="23"/>
        <v>0</v>
      </c>
      <c r="EI11" s="320">
        <f t="shared" ca="1" si="23"/>
        <v>0</v>
      </c>
      <c r="EJ11" s="320">
        <f t="shared" ca="1" si="23"/>
        <v>0</v>
      </c>
      <c r="EK11" s="320">
        <f t="shared" ca="1" si="23"/>
        <v>0</v>
      </c>
      <c r="EM11" s="665">
        <f ca="1">MIN(FD11:FD239)</f>
        <v>1</v>
      </c>
      <c r="EN11" s="658">
        <v>1</v>
      </c>
      <c r="EO11" s="278" t="str">
        <f ca="1">IF(MAX(INDIRECT("'("&amp;EM11&amp;")'!B37:B46"))=0,"",MAX(INDIRECT("'("&amp;EM11&amp;")'!B37:B46")))</f>
        <v/>
      </c>
      <c r="EP11" s="278" t="str">
        <f ca="1">IFERROR(INDEX(INDIRECT("'("&amp;EM11&amp;")'!$AD$37:$AD$46"),MATCH(EN11,INDIRECT("'("&amp;EM11&amp;")'!$B$37:$B$46"),0),1),"")</f>
        <v/>
      </c>
      <c r="EQ11" s="278" t="str">
        <f ca="1">IFERROR(INDEX('郵便番号（石川県）'!$A$3:$F$2574,MATCH(INDIRECT("'("&amp;$EM11&amp;")'!E7"),'郵便番号（石川県）'!$A$3:$A$2574,0),6),"")</f>
        <v/>
      </c>
      <c r="ER11" s="278" t="str">
        <f ca="1">IFERROR(INDEX('郵便番号（石川県）'!$A$3:$F$2574,MATCH(INDIRECT("'("&amp;$EM11&amp;")'!E7"),'郵便番号（石川県）'!$A$3:$A$2574,0),5),"")</f>
        <v/>
      </c>
      <c r="ES11" s="278">
        <f ca="1">IFERROR(INDIRECT("'("&amp;$EM11&amp;")'!N5"),"")</f>
        <v>0</v>
      </c>
      <c r="ET11" s="278" t="str">
        <f ca="1">IFERROR(INDIRECT("'("&amp;EM11&amp;")'!H13"),"")</f>
        <v>□</v>
      </c>
      <c r="EU11" s="278" t="str">
        <f ca="1">IFERROR(IF(OR(INDIRECT("'("&amp;EM11&amp;")'!H12")="■",INDIRECT("'("&amp;EM11&amp;")'!ac12")="■"),"■",""),"")</f>
        <v/>
      </c>
      <c r="EV11" s="278" t="str">
        <f ca="1">IF(EM11="","","("&amp;EM11&amp;")")</f>
        <v>(1)</v>
      </c>
      <c r="EW11" s="278" t="str">
        <f ca="1">EV11&amp;EN11</f>
        <v>(1)1</v>
      </c>
      <c r="EX11" s="278" t="str">
        <f ca="1">IFERROR(INDIRECT("'("&amp;$EM11&amp;")'!B122"),"")</f>
        <v>□</v>
      </c>
      <c r="EY11" s="278">
        <f ca="1">IFERROR(IF(INDIRECT("'("&amp;$EM11&amp;")'!AE136")="",1,2),"")</f>
        <v>1</v>
      </c>
      <c r="EZ11" s="278" t="str">
        <f ca="1">IFERROR(INDIRECT("'("&amp;$EM11&amp;")'!L122"),"")</f>
        <v>□</v>
      </c>
      <c r="FA11" s="278">
        <f ca="1">IFERROR(IF(INDIRECT("'("&amp;$EM11&amp;")'!AG144")="",1,2),"")</f>
        <v>1</v>
      </c>
      <c r="FB11" s="661" t="str">
        <f ca="1">IFERROR(IF(INDIRECT("'("&amp;$EM11&amp;")'!AE2")="■","■",""),"")</f>
        <v/>
      </c>
      <c r="FC11" s="663">
        <v>1</v>
      </c>
      <c r="FD11" s="279">
        <f ca="1">IFERROR(IF(INDIRECT("'("&amp;FC11&amp;")'!T2")="農業機械再取得等支援事業要望申込書",FC11,""),"")</f>
        <v>1</v>
      </c>
    </row>
    <row r="12" spans="1:160" ht="34.5" customHeight="1" x14ac:dyDescent="0.15">
      <c r="A12" s="401">
        <f t="shared" ref="A12:A239" ca="1" si="24">E12*1000000+C12*10000+F12*100+AL12</f>
        <v>0</v>
      </c>
      <c r="B12" s="402">
        <f t="shared" si="1"/>
        <v>1</v>
      </c>
      <c r="C12" s="403">
        <f t="shared" ca="1" si="2"/>
        <v>0</v>
      </c>
      <c r="D12" s="403">
        <f t="shared" ca="1" si="3"/>
        <v>0</v>
      </c>
      <c r="E12" s="403">
        <f t="shared" ca="1" si="4"/>
        <v>0</v>
      </c>
      <c r="F12" s="403">
        <f t="shared" ca="1" si="5"/>
        <v>0</v>
      </c>
      <c r="G12" s="403">
        <f t="shared" ref="G12:G19" ca="1" si="25">IF(X12&lt;&gt;"",IF(OR(X12&lt;&gt;X11,R12&lt;&gt;R11,S12&lt;&gt;S11),G11+1,G11),0)</f>
        <v>0</v>
      </c>
      <c r="H12" s="403">
        <f t="shared" si="6"/>
        <v>0</v>
      </c>
      <c r="I12" s="403">
        <f t="shared" ref="I12:I17" ca="1" si="26">IF(R12&lt;&gt;"",IF(R12&lt;&gt;R11,1,0),0)</f>
        <v>0</v>
      </c>
      <c r="J12" s="403">
        <f t="shared" ref="J12:J17" ca="1" si="27">IF(S12&lt;&gt;"",IF(S12&lt;&gt;S11,1,0),0)</f>
        <v>0</v>
      </c>
      <c r="K12" s="402">
        <f t="shared" ref="K12:K17" ca="1" si="28">IF(Q12&lt;&gt;"",IF(Q12&lt;&gt;Q11,1,0),0)</f>
        <v>0</v>
      </c>
      <c r="L12" s="402">
        <f t="shared" ref="L12:L17" ca="1" si="29">IF(X12&lt;&gt;"",IF(X12&lt;&gt;X11,1,IF(AND(R11&lt;&gt;"",R12&lt;&gt;R11),1,0)),0)</f>
        <v>0</v>
      </c>
      <c r="M12" s="402">
        <f t="shared" ca="1" si="7"/>
        <v>0</v>
      </c>
      <c r="N12" s="404" t="str">
        <f t="shared" ref="N12:N17" ca="1" si="30">P12&amp;Q12&amp;S12</f>
        <v>石川県</v>
      </c>
      <c r="O12" s="50">
        <f t="shared" ref="O12:O18" ca="1" si="31">IF(X12&lt;&gt;0,ROW()-10,0)</f>
        <v>2</v>
      </c>
      <c r="P12" s="145" t="s">
        <v>412</v>
      </c>
      <c r="Q12" s="322" t="str">
        <f t="shared" ref="Q12:Q75" ca="1" si="32">IFERROR(IF(INDIRECT("'("&amp;EM12&amp;")'!E6")="",$EQ12,INDIRECT("'("&amp;EM12&amp;")'!E6")),"")</f>
        <v/>
      </c>
      <c r="R12" s="322" t="str">
        <f t="shared" ref="R12:R75" ca="1" si="33">IF(Q12="","",Q12)</f>
        <v/>
      </c>
      <c r="S12" s="32" t="str">
        <f t="shared" ca="1" si="8"/>
        <v/>
      </c>
      <c r="T12" s="32" t="str">
        <f t="shared" ref="T12:T18" ca="1" si="34">Q12</f>
        <v/>
      </c>
      <c r="U12" s="186" t="str">
        <f t="shared" ref="U12:U75" ca="1" si="35">IF(Q12="","",IF(EP12="補強",1,2))</f>
        <v/>
      </c>
      <c r="V12" s="326">
        <f ca="1">IFERROR(VLOOKUP(U12,'（様式１号）３整理番号表'!$B$4:$H$5,2,FALSE),0)</f>
        <v>0</v>
      </c>
      <c r="W12" s="67">
        <f t="shared" ref="W12:W17" ca="1" si="36">IF(X12&lt;&gt;"",IF(R12&lt;&gt;R11,1,IF(X12&lt;&gt;X11,W11+1,W11)),0)</f>
        <v>0</v>
      </c>
      <c r="X12" s="23" t="str">
        <f t="shared" ref="X12:X16" ca="1" si="37">ES12</f>
        <v/>
      </c>
      <c r="Y12" s="52" t="str">
        <f t="shared" ref="Y12:Y75" ca="1" si="38">IF(U12="","",IF(U12=1,1,IF(AND(AJ12=1,ET12="■"),4,IF(AND(AJ12=1,ET12="□"),5,IF(EU12="■",3,2)))))</f>
        <v/>
      </c>
      <c r="Z12" s="68">
        <f ca="1">IFERROR(VLOOKUP(Y12,'（様式１号）３整理番号表'!$B$10:$H$16,2,FALSE),0)</f>
        <v>0</v>
      </c>
      <c r="AA12" s="52" t="str">
        <f t="shared" ref="AA12:AA75" ca="1" si="39">IFERROR(IF(INDIRECT("'("&amp;EM12&amp;")'!AA30")="■",1,""),"")</f>
        <v/>
      </c>
      <c r="AB12" s="52" t="str">
        <f t="shared" ref="AB12:AB75" ca="1" si="40">IFERROR(IF(INDIRECT("'("&amp;EM12&amp;")'!o13")="■",2,1),"")</f>
        <v/>
      </c>
      <c r="AC12" s="68">
        <f ca="1">IFERROR(VLOOKUP(AB12,'（様式１号）３整理番号表'!$B$21:$H$22,2,FALSE),0)</f>
        <v>0</v>
      </c>
      <c r="AD12" s="52" t="str">
        <f t="shared" ca="1" si="9"/>
        <v/>
      </c>
      <c r="AE12" s="68">
        <f ca="1">IFERROR(VLOOKUP(AD12,'（様式１号）３整理番号表'!$B$26:$H$31,2,FALSE),0)</f>
        <v>0</v>
      </c>
      <c r="AF12" s="52" t="str">
        <f t="shared" ref="AF12:AF75" ca="1" si="41">IFERROR(INDIRECT("'("&amp;EM12&amp;")'!B23"),"")</f>
        <v/>
      </c>
      <c r="AG12" s="68">
        <f ca="1">IFERROR(VLOOKUP(AF12,'（様式１号）３整理番号表'!$J$5:$N$59,2,FALSE),0)</f>
        <v>0</v>
      </c>
      <c r="AH12" s="51" t="str">
        <f t="shared" ref="AH12:AH75" ca="1" si="42">IFERROR(INDIRECT("'("&amp;EM12&amp;")'!D"&amp;36+EN12),"")</f>
        <v/>
      </c>
      <c r="AI12" s="68">
        <f ca="1">IFERROR(VLOOKUP(AH12,'（様式１号）３整理番号表'!$P$5:$R$29,2,FALSE),0)</f>
        <v>0</v>
      </c>
      <c r="AJ12" s="71" t="str">
        <f t="shared" ref="AJ12:AJ75" ca="1" si="43">IFERROR(IF(INDIRECT("'("&amp;EM12&amp;")'!J"&amp;36+EN12)="■",1,""),"")</f>
        <v/>
      </c>
      <c r="AK12" s="71" t="str">
        <f t="shared" ref="AK12:AK75" ca="1" si="44">IFERROR(IF(INDIRECT("'("&amp;EM12&amp;")'!K"&amp;36+EN12)="■",1,""),"")</f>
        <v/>
      </c>
      <c r="AL12" s="71"/>
      <c r="AM12" s="51" t="str">
        <f t="shared" ref="AM12:AM75" ca="1" si="45">IFERROR(INDIRECT("'("&amp;EM12&amp;")'!V"&amp;36+EN12),"")</f>
        <v/>
      </c>
      <c r="AN12" s="68">
        <f ca="1">IFERROR(VLOOKUP(AM12,'（様式１号）３整理番号表'!$P$5:$R$29,2,FALSE),0)</f>
        <v>0</v>
      </c>
      <c r="AO12" s="52" t="str">
        <f t="shared" ref="AO12:AO75" ca="1" si="46">IFERROR(IF(OR(INDIRECT("'("&amp;EM12&amp;")'!AB"&amp;36+EN12)="",INDIRECT("'("&amp;EM12&amp;")'!AB"&amp;36+EN12)="□"),"",1),"")</f>
        <v/>
      </c>
      <c r="AP12" s="68">
        <f t="shared" ref="AP12:AP17" ca="1" si="47">IF(AR12&lt;&gt;"",IF(OR(X12&lt;&gt;X11,R12&lt;&gt;R11),1,AP11+1),0)</f>
        <v>0</v>
      </c>
      <c r="AQ12" s="52" t="str">
        <f t="shared" ref="AQ12:AQ75" ca="1" si="48">IFERROR(IF(AND(AM12=18,INDIRECT("'("&amp;EM12&amp;")'!AD"&amp;36+EN12)="再取得"),1,""),"")</f>
        <v/>
      </c>
      <c r="AR12" s="23" t="str">
        <f t="shared" ref="AR12:AR75" ca="1" si="49">IFERROR(INDIRECT("'("&amp;EM12&amp;")'!AF"&amp;36+EN12),"")</f>
        <v/>
      </c>
      <c r="AS12" s="68" t="str">
        <f t="shared" ref="AS12:AS17" ca="1" si="50">IF(U12=1,1,"")</f>
        <v/>
      </c>
      <c r="AT12" s="188" t="str">
        <f t="shared" ref="AT12:AT75" ca="1" si="51">IF(AM12="","","被災施設等")</f>
        <v/>
      </c>
      <c r="AU12" s="55" t="str">
        <f t="shared" ref="AU12:AU75" ca="1" si="52">IF(Y12=4,1,"")</f>
        <v/>
      </c>
      <c r="AV12" s="655" t="str">
        <f t="shared" ref="AV12:AY27" ca="1" si="53">IF($AU12="","",$AU12)</f>
        <v/>
      </c>
      <c r="AW12" s="655" t="str">
        <f t="shared" ca="1" si="10"/>
        <v/>
      </c>
      <c r="AX12" s="655" t="str">
        <f t="shared" ca="1" si="10"/>
        <v/>
      </c>
      <c r="AY12" s="655" t="str">
        <f t="shared" ca="1" si="10"/>
        <v/>
      </c>
      <c r="AZ12" s="655" t="str">
        <f t="shared" ref="AZ12:AZ75" ca="1" si="54">IF(Y12=5,1,"")</f>
        <v/>
      </c>
      <c r="BA12" s="655" t="str">
        <f t="shared" ref="BA12:BC27" ca="1" si="55">IF($AZ12="","",$AZ12)</f>
        <v/>
      </c>
      <c r="BB12" s="655" t="str">
        <f t="shared" ca="1" si="11"/>
        <v/>
      </c>
      <c r="BC12" s="655" t="str">
        <f t="shared" ca="1" si="11"/>
        <v/>
      </c>
      <c r="BD12" s="51" t="str">
        <f t="shared" ref="BD12:BD75" ca="1" si="56">IFERROR(IF(INDIRECT("'("&amp;EM12&amp;")'!U"&amp;52+EN12)="","",DBCS(INDIRECT("'("&amp;EM12&amp;")'!U"&amp;52+EN12))),"")</f>
        <v/>
      </c>
      <c r="BE12" s="52" t="str">
        <f t="shared" ref="BE12:BE75" ca="1" si="57">IFERROR(INDIRECT("'("&amp;EM12&amp;")'!AB"&amp;52+EN12),"")</f>
        <v/>
      </c>
      <c r="BF12" s="69">
        <f ca="1">IF(BD12&lt;&gt;"",INDEX('（様式１号）３整理番号表'!$AB$7:$AQ$12,MATCH(BD12,'（様式１号）３整理番号表'!$AA$7:$AA$12,0),MATCH(BE12,'（様式１号）３整理番号表'!$AB$6:$AQ$6,0)),0)</f>
        <v>0</v>
      </c>
      <c r="BG12" s="71" t="str">
        <f t="shared" ca="1" si="12"/>
        <v/>
      </c>
      <c r="BH12" s="54" t="str">
        <f t="shared" ref="BH12:BH17" ca="1" si="58">IFERROR(IF(INDIRECT("'("&amp;EM12&amp;")'!AF"&amp;52+EN12)="","",INDIRECT("'("&amp;EM12&amp;")'!AF"&amp;52+EN12)),"")</f>
        <v/>
      </c>
      <c r="BI12" s="55" t="str">
        <f t="shared" ref="BI12:BI75" ca="1" si="59">IFERROR(IF(INDIRECT("'("&amp;EM12&amp;")'!AI"&amp;52+EN12)="■",1,""),"")</f>
        <v/>
      </c>
      <c r="BJ12" s="54" t="str">
        <f t="shared" ref="BJ12:BJ75" ca="1" si="60">IFERROR(IF(INDIRECT("'("&amp;EM12&amp;")'!AL"&amp;52+EN12)="■",1,""),"")</f>
        <v/>
      </c>
      <c r="BK12" s="53" t="str">
        <f t="shared" ref="BK12:BK75" ca="1" si="61">IFERROR(INDIRECT("'("&amp;EM12&amp;")'!P"&amp;52+EN12),"")</f>
        <v/>
      </c>
      <c r="BL12" s="56" t="str">
        <f t="shared" ref="BL12:BL75" ca="1" si="62">IFERROR(IF(INDIRECT("'("&amp;EM12&amp;")'!R"&amp;52+EN12)="","",INDIRECT("'("&amp;EM12&amp;")'!R"&amp;52+EN12)),"")</f>
        <v/>
      </c>
      <c r="BM12" s="57" t="str">
        <f t="shared" ref="BM12:BM75" ca="1" si="63">IFERROR(INDIRECT("'("&amp;EM12&amp;")'!J"&amp;52+EN12),"")</f>
        <v/>
      </c>
      <c r="BN12" s="58" t="str">
        <f t="shared" ref="BN12:BN75" ca="1" si="64">IFERROR(INDIRECT("'("&amp;EM12&amp;")'!M"&amp;52+EN12),"")</f>
        <v/>
      </c>
      <c r="BO12" s="56" t="str">
        <f t="shared" ref="BO12:BO75" ca="1" si="65">IFERROR(IF(INDIRECT("'("&amp;EM12&amp;")'!Y"&amp;68+EN12)="",INDIRECT("'("&amp;EM12&amp;")'!S"&amp;68+EN12),INDIRECT("'("&amp;EM12&amp;")'!Y"&amp;68+EN12)&amp;"("&amp;INDIRECT("'("&amp;EM12&amp;")'!S"&amp;68+EN12)&amp;")"),"")</f>
        <v/>
      </c>
      <c r="BP12" s="72" t="str">
        <f t="shared" ref="BP12:BP75" ca="1" si="66">IFERROR(INDIRECT("'("&amp;EM12&amp;")'!M"&amp;68+EN12),"")</f>
        <v/>
      </c>
      <c r="BQ12" s="70" t="str">
        <f t="shared" ref="BQ12:BQ75" ca="1" si="67">IFERROR(IF(INDIRECT("'("&amp;EM12&amp;")'!P"&amp;68+EN12)="■",1,""),"")</f>
        <v/>
      </c>
      <c r="BR12" s="160" t="str">
        <f t="shared" ca="1" si="13"/>
        <v/>
      </c>
      <c r="BS12" s="638" t="str">
        <f t="shared" ref="BS12:BS75" ca="1" si="68">IFERROR(IF(AO12="","",INDIRECT("'("&amp;EM12&amp;")'!AB"&amp;36+EN12)),"")</f>
        <v/>
      </c>
      <c r="BT12" s="51" t="str">
        <f t="shared" ref="BT12:BT75" ca="1" si="69">IFERROR(INDIRECT("'("&amp;EM12&amp;")'!B18"),"")</f>
        <v/>
      </c>
      <c r="BU12" s="59" t="str">
        <f t="shared" ref="BU12:BU75" ca="1" si="70">IFERROR(INDIRECT("'("&amp;EM12&amp;")'!D"&amp;84+EN12),"")</f>
        <v/>
      </c>
      <c r="BV12" s="60" t="str">
        <f t="shared" ref="BV12:BV75" ca="1" si="71">IFERROR(INDIRECT("'("&amp;EM12&amp;")'!R"&amp;84+EN12),"")</f>
        <v/>
      </c>
      <c r="BW12" s="209">
        <f ca="1">IF('ポイント要件確認等（個別表）'!AD12=1,ROUNDDOWN('ポイント要件確認等（個別表）'!AV12,-3),IF('ポイント要件確認等（個別表）'!AD12=2,ROUNDDOWN('ポイント要件確認等（個別表）'!BH12,-3),IF('ポイント要件確認等（個別表）'!AD12=3,ROUNDDOWN('ポイント要件確認等（個別表）'!BT12,-3),0)))</f>
        <v>0</v>
      </c>
      <c r="BX12" s="60" t="str">
        <f t="shared" ref="BX12:BX75" ca="1" si="72">IFERROR(INDIRECT("'("&amp;EM12&amp;")'!AE"&amp;84+EN12),"")</f>
        <v/>
      </c>
      <c r="BY12" s="210" t="e">
        <f t="shared" ref="BY12:BY17" ca="1" si="73">BU12-SUM(BW12,BX12,CA12,CB12,CC12)</f>
        <v>#VALUE!</v>
      </c>
      <c r="BZ12" s="210">
        <f t="shared" ref="BZ12:BZ17" ca="1" si="74">SUM(CA12:CC12)</f>
        <v>0</v>
      </c>
      <c r="CA12" s="60" t="str">
        <f t="shared" ref="CA12:CA75" ca="1" si="75">IFERROR(IF(OR(BT12=2,BT12=3,AND(BT12=1,CE12="控除不可")),ROUNDDOWN(BV12*0.2,-3),IF(AND(BT12=1,CE12="全額控除"),ROUNDDOWN(BV12/1.1*0.2,-3),ROUNDDOWN(BV12/110*102*0.2,-3))),"")</f>
        <v/>
      </c>
      <c r="CB12" s="60" t="str">
        <f t="shared" ref="CB12:CB75" ca="1" si="76">IFERROR(IF(OR(BT12=2,BT12=3,AND(BT12=1,CE12="控除不可")),ROUNDDOWN(BV12*0.2,-3),IF(AND(BT12=1,CE12="全額控除"),ROUNDDOWN(BV12/1.1*0.2,-3),ROUNDDOWN(BV12/110*102*0.2,-3))),"")</f>
        <v/>
      </c>
      <c r="CC12" s="636"/>
      <c r="CD12" s="60" t="str">
        <f t="shared" ref="CD12:CD75" ca="1" si="77">IFERROR(INDIRECT("'("&amp;EM12&amp;")'!AK"&amp;84+EN12),"")</f>
        <v/>
      </c>
      <c r="CE12" s="161" t="str">
        <f t="shared" ref="CE12:CE75" ca="1" si="78">IFERROR(INDIRECT("'("&amp;EM12&amp;")'!N18"),"")</f>
        <v/>
      </c>
      <c r="CF12" s="225" t="str">
        <f t="shared" ref="CF12:CF75" ca="1" si="79">IF($BU12&gt;0,IF(AND($BT12=1,$CE12="控除不可"),"該当なし",IF(AND($BT12=1,$CE12="80%控除対象"),ROUNDDOWN($BU12*8/110,0),IF(AND($BT12=1,$CE12="全額控除"),ROUNDDOWN($BU12*10/110,0),IF(OR($BT12=2,$BT12=3),"該当なし","含税額")))),"")</f>
        <v>含税額</v>
      </c>
      <c r="CG12" s="226" t="str">
        <f t="shared" ref="CG12:CG75" ca="1" si="80">IF($BU12&gt;0,IF(AND($BT12=1,$CE12="控除不可"),"",IF(AND($BT12=1,$CE12="80%控除対象"),ROUNDDOWN($BW12*8/102,0),IF(AND($BT12=1,$CE12="全額控除"),ROUNDDOWN($BW12*10/100,0),IF(OR($BT12=2,$BT12=3),"","")))),"")</f>
        <v/>
      </c>
      <c r="CH12" s="61"/>
      <c r="CI12" s="223"/>
      <c r="CJ12" s="213">
        <v>7</v>
      </c>
      <c r="CK12" s="218"/>
      <c r="CL12" s="51"/>
      <c r="CM12" s="68" t="str">
        <f>IFERROR(VLOOKUP(CL12,'（様式１号）３整理番号表'!$T$5:$V$15,2,FALSE),"")</f>
        <v/>
      </c>
      <c r="CN12" s="52"/>
      <c r="CO12" s="68" t="str">
        <f>IFERROR(VLOOKUP(CN12,'（様式１号）３整理番号表'!$T$19:$V$24,2,FALSE),"")</f>
        <v/>
      </c>
      <c r="CP12" s="52"/>
      <c r="CQ12" s="210">
        <f t="shared" ref="CQ12:CQ17" si="81">IF(CP12=1,BX12,0)</f>
        <v>0</v>
      </c>
      <c r="CR12" s="227">
        <f t="shared" ref="CR12:CR17" si="82">IF(CP12=1,ROUNDDOWN(CQ12/15,-3),0)</f>
        <v>0</v>
      </c>
      <c r="CS12" s="335" t="str">
        <f ca="1">IF(Q12="","",IF(EP12="補強","１①","２①"))</f>
        <v/>
      </c>
      <c r="CT12" s="31" t="str">
        <f t="shared" ref="CT12:CT75" ca="1" si="83">IF(CS12="１①",IF(INDIRECT("'("&amp;EM12&amp;")'!c114")="１① 付加価値額の拡大（１人当たり）",2,1),"")</f>
        <v/>
      </c>
      <c r="CU12" s="30" t="str">
        <f ca="1">IF(CS12="２①",5,IF(CS12="１①",INDIRECT("'("&amp;EM12&amp;")'!M114"),""))</f>
        <v/>
      </c>
      <c r="CV12" s="236" t="str">
        <f t="shared" ref="CV12:CV75" ca="1" si="84">IF($CS12="２①",1,IF($CS12="１①",INDIRECT("'("&amp;$EM12&amp;")'!I114"),""))</f>
        <v/>
      </c>
      <c r="CW12" s="236" t="str">
        <f t="shared" ref="CW12:CW75" ca="1" si="85">IF($CS12="２①",1,IF($CS12="１①",INDIRECT("'("&amp;$EM12&amp;")'!P114"),""))</f>
        <v/>
      </c>
      <c r="CX12" s="236" t="str">
        <f t="shared" ref="CX12:CX75" ca="1" si="86">IF($CS12="２①",IF(INDIRECT("'("&amp;$EM12&amp;")'!B101")="■",IF(INDIRECT("'("&amp;$EM12&amp;")'!V101")="","",INDIRECT("'("&amp;$EM12&amp;")'!V101")),""),IF($CS12="１①",INDIRECT("'("&amp;$EM12&amp;")'!T114"),""))</f>
        <v/>
      </c>
      <c r="CY12" s="236" t="str">
        <f t="shared" ref="CY12:CY75" ca="1" si="87">IF($CS12="２①",IF(INDIRECT("'("&amp;$EM12&amp;")'!B101")="■",IF(INDIRECT("'("&amp;$EM12&amp;")'!Z101")="","",INDIRECT("'("&amp;$EM12&amp;")'!Z101")),""),IF($CS12="１①",INDIRECT("'("&amp;$EM12&amp;")'!X114"),""))</f>
        <v/>
      </c>
      <c r="CZ12" s="296" t="str">
        <f ca="1">IFERROR(VLOOKUP($CS12,'（様式１号）３整理番号表'!$Z$19:$AB$32,3,FALSE),"")</f>
        <v/>
      </c>
      <c r="DA12" s="239" t="str">
        <f t="shared" ref="DA12:DA75" ca="1" si="88">IF(OR($CY12&lt;=0,$CY12=""),"",IF(OR($CV12="",$CV12&lt;=0),"",IF($CU12=5,ROUNDDOWN(($CY12-$CV12)/$CV12,3),IF($CU12=4,ROUNDDOWN(($CY12-$CV12)/$CV12*3/4,3),0))))</f>
        <v/>
      </c>
      <c r="DB12" s="5"/>
      <c r="DC12" s="301" t="str">
        <f ca="1">IF($CS12="２①",IF(AND(AM12=18,AQ12=1),"２②",""),IF($CS12="１①",INDEX(INDIRECT("'("&amp;$EM12&amp;")'!AR116:BB116"),1,MATCH(INDIRECT("'("&amp;$EM12&amp;")'!C118"),INDIRECT("'("&amp;$EM12&amp;")'!AR119:BB119"),0)),""))</f>
        <v/>
      </c>
      <c r="DD12" s="304" t="str">
        <f t="shared" ca="1" si="16"/>
        <v/>
      </c>
      <c r="DE12" s="293" t="str">
        <f t="shared" ca="1" si="17"/>
        <v/>
      </c>
      <c r="DF12" s="293" t="str">
        <f t="shared" ca="1" si="18"/>
        <v/>
      </c>
      <c r="DG12" s="293" t="str">
        <f t="shared" ca="1" si="19"/>
        <v/>
      </c>
      <c r="DH12" s="293" t="str">
        <f t="shared" ca="1" si="20"/>
        <v/>
      </c>
      <c r="DI12" s="309" t="str">
        <f t="shared" ca="1" si="21"/>
        <v/>
      </c>
      <c r="DJ12" s="315" t="str">
        <f t="shared" ref="DJ12:DJ75" ca="1" si="89">IFERROR(IF($DC12&lt;&gt;0,ROUNDDOWN(($DH12-$DE12)/$DE12,3),""),"")</f>
        <v/>
      </c>
      <c r="DK12" s="647" t="str">
        <f t="shared" ca="1" si="22"/>
        <v/>
      </c>
      <c r="DL12" s="6"/>
      <c r="DM12" s="304"/>
      <c r="DN12" s="7"/>
      <c r="DO12" s="7"/>
      <c r="DP12" s="7"/>
      <c r="DQ12" s="7"/>
      <c r="DR12" s="298" t="str">
        <f>IFERROR(VLOOKUP($DL12,'（様式１号）３整理番号表'!$Z$19:$AB$32,3,FALSE),"")</f>
        <v/>
      </c>
      <c r="DS12" s="239" t="str">
        <f t="shared" ref="DS12:DS75" si="90">IF($DL12&lt;&gt;0,ROUNDDOWN(($DQ12-$DN12)/$DN12,3),"")</f>
        <v/>
      </c>
      <c r="DT12" s="5"/>
      <c r="DU12" s="8"/>
      <c r="DV12" s="62" t="str">
        <f t="shared" ref="DV12:DV75" ca="1" si="91">IF(Q12="","","令和６年能登半島地震")</f>
        <v/>
      </c>
      <c r="DX12" s="320">
        <f t="shared" ref="DX12:EK27" ca="1" si="92">COUNTIF($CH12:$DT12,DX$8)</f>
        <v>0</v>
      </c>
      <c r="DY12" s="320">
        <f t="shared" ca="1" si="92"/>
        <v>0</v>
      </c>
      <c r="DZ12" s="320">
        <f t="shared" ca="1" si="92"/>
        <v>0</v>
      </c>
      <c r="EA12" s="320">
        <f t="shared" ca="1" si="92"/>
        <v>0</v>
      </c>
      <c r="EB12" s="320">
        <f t="shared" ca="1" si="92"/>
        <v>0</v>
      </c>
      <c r="EC12" s="320">
        <f t="shared" ca="1" si="92"/>
        <v>0</v>
      </c>
      <c r="ED12" s="320">
        <f t="shared" ca="1" si="92"/>
        <v>0</v>
      </c>
      <c r="EE12" s="320">
        <f t="shared" ca="1" si="92"/>
        <v>0</v>
      </c>
      <c r="EF12" s="320">
        <f t="shared" ca="1" si="92"/>
        <v>0</v>
      </c>
      <c r="EG12" s="320">
        <f t="shared" ca="1" si="92"/>
        <v>0</v>
      </c>
      <c r="EH12" s="320">
        <f t="shared" ca="1" si="92"/>
        <v>0</v>
      </c>
      <c r="EI12" s="320">
        <f t="shared" ca="1" si="92"/>
        <v>0</v>
      </c>
      <c r="EJ12" s="320">
        <f t="shared" ca="1" si="92"/>
        <v>0</v>
      </c>
      <c r="EK12" s="320">
        <f t="shared" ca="1" si="92"/>
        <v>0</v>
      </c>
      <c r="EM12" s="278" t="str">
        <f t="shared" ref="EM12:EM20" ca="1" si="93">IFERROR(IF($EO11="","",IF($EN11&lt;$EO11,EM11,SMALL($FD$11:$FD$239,RANK(EM11,$FD$11:$FD$239,1)+1))),"")</f>
        <v/>
      </c>
      <c r="EN12" s="278" t="str">
        <f ca="1">IF(EM12="","",IF(EM11=EM12,EN11+1,1))</f>
        <v/>
      </c>
      <c r="EO12" s="278" t="str">
        <f ca="1">IFERROR(IF($EM11=$EM12,EO11,MAX(INDIRECT("'("&amp;EM12&amp;")'!B37:B46"))),"")</f>
        <v/>
      </c>
      <c r="EP12" s="278" t="str">
        <f t="shared" ref="EP12:EP75" ca="1" si="94">IFERROR(INDEX(INDIRECT("'("&amp;EM12&amp;")'!$AD$37:$AD$46"),MATCH(EN12,INDIRECT("'("&amp;EM12&amp;")'!$B$37:$B$46"),0),1),"")</f>
        <v/>
      </c>
      <c r="EQ12" s="278" t="str">
        <f ca="1">IFERROR(INDEX('郵便番号（石川県）'!$A$3:$F$2574,MATCH(INDIRECT("'("&amp;EM12&amp;")'!E7"),'郵便番号（石川県）'!$A$3:$A$2574,0),6),"")</f>
        <v/>
      </c>
      <c r="ER12" s="278" t="str">
        <f ca="1">IFERROR(INDEX('郵便番号（石川県）'!$A$3:$F$2574,MATCH(INDIRECT("'("&amp;$EM12&amp;")'!E7"),'郵便番号（石川県）'!$A$3:$A$2574,0),5),"")</f>
        <v/>
      </c>
      <c r="ES12" s="278" t="str">
        <f t="shared" ref="ES12:ES75" ca="1" si="95">IFERROR(INDIRECT("'("&amp;$EM12&amp;")'!N5"),"")</f>
        <v/>
      </c>
      <c r="ET12" s="278" t="str">
        <f t="shared" ref="ET12:ET75" ca="1" si="96">IFERROR(INDIRECT("'("&amp;EM12&amp;")'!H13"),"")</f>
        <v/>
      </c>
      <c r="EU12" s="278" t="str">
        <f t="shared" ref="EU12:EU75" ca="1" si="97">IFERROR(IF(OR(INDIRECT("'("&amp;EM12&amp;")'!H12")="■",INDIRECT("'("&amp;EM12&amp;")'!ac12")="■"),"■",""),"")</f>
        <v/>
      </c>
      <c r="EV12" s="278" t="str">
        <f t="shared" ref="EV12:EV75" ca="1" si="98">IF(EM12="","","("&amp;EM12&amp;")")</f>
        <v/>
      </c>
      <c r="EW12" s="278" t="str">
        <f t="shared" ref="EW12:EW75" ca="1" si="99">EV12&amp;EN12</f>
        <v/>
      </c>
      <c r="EX12" s="278" t="str">
        <f t="shared" ref="EX12:EX75" ca="1" si="100">IFERROR(INDIRECT("'("&amp;$EM12&amp;")'!B122"),"")</f>
        <v/>
      </c>
      <c r="EY12" s="278" t="str">
        <f t="shared" ref="EY12:EY75" ca="1" si="101">IFERROR(IF(INDIRECT("'("&amp;$EM12&amp;")'!AE136")="",1,2),"")</f>
        <v/>
      </c>
      <c r="EZ12" s="278" t="str">
        <f t="shared" ref="EZ12:EZ75" ca="1" si="102">IFERROR(INDIRECT("'("&amp;$EM12&amp;")'!L122"),"")</f>
        <v/>
      </c>
      <c r="FA12" s="278" t="str">
        <f t="shared" ref="FA12:FA75" ca="1" si="103">IFERROR(IF(INDIRECT("'("&amp;$EM12&amp;")'!AG144")="",1,2),"")</f>
        <v/>
      </c>
      <c r="FB12" s="661" t="str">
        <f t="shared" ref="FB12:FB75" ca="1" si="104">IFERROR(IF(INDIRECT("'("&amp;$EM12&amp;")'!AE2")="■","■",""),"")</f>
        <v/>
      </c>
      <c r="FC12" s="664">
        <v>2</v>
      </c>
      <c r="FD12" s="279" t="str">
        <f t="shared" ref="FD12:FD75" ca="1" si="105">IFERROR(IF(INDIRECT("'("&amp;FC12&amp;")'!T2")="農業機械再取得等支援事業要望申込書",FC12,""),"")</f>
        <v/>
      </c>
    </row>
    <row r="13" spans="1:160" ht="34.5" customHeight="1" x14ac:dyDescent="0.15">
      <c r="A13" s="401">
        <f t="shared" ca="1" si="24"/>
        <v>0</v>
      </c>
      <c r="B13" s="402">
        <f t="shared" si="1"/>
        <v>1</v>
      </c>
      <c r="C13" s="403">
        <f t="shared" ca="1" si="2"/>
        <v>0</v>
      </c>
      <c r="D13" s="403">
        <f t="shared" ca="1" si="3"/>
        <v>0</v>
      </c>
      <c r="E13" s="403">
        <f t="shared" ca="1" si="4"/>
        <v>0</v>
      </c>
      <c r="F13" s="403">
        <f t="shared" ca="1" si="5"/>
        <v>0</v>
      </c>
      <c r="G13" s="403">
        <f t="shared" ca="1" si="25"/>
        <v>0</v>
      </c>
      <c r="H13" s="403">
        <f t="shared" ca="1" si="6"/>
        <v>0</v>
      </c>
      <c r="I13" s="403">
        <f t="shared" ca="1" si="26"/>
        <v>0</v>
      </c>
      <c r="J13" s="403">
        <f t="shared" ca="1" si="27"/>
        <v>0</v>
      </c>
      <c r="K13" s="402">
        <f t="shared" ca="1" si="28"/>
        <v>0</v>
      </c>
      <c r="L13" s="402">
        <f t="shared" ca="1" si="29"/>
        <v>0</v>
      </c>
      <c r="M13" s="402">
        <f t="shared" ca="1" si="7"/>
        <v>0</v>
      </c>
      <c r="N13" s="404" t="str">
        <f t="shared" ca="1" si="30"/>
        <v>石川県</v>
      </c>
      <c r="O13" s="50">
        <f t="shared" ca="1" si="31"/>
        <v>3</v>
      </c>
      <c r="P13" s="145" t="s">
        <v>412</v>
      </c>
      <c r="Q13" s="322" t="str">
        <f t="shared" ca="1" si="32"/>
        <v/>
      </c>
      <c r="R13" s="322" t="str">
        <f t="shared" ca="1" si="33"/>
        <v/>
      </c>
      <c r="S13" s="32" t="str">
        <f t="shared" ca="1" si="8"/>
        <v/>
      </c>
      <c r="T13" s="32" t="str">
        <f t="shared" ca="1" si="34"/>
        <v/>
      </c>
      <c r="U13" s="186" t="str">
        <f t="shared" ca="1" si="35"/>
        <v/>
      </c>
      <c r="V13" s="326">
        <f ca="1">IFERROR(VLOOKUP(U13,'（様式１号）３整理番号表'!$B$4:$H$5,2,FALSE),0)</f>
        <v>0</v>
      </c>
      <c r="W13" s="67">
        <f t="shared" ca="1" si="36"/>
        <v>0</v>
      </c>
      <c r="X13" s="23" t="str">
        <f t="shared" ca="1" si="37"/>
        <v/>
      </c>
      <c r="Y13" s="52" t="str">
        <f t="shared" ca="1" si="38"/>
        <v/>
      </c>
      <c r="Z13" s="68">
        <f ca="1">IFERROR(VLOOKUP(Y13,'（様式１号）３整理番号表'!$B$10:$H$16,2,FALSE),0)</f>
        <v>0</v>
      </c>
      <c r="AA13" s="52" t="str">
        <f t="shared" ca="1" si="39"/>
        <v/>
      </c>
      <c r="AB13" s="52" t="str">
        <f t="shared" ca="1" si="40"/>
        <v/>
      </c>
      <c r="AC13" s="68">
        <f ca="1">IFERROR(VLOOKUP(AB13,'（様式１号）３整理番号表'!$B$21:$H$22,2,FALSE),0)</f>
        <v>0</v>
      </c>
      <c r="AD13" s="52" t="str">
        <f t="shared" ca="1" si="9"/>
        <v/>
      </c>
      <c r="AE13" s="68">
        <f ca="1">IFERROR(VLOOKUP(AD13,'（様式１号）３整理番号表'!$B$26:$H$31,2,FALSE),0)</f>
        <v>0</v>
      </c>
      <c r="AF13" s="52" t="str">
        <f t="shared" ca="1" si="41"/>
        <v/>
      </c>
      <c r="AG13" s="68">
        <f ca="1">IFERROR(VLOOKUP(AF13,'（様式１号）３整理番号表'!$J$5:$N$59,2,FALSE),0)</f>
        <v>0</v>
      </c>
      <c r="AH13" s="51" t="str">
        <f t="shared" ca="1" si="42"/>
        <v/>
      </c>
      <c r="AI13" s="68">
        <f ca="1">IFERROR(VLOOKUP(AH13,'（様式１号）３整理番号表'!$P$5:$R$29,2,FALSE),0)</f>
        <v>0</v>
      </c>
      <c r="AJ13" s="71" t="str">
        <f t="shared" ca="1" si="43"/>
        <v/>
      </c>
      <c r="AK13" s="71" t="str">
        <f t="shared" ca="1" si="44"/>
        <v/>
      </c>
      <c r="AL13" s="71"/>
      <c r="AM13" s="51" t="str">
        <f t="shared" ca="1" si="45"/>
        <v/>
      </c>
      <c r="AN13" s="68">
        <f ca="1">IFERROR(VLOOKUP(AM13,'（様式１号）３整理番号表'!$P$5:$R$29,2,FALSE),0)</f>
        <v>0</v>
      </c>
      <c r="AO13" s="52" t="str">
        <f t="shared" ca="1" si="46"/>
        <v/>
      </c>
      <c r="AP13" s="68">
        <f t="shared" ca="1" si="47"/>
        <v>0</v>
      </c>
      <c r="AQ13" s="52" t="str">
        <f t="shared" ca="1" si="48"/>
        <v/>
      </c>
      <c r="AR13" s="23" t="str">
        <f t="shared" ca="1" si="49"/>
        <v/>
      </c>
      <c r="AS13" s="68" t="str">
        <f t="shared" ca="1" si="50"/>
        <v/>
      </c>
      <c r="AT13" s="188" t="str">
        <f t="shared" ca="1" si="51"/>
        <v/>
      </c>
      <c r="AU13" s="55" t="str">
        <f t="shared" ca="1" si="52"/>
        <v/>
      </c>
      <c r="AV13" s="655" t="str">
        <f t="shared" ca="1" si="53"/>
        <v/>
      </c>
      <c r="AW13" s="655" t="str">
        <f t="shared" ca="1" si="10"/>
        <v/>
      </c>
      <c r="AX13" s="655" t="str">
        <f t="shared" ca="1" si="10"/>
        <v/>
      </c>
      <c r="AY13" s="655" t="str">
        <f t="shared" ca="1" si="10"/>
        <v/>
      </c>
      <c r="AZ13" s="655" t="str">
        <f t="shared" ca="1" si="54"/>
        <v/>
      </c>
      <c r="BA13" s="655" t="str">
        <f t="shared" ca="1" si="55"/>
        <v/>
      </c>
      <c r="BB13" s="655" t="str">
        <f t="shared" ca="1" si="11"/>
        <v/>
      </c>
      <c r="BC13" s="655" t="str">
        <f t="shared" ca="1" si="11"/>
        <v/>
      </c>
      <c r="BD13" s="51" t="str">
        <f t="shared" ca="1" si="56"/>
        <v/>
      </c>
      <c r="BE13" s="52" t="str">
        <f t="shared" ca="1" si="57"/>
        <v/>
      </c>
      <c r="BF13" s="69">
        <f ca="1">IF(BD13&lt;&gt;"",INDEX('（様式１号）３整理番号表'!$AB$7:$AQ$12,MATCH(BD13,'（様式１号）３整理番号表'!$AA$7:$AA$12,0),MATCH(BE13,'（様式１号）３整理番号表'!$AB$6:$AQ$6,0)),0)</f>
        <v>0</v>
      </c>
      <c r="BG13" s="71" t="str">
        <f t="shared" ca="1" si="12"/>
        <v/>
      </c>
      <c r="BH13" s="54" t="str">
        <f t="shared" ca="1" si="58"/>
        <v/>
      </c>
      <c r="BI13" s="55" t="str">
        <f t="shared" ca="1" si="59"/>
        <v/>
      </c>
      <c r="BJ13" s="54" t="str">
        <f t="shared" ca="1" si="60"/>
        <v/>
      </c>
      <c r="BK13" s="53" t="str">
        <f t="shared" ca="1" si="61"/>
        <v/>
      </c>
      <c r="BL13" s="56" t="str">
        <f t="shared" ca="1" si="62"/>
        <v/>
      </c>
      <c r="BM13" s="57" t="str">
        <f t="shared" ca="1" si="63"/>
        <v/>
      </c>
      <c r="BN13" s="58" t="str">
        <f t="shared" ca="1" si="64"/>
        <v/>
      </c>
      <c r="BO13" s="56" t="str">
        <f t="shared" ca="1" si="65"/>
        <v/>
      </c>
      <c r="BP13" s="72" t="str">
        <f t="shared" ca="1" si="66"/>
        <v/>
      </c>
      <c r="BQ13" s="70" t="str">
        <f t="shared" ca="1" si="67"/>
        <v/>
      </c>
      <c r="BR13" s="160" t="str">
        <f t="shared" ca="1" si="13"/>
        <v/>
      </c>
      <c r="BS13" s="638" t="str">
        <f t="shared" ca="1" si="68"/>
        <v/>
      </c>
      <c r="BT13" s="51" t="str">
        <f t="shared" ca="1" si="69"/>
        <v/>
      </c>
      <c r="BU13" s="59" t="str">
        <f t="shared" ca="1" si="70"/>
        <v/>
      </c>
      <c r="BV13" s="60" t="str">
        <f t="shared" ca="1" si="71"/>
        <v/>
      </c>
      <c r="BW13" s="209">
        <f ca="1">IF('ポイント要件確認等（個別表）'!AD13=1,ROUNDDOWN('ポイント要件確認等（個別表）'!AV13,-3),IF('ポイント要件確認等（個別表）'!AD13=2,ROUNDDOWN('ポイント要件確認等（個別表）'!BH13,-3),IF('ポイント要件確認等（個別表）'!AD13=3,ROUNDDOWN('ポイント要件確認等（個別表）'!BT13,-3),0)))</f>
        <v>0</v>
      </c>
      <c r="BX13" s="60" t="str">
        <f t="shared" ca="1" si="72"/>
        <v/>
      </c>
      <c r="BY13" s="210" t="e">
        <f t="shared" ca="1" si="73"/>
        <v>#VALUE!</v>
      </c>
      <c r="BZ13" s="210">
        <f t="shared" ca="1" si="74"/>
        <v>0</v>
      </c>
      <c r="CA13" s="60" t="str">
        <f t="shared" ca="1" si="75"/>
        <v/>
      </c>
      <c r="CB13" s="60" t="str">
        <f t="shared" ca="1" si="76"/>
        <v/>
      </c>
      <c r="CC13" s="636"/>
      <c r="CD13" s="60" t="str">
        <f t="shared" ca="1" si="77"/>
        <v/>
      </c>
      <c r="CE13" s="161" t="str">
        <f t="shared" ca="1" si="78"/>
        <v/>
      </c>
      <c r="CF13" s="225" t="str">
        <f t="shared" ca="1" si="79"/>
        <v>含税額</v>
      </c>
      <c r="CG13" s="226" t="str">
        <f t="shared" ca="1" si="80"/>
        <v/>
      </c>
      <c r="CH13" s="61"/>
      <c r="CI13" s="223"/>
      <c r="CJ13" s="213">
        <v>5</v>
      </c>
      <c r="CK13" s="218"/>
      <c r="CL13" s="51">
        <v>1</v>
      </c>
      <c r="CM13" s="68" t="str">
        <f>IFERROR(VLOOKUP(CL13,'（様式１号）３整理番号表'!$T$5:$V$15,2,FALSE),"")</f>
        <v>農協</v>
      </c>
      <c r="CN13" s="52">
        <v>1</v>
      </c>
      <c r="CO13" s="68" t="str">
        <f>IFERROR(VLOOKUP(CN13,'（様式１号）３整理番号表'!$T$19:$V$24,2,FALSE),"")</f>
        <v>近代化資金</v>
      </c>
      <c r="CP13" s="52">
        <v>1</v>
      </c>
      <c r="CQ13" s="210" t="str">
        <f t="shared" ca="1" si="81"/>
        <v/>
      </c>
      <c r="CR13" s="227" t="e">
        <f t="shared" ca="1" si="82"/>
        <v>#VALUE!</v>
      </c>
      <c r="CS13" s="335" t="str">
        <f t="shared" ref="CS13:CS76" ca="1" si="106">IF(Q13="","",IF(EP13="補強","１①","２①"))</f>
        <v/>
      </c>
      <c r="CT13" s="31" t="str">
        <f t="shared" ca="1" si="83"/>
        <v/>
      </c>
      <c r="CU13" s="30" t="str">
        <f t="shared" ref="CU13:CU76" ca="1" si="107">IF(CS13="２①",5,IF(CS13="１①",INDIRECT("'("&amp;EM13&amp;")'!M114"),""))</f>
        <v/>
      </c>
      <c r="CV13" s="236" t="str">
        <f t="shared" ca="1" si="84"/>
        <v/>
      </c>
      <c r="CW13" s="236" t="str">
        <f t="shared" ca="1" si="85"/>
        <v/>
      </c>
      <c r="CX13" s="236" t="str">
        <f t="shared" ca="1" si="86"/>
        <v/>
      </c>
      <c r="CY13" s="236" t="str">
        <f t="shared" ca="1" si="87"/>
        <v/>
      </c>
      <c r="CZ13" s="296" t="str">
        <f ca="1">IFERROR(VLOOKUP($CS13,'（様式１号）３整理番号表'!$Z$19:$AB$32,3,FALSE),"")</f>
        <v/>
      </c>
      <c r="DA13" s="239" t="str">
        <f t="shared" ca="1" si="88"/>
        <v/>
      </c>
      <c r="DB13" s="5"/>
      <c r="DC13" s="301" t="str">
        <f t="shared" ref="DC13:DC76" ca="1" si="108">IF($CS13="２①",IF(AND(AM13=18,AQ13=1),"２②",""),IF($CS13="１①",INDEX(INDIRECT("'("&amp;$EM13&amp;")'!AR116:BB116"),1,MATCH(INDIRECT("'("&amp;$EM13&amp;")'!C118"),INDIRECT("'("&amp;$EM13&amp;")'!AR119:BB119"),0)),""))</f>
        <v/>
      </c>
      <c r="DD13" s="304" t="str">
        <f t="shared" ca="1" si="16"/>
        <v/>
      </c>
      <c r="DE13" s="293" t="str">
        <f t="shared" ca="1" si="17"/>
        <v/>
      </c>
      <c r="DF13" s="293" t="str">
        <f t="shared" ca="1" si="18"/>
        <v/>
      </c>
      <c r="DG13" s="293" t="str">
        <f t="shared" ca="1" si="19"/>
        <v/>
      </c>
      <c r="DH13" s="293" t="str">
        <f t="shared" ca="1" si="20"/>
        <v/>
      </c>
      <c r="DI13" s="309" t="str">
        <f t="shared" ca="1" si="21"/>
        <v/>
      </c>
      <c r="DJ13" s="315" t="str">
        <f t="shared" ca="1" si="89"/>
        <v/>
      </c>
      <c r="DK13" s="5" t="str">
        <f t="shared" ca="1" si="22"/>
        <v/>
      </c>
      <c r="DL13" s="6"/>
      <c r="DM13" s="304"/>
      <c r="DN13" s="7"/>
      <c r="DO13" s="7"/>
      <c r="DP13" s="7"/>
      <c r="DQ13" s="7"/>
      <c r="DR13" s="298" t="str">
        <f>IFERROR(VLOOKUP($DL13,'（様式１号）３整理番号表'!$Z$19:$AB$32,3,FALSE),"")</f>
        <v/>
      </c>
      <c r="DS13" s="239" t="str">
        <f t="shared" si="90"/>
        <v/>
      </c>
      <c r="DT13" s="5"/>
      <c r="DU13" s="8"/>
      <c r="DV13" s="62" t="str">
        <f t="shared" ca="1" si="91"/>
        <v/>
      </c>
      <c r="DX13" s="320">
        <f t="shared" ca="1" si="92"/>
        <v>0</v>
      </c>
      <c r="DY13" s="320">
        <f t="shared" ca="1" si="92"/>
        <v>0</v>
      </c>
      <c r="DZ13" s="320">
        <f t="shared" ca="1" si="92"/>
        <v>0</v>
      </c>
      <c r="EA13" s="320">
        <f t="shared" ca="1" si="92"/>
        <v>0</v>
      </c>
      <c r="EB13" s="320">
        <f t="shared" ca="1" si="92"/>
        <v>0</v>
      </c>
      <c r="EC13" s="320">
        <f t="shared" ca="1" si="92"/>
        <v>0</v>
      </c>
      <c r="ED13" s="320">
        <f t="shared" ca="1" si="92"/>
        <v>0</v>
      </c>
      <c r="EE13" s="320">
        <f t="shared" ca="1" si="92"/>
        <v>0</v>
      </c>
      <c r="EF13" s="320">
        <f t="shared" ca="1" si="92"/>
        <v>0</v>
      </c>
      <c r="EG13" s="320">
        <f t="shared" ca="1" si="92"/>
        <v>0</v>
      </c>
      <c r="EH13" s="320">
        <f t="shared" ca="1" si="92"/>
        <v>0</v>
      </c>
      <c r="EI13" s="320">
        <f t="shared" ca="1" si="92"/>
        <v>0</v>
      </c>
      <c r="EJ13" s="320">
        <f t="shared" ca="1" si="92"/>
        <v>0</v>
      </c>
      <c r="EK13" s="320">
        <f t="shared" ca="1" si="92"/>
        <v>0</v>
      </c>
      <c r="EM13" s="278" t="str">
        <f t="shared" ca="1" si="93"/>
        <v/>
      </c>
      <c r="EN13" s="278" t="str">
        <f t="shared" ref="EN13:EN76" ca="1" si="109">IF(EM13="","",IF(EM12=EM13,EN12+1,1))</f>
        <v/>
      </c>
      <c r="EO13" s="278" t="str">
        <f t="shared" ref="EO13:EO76" ca="1" si="110">IFERROR(IF($EM12=$EM13,EO12,MAX(INDIRECT("'("&amp;EM13&amp;")'!B37:B46"))),"")</f>
        <v/>
      </c>
      <c r="EP13" s="278" t="str">
        <f t="shared" ca="1" si="94"/>
        <v/>
      </c>
      <c r="EQ13" s="278" t="str">
        <f ca="1">IFERROR(INDEX('郵便番号（石川県）'!$A$3:$F$2574,MATCH(INDIRECT("'("&amp;EM13&amp;")'!E7"),'郵便番号（石川県）'!$A$3:$A$2574,0),6),"")</f>
        <v/>
      </c>
      <c r="ER13" s="278" t="str">
        <f ca="1">IFERROR(INDEX('郵便番号（石川県）'!$A$3:$F$2574,MATCH(INDIRECT("'("&amp;$EM13&amp;")'!E7"),'郵便番号（石川県）'!$A$3:$A$2574,0),5),"")</f>
        <v/>
      </c>
      <c r="ES13" s="278" t="str">
        <f t="shared" ca="1" si="95"/>
        <v/>
      </c>
      <c r="ET13" s="278" t="str">
        <f t="shared" ca="1" si="96"/>
        <v/>
      </c>
      <c r="EU13" s="278" t="str">
        <f t="shared" ca="1" si="97"/>
        <v/>
      </c>
      <c r="EV13" s="278" t="str">
        <f t="shared" ca="1" si="98"/>
        <v/>
      </c>
      <c r="EW13" s="278" t="str">
        <f t="shared" ca="1" si="99"/>
        <v/>
      </c>
      <c r="EX13" s="278" t="str">
        <f t="shared" ca="1" si="100"/>
        <v/>
      </c>
      <c r="EY13" s="278" t="str">
        <f t="shared" ca="1" si="101"/>
        <v/>
      </c>
      <c r="EZ13" s="278" t="str">
        <f t="shared" ca="1" si="102"/>
        <v/>
      </c>
      <c r="FA13" s="278" t="str">
        <f t="shared" ca="1" si="103"/>
        <v/>
      </c>
      <c r="FB13" s="661" t="str">
        <f t="shared" ca="1" si="104"/>
        <v/>
      </c>
      <c r="FC13" s="663">
        <v>3</v>
      </c>
      <c r="FD13" s="279" t="str">
        <f t="shared" ca="1" si="105"/>
        <v/>
      </c>
    </row>
    <row r="14" spans="1:160" ht="34.5" customHeight="1" x14ac:dyDescent="0.15">
      <c r="A14" s="401">
        <f t="shared" ca="1" si="24"/>
        <v>0</v>
      </c>
      <c r="B14" s="402">
        <f t="shared" si="1"/>
        <v>1</v>
      </c>
      <c r="C14" s="403">
        <f t="shared" ca="1" si="2"/>
        <v>0</v>
      </c>
      <c r="D14" s="403">
        <f t="shared" ca="1" si="3"/>
        <v>0</v>
      </c>
      <c r="E14" s="403">
        <f t="shared" ca="1" si="4"/>
        <v>0</v>
      </c>
      <c r="F14" s="403">
        <f t="shared" ca="1" si="5"/>
        <v>0</v>
      </c>
      <c r="G14" s="403">
        <f t="shared" ca="1" si="25"/>
        <v>0</v>
      </c>
      <c r="H14" s="403">
        <f t="shared" si="6"/>
        <v>0</v>
      </c>
      <c r="I14" s="403">
        <f t="shared" ca="1" si="26"/>
        <v>0</v>
      </c>
      <c r="J14" s="403">
        <f t="shared" ca="1" si="27"/>
        <v>0</v>
      </c>
      <c r="K14" s="402">
        <f t="shared" ca="1" si="28"/>
        <v>0</v>
      </c>
      <c r="L14" s="402">
        <f t="shared" ca="1" si="29"/>
        <v>0</v>
      </c>
      <c r="M14" s="402">
        <f t="shared" ca="1" si="7"/>
        <v>0</v>
      </c>
      <c r="N14" s="404" t="str">
        <f t="shared" ca="1" si="30"/>
        <v>石川県</v>
      </c>
      <c r="O14" s="50">
        <f t="shared" ca="1" si="31"/>
        <v>4</v>
      </c>
      <c r="P14" s="145" t="s">
        <v>412</v>
      </c>
      <c r="Q14" s="322" t="str">
        <f t="shared" ca="1" si="32"/>
        <v/>
      </c>
      <c r="R14" s="322" t="str">
        <f t="shared" ca="1" si="33"/>
        <v/>
      </c>
      <c r="S14" s="32" t="str">
        <f t="shared" ca="1" si="8"/>
        <v/>
      </c>
      <c r="T14" s="32" t="str">
        <f t="shared" ca="1" si="34"/>
        <v/>
      </c>
      <c r="U14" s="186" t="str">
        <f t="shared" ca="1" si="35"/>
        <v/>
      </c>
      <c r="V14" s="326">
        <f ca="1">IFERROR(VLOOKUP(U14,'（様式１号）３整理番号表'!$B$4:$H$5,2,FALSE),0)</f>
        <v>0</v>
      </c>
      <c r="W14" s="67">
        <f t="shared" ca="1" si="36"/>
        <v>0</v>
      </c>
      <c r="X14" s="23" t="str">
        <f t="shared" ca="1" si="37"/>
        <v/>
      </c>
      <c r="Y14" s="52" t="str">
        <f t="shared" ca="1" si="38"/>
        <v/>
      </c>
      <c r="Z14" s="68">
        <f ca="1">IFERROR(VLOOKUP(Y14,'（様式１号）３整理番号表'!$B$10:$H$16,2,FALSE),0)</f>
        <v>0</v>
      </c>
      <c r="AA14" s="52" t="str">
        <f t="shared" ca="1" si="39"/>
        <v/>
      </c>
      <c r="AB14" s="52" t="str">
        <f t="shared" ca="1" si="40"/>
        <v/>
      </c>
      <c r="AC14" s="68">
        <f ca="1">IFERROR(VLOOKUP(AB14,'（様式１号）３整理番号表'!$B$21:$H$22,2,FALSE),0)</f>
        <v>0</v>
      </c>
      <c r="AD14" s="52" t="str">
        <f t="shared" ca="1" si="9"/>
        <v/>
      </c>
      <c r="AE14" s="68">
        <f ca="1">IFERROR(VLOOKUP(AD14,'（様式１号）３整理番号表'!$B$26:$H$31,2,FALSE),0)</f>
        <v>0</v>
      </c>
      <c r="AF14" s="52" t="str">
        <f t="shared" ca="1" si="41"/>
        <v/>
      </c>
      <c r="AG14" s="68">
        <f ca="1">IFERROR(VLOOKUP(AF14,'（様式１号）３整理番号表'!$J$5:$N$59,2,FALSE),0)</f>
        <v>0</v>
      </c>
      <c r="AH14" s="51" t="str">
        <f t="shared" ca="1" si="42"/>
        <v/>
      </c>
      <c r="AI14" s="68">
        <f ca="1">IFERROR(VLOOKUP(AH14,'（様式１号）３整理番号表'!$P$5:$R$29,2,FALSE),0)</f>
        <v>0</v>
      </c>
      <c r="AJ14" s="71" t="str">
        <f t="shared" ca="1" si="43"/>
        <v/>
      </c>
      <c r="AK14" s="71" t="str">
        <f t="shared" ca="1" si="44"/>
        <v/>
      </c>
      <c r="AL14" s="71"/>
      <c r="AM14" s="51" t="str">
        <f t="shared" ca="1" si="45"/>
        <v/>
      </c>
      <c r="AN14" s="68">
        <f ca="1">IFERROR(VLOOKUP(AM14,'（様式１号）３整理番号表'!$P$5:$R$29,2,FALSE),0)</f>
        <v>0</v>
      </c>
      <c r="AO14" s="52" t="str">
        <f t="shared" ca="1" si="46"/>
        <v/>
      </c>
      <c r="AP14" s="68">
        <f t="shared" ca="1" si="47"/>
        <v>0</v>
      </c>
      <c r="AQ14" s="52" t="str">
        <f t="shared" ca="1" si="48"/>
        <v/>
      </c>
      <c r="AR14" s="23" t="str">
        <f t="shared" ca="1" si="49"/>
        <v/>
      </c>
      <c r="AS14" s="68" t="str">
        <f t="shared" ca="1" si="50"/>
        <v/>
      </c>
      <c r="AT14" s="188" t="str">
        <f t="shared" ca="1" si="51"/>
        <v/>
      </c>
      <c r="AU14" s="55" t="str">
        <f t="shared" ca="1" si="52"/>
        <v/>
      </c>
      <c r="AV14" s="655" t="str">
        <f t="shared" ca="1" si="53"/>
        <v/>
      </c>
      <c r="AW14" s="655" t="str">
        <f t="shared" ca="1" si="10"/>
        <v/>
      </c>
      <c r="AX14" s="655" t="str">
        <f t="shared" ca="1" si="10"/>
        <v/>
      </c>
      <c r="AY14" s="655" t="str">
        <f t="shared" ca="1" si="10"/>
        <v/>
      </c>
      <c r="AZ14" s="655" t="str">
        <f t="shared" ca="1" si="54"/>
        <v/>
      </c>
      <c r="BA14" s="655" t="str">
        <f t="shared" ca="1" si="55"/>
        <v/>
      </c>
      <c r="BB14" s="655" t="str">
        <f t="shared" ca="1" si="11"/>
        <v/>
      </c>
      <c r="BC14" s="655" t="str">
        <f t="shared" ca="1" si="11"/>
        <v/>
      </c>
      <c r="BD14" s="51" t="str">
        <f t="shared" ca="1" si="56"/>
        <v/>
      </c>
      <c r="BE14" s="52" t="str">
        <f t="shared" ca="1" si="57"/>
        <v/>
      </c>
      <c r="BF14" s="69">
        <f ca="1">IF(BD14&lt;&gt;"",INDEX('（様式１号）３整理番号表'!$AB$7:$AQ$12,MATCH(BD14,'（様式１号）３整理番号表'!$AA$7:$AA$12,0),MATCH(BE14,'（様式１号）３整理番号表'!$AB$6:$AQ$6,0)),0)</f>
        <v>0</v>
      </c>
      <c r="BG14" s="71" t="str">
        <f t="shared" ca="1" si="12"/>
        <v/>
      </c>
      <c r="BH14" s="54" t="str">
        <f t="shared" ca="1" si="58"/>
        <v/>
      </c>
      <c r="BI14" s="55" t="str">
        <f t="shared" ca="1" si="59"/>
        <v/>
      </c>
      <c r="BJ14" s="54" t="str">
        <f t="shared" ca="1" si="60"/>
        <v/>
      </c>
      <c r="BK14" s="53" t="str">
        <f t="shared" ca="1" si="61"/>
        <v/>
      </c>
      <c r="BL14" s="56" t="str">
        <f t="shared" ca="1" si="62"/>
        <v/>
      </c>
      <c r="BM14" s="57" t="str">
        <f t="shared" ca="1" si="63"/>
        <v/>
      </c>
      <c r="BN14" s="58" t="str">
        <f t="shared" ca="1" si="64"/>
        <v/>
      </c>
      <c r="BO14" s="56" t="str">
        <f t="shared" ca="1" si="65"/>
        <v/>
      </c>
      <c r="BP14" s="72" t="str">
        <f t="shared" ca="1" si="66"/>
        <v/>
      </c>
      <c r="BQ14" s="70" t="str">
        <f t="shared" ca="1" si="67"/>
        <v/>
      </c>
      <c r="BR14" s="160" t="str">
        <f t="shared" ca="1" si="13"/>
        <v/>
      </c>
      <c r="BS14" s="638" t="str">
        <f t="shared" ca="1" si="68"/>
        <v/>
      </c>
      <c r="BT14" s="51" t="str">
        <f t="shared" ca="1" si="69"/>
        <v/>
      </c>
      <c r="BU14" s="59" t="str">
        <f t="shared" ca="1" si="70"/>
        <v/>
      </c>
      <c r="BV14" s="60" t="str">
        <f t="shared" ca="1" si="71"/>
        <v/>
      </c>
      <c r="BW14" s="209">
        <f ca="1">IF('ポイント要件確認等（個別表）'!AD14=1,ROUNDDOWN('ポイント要件確認等（個別表）'!AV14,-3),IF('ポイント要件確認等（個別表）'!AD14=2,ROUNDDOWN('ポイント要件確認等（個別表）'!BH14,-3),IF('ポイント要件確認等（個別表）'!AD14=3,ROUNDDOWN('ポイント要件確認等（個別表）'!BT14,-3),0)))</f>
        <v>0</v>
      </c>
      <c r="BX14" s="60" t="str">
        <f t="shared" ca="1" si="72"/>
        <v/>
      </c>
      <c r="BY14" s="210" t="e">
        <f t="shared" ca="1" si="73"/>
        <v>#VALUE!</v>
      </c>
      <c r="BZ14" s="210">
        <f t="shared" ca="1" si="74"/>
        <v>0</v>
      </c>
      <c r="CA14" s="60" t="str">
        <f t="shared" ca="1" si="75"/>
        <v/>
      </c>
      <c r="CB14" s="60" t="str">
        <f t="shared" ca="1" si="76"/>
        <v/>
      </c>
      <c r="CC14" s="636"/>
      <c r="CD14" s="60" t="str">
        <f t="shared" ca="1" si="77"/>
        <v/>
      </c>
      <c r="CE14" s="161" t="str">
        <f t="shared" ca="1" si="78"/>
        <v/>
      </c>
      <c r="CF14" s="225" t="str">
        <f t="shared" ca="1" si="79"/>
        <v>含税額</v>
      </c>
      <c r="CG14" s="226" t="str">
        <f t="shared" ca="1" si="80"/>
        <v/>
      </c>
      <c r="CH14" s="61"/>
      <c r="CI14" s="223"/>
      <c r="CJ14" s="213">
        <v>6</v>
      </c>
      <c r="CK14" s="218"/>
      <c r="CL14" s="51"/>
      <c r="CM14" s="68" t="str">
        <f>IFERROR(VLOOKUP(CL14,'（様式１号）３整理番号表'!$T$5:$V$15,2,FALSE),"")</f>
        <v/>
      </c>
      <c r="CN14" s="52"/>
      <c r="CO14" s="68" t="str">
        <f>IFERROR(VLOOKUP(CN14,'（様式１号）３整理番号表'!$T$19:$V$24,2,FALSE),"")</f>
        <v/>
      </c>
      <c r="CP14" s="52"/>
      <c r="CQ14" s="210">
        <f t="shared" si="81"/>
        <v>0</v>
      </c>
      <c r="CR14" s="227">
        <f t="shared" si="82"/>
        <v>0</v>
      </c>
      <c r="CS14" s="335" t="str">
        <f t="shared" ca="1" si="106"/>
        <v/>
      </c>
      <c r="CT14" s="31" t="str">
        <f t="shared" ca="1" si="83"/>
        <v/>
      </c>
      <c r="CU14" s="30" t="str">
        <f t="shared" ca="1" si="107"/>
        <v/>
      </c>
      <c r="CV14" s="236" t="str">
        <f t="shared" ca="1" si="84"/>
        <v/>
      </c>
      <c r="CW14" s="236" t="str">
        <f t="shared" ca="1" si="85"/>
        <v/>
      </c>
      <c r="CX14" s="236" t="str">
        <f t="shared" ca="1" si="86"/>
        <v/>
      </c>
      <c r="CY14" s="236" t="str">
        <f t="shared" ca="1" si="87"/>
        <v/>
      </c>
      <c r="CZ14" s="296" t="str">
        <f ca="1">IFERROR(VLOOKUP($CS14,'（様式１号）３整理番号表'!$Z$19:$AB$32,3,FALSE),"")</f>
        <v/>
      </c>
      <c r="DA14" s="239" t="str">
        <f t="shared" ca="1" si="88"/>
        <v/>
      </c>
      <c r="DB14" s="5"/>
      <c r="DC14" s="301" t="str">
        <f t="shared" ca="1" si="108"/>
        <v/>
      </c>
      <c r="DD14" s="304" t="str">
        <f ca="1">IF($DC14="２②",INDEX(INDIRECT("'("&amp;$EM14&amp;")'!C105:AK107"),MATCH("■",INDIRECT("'("&amp;$EM14&amp;")'!B105:B107"),0),13),IF($DC14="","",INDIRECT("'("&amp;$EM14&amp;")'!M118")))</f>
        <v/>
      </c>
      <c r="DE14" s="293" t="str">
        <f t="shared" ca="1" si="17"/>
        <v/>
      </c>
      <c r="DF14" s="293" t="str">
        <f ca="1">IF($DC14="２②",INDEX(INDIRECT("'("&amp;$EM14&amp;")'!C105:AK107"),MATCH("■",INDIRECT("'("&amp;$EM14&amp;")'!B105:B107"),0),16),IF($DC14="","",INDIRECT("'("&amp;$EM14&amp;")'!P118")))</f>
        <v/>
      </c>
      <c r="DG14" s="293" t="str">
        <f ca="1">IF($DC14="２②",INDEX(INDIRECT("'("&amp;$EM14&amp;")'!C105:AK107"),MATCH("■",INDIRECT("'("&amp;$EM14&amp;")'!B105:B107"),0),20),IF($DC14="","",INDIRECT("'("&amp;$EM14&amp;")'!T118")))</f>
        <v/>
      </c>
      <c r="DH14" s="293" t="str">
        <f ca="1">IF($DC14="２②",INDEX(INDIRECT("'("&amp;$EM14&amp;")'!C105:AK107"),MATCH("■",INDIRECT("'("&amp;$EM14&amp;")'!B105:B107"),0),24),IF($DC14="","",INDIRECT("'("&amp;$EM14&amp;")'!X118")))</f>
        <v/>
      </c>
      <c r="DI14" s="309" t="str">
        <f ca="1">IF($DC14="２②",INDEX(INDIRECT("'("&amp;$EM14&amp;")'!C105:AK107"),MATCH("■",INDIRECT("'("&amp;$EM14&amp;")'!B105:B107"),0),12),IF($DC14="","",INDIRECT("'("&amp;$EM14&amp;")'!L118")))</f>
        <v/>
      </c>
      <c r="DJ14" s="315" t="str">
        <f t="shared" ca="1" si="89"/>
        <v/>
      </c>
      <c r="DK14" s="5" t="str">
        <f t="shared" ca="1" si="22"/>
        <v/>
      </c>
      <c r="DL14" s="6"/>
      <c r="DM14" s="304"/>
      <c r="DN14" s="7"/>
      <c r="DO14" s="7"/>
      <c r="DP14" s="7"/>
      <c r="DQ14" s="7"/>
      <c r="DR14" s="298" t="str">
        <f>IFERROR(VLOOKUP($DL14,'（様式１号）３整理番号表'!$Z$19:$AB$32,3,FALSE),"")</f>
        <v/>
      </c>
      <c r="DS14" s="239" t="str">
        <f t="shared" si="90"/>
        <v/>
      </c>
      <c r="DT14" s="5"/>
      <c r="DU14" s="8"/>
      <c r="DV14" s="62" t="str">
        <f t="shared" ca="1" si="91"/>
        <v/>
      </c>
      <c r="DX14" s="320">
        <f t="shared" ca="1" si="92"/>
        <v>0</v>
      </c>
      <c r="DY14" s="320">
        <f t="shared" ca="1" si="92"/>
        <v>0</v>
      </c>
      <c r="DZ14" s="320">
        <f t="shared" ca="1" si="92"/>
        <v>0</v>
      </c>
      <c r="EA14" s="320">
        <f t="shared" ca="1" si="92"/>
        <v>0</v>
      </c>
      <c r="EB14" s="320">
        <f t="shared" ca="1" si="92"/>
        <v>0</v>
      </c>
      <c r="EC14" s="320">
        <f t="shared" ca="1" si="92"/>
        <v>0</v>
      </c>
      <c r="ED14" s="320">
        <f t="shared" ca="1" si="92"/>
        <v>0</v>
      </c>
      <c r="EE14" s="320">
        <f t="shared" ca="1" si="92"/>
        <v>0</v>
      </c>
      <c r="EF14" s="320">
        <f t="shared" ca="1" si="92"/>
        <v>0</v>
      </c>
      <c r="EG14" s="320">
        <f t="shared" ca="1" si="92"/>
        <v>0</v>
      </c>
      <c r="EH14" s="320">
        <f t="shared" ca="1" si="92"/>
        <v>0</v>
      </c>
      <c r="EI14" s="320">
        <f t="shared" ca="1" si="92"/>
        <v>0</v>
      </c>
      <c r="EJ14" s="320">
        <f t="shared" ca="1" si="92"/>
        <v>0</v>
      </c>
      <c r="EK14" s="320">
        <f t="shared" ca="1" si="92"/>
        <v>0</v>
      </c>
      <c r="EM14" s="278" t="str">
        <f t="shared" ca="1" si="93"/>
        <v/>
      </c>
      <c r="EN14" s="278" t="str">
        <f t="shared" ca="1" si="109"/>
        <v/>
      </c>
      <c r="EO14" s="278" t="str">
        <f t="shared" ca="1" si="110"/>
        <v/>
      </c>
      <c r="EP14" s="278" t="str">
        <f t="shared" ca="1" si="94"/>
        <v/>
      </c>
      <c r="EQ14" s="278" t="str">
        <f ca="1">IFERROR(INDEX('郵便番号（石川県）'!$A$3:$F$2574,MATCH(INDIRECT("'("&amp;EM14&amp;")'!E7"),'郵便番号（石川県）'!$A$3:$A$2574,0),6),"")</f>
        <v/>
      </c>
      <c r="ER14" s="278" t="str">
        <f ca="1">IFERROR(INDEX('郵便番号（石川県）'!$A$3:$F$2574,MATCH(INDIRECT("'("&amp;$EM14&amp;")'!E7"),'郵便番号（石川県）'!$A$3:$A$2574,0),5),"")</f>
        <v/>
      </c>
      <c r="ES14" s="278" t="str">
        <f t="shared" ca="1" si="95"/>
        <v/>
      </c>
      <c r="ET14" s="278" t="str">
        <f t="shared" ca="1" si="96"/>
        <v/>
      </c>
      <c r="EU14" s="278" t="str">
        <f t="shared" ca="1" si="97"/>
        <v/>
      </c>
      <c r="EV14" s="278" t="str">
        <f t="shared" ca="1" si="98"/>
        <v/>
      </c>
      <c r="EW14" s="278" t="str">
        <f t="shared" ca="1" si="99"/>
        <v/>
      </c>
      <c r="EX14" s="278" t="str">
        <f t="shared" ca="1" si="100"/>
        <v/>
      </c>
      <c r="EY14" s="278" t="str">
        <f t="shared" ca="1" si="101"/>
        <v/>
      </c>
      <c r="EZ14" s="278" t="str">
        <f t="shared" ca="1" si="102"/>
        <v/>
      </c>
      <c r="FA14" s="278" t="str">
        <f t="shared" ca="1" si="103"/>
        <v/>
      </c>
      <c r="FB14" s="661" t="str">
        <f t="shared" ca="1" si="104"/>
        <v/>
      </c>
      <c r="FC14" s="664">
        <v>4</v>
      </c>
      <c r="FD14" s="279" t="str">
        <f t="shared" ca="1" si="105"/>
        <v/>
      </c>
    </row>
    <row r="15" spans="1:160" ht="34.5" customHeight="1" x14ac:dyDescent="0.15">
      <c r="A15" s="401">
        <f t="shared" ca="1" si="24"/>
        <v>0</v>
      </c>
      <c r="B15" s="402">
        <f t="shared" si="1"/>
        <v>1</v>
      </c>
      <c r="C15" s="403">
        <f t="shared" ca="1" si="2"/>
        <v>0</v>
      </c>
      <c r="D15" s="403">
        <f t="shared" ca="1" si="3"/>
        <v>0</v>
      </c>
      <c r="E15" s="403">
        <f t="shared" ca="1" si="4"/>
        <v>0</v>
      </c>
      <c r="F15" s="403">
        <f t="shared" ca="1" si="5"/>
        <v>0</v>
      </c>
      <c r="G15" s="403">
        <f t="shared" ca="1" si="25"/>
        <v>0</v>
      </c>
      <c r="H15" s="403">
        <f t="shared" si="6"/>
        <v>0</v>
      </c>
      <c r="I15" s="403">
        <f t="shared" ca="1" si="26"/>
        <v>0</v>
      </c>
      <c r="J15" s="403">
        <f t="shared" ca="1" si="27"/>
        <v>0</v>
      </c>
      <c r="K15" s="402">
        <f t="shared" ca="1" si="28"/>
        <v>0</v>
      </c>
      <c r="L15" s="402">
        <f t="shared" ca="1" si="29"/>
        <v>0</v>
      </c>
      <c r="M15" s="402">
        <f t="shared" ca="1" si="7"/>
        <v>0</v>
      </c>
      <c r="N15" s="404" t="str">
        <f t="shared" ca="1" si="30"/>
        <v>石川県</v>
      </c>
      <c r="O15" s="50">
        <f t="shared" ca="1" si="31"/>
        <v>5</v>
      </c>
      <c r="P15" s="145" t="s">
        <v>412</v>
      </c>
      <c r="Q15" s="322" t="str">
        <f t="shared" ca="1" si="32"/>
        <v/>
      </c>
      <c r="R15" s="322" t="str">
        <f t="shared" ca="1" si="33"/>
        <v/>
      </c>
      <c r="S15" s="32" t="str">
        <f t="shared" ca="1" si="8"/>
        <v/>
      </c>
      <c r="T15" s="32" t="str">
        <f t="shared" ca="1" si="34"/>
        <v/>
      </c>
      <c r="U15" s="186" t="str">
        <f t="shared" ca="1" si="35"/>
        <v/>
      </c>
      <c r="V15" s="326">
        <f ca="1">IFERROR(VLOOKUP(U15,'（様式１号）３整理番号表'!$B$4:$H$5,2,FALSE),0)</f>
        <v>0</v>
      </c>
      <c r="W15" s="67">
        <f t="shared" ca="1" si="36"/>
        <v>0</v>
      </c>
      <c r="X15" s="23" t="str">
        <f t="shared" ca="1" si="37"/>
        <v/>
      </c>
      <c r="Y15" s="52" t="str">
        <f t="shared" ca="1" si="38"/>
        <v/>
      </c>
      <c r="Z15" s="68">
        <f ca="1">IFERROR(VLOOKUP(Y15,'（様式１号）３整理番号表'!$B$10:$H$16,2,FALSE),0)</f>
        <v>0</v>
      </c>
      <c r="AA15" s="52" t="str">
        <f t="shared" ca="1" si="39"/>
        <v/>
      </c>
      <c r="AB15" s="52" t="str">
        <f t="shared" ca="1" si="40"/>
        <v/>
      </c>
      <c r="AC15" s="68">
        <f ca="1">IFERROR(VLOOKUP(AB15,'（様式１号）３整理番号表'!$B$21:$H$22,2,FALSE),0)</f>
        <v>0</v>
      </c>
      <c r="AD15" s="52" t="str">
        <f t="shared" ca="1" si="9"/>
        <v/>
      </c>
      <c r="AE15" s="68">
        <f ca="1">IFERROR(VLOOKUP(AD15,'（様式１号）３整理番号表'!$B$26:$H$31,2,FALSE),0)</f>
        <v>0</v>
      </c>
      <c r="AF15" s="52" t="str">
        <f t="shared" ca="1" si="41"/>
        <v/>
      </c>
      <c r="AG15" s="68">
        <f ca="1">IFERROR(VLOOKUP(AF15,'（様式１号）３整理番号表'!$J$5:$N$59,2,FALSE),0)</f>
        <v>0</v>
      </c>
      <c r="AH15" s="51" t="str">
        <f t="shared" ca="1" si="42"/>
        <v/>
      </c>
      <c r="AI15" s="68">
        <f ca="1">IFERROR(VLOOKUP(AH15,'（様式１号）３整理番号表'!$P$5:$R$29,2,FALSE),0)</f>
        <v>0</v>
      </c>
      <c r="AJ15" s="71" t="str">
        <f t="shared" ca="1" si="43"/>
        <v/>
      </c>
      <c r="AK15" s="71" t="str">
        <f t="shared" ca="1" si="44"/>
        <v/>
      </c>
      <c r="AL15" s="71"/>
      <c r="AM15" s="51" t="str">
        <f t="shared" ca="1" si="45"/>
        <v/>
      </c>
      <c r="AN15" s="68">
        <f ca="1">IFERROR(VLOOKUP(AM15,'（様式１号）３整理番号表'!$P$5:$R$29,2,FALSE),0)</f>
        <v>0</v>
      </c>
      <c r="AO15" s="52" t="str">
        <f t="shared" ca="1" si="46"/>
        <v/>
      </c>
      <c r="AP15" s="68">
        <f t="shared" ca="1" si="47"/>
        <v>0</v>
      </c>
      <c r="AQ15" s="52" t="str">
        <f t="shared" ca="1" si="48"/>
        <v/>
      </c>
      <c r="AR15" s="23" t="str">
        <f t="shared" ca="1" si="49"/>
        <v/>
      </c>
      <c r="AS15" s="68" t="str">
        <f t="shared" ca="1" si="50"/>
        <v/>
      </c>
      <c r="AT15" s="188" t="str">
        <f t="shared" ca="1" si="51"/>
        <v/>
      </c>
      <c r="AU15" s="55" t="str">
        <f t="shared" ca="1" si="52"/>
        <v/>
      </c>
      <c r="AV15" s="655" t="str">
        <f t="shared" ca="1" si="53"/>
        <v/>
      </c>
      <c r="AW15" s="655" t="str">
        <f t="shared" ca="1" si="10"/>
        <v/>
      </c>
      <c r="AX15" s="655" t="str">
        <f t="shared" ca="1" si="10"/>
        <v/>
      </c>
      <c r="AY15" s="655" t="str">
        <f t="shared" ca="1" si="10"/>
        <v/>
      </c>
      <c r="AZ15" s="655" t="str">
        <f t="shared" ca="1" si="54"/>
        <v/>
      </c>
      <c r="BA15" s="655" t="str">
        <f t="shared" ca="1" si="55"/>
        <v/>
      </c>
      <c r="BB15" s="655" t="str">
        <f t="shared" ca="1" si="11"/>
        <v/>
      </c>
      <c r="BC15" s="655" t="str">
        <f t="shared" ca="1" si="11"/>
        <v/>
      </c>
      <c r="BD15" s="51" t="str">
        <f t="shared" ca="1" si="56"/>
        <v/>
      </c>
      <c r="BE15" s="52" t="str">
        <f t="shared" ca="1" si="57"/>
        <v/>
      </c>
      <c r="BF15" s="69">
        <f ca="1">IF(BD15&lt;&gt;"",INDEX('（様式１号）３整理番号表'!$AB$7:$AQ$12,MATCH(BD15,'（様式１号）３整理番号表'!$AA$7:$AA$12,0),MATCH(BE15,'（様式１号）３整理番号表'!$AB$6:$AQ$6,0)),0)</f>
        <v>0</v>
      </c>
      <c r="BG15" s="71" t="str">
        <f t="shared" ca="1" si="12"/>
        <v/>
      </c>
      <c r="BH15" s="54" t="str">
        <f t="shared" ca="1" si="58"/>
        <v/>
      </c>
      <c r="BI15" s="55" t="str">
        <f t="shared" ca="1" si="59"/>
        <v/>
      </c>
      <c r="BJ15" s="54" t="str">
        <f t="shared" ca="1" si="60"/>
        <v/>
      </c>
      <c r="BK15" s="53" t="str">
        <f t="shared" ca="1" si="61"/>
        <v/>
      </c>
      <c r="BL15" s="56" t="str">
        <f t="shared" ca="1" si="62"/>
        <v/>
      </c>
      <c r="BM15" s="57" t="str">
        <f t="shared" ca="1" si="63"/>
        <v/>
      </c>
      <c r="BN15" s="58" t="str">
        <f t="shared" ca="1" si="64"/>
        <v/>
      </c>
      <c r="BO15" s="56" t="str">
        <f t="shared" ca="1" si="65"/>
        <v/>
      </c>
      <c r="BP15" s="72" t="str">
        <f t="shared" ca="1" si="66"/>
        <v/>
      </c>
      <c r="BQ15" s="70" t="str">
        <f t="shared" ca="1" si="67"/>
        <v/>
      </c>
      <c r="BR15" s="160" t="str">
        <f t="shared" ca="1" si="13"/>
        <v/>
      </c>
      <c r="BS15" s="638" t="str">
        <f t="shared" ca="1" si="68"/>
        <v/>
      </c>
      <c r="BT15" s="51" t="str">
        <f t="shared" ca="1" si="69"/>
        <v/>
      </c>
      <c r="BU15" s="59" t="str">
        <f t="shared" ca="1" si="70"/>
        <v/>
      </c>
      <c r="BV15" s="60" t="str">
        <f t="shared" ca="1" si="71"/>
        <v/>
      </c>
      <c r="BW15" s="209">
        <f ca="1">IF('ポイント要件確認等（個別表）'!AD15=1,ROUNDDOWN('ポイント要件確認等（個別表）'!AV15,-3),IF('ポイント要件確認等（個別表）'!AD15=2,ROUNDDOWN('ポイント要件確認等（個別表）'!BH15,-3),IF('ポイント要件確認等（個別表）'!AD15=3,ROUNDDOWN('ポイント要件確認等（個別表）'!BT15,-3),0)))</f>
        <v>0</v>
      </c>
      <c r="BX15" s="60" t="str">
        <f t="shared" ca="1" si="72"/>
        <v/>
      </c>
      <c r="BY15" s="210" t="e">
        <f t="shared" ca="1" si="73"/>
        <v>#VALUE!</v>
      </c>
      <c r="BZ15" s="210">
        <f t="shared" ca="1" si="74"/>
        <v>0</v>
      </c>
      <c r="CA15" s="60" t="str">
        <f t="shared" ca="1" si="75"/>
        <v/>
      </c>
      <c r="CB15" s="60" t="str">
        <f t="shared" ca="1" si="76"/>
        <v/>
      </c>
      <c r="CC15" s="636"/>
      <c r="CD15" s="60" t="str">
        <f t="shared" ca="1" si="77"/>
        <v/>
      </c>
      <c r="CE15" s="161" t="str">
        <f t="shared" ca="1" si="78"/>
        <v/>
      </c>
      <c r="CF15" s="225" t="str">
        <f t="shared" ca="1" si="79"/>
        <v>含税額</v>
      </c>
      <c r="CG15" s="226" t="str">
        <f t="shared" ca="1" si="80"/>
        <v/>
      </c>
      <c r="CH15" s="61"/>
      <c r="CI15" s="223"/>
      <c r="CJ15" s="213">
        <v>7</v>
      </c>
      <c r="CK15" s="218"/>
      <c r="CL15" s="51"/>
      <c r="CM15" s="68" t="str">
        <f>IFERROR(VLOOKUP(CL15,'（様式１号）３整理番号表'!$T$5:$V$15,2,FALSE),"")</f>
        <v/>
      </c>
      <c r="CN15" s="52"/>
      <c r="CO15" s="68" t="str">
        <f>IFERROR(VLOOKUP(CN15,'（様式１号）３整理番号表'!$T$19:$V$24,2,FALSE),"")</f>
        <v/>
      </c>
      <c r="CP15" s="52"/>
      <c r="CQ15" s="210">
        <f t="shared" si="81"/>
        <v>0</v>
      </c>
      <c r="CR15" s="227">
        <f t="shared" si="82"/>
        <v>0</v>
      </c>
      <c r="CS15" s="335" t="str">
        <f t="shared" ca="1" si="106"/>
        <v/>
      </c>
      <c r="CT15" s="31" t="str">
        <f t="shared" ca="1" si="83"/>
        <v/>
      </c>
      <c r="CU15" s="30" t="str">
        <f t="shared" ca="1" si="107"/>
        <v/>
      </c>
      <c r="CV15" s="236" t="str">
        <f t="shared" ca="1" si="84"/>
        <v/>
      </c>
      <c r="CW15" s="236" t="str">
        <f t="shared" ca="1" si="85"/>
        <v/>
      </c>
      <c r="CX15" s="236" t="str">
        <f t="shared" ca="1" si="86"/>
        <v/>
      </c>
      <c r="CY15" s="236" t="str">
        <f t="shared" ca="1" si="87"/>
        <v/>
      </c>
      <c r="CZ15" s="296" t="str">
        <f ca="1">IFERROR(VLOOKUP($CS15,'（様式１号）３整理番号表'!$Z$19:$AB$32,3,FALSE),"")</f>
        <v/>
      </c>
      <c r="DA15" s="239" t="str">
        <f t="shared" ca="1" si="88"/>
        <v/>
      </c>
      <c r="DB15" s="5"/>
      <c r="DC15" s="301" t="str">
        <f t="shared" ca="1" si="108"/>
        <v/>
      </c>
      <c r="DD15" s="304" t="str">
        <f t="shared" ref="DD15:DD78" ca="1" si="111">IF($DC15="２②",INDEX(INDIRECT("'("&amp;$EM15&amp;")'!C105:AK107"),MATCH("■",INDIRECT("'("&amp;$EM15&amp;")'!B105:B107"),0),13),IF($DC15="","",INDIRECT("'("&amp;$EM15&amp;")'!M118")))</f>
        <v/>
      </c>
      <c r="DE15" s="317" t="str">
        <f t="shared" ref="DE15:DE78" ca="1" si="112">IF($DC15="２②",INDEX(INDIRECT("'("&amp;$EM15&amp;")'!C105:AK107"),MATCH("■",INDIRECT("'("&amp;$EM15&amp;")'!B105:B107"),0),9),IF($DC15="","",INDIRECT("'("&amp;$EM15&amp;")'!I118")))</f>
        <v/>
      </c>
      <c r="DF15" s="317" t="str">
        <f t="shared" ref="DF15:DF78" ca="1" si="113">IF($DC15="２②",INDEX(INDIRECT("'("&amp;$EM15&amp;")'!C105:AK107"),MATCH("■",INDIRECT("'("&amp;$EM15&amp;")'!B105:B107"),0),16),IF($DC15="","",INDIRECT("'("&amp;$EM15&amp;")'!P118")))</f>
        <v/>
      </c>
      <c r="DG15" s="317" t="str">
        <f t="shared" ref="DG15:DG78" ca="1" si="114">IF($DC15="２②",INDEX(INDIRECT("'("&amp;$EM15&amp;")'!C105:AK107"),MATCH("■",INDIRECT("'("&amp;$EM15&amp;")'!B105:B107"),0),20),IF($DC15="","",INDIRECT("'("&amp;$EM15&amp;")'!T118")))</f>
        <v/>
      </c>
      <c r="DH15" s="317" t="str">
        <f t="shared" ref="DH15:DH78" ca="1" si="115">IF($DC15="２②",INDEX(INDIRECT("'("&amp;$EM15&amp;")'!C105:AK107"),MATCH("■",INDIRECT("'("&amp;$EM15&amp;")'!B105:B107"),0),24),IF($DC15="","",INDIRECT("'("&amp;$EM15&amp;")'!X118")))</f>
        <v/>
      </c>
      <c r="DI15" s="309" t="str">
        <f t="shared" ref="DI15:DI78" ca="1" si="116">IF($DC15="２②",INDEX(INDIRECT("'("&amp;$EM15&amp;")'!C105:AK107"),MATCH("■",INDIRECT("'("&amp;$EM15&amp;")'!B105:B107"),0),12),IF($DC15="","",INDIRECT("'("&amp;$EM15&amp;")'!L118")))</f>
        <v/>
      </c>
      <c r="DJ15" s="315" t="str">
        <f t="shared" ca="1" si="89"/>
        <v/>
      </c>
      <c r="DK15" s="647" t="str">
        <f ca="1">IF($DC15="２②",INDEX(INDIRECT("'("&amp;$EM15&amp;")'!C105:AK107"),MATCH("■",INDIRECT("'("&amp;$EM15&amp;")'!B105:B107"),0),30),IF($DC15="","",INDIRECT("'("&amp;$EM15&amp;")'!AD118")))</f>
        <v/>
      </c>
      <c r="DL15" s="6"/>
      <c r="DM15" s="304"/>
      <c r="DN15" s="7"/>
      <c r="DO15" s="7"/>
      <c r="DP15" s="7"/>
      <c r="DQ15" s="7"/>
      <c r="DR15" s="298" t="str">
        <f>IFERROR(VLOOKUP($DL15,'（様式１号）３整理番号表'!$Z$19:$AB$32,3,FALSE),"")</f>
        <v/>
      </c>
      <c r="DS15" s="239" t="str">
        <f t="shared" si="90"/>
        <v/>
      </c>
      <c r="DT15" s="5"/>
      <c r="DU15" s="8"/>
      <c r="DV15" s="62" t="str">
        <f t="shared" ca="1" si="91"/>
        <v/>
      </c>
      <c r="DX15" s="320">
        <f t="shared" ca="1" si="92"/>
        <v>0</v>
      </c>
      <c r="DY15" s="320">
        <f t="shared" ca="1" si="92"/>
        <v>0</v>
      </c>
      <c r="DZ15" s="320">
        <f t="shared" ca="1" si="92"/>
        <v>0</v>
      </c>
      <c r="EA15" s="320">
        <f t="shared" ca="1" si="92"/>
        <v>0</v>
      </c>
      <c r="EB15" s="320">
        <f t="shared" ca="1" si="92"/>
        <v>0</v>
      </c>
      <c r="EC15" s="320">
        <f t="shared" ca="1" si="92"/>
        <v>0</v>
      </c>
      <c r="ED15" s="320">
        <f t="shared" ca="1" si="92"/>
        <v>0</v>
      </c>
      <c r="EE15" s="320">
        <f t="shared" ca="1" si="92"/>
        <v>0</v>
      </c>
      <c r="EF15" s="320">
        <f t="shared" ca="1" si="92"/>
        <v>0</v>
      </c>
      <c r="EG15" s="320">
        <f t="shared" ca="1" si="92"/>
        <v>0</v>
      </c>
      <c r="EH15" s="320">
        <f t="shared" ca="1" si="92"/>
        <v>0</v>
      </c>
      <c r="EI15" s="320">
        <f t="shared" ca="1" si="92"/>
        <v>0</v>
      </c>
      <c r="EJ15" s="320">
        <f t="shared" ca="1" si="92"/>
        <v>0</v>
      </c>
      <c r="EK15" s="320">
        <f t="shared" ca="1" si="92"/>
        <v>0</v>
      </c>
      <c r="EM15" s="278" t="str">
        <f t="shared" ca="1" si="93"/>
        <v/>
      </c>
      <c r="EN15" s="278" t="str">
        <f t="shared" ca="1" si="109"/>
        <v/>
      </c>
      <c r="EO15" s="278" t="str">
        <f t="shared" ca="1" si="110"/>
        <v/>
      </c>
      <c r="EP15" s="278" t="str">
        <f t="shared" ca="1" si="94"/>
        <v/>
      </c>
      <c r="EQ15" s="278" t="str">
        <f ca="1">IFERROR(INDEX('郵便番号（石川県）'!$A$3:$F$2574,MATCH(INDIRECT("'("&amp;EM15&amp;")'!E7"),'郵便番号（石川県）'!$A$3:$A$2574,0),6),"")</f>
        <v/>
      </c>
      <c r="ER15" s="278" t="str">
        <f ca="1">IFERROR(INDEX('郵便番号（石川県）'!$A$3:$F$2574,MATCH(INDIRECT("'("&amp;$EM15&amp;")'!E7"),'郵便番号（石川県）'!$A$3:$A$2574,0),5),"")</f>
        <v/>
      </c>
      <c r="ES15" s="278" t="str">
        <f t="shared" ca="1" si="95"/>
        <v/>
      </c>
      <c r="ET15" s="278" t="str">
        <f t="shared" ca="1" si="96"/>
        <v/>
      </c>
      <c r="EU15" s="278" t="str">
        <f t="shared" ca="1" si="97"/>
        <v/>
      </c>
      <c r="EV15" s="278" t="str">
        <f t="shared" ca="1" si="98"/>
        <v/>
      </c>
      <c r="EW15" s="278" t="str">
        <f t="shared" ca="1" si="99"/>
        <v/>
      </c>
      <c r="EX15" s="278" t="str">
        <f t="shared" ca="1" si="100"/>
        <v/>
      </c>
      <c r="EY15" s="278" t="str">
        <f t="shared" ca="1" si="101"/>
        <v/>
      </c>
      <c r="EZ15" s="278" t="str">
        <f t="shared" ca="1" si="102"/>
        <v/>
      </c>
      <c r="FA15" s="278" t="str">
        <f t="shared" ca="1" si="103"/>
        <v/>
      </c>
      <c r="FB15" s="661" t="str">
        <f t="shared" ca="1" si="104"/>
        <v/>
      </c>
      <c r="FC15" s="663">
        <v>5</v>
      </c>
      <c r="FD15" s="279" t="str">
        <f t="shared" ca="1" si="105"/>
        <v/>
      </c>
    </row>
    <row r="16" spans="1:160" ht="34.5" customHeight="1" x14ac:dyDescent="0.15">
      <c r="A16" s="401">
        <f t="shared" ca="1" si="24"/>
        <v>0</v>
      </c>
      <c r="B16" s="402">
        <f t="shared" si="1"/>
        <v>1</v>
      </c>
      <c r="C16" s="403">
        <f t="shared" ca="1" si="2"/>
        <v>0</v>
      </c>
      <c r="D16" s="403">
        <f t="shared" ca="1" si="3"/>
        <v>0</v>
      </c>
      <c r="E16" s="403">
        <f t="shared" ca="1" si="4"/>
        <v>0</v>
      </c>
      <c r="F16" s="403">
        <f t="shared" ca="1" si="5"/>
        <v>0</v>
      </c>
      <c r="G16" s="403">
        <f t="shared" ca="1" si="25"/>
        <v>0</v>
      </c>
      <c r="H16" s="403">
        <f t="shared" si="6"/>
        <v>0</v>
      </c>
      <c r="I16" s="403">
        <f t="shared" ca="1" si="26"/>
        <v>0</v>
      </c>
      <c r="J16" s="403">
        <f t="shared" ca="1" si="27"/>
        <v>0</v>
      </c>
      <c r="K16" s="402">
        <f t="shared" ca="1" si="28"/>
        <v>0</v>
      </c>
      <c r="L16" s="402">
        <f t="shared" ca="1" si="29"/>
        <v>0</v>
      </c>
      <c r="M16" s="402">
        <f t="shared" ca="1" si="7"/>
        <v>0</v>
      </c>
      <c r="N16" s="404" t="str">
        <f t="shared" ca="1" si="30"/>
        <v>石川県</v>
      </c>
      <c r="O16" s="50">
        <f t="shared" ca="1" si="31"/>
        <v>6</v>
      </c>
      <c r="P16" s="145" t="s">
        <v>412</v>
      </c>
      <c r="Q16" s="322" t="str">
        <f t="shared" ca="1" si="32"/>
        <v/>
      </c>
      <c r="R16" s="322" t="str">
        <f t="shared" ca="1" si="33"/>
        <v/>
      </c>
      <c r="S16" s="32" t="str">
        <f t="shared" ca="1" si="8"/>
        <v/>
      </c>
      <c r="T16" s="32" t="str">
        <f t="shared" ca="1" si="34"/>
        <v/>
      </c>
      <c r="U16" s="186" t="str">
        <f t="shared" ca="1" si="35"/>
        <v/>
      </c>
      <c r="V16" s="326">
        <f ca="1">IFERROR(VLOOKUP(U16,'（様式１号）３整理番号表'!$B$4:$H$5,2,FALSE),0)</f>
        <v>0</v>
      </c>
      <c r="W16" s="67">
        <f t="shared" ca="1" si="36"/>
        <v>0</v>
      </c>
      <c r="X16" s="23" t="str">
        <f t="shared" ca="1" si="37"/>
        <v/>
      </c>
      <c r="Y16" s="52" t="str">
        <f t="shared" ca="1" si="38"/>
        <v/>
      </c>
      <c r="Z16" s="68">
        <f ca="1">IFERROR(VLOOKUP(Y16,'（様式１号）３整理番号表'!$B$10:$H$16,2,FALSE),0)</f>
        <v>0</v>
      </c>
      <c r="AA16" s="52" t="str">
        <f t="shared" ca="1" si="39"/>
        <v/>
      </c>
      <c r="AB16" s="52" t="str">
        <f t="shared" ca="1" si="40"/>
        <v/>
      </c>
      <c r="AC16" s="68">
        <f ca="1">IFERROR(VLOOKUP(AB16,'（様式１号）３整理番号表'!$B$21:$H$22,2,FALSE),0)</f>
        <v>0</v>
      </c>
      <c r="AD16" s="52" t="str">
        <f t="shared" ca="1" si="9"/>
        <v/>
      </c>
      <c r="AE16" s="68">
        <f ca="1">IFERROR(VLOOKUP(AD16,'（様式１号）３整理番号表'!$B$26:$H$31,2,FALSE),0)</f>
        <v>0</v>
      </c>
      <c r="AF16" s="52" t="str">
        <f t="shared" ca="1" si="41"/>
        <v/>
      </c>
      <c r="AG16" s="68">
        <f ca="1">IFERROR(VLOOKUP(AF16,'（様式１号）３整理番号表'!$J$5:$N$59,2,FALSE),0)</f>
        <v>0</v>
      </c>
      <c r="AH16" s="51" t="str">
        <f t="shared" ca="1" si="42"/>
        <v/>
      </c>
      <c r="AI16" s="68">
        <f ca="1">IFERROR(VLOOKUP(AH16,'（様式１号）３整理番号表'!$P$5:$R$29,2,FALSE),0)</f>
        <v>0</v>
      </c>
      <c r="AJ16" s="71" t="str">
        <f t="shared" ca="1" si="43"/>
        <v/>
      </c>
      <c r="AK16" s="71" t="str">
        <f t="shared" ca="1" si="44"/>
        <v/>
      </c>
      <c r="AL16" s="71"/>
      <c r="AM16" s="51" t="str">
        <f t="shared" ca="1" si="45"/>
        <v/>
      </c>
      <c r="AN16" s="68">
        <f ca="1">IFERROR(VLOOKUP(AM16,'（様式１号）３整理番号表'!$P$5:$R$29,2,FALSE),0)</f>
        <v>0</v>
      </c>
      <c r="AO16" s="52" t="str">
        <f t="shared" ca="1" si="46"/>
        <v/>
      </c>
      <c r="AP16" s="68">
        <f t="shared" ca="1" si="47"/>
        <v>0</v>
      </c>
      <c r="AQ16" s="52" t="str">
        <f t="shared" ca="1" si="48"/>
        <v/>
      </c>
      <c r="AR16" s="23" t="str">
        <f t="shared" ca="1" si="49"/>
        <v/>
      </c>
      <c r="AS16" s="68" t="str">
        <f t="shared" ca="1" si="50"/>
        <v/>
      </c>
      <c r="AT16" s="188" t="str">
        <f t="shared" ca="1" si="51"/>
        <v/>
      </c>
      <c r="AU16" s="55" t="str">
        <f t="shared" ca="1" si="52"/>
        <v/>
      </c>
      <c r="AV16" s="655" t="str">
        <f t="shared" ca="1" si="53"/>
        <v/>
      </c>
      <c r="AW16" s="655" t="str">
        <f t="shared" ca="1" si="10"/>
        <v/>
      </c>
      <c r="AX16" s="655" t="str">
        <f t="shared" ca="1" si="10"/>
        <v/>
      </c>
      <c r="AY16" s="655" t="str">
        <f t="shared" ca="1" si="10"/>
        <v/>
      </c>
      <c r="AZ16" s="655" t="str">
        <f t="shared" ca="1" si="54"/>
        <v/>
      </c>
      <c r="BA16" s="655" t="str">
        <f t="shared" ca="1" si="55"/>
        <v/>
      </c>
      <c r="BB16" s="655" t="str">
        <f t="shared" ca="1" si="11"/>
        <v/>
      </c>
      <c r="BC16" s="655" t="str">
        <f t="shared" ca="1" si="11"/>
        <v/>
      </c>
      <c r="BD16" s="51" t="str">
        <f t="shared" ca="1" si="56"/>
        <v/>
      </c>
      <c r="BE16" s="52" t="str">
        <f t="shared" ca="1" si="57"/>
        <v/>
      </c>
      <c r="BF16" s="69">
        <f ca="1">IF(BD16&lt;&gt;"",INDEX('（様式１号）３整理番号表'!$AB$7:$AQ$12,MATCH(BD16,'（様式１号）３整理番号表'!$AA$7:$AA$12,0),MATCH(BE16,'（様式１号）３整理番号表'!$AB$6:$AQ$6,0)),0)</f>
        <v>0</v>
      </c>
      <c r="BG16" s="71" t="str">
        <f t="shared" ca="1" si="12"/>
        <v/>
      </c>
      <c r="BH16" s="54" t="str">
        <f t="shared" ca="1" si="58"/>
        <v/>
      </c>
      <c r="BI16" s="55" t="str">
        <f t="shared" ca="1" si="59"/>
        <v/>
      </c>
      <c r="BJ16" s="54" t="str">
        <f t="shared" ca="1" si="60"/>
        <v/>
      </c>
      <c r="BK16" s="53" t="str">
        <f t="shared" ca="1" si="61"/>
        <v/>
      </c>
      <c r="BL16" s="56" t="str">
        <f t="shared" ca="1" si="62"/>
        <v/>
      </c>
      <c r="BM16" s="57" t="str">
        <f t="shared" ca="1" si="63"/>
        <v/>
      </c>
      <c r="BN16" s="58" t="str">
        <f t="shared" ca="1" si="64"/>
        <v/>
      </c>
      <c r="BO16" s="56" t="str">
        <f t="shared" ca="1" si="65"/>
        <v/>
      </c>
      <c r="BP16" s="72" t="str">
        <f t="shared" ca="1" si="66"/>
        <v/>
      </c>
      <c r="BQ16" s="70" t="str">
        <f t="shared" ca="1" si="67"/>
        <v/>
      </c>
      <c r="BR16" s="160" t="str">
        <f t="shared" ca="1" si="13"/>
        <v/>
      </c>
      <c r="BS16" s="638" t="str">
        <f t="shared" ca="1" si="68"/>
        <v/>
      </c>
      <c r="BT16" s="51" t="str">
        <f t="shared" ca="1" si="69"/>
        <v/>
      </c>
      <c r="BU16" s="59" t="str">
        <f t="shared" ca="1" si="70"/>
        <v/>
      </c>
      <c r="BV16" s="60" t="str">
        <f t="shared" ca="1" si="71"/>
        <v/>
      </c>
      <c r="BW16" s="209">
        <f ca="1">IF('ポイント要件確認等（個別表）'!AD16=1,ROUNDDOWN('ポイント要件確認等（個別表）'!AV16,-3),IF('ポイント要件確認等（個別表）'!AD16=2,ROUNDDOWN('ポイント要件確認等（個別表）'!BH16,-3),IF('ポイント要件確認等（個別表）'!AD16=3,ROUNDDOWN('ポイント要件確認等（個別表）'!BT16,-3),0)))</f>
        <v>0</v>
      </c>
      <c r="BX16" s="60" t="str">
        <f t="shared" ca="1" si="72"/>
        <v/>
      </c>
      <c r="BY16" s="210" t="e">
        <f t="shared" ca="1" si="73"/>
        <v>#VALUE!</v>
      </c>
      <c r="BZ16" s="210">
        <f t="shared" ca="1" si="74"/>
        <v>0</v>
      </c>
      <c r="CA16" s="60" t="str">
        <f t="shared" ca="1" si="75"/>
        <v/>
      </c>
      <c r="CB16" s="60" t="str">
        <f t="shared" ca="1" si="76"/>
        <v/>
      </c>
      <c r="CC16" s="636"/>
      <c r="CD16" s="60" t="str">
        <f t="shared" ca="1" si="77"/>
        <v/>
      </c>
      <c r="CE16" s="161" t="str">
        <f t="shared" ca="1" si="78"/>
        <v/>
      </c>
      <c r="CF16" s="225" t="str">
        <f t="shared" ca="1" si="79"/>
        <v>含税額</v>
      </c>
      <c r="CG16" s="226" t="str">
        <f t="shared" ca="1" si="80"/>
        <v/>
      </c>
      <c r="CH16" s="61"/>
      <c r="CI16" s="223"/>
      <c r="CJ16" s="213"/>
      <c r="CK16" s="218"/>
      <c r="CL16" s="51"/>
      <c r="CM16" s="68" t="str">
        <f>IFERROR(VLOOKUP(CL16,'（様式１号）３整理番号表'!$T$5:$V$15,2,FALSE),"")</f>
        <v/>
      </c>
      <c r="CN16" s="52"/>
      <c r="CO16" s="68" t="str">
        <f>IFERROR(VLOOKUP(CN16,'（様式１号）３整理番号表'!$T$19:$V$24,2,FALSE),"")</f>
        <v/>
      </c>
      <c r="CP16" s="52"/>
      <c r="CQ16" s="210">
        <f t="shared" si="81"/>
        <v>0</v>
      </c>
      <c r="CR16" s="227">
        <f t="shared" si="82"/>
        <v>0</v>
      </c>
      <c r="CS16" s="335" t="str">
        <f t="shared" ca="1" si="106"/>
        <v/>
      </c>
      <c r="CT16" s="31" t="str">
        <f t="shared" ca="1" si="83"/>
        <v/>
      </c>
      <c r="CU16" s="30" t="str">
        <f t="shared" ca="1" si="107"/>
        <v/>
      </c>
      <c r="CV16" s="236" t="str">
        <f t="shared" ca="1" si="84"/>
        <v/>
      </c>
      <c r="CW16" s="236" t="str">
        <f t="shared" ca="1" si="85"/>
        <v/>
      </c>
      <c r="CX16" s="236" t="str">
        <f t="shared" ca="1" si="86"/>
        <v/>
      </c>
      <c r="CY16" s="236" t="str">
        <f t="shared" ca="1" si="87"/>
        <v/>
      </c>
      <c r="CZ16" s="296" t="str">
        <f ca="1">IFERROR(VLOOKUP($CS16,'（様式１号）３整理番号表'!$Z$19:$AB$32,3,FALSE),"")</f>
        <v/>
      </c>
      <c r="DA16" s="239" t="str">
        <f t="shared" ca="1" si="88"/>
        <v/>
      </c>
      <c r="DB16" s="5"/>
      <c r="DC16" s="301" t="str">
        <f t="shared" ca="1" si="108"/>
        <v/>
      </c>
      <c r="DD16" s="304" t="str">
        <f t="shared" ca="1" si="111"/>
        <v/>
      </c>
      <c r="DE16" s="293" t="str">
        <f t="shared" ca="1" si="112"/>
        <v/>
      </c>
      <c r="DF16" s="293" t="str">
        <f t="shared" ca="1" si="113"/>
        <v/>
      </c>
      <c r="DG16" s="293" t="str">
        <f t="shared" ca="1" si="114"/>
        <v/>
      </c>
      <c r="DH16" s="293" t="str">
        <f t="shared" ca="1" si="115"/>
        <v/>
      </c>
      <c r="DI16" s="309" t="str">
        <f t="shared" ca="1" si="116"/>
        <v/>
      </c>
      <c r="DJ16" s="315" t="str">
        <f t="shared" ca="1" si="89"/>
        <v/>
      </c>
      <c r="DK16" s="5" t="str">
        <f t="shared" ref="DK16:DK79" ca="1" si="117">IF($DC16="２②",INDEX(INDIRECT("'("&amp;$EM16&amp;")'!C105:AK107"),MATCH("■",INDIRECT("'("&amp;$EM16&amp;")'!B105:B107"),0),30),IF($DC16="","",INDIRECT("'("&amp;$EM16&amp;")'!AD118")))</f>
        <v/>
      </c>
      <c r="DL16" s="6"/>
      <c r="DM16" s="304"/>
      <c r="DN16" s="7"/>
      <c r="DO16" s="7"/>
      <c r="DP16" s="7"/>
      <c r="DQ16" s="7"/>
      <c r="DR16" s="298" t="str">
        <f>IFERROR(VLOOKUP($DL16,'（様式１号）３整理番号表'!$Z$19:$AB$32,3,FALSE),"")</f>
        <v/>
      </c>
      <c r="DS16" s="239" t="str">
        <f t="shared" si="90"/>
        <v/>
      </c>
      <c r="DT16" s="5"/>
      <c r="DU16" s="8"/>
      <c r="DV16" s="62" t="str">
        <f t="shared" ca="1" si="91"/>
        <v/>
      </c>
      <c r="DX16" s="320">
        <f t="shared" ca="1" si="92"/>
        <v>0</v>
      </c>
      <c r="DY16" s="320">
        <f t="shared" ca="1" si="92"/>
        <v>0</v>
      </c>
      <c r="DZ16" s="320">
        <f t="shared" ca="1" si="92"/>
        <v>0</v>
      </c>
      <c r="EA16" s="320">
        <f t="shared" ca="1" si="92"/>
        <v>0</v>
      </c>
      <c r="EB16" s="320">
        <f t="shared" ca="1" si="92"/>
        <v>0</v>
      </c>
      <c r="EC16" s="320">
        <f t="shared" ca="1" si="92"/>
        <v>0</v>
      </c>
      <c r="ED16" s="320">
        <f t="shared" ca="1" si="92"/>
        <v>0</v>
      </c>
      <c r="EE16" s="320">
        <f t="shared" ca="1" si="92"/>
        <v>0</v>
      </c>
      <c r="EF16" s="320">
        <f t="shared" ca="1" si="92"/>
        <v>0</v>
      </c>
      <c r="EG16" s="320">
        <f t="shared" ca="1" si="92"/>
        <v>0</v>
      </c>
      <c r="EH16" s="320">
        <f t="shared" ca="1" si="92"/>
        <v>0</v>
      </c>
      <c r="EI16" s="320">
        <f t="shared" ca="1" si="92"/>
        <v>0</v>
      </c>
      <c r="EJ16" s="320">
        <f t="shared" ca="1" si="92"/>
        <v>0</v>
      </c>
      <c r="EK16" s="320">
        <f t="shared" ca="1" si="92"/>
        <v>0</v>
      </c>
      <c r="EM16" s="278" t="str">
        <f t="shared" ca="1" si="93"/>
        <v/>
      </c>
      <c r="EN16" s="278" t="str">
        <f t="shared" ca="1" si="109"/>
        <v/>
      </c>
      <c r="EO16" s="278" t="str">
        <f t="shared" ca="1" si="110"/>
        <v/>
      </c>
      <c r="EP16" s="278" t="str">
        <f t="shared" ca="1" si="94"/>
        <v/>
      </c>
      <c r="EQ16" s="278" t="str">
        <f ca="1">IFERROR(INDEX('郵便番号（石川県）'!$A$3:$F$2574,MATCH(INDIRECT("'("&amp;EM16&amp;")'!E7"),'郵便番号（石川県）'!$A$3:$A$2574,0),6),"")</f>
        <v/>
      </c>
      <c r="ER16" s="278" t="str">
        <f ca="1">IFERROR(INDEX('郵便番号（石川県）'!$A$3:$F$2574,MATCH(INDIRECT("'("&amp;$EM16&amp;")'!E7"),'郵便番号（石川県）'!$A$3:$A$2574,0),5),"")</f>
        <v/>
      </c>
      <c r="ES16" s="278" t="str">
        <f t="shared" ca="1" si="95"/>
        <v/>
      </c>
      <c r="ET16" s="278" t="str">
        <f t="shared" ca="1" si="96"/>
        <v/>
      </c>
      <c r="EU16" s="278" t="str">
        <f t="shared" ca="1" si="97"/>
        <v/>
      </c>
      <c r="EV16" s="278" t="str">
        <f t="shared" ca="1" si="98"/>
        <v/>
      </c>
      <c r="EW16" s="278" t="str">
        <f t="shared" ca="1" si="99"/>
        <v/>
      </c>
      <c r="EX16" s="278" t="str">
        <f t="shared" ca="1" si="100"/>
        <v/>
      </c>
      <c r="EY16" s="278" t="str">
        <f t="shared" ca="1" si="101"/>
        <v/>
      </c>
      <c r="EZ16" s="278" t="str">
        <f t="shared" ca="1" si="102"/>
        <v/>
      </c>
      <c r="FA16" s="278" t="str">
        <f t="shared" ca="1" si="103"/>
        <v/>
      </c>
      <c r="FB16" s="661" t="str">
        <f t="shared" ca="1" si="104"/>
        <v/>
      </c>
      <c r="FC16" s="664">
        <v>6</v>
      </c>
      <c r="FD16" s="279" t="str">
        <f t="shared" ca="1" si="105"/>
        <v/>
      </c>
    </row>
    <row r="17" spans="1:160" ht="34.5" customHeight="1" x14ac:dyDescent="0.15">
      <c r="A17" s="401">
        <f t="shared" ca="1" si="24"/>
        <v>0</v>
      </c>
      <c r="B17" s="402">
        <f t="shared" si="1"/>
        <v>1</v>
      </c>
      <c r="C17" s="403">
        <f t="shared" ca="1" si="2"/>
        <v>0</v>
      </c>
      <c r="D17" s="403">
        <f t="shared" ca="1" si="3"/>
        <v>0</v>
      </c>
      <c r="E17" s="403">
        <f t="shared" ca="1" si="4"/>
        <v>0</v>
      </c>
      <c r="F17" s="403">
        <f t="shared" ca="1" si="5"/>
        <v>0</v>
      </c>
      <c r="G17" s="403">
        <f t="shared" ca="1" si="25"/>
        <v>0</v>
      </c>
      <c r="H17" s="403">
        <f t="shared" si="6"/>
        <v>0</v>
      </c>
      <c r="I17" s="403">
        <f t="shared" ca="1" si="26"/>
        <v>0</v>
      </c>
      <c r="J17" s="403">
        <f t="shared" ca="1" si="27"/>
        <v>0</v>
      </c>
      <c r="K17" s="402">
        <f t="shared" ca="1" si="28"/>
        <v>0</v>
      </c>
      <c r="L17" s="402">
        <f t="shared" ca="1" si="29"/>
        <v>0</v>
      </c>
      <c r="M17" s="402">
        <f t="shared" ca="1" si="7"/>
        <v>0</v>
      </c>
      <c r="N17" s="404" t="str">
        <f t="shared" ca="1" si="30"/>
        <v>石川県</v>
      </c>
      <c r="O17" s="50">
        <f t="shared" ca="1" si="31"/>
        <v>7</v>
      </c>
      <c r="P17" s="145" t="s">
        <v>412</v>
      </c>
      <c r="Q17" s="322" t="str">
        <f t="shared" ca="1" si="32"/>
        <v/>
      </c>
      <c r="R17" s="322" t="str">
        <f t="shared" ca="1" si="33"/>
        <v/>
      </c>
      <c r="S17" s="32" t="str">
        <f t="shared" ca="1" si="8"/>
        <v/>
      </c>
      <c r="T17" s="32" t="str">
        <f t="shared" ca="1" si="34"/>
        <v/>
      </c>
      <c r="U17" s="186" t="str">
        <f t="shared" ca="1" si="35"/>
        <v/>
      </c>
      <c r="V17" s="326">
        <f ca="1">IFERROR(VLOOKUP(U17,'（様式１号）３整理番号表'!$B$4:$H$5,2,FALSE),0)</f>
        <v>0</v>
      </c>
      <c r="W17" s="67">
        <f t="shared" ca="1" si="36"/>
        <v>0</v>
      </c>
      <c r="X17" s="23" t="str">
        <f t="shared" ref="X17:X80" ca="1" si="118">ES17</f>
        <v/>
      </c>
      <c r="Y17" s="52" t="str">
        <f t="shared" ca="1" si="38"/>
        <v/>
      </c>
      <c r="Z17" s="68">
        <f ca="1">IFERROR(VLOOKUP(Y17,'（様式１号）３整理番号表'!$B$10:$H$16,2,FALSE),0)</f>
        <v>0</v>
      </c>
      <c r="AA17" s="52" t="str">
        <f t="shared" ca="1" si="39"/>
        <v/>
      </c>
      <c r="AB17" s="52" t="str">
        <f t="shared" ca="1" si="40"/>
        <v/>
      </c>
      <c r="AC17" s="68">
        <f ca="1">IFERROR(VLOOKUP(AB17,'（様式１号）３整理番号表'!$B$21:$H$22,2,FALSE),0)</f>
        <v>0</v>
      </c>
      <c r="AD17" s="52" t="str">
        <f t="shared" ca="1" si="9"/>
        <v/>
      </c>
      <c r="AE17" s="68">
        <f ca="1">IFERROR(VLOOKUP(AD17,'（様式１号）３整理番号表'!$B$26:$H$31,2,FALSE),0)</f>
        <v>0</v>
      </c>
      <c r="AF17" s="52" t="str">
        <f t="shared" ca="1" si="41"/>
        <v/>
      </c>
      <c r="AG17" s="68">
        <f ca="1">IFERROR(VLOOKUP(AF17,'（様式１号）３整理番号表'!$J$5:$N$59,2,FALSE),0)</f>
        <v>0</v>
      </c>
      <c r="AH17" s="51" t="str">
        <f t="shared" ca="1" si="42"/>
        <v/>
      </c>
      <c r="AI17" s="68">
        <f ca="1">IFERROR(VLOOKUP(AH17,'（様式１号）３整理番号表'!$P$5:$R$29,2,FALSE),0)</f>
        <v>0</v>
      </c>
      <c r="AJ17" s="71" t="str">
        <f t="shared" ca="1" si="43"/>
        <v/>
      </c>
      <c r="AK17" s="71" t="str">
        <f t="shared" ca="1" si="44"/>
        <v/>
      </c>
      <c r="AL17" s="71"/>
      <c r="AM17" s="51" t="str">
        <f t="shared" ca="1" si="45"/>
        <v/>
      </c>
      <c r="AN17" s="68">
        <f ca="1">IFERROR(VLOOKUP(AM17,'（様式１号）３整理番号表'!$P$5:$R$29,2,FALSE),0)</f>
        <v>0</v>
      </c>
      <c r="AO17" s="52" t="str">
        <f t="shared" ca="1" si="46"/>
        <v/>
      </c>
      <c r="AP17" s="68">
        <f t="shared" ca="1" si="47"/>
        <v>0</v>
      </c>
      <c r="AQ17" s="52" t="str">
        <f t="shared" ca="1" si="48"/>
        <v/>
      </c>
      <c r="AR17" s="23" t="str">
        <f t="shared" ca="1" si="49"/>
        <v/>
      </c>
      <c r="AS17" s="68" t="str">
        <f t="shared" ca="1" si="50"/>
        <v/>
      </c>
      <c r="AT17" s="188" t="str">
        <f t="shared" ca="1" si="51"/>
        <v/>
      </c>
      <c r="AU17" s="55" t="str">
        <f t="shared" ca="1" si="52"/>
        <v/>
      </c>
      <c r="AV17" s="655" t="str">
        <f t="shared" ca="1" si="53"/>
        <v/>
      </c>
      <c r="AW17" s="655" t="str">
        <f t="shared" ca="1" si="10"/>
        <v/>
      </c>
      <c r="AX17" s="655" t="str">
        <f t="shared" ca="1" si="10"/>
        <v/>
      </c>
      <c r="AY17" s="655" t="str">
        <f t="shared" ca="1" si="10"/>
        <v/>
      </c>
      <c r="AZ17" s="655" t="str">
        <f t="shared" ca="1" si="54"/>
        <v/>
      </c>
      <c r="BA17" s="655" t="str">
        <f t="shared" ca="1" si="55"/>
        <v/>
      </c>
      <c r="BB17" s="655" t="str">
        <f t="shared" ca="1" si="11"/>
        <v/>
      </c>
      <c r="BC17" s="655" t="str">
        <f t="shared" ca="1" si="11"/>
        <v/>
      </c>
      <c r="BD17" s="51" t="str">
        <f t="shared" ca="1" si="56"/>
        <v/>
      </c>
      <c r="BE17" s="52" t="str">
        <f t="shared" ca="1" si="57"/>
        <v/>
      </c>
      <c r="BF17" s="69">
        <f ca="1">IF(BD17&lt;&gt;"",INDEX('（様式１号）３整理番号表'!$AB$7:$AQ$12,MATCH(BD17,'（様式１号）３整理番号表'!$AA$7:$AA$12,0),MATCH(BE17,'（様式１号）３整理番号表'!$AB$6:$AQ$6,0)),0)</f>
        <v>0</v>
      </c>
      <c r="BG17" s="71" t="str">
        <f t="shared" ref="BG17" ca="1" si="119">IF(BH17="","",1)</f>
        <v/>
      </c>
      <c r="BH17" s="54" t="str">
        <f t="shared" ca="1" si="58"/>
        <v/>
      </c>
      <c r="BI17" s="55" t="str">
        <f t="shared" ca="1" si="59"/>
        <v/>
      </c>
      <c r="BJ17" s="54" t="str">
        <f t="shared" ca="1" si="60"/>
        <v/>
      </c>
      <c r="BK17" s="53" t="str">
        <f t="shared" ca="1" si="61"/>
        <v/>
      </c>
      <c r="BL17" s="56" t="str">
        <f t="shared" ca="1" si="62"/>
        <v/>
      </c>
      <c r="BM17" s="57" t="str">
        <f t="shared" ca="1" si="63"/>
        <v/>
      </c>
      <c r="BN17" s="58" t="str">
        <f t="shared" ca="1" si="64"/>
        <v/>
      </c>
      <c r="BO17" s="56" t="str">
        <f t="shared" ca="1" si="65"/>
        <v/>
      </c>
      <c r="BP17" s="72" t="str">
        <f t="shared" ca="1" si="66"/>
        <v/>
      </c>
      <c r="BQ17" s="70" t="str">
        <f t="shared" ca="1" si="67"/>
        <v/>
      </c>
      <c r="BR17" s="160" t="str">
        <f t="shared" ca="1" si="13"/>
        <v/>
      </c>
      <c r="BS17" s="638" t="str">
        <f t="shared" ca="1" si="68"/>
        <v/>
      </c>
      <c r="BT17" s="51" t="str">
        <f t="shared" ca="1" si="69"/>
        <v/>
      </c>
      <c r="BU17" s="59" t="str">
        <f t="shared" ca="1" si="70"/>
        <v/>
      </c>
      <c r="BV17" s="60" t="str">
        <f t="shared" ca="1" si="71"/>
        <v/>
      </c>
      <c r="BW17" s="209">
        <f ca="1">IF('ポイント要件確認等（個別表）'!AD17=1,ROUNDDOWN('ポイント要件確認等（個別表）'!AV17,-3),IF('ポイント要件確認等（個別表）'!AD17=2,ROUNDDOWN('ポイント要件確認等（個別表）'!BH17,-3),IF('ポイント要件確認等（個別表）'!AD17=3,ROUNDDOWN('ポイント要件確認等（個別表）'!BT17,-3),0)))</f>
        <v>0</v>
      </c>
      <c r="BX17" s="60" t="str">
        <f t="shared" ca="1" si="72"/>
        <v/>
      </c>
      <c r="BY17" s="210" t="e">
        <f t="shared" ca="1" si="73"/>
        <v>#VALUE!</v>
      </c>
      <c r="BZ17" s="210">
        <f t="shared" ca="1" si="74"/>
        <v>0</v>
      </c>
      <c r="CA17" s="60" t="str">
        <f t="shared" ca="1" si="75"/>
        <v/>
      </c>
      <c r="CB17" s="60" t="str">
        <f t="shared" ca="1" si="76"/>
        <v/>
      </c>
      <c r="CC17" s="636"/>
      <c r="CD17" s="60" t="str">
        <f t="shared" ca="1" si="77"/>
        <v/>
      </c>
      <c r="CE17" s="161" t="str">
        <f t="shared" ca="1" si="78"/>
        <v/>
      </c>
      <c r="CF17" s="225" t="str">
        <f t="shared" ca="1" si="79"/>
        <v>含税額</v>
      </c>
      <c r="CG17" s="226" t="str">
        <f t="shared" ca="1" si="80"/>
        <v/>
      </c>
      <c r="CH17" s="61"/>
      <c r="CI17" s="223"/>
      <c r="CJ17" s="213">
        <v>7</v>
      </c>
      <c r="CK17" s="218"/>
      <c r="CL17" s="51"/>
      <c r="CM17" s="68" t="str">
        <f>IFERROR(VLOOKUP(CL17,'（様式１号）３整理番号表'!$T$5:$V$15,2,FALSE),"")</f>
        <v/>
      </c>
      <c r="CN17" s="52"/>
      <c r="CO17" s="68" t="str">
        <f>IFERROR(VLOOKUP(CN17,'（様式１号）３整理番号表'!$T$19:$V$24,2,FALSE),"")</f>
        <v/>
      </c>
      <c r="CP17" s="52"/>
      <c r="CQ17" s="210">
        <f t="shared" si="81"/>
        <v>0</v>
      </c>
      <c r="CR17" s="227">
        <f t="shared" si="82"/>
        <v>0</v>
      </c>
      <c r="CS17" s="335" t="str">
        <f t="shared" ca="1" si="106"/>
        <v/>
      </c>
      <c r="CT17" s="31" t="str">
        <f t="shared" ca="1" si="83"/>
        <v/>
      </c>
      <c r="CU17" s="30" t="str">
        <f t="shared" ca="1" si="107"/>
        <v/>
      </c>
      <c r="CV17" s="236" t="str">
        <f t="shared" ca="1" si="84"/>
        <v/>
      </c>
      <c r="CW17" s="236" t="str">
        <f t="shared" ca="1" si="85"/>
        <v/>
      </c>
      <c r="CX17" s="236" t="str">
        <f t="shared" ca="1" si="86"/>
        <v/>
      </c>
      <c r="CY17" s="236" t="str">
        <f t="shared" ca="1" si="87"/>
        <v/>
      </c>
      <c r="CZ17" s="296" t="str">
        <f ca="1">IFERROR(VLOOKUP($CS17,'（様式１号）３整理番号表'!$Z$19:$AB$32,3,FALSE),"")</f>
        <v/>
      </c>
      <c r="DA17" s="239" t="str">
        <f t="shared" ca="1" si="88"/>
        <v/>
      </c>
      <c r="DB17" s="5"/>
      <c r="DC17" s="301" t="str">
        <f t="shared" ca="1" si="108"/>
        <v/>
      </c>
      <c r="DD17" s="304" t="str">
        <f t="shared" ca="1" si="111"/>
        <v/>
      </c>
      <c r="DE17" s="293" t="str">
        <f t="shared" ca="1" si="112"/>
        <v/>
      </c>
      <c r="DF17" s="293" t="str">
        <f t="shared" ca="1" si="113"/>
        <v/>
      </c>
      <c r="DG17" s="293" t="str">
        <f t="shared" ca="1" si="114"/>
        <v/>
      </c>
      <c r="DH17" s="293" t="str">
        <f t="shared" ca="1" si="115"/>
        <v/>
      </c>
      <c r="DI17" s="309" t="str">
        <f t="shared" ca="1" si="116"/>
        <v/>
      </c>
      <c r="DJ17" s="315" t="str">
        <f t="shared" ca="1" si="89"/>
        <v/>
      </c>
      <c r="DK17" s="5" t="str">
        <f t="shared" ca="1" si="117"/>
        <v/>
      </c>
      <c r="DL17" s="6"/>
      <c r="DM17" s="304"/>
      <c r="DN17" s="7"/>
      <c r="DO17" s="7"/>
      <c r="DP17" s="7"/>
      <c r="DQ17" s="7"/>
      <c r="DR17" s="298" t="str">
        <f>IFERROR(VLOOKUP($DL17,'（様式１号）３整理番号表'!$Z$19:$AB$32,3,FALSE),"")</f>
        <v/>
      </c>
      <c r="DS17" s="239" t="str">
        <f t="shared" si="90"/>
        <v/>
      </c>
      <c r="DT17" s="5"/>
      <c r="DU17" s="8"/>
      <c r="DV17" s="62" t="str">
        <f t="shared" ca="1" si="91"/>
        <v/>
      </c>
      <c r="DX17" s="320">
        <f t="shared" ca="1" si="92"/>
        <v>0</v>
      </c>
      <c r="DY17" s="320">
        <f t="shared" ca="1" si="92"/>
        <v>0</v>
      </c>
      <c r="DZ17" s="320">
        <f t="shared" ca="1" si="92"/>
        <v>0</v>
      </c>
      <c r="EA17" s="320">
        <f t="shared" ca="1" si="92"/>
        <v>0</v>
      </c>
      <c r="EB17" s="320">
        <f t="shared" ca="1" si="92"/>
        <v>0</v>
      </c>
      <c r="EC17" s="320">
        <f t="shared" ca="1" si="92"/>
        <v>0</v>
      </c>
      <c r="ED17" s="320">
        <f t="shared" ca="1" si="92"/>
        <v>0</v>
      </c>
      <c r="EE17" s="320">
        <f t="shared" ca="1" si="92"/>
        <v>0</v>
      </c>
      <c r="EF17" s="320">
        <f t="shared" ca="1" si="92"/>
        <v>0</v>
      </c>
      <c r="EG17" s="320">
        <f t="shared" ca="1" si="92"/>
        <v>0</v>
      </c>
      <c r="EH17" s="320">
        <f t="shared" ca="1" si="92"/>
        <v>0</v>
      </c>
      <c r="EI17" s="320">
        <f t="shared" ca="1" si="92"/>
        <v>0</v>
      </c>
      <c r="EJ17" s="320">
        <f t="shared" ca="1" si="92"/>
        <v>0</v>
      </c>
      <c r="EK17" s="320">
        <f t="shared" ca="1" si="92"/>
        <v>0</v>
      </c>
      <c r="EM17" s="278" t="str">
        <f t="shared" ca="1" si="93"/>
        <v/>
      </c>
      <c r="EN17" s="278" t="str">
        <f t="shared" ca="1" si="109"/>
        <v/>
      </c>
      <c r="EO17" s="278" t="str">
        <f t="shared" ca="1" si="110"/>
        <v/>
      </c>
      <c r="EP17" s="278" t="str">
        <f t="shared" ca="1" si="94"/>
        <v/>
      </c>
      <c r="EQ17" s="278" t="str">
        <f ca="1">IFERROR(INDEX('郵便番号（石川県）'!$A$3:$F$2574,MATCH(INDIRECT("'("&amp;EM17&amp;")'!E7"),'郵便番号（石川県）'!$A$3:$A$2574,0),6),"")</f>
        <v/>
      </c>
      <c r="ER17" s="278" t="str">
        <f ca="1">IFERROR(INDEX('郵便番号（石川県）'!$A$3:$F$2574,MATCH(INDIRECT("'("&amp;$EM17&amp;")'!E7"),'郵便番号（石川県）'!$A$3:$A$2574,0),5),"")</f>
        <v/>
      </c>
      <c r="ES17" s="278" t="str">
        <f t="shared" ca="1" si="95"/>
        <v/>
      </c>
      <c r="ET17" s="278" t="str">
        <f t="shared" ca="1" si="96"/>
        <v/>
      </c>
      <c r="EU17" s="278" t="str">
        <f t="shared" ca="1" si="97"/>
        <v/>
      </c>
      <c r="EV17" s="278" t="str">
        <f t="shared" ca="1" si="98"/>
        <v/>
      </c>
      <c r="EW17" s="278" t="str">
        <f t="shared" ca="1" si="99"/>
        <v/>
      </c>
      <c r="EX17" s="278" t="str">
        <f t="shared" ca="1" si="100"/>
        <v/>
      </c>
      <c r="EY17" s="278" t="str">
        <f t="shared" ca="1" si="101"/>
        <v/>
      </c>
      <c r="EZ17" s="278" t="str">
        <f t="shared" ca="1" si="102"/>
        <v/>
      </c>
      <c r="FA17" s="278" t="str">
        <f t="shared" ca="1" si="103"/>
        <v/>
      </c>
      <c r="FB17" s="661" t="str">
        <f t="shared" ca="1" si="104"/>
        <v/>
      </c>
      <c r="FC17" s="663">
        <v>7</v>
      </c>
      <c r="FD17" s="279" t="str">
        <f t="shared" ca="1" si="105"/>
        <v/>
      </c>
    </row>
    <row r="18" spans="1:160" ht="34.5" customHeight="1" x14ac:dyDescent="0.15">
      <c r="A18" s="401">
        <f t="shared" ca="1" si="24"/>
        <v>0</v>
      </c>
      <c r="B18" s="402">
        <f t="shared" si="1"/>
        <v>1</v>
      </c>
      <c r="C18" s="403">
        <f t="shared" ca="1" si="2"/>
        <v>0</v>
      </c>
      <c r="D18" s="403">
        <f t="shared" ca="1" si="3"/>
        <v>0</v>
      </c>
      <c r="E18" s="403">
        <f t="shared" ca="1" si="4"/>
        <v>0</v>
      </c>
      <c r="F18" s="403">
        <f t="shared" ca="1" si="5"/>
        <v>0</v>
      </c>
      <c r="G18" s="403">
        <f t="shared" ca="1" si="25"/>
        <v>0</v>
      </c>
      <c r="H18" s="403">
        <f t="shared" si="6"/>
        <v>0</v>
      </c>
      <c r="I18" s="403">
        <f t="shared" ref="I18:I19" ca="1" si="120">IF(R18&lt;&gt;"",IF(R18&lt;&gt;R17,1,0),0)</f>
        <v>0</v>
      </c>
      <c r="J18" s="403">
        <f t="shared" ref="J18:J19" ca="1" si="121">IF(S18&lt;&gt;"",IF(S18&lt;&gt;S17,1,0),0)</f>
        <v>0</v>
      </c>
      <c r="K18" s="402">
        <f t="shared" ref="K18:K19" ca="1" si="122">IF(Q18&lt;&gt;"",IF(Q18&lt;&gt;Q17,1,0),0)</f>
        <v>0</v>
      </c>
      <c r="L18" s="402">
        <f t="shared" ref="L18:L19" ca="1" si="123">IF(X18&lt;&gt;"",IF(X18&lt;&gt;X17,1,IF(AND(R17&lt;&gt;"",R18&lt;&gt;R17),1,0)),0)</f>
        <v>0</v>
      </c>
      <c r="M18" s="402">
        <f t="shared" ca="1" si="7"/>
        <v>0</v>
      </c>
      <c r="N18" s="404" t="str">
        <f t="shared" ref="N18:N19" ca="1" si="124">P18&amp;Q18&amp;S18</f>
        <v>石川県</v>
      </c>
      <c r="O18" s="63">
        <f t="shared" ca="1" si="31"/>
        <v>8</v>
      </c>
      <c r="P18" s="145" t="s">
        <v>412</v>
      </c>
      <c r="Q18" s="322" t="str">
        <f t="shared" ca="1" si="32"/>
        <v/>
      </c>
      <c r="R18" s="322" t="str">
        <f t="shared" ca="1" si="33"/>
        <v/>
      </c>
      <c r="S18" s="32" t="str">
        <f t="shared" ca="1" si="8"/>
        <v/>
      </c>
      <c r="T18" s="32" t="str">
        <f t="shared" ca="1" si="34"/>
        <v/>
      </c>
      <c r="U18" s="186" t="str">
        <f t="shared" ca="1" si="35"/>
        <v/>
      </c>
      <c r="V18" s="326">
        <f ca="1">IFERROR(VLOOKUP(U18,'（様式１号）３整理番号表'!$B$4:$H$5,2,FALSE),0)</f>
        <v>0</v>
      </c>
      <c r="W18" s="67">
        <f t="shared" ref="W18:W81" ca="1" si="125">IF(X18&lt;&gt;"",IF(R18&lt;&gt;R17,1,IF(X18&lt;&gt;X17,W17+1,W17)),0)</f>
        <v>0</v>
      </c>
      <c r="X18" s="23" t="str">
        <f t="shared" ca="1" si="118"/>
        <v/>
      </c>
      <c r="Y18" s="52" t="str">
        <f t="shared" ca="1" si="38"/>
        <v/>
      </c>
      <c r="Z18" s="68">
        <f ca="1">IFERROR(VLOOKUP(Y18,'（様式１号）３整理番号表'!$B$10:$H$16,2,FALSE),0)</f>
        <v>0</v>
      </c>
      <c r="AA18" s="52" t="str">
        <f t="shared" ca="1" si="39"/>
        <v/>
      </c>
      <c r="AB18" s="52" t="str">
        <f t="shared" ca="1" si="40"/>
        <v/>
      </c>
      <c r="AC18" s="68">
        <f ca="1">IFERROR(VLOOKUP(AB18,'（様式１号）３整理番号表'!$B$21:$H$22,2,FALSE),0)</f>
        <v>0</v>
      </c>
      <c r="AD18" s="52" t="str">
        <f t="shared" ca="1" si="9"/>
        <v/>
      </c>
      <c r="AE18" s="68">
        <f ca="1">IFERROR(VLOOKUP(AD18,'（様式１号）３整理番号表'!$B$26:$H$31,2,FALSE),0)</f>
        <v>0</v>
      </c>
      <c r="AF18" s="52" t="str">
        <f t="shared" ca="1" si="41"/>
        <v/>
      </c>
      <c r="AG18" s="68">
        <f ca="1">IFERROR(VLOOKUP(AF18,'（様式１号）３整理番号表'!$J$5:$N$59,2,FALSE),0)</f>
        <v>0</v>
      </c>
      <c r="AH18" s="51" t="str">
        <f t="shared" ca="1" si="42"/>
        <v/>
      </c>
      <c r="AI18" s="68">
        <f ca="1">IFERROR(VLOOKUP(AH18,'（様式１号）３整理番号表'!$P$5:$R$29,2,FALSE),0)</f>
        <v>0</v>
      </c>
      <c r="AJ18" s="71" t="str">
        <f t="shared" ca="1" si="43"/>
        <v/>
      </c>
      <c r="AK18" s="71" t="str">
        <f t="shared" ca="1" si="44"/>
        <v/>
      </c>
      <c r="AL18" s="71"/>
      <c r="AM18" s="51" t="str">
        <f t="shared" ca="1" si="45"/>
        <v/>
      </c>
      <c r="AN18" s="68">
        <f ca="1">IFERROR(VLOOKUP(AM18,'（様式１号）３整理番号表'!$P$5:$R$29,2,FALSE),0)</f>
        <v>0</v>
      </c>
      <c r="AO18" s="52" t="str">
        <f t="shared" ca="1" si="46"/>
        <v/>
      </c>
      <c r="AP18" s="68">
        <f t="shared" ref="AP18:AP81" ca="1" si="126">IF(AR18&lt;&gt;"",IF(OR(X18&lt;&gt;X17,R18&lt;&gt;R17),1,AP17+1),0)</f>
        <v>0</v>
      </c>
      <c r="AQ18" s="52" t="str">
        <f t="shared" ca="1" si="48"/>
        <v/>
      </c>
      <c r="AR18" s="23" t="str">
        <f t="shared" ca="1" si="49"/>
        <v/>
      </c>
      <c r="AS18" s="68" t="str">
        <f t="shared" ref="AS18:AS81" ca="1" si="127">IF(U18=1,1,"")</f>
        <v/>
      </c>
      <c r="AT18" s="188" t="str">
        <f t="shared" ca="1" si="51"/>
        <v/>
      </c>
      <c r="AU18" s="55" t="str">
        <f t="shared" ca="1" si="52"/>
        <v/>
      </c>
      <c r="AV18" s="655" t="str">
        <f t="shared" ca="1" si="53"/>
        <v/>
      </c>
      <c r="AW18" s="655" t="str">
        <f t="shared" ca="1" si="10"/>
        <v/>
      </c>
      <c r="AX18" s="655" t="str">
        <f t="shared" ca="1" si="10"/>
        <v/>
      </c>
      <c r="AY18" s="655" t="str">
        <f t="shared" ca="1" si="10"/>
        <v/>
      </c>
      <c r="AZ18" s="655" t="str">
        <f t="shared" ca="1" si="54"/>
        <v/>
      </c>
      <c r="BA18" s="655" t="str">
        <f t="shared" ca="1" si="55"/>
        <v/>
      </c>
      <c r="BB18" s="655" t="str">
        <f t="shared" ca="1" si="11"/>
        <v/>
      </c>
      <c r="BC18" s="655" t="str">
        <f t="shared" ca="1" si="11"/>
        <v/>
      </c>
      <c r="BD18" s="51" t="str">
        <f t="shared" ca="1" si="56"/>
        <v/>
      </c>
      <c r="BE18" s="52" t="str">
        <f t="shared" ca="1" si="57"/>
        <v/>
      </c>
      <c r="BF18" s="69">
        <f ca="1">IF(BD18&lt;&gt;"",INDEX('（様式１号）３整理番号表'!$AB$7:$AQ$12,MATCH(BD18,'（様式１号）３整理番号表'!$AA$7:$AA$12,0),MATCH(BE18,'（様式１号）３整理番号表'!$AB$6:$AQ$6,0)),0)</f>
        <v>0</v>
      </c>
      <c r="BG18" s="71" t="str">
        <f t="shared" ref="BG18:BG81" ca="1" si="128">IF(BH18="","",1)</f>
        <v/>
      </c>
      <c r="BH18" s="54" t="str">
        <f t="shared" ref="BH18:BH81" ca="1" si="129">IFERROR(IF(INDIRECT("'("&amp;EM18&amp;")'!AF"&amp;52+EN18)="","",INDIRECT("'("&amp;EM18&amp;")'!AF"&amp;52+EN18)),"")</f>
        <v/>
      </c>
      <c r="BI18" s="55" t="str">
        <f t="shared" ca="1" si="59"/>
        <v/>
      </c>
      <c r="BJ18" s="54" t="str">
        <f t="shared" ca="1" si="60"/>
        <v/>
      </c>
      <c r="BK18" s="53" t="str">
        <f t="shared" ca="1" si="61"/>
        <v/>
      </c>
      <c r="BL18" s="56" t="str">
        <f t="shared" ca="1" si="62"/>
        <v/>
      </c>
      <c r="BM18" s="57" t="str">
        <f t="shared" ca="1" si="63"/>
        <v/>
      </c>
      <c r="BN18" s="58" t="str">
        <f t="shared" ca="1" si="64"/>
        <v/>
      </c>
      <c r="BO18" s="56" t="str">
        <f t="shared" ca="1" si="65"/>
        <v/>
      </c>
      <c r="BP18" s="72" t="str">
        <f t="shared" ca="1" si="66"/>
        <v/>
      </c>
      <c r="BQ18" s="70" t="str">
        <f t="shared" ca="1" si="67"/>
        <v/>
      </c>
      <c r="BR18" s="160" t="str">
        <f t="shared" ca="1" si="13"/>
        <v/>
      </c>
      <c r="BS18" s="638" t="str">
        <f t="shared" ca="1" si="68"/>
        <v/>
      </c>
      <c r="BT18" s="51" t="str">
        <f t="shared" ca="1" si="69"/>
        <v/>
      </c>
      <c r="BU18" s="59" t="str">
        <f t="shared" ca="1" si="70"/>
        <v/>
      </c>
      <c r="BV18" s="60" t="str">
        <f t="shared" ca="1" si="71"/>
        <v/>
      </c>
      <c r="BW18" s="209">
        <f ca="1">IF('ポイント要件確認等（個別表）'!AD18=1,ROUNDDOWN('ポイント要件確認等（個別表）'!AV18,-3),IF('ポイント要件確認等（個別表）'!AD18=2,ROUNDDOWN('ポイント要件確認等（個別表）'!BH18,-3),IF('ポイント要件確認等（個別表）'!AD18=3,ROUNDDOWN('ポイント要件確認等（個別表）'!BT18,-3),0)))</f>
        <v>0</v>
      </c>
      <c r="BX18" s="60" t="str">
        <f t="shared" ca="1" si="72"/>
        <v/>
      </c>
      <c r="BY18" s="210" t="e">
        <f t="shared" ref="BY18:BY81" ca="1" si="130">BU18-SUM(BW18,BX18,CA18,CB18,CC18)</f>
        <v>#VALUE!</v>
      </c>
      <c r="BZ18" s="210">
        <f t="shared" ref="BZ18:BZ81" ca="1" si="131">SUM(CA18:CC18)</f>
        <v>0</v>
      </c>
      <c r="CA18" s="60" t="str">
        <f t="shared" ca="1" si="75"/>
        <v/>
      </c>
      <c r="CB18" s="60" t="str">
        <f t="shared" ca="1" si="76"/>
        <v/>
      </c>
      <c r="CC18" s="636"/>
      <c r="CD18" s="60" t="str">
        <f t="shared" ca="1" si="77"/>
        <v/>
      </c>
      <c r="CE18" s="161" t="str">
        <f t="shared" ca="1" si="78"/>
        <v/>
      </c>
      <c r="CF18" s="225" t="str">
        <f t="shared" ca="1" si="79"/>
        <v>含税額</v>
      </c>
      <c r="CG18" s="226" t="str">
        <f t="shared" ca="1" si="80"/>
        <v/>
      </c>
      <c r="CH18" s="61"/>
      <c r="CI18" s="223"/>
      <c r="CJ18" s="213">
        <v>8</v>
      </c>
      <c r="CK18" s="218"/>
      <c r="CL18" s="51"/>
      <c r="CM18" s="68" t="str">
        <f>IFERROR(VLOOKUP(CL18,'（様式１号）３整理番号表'!$T$5:$V$15,2,FALSE),"")</f>
        <v/>
      </c>
      <c r="CN18" s="52"/>
      <c r="CO18" s="68" t="str">
        <f>IFERROR(VLOOKUP(CN18,'（様式１号）３整理番号表'!$T$19:$V$24,2,FALSE),"")</f>
        <v/>
      </c>
      <c r="CP18" s="52"/>
      <c r="CQ18" s="210">
        <f t="shared" ref="CQ18:CQ81" si="132">IF(CP18=1,BX18,0)</f>
        <v>0</v>
      </c>
      <c r="CR18" s="227">
        <f t="shared" ref="CR18:CR81" si="133">IF(CP18=1,ROUNDDOWN(CQ18/15,-3),0)</f>
        <v>0</v>
      </c>
      <c r="CS18" s="335" t="str">
        <f t="shared" ca="1" si="106"/>
        <v/>
      </c>
      <c r="CT18" s="31" t="str">
        <f t="shared" ca="1" si="83"/>
        <v/>
      </c>
      <c r="CU18" s="30" t="str">
        <f t="shared" ca="1" si="107"/>
        <v/>
      </c>
      <c r="CV18" s="236" t="str">
        <f t="shared" ca="1" si="84"/>
        <v/>
      </c>
      <c r="CW18" s="236" t="str">
        <f t="shared" ca="1" si="85"/>
        <v/>
      </c>
      <c r="CX18" s="236" t="str">
        <f t="shared" ca="1" si="86"/>
        <v/>
      </c>
      <c r="CY18" s="236" t="str">
        <f t="shared" ca="1" si="87"/>
        <v/>
      </c>
      <c r="CZ18" s="296" t="str">
        <f ca="1">IFERROR(VLOOKUP($CS18,'（様式１号）３整理番号表'!$Z$19:$AB$32,3,FALSE),"")</f>
        <v/>
      </c>
      <c r="DA18" s="239" t="str">
        <f t="shared" ca="1" si="88"/>
        <v/>
      </c>
      <c r="DB18" s="5"/>
      <c r="DC18" s="301" t="str">
        <f t="shared" ca="1" si="108"/>
        <v/>
      </c>
      <c r="DD18" s="304" t="str">
        <f t="shared" ca="1" si="111"/>
        <v/>
      </c>
      <c r="DE18" s="293" t="str">
        <f t="shared" ca="1" si="112"/>
        <v/>
      </c>
      <c r="DF18" s="293" t="str">
        <f t="shared" ca="1" si="113"/>
        <v/>
      </c>
      <c r="DG18" s="293" t="str">
        <f t="shared" ca="1" si="114"/>
        <v/>
      </c>
      <c r="DH18" s="293" t="str">
        <f t="shared" ca="1" si="115"/>
        <v/>
      </c>
      <c r="DI18" s="309" t="str">
        <f t="shared" ca="1" si="116"/>
        <v/>
      </c>
      <c r="DJ18" s="315" t="str">
        <f t="shared" ca="1" si="89"/>
        <v/>
      </c>
      <c r="DK18" s="5" t="str">
        <f t="shared" ca="1" si="117"/>
        <v/>
      </c>
      <c r="DL18" s="6"/>
      <c r="DM18" s="304"/>
      <c r="DN18" s="7"/>
      <c r="DO18" s="7"/>
      <c r="DP18" s="7"/>
      <c r="DQ18" s="7"/>
      <c r="DR18" s="298" t="str">
        <f>IFERROR(VLOOKUP($DL18,'（様式１号）３整理番号表'!$Z$19:$AB$32,3,FALSE),"")</f>
        <v/>
      </c>
      <c r="DS18" s="239" t="str">
        <f t="shared" si="90"/>
        <v/>
      </c>
      <c r="DT18" s="5"/>
      <c r="DU18" s="8"/>
      <c r="DV18" s="62" t="str">
        <f t="shared" ca="1" si="91"/>
        <v/>
      </c>
      <c r="DX18" s="320">
        <f t="shared" ca="1" si="92"/>
        <v>0</v>
      </c>
      <c r="DY18" s="320">
        <f t="shared" ca="1" si="92"/>
        <v>0</v>
      </c>
      <c r="DZ18" s="320">
        <f t="shared" ca="1" si="92"/>
        <v>0</v>
      </c>
      <c r="EA18" s="320">
        <f t="shared" ca="1" si="92"/>
        <v>0</v>
      </c>
      <c r="EB18" s="320">
        <f t="shared" ca="1" si="92"/>
        <v>0</v>
      </c>
      <c r="EC18" s="320">
        <f t="shared" ca="1" si="92"/>
        <v>0</v>
      </c>
      <c r="ED18" s="320">
        <f t="shared" ca="1" si="92"/>
        <v>0</v>
      </c>
      <c r="EE18" s="320">
        <f t="shared" ca="1" si="92"/>
        <v>0</v>
      </c>
      <c r="EF18" s="320">
        <f t="shared" ca="1" si="92"/>
        <v>0</v>
      </c>
      <c r="EG18" s="320">
        <f t="shared" ca="1" si="92"/>
        <v>0</v>
      </c>
      <c r="EH18" s="320">
        <f t="shared" ca="1" si="92"/>
        <v>0</v>
      </c>
      <c r="EI18" s="320">
        <f t="shared" ca="1" si="92"/>
        <v>0</v>
      </c>
      <c r="EJ18" s="320">
        <f t="shared" ca="1" si="92"/>
        <v>0</v>
      </c>
      <c r="EK18" s="320">
        <f t="shared" ca="1" si="92"/>
        <v>0</v>
      </c>
      <c r="EM18" s="278" t="str">
        <f t="shared" ca="1" si="93"/>
        <v/>
      </c>
      <c r="EN18" s="278" t="str">
        <f t="shared" ca="1" si="109"/>
        <v/>
      </c>
      <c r="EO18" s="278" t="str">
        <f t="shared" ca="1" si="110"/>
        <v/>
      </c>
      <c r="EP18" s="278" t="str">
        <f t="shared" ca="1" si="94"/>
        <v/>
      </c>
      <c r="EQ18" s="278" t="str">
        <f ca="1">IFERROR(INDEX('郵便番号（石川県）'!$A$3:$F$2574,MATCH(INDIRECT("'("&amp;EM18&amp;")'!E7"),'郵便番号（石川県）'!$A$3:$A$2574,0),6),"")</f>
        <v/>
      </c>
      <c r="ER18" s="278" t="str">
        <f ca="1">IFERROR(INDEX('郵便番号（石川県）'!$A$3:$F$2574,MATCH(INDIRECT("'("&amp;$EM18&amp;")'!E7"),'郵便番号（石川県）'!$A$3:$A$2574,0),5),"")</f>
        <v/>
      </c>
      <c r="ES18" s="278" t="str">
        <f t="shared" ca="1" si="95"/>
        <v/>
      </c>
      <c r="ET18" s="278" t="str">
        <f t="shared" ca="1" si="96"/>
        <v/>
      </c>
      <c r="EU18" s="278" t="str">
        <f t="shared" ca="1" si="97"/>
        <v/>
      </c>
      <c r="EV18" s="278" t="str">
        <f t="shared" ca="1" si="98"/>
        <v/>
      </c>
      <c r="EW18" s="278" t="str">
        <f t="shared" ca="1" si="99"/>
        <v/>
      </c>
      <c r="EX18" s="278" t="str">
        <f t="shared" ca="1" si="100"/>
        <v/>
      </c>
      <c r="EY18" s="278" t="str">
        <f t="shared" ca="1" si="101"/>
        <v/>
      </c>
      <c r="EZ18" s="278" t="str">
        <f t="shared" ca="1" si="102"/>
        <v/>
      </c>
      <c r="FA18" s="278" t="str">
        <f t="shared" ca="1" si="103"/>
        <v/>
      </c>
      <c r="FB18" s="661" t="str">
        <f t="shared" ca="1" si="104"/>
        <v/>
      </c>
      <c r="FC18" s="664">
        <v>8</v>
      </c>
      <c r="FD18" s="279" t="str">
        <f t="shared" ca="1" si="105"/>
        <v/>
      </c>
    </row>
    <row r="19" spans="1:160" ht="34.5" customHeight="1" x14ac:dyDescent="0.15">
      <c r="A19" s="401">
        <f t="shared" ca="1" si="24"/>
        <v>0</v>
      </c>
      <c r="B19" s="402">
        <f t="shared" si="1"/>
        <v>1</v>
      </c>
      <c r="C19" s="403">
        <f t="shared" ca="1" si="2"/>
        <v>0</v>
      </c>
      <c r="D19" s="403">
        <f t="shared" ca="1" si="3"/>
        <v>0</v>
      </c>
      <c r="E19" s="403">
        <f t="shared" ca="1" si="4"/>
        <v>0</v>
      </c>
      <c r="F19" s="403">
        <f t="shared" ca="1" si="5"/>
        <v>0</v>
      </c>
      <c r="G19" s="403">
        <f t="shared" ca="1" si="25"/>
        <v>0</v>
      </c>
      <c r="H19" s="403">
        <f t="shared" si="6"/>
        <v>0</v>
      </c>
      <c r="I19" s="403">
        <f t="shared" ca="1" si="120"/>
        <v>0</v>
      </c>
      <c r="J19" s="403">
        <f t="shared" ca="1" si="121"/>
        <v>0</v>
      </c>
      <c r="K19" s="402">
        <f t="shared" ca="1" si="122"/>
        <v>0</v>
      </c>
      <c r="L19" s="402">
        <f t="shared" ca="1" si="123"/>
        <v>0</v>
      </c>
      <c r="M19" s="402">
        <f t="shared" ca="1" si="7"/>
        <v>0</v>
      </c>
      <c r="N19" s="404" t="str">
        <f t="shared" ca="1" si="124"/>
        <v>石川県</v>
      </c>
      <c r="O19" s="63"/>
      <c r="P19" s="145" t="s">
        <v>412</v>
      </c>
      <c r="Q19" s="322" t="str">
        <f t="shared" ca="1" si="32"/>
        <v/>
      </c>
      <c r="R19" s="322" t="str">
        <f t="shared" ca="1" si="33"/>
        <v/>
      </c>
      <c r="S19" s="32" t="str">
        <f t="shared" ref="S19:S82" ca="1" si="134">IF(R19&lt;&gt;"",$R19&amp;IF($U19=1,"(補強)",IF($U19=2,"(補強以外)")),"")</f>
        <v/>
      </c>
      <c r="T19" s="32" t="str">
        <f t="shared" ref="T19:T82" ca="1" si="135">Q19</f>
        <v/>
      </c>
      <c r="U19" s="186" t="str">
        <f t="shared" ca="1" si="35"/>
        <v/>
      </c>
      <c r="V19" s="326">
        <f ca="1">IFERROR(VLOOKUP(U19,'（様式１号）３整理番号表'!$B$4:$H$5,2,FALSE),0)</f>
        <v>0</v>
      </c>
      <c r="W19" s="67">
        <f t="shared" ca="1" si="125"/>
        <v>0</v>
      </c>
      <c r="X19" s="23" t="str">
        <f t="shared" ca="1" si="118"/>
        <v/>
      </c>
      <c r="Y19" s="52" t="str">
        <f t="shared" ca="1" si="38"/>
        <v/>
      </c>
      <c r="Z19" s="68">
        <f ca="1">IFERROR(VLOOKUP(Y19,'（様式１号）３整理番号表'!$B$10:$H$16,2,FALSE),0)</f>
        <v>0</v>
      </c>
      <c r="AA19" s="52" t="str">
        <f t="shared" ca="1" si="39"/>
        <v/>
      </c>
      <c r="AB19" s="52" t="str">
        <f t="shared" ca="1" si="40"/>
        <v/>
      </c>
      <c r="AC19" s="68">
        <f ca="1">IFERROR(VLOOKUP(AB19,'（様式１号）３整理番号表'!$B$21:$H$22,2,FALSE),0)</f>
        <v>0</v>
      </c>
      <c r="AD19" s="52" t="str">
        <f t="shared" ca="1" si="9"/>
        <v/>
      </c>
      <c r="AE19" s="68">
        <f ca="1">IFERROR(VLOOKUP(AD19,'（様式１号）３整理番号表'!$B$26:$H$31,2,FALSE),0)</f>
        <v>0</v>
      </c>
      <c r="AF19" s="52" t="str">
        <f t="shared" ca="1" si="41"/>
        <v/>
      </c>
      <c r="AG19" s="68">
        <f ca="1">IFERROR(VLOOKUP(AF19,'（様式１号）３整理番号表'!$J$5:$N$59,2,FALSE),0)</f>
        <v>0</v>
      </c>
      <c r="AH19" s="51" t="str">
        <f t="shared" ca="1" si="42"/>
        <v/>
      </c>
      <c r="AI19" s="68">
        <f ca="1">IFERROR(VLOOKUP(AH19,'（様式１号）３整理番号表'!$P$5:$R$29,2,FALSE),0)</f>
        <v>0</v>
      </c>
      <c r="AJ19" s="71" t="str">
        <f t="shared" ca="1" si="43"/>
        <v/>
      </c>
      <c r="AK19" s="71" t="str">
        <f t="shared" ca="1" si="44"/>
        <v/>
      </c>
      <c r="AL19" s="71"/>
      <c r="AM19" s="51" t="str">
        <f t="shared" ca="1" si="45"/>
        <v/>
      </c>
      <c r="AN19" s="68">
        <f ca="1">IFERROR(VLOOKUP(AM19,'（様式１号）３整理番号表'!$P$5:$R$29,2,FALSE),0)</f>
        <v>0</v>
      </c>
      <c r="AO19" s="52" t="str">
        <f t="shared" ca="1" si="46"/>
        <v/>
      </c>
      <c r="AP19" s="68">
        <f t="shared" ca="1" si="126"/>
        <v>0</v>
      </c>
      <c r="AQ19" s="52" t="str">
        <f t="shared" ca="1" si="48"/>
        <v/>
      </c>
      <c r="AR19" s="23" t="str">
        <f t="shared" ca="1" si="49"/>
        <v/>
      </c>
      <c r="AS19" s="68" t="str">
        <f t="shared" ca="1" si="127"/>
        <v/>
      </c>
      <c r="AT19" s="188" t="str">
        <f t="shared" ca="1" si="51"/>
        <v/>
      </c>
      <c r="AU19" s="55" t="str">
        <f t="shared" ca="1" si="52"/>
        <v/>
      </c>
      <c r="AV19" s="655" t="str">
        <f t="shared" ca="1" si="53"/>
        <v/>
      </c>
      <c r="AW19" s="655" t="str">
        <f t="shared" ca="1" si="10"/>
        <v/>
      </c>
      <c r="AX19" s="655" t="str">
        <f t="shared" ca="1" si="10"/>
        <v/>
      </c>
      <c r="AY19" s="655" t="str">
        <f t="shared" ca="1" si="10"/>
        <v/>
      </c>
      <c r="AZ19" s="655" t="str">
        <f t="shared" ca="1" si="54"/>
        <v/>
      </c>
      <c r="BA19" s="655" t="str">
        <f t="shared" ca="1" si="55"/>
        <v/>
      </c>
      <c r="BB19" s="655" t="str">
        <f t="shared" ca="1" si="11"/>
        <v/>
      </c>
      <c r="BC19" s="655" t="str">
        <f t="shared" ca="1" si="11"/>
        <v/>
      </c>
      <c r="BD19" s="51" t="str">
        <f t="shared" ca="1" si="56"/>
        <v/>
      </c>
      <c r="BE19" s="52" t="str">
        <f t="shared" ca="1" si="57"/>
        <v/>
      </c>
      <c r="BF19" s="69">
        <f ca="1">IF(BD19&lt;&gt;"",INDEX('（様式１号）３整理番号表'!$AB$7:$AQ$12,MATCH(BD19,'（様式１号）３整理番号表'!$AA$7:$AA$12,0),MATCH(BE19,'（様式１号）３整理番号表'!$AB$6:$AQ$6,0)),0)</f>
        <v>0</v>
      </c>
      <c r="BG19" s="71" t="str">
        <f t="shared" ca="1" si="128"/>
        <v/>
      </c>
      <c r="BH19" s="54" t="str">
        <f t="shared" ca="1" si="129"/>
        <v/>
      </c>
      <c r="BI19" s="55" t="str">
        <f t="shared" ca="1" si="59"/>
        <v/>
      </c>
      <c r="BJ19" s="54" t="str">
        <f t="shared" ca="1" si="60"/>
        <v/>
      </c>
      <c r="BK19" s="53" t="str">
        <f t="shared" ca="1" si="61"/>
        <v/>
      </c>
      <c r="BL19" s="56" t="str">
        <f t="shared" ca="1" si="62"/>
        <v/>
      </c>
      <c r="BM19" s="57" t="str">
        <f t="shared" ca="1" si="63"/>
        <v/>
      </c>
      <c r="BN19" s="58" t="str">
        <f t="shared" ca="1" si="64"/>
        <v/>
      </c>
      <c r="BO19" s="56" t="str">
        <f t="shared" ca="1" si="65"/>
        <v/>
      </c>
      <c r="BP19" s="72" t="str">
        <f t="shared" ca="1" si="66"/>
        <v/>
      </c>
      <c r="BQ19" s="70" t="str">
        <f t="shared" ca="1" si="67"/>
        <v/>
      </c>
      <c r="BR19" s="160" t="str">
        <f t="shared" ca="1" si="13"/>
        <v/>
      </c>
      <c r="BS19" s="638" t="str">
        <f t="shared" ca="1" si="68"/>
        <v/>
      </c>
      <c r="BT19" s="51" t="str">
        <f t="shared" ca="1" si="69"/>
        <v/>
      </c>
      <c r="BU19" s="59" t="str">
        <f t="shared" ca="1" si="70"/>
        <v/>
      </c>
      <c r="BV19" s="60" t="str">
        <f t="shared" ca="1" si="71"/>
        <v/>
      </c>
      <c r="BW19" s="209">
        <f ca="1">IF('ポイント要件確認等（個別表）'!AD19=1,ROUNDDOWN('ポイント要件確認等（個別表）'!AV19,-3),IF('ポイント要件確認等（個別表）'!AD19=2,ROUNDDOWN('ポイント要件確認等（個別表）'!BH19,-3),IF('ポイント要件確認等（個別表）'!AD19=3,ROUNDDOWN('ポイント要件確認等（個別表）'!BT19,-3),0)))</f>
        <v>0</v>
      </c>
      <c r="BX19" s="60" t="str">
        <f t="shared" ca="1" si="72"/>
        <v/>
      </c>
      <c r="BY19" s="210" t="e">
        <f t="shared" ca="1" si="130"/>
        <v>#VALUE!</v>
      </c>
      <c r="BZ19" s="210">
        <f t="shared" ca="1" si="131"/>
        <v>0</v>
      </c>
      <c r="CA19" s="60" t="str">
        <f t="shared" ca="1" si="75"/>
        <v/>
      </c>
      <c r="CB19" s="60" t="str">
        <f t="shared" ca="1" si="76"/>
        <v/>
      </c>
      <c r="CC19" s="636"/>
      <c r="CD19" s="60" t="str">
        <f t="shared" ca="1" si="77"/>
        <v/>
      </c>
      <c r="CE19" s="161" t="str">
        <f t="shared" ca="1" si="78"/>
        <v/>
      </c>
      <c r="CF19" s="225" t="str">
        <f t="shared" ca="1" si="79"/>
        <v>含税額</v>
      </c>
      <c r="CG19" s="226" t="str">
        <f t="shared" ca="1" si="80"/>
        <v/>
      </c>
      <c r="CH19" s="61"/>
      <c r="CI19" s="223"/>
      <c r="CJ19" s="213">
        <v>9</v>
      </c>
      <c r="CK19" s="218"/>
      <c r="CL19" s="51"/>
      <c r="CM19" s="68" t="str">
        <f>IFERROR(VLOOKUP(CL19,'（様式１号）３整理番号表'!$T$5:$V$15,2,FALSE),"")</f>
        <v/>
      </c>
      <c r="CN19" s="52"/>
      <c r="CO19" s="68" t="str">
        <f>IFERROR(VLOOKUP(CN19,'（様式１号）３整理番号表'!$T$19:$V$24,2,FALSE),"")</f>
        <v/>
      </c>
      <c r="CP19" s="52"/>
      <c r="CQ19" s="210">
        <f t="shared" si="132"/>
        <v>0</v>
      </c>
      <c r="CR19" s="227">
        <f t="shared" si="133"/>
        <v>0</v>
      </c>
      <c r="CS19" s="335" t="str">
        <f t="shared" ca="1" si="106"/>
        <v/>
      </c>
      <c r="CT19" s="31" t="str">
        <f t="shared" ca="1" si="83"/>
        <v/>
      </c>
      <c r="CU19" s="30" t="str">
        <f t="shared" ca="1" si="107"/>
        <v/>
      </c>
      <c r="CV19" s="236" t="str">
        <f t="shared" ca="1" si="84"/>
        <v/>
      </c>
      <c r="CW19" s="236" t="str">
        <f t="shared" ca="1" si="85"/>
        <v/>
      </c>
      <c r="CX19" s="236" t="str">
        <f t="shared" ca="1" si="86"/>
        <v/>
      </c>
      <c r="CY19" s="236" t="str">
        <f t="shared" ca="1" si="87"/>
        <v/>
      </c>
      <c r="CZ19" s="296" t="str">
        <f ca="1">IFERROR(VLOOKUP($CS19,'（様式１号）３整理番号表'!$Z$19:$AB$32,3,FALSE),"")</f>
        <v/>
      </c>
      <c r="DA19" s="239" t="str">
        <f t="shared" ca="1" si="88"/>
        <v/>
      </c>
      <c r="DB19" s="5"/>
      <c r="DC19" s="301" t="str">
        <f t="shared" ca="1" si="108"/>
        <v/>
      </c>
      <c r="DD19" s="304" t="str">
        <f t="shared" ca="1" si="111"/>
        <v/>
      </c>
      <c r="DE19" s="293" t="str">
        <f t="shared" ca="1" si="112"/>
        <v/>
      </c>
      <c r="DF19" s="293" t="str">
        <f t="shared" ca="1" si="113"/>
        <v/>
      </c>
      <c r="DG19" s="293" t="str">
        <f t="shared" ca="1" si="114"/>
        <v/>
      </c>
      <c r="DH19" s="293" t="str">
        <f t="shared" ca="1" si="115"/>
        <v/>
      </c>
      <c r="DI19" s="309" t="str">
        <f t="shared" ca="1" si="116"/>
        <v/>
      </c>
      <c r="DJ19" s="315" t="str">
        <f t="shared" ca="1" si="89"/>
        <v/>
      </c>
      <c r="DK19" s="5" t="str">
        <f t="shared" ca="1" si="117"/>
        <v/>
      </c>
      <c r="DL19" s="6"/>
      <c r="DM19" s="304"/>
      <c r="DN19" s="7"/>
      <c r="DO19" s="7"/>
      <c r="DP19" s="7"/>
      <c r="DQ19" s="7"/>
      <c r="DR19" s="298" t="str">
        <f>IFERROR(VLOOKUP($DL19,'（様式１号）３整理番号表'!$Z$19:$AB$32,3,FALSE),"")</f>
        <v/>
      </c>
      <c r="DS19" s="239" t="str">
        <f t="shared" si="90"/>
        <v/>
      </c>
      <c r="DT19" s="5"/>
      <c r="DU19" s="8"/>
      <c r="DV19" s="62" t="str">
        <f t="shared" ca="1" si="91"/>
        <v/>
      </c>
      <c r="DX19" s="320">
        <f t="shared" ca="1" si="92"/>
        <v>0</v>
      </c>
      <c r="DY19" s="320">
        <f t="shared" ca="1" si="92"/>
        <v>0</v>
      </c>
      <c r="DZ19" s="320">
        <f t="shared" ca="1" si="92"/>
        <v>0</v>
      </c>
      <c r="EA19" s="320">
        <f t="shared" ca="1" si="92"/>
        <v>0</v>
      </c>
      <c r="EB19" s="320">
        <f t="shared" ca="1" si="92"/>
        <v>0</v>
      </c>
      <c r="EC19" s="320">
        <f t="shared" ca="1" si="92"/>
        <v>0</v>
      </c>
      <c r="ED19" s="320">
        <f t="shared" ca="1" si="92"/>
        <v>0</v>
      </c>
      <c r="EE19" s="320">
        <f t="shared" ca="1" si="92"/>
        <v>0</v>
      </c>
      <c r="EF19" s="320">
        <f t="shared" ca="1" si="92"/>
        <v>0</v>
      </c>
      <c r="EG19" s="320">
        <f t="shared" ca="1" si="92"/>
        <v>0</v>
      </c>
      <c r="EH19" s="320">
        <f t="shared" ca="1" si="92"/>
        <v>0</v>
      </c>
      <c r="EI19" s="320">
        <f t="shared" ca="1" si="92"/>
        <v>0</v>
      </c>
      <c r="EJ19" s="320">
        <f t="shared" ca="1" si="92"/>
        <v>0</v>
      </c>
      <c r="EK19" s="320">
        <f t="shared" ca="1" si="92"/>
        <v>0</v>
      </c>
      <c r="EM19" s="278" t="str">
        <f t="shared" ca="1" si="93"/>
        <v/>
      </c>
      <c r="EN19" s="278" t="str">
        <f t="shared" ca="1" si="109"/>
        <v/>
      </c>
      <c r="EO19" s="278" t="str">
        <f t="shared" ca="1" si="110"/>
        <v/>
      </c>
      <c r="EP19" s="278" t="str">
        <f t="shared" ca="1" si="94"/>
        <v/>
      </c>
      <c r="EQ19" s="278" t="str">
        <f ca="1">IFERROR(INDEX('郵便番号（石川県）'!$A$3:$F$2574,MATCH(INDIRECT("'("&amp;EM19&amp;")'!E7"),'郵便番号（石川県）'!$A$3:$A$2574,0),6),"")</f>
        <v/>
      </c>
      <c r="ER19" s="278" t="str">
        <f ca="1">IFERROR(INDEX('郵便番号（石川県）'!$A$3:$F$2574,MATCH(INDIRECT("'("&amp;$EM19&amp;")'!E7"),'郵便番号（石川県）'!$A$3:$A$2574,0),5),"")</f>
        <v/>
      </c>
      <c r="ES19" s="278" t="str">
        <f t="shared" ca="1" si="95"/>
        <v/>
      </c>
      <c r="ET19" s="278" t="str">
        <f t="shared" ca="1" si="96"/>
        <v/>
      </c>
      <c r="EU19" s="278" t="str">
        <f t="shared" ca="1" si="97"/>
        <v/>
      </c>
      <c r="EV19" s="278" t="str">
        <f t="shared" ca="1" si="98"/>
        <v/>
      </c>
      <c r="EW19" s="278" t="str">
        <f t="shared" ca="1" si="99"/>
        <v/>
      </c>
      <c r="EX19" s="278" t="str">
        <f t="shared" ca="1" si="100"/>
        <v/>
      </c>
      <c r="EY19" s="278" t="str">
        <f t="shared" ca="1" si="101"/>
        <v/>
      </c>
      <c r="EZ19" s="278" t="str">
        <f t="shared" ca="1" si="102"/>
        <v/>
      </c>
      <c r="FA19" s="278" t="str">
        <f t="shared" ca="1" si="103"/>
        <v/>
      </c>
      <c r="FB19" s="661" t="str">
        <f t="shared" ca="1" si="104"/>
        <v/>
      </c>
      <c r="FC19" s="663">
        <v>9</v>
      </c>
      <c r="FD19" s="279" t="str">
        <f t="shared" ca="1" si="105"/>
        <v/>
      </c>
    </row>
    <row r="20" spans="1:160" ht="34.5" customHeight="1" x14ac:dyDescent="0.15">
      <c r="A20" s="401">
        <f t="shared" ca="1" si="24"/>
        <v>0</v>
      </c>
      <c r="B20" s="402">
        <f t="shared" si="1"/>
        <v>1</v>
      </c>
      <c r="C20" s="403">
        <f t="shared" ref="C20:C83" ca="1" si="136">IF(R20&lt;&gt;"",IF(R20&lt;&gt;R19,C19+1,C19),0)</f>
        <v>0</v>
      </c>
      <c r="D20" s="403">
        <f t="shared" ref="D20:D83" ca="1" si="137">IF(S20&lt;&gt;"",IF(S20&lt;&gt;S19,D19+1,D19),0)</f>
        <v>0</v>
      </c>
      <c r="E20" s="403">
        <f t="shared" ref="E20:E83" ca="1" si="138">IF(Q20&lt;&gt;"",IF(Q20&lt;&gt;Q19,E19+1,E19),0)</f>
        <v>0</v>
      </c>
      <c r="F20" s="403">
        <f t="shared" ref="F20:F83" ca="1" si="139">IF(X20&lt;&gt;"",IF(OR(X20&lt;&gt;X19,R20&lt;&gt;R19),F19+1,F19),0)</f>
        <v>0</v>
      </c>
      <c r="G20" s="403">
        <f t="shared" ref="G20:G83" ca="1" si="140">IF(X20&lt;&gt;"",IF(OR(X20&lt;&gt;X19,R20&lt;&gt;R19,S20&lt;&gt;S19),G19+1,G19),0)</f>
        <v>0</v>
      </c>
      <c r="H20" s="403">
        <f t="shared" ref="H20:H83" si="141">IF(CP20&gt;0,F20,0)</f>
        <v>0</v>
      </c>
      <c r="I20" s="403">
        <f t="shared" ref="I20:I83" ca="1" si="142">IF(R20&lt;&gt;"",IF(R20&lt;&gt;R19,1,0),0)</f>
        <v>0</v>
      </c>
      <c r="J20" s="403">
        <f t="shared" ref="J20:J83" ca="1" si="143">IF(S20&lt;&gt;"",IF(S20&lt;&gt;S19,1,0),0)</f>
        <v>0</v>
      </c>
      <c r="K20" s="402">
        <f t="shared" ref="K20:K83" ca="1" si="144">IF(Q20&lt;&gt;"",IF(Q20&lt;&gt;Q19,1,0),0)</f>
        <v>0</v>
      </c>
      <c r="L20" s="402">
        <f t="shared" ref="L20:L83" ca="1" si="145">IF(X20&lt;&gt;"",IF(X20&lt;&gt;X19,1,IF(AND(R19&lt;&gt;"",R20&lt;&gt;R19),1,0)),0)</f>
        <v>0</v>
      </c>
      <c r="M20" s="402">
        <f t="shared" ref="M20:M83" ca="1" si="146">IF(AND(L20=1,CP20&gt;0),1,0)</f>
        <v>0</v>
      </c>
      <c r="N20" s="404" t="str">
        <f t="shared" ref="N20:N83" ca="1" si="147">P20&amp;Q20&amp;S20</f>
        <v>石川県</v>
      </c>
      <c r="O20" s="63"/>
      <c r="P20" s="145" t="s">
        <v>412</v>
      </c>
      <c r="Q20" s="322" t="str">
        <f t="shared" ca="1" si="32"/>
        <v/>
      </c>
      <c r="R20" s="322" t="str">
        <f t="shared" ca="1" si="33"/>
        <v/>
      </c>
      <c r="S20" s="32" t="str">
        <f t="shared" ca="1" si="134"/>
        <v/>
      </c>
      <c r="T20" s="32" t="str">
        <f t="shared" ca="1" si="135"/>
        <v/>
      </c>
      <c r="U20" s="186" t="str">
        <f t="shared" ca="1" si="35"/>
        <v/>
      </c>
      <c r="V20" s="326">
        <f ca="1">IFERROR(VLOOKUP(U20,'（様式１号）３整理番号表'!$B$4:$H$5,2,FALSE),0)</f>
        <v>0</v>
      </c>
      <c r="W20" s="67">
        <f t="shared" ca="1" si="125"/>
        <v>0</v>
      </c>
      <c r="X20" s="23" t="str">
        <f t="shared" ca="1" si="118"/>
        <v/>
      </c>
      <c r="Y20" s="52" t="str">
        <f t="shared" ca="1" si="38"/>
        <v/>
      </c>
      <c r="Z20" s="68">
        <f ca="1">IFERROR(VLOOKUP(Y20,'（様式１号）３整理番号表'!$B$10:$H$16,2,FALSE),0)</f>
        <v>0</v>
      </c>
      <c r="AA20" s="52" t="str">
        <f t="shared" ca="1" si="39"/>
        <v/>
      </c>
      <c r="AB20" s="52" t="str">
        <f t="shared" ca="1" si="40"/>
        <v/>
      </c>
      <c r="AC20" s="68">
        <f ca="1">IFERROR(VLOOKUP(AB20,'（様式１号）３整理番号表'!$B$21:$H$22,2,FALSE),0)</f>
        <v>0</v>
      </c>
      <c r="AD20" s="52" t="str">
        <f t="shared" ca="1" si="9"/>
        <v/>
      </c>
      <c r="AE20" s="68">
        <f ca="1">IFERROR(VLOOKUP(AD20,'（様式１号）３整理番号表'!$B$26:$H$31,2,FALSE),0)</f>
        <v>0</v>
      </c>
      <c r="AF20" s="52" t="str">
        <f t="shared" ca="1" si="41"/>
        <v/>
      </c>
      <c r="AG20" s="68">
        <f ca="1">IFERROR(VLOOKUP(AF20,'（様式１号）３整理番号表'!$J$5:$N$59,2,FALSE),0)</f>
        <v>0</v>
      </c>
      <c r="AH20" s="51" t="str">
        <f t="shared" ca="1" si="42"/>
        <v/>
      </c>
      <c r="AI20" s="68">
        <f ca="1">IFERROR(VLOOKUP(AH20,'（様式１号）３整理番号表'!$P$5:$R$29,2,FALSE),0)</f>
        <v>0</v>
      </c>
      <c r="AJ20" s="71" t="str">
        <f t="shared" ca="1" si="43"/>
        <v/>
      </c>
      <c r="AK20" s="71" t="str">
        <f t="shared" ca="1" si="44"/>
        <v/>
      </c>
      <c r="AL20" s="71"/>
      <c r="AM20" s="51" t="str">
        <f t="shared" ca="1" si="45"/>
        <v/>
      </c>
      <c r="AN20" s="68">
        <f ca="1">IFERROR(VLOOKUP(AM20,'（様式１号）３整理番号表'!$P$5:$R$29,2,FALSE),0)</f>
        <v>0</v>
      </c>
      <c r="AO20" s="52" t="str">
        <f t="shared" ca="1" si="46"/>
        <v/>
      </c>
      <c r="AP20" s="68">
        <f t="shared" ca="1" si="126"/>
        <v>0</v>
      </c>
      <c r="AQ20" s="52" t="str">
        <f t="shared" ca="1" si="48"/>
        <v/>
      </c>
      <c r="AR20" s="23" t="str">
        <f t="shared" ca="1" si="49"/>
        <v/>
      </c>
      <c r="AS20" s="68" t="str">
        <f t="shared" ca="1" si="127"/>
        <v/>
      </c>
      <c r="AT20" s="188" t="str">
        <f t="shared" ca="1" si="51"/>
        <v/>
      </c>
      <c r="AU20" s="55" t="str">
        <f t="shared" ca="1" si="52"/>
        <v/>
      </c>
      <c r="AV20" s="655" t="str">
        <f t="shared" ca="1" si="53"/>
        <v/>
      </c>
      <c r="AW20" s="655" t="str">
        <f t="shared" ca="1" si="10"/>
        <v/>
      </c>
      <c r="AX20" s="655" t="str">
        <f t="shared" ca="1" si="10"/>
        <v/>
      </c>
      <c r="AY20" s="655" t="str">
        <f t="shared" ca="1" si="10"/>
        <v/>
      </c>
      <c r="AZ20" s="655" t="str">
        <f t="shared" ca="1" si="54"/>
        <v/>
      </c>
      <c r="BA20" s="655" t="str">
        <f t="shared" ca="1" si="55"/>
        <v/>
      </c>
      <c r="BB20" s="655" t="str">
        <f t="shared" ca="1" si="11"/>
        <v/>
      </c>
      <c r="BC20" s="655" t="str">
        <f t="shared" ca="1" si="11"/>
        <v/>
      </c>
      <c r="BD20" s="51" t="str">
        <f t="shared" ca="1" si="56"/>
        <v/>
      </c>
      <c r="BE20" s="52" t="str">
        <f t="shared" ca="1" si="57"/>
        <v/>
      </c>
      <c r="BF20" s="69">
        <f ca="1">IF(BD20&lt;&gt;"",INDEX('（様式１号）３整理番号表'!$AB$7:$AQ$12,MATCH(BD20,'（様式１号）３整理番号表'!$AA$7:$AA$12,0),MATCH(BE20,'（様式１号）３整理番号表'!$AB$6:$AQ$6,0)),0)</f>
        <v>0</v>
      </c>
      <c r="BG20" s="71" t="str">
        <f t="shared" ca="1" si="128"/>
        <v/>
      </c>
      <c r="BH20" s="54" t="str">
        <f t="shared" ca="1" si="129"/>
        <v/>
      </c>
      <c r="BI20" s="55" t="str">
        <f t="shared" ca="1" si="59"/>
        <v/>
      </c>
      <c r="BJ20" s="54" t="str">
        <f t="shared" ca="1" si="60"/>
        <v/>
      </c>
      <c r="BK20" s="53" t="str">
        <f t="shared" ca="1" si="61"/>
        <v/>
      </c>
      <c r="BL20" s="56" t="str">
        <f t="shared" ca="1" si="62"/>
        <v/>
      </c>
      <c r="BM20" s="57" t="str">
        <f t="shared" ca="1" si="63"/>
        <v/>
      </c>
      <c r="BN20" s="58" t="str">
        <f t="shared" ca="1" si="64"/>
        <v/>
      </c>
      <c r="BO20" s="56" t="str">
        <f t="shared" ca="1" si="65"/>
        <v/>
      </c>
      <c r="BP20" s="72" t="str">
        <f t="shared" ca="1" si="66"/>
        <v/>
      </c>
      <c r="BQ20" s="70" t="str">
        <f t="shared" ca="1" si="67"/>
        <v/>
      </c>
      <c r="BR20" s="160" t="str">
        <f t="shared" ca="1" si="13"/>
        <v/>
      </c>
      <c r="BS20" s="638" t="str">
        <f t="shared" ca="1" si="68"/>
        <v/>
      </c>
      <c r="BT20" s="51" t="str">
        <f t="shared" ca="1" si="69"/>
        <v/>
      </c>
      <c r="BU20" s="59" t="str">
        <f t="shared" ca="1" si="70"/>
        <v/>
      </c>
      <c r="BV20" s="60" t="str">
        <f t="shared" ca="1" si="71"/>
        <v/>
      </c>
      <c r="BW20" s="209">
        <f ca="1">IF('ポイント要件確認等（個別表）'!AD20=1,ROUNDDOWN('ポイント要件確認等（個別表）'!AV20,-3),IF('ポイント要件確認等（個別表）'!AD20=2,ROUNDDOWN('ポイント要件確認等（個別表）'!BH20,-3),IF('ポイント要件確認等（個別表）'!AD20=3,ROUNDDOWN('ポイント要件確認等（個別表）'!BT20,-3),0)))</f>
        <v>0</v>
      </c>
      <c r="BX20" s="60" t="str">
        <f t="shared" ca="1" si="72"/>
        <v/>
      </c>
      <c r="BY20" s="210" t="e">
        <f t="shared" ca="1" si="130"/>
        <v>#VALUE!</v>
      </c>
      <c r="BZ20" s="210">
        <f t="shared" ca="1" si="131"/>
        <v>0</v>
      </c>
      <c r="CA20" s="60" t="str">
        <f t="shared" ca="1" si="75"/>
        <v/>
      </c>
      <c r="CB20" s="60" t="str">
        <f t="shared" ca="1" si="76"/>
        <v/>
      </c>
      <c r="CC20" s="636"/>
      <c r="CD20" s="60" t="str">
        <f t="shared" ca="1" si="77"/>
        <v/>
      </c>
      <c r="CE20" s="161" t="str">
        <f t="shared" ca="1" si="78"/>
        <v/>
      </c>
      <c r="CF20" s="225" t="str">
        <f t="shared" ca="1" si="79"/>
        <v>含税額</v>
      </c>
      <c r="CG20" s="226" t="str">
        <f t="shared" ca="1" si="80"/>
        <v/>
      </c>
      <c r="CH20" s="61"/>
      <c r="CI20" s="223"/>
      <c r="CJ20" s="213">
        <v>10</v>
      </c>
      <c r="CK20" s="218"/>
      <c r="CL20" s="51"/>
      <c r="CM20" s="68" t="str">
        <f>IFERROR(VLOOKUP(CL20,'（様式１号）３整理番号表'!$T$5:$V$15,2,FALSE),"")</f>
        <v/>
      </c>
      <c r="CN20" s="52"/>
      <c r="CO20" s="68" t="str">
        <f>IFERROR(VLOOKUP(CN20,'（様式１号）３整理番号表'!$T$19:$V$24,2,FALSE),"")</f>
        <v/>
      </c>
      <c r="CP20" s="52"/>
      <c r="CQ20" s="210">
        <f t="shared" si="132"/>
        <v>0</v>
      </c>
      <c r="CR20" s="227">
        <f t="shared" si="133"/>
        <v>0</v>
      </c>
      <c r="CS20" s="335" t="str">
        <f t="shared" ca="1" si="106"/>
        <v/>
      </c>
      <c r="CT20" s="31" t="str">
        <f t="shared" ca="1" si="83"/>
        <v/>
      </c>
      <c r="CU20" s="30" t="str">
        <f t="shared" ca="1" si="107"/>
        <v/>
      </c>
      <c r="CV20" s="236" t="str">
        <f t="shared" ca="1" si="84"/>
        <v/>
      </c>
      <c r="CW20" s="236" t="str">
        <f t="shared" ca="1" si="85"/>
        <v/>
      </c>
      <c r="CX20" s="236" t="str">
        <f t="shared" ca="1" si="86"/>
        <v/>
      </c>
      <c r="CY20" s="236" t="str">
        <f t="shared" ca="1" si="87"/>
        <v/>
      </c>
      <c r="CZ20" s="296" t="str">
        <f ca="1">IFERROR(VLOOKUP($CS20,'（様式１号）３整理番号表'!$Z$19:$AB$32,3,FALSE),"")</f>
        <v/>
      </c>
      <c r="DA20" s="239" t="str">
        <f t="shared" ca="1" si="88"/>
        <v/>
      </c>
      <c r="DB20" s="5"/>
      <c r="DC20" s="301" t="str">
        <f t="shared" ca="1" si="108"/>
        <v/>
      </c>
      <c r="DD20" s="304" t="str">
        <f t="shared" ca="1" si="111"/>
        <v/>
      </c>
      <c r="DE20" s="293" t="str">
        <f t="shared" ca="1" si="112"/>
        <v/>
      </c>
      <c r="DF20" s="293" t="str">
        <f t="shared" ca="1" si="113"/>
        <v/>
      </c>
      <c r="DG20" s="293" t="str">
        <f t="shared" ca="1" si="114"/>
        <v/>
      </c>
      <c r="DH20" s="293" t="str">
        <f t="shared" ca="1" si="115"/>
        <v/>
      </c>
      <c r="DI20" s="309" t="str">
        <f t="shared" ca="1" si="116"/>
        <v/>
      </c>
      <c r="DJ20" s="315" t="str">
        <f t="shared" ca="1" si="89"/>
        <v/>
      </c>
      <c r="DK20" s="5" t="str">
        <f t="shared" ca="1" si="117"/>
        <v/>
      </c>
      <c r="DL20" s="6"/>
      <c r="DM20" s="304"/>
      <c r="DN20" s="7"/>
      <c r="DO20" s="7"/>
      <c r="DP20" s="7"/>
      <c r="DQ20" s="7"/>
      <c r="DR20" s="298" t="str">
        <f>IFERROR(VLOOKUP($DL20,'（様式１号）３整理番号表'!$Z$19:$AB$32,3,FALSE),"")</f>
        <v/>
      </c>
      <c r="DS20" s="239" t="str">
        <f t="shared" si="90"/>
        <v/>
      </c>
      <c r="DT20" s="5"/>
      <c r="DU20" s="8"/>
      <c r="DV20" s="62" t="str">
        <f t="shared" ca="1" si="91"/>
        <v/>
      </c>
      <c r="DX20" s="320">
        <f t="shared" ca="1" si="92"/>
        <v>0</v>
      </c>
      <c r="DY20" s="320">
        <f t="shared" ca="1" si="92"/>
        <v>0</v>
      </c>
      <c r="DZ20" s="320">
        <f t="shared" ca="1" si="92"/>
        <v>0</v>
      </c>
      <c r="EA20" s="320">
        <f t="shared" ca="1" si="92"/>
        <v>0</v>
      </c>
      <c r="EB20" s="320">
        <f t="shared" ca="1" si="92"/>
        <v>0</v>
      </c>
      <c r="EC20" s="320">
        <f t="shared" ca="1" si="92"/>
        <v>0</v>
      </c>
      <c r="ED20" s="320">
        <f t="shared" ca="1" si="92"/>
        <v>0</v>
      </c>
      <c r="EE20" s="320">
        <f t="shared" ca="1" si="92"/>
        <v>0</v>
      </c>
      <c r="EF20" s="320">
        <f t="shared" ca="1" si="92"/>
        <v>0</v>
      </c>
      <c r="EG20" s="320">
        <f t="shared" ca="1" si="92"/>
        <v>0</v>
      </c>
      <c r="EH20" s="320">
        <f t="shared" ca="1" si="92"/>
        <v>0</v>
      </c>
      <c r="EI20" s="320">
        <f t="shared" ca="1" si="92"/>
        <v>0</v>
      </c>
      <c r="EJ20" s="320">
        <f t="shared" ca="1" si="92"/>
        <v>0</v>
      </c>
      <c r="EK20" s="320">
        <f t="shared" ca="1" si="92"/>
        <v>0</v>
      </c>
      <c r="EM20" s="278" t="str">
        <f t="shared" ca="1" si="93"/>
        <v/>
      </c>
      <c r="EN20" s="278" t="str">
        <f t="shared" ca="1" si="109"/>
        <v/>
      </c>
      <c r="EO20" s="278" t="str">
        <f t="shared" ca="1" si="110"/>
        <v/>
      </c>
      <c r="EP20" s="278" t="str">
        <f t="shared" ca="1" si="94"/>
        <v/>
      </c>
      <c r="EQ20" s="278" t="str">
        <f ca="1">IFERROR(INDEX('郵便番号（石川県）'!$A$3:$F$2574,MATCH(INDIRECT("'("&amp;EM20&amp;")'!E7"),'郵便番号（石川県）'!$A$3:$A$2574,0),6),"")</f>
        <v/>
      </c>
      <c r="ER20" s="278" t="str">
        <f ca="1">IFERROR(INDEX('郵便番号（石川県）'!$A$3:$F$2574,MATCH(INDIRECT("'("&amp;$EM20&amp;")'!E7"),'郵便番号（石川県）'!$A$3:$A$2574,0),5),"")</f>
        <v/>
      </c>
      <c r="ES20" s="278" t="str">
        <f t="shared" ca="1" si="95"/>
        <v/>
      </c>
      <c r="ET20" s="278" t="str">
        <f t="shared" ca="1" si="96"/>
        <v/>
      </c>
      <c r="EU20" s="278" t="str">
        <f t="shared" ca="1" si="97"/>
        <v/>
      </c>
      <c r="EV20" s="278" t="str">
        <f t="shared" ca="1" si="98"/>
        <v/>
      </c>
      <c r="EW20" s="278" t="str">
        <f t="shared" ca="1" si="99"/>
        <v/>
      </c>
      <c r="EX20" s="278" t="str">
        <f t="shared" ca="1" si="100"/>
        <v/>
      </c>
      <c r="EY20" s="278" t="str">
        <f t="shared" ca="1" si="101"/>
        <v/>
      </c>
      <c r="EZ20" s="278" t="str">
        <f t="shared" ca="1" si="102"/>
        <v/>
      </c>
      <c r="FA20" s="278" t="str">
        <f t="shared" ca="1" si="103"/>
        <v/>
      </c>
      <c r="FB20" s="661" t="str">
        <f t="shared" ca="1" si="104"/>
        <v/>
      </c>
      <c r="FC20" s="664">
        <v>10</v>
      </c>
      <c r="FD20" s="279" t="str">
        <f t="shared" ca="1" si="105"/>
        <v/>
      </c>
    </row>
    <row r="21" spans="1:160" ht="34.5" customHeight="1" x14ac:dyDescent="0.15">
      <c r="A21" s="401">
        <f t="shared" ca="1" si="24"/>
        <v>0</v>
      </c>
      <c r="B21" s="402">
        <f t="shared" si="1"/>
        <v>1</v>
      </c>
      <c r="C21" s="403">
        <f t="shared" ca="1" si="136"/>
        <v>0</v>
      </c>
      <c r="D21" s="403">
        <f t="shared" ca="1" si="137"/>
        <v>0</v>
      </c>
      <c r="E21" s="403">
        <f t="shared" ca="1" si="138"/>
        <v>0</v>
      </c>
      <c r="F21" s="403">
        <f t="shared" ca="1" si="139"/>
        <v>0</v>
      </c>
      <c r="G21" s="403">
        <f t="shared" ca="1" si="140"/>
        <v>0</v>
      </c>
      <c r="H21" s="403">
        <f t="shared" si="141"/>
        <v>0</v>
      </c>
      <c r="I21" s="403">
        <f t="shared" ca="1" si="142"/>
        <v>0</v>
      </c>
      <c r="J21" s="403">
        <f t="shared" ca="1" si="143"/>
        <v>0</v>
      </c>
      <c r="K21" s="402">
        <f t="shared" ca="1" si="144"/>
        <v>0</v>
      </c>
      <c r="L21" s="402">
        <f t="shared" ca="1" si="145"/>
        <v>0</v>
      </c>
      <c r="M21" s="402">
        <f t="shared" ca="1" si="146"/>
        <v>0</v>
      </c>
      <c r="N21" s="404" t="str">
        <f t="shared" ca="1" si="147"/>
        <v>石川県</v>
      </c>
      <c r="O21" s="63"/>
      <c r="P21" s="145" t="s">
        <v>412</v>
      </c>
      <c r="Q21" s="322" t="str">
        <f t="shared" ca="1" si="32"/>
        <v/>
      </c>
      <c r="R21" s="322" t="str">
        <f t="shared" ca="1" si="33"/>
        <v/>
      </c>
      <c r="S21" s="32" t="str">
        <f t="shared" ca="1" si="134"/>
        <v/>
      </c>
      <c r="T21" s="32" t="str">
        <f t="shared" ca="1" si="135"/>
        <v/>
      </c>
      <c r="U21" s="186" t="str">
        <f t="shared" ca="1" si="35"/>
        <v/>
      </c>
      <c r="V21" s="326">
        <f ca="1">IFERROR(VLOOKUP(U21,'（様式１号）３整理番号表'!$B$4:$H$5,2,FALSE),0)</f>
        <v>0</v>
      </c>
      <c r="W21" s="67">
        <f t="shared" ca="1" si="125"/>
        <v>0</v>
      </c>
      <c r="X21" s="23" t="str">
        <f t="shared" ca="1" si="118"/>
        <v/>
      </c>
      <c r="Y21" s="52" t="str">
        <f t="shared" ca="1" si="38"/>
        <v/>
      </c>
      <c r="Z21" s="68">
        <f ca="1">IFERROR(VLOOKUP(Y21,'（様式１号）３整理番号表'!$B$10:$H$16,2,FALSE),0)</f>
        <v>0</v>
      </c>
      <c r="AA21" s="52" t="str">
        <f t="shared" ca="1" si="39"/>
        <v/>
      </c>
      <c r="AB21" s="52" t="str">
        <f t="shared" ca="1" si="40"/>
        <v/>
      </c>
      <c r="AC21" s="68">
        <f ca="1">IFERROR(VLOOKUP(AB21,'（様式１号）３整理番号表'!$B$21:$H$22,2,FALSE),0)</f>
        <v>0</v>
      </c>
      <c r="AD21" s="52" t="str">
        <f t="shared" ca="1" si="9"/>
        <v/>
      </c>
      <c r="AE21" s="68">
        <f ca="1">IFERROR(VLOOKUP(AD21,'（様式１号）３整理番号表'!$B$26:$H$31,2,FALSE),0)</f>
        <v>0</v>
      </c>
      <c r="AF21" s="52" t="str">
        <f t="shared" ca="1" si="41"/>
        <v/>
      </c>
      <c r="AG21" s="68">
        <f ca="1">IFERROR(VLOOKUP(AF21,'（様式１号）３整理番号表'!$J$5:$N$59,2,FALSE),0)</f>
        <v>0</v>
      </c>
      <c r="AH21" s="51" t="str">
        <f t="shared" ca="1" si="42"/>
        <v/>
      </c>
      <c r="AI21" s="68">
        <f ca="1">IFERROR(VLOOKUP(AH21,'（様式１号）３整理番号表'!$P$5:$R$29,2,FALSE),0)</f>
        <v>0</v>
      </c>
      <c r="AJ21" s="71" t="str">
        <f t="shared" ca="1" si="43"/>
        <v/>
      </c>
      <c r="AK21" s="71" t="str">
        <f t="shared" ca="1" si="44"/>
        <v/>
      </c>
      <c r="AL21" s="71"/>
      <c r="AM21" s="51" t="str">
        <f t="shared" ca="1" si="45"/>
        <v/>
      </c>
      <c r="AN21" s="68">
        <f ca="1">IFERROR(VLOOKUP(AM21,'（様式１号）３整理番号表'!$P$5:$R$29,2,FALSE),0)</f>
        <v>0</v>
      </c>
      <c r="AO21" s="52" t="str">
        <f t="shared" ca="1" si="46"/>
        <v/>
      </c>
      <c r="AP21" s="68">
        <f t="shared" ca="1" si="126"/>
        <v>0</v>
      </c>
      <c r="AQ21" s="52" t="str">
        <f t="shared" ca="1" si="48"/>
        <v/>
      </c>
      <c r="AR21" s="23" t="str">
        <f t="shared" ca="1" si="49"/>
        <v/>
      </c>
      <c r="AS21" s="68" t="str">
        <f t="shared" ca="1" si="127"/>
        <v/>
      </c>
      <c r="AT21" s="188" t="str">
        <f t="shared" ca="1" si="51"/>
        <v/>
      </c>
      <c r="AU21" s="55" t="str">
        <f t="shared" ca="1" si="52"/>
        <v/>
      </c>
      <c r="AV21" s="655" t="str">
        <f t="shared" ca="1" si="53"/>
        <v/>
      </c>
      <c r="AW21" s="655" t="str">
        <f t="shared" ca="1" si="10"/>
        <v/>
      </c>
      <c r="AX21" s="655" t="str">
        <f t="shared" ca="1" si="10"/>
        <v/>
      </c>
      <c r="AY21" s="655" t="str">
        <f t="shared" ca="1" si="10"/>
        <v/>
      </c>
      <c r="AZ21" s="655" t="str">
        <f t="shared" ca="1" si="54"/>
        <v/>
      </c>
      <c r="BA21" s="655" t="str">
        <f t="shared" ca="1" si="55"/>
        <v/>
      </c>
      <c r="BB21" s="655" t="str">
        <f t="shared" ca="1" si="11"/>
        <v/>
      </c>
      <c r="BC21" s="655" t="str">
        <f t="shared" ca="1" si="11"/>
        <v/>
      </c>
      <c r="BD21" s="51" t="str">
        <f t="shared" ca="1" si="56"/>
        <v/>
      </c>
      <c r="BE21" s="52" t="str">
        <f t="shared" ca="1" si="57"/>
        <v/>
      </c>
      <c r="BF21" s="69">
        <f ca="1">IF(BD21&lt;&gt;"",INDEX('（様式１号）３整理番号表'!$AB$7:$AQ$12,MATCH(BD21,'（様式１号）３整理番号表'!$AA$7:$AA$12,0),MATCH(BE21,'（様式１号）３整理番号表'!$AB$6:$AQ$6,0)),0)</f>
        <v>0</v>
      </c>
      <c r="BG21" s="71" t="str">
        <f t="shared" ca="1" si="128"/>
        <v/>
      </c>
      <c r="BH21" s="54" t="str">
        <f t="shared" ca="1" si="129"/>
        <v/>
      </c>
      <c r="BI21" s="55" t="str">
        <f t="shared" ca="1" si="59"/>
        <v/>
      </c>
      <c r="BJ21" s="54" t="str">
        <f t="shared" ca="1" si="60"/>
        <v/>
      </c>
      <c r="BK21" s="53" t="str">
        <f t="shared" ca="1" si="61"/>
        <v/>
      </c>
      <c r="BL21" s="56" t="str">
        <f t="shared" ca="1" si="62"/>
        <v/>
      </c>
      <c r="BM21" s="57" t="str">
        <f t="shared" ca="1" si="63"/>
        <v/>
      </c>
      <c r="BN21" s="58" t="str">
        <f t="shared" ca="1" si="64"/>
        <v/>
      </c>
      <c r="BO21" s="56" t="str">
        <f t="shared" ca="1" si="65"/>
        <v/>
      </c>
      <c r="BP21" s="72" t="str">
        <f t="shared" ca="1" si="66"/>
        <v/>
      </c>
      <c r="BQ21" s="70" t="str">
        <f t="shared" ca="1" si="67"/>
        <v/>
      </c>
      <c r="BR21" s="160" t="str">
        <f t="shared" ca="1" si="13"/>
        <v/>
      </c>
      <c r="BS21" s="638" t="str">
        <f t="shared" ca="1" si="68"/>
        <v/>
      </c>
      <c r="BT21" s="51" t="str">
        <f t="shared" ca="1" si="69"/>
        <v/>
      </c>
      <c r="BU21" s="59" t="str">
        <f t="shared" ca="1" si="70"/>
        <v/>
      </c>
      <c r="BV21" s="60" t="str">
        <f t="shared" ca="1" si="71"/>
        <v/>
      </c>
      <c r="BW21" s="209">
        <f ca="1">IF('ポイント要件確認等（個別表）'!AD21=1,ROUNDDOWN('ポイント要件確認等（個別表）'!AV21,-3),IF('ポイント要件確認等（個別表）'!AD21=2,ROUNDDOWN('ポイント要件確認等（個別表）'!BH21,-3),IF('ポイント要件確認等（個別表）'!AD21=3,ROUNDDOWN('ポイント要件確認等（個別表）'!BT21,-3),0)))</f>
        <v>0</v>
      </c>
      <c r="BX21" s="60" t="str">
        <f t="shared" ca="1" si="72"/>
        <v/>
      </c>
      <c r="BY21" s="210" t="e">
        <f t="shared" ca="1" si="130"/>
        <v>#VALUE!</v>
      </c>
      <c r="BZ21" s="210">
        <f t="shared" ca="1" si="131"/>
        <v>0</v>
      </c>
      <c r="CA21" s="60" t="str">
        <f t="shared" ca="1" si="75"/>
        <v/>
      </c>
      <c r="CB21" s="60" t="str">
        <f t="shared" ca="1" si="76"/>
        <v/>
      </c>
      <c r="CC21" s="636"/>
      <c r="CD21" s="60" t="str">
        <f t="shared" ca="1" si="77"/>
        <v/>
      </c>
      <c r="CE21" s="161" t="str">
        <f t="shared" ca="1" si="78"/>
        <v/>
      </c>
      <c r="CF21" s="225" t="str">
        <f t="shared" ca="1" si="79"/>
        <v>含税額</v>
      </c>
      <c r="CG21" s="226" t="str">
        <f t="shared" ca="1" si="80"/>
        <v/>
      </c>
      <c r="CH21" s="61"/>
      <c r="CI21" s="223"/>
      <c r="CJ21" s="213">
        <v>11</v>
      </c>
      <c r="CK21" s="218"/>
      <c r="CL21" s="51"/>
      <c r="CM21" s="68" t="str">
        <f>IFERROR(VLOOKUP(CL21,'（様式１号）３整理番号表'!$T$5:$V$15,2,FALSE),"")</f>
        <v/>
      </c>
      <c r="CN21" s="52"/>
      <c r="CO21" s="68" t="str">
        <f>IFERROR(VLOOKUP(CN21,'（様式１号）３整理番号表'!$T$19:$V$24,2,FALSE),"")</f>
        <v/>
      </c>
      <c r="CP21" s="52"/>
      <c r="CQ21" s="210">
        <f t="shared" si="132"/>
        <v>0</v>
      </c>
      <c r="CR21" s="227">
        <f t="shared" si="133"/>
        <v>0</v>
      </c>
      <c r="CS21" s="335" t="str">
        <f t="shared" ca="1" si="106"/>
        <v/>
      </c>
      <c r="CT21" s="31" t="str">
        <f t="shared" ca="1" si="83"/>
        <v/>
      </c>
      <c r="CU21" s="30" t="str">
        <f t="shared" ca="1" si="107"/>
        <v/>
      </c>
      <c r="CV21" s="236" t="str">
        <f t="shared" ca="1" si="84"/>
        <v/>
      </c>
      <c r="CW21" s="236" t="str">
        <f t="shared" ca="1" si="85"/>
        <v/>
      </c>
      <c r="CX21" s="236" t="str">
        <f t="shared" ca="1" si="86"/>
        <v/>
      </c>
      <c r="CY21" s="236" t="str">
        <f t="shared" ca="1" si="87"/>
        <v/>
      </c>
      <c r="CZ21" s="296" t="str">
        <f ca="1">IFERROR(VLOOKUP($CS21,'（様式１号）３整理番号表'!$Z$19:$AB$32,3,FALSE),"")</f>
        <v/>
      </c>
      <c r="DA21" s="239" t="str">
        <f t="shared" ca="1" si="88"/>
        <v/>
      </c>
      <c r="DB21" s="5"/>
      <c r="DC21" s="301" t="str">
        <f t="shared" ca="1" si="108"/>
        <v/>
      </c>
      <c r="DD21" s="304" t="str">
        <f t="shared" ca="1" si="111"/>
        <v/>
      </c>
      <c r="DE21" s="293" t="str">
        <f t="shared" ca="1" si="112"/>
        <v/>
      </c>
      <c r="DF21" s="293" t="str">
        <f t="shared" ca="1" si="113"/>
        <v/>
      </c>
      <c r="DG21" s="293" t="str">
        <f t="shared" ca="1" si="114"/>
        <v/>
      </c>
      <c r="DH21" s="293" t="str">
        <f t="shared" ca="1" si="115"/>
        <v/>
      </c>
      <c r="DI21" s="309" t="str">
        <f t="shared" ca="1" si="116"/>
        <v/>
      </c>
      <c r="DJ21" s="315" t="str">
        <f t="shared" ca="1" si="89"/>
        <v/>
      </c>
      <c r="DK21" s="5" t="str">
        <f t="shared" ca="1" si="117"/>
        <v/>
      </c>
      <c r="DL21" s="6"/>
      <c r="DM21" s="304"/>
      <c r="DN21" s="7"/>
      <c r="DO21" s="7"/>
      <c r="DP21" s="7"/>
      <c r="DQ21" s="7"/>
      <c r="DR21" s="298" t="str">
        <f>IFERROR(VLOOKUP($DL21,'（様式１号）３整理番号表'!$Z$19:$AB$32,3,FALSE),"")</f>
        <v/>
      </c>
      <c r="DS21" s="239" t="str">
        <f t="shared" si="90"/>
        <v/>
      </c>
      <c r="DT21" s="5"/>
      <c r="DU21" s="8"/>
      <c r="DV21" s="62" t="str">
        <f t="shared" ca="1" si="91"/>
        <v/>
      </c>
      <c r="DX21" s="320">
        <f t="shared" ca="1" si="92"/>
        <v>0</v>
      </c>
      <c r="DY21" s="320">
        <f t="shared" ca="1" si="92"/>
        <v>0</v>
      </c>
      <c r="DZ21" s="320">
        <f t="shared" ca="1" si="92"/>
        <v>0</v>
      </c>
      <c r="EA21" s="320">
        <f t="shared" ca="1" si="92"/>
        <v>0</v>
      </c>
      <c r="EB21" s="320">
        <f t="shared" ca="1" si="92"/>
        <v>0</v>
      </c>
      <c r="EC21" s="320">
        <f t="shared" ca="1" si="92"/>
        <v>0</v>
      </c>
      <c r="ED21" s="320">
        <f t="shared" ca="1" si="92"/>
        <v>0</v>
      </c>
      <c r="EE21" s="320">
        <f t="shared" ca="1" si="92"/>
        <v>0</v>
      </c>
      <c r="EF21" s="320">
        <f t="shared" ca="1" si="92"/>
        <v>0</v>
      </c>
      <c r="EG21" s="320">
        <f t="shared" ca="1" si="92"/>
        <v>0</v>
      </c>
      <c r="EH21" s="320">
        <f t="shared" ca="1" si="92"/>
        <v>0</v>
      </c>
      <c r="EI21" s="320">
        <f t="shared" ca="1" si="92"/>
        <v>0</v>
      </c>
      <c r="EJ21" s="320">
        <f t="shared" ca="1" si="92"/>
        <v>0</v>
      </c>
      <c r="EK21" s="320">
        <f t="shared" ca="1" si="92"/>
        <v>0</v>
      </c>
      <c r="EM21" s="278" t="str">
        <f ca="1">IFERROR(IF($EO20="","",IF($EN20&lt;$EO20,EM20,SMALL($FD$11:$FD$239,RANK(EM20,$FD$11:$FD$239,1)+1))),"")</f>
        <v/>
      </c>
      <c r="EN21" s="278" t="str">
        <f t="shared" ca="1" si="109"/>
        <v/>
      </c>
      <c r="EO21" s="278" t="str">
        <f t="shared" ca="1" si="110"/>
        <v/>
      </c>
      <c r="EP21" s="278" t="str">
        <f t="shared" ca="1" si="94"/>
        <v/>
      </c>
      <c r="EQ21" s="278" t="str">
        <f ca="1">IFERROR(INDEX('郵便番号（石川県）'!$A$3:$F$2574,MATCH(INDIRECT("'("&amp;EM21&amp;")'!E7"),'郵便番号（石川県）'!$A$3:$A$2574,0),6),"")</f>
        <v/>
      </c>
      <c r="ER21" s="278" t="str">
        <f ca="1">IFERROR(INDEX('郵便番号（石川県）'!$A$3:$F$2574,MATCH(INDIRECT("'("&amp;$EM21&amp;")'!E7"),'郵便番号（石川県）'!$A$3:$A$2574,0),5),"")</f>
        <v/>
      </c>
      <c r="ES21" s="278" t="str">
        <f t="shared" ca="1" si="95"/>
        <v/>
      </c>
      <c r="ET21" s="278" t="str">
        <f t="shared" ca="1" si="96"/>
        <v/>
      </c>
      <c r="EU21" s="278" t="str">
        <f t="shared" ca="1" si="97"/>
        <v/>
      </c>
      <c r="EV21" s="278" t="str">
        <f t="shared" ca="1" si="98"/>
        <v/>
      </c>
      <c r="EW21" s="278" t="str">
        <f t="shared" ca="1" si="99"/>
        <v/>
      </c>
      <c r="EX21" s="278" t="str">
        <f t="shared" ca="1" si="100"/>
        <v/>
      </c>
      <c r="EY21" s="278" t="str">
        <f t="shared" ca="1" si="101"/>
        <v/>
      </c>
      <c r="EZ21" s="278" t="str">
        <f t="shared" ca="1" si="102"/>
        <v/>
      </c>
      <c r="FA21" s="278" t="str">
        <f t="shared" ca="1" si="103"/>
        <v/>
      </c>
      <c r="FB21" s="661" t="str">
        <f t="shared" ca="1" si="104"/>
        <v/>
      </c>
      <c r="FC21" s="663">
        <v>11</v>
      </c>
      <c r="FD21" s="279" t="str">
        <f t="shared" ca="1" si="105"/>
        <v/>
      </c>
    </row>
    <row r="22" spans="1:160" ht="34.5" customHeight="1" x14ac:dyDescent="0.15">
      <c r="A22" s="401">
        <f t="shared" ca="1" si="24"/>
        <v>0</v>
      </c>
      <c r="B22" s="402">
        <f t="shared" si="1"/>
        <v>1</v>
      </c>
      <c r="C22" s="403">
        <f t="shared" ca="1" si="136"/>
        <v>0</v>
      </c>
      <c r="D22" s="403">
        <f t="shared" ca="1" si="137"/>
        <v>0</v>
      </c>
      <c r="E22" s="403">
        <f t="shared" ca="1" si="138"/>
        <v>0</v>
      </c>
      <c r="F22" s="403">
        <f t="shared" ca="1" si="139"/>
        <v>0</v>
      </c>
      <c r="G22" s="403">
        <f t="shared" ca="1" si="140"/>
        <v>0</v>
      </c>
      <c r="H22" s="403">
        <f t="shared" si="141"/>
        <v>0</v>
      </c>
      <c r="I22" s="403">
        <f t="shared" ca="1" si="142"/>
        <v>0</v>
      </c>
      <c r="J22" s="403">
        <f t="shared" ca="1" si="143"/>
        <v>0</v>
      </c>
      <c r="K22" s="402">
        <f t="shared" ca="1" si="144"/>
        <v>0</v>
      </c>
      <c r="L22" s="402">
        <f t="shared" ca="1" si="145"/>
        <v>0</v>
      </c>
      <c r="M22" s="402">
        <f t="shared" ca="1" si="146"/>
        <v>0</v>
      </c>
      <c r="N22" s="404" t="str">
        <f t="shared" ca="1" si="147"/>
        <v>石川県</v>
      </c>
      <c r="O22" s="63"/>
      <c r="P22" s="145" t="s">
        <v>412</v>
      </c>
      <c r="Q22" s="322" t="str">
        <f t="shared" ca="1" si="32"/>
        <v/>
      </c>
      <c r="R22" s="322" t="str">
        <f t="shared" ca="1" si="33"/>
        <v/>
      </c>
      <c r="S22" s="32" t="str">
        <f t="shared" ca="1" si="134"/>
        <v/>
      </c>
      <c r="T22" s="32" t="str">
        <f t="shared" ca="1" si="135"/>
        <v/>
      </c>
      <c r="U22" s="186" t="str">
        <f t="shared" ca="1" si="35"/>
        <v/>
      </c>
      <c r="V22" s="326">
        <f ca="1">IFERROR(VLOOKUP(U22,'（様式１号）３整理番号表'!$B$4:$H$5,2,FALSE),0)</f>
        <v>0</v>
      </c>
      <c r="W22" s="67">
        <f t="shared" ca="1" si="125"/>
        <v>0</v>
      </c>
      <c r="X22" s="23" t="str">
        <f t="shared" ca="1" si="118"/>
        <v/>
      </c>
      <c r="Y22" s="52" t="str">
        <f t="shared" ca="1" si="38"/>
        <v/>
      </c>
      <c r="Z22" s="68">
        <f ca="1">IFERROR(VLOOKUP(Y22,'（様式１号）３整理番号表'!$B$10:$H$16,2,FALSE),0)</f>
        <v>0</v>
      </c>
      <c r="AA22" s="52" t="str">
        <f t="shared" ca="1" si="39"/>
        <v/>
      </c>
      <c r="AB22" s="52" t="str">
        <f t="shared" ca="1" si="40"/>
        <v/>
      </c>
      <c r="AC22" s="68">
        <f ca="1">IFERROR(VLOOKUP(AB22,'（様式１号）３整理番号表'!$B$21:$H$22,2,FALSE),0)</f>
        <v>0</v>
      </c>
      <c r="AD22" s="52" t="str">
        <f t="shared" ca="1" si="9"/>
        <v/>
      </c>
      <c r="AE22" s="68">
        <f ca="1">IFERROR(VLOOKUP(AD22,'（様式１号）３整理番号表'!$B$26:$H$31,2,FALSE),0)</f>
        <v>0</v>
      </c>
      <c r="AF22" s="52" t="str">
        <f t="shared" ca="1" si="41"/>
        <v/>
      </c>
      <c r="AG22" s="68">
        <f ca="1">IFERROR(VLOOKUP(AF22,'（様式１号）３整理番号表'!$J$5:$N$59,2,FALSE),0)</f>
        <v>0</v>
      </c>
      <c r="AH22" s="51" t="str">
        <f t="shared" ca="1" si="42"/>
        <v/>
      </c>
      <c r="AI22" s="68">
        <f ca="1">IFERROR(VLOOKUP(AH22,'（様式１号）３整理番号表'!$P$5:$R$29,2,FALSE),0)</f>
        <v>0</v>
      </c>
      <c r="AJ22" s="71" t="str">
        <f t="shared" ca="1" si="43"/>
        <v/>
      </c>
      <c r="AK22" s="71" t="str">
        <f t="shared" ca="1" si="44"/>
        <v/>
      </c>
      <c r="AL22" s="71"/>
      <c r="AM22" s="51" t="str">
        <f t="shared" ca="1" si="45"/>
        <v/>
      </c>
      <c r="AN22" s="68">
        <f ca="1">IFERROR(VLOOKUP(AM22,'（様式１号）３整理番号表'!$P$5:$R$29,2,FALSE),0)</f>
        <v>0</v>
      </c>
      <c r="AO22" s="52" t="str">
        <f t="shared" ca="1" si="46"/>
        <v/>
      </c>
      <c r="AP22" s="68">
        <f t="shared" ca="1" si="126"/>
        <v>0</v>
      </c>
      <c r="AQ22" s="52" t="str">
        <f t="shared" ca="1" si="48"/>
        <v/>
      </c>
      <c r="AR22" s="23" t="str">
        <f t="shared" ca="1" si="49"/>
        <v/>
      </c>
      <c r="AS22" s="68" t="str">
        <f t="shared" ca="1" si="127"/>
        <v/>
      </c>
      <c r="AT22" s="188" t="str">
        <f t="shared" ca="1" si="51"/>
        <v/>
      </c>
      <c r="AU22" s="55" t="str">
        <f t="shared" ca="1" si="52"/>
        <v/>
      </c>
      <c r="AV22" s="655" t="str">
        <f t="shared" ca="1" si="53"/>
        <v/>
      </c>
      <c r="AW22" s="655" t="str">
        <f t="shared" ca="1" si="10"/>
        <v/>
      </c>
      <c r="AX22" s="655" t="str">
        <f t="shared" ca="1" si="10"/>
        <v/>
      </c>
      <c r="AY22" s="655" t="str">
        <f t="shared" ca="1" si="10"/>
        <v/>
      </c>
      <c r="AZ22" s="655" t="str">
        <f t="shared" ca="1" si="54"/>
        <v/>
      </c>
      <c r="BA22" s="655" t="str">
        <f t="shared" ca="1" si="55"/>
        <v/>
      </c>
      <c r="BB22" s="655" t="str">
        <f t="shared" ca="1" si="11"/>
        <v/>
      </c>
      <c r="BC22" s="655" t="str">
        <f t="shared" ca="1" si="11"/>
        <v/>
      </c>
      <c r="BD22" s="51" t="str">
        <f t="shared" ca="1" si="56"/>
        <v/>
      </c>
      <c r="BE22" s="52" t="str">
        <f t="shared" ca="1" si="57"/>
        <v/>
      </c>
      <c r="BF22" s="69">
        <f ca="1">IF(BD22&lt;&gt;"",INDEX('（様式１号）３整理番号表'!$AB$7:$AQ$12,MATCH(BD22,'（様式１号）３整理番号表'!$AA$7:$AA$12,0),MATCH(BE22,'（様式１号）３整理番号表'!$AB$6:$AQ$6,0)),0)</f>
        <v>0</v>
      </c>
      <c r="BG22" s="71" t="str">
        <f t="shared" ca="1" si="128"/>
        <v/>
      </c>
      <c r="BH22" s="54" t="str">
        <f t="shared" ca="1" si="129"/>
        <v/>
      </c>
      <c r="BI22" s="55" t="str">
        <f t="shared" ca="1" si="59"/>
        <v/>
      </c>
      <c r="BJ22" s="54" t="str">
        <f t="shared" ca="1" si="60"/>
        <v/>
      </c>
      <c r="BK22" s="53" t="str">
        <f t="shared" ca="1" si="61"/>
        <v/>
      </c>
      <c r="BL22" s="56" t="str">
        <f t="shared" ca="1" si="62"/>
        <v/>
      </c>
      <c r="BM22" s="57" t="str">
        <f t="shared" ca="1" si="63"/>
        <v/>
      </c>
      <c r="BN22" s="58" t="str">
        <f t="shared" ca="1" si="64"/>
        <v/>
      </c>
      <c r="BO22" s="56" t="str">
        <f t="shared" ca="1" si="65"/>
        <v/>
      </c>
      <c r="BP22" s="72" t="str">
        <f t="shared" ca="1" si="66"/>
        <v/>
      </c>
      <c r="BQ22" s="70" t="str">
        <f t="shared" ca="1" si="67"/>
        <v/>
      </c>
      <c r="BR22" s="160" t="str">
        <f t="shared" ca="1" si="13"/>
        <v/>
      </c>
      <c r="BS22" s="638" t="str">
        <f t="shared" ca="1" si="68"/>
        <v/>
      </c>
      <c r="BT22" s="51" t="str">
        <f t="shared" ca="1" si="69"/>
        <v/>
      </c>
      <c r="BU22" s="59" t="str">
        <f t="shared" ca="1" si="70"/>
        <v/>
      </c>
      <c r="BV22" s="60" t="str">
        <f t="shared" ca="1" si="71"/>
        <v/>
      </c>
      <c r="BW22" s="209">
        <f ca="1">IF('ポイント要件確認等（個別表）'!AD22=1,ROUNDDOWN('ポイント要件確認等（個別表）'!AV22,-3),IF('ポイント要件確認等（個別表）'!AD22=2,ROUNDDOWN('ポイント要件確認等（個別表）'!BH22,-3),IF('ポイント要件確認等（個別表）'!AD22=3,ROUNDDOWN('ポイント要件確認等（個別表）'!BT22,-3),0)))</f>
        <v>0</v>
      </c>
      <c r="BX22" s="60" t="str">
        <f t="shared" ca="1" si="72"/>
        <v/>
      </c>
      <c r="BY22" s="210" t="e">
        <f t="shared" ca="1" si="130"/>
        <v>#VALUE!</v>
      </c>
      <c r="BZ22" s="210">
        <f t="shared" ca="1" si="131"/>
        <v>0</v>
      </c>
      <c r="CA22" s="60" t="str">
        <f t="shared" ca="1" si="75"/>
        <v/>
      </c>
      <c r="CB22" s="60" t="str">
        <f t="shared" ca="1" si="76"/>
        <v/>
      </c>
      <c r="CC22" s="636"/>
      <c r="CD22" s="60" t="str">
        <f t="shared" ca="1" si="77"/>
        <v/>
      </c>
      <c r="CE22" s="161" t="str">
        <f t="shared" ca="1" si="78"/>
        <v/>
      </c>
      <c r="CF22" s="225" t="str">
        <f t="shared" ca="1" si="79"/>
        <v>含税額</v>
      </c>
      <c r="CG22" s="226" t="str">
        <f t="shared" ca="1" si="80"/>
        <v/>
      </c>
      <c r="CH22" s="61"/>
      <c r="CI22" s="223"/>
      <c r="CJ22" s="213">
        <v>12</v>
      </c>
      <c r="CK22" s="218"/>
      <c r="CL22" s="51"/>
      <c r="CM22" s="68" t="str">
        <f>IFERROR(VLOOKUP(CL22,'（様式１号）３整理番号表'!$T$5:$V$15,2,FALSE),"")</f>
        <v/>
      </c>
      <c r="CN22" s="52"/>
      <c r="CO22" s="68" t="str">
        <f>IFERROR(VLOOKUP(CN22,'（様式１号）３整理番号表'!$T$19:$V$24,2,FALSE),"")</f>
        <v/>
      </c>
      <c r="CP22" s="52"/>
      <c r="CQ22" s="210">
        <f t="shared" si="132"/>
        <v>0</v>
      </c>
      <c r="CR22" s="227">
        <f t="shared" si="133"/>
        <v>0</v>
      </c>
      <c r="CS22" s="335" t="str">
        <f t="shared" ca="1" si="106"/>
        <v/>
      </c>
      <c r="CT22" s="31" t="str">
        <f t="shared" ca="1" si="83"/>
        <v/>
      </c>
      <c r="CU22" s="30" t="str">
        <f t="shared" ca="1" si="107"/>
        <v/>
      </c>
      <c r="CV22" s="236" t="str">
        <f t="shared" ca="1" si="84"/>
        <v/>
      </c>
      <c r="CW22" s="236" t="str">
        <f t="shared" ca="1" si="85"/>
        <v/>
      </c>
      <c r="CX22" s="236" t="str">
        <f t="shared" ca="1" si="86"/>
        <v/>
      </c>
      <c r="CY22" s="236" t="str">
        <f t="shared" ca="1" si="87"/>
        <v/>
      </c>
      <c r="CZ22" s="296" t="str">
        <f ca="1">IFERROR(VLOOKUP($CS22,'（様式１号）３整理番号表'!$Z$19:$AB$32,3,FALSE),"")</f>
        <v/>
      </c>
      <c r="DA22" s="239" t="str">
        <f t="shared" ca="1" si="88"/>
        <v/>
      </c>
      <c r="DB22" s="5"/>
      <c r="DC22" s="301" t="str">
        <f t="shared" ca="1" si="108"/>
        <v/>
      </c>
      <c r="DD22" s="304" t="str">
        <f t="shared" ca="1" si="111"/>
        <v/>
      </c>
      <c r="DE22" s="293" t="str">
        <f t="shared" ca="1" si="112"/>
        <v/>
      </c>
      <c r="DF22" s="293" t="str">
        <f t="shared" ca="1" si="113"/>
        <v/>
      </c>
      <c r="DG22" s="293" t="str">
        <f t="shared" ca="1" si="114"/>
        <v/>
      </c>
      <c r="DH22" s="293" t="str">
        <f t="shared" ca="1" si="115"/>
        <v/>
      </c>
      <c r="DI22" s="309" t="str">
        <f t="shared" ca="1" si="116"/>
        <v/>
      </c>
      <c r="DJ22" s="315" t="str">
        <f t="shared" ca="1" si="89"/>
        <v/>
      </c>
      <c r="DK22" s="5" t="str">
        <f t="shared" ca="1" si="117"/>
        <v/>
      </c>
      <c r="DL22" s="6"/>
      <c r="DM22" s="304"/>
      <c r="DN22" s="7"/>
      <c r="DO22" s="7"/>
      <c r="DP22" s="7"/>
      <c r="DQ22" s="7"/>
      <c r="DR22" s="298" t="str">
        <f>IFERROR(VLOOKUP($DL22,'（様式１号）３整理番号表'!$Z$19:$AB$32,3,FALSE),"")</f>
        <v/>
      </c>
      <c r="DS22" s="239" t="str">
        <f t="shared" si="90"/>
        <v/>
      </c>
      <c r="DT22" s="5"/>
      <c r="DU22" s="8"/>
      <c r="DV22" s="62" t="str">
        <f t="shared" ca="1" si="91"/>
        <v/>
      </c>
      <c r="DX22" s="320">
        <f t="shared" ca="1" si="92"/>
        <v>0</v>
      </c>
      <c r="DY22" s="320">
        <f t="shared" ca="1" si="92"/>
        <v>0</v>
      </c>
      <c r="DZ22" s="320">
        <f t="shared" ca="1" si="92"/>
        <v>0</v>
      </c>
      <c r="EA22" s="320">
        <f t="shared" ca="1" si="92"/>
        <v>0</v>
      </c>
      <c r="EB22" s="320">
        <f t="shared" ca="1" si="92"/>
        <v>0</v>
      </c>
      <c r="EC22" s="320">
        <f t="shared" ca="1" si="92"/>
        <v>0</v>
      </c>
      <c r="ED22" s="320">
        <f t="shared" ca="1" si="92"/>
        <v>0</v>
      </c>
      <c r="EE22" s="320">
        <f t="shared" ca="1" si="92"/>
        <v>0</v>
      </c>
      <c r="EF22" s="320">
        <f t="shared" ca="1" si="92"/>
        <v>0</v>
      </c>
      <c r="EG22" s="320">
        <f t="shared" ca="1" si="92"/>
        <v>0</v>
      </c>
      <c r="EH22" s="320">
        <f t="shared" ca="1" si="92"/>
        <v>0</v>
      </c>
      <c r="EI22" s="320">
        <f t="shared" ca="1" si="92"/>
        <v>0</v>
      </c>
      <c r="EJ22" s="320">
        <f t="shared" ca="1" si="92"/>
        <v>0</v>
      </c>
      <c r="EK22" s="320">
        <f t="shared" ca="1" si="92"/>
        <v>0</v>
      </c>
      <c r="EM22" s="278" t="str">
        <f t="shared" ref="EM22:EM85" ca="1" si="148">IFERROR(IF($EO21="","",IF($EN21&lt;$EO21,EM21,SMALL($FD$11:$FD$239,RANK(EM21,$FD$11:$FD$239,1)+1))),"")</f>
        <v/>
      </c>
      <c r="EN22" s="278" t="str">
        <f t="shared" ca="1" si="109"/>
        <v/>
      </c>
      <c r="EO22" s="278" t="str">
        <f t="shared" ca="1" si="110"/>
        <v/>
      </c>
      <c r="EP22" s="278" t="str">
        <f t="shared" ca="1" si="94"/>
        <v/>
      </c>
      <c r="EQ22" s="278" t="str">
        <f ca="1">IFERROR(INDEX('郵便番号（石川県）'!$A$3:$F$2574,MATCH(INDIRECT("'("&amp;EM22&amp;")'!E7"),'郵便番号（石川県）'!$A$3:$A$2574,0),6),"")</f>
        <v/>
      </c>
      <c r="ER22" s="278" t="str">
        <f ca="1">IFERROR(INDEX('郵便番号（石川県）'!$A$3:$F$2574,MATCH(INDIRECT("'("&amp;$EM22&amp;")'!E7"),'郵便番号（石川県）'!$A$3:$A$2574,0),5),"")</f>
        <v/>
      </c>
      <c r="ES22" s="278" t="str">
        <f t="shared" ca="1" si="95"/>
        <v/>
      </c>
      <c r="ET22" s="278" t="str">
        <f t="shared" ca="1" si="96"/>
        <v/>
      </c>
      <c r="EU22" s="278" t="str">
        <f t="shared" ca="1" si="97"/>
        <v/>
      </c>
      <c r="EV22" s="278" t="str">
        <f t="shared" ca="1" si="98"/>
        <v/>
      </c>
      <c r="EW22" s="278" t="str">
        <f t="shared" ca="1" si="99"/>
        <v/>
      </c>
      <c r="EX22" s="278" t="str">
        <f t="shared" ca="1" si="100"/>
        <v/>
      </c>
      <c r="EY22" s="278" t="str">
        <f t="shared" ca="1" si="101"/>
        <v/>
      </c>
      <c r="EZ22" s="278" t="str">
        <f t="shared" ca="1" si="102"/>
        <v/>
      </c>
      <c r="FA22" s="278" t="str">
        <f t="shared" ca="1" si="103"/>
        <v/>
      </c>
      <c r="FB22" s="661" t="str">
        <f t="shared" ca="1" si="104"/>
        <v/>
      </c>
      <c r="FC22" s="664">
        <v>12</v>
      </c>
      <c r="FD22" s="279" t="str">
        <f t="shared" ca="1" si="105"/>
        <v/>
      </c>
    </row>
    <row r="23" spans="1:160" ht="34.5" customHeight="1" x14ac:dyDescent="0.15">
      <c r="A23" s="401">
        <f t="shared" ca="1" si="24"/>
        <v>0</v>
      </c>
      <c r="B23" s="402">
        <f t="shared" si="1"/>
        <v>1</v>
      </c>
      <c r="C23" s="403">
        <f t="shared" ca="1" si="136"/>
        <v>0</v>
      </c>
      <c r="D23" s="403">
        <f t="shared" ca="1" si="137"/>
        <v>0</v>
      </c>
      <c r="E23" s="403">
        <f t="shared" ca="1" si="138"/>
        <v>0</v>
      </c>
      <c r="F23" s="403">
        <f t="shared" ca="1" si="139"/>
        <v>0</v>
      </c>
      <c r="G23" s="403">
        <f t="shared" ca="1" si="140"/>
        <v>0</v>
      </c>
      <c r="H23" s="403">
        <f t="shared" si="141"/>
        <v>0</v>
      </c>
      <c r="I23" s="403">
        <f t="shared" ca="1" si="142"/>
        <v>0</v>
      </c>
      <c r="J23" s="403">
        <f t="shared" ca="1" si="143"/>
        <v>0</v>
      </c>
      <c r="K23" s="402">
        <f t="shared" ca="1" si="144"/>
        <v>0</v>
      </c>
      <c r="L23" s="402">
        <f t="shared" ca="1" si="145"/>
        <v>0</v>
      </c>
      <c r="M23" s="402">
        <f t="shared" ca="1" si="146"/>
        <v>0</v>
      </c>
      <c r="N23" s="404" t="str">
        <f t="shared" ca="1" si="147"/>
        <v>石川県</v>
      </c>
      <c r="O23" s="63"/>
      <c r="P23" s="145" t="s">
        <v>412</v>
      </c>
      <c r="Q23" s="322" t="str">
        <f t="shared" ca="1" si="32"/>
        <v/>
      </c>
      <c r="R23" s="322" t="str">
        <f t="shared" ca="1" si="33"/>
        <v/>
      </c>
      <c r="S23" s="32" t="str">
        <f t="shared" ca="1" si="134"/>
        <v/>
      </c>
      <c r="T23" s="32" t="str">
        <f t="shared" ca="1" si="135"/>
        <v/>
      </c>
      <c r="U23" s="186" t="str">
        <f t="shared" ca="1" si="35"/>
        <v/>
      </c>
      <c r="V23" s="326">
        <f ca="1">IFERROR(VLOOKUP(U23,'（様式１号）３整理番号表'!$B$4:$H$5,2,FALSE),0)</f>
        <v>0</v>
      </c>
      <c r="W23" s="67">
        <f t="shared" ca="1" si="125"/>
        <v>0</v>
      </c>
      <c r="X23" s="23" t="str">
        <f t="shared" ca="1" si="118"/>
        <v/>
      </c>
      <c r="Y23" s="52" t="str">
        <f t="shared" ca="1" si="38"/>
        <v/>
      </c>
      <c r="Z23" s="68">
        <f ca="1">IFERROR(VLOOKUP(Y23,'（様式１号）３整理番号表'!$B$10:$H$16,2,FALSE),0)</f>
        <v>0</v>
      </c>
      <c r="AA23" s="52" t="str">
        <f t="shared" ca="1" si="39"/>
        <v/>
      </c>
      <c r="AB23" s="52" t="str">
        <f t="shared" ca="1" si="40"/>
        <v/>
      </c>
      <c r="AC23" s="68">
        <f ca="1">IFERROR(VLOOKUP(AB23,'（様式１号）３整理番号表'!$B$21:$H$22,2,FALSE),0)</f>
        <v>0</v>
      </c>
      <c r="AD23" s="52" t="str">
        <f t="shared" ca="1" si="9"/>
        <v/>
      </c>
      <c r="AE23" s="68">
        <f ca="1">IFERROR(VLOOKUP(AD23,'（様式１号）３整理番号表'!$B$26:$H$31,2,FALSE),0)</f>
        <v>0</v>
      </c>
      <c r="AF23" s="52" t="str">
        <f t="shared" ca="1" si="41"/>
        <v/>
      </c>
      <c r="AG23" s="68">
        <f ca="1">IFERROR(VLOOKUP(AF23,'（様式１号）３整理番号表'!$J$5:$N$59,2,FALSE),0)</f>
        <v>0</v>
      </c>
      <c r="AH23" s="51" t="str">
        <f t="shared" ca="1" si="42"/>
        <v/>
      </c>
      <c r="AI23" s="68">
        <f ca="1">IFERROR(VLOOKUP(AH23,'（様式１号）３整理番号表'!$P$5:$R$29,2,FALSE),0)</f>
        <v>0</v>
      </c>
      <c r="AJ23" s="71" t="str">
        <f t="shared" ca="1" si="43"/>
        <v/>
      </c>
      <c r="AK23" s="71" t="str">
        <f t="shared" ca="1" si="44"/>
        <v/>
      </c>
      <c r="AL23" s="71"/>
      <c r="AM23" s="51" t="str">
        <f t="shared" ca="1" si="45"/>
        <v/>
      </c>
      <c r="AN23" s="68">
        <f ca="1">IFERROR(VLOOKUP(AM23,'（様式１号）３整理番号表'!$P$5:$R$29,2,FALSE),0)</f>
        <v>0</v>
      </c>
      <c r="AO23" s="52" t="str">
        <f t="shared" ca="1" si="46"/>
        <v/>
      </c>
      <c r="AP23" s="68">
        <f t="shared" ca="1" si="126"/>
        <v>0</v>
      </c>
      <c r="AQ23" s="52" t="str">
        <f t="shared" ca="1" si="48"/>
        <v/>
      </c>
      <c r="AR23" s="23" t="str">
        <f t="shared" ca="1" si="49"/>
        <v/>
      </c>
      <c r="AS23" s="68" t="str">
        <f t="shared" ca="1" si="127"/>
        <v/>
      </c>
      <c r="AT23" s="188" t="str">
        <f t="shared" ca="1" si="51"/>
        <v/>
      </c>
      <c r="AU23" s="55" t="str">
        <f t="shared" ca="1" si="52"/>
        <v/>
      </c>
      <c r="AV23" s="655" t="str">
        <f t="shared" ca="1" si="53"/>
        <v/>
      </c>
      <c r="AW23" s="655" t="str">
        <f t="shared" ca="1" si="10"/>
        <v/>
      </c>
      <c r="AX23" s="655" t="str">
        <f t="shared" ca="1" si="10"/>
        <v/>
      </c>
      <c r="AY23" s="655" t="str">
        <f t="shared" ca="1" si="10"/>
        <v/>
      </c>
      <c r="AZ23" s="655" t="str">
        <f t="shared" ca="1" si="54"/>
        <v/>
      </c>
      <c r="BA23" s="655" t="str">
        <f t="shared" ca="1" si="55"/>
        <v/>
      </c>
      <c r="BB23" s="655" t="str">
        <f t="shared" ca="1" si="11"/>
        <v/>
      </c>
      <c r="BC23" s="655" t="str">
        <f t="shared" ca="1" si="11"/>
        <v/>
      </c>
      <c r="BD23" s="51" t="str">
        <f t="shared" ca="1" si="56"/>
        <v/>
      </c>
      <c r="BE23" s="52" t="str">
        <f t="shared" ca="1" si="57"/>
        <v/>
      </c>
      <c r="BF23" s="69">
        <f ca="1">IF(BD23&lt;&gt;"",INDEX('（様式１号）３整理番号表'!$AB$7:$AQ$12,MATCH(BD23,'（様式１号）３整理番号表'!$AA$7:$AA$12,0),MATCH(BE23,'（様式１号）３整理番号表'!$AB$6:$AQ$6,0)),0)</f>
        <v>0</v>
      </c>
      <c r="BG23" s="71" t="str">
        <f t="shared" ca="1" si="128"/>
        <v/>
      </c>
      <c r="BH23" s="54" t="str">
        <f t="shared" ca="1" si="129"/>
        <v/>
      </c>
      <c r="BI23" s="55" t="str">
        <f t="shared" ca="1" si="59"/>
        <v/>
      </c>
      <c r="BJ23" s="54" t="str">
        <f t="shared" ca="1" si="60"/>
        <v/>
      </c>
      <c r="BK23" s="53" t="str">
        <f t="shared" ca="1" si="61"/>
        <v/>
      </c>
      <c r="BL23" s="56" t="str">
        <f t="shared" ca="1" si="62"/>
        <v/>
      </c>
      <c r="BM23" s="57" t="str">
        <f t="shared" ca="1" si="63"/>
        <v/>
      </c>
      <c r="BN23" s="58" t="str">
        <f t="shared" ca="1" si="64"/>
        <v/>
      </c>
      <c r="BO23" s="56" t="str">
        <f t="shared" ca="1" si="65"/>
        <v/>
      </c>
      <c r="BP23" s="72" t="str">
        <f t="shared" ca="1" si="66"/>
        <v/>
      </c>
      <c r="BQ23" s="70" t="str">
        <f t="shared" ca="1" si="67"/>
        <v/>
      </c>
      <c r="BR23" s="160" t="str">
        <f t="shared" ca="1" si="13"/>
        <v/>
      </c>
      <c r="BS23" s="638" t="str">
        <f t="shared" ca="1" si="68"/>
        <v/>
      </c>
      <c r="BT23" s="51" t="str">
        <f t="shared" ca="1" si="69"/>
        <v/>
      </c>
      <c r="BU23" s="59" t="str">
        <f t="shared" ca="1" si="70"/>
        <v/>
      </c>
      <c r="BV23" s="60" t="str">
        <f t="shared" ca="1" si="71"/>
        <v/>
      </c>
      <c r="BW23" s="209">
        <f ca="1">IF('ポイント要件確認等（個別表）'!AD23=1,ROUNDDOWN('ポイント要件確認等（個別表）'!AV23,-3),IF('ポイント要件確認等（個別表）'!AD23=2,ROUNDDOWN('ポイント要件確認等（個別表）'!BH23,-3),IF('ポイント要件確認等（個別表）'!AD23=3,ROUNDDOWN('ポイント要件確認等（個別表）'!BT23,-3),0)))</f>
        <v>0</v>
      </c>
      <c r="BX23" s="60" t="str">
        <f t="shared" ca="1" si="72"/>
        <v/>
      </c>
      <c r="BY23" s="210" t="e">
        <f t="shared" ca="1" si="130"/>
        <v>#VALUE!</v>
      </c>
      <c r="BZ23" s="210">
        <f t="shared" ca="1" si="131"/>
        <v>0</v>
      </c>
      <c r="CA23" s="60" t="str">
        <f t="shared" ca="1" si="75"/>
        <v/>
      </c>
      <c r="CB23" s="60" t="str">
        <f t="shared" ca="1" si="76"/>
        <v/>
      </c>
      <c r="CC23" s="636"/>
      <c r="CD23" s="60" t="str">
        <f t="shared" ca="1" si="77"/>
        <v/>
      </c>
      <c r="CE23" s="161" t="str">
        <f t="shared" ca="1" si="78"/>
        <v/>
      </c>
      <c r="CF23" s="225" t="str">
        <f t="shared" ca="1" si="79"/>
        <v>含税額</v>
      </c>
      <c r="CG23" s="226" t="str">
        <f t="shared" ca="1" si="80"/>
        <v/>
      </c>
      <c r="CH23" s="61"/>
      <c r="CI23" s="223"/>
      <c r="CJ23" s="213">
        <v>13</v>
      </c>
      <c r="CK23" s="218"/>
      <c r="CL23" s="51"/>
      <c r="CM23" s="68" t="str">
        <f>IFERROR(VLOOKUP(CL23,'（様式１号）３整理番号表'!$T$5:$V$15,2,FALSE),"")</f>
        <v/>
      </c>
      <c r="CN23" s="52"/>
      <c r="CO23" s="68" t="str">
        <f>IFERROR(VLOOKUP(CN23,'（様式１号）３整理番号表'!$T$19:$V$24,2,FALSE),"")</f>
        <v/>
      </c>
      <c r="CP23" s="52"/>
      <c r="CQ23" s="210">
        <f t="shared" si="132"/>
        <v>0</v>
      </c>
      <c r="CR23" s="227">
        <f t="shared" si="133"/>
        <v>0</v>
      </c>
      <c r="CS23" s="335" t="str">
        <f t="shared" ca="1" si="106"/>
        <v/>
      </c>
      <c r="CT23" s="31" t="str">
        <f t="shared" ca="1" si="83"/>
        <v/>
      </c>
      <c r="CU23" s="30" t="str">
        <f t="shared" ca="1" si="107"/>
        <v/>
      </c>
      <c r="CV23" s="236" t="str">
        <f t="shared" ca="1" si="84"/>
        <v/>
      </c>
      <c r="CW23" s="236" t="str">
        <f t="shared" ca="1" si="85"/>
        <v/>
      </c>
      <c r="CX23" s="236" t="str">
        <f t="shared" ca="1" si="86"/>
        <v/>
      </c>
      <c r="CY23" s="236" t="str">
        <f t="shared" ca="1" si="87"/>
        <v/>
      </c>
      <c r="CZ23" s="296" t="str">
        <f ca="1">IFERROR(VLOOKUP($CS23,'（様式１号）３整理番号表'!$Z$19:$AB$32,3,FALSE),"")</f>
        <v/>
      </c>
      <c r="DA23" s="239" t="str">
        <f t="shared" ca="1" si="88"/>
        <v/>
      </c>
      <c r="DB23" s="5"/>
      <c r="DC23" s="301" t="str">
        <f t="shared" ca="1" si="108"/>
        <v/>
      </c>
      <c r="DD23" s="304" t="str">
        <f t="shared" ca="1" si="111"/>
        <v/>
      </c>
      <c r="DE23" s="293" t="str">
        <f t="shared" ca="1" si="112"/>
        <v/>
      </c>
      <c r="DF23" s="293" t="str">
        <f t="shared" ca="1" si="113"/>
        <v/>
      </c>
      <c r="DG23" s="293" t="str">
        <f t="shared" ca="1" si="114"/>
        <v/>
      </c>
      <c r="DH23" s="293" t="str">
        <f t="shared" ca="1" si="115"/>
        <v/>
      </c>
      <c r="DI23" s="309" t="str">
        <f t="shared" ca="1" si="116"/>
        <v/>
      </c>
      <c r="DJ23" s="315" t="str">
        <f t="shared" ca="1" si="89"/>
        <v/>
      </c>
      <c r="DK23" s="5" t="str">
        <f t="shared" ca="1" si="117"/>
        <v/>
      </c>
      <c r="DL23" s="6"/>
      <c r="DM23" s="304"/>
      <c r="DN23" s="7"/>
      <c r="DO23" s="7"/>
      <c r="DP23" s="7"/>
      <c r="DQ23" s="7"/>
      <c r="DR23" s="298" t="str">
        <f>IFERROR(VLOOKUP($DL23,'（様式１号）３整理番号表'!$Z$19:$AB$32,3,FALSE),"")</f>
        <v/>
      </c>
      <c r="DS23" s="239" t="str">
        <f t="shared" si="90"/>
        <v/>
      </c>
      <c r="DT23" s="5"/>
      <c r="DU23" s="8"/>
      <c r="DV23" s="62" t="str">
        <f t="shared" ca="1" si="91"/>
        <v/>
      </c>
      <c r="DX23" s="320">
        <f t="shared" ca="1" si="92"/>
        <v>0</v>
      </c>
      <c r="DY23" s="320">
        <f t="shared" ca="1" si="92"/>
        <v>0</v>
      </c>
      <c r="DZ23" s="320">
        <f t="shared" ca="1" si="92"/>
        <v>0</v>
      </c>
      <c r="EA23" s="320">
        <f t="shared" ca="1" si="92"/>
        <v>0</v>
      </c>
      <c r="EB23" s="320">
        <f t="shared" ca="1" si="92"/>
        <v>0</v>
      </c>
      <c r="EC23" s="320">
        <f t="shared" ca="1" si="92"/>
        <v>0</v>
      </c>
      <c r="ED23" s="320">
        <f t="shared" ca="1" si="92"/>
        <v>0</v>
      </c>
      <c r="EE23" s="320">
        <f t="shared" ca="1" si="92"/>
        <v>0</v>
      </c>
      <c r="EF23" s="320">
        <f t="shared" ca="1" si="92"/>
        <v>0</v>
      </c>
      <c r="EG23" s="320">
        <f t="shared" ca="1" si="92"/>
        <v>0</v>
      </c>
      <c r="EH23" s="320">
        <f t="shared" ca="1" si="92"/>
        <v>0</v>
      </c>
      <c r="EI23" s="320">
        <f t="shared" ca="1" si="92"/>
        <v>0</v>
      </c>
      <c r="EJ23" s="320">
        <f t="shared" ca="1" si="92"/>
        <v>0</v>
      </c>
      <c r="EK23" s="320">
        <f t="shared" ca="1" si="92"/>
        <v>0</v>
      </c>
      <c r="EM23" s="278" t="str">
        <f t="shared" ca="1" si="148"/>
        <v/>
      </c>
      <c r="EN23" s="278" t="str">
        <f t="shared" ca="1" si="109"/>
        <v/>
      </c>
      <c r="EO23" s="278" t="str">
        <f t="shared" ca="1" si="110"/>
        <v/>
      </c>
      <c r="EP23" s="278" t="str">
        <f t="shared" ca="1" si="94"/>
        <v/>
      </c>
      <c r="EQ23" s="278" t="str">
        <f ca="1">IFERROR(INDEX('郵便番号（石川県）'!$A$3:$F$2574,MATCH(INDIRECT("'("&amp;EM23&amp;")'!E7"),'郵便番号（石川県）'!$A$3:$A$2574,0),6),"")</f>
        <v/>
      </c>
      <c r="ER23" s="278" t="str">
        <f ca="1">IFERROR(INDEX('郵便番号（石川県）'!$A$3:$F$2574,MATCH(INDIRECT("'("&amp;$EM23&amp;")'!E7"),'郵便番号（石川県）'!$A$3:$A$2574,0),5),"")</f>
        <v/>
      </c>
      <c r="ES23" s="278" t="str">
        <f t="shared" ca="1" si="95"/>
        <v/>
      </c>
      <c r="ET23" s="278" t="str">
        <f t="shared" ca="1" si="96"/>
        <v/>
      </c>
      <c r="EU23" s="278" t="str">
        <f t="shared" ca="1" si="97"/>
        <v/>
      </c>
      <c r="EV23" s="278" t="str">
        <f t="shared" ca="1" si="98"/>
        <v/>
      </c>
      <c r="EW23" s="278" t="str">
        <f t="shared" ca="1" si="99"/>
        <v/>
      </c>
      <c r="EX23" s="278" t="str">
        <f t="shared" ca="1" si="100"/>
        <v/>
      </c>
      <c r="EY23" s="278" t="str">
        <f t="shared" ca="1" si="101"/>
        <v/>
      </c>
      <c r="EZ23" s="278" t="str">
        <f t="shared" ca="1" si="102"/>
        <v/>
      </c>
      <c r="FA23" s="278" t="str">
        <f t="shared" ca="1" si="103"/>
        <v/>
      </c>
      <c r="FB23" s="661" t="str">
        <f t="shared" ca="1" si="104"/>
        <v/>
      </c>
      <c r="FC23" s="663">
        <v>13</v>
      </c>
      <c r="FD23" s="279" t="str">
        <f t="shared" ca="1" si="105"/>
        <v/>
      </c>
    </row>
    <row r="24" spans="1:160" ht="34.5" customHeight="1" x14ac:dyDescent="0.15">
      <c r="A24" s="401">
        <f t="shared" ca="1" si="24"/>
        <v>0</v>
      </c>
      <c r="B24" s="402">
        <f t="shared" si="1"/>
        <v>1</v>
      </c>
      <c r="C24" s="403">
        <f t="shared" ca="1" si="136"/>
        <v>0</v>
      </c>
      <c r="D24" s="403">
        <f t="shared" ca="1" si="137"/>
        <v>0</v>
      </c>
      <c r="E24" s="403">
        <f t="shared" ca="1" si="138"/>
        <v>0</v>
      </c>
      <c r="F24" s="403">
        <f t="shared" ca="1" si="139"/>
        <v>0</v>
      </c>
      <c r="G24" s="403">
        <f t="shared" ca="1" si="140"/>
        <v>0</v>
      </c>
      <c r="H24" s="403">
        <f t="shared" si="141"/>
        <v>0</v>
      </c>
      <c r="I24" s="403">
        <f t="shared" ca="1" si="142"/>
        <v>0</v>
      </c>
      <c r="J24" s="403">
        <f t="shared" ca="1" si="143"/>
        <v>0</v>
      </c>
      <c r="K24" s="402">
        <f t="shared" ca="1" si="144"/>
        <v>0</v>
      </c>
      <c r="L24" s="402">
        <f t="shared" ca="1" si="145"/>
        <v>0</v>
      </c>
      <c r="M24" s="402">
        <f t="shared" ca="1" si="146"/>
        <v>0</v>
      </c>
      <c r="N24" s="404" t="str">
        <f t="shared" ca="1" si="147"/>
        <v>石川県</v>
      </c>
      <c r="O24" s="63"/>
      <c r="P24" s="145" t="s">
        <v>412</v>
      </c>
      <c r="Q24" s="322" t="str">
        <f t="shared" ca="1" si="32"/>
        <v/>
      </c>
      <c r="R24" s="322" t="str">
        <f t="shared" ca="1" si="33"/>
        <v/>
      </c>
      <c r="S24" s="32" t="str">
        <f t="shared" ca="1" si="134"/>
        <v/>
      </c>
      <c r="T24" s="32" t="str">
        <f t="shared" ca="1" si="135"/>
        <v/>
      </c>
      <c r="U24" s="186" t="str">
        <f t="shared" ca="1" si="35"/>
        <v/>
      </c>
      <c r="V24" s="326">
        <f ca="1">IFERROR(VLOOKUP(U24,'（様式１号）３整理番号表'!$B$4:$H$5,2,FALSE),0)</f>
        <v>0</v>
      </c>
      <c r="W24" s="67">
        <f t="shared" ca="1" si="125"/>
        <v>0</v>
      </c>
      <c r="X24" s="23" t="str">
        <f t="shared" ca="1" si="118"/>
        <v/>
      </c>
      <c r="Y24" s="52" t="str">
        <f t="shared" ca="1" si="38"/>
        <v/>
      </c>
      <c r="Z24" s="68">
        <f ca="1">IFERROR(VLOOKUP(Y24,'（様式１号）３整理番号表'!$B$10:$H$16,2,FALSE),0)</f>
        <v>0</v>
      </c>
      <c r="AA24" s="52" t="str">
        <f t="shared" ca="1" si="39"/>
        <v/>
      </c>
      <c r="AB24" s="52" t="str">
        <f t="shared" ca="1" si="40"/>
        <v/>
      </c>
      <c r="AC24" s="68">
        <f ca="1">IFERROR(VLOOKUP(AB24,'（様式１号）３整理番号表'!$B$21:$H$22,2,FALSE),0)</f>
        <v>0</v>
      </c>
      <c r="AD24" s="52" t="str">
        <f t="shared" ca="1" si="9"/>
        <v/>
      </c>
      <c r="AE24" s="68">
        <f ca="1">IFERROR(VLOOKUP(AD24,'（様式１号）３整理番号表'!$B$26:$H$31,2,FALSE),0)</f>
        <v>0</v>
      </c>
      <c r="AF24" s="52" t="str">
        <f t="shared" ca="1" si="41"/>
        <v/>
      </c>
      <c r="AG24" s="68">
        <f ca="1">IFERROR(VLOOKUP(AF24,'（様式１号）３整理番号表'!$J$5:$N$59,2,FALSE),0)</f>
        <v>0</v>
      </c>
      <c r="AH24" s="51" t="str">
        <f t="shared" ca="1" si="42"/>
        <v/>
      </c>
      <c r="AI24" s="68">
        <f ca="1">IFERROR(VLOOKUP(AH24,'（様式１号）３整理番号表'!$P$5:$R$29,2,FALSE),0)</f>
        <v>0</v>
      </c>
      <c r="AJ24" s="71" t="str">
        <f t="shared" ca="1" si="43"/>
        <v/>
      </c>
      <c r="AK24" s="71" t="str">
        <f t="shared" ca="1" si="44"/>
        <v/>
      </c>
      <c r="AL24" s="71"/>
      <c r="AM24" s="51" t="str">
        <f t="shared" ca="1" si="45"/>
        <v/>
      </c>
      <c r="AN24" s="68">
        <f ca="1">IFERROR(VLOOKUP(AM24,'（様式１号）３整理番号表'!$P$5:$R$29,2,FALSE),0)</f>
        <v>0</v>
      </c>
      <c r="AO24" s="52" t="str">
        <f t="shared" ca="1" si="46"/>
        <v/>
      </c>
      <c r="AP24" s="68">
        <f t="shared" ca="1" si="126"/>
        <v>0</v>
      </c>
      <c r="AQ24" s="52" t="str">
        <f t="shared" ca="1" si="48"/>
        <v/>
      </c>
      <c r="AR24" s="23" t="str">
        <f t="shared" ca="1" si="49"/>
        <v/>
      </c>
      <c r="AS24" s="68" t="str">
        <f t="shared" ca="1" si="127"/>
        <v/>
      </c>
      <c r="AT24" s="188" t="str">
        <f t="shared" ca="1" si="51"/>
        <v/>
      </c>
      <c r="AU24" s="55" t="str">
        <f t="shared" ca="1" si="52"/>
        <v/>
      </c>
      <c r="AV24" s="655" t="str">
        <f t="shared" ca="1" si="53"/>
        <v/>
      </c>
      <c r="AW24" s="655" t="str">
        <f t="shared" ca="1" si="10"/>
        <v/>
      </c>
      <c r="AX24" s="655" t="str">
        <f t="shared" ca="1" si="10"/>
        <v/>
      </c>
      <c r="AY24" s="655" t="str">
        <f t="shared" ca="1" si="10"/>
        <v/>
      </c>
      <c r="AZ24" s="655" t="str">
        <f t="shared" ca="1" si="54"/>
        <v/>
      </c>
      <c r="BA24" s="655" t="str">
        <f t="shared" ca="1" si="55"/>
        <v/>
      </c>
      <c r="BB24" s="655" t="str">
        <f t="shared" ca="1" si="11"/>
        <v/>
      </c>
      <c r="BC24" s="655" t="str">
        <f t="shared" ca="1" si="11"/>
        <v/>
      </c>
      <c r="BD24" s="51" t="str">
        <f t="shared" ca="1" si="56"/>
        <v/>
      </c>
      <c r="BE24" s="52" t="str">
        <f t="shared" ca="1" si="57"/>
        <v/>
      </c>
      <c r="BF24" s="69">
        <f ca="1">IF(BD24&lt;&gt;"",INDEX('（様式１号）３整理番号表'!$AB$7:$AQ$12,MATCH(BD24,'（様式１号）３整理番号表'!$AA$7:$AA$12,0),MATCH(BE24,'（様式１号）３整理番号表'!$AB$6:$AQ$6,0)),0)</f>
        <v>0</v>
      </c>
      <c r="BG24" s="71" t="str">
        <f t="shared" ca="1" si="128"/>
        <v/>
      </c>
      <c r="BH24" s="54" t="str">
        <f t="shared" ca="1" si="129"/>
        <v/>
      </c>
      <c r="BI24" s="55" t="str">
        <f t="shared" ca="1" si="59"/>
        <v/>
      </c>
      <c r="BJ24" s="54" t="str">
        <f t="shared" ca="1" si="60"/>
        <v/>
      </c>
      <c r="BK24" s="53" t="str">
        <f t="shared" ca="1" si="61"/>
        <v/>
      </c>
      <c r="BL24" s="56" t="str">
        <f t="shared" ca="1" si="62"/>
        <v/>
      </c>
      <c r="BM24" s="57" t="str">
        <f t="shared" ca="1" si="63"/>
        <v/>
      </c>
      <c r="BN24" s="58" t="str">
        <f t="shared" ca="1" si="64"/>
        <v/>
      </c>
      <c r="BO24" s="56" t="str">
        <f t="shared" ca="1" si="65"/>
        <v/>
      </c>
      <c r="BP24" s="72" t="str">
        <f t="shared" ca="1" si="66"/>
        <v/>
      </c>
      <c r="BQ24" s="70" t="str">
        <f t="shared" ca="1" si="67"/>
        <v/>
      </c>
      <c r="BR24" s="160" t="str">
        <f t="shared" ca="1" si="13"/>
        <v/>
      </c>
      <c r="BS24" s="638" t="str">
        <f t="shared" ca="1" si="68"/>
        <v/>
      </c>
      <c r="BT24" s="51" t="str">
        <f t="shared" ca="1" si="69"/>
        <v/>
      </c>
      <c r="BU24" s="59" t="str">
        <f t="shared" ca="1" si="70"/>
        <v/>
      </c>
      <c r="BV24" s="60" t="str">
        <f t="shared" ca="1" si="71"/>
        <v/>
      </c>
      <c r="BW24" s="209">
        <f ca="1">IF('ポイント要件確認等（個別表）'!AD24=1,ROUNDDOWN('ポイント要件確認等（個別表）'!AV24,-3),IF('ポイント要件確認等（個別表）'!AD24=2,ROUNDDOWN('ポイント要件確認等（個別表）'!BH24,-3),IF('ポイント要件確認等（個別表）'!AD24=3,ROUNDDOWN('ポイント要件確認等（個別表）'!BT24,-3),0)))</f>
        <v>0</v>
      </c>
      <c r="BX24" s="60" t="str">
        <f t="shared" ca="1" si="72"/>
        <v/>
      </c>
      <c r="BY24" s="210" t="e">
        <f t="shared" ca="1" si="130"/>
        <v>#VALUE!</v>
      </c>
      <c r="BZ24" s="210">
        <f t="shared" ca="1" si="131"/>
        <v>0</v>
      </c>
      <c r="CA24" s="60" t="str">
        <f t="shared" ca="1" si="75"/>
        <v/>
      </c>
      <c r="CB24" s="60" t="str">
        <f t="shared" ca="1" si="76"/>
        <v/>
      </c>
      <c r="CC24" s="636"/>
      <c r="CD24" s="60" t="str">
        <f t="shared" ca="1" si="77"/>
        <v/>
      </c>
      <c r="CE24" s="161" t="str">
        <f t="shared" ca="1" si="78"/>
        <v/>
      </c>
      <c r="CF24" s="225" t="str">
        <f t="shared" ca="1" si="79"/>
        <v>含税額</v>
      </c>
      <c r="CG24" s="226" t="str">
        <f t="shared" ca="1" si="80"/>
        <v/>
      </c>
      <c r="CH24" s="61"/>
      <c r="CI24" s="223"/>
      <c r="CJ24" s="213">
        <v>14</v>
      </c>
      <c r="CK24" s="218"/>
      <c r="CL24" s="51"/>
      <c r="CM24" s="68" t="str">
        <f>IFERROR(VLOOKUP(CL24,'（様式１号）３整理番号表'!$T$5:$V$15,2,FALSE),"")</f>
        <v/>
      </c>
      <c r="CN24" s="52"/>
      <c r="CO24" s="68" t="str">
        <f>IFERROR(VLOOKUP(CN24,'（様式１号）３整理番号表'!$T$19:$V$24,2,FALSE),"")</f>
        <v/>
      </c>
      <c r="CP24" s="52"/>
      <c r="CQ24" s="210">
        <f t="shared" si="132"/>
        <v>0</v>
      </c>
      <c r="CR24" s="227">
        <f t="shared" si="133"/>
        <v>0</v>
      </c>
      <c r="CS24" s="335" t="str">
        <f t="shared" ca="1" si="106"/>
        <v/>
      </c>
      <c r="CT24" s="31" t="str">
        <f t="shared" ca="1" si="83"/>
        <v/>
      </c>
      <c r="CU24" s="30" t="str">
        <f t="shared" ca="1" si="107"/>
        <v/>
      </c>
      <c r="CV24" s="236" t="str">
        <f t="shared" ca="1" si="84"/>
        <v/>
      </c>
      <c r="CW24" s="236" t="str">
        <f t="shared" ca="1" si="85"/>
        <v/>
      </c>
      <c r="CX24" s="236" t="str">
        <f t="shared" ca="1" si="86"/>
        <v/>
      </c>
      <c r="CY24" s="236" t="str">
        <f t="shared" ca="1" si="87"/>
        <v/>
      </c>
      <c r="CZ24" s="296" t="str">
        <f ca="1">IFERROR(VLOOKUP($CS24,'（様式１号）３整理番号表'!$Z$19:$AB$32,3,FALSE),"")</f>
        <v/>
      </c>
      <c r="DA24" s="239" t="str">
        <f t="shared" ca="1" si="88"/>
        <v/>
      </c>
      <c r="DB24" s="5"/>
      <c r="DC24" s="301" t="str">
        <f t="shared" ca="1" si="108"/>
        <v/>
      </c>
      <c r="DD24" s="304" t="str">
        <f t="shared" ca="1" si="111"/>
        <v/>
      </c>
      <c r="DE24" s="293" t="str">
        <f t="shared" ca="1" si="112"/>
        <v/>
      </c>
      <c r="DF24" s="293" t="str">
        <f t="shared" ca="1" si="113"/>
        <v/>
      </c>
      <c r="DG24" s="293" t="str">
        <f t="shared" ca="1" si="114"/>
        <v/>
      </c>
      <c r="DH24" s="293" t="str">
        <f t="shared" ca="1" si="115"/>
        <v/>
      </c>
      <c r="DI24" s="309" t="str">
        <f t="shared" ca="1" si="116"/>
        <v/>
      </c>
      <c r="DJ24" s="315" t="str">
        <f t="shared" ca="1" si="89"/>
        <v/>
      </c>
      <c r="DK24" s="5" t="str">
        <f t="shared" ca="1" si="117"/>
        <v/>
      </c>
      <c r="DL24" s="6"/>
      <c r="DM24" s="304"/>
      <c r="DN24" s="7"/>
      <c r="DO24" s="7"/>
      <c r="DP24" s="7"/>
      <c r="DQ24" s="7"/>
      <c r="DR24" s="298" t="str">
        <f>IFERROR(VLOOKUP($DL24,'（様式１号）３整理番号表'!$Z$19:$AB$32,3,FALSE),"")</f>
        <v/>
      </c>
      <c r="DS24" s="239" t="str">
        <f t="shared" si="90"/>
        <v/>
      </c>
      <c r="DT24" s="5"/>
      <c r="DU24" s="8"/>
      <c r="DV24" s="62" t="str">
        <f t="shared" ca="1" si="91"/>
        <v/>
      </c>
      <c r="DX24" s="320">
        <f t="shared" ca="1" si="92"/>
        <v>0</v>
      </c>
      <c r="DY24" s="320">
        <f t="shared" ca="1" si="92"/>
        <v>0</v>
      </c>
      <c r="DZ24" s="320">
        <f t="shared" ca="1" si="92"/>
        <v>0</v>
      </c>
      <c r="EA24" s="320">
        <f t="shared" ca="1" si="92"/>
        <v>0</v>
      </c>
      <c r="EB24" s="320">
        <f t="shared" ca="1" si="92"/>
        <v>0</v>
      </c>
      <c r="EC24" s="320">
        <f t="shared" ca="1" si="92"/>
        <v>0</v>
      </c>
      <c r="ED24" s="320">
        <f t="shared" ca="1" si="92"/>
        <v>0</v>
      </c>
      <c r="EE24" s="320">
        <f t="shared" ca="1" si="92"/>
        <v>0</v>
      </c>
      <c r="EF24" s="320">
        <f t="shared" ca="1" si="92"/>
        <v>0</v>
      </c>
      <c r="EG24" s="320">
        <f t="shared" ca="1" si="92"/>
        <v>0</v>
      </c>
      <c r="EH24" s="320">
        <f t="shared" ca="1" si="92"/>
        <v>0</v>
      </c>
      <c r="EI24" s="320">
        <f t="shared" ca="1" si="92"/>
        <v>0</v>
      </c>
      <c r="EJ24" s="320">
        <f t="shared" ca="1" si="92"/>
        <v>0</v>
      </c>
      <c r="EK24" s="320">
        <f t="shared" ca="1" si="92"/>
        <v>0</v>
      </c>
      <c r="EM24" s="278" t="str">
        <f t="shared" ca="1" si="148"/>
        <v/>
      </c>
      <c r="EN24" s="278" t="str">
        <f t="shared" ca="1" si="109"/>
        <v/>
      </c>
      <c r="EO24" s="278" t="str">
        <f t="shared" ca="1" si="110"/>
        <v/>
      </c>
      <c r="EP24" s="278" t="str">
        <f t="shared" ca="1" si="94"/>
        <v/>
      </c>
      <c r="EQ24" s="278" t="str">
        <f ca="1">IFERROR(INDEX('郵便番号（石川県）'!$A$3:$F$2574,MATCH(INDIRECT("'("&amp;EM24&amp;")'!E7"),'郵便番号（石川県）'!$A$3:$A$2574,0),6),"")</f>
        <v/>
      </c>
      <c r="ER24" s="278" t="str">
        <f ca="1">IFERROR(INDEX('郵便番号（石川県）'!$A$3:$F$2574,MATCH(INDIRECT("'("&amp;$EM24&amp;")'!E7"),'郵便番号（石川県）'!$A$3:$A$2574,0),5),"")</f>
        <v/>
      </c>
      <c r="ES24" s="278" t="str">
        <f t="shared" ca="1" si="95"/>
        <v/>
      </c>
      <c r="ET24" s="278" t="str">
        <f t="shared" ca="1" si="96"/>
        <v/>
      </c>
      <c r="EU24" s="278" t="str">
        <f t="shared" ca="1" si="97"/>
        <v/>
      </c>
      <c r="EV24" s="278" t="str">
        <f t="shared" ca="1" si="98"/>
        <v/>
      </c>
      <c r="EW24" s="278" t="str">
        <f t="shared" ca="1" si="99"/>
        <v/>
      </c>
      <c r="EX24" s="278" t="str">
        <f t="shared" ca="1" si="100"/>
        <v/>
      </c>
      <c r="EY24" s="278" t="str">
        <f t="shared" ca="1" si="101"/>
        <v/>
      </c>
      <c r="EZ24" s="278" t="str">
        <f t="shared" ca="1" si="102"/>
        <v/>
      </c>
      <c r="FA24" s="278" t="str">
        <f t="shared" ca="1" si="103"/>
        <v/>
      </c>
      <c r="FB24" s="661" t="str">
        <f t="shared" ca="1" si="104"/>
        <v/>
      </c>
      <c r="FC24" s="664">
        <v>14</v>
      </c>
      <c r="FD24" s="279" t="str">
        <f t="shared" ca="1" si="105"/>
        <v/>
      </c>
    </row>
    <row r="25" spans="1:160" ht="34.5" customHeight="1" x14ac:dyDescent="0.15">
      <c r="A25" s="401">
        <f t="shared" ca="1" si="24"/>
        <v>0</v>
      </c>
      <c r="B25" s="402">
        <f t="shared" si="1"/>
        <v>1</v>
      </c>
      <c r="C25" s="403">
        <f t="shared" ca="1" si="136"/>
        <v>0</v>
      </c>
      <c r="D25" s="403">
        <f t="shared" ca="1" si="137"/>
        <v>0</v>
      </c>
      <c r="E25" s="403">
        <f t="shared" ca="1" si="138"/>
        <v>0</v>
      </c>
      <c r="F25" s="403">
        <f t="shared" ca="1" si="139"/>
        <v>0</v>
      </c>
      <c r="G25" s="403">
        <f t="shared" ca="1" si="140"/>
        <v>0</v>
      </c>
      <c r="H25" s="403">
        <f t="shared" si="141"/>
        <v>0</v>
      </c>
      <c r="I25" s="403">
        <f t="shared" ca="1" si="142"/>
        <v>0</v>
      </c>
      <c r="J25" s="403">
        <f t="shared" ca="1" si="143"/>
        <v>0</v>
      </c>
      <c r="K25" s="402">
        <f t="shared" ca="1" si="144"/>
        <v>0</v>
      </c>
      <c r="L25" s="402">
        <f t="shared" ca="1" si="145"/>
        <v>0</v>
      </c>
      <c r="M25" s="402">
        <f t="shared" ca="1" si="146"/>
        <v>0</v>
      </c>
      <c r="N25" s="404" t="str">
        <f t="shared" ca="1" si="147"/>
        <v>石川県</v>
      </c>
      <c r="O25" s="63"/>
      <c r="P25" s="145" t="s">
        <v>412</v>
      </c>
      <c r="Q25" s="322" t="str">
        <f t="shared" ca="1" si="32"/>
        <v/>
      </c>
      <c r="R25" s="322" t="str">
        <f t="shared" ca="1" si="33"/>
        <v/>
      </c>
      <c r="S25" s="32" t="str">
        <f t="shared" ca="1" si="134"/>
        <v/>
      </c>
      <c r="T25" s="32" t="str">
        <f t="shared" ca="1" si="135"/>
        <v/>
      </c>
      <c r="U25" s="186" t="str">
        <f t="shared" ca="1" si="35"/>
        <v/>
      </c>
      <c r="V25" s="326">
        <f ca="1">IFERROR(VLOOKUP(U25,'（様式１号）３整理番号表'!$B$4:$H$5,2,FALSE),0)</f>
        <v>0</v>
      </c>
      <c r="W25" s="67">
        <f t="shared" ca="1" si="125"/>
        <v>0</v>
      </c>
      <c r="X25" s="23" t="str">
        <f t="shared" ca="1" si="118"/>
        <v/>
      </c>
      <c r="Y25" s="52" t="str">
        <f t="shared" ca="1" si="38"/>
        <v/>
      </c>
      <c r="Z25" s="68">
        <f ca="1">IFERROR(VLOOKUP(Y25,'（様式１号）３整理番号表'!$B$10:$H$16,2,FALSE),0)</f>
        <v>0</v>
      </c>
      <c r="AA25" s="52" t="str">
        <f t="shared" ca="1" si="39"/>
        <v/>
      </c>
      <c r="AB25" s="52" t="str">
        <f t="shared" ca="1" si="40"/>
        <v/>
      </c>
      <c r="AC25" s="68">
        <f ca="1">IFERROR(VLOOKUP(AB25,'（様式１号）３整理番号表'!$B$21:$H$22,2,FALSE),0)</f>
        <v>0</v>
      </c>
      <c r="AD25" s="52" t="str">
        <f t="shared" ca="1" si="9"/>
        <v/>
      </c>
      <c r="AE25" s="68">
        <f ca="1">IFERROR(VLOOKUP(AD25,'（様式１号）３整理番号表'!$B$26:$H$31,2,FALSE),0)</f>
        <v>0</v>
      </c>
      <c r="AF25" s="52" t="str">
        <f t="shared" ca="1" si="41"/>
        <v/>
      </c>
      <c r="AG25" s="68">
        <f ca="1">IFERROR(VLOOKUP(AF25,'（様式１号）３整理番号表'!$J$5:$N$59,2,FALSE),0)</f>
        <v>0</v>
      </c>
      <c r="AH25" s="51" t="str">
        <f t="shared" ca="1" si="42"/>
        <v/>
      </c>
      <c r="AI25" s="68">
        <f ca="1">IFERROR(VLOOKUP(AH25,'（様式１号）３整理番号表'!$P$5:$R$29,2,FALSE),0)</f>
        <v>0</v>
      </c>
      <c r="AJ25" s="71" t="str">
        <f t="shared" ca="1" si="43"/>
        <v/>
      </c>
      <c r="AK25" s="71" t="str">
        <f t="shared" ca="1" si="44"/>
        <v/>
      </c>
      <c r="AL25" s="71"/>
      <c r="AM25" s="51" t="str">
        <f t="shared" ca="1" si="45"/>
        <v/>
      </c>
      <c r="AN25" s="68">
        <f ca="1">IFERROR(VLOOKUP(AM25,'（様式１号）３整理番号表'!$P$5:$R$29,2,FALSE),0)</f>
        <v>0</v>
      </c>
      <c r="AO25" s="52" t="str">
        <f t="shared" ca="1" si="46"/>
        <v/>
      </c>
      <c r="AP25" s="68">
        <f t="shared" ca="1" si="126"/>
        <v>0</v>
      </c>
      <c r="AQ25" s="52" t="str">
        <f t="shared" ca="1" si="48"/>
        <v/>
      </c>
      <c r="AR25" s="23" t="str">
        <f t="shared" ca="1" si="49"/>
        <v/>
      </c>
      <c r="AS25" s="68" t="str">
        <f t="shared" ca="1" si="127"/>
        <v/>
      </c>
      <c r="AT25" s="188" t="str">
        <f t="shared" ca="1" si="51"/>
        <v/>
      </c>
      <c r="AU25" s="55" t="str">
        <f t="shared" ca="1" si="52"/>
        <v/>
      </c>
      <c r="AV25" s="655" t="str">
        <f t="shared" ca="1" si="53"/>
        <v/>
      </c>
      <c r="AW25" s="655" t="str">
        <f t="shared" ca="1" si="10"/>
        <v/>
      </c>
      <c r="AX25" s="655" t="str">
        <f t="shared" ca="1" si="10"/>
        <v/>
      </c>
      <c r="AY25" s="655" t="str">
        <f t="shared" ca="1" si="10"/>
        <v/>
      </c>
      <c r="AZ25" s="655" t="str">
        <f t="shared" ca="1" si="54"/>
        <v/>
      </c>
      <c r="BA25" s="655" t="str">
        <f t="shared" ca="1" si="55"/>
        <v/>
      </c>
      <c r="BB25" s="655" t="str">
        <f t="shared" ca="1" si="11"/>
        <v/>
      </c>
      <c r="BC25" s="655" t="str">
        <f t="shared" ca="1" si="11"/>
        <v/>
      </c>
      <c r="BD25" s="51" t="str">
        <f t="shared" ca="1" si="56"/>
        <v/>
      </c>
      <c r="BE25" s="52" t="str">
        <f t="shared" ca="1" si="57"/>
        <v/>
      </c>
      <c r="BF25" s="69">
        <f ca="1">IF(BD25&lt;&gt;"",INDEX('（様式１号）３整理番号表'!$AB$7:$AQ$12,MATCH(BD25,'（様式１号）３整理番号表'!$AA$7:$AA$12,0),MATCH(BE25,'（様式１号）３整理番号表'!$AB$6:$AQ$6,0)),0)</f>
        <v>0</v>
      </c>
      <c r="BG25" s="71" t="str">
        <f t="shared" ca="1" si="128"/>
        <v/>
      </c>
      <c r="BH25" s="54" t="str">
        <f t="shared" ca="1" si="129"/>
        <v/>
      </c>
      <c r="BI25" s="55" t="str">
        <f t="shared" ca="1" si="59"/>
        <v/>
      </c>
      <c r="BJ25" s="54" t="str">
        <f t="shared" ca="1" si="60"/>
        <v/>
      </c>
      <c r="BK25" s="53" t="str">
        <f t="shared" ca="1" si="61"/>
        <v/>
      </c>
      <c r="BL25" s="56" t="str">
        <f t="shared" ca="1" si="62"/>
        <v/>
      </c>
      <c r="BM25" s="57" t="str">
        <f t="shared" ca="1" si="63"/>
        <v/>
      </c>
      <c r="BN25" s="58" t="str">
        <f t="shared" ca="1" si="64"/>
        <v/>
      </c>
      <c r="BO25" s="56" t="str">
        <f t="shared" ca="1" si="65"/>
        <v/>
      </c>
      <c r="BP25" s="72" t="str">
        <f t="shared" ca="1" si="66"/>
        <v/>
      </c>
      <c r="BQ25" s="70" t="str">
        <f t="shared" ca="1" si="67"/>
        <v/>
      </c>
      <c r="BR25" s="160" t="str">
        <f t="shared" ca="1" si="13"/>
        <v/>
      </c>
      <c r="BS25" s="638" t="str">
        <f t="shared" ca="1" si="68"/>
        <v/>
      </c>
      <c r="BT25" s="51" t="str">
        <f t="shared" ca="1" si="69"/>
        <v/>
      </c>
      <c r="BU25" s="59" t="str">
        <f t="shared" ca="1" si="70"/>
        <v/>
      </c>
      <c r="BV25" s="60" t="str">
        <f t="shared" ca="1" si="71"/>
        <v/>
      </c>
      <c r="BW25" s="209">
        <f ca="1">IF('ポイント要件確認等（個別表）'!AD25=1,ROUNDDOWN('ポイント要件確認等（個別表）'!AV25,-3),IF('ポイント要件確認等（個別表）'!AD25=2,ROUNDDOWN('ポイント要件確認等（個別表）'!BH25,-3),IF('ポイント要件確認等（個別表）'!AD25=3,ROUNDDOWN('ポイント要件確認等（個別表）'!BT25,-3),0)))</f>
        <v>0</v>
      </c>
      <c r="BX25" s="60" t="str">
        <f t="shared" ca="1" si="72"/>
        <v/>
      </c>
      <c r="BY25" s="210" t="e">
        <f t="shared" ca="1" si="130"/>
        <v>#VALUE!</v>
      </c>
      <c r="BZ25" s="210">
        <f t="shared" ca="1" si="131"/>
        <v>0</v>
      </c>
      <c r="CA25" s="60" t="str">
        <f t="shared" ca="1" si="75"/>
        <v/>
      </c>
      <c r="CB25" s="60" t="str">
        <f t="shared" ca="1" si="76"/>
        <v/>
      </c>
      <c r="CC25" s="636"/>
      <c r="CD25" s="60" t="str">
        <f t="shared" ca="1" si="77"/>
        <v/>
      </c>
      <c r="CE25" s="161" t="str">
        <f t="shared" ca="1" si="78"/>
        <v/>
      </c>
      <c r="CF25" s="225" t="str">
        <f t="shared" ca="1" si="79"/>
        <v>含税額</v>
      </c>
      <c r="CG25" s="226" t="str">
        <f t="shared" ca="1" si="80"/>
        <v/>
      </c>
      <c r="CH25" s="61"/>
      <c r="CI25" s="223"/>
      <c r="CJ25" s="213">
        <v>15</v>
      </c>
      <c r="CK25" s="218"/>
      <c r="CL25" s="51"/>
      <c r="CM25" s="68" t="str">
        <f>IFERROR(VLOOKUP(CL25,'（様式１号）３整理番号表'!$T$5:$V$15,2,FALSE),"")</f>
        <v/>
      </c>
      <c r="CN25" s="52"/>
      <c r="CO25" s="68" t="str">
        <f>IFERROR(VLOOKUP(CN25,'（様式１号）３整理番号表'!$T$19:$V$24,2,FALSE),"")</f>
        <v/>
      </c>
      <c r="CP25" s="52"/>
      <c r="CQ25" s="210">
        <f t="shared" si="132"/>
        <v>0</v>
      </c>
      <c r="CR25" s="227">
        <f t="shared" si="133"/>
        <v>0</v>
      </c>
      <c r="CS25" s="335" t="str">
        <f t="shared" ca="1" si="106"/>
        <v/>
      </c>
      <c r="CT25" s="31" t="str">
        <f t="shared" ca="1" si="83"/>
        <v/>
      </c>
      <c r="CU25" s="30" t="str">
        <f t="shared" ca="1" si="107"/>
        <v/>
      </c>
      <c r="CV25" s="236" t="str">
        <f t="shared" ca="1" si="84"/>
        <v/>
      </c>
      <c r="CW25" s="236" t="str">
        <f t="shared" ca="1" si="85"/>
        <v/>
      </c>
      <c r="CX25" s="236" t="str">
        <f t="shared" ca="1" si="86"/>
        <v/>
      </c>
      <c r="CY25" s="236" t="str">
        <f t="shared" ca="1" si="87"/>
        <v/>
      </c>
      <c r="CZ25" s="296" t="str">
        <f ca="1">IFERROR(VLOOKUP($CS25,'（様式１号）３整理番号表'!$Z$19:$AB$32,3,FALSE),"")</f>
        <v/>
      </c>
      <c r="DA25" s="239" t="str">
        <f t="shared" ca="1" si="88"/>
        <v/>
      </c>
      <c r="DB25" s="5"/>
      <c r="DC25" s="301" t="str">
        <f t="shared" ca="1" si="108"/>
        <v/>
      </c>
      <c r="DD25" s="304" t="str">
        <f t="shared" ca="1" si="111"/>
        <v/>
      </c>
      <c r="DE25" s="293" t="str">
        <f t="shared" ca="1" si="112"/>
        <v/>
      </c>
      <c r="DF25" s="293" t="str">
        <f t="shared" ca="1" si="113"/>
        <v/>
      </c>
      <c r="DG25" s="293" t="str">
        <f t="shared" ca="1" si="114"/>
        <v/>
      </c>
      <c r="DH25" s="293" t="str">
        <f t="shared" ca="1" si="115"/>
        <v/>
      </c>
      <c r="DI25" s="309" t="str">
        <f t="shared" ca="1" si="116"/>
        <v/>
      </c>
      <c r="DJ25" s="315" t="str">
        <f t="shared" ca="1" si="89"/>
        <v/>
      </c>
      <c r="DK25" s="5" t="str">
        <f t="shared" ca="1" si="117"/>
        <v/>
      </c>
      <c r="DL25" s="6"/>
      <c r="DM25" s="304"/>
      <c r="DN25" s="7"/>
      <c r="DO25" s="7"/>
      <c r="DP25" s="7"/>
      <c r="DQ25" s="7"/>
      <c r="DR25" s="298" t="str">
        <f>IFERROR(VLOOKUP($DL25,'（様式１号）３整理番号表'!$Z$19:$AB$32,3,FALSE),"")</f>
        <v/>
      </c>
      <c r="DS25" s="239" t="str">
        <f t="shared" si="90"/>
        <v/>
      </c>
      <c r="DT25" s="5"/>
      <c r="DU25" s="8"/>
      <c r="DV25" s="62" t="str">
        <f t="shared" ca="1" si="91"/>
        <v/>
      </c>
      <c r="DX25" s="320">
        <f t="shared" ca="1" si="92"/>
        <v>0</v>
      </c>
      <c r="DY25" s="320">
        <f t="shared" ca="1" si="92"/>
        <v>0</v>
      </c>
      <c r="DZ25" s="320">
        <f t="shared" ca="1" si="92"/>
        <v>0</v>
      </c>
      <c r="EA25" s="320">
        <f t="shared" ca="1" si="92"/>
        <v>0</v>
      </c>
      <c r="EB25" s="320">
        <f t="shared" ca="1" si="92"/>
        <v>0</v>
      </c>
      <c r="EC25" s="320">
        <f t="shared" ca="1" si="92"/>
        <v>0</v>
      </c>
      <c r="ED25" s="320">
        <f t="shared" ca="1" si="92"/>
        <v>0</v>
      </c>
      <c r="EE25" s="320">
        <f t="shared" ca="1" si="92"/>
        <v>0</v>
      </c>
      <c r="EF25" s="320">
        <f t="shared" ca="1" si="92"/>
        <v>0</v>
      </c>
      <c r="EG25" s="320">
        <f t="shared" ca="1" si="92"/>
        <v>0</v>
      </c>
      <c r="EH25" s="320">
        <f t="shared" ca="1" si="92"/>
        <v>0</v>
      </c>
      <c r="EI25" s="320">
        <f t="shared" ca="1" si="92"/>
        <v>0</v>
      </c>
      <c r="EJ25" s="320">
        <f t="shared" ca="1" si="92"/>
        <v>0</v>
      </c>
      <c r="EK25" s="320">
        <f t="shared" ca="1" si="92"/>
        <v>0</v>
      </c>
      <c r="EM25" s="278" t="str">
        <f t="shared" ca="1" si="148"/>
        <v/>
      </c>
      <c r="EN25" s="278" t="str">
        <f t="shared" ca="1" si="109"/>
        <v/>
      </c>
      <c r="EO25" s="278" t="str">
        <f t="shared" ca="1" si="110"/>
        <v/>
      </c>
      <c r="EP25" s="278" t="str">
        <f t="shared" ca="1" si="94"/>
        <v/>
      </c>
      <c r="EQ25" s="278" t="str">
        <f ca="1">IFERROR(INDEX('郵便番号（石川県）'!$A$3:$F$2574,MATCH(INDIRECT("'("&amp;EM25&amp;")'!E7"),'郵便番号（石川県）'!$A$3:$A$2574,0),6),"")</f>
        <v/>
      </c>
      <c r="ER25" s="278" t="str">
        <f ca="1">IFERROR(INDEX('郵便番号（石川県）'!$A$3:$F$2574,MATCH(INDIRECT("'("&amp;$EM25&amp;")'!E7"),'郵便番号（石川県）'!$A$3:$A$2574,0),5),"")</f>
        <v/>
      </c>
      <c r="ES25" s="278" t="str">
        <f t="shared" ca="1" si="95"/>
        <v/>
      </c>
      <c r="ET25" s="278" t="str">
        <f t="shared" ca="1" si="96"/>
        <v/>
      </c>
      <c r="EU25" s="278" t="str">
        <f t="shared" ca="1" si="97"/>
        <v/>
      </c>
      <c r="EV25" s="278" t="str">
        <f t="shared" ca="1" si="98"/>
        <v/>
      </c>
      <c r="EW25" s="278" t="str">
        <f t="shared" ca="1" si="99"/>
        <v/>
      </c>
      <c r="EX25" s="278" t="str">
        <f t="shared" ca="1" si="100"/>
        <v/>
      </c>
      <c r="EY25" s="278" t="str">
        <f t="shared" ca="1" si="101"/>
        <v/>
      </c>
      <c r="EZ25" s="278" t="str">
        <f t="shared" ca="1" si="102"/>
        <v/>
      </c>
      <c r="FA25" s="278" t="str">
        <f t="shared" ca="1" si="103"/>
        <v/>
      </c>
      <c r="FB25" s="661" t="str">
        <f t="shared" ca="1" si="104"/>
        <v/>
      </c>
      <c r="FC25" s="663">
        <v>15</v>
      </c>
      <c r="FD25" s="279" t="str">
        <f t="shared" ca="1" si="105"/>
        <v/>
      </c>
    </row>
    <row r="26" spans="1:160" ht="34.5" customHeight="1" x14ac:dyDescent="0.15">
      <c r="A26" s="401">
        <f t="shared" ca="1" si="24"/>
        <v>0</v>
      </c>
      <c r="B26" s="402">
        <f t="shared" si="1"/>
        <v>1</v>
      </c>
      <c r="C26" s="403">
        <f t="shared" ca="1" si="136"/>
        <v>0</v>
      </c>
      <c r="D26" s="403">
        <f t="shared" ca="1" si="137"/>
        <v>0</v>
      </c>
      <c r="E26" s="403">
        <f t="shared" ca="1" si="138"/>
        <v>0</v>
      </c>
      <c r="F26" s="403">
        <f t="shared" ca="1" si="139"/>
        <v>0</v>
      </c>
      <c r="G26" s="403">
        <f t="shared" ca="1" si="140"/>
        <v>0</v>
      </c>
      <c r="H26" s="403">
        <f t="shared" si="141"/>
        <v>0</v>
      </c>
      <c r="I26" s="403">
        <f t="shared" ca="1" si="142"/>
        <v>0</v>
      </c>
      <c r="J26" s="403">
        <f t="shared" ca="1" si="143"/>
        <v>0</v>
      </c>
      <c r="K26" s="402">
        <f t="shared" ca="1" si="144"/>
        <v>0</v>
      </c>
      <c r="L26" s="402">
        <f t="shared" ca="1" si="145"/>
        <v>0</v>
      </c>
      <c r="M26" s="402">
        <f t="shared" ca="1" si="146"/>
        <v>0</v>
      </c>
      <c r="N26" s="404" t="str">
        <f t="shared" ca="1" si="147"/>
        <v>石川県</v>
      </c>
      <c r="O26" s="63"/>
      <c r="P26" s="145" t="s">
        <v>412</v>
      </c>
      <c r="Q26" s="322" t="str">
        <f t="shared" ca="1" si="32"/>
        <v/>
      </c>
      <c r="R26" s="322" t="str">
        <f t="shared" ca="1" si="33"/>
        <v/>
      </c>
      <c r="S26" s="32" t="str">
        <f t="shared" ca="1" si="134"/>
        <v/>
      </c>
      <c r="T26" s="32" t="str">
        <f t="shared" ca="1" si="135"/>
        <v/>
      </c>
      <c r="U26" s="186" t="str">
        <f t="shared" ca="1" si="35"/>
        <v/>
      </c>
      <c r="V26" s="326">
        <f ca="1">IFERROR(VLOOKUP(U26,'（様式１号）３整理番号表'!$B$4:$H$5,2,FALSE),0)</f>
        <v>0</v>
      </c>
      <c r="W26" s="67">
        <f t="shared" ca="1" si="125"/>
        <v>0</v>
      </c>
      <c r="X26" s="23" t="str">
        <f t="shared" ca="1" si="118"/>
        <v/>
      </c>
      <c r="Y26" s="52" t="str">
        <f t="shared" ca="1" si="38"/>
        <v/>
      </c>
      <c r="Z26" s="68">
        <f ca="1">IFERROR(VLOOKUP(Y26,'（様式１号）３整理番号表'!$B$10:$H$16,2,FALSE),0)</f>
        <v>0</v>
      </c>
      <c r="AA26" s="52" t="str">
        <f t="shared" ca="1" si="39"/>
        <v/>
      </c>
      <c r="AB26" s="52" t="str">
        <f t="shared" ca="1" si="40"/>
        <v/>
      </c>
      <c r="AC26" s="68">
        <f ca="1">IFERROR(VLOOKUP(AB26,'（様式１号）３整理番号表'!$B$21:$H$22,2,FALSE),0)</f>
        <v>0</v>
      </c>
      <c r="AD26" s="52" t="str">
        <f t="shared" ca="1" si="9"/>
        <v/>
      </c>
      <c r="AE26" s="68">
        <f ca="1">IFERROR(VLOOKUP(AD26,'（様式１号）３整理番号表'!$B$26:$H$31,2,FALSE),0)</f>
        <v>0</v>
      </c>
      <c r="AF26" s="52" t="str">
        <f t="shared" ca="1" si="41"/>
        <v/>
      </c>
      <c r="AG26" s="68">
        <f ca="1">IFERROR(VLOOKUP(AF26,'（様式１号）３整理番号表'!$J$5:$N$59,2,FALSE),0)</f>
        <v>0</v>
      </c>
      <c r="AH26" s="51" t="str">
        <f t="shared" ca="1" si="42"/>
        <v/>
      </c>
      <c r="AI26" s="68">
        <f ca="1">IFERROR(VLOOKUP(AH26,'（様式１号）３整理番号表'!$P$5:$R$29,2,FALSE),0)</f>
        <v>0</v>
      </c>
      <c r="AJ26" s="71" t="str">
        <f t="shared" ca="1" si="43"/>
        <v/>
      </c>
      <c r="AK26" s="71" t="str">
        <f t="shared" ca="1" si="44"/>
        <v/>
      </c>
      <c r="AL26" s="71"/>
      <c r="AM26" s="51" t="str">
        <f t="shared" ca="1" si="45"/>
        <v/>
      </c>
      <c r="AN26" s="68">
        <f ca="1">IFERROR(VLOOKUP(AM26,'（様式１号）３整理番号表'!$P$5:$R$29,2,FALSE),0)</f>
        <v>0</v>
      </c>
      <c r="AO26" s="52" t="str">
        <f t="shared" ca="1" si="46"/>
        <v/>
      </c>
      <c r="AP26" s="68">
        <f t="shared" ca="1" si="126"/>
        <v>0</v>
      </c>
      <c r="AQ26" s="52" t="str">
        <f t="shared" ca="1" si="48"/>
        <v/>
      </c>
      <c r="AR26" s="23" t="str">
        <f t="shared" ca="1" si="49"/>
        <v/>
      </c>
      <c r="AS26" s="68" t="str">
        <f t="shared" ca="1" si="127"/>
        <v/>
      </c>
      <c r="AT26" s="188" t="str">
        <f t="shared" ca="1" si="51"/>
        <v/>
      </c>
      <c r="AU26" s="55" t="str">
        <f t="shared" ca="1" si="52"/>
        <v/>
      </c>
      <c r="AV26" s="655" t="str">
        <f t="shared" ca="1" si="53"/>
        <v/>
      </c>
      <c r="AW26" s="655" t="str">
        <f t="shared" ca="1" si="10"/>
        <v/>
      </c>
      <c r="AX26" s="655" t="str">
        <f t="shared" ca="1" si="10"/>
        <v/>
      </c>
      <c r="AY26" s="655" t="str">
        <f t="shared" ca="1" si="10"/>
        <v/>
      </c>
      <c r="AZ26" s="655" t="str">
        <f t="shared" ca="1" si="54"/>
        <v/>
      </c>
      <c r="BA26" s="655" t="str">
        <f t="shared" ca="1" si="55"/>
        <v/>
      </c>
      <c r="BB26" s="655" t="str">
        <f t="shared" ca="1" si="11"/>
        <v/>
      </c>
      <c r="BC26" s="655" t="str">
        <f t="shared" ca="1" si="11"/>
        <v/>
      </c>
      <c r="BD26" s="51" t="str">
        <f t="shared" ca="1" si="56"/>
        <v/>
      </c>
      <c r="BE26" s="52" t="str">
        <f t="shared" ca="1" si="57"/>
        <v/>
      </c>
      <c r="BF26" s="69">
        <f ca="1">IF(BD26&lt;&gt;"",INDEX('（様式１号）３整理番号表'!$AB$7:$AQ$12,MATCH(BD26,'（様式１号）３整理番号表'!$AA$7:$AA$12,0),MATCH(BE26,'（様式１号）３整理番号表'!$AB$6:$AQ$6,0)),0)</f>
        <v>0</v>
      </c>
      <c r="BG26" s="71" t="str">
        <f t="shared" ca="1" si="128"/>
        <v/>
      </c>
      <c r="BH26" s="54" t="str">
        <f t="shared" ca="1" si="129"/>
        <v/>
      </c>
      <c r="BI26" s="55" t="str">
        <f t="shared" ca="1" si="59"/>
        <v/>
      </c>
      <c r="BJ26" s="54" t="str">
        <f t="shared" ca="1" si="60"/>
        <v/>
      </c>
      <c r="BK26" s="53" t="str">
        <f t="shared" ca="1" si="61"/>
        <v/>
      </c>
      <c r="BL26" s="56" t="str">
        <f t="shared" ca="1" si="62"/>
        <v/>
      </c>
      <c r="BM26" s="57" t="str">
        <f t="shared" ca="1" si="63"/>
        <v/>
      </c>
      <c r="BN26" s="58" t="str">
        <f t="shared" ca="1" si="64"/>
        <v/>
      </c>
      <c r="BO26" s="56" t="str">
        <f t="shared" ca="1" si="65"/>
        <v/>
      </c>
      <c r="BP26" s="72" t="str">
        <f t="shared" ca="1" si="66"/>
        <v/>
      </c>
      <c r="BQ26" s="70" t="str">
        <f t="shared" ca="1" si="67"/>
        <v/>
      </c>
      <c r="BR26" s="160" t="str">
        <f t="shared" ca="1" si="13"/>
        <v/>
      </c>
      <c r="BS26" s="638" t="str">
        <f t="shared" ca="1" si="68"/>
        <v/>
      </c>
      <c r="BT26" s="51" t="str">
        <f t="shared" ca="1" si="69"/>
        <v/>
      </c>
      <c r="BU26" s="59" t="str">
        <f t="shared" ca="1" si="70"/>
        <v/>
      </c>
      <c r="BV26" s="60" t="str">
        <f t="shared" ca="1" si="71"/>
        <v/>
      </c>
      <c r="BW26" s="209">
        <f ca="1">IF('ポイント要件確認等（個別表）'!AD26=1,ROUNDDOWN('ポイント要件確認等（個別表）'!AV26,-3),IF('ポイント要件確認等（個別表）'!AD26=2,ROUNDDOWN('ポイント要件確認等（個別表）'!BH26,-3),IF('ポイント要件確認等（個別表）'!AD26=3,ROUNDDOWN('ポイント要件確認等（個別表）'!BT26,-3),0)))</f>
        <v>0</v>
      </c>
      <c r="BX26" s="60" t="str">
        <f t="shared" ca="1" si="72"/>
        <v/>
      </c>
      <c r="BY26" s="210" t="e">
        <f t="shared" ca="1" si="130"/>
        <v>#VALUE!</v>
      </c>
      <c r="BZ26" s="210">
        <f t="shared" ca="1" si="131"/>
        <v>0</v>
      </c>
      <c r="CA26" s="60" t="str">
        <f t="shared" ca="1" si="75"/>
        <v/>
      </c>
      <c r="CB26" s="60" t="str">
        <f t="shared" ca="1" si="76"/>
        <v/>
      </c>
      <c r="CC26" s="636"/>
      <c r="CD26" s="60" t="str">
        <f t="shared" ca="1" si="77"/>
        <v/>
      </c>
      <c r="CE26" s="161" t="str">
        <f t="shared" ca="1" si="78"/>
        <v/>
      </c>
      <c r="CF26" s="225" t="str">
        <f t="shared" ca="1" si="79"/>
        <v>含税額</v>
      </c>
      <c r="CG26" s="226" t="str">
        <f t="shared" ca="1" si="80"/>
        <v/>
      </c>
      <c r="CH26" s="61"/>
      <c r="CI26" s="223"/>
      <c r="CJ26" s="213">
        <v>16</v>
      </c>
      <c r="CK26" s="218"/>
      <c r="CL26" s="51"/>
      <c r="CM26" s="68" t="str">
        <f>IFERROR(VLOOKUP(CL26,'（様式１号）３整理番号表'!$T$5:$V$15,2,FALSE),"")</f>
        <v/>
      </c>
      <c r="CN26" s="52"/>
      <c r="CO26" s="68" t="str">
        <f>IFERROR(VLOOKUP(CN26,'（様式１号）３整理番号表'!$T$19:$V$24,2,FALSE),"")</f>
        <v/>
      </c>
      <c r="CP26" s="52"/>
      <c r="CQ26" s="210">
        <f t="shared" si="132"/>
        <v>0</v>
      </c>
      <c r="CR26" s="227">
        <f t="shared" si="133"/>
        <v>0</v>
      </c>
      <c r="CS26" s="335" t="str">
        <f t="shared" ca="1" si="106"/>
        <v/>
      </c>
      <c r="CT26" s="31" t="str">
        <f t="shared" ca="1" si="83"/>
        <v/>
      </c>
      <c r="CU26" s="30" t="str">
        <f t="shared" ca="1" si="107"/>
        <v/>
      </c>
      <c r="CV26" s="236" t="str">
        <f t="shared" ca="1" si="84"/>
        <v/>
      </c>
      <c r="CW26" s="236" t="str">
        <f t="shared" ca="1" si="85"/>
        <v/>
      </c>
      <c r="CX26" s="236" t="str">
        <f t="shared" ca="1" si="86"/>
        <v/>
      </c>
      <c r="CY26" s="236" t="str">
        <f t="shared" ca="1" si="87"/>
        <v/>
      </c>
      <c r="CZ26" s="296" t="str">
        <f ca="1">IFERROR(VLOOKUP($CS26,'（様式１号）３整理番号表'!$Z$19:$AB$32,3,FALSE),"")</f>
        <v/>
      </c>
      <c r="DA26" s="239" t="str">
        <f t="shared" ca="1" si="88"/>
        <v/>
      </c>
      <c r="DB26" s="5"/>
      <c r="DC26" s="301" t="str">
        <f t="shared" ca="1" si="108"/>
        <v/>
      </c>
      <c r="DD26" s="304" t="str">
        <f t="shared" ca="1" si="111"/>
        <v/>
      </c>
      <c r="DE26" s="293" t="str">
        <f t="shared" ca="1" si="112"/>
        <v/>
      </c>
      <c r="DF26" s="293" t="str">
        <f t="shared" ca="1" si="113"/>
        <v/>
      </c>
      <c r="DG26" s="293" t="str">
        <f t="shared" ca="1" si="114"/>
        <v/>
      </c>
      <c r="DH26" s="293" t="str">
        <f t="shared" ca="1" si="115"/>
        <v/>
      </c>
      <c r="DI26" s="309" t="str">
        <f t="shared" ca="1" si="116"/>
        <v/>
      </c>
      <c r="DJ26" s="315" t="str">
        <f t="shared" ca="1" si="89"/>
        <v/>
      </c>
      <c r="DK26" s="5" t="str">
        <f t="shared" ca="1" si="117"/>
        <v/>
      </c>
      <c r="DL26" s="6"/>
      <c r="DM26" s="304"/>
      <c r="DN26" s="7"/>
      <c r="DO26" s="7"/>
      <c r="DP26" s="7"/>
      <c r="DQ26" s="7"/>
      <c r="DR26" s="298" t="str">
        <f>IFERROR(VLOOKUP($DL26,'（様式１号）３整理番号表'!$Z$19:$AB$32,3,FALSE),"")</f>
        <v/>
      </c>
      <c r="DS26" s="239" t="str">
        <f t="shared" si="90"/>
        <v/>
      </c>
      <c r="DT26" s="5"/>
      <c r="DU26" s="8"/>
      <c r="DV26" s="62" t="str">
        <f t="shared" ca="1" si="91"/>
        <v/>
      </c>
      <c r="DX26" s="320">
        <f t="shared" ca="1" si="92"/>
        <v>0</v>
      </c>
      <c r="DY26" s="320">
        <f t="shared" ca="1" si="92"/>
        <v>0</v>
      </c>
      <c r="DZ26" s="320">
        <f t="shared" ca="1" si="92"/>
        <v>0</v>
      </c>
      <c r="EA26" s="320">
        <f t="shared" ca="1" si="92"/>
        <v>0</v>
      </c>
      <c r="EB26" s="320">
        <f t="shared" ca="1" si="92"/>
        <v>0</v>
      </c>
      <c r="EC26" s="320">
        <f t="shared" ca="1" si="92"/>
        <v>0</v>
      </c>
      <c r="ED26" s="320">
        <f t="shared" ca="1" si="92"/>
        <v>0</v>
      </c>
      <c r="EE26" s="320">
        <f t="shared" ca="1" si="92"/>
        <v>0</v>
      </c>
      <c r="EF26" s="320">
        <f t="shared" ca="1" si="92"/>
        <v>0</v>
      </c>
      <c r="EG26" s="320">
        <f t="shared" ca="1" si="92"/>
        <v>0</v>
      </c>
      <c r="EH26" s="320">
        <f t="shared" ca="1" si="92"/>
        <v>0</v>
      </c>
      <c r="EI26" s="320">
        <f t="shared" ca="1" si="92"/>
        <v>0</v>
      </c>
      <c r="EJ26" s="320">
        <f t="shared" ca="1" si="92"/>
        <v>0</v>
      </c>
      <c r="EK26" s="320">
        <f t="shared" ca="1" si="92"/>
        <v>0</v>
      </c>
      <c r="EM26" s="278" t="str">
        <f t="shared" ca="1" si="148"/>
        <v/>
      </c>
      <c r="EN26" s="278" t="str">
        <f t="shared" ca="1" si="109"/>
        <v/>
      </c>
      <c r="EO26" s="278" t="str">
        <f t="shared" ca="1" si="110"/>
        <v/>
      </c>
      <c r="EP26" s="278" t="str">
        <f t="shared" ca="1" si="94"/>
        <v/>
      </c>
      <c r="EQ26" s="278" t="str">
        <f ca="1">IFERROR(INDEX('郵便番号（石川県）'!$A$3:$F$2574,MATCH(INDIRECT("'("&amp;EM26&amp;")'!E7"),'郵便番号（石川県）'!$A$3:$A$2574,0),6),"")</f>
        <v/>
      </c>
      <c r="ER26" s="278" t="str">
        <f ca="1">IFERROR(INDEX('郵便番号（石川県）'!$A$3:$F$2574,MATCH(INDIRECT("'("&amp;$EM26&amp;")'!E7"),'郵便番号（石川県）'!$A$3:$A$2574,0),5),"")</f>
        <v/>
      </c>
      <c r="ES26" s="278" t="str">
        <f t="shared" ca="1" si="95"/>
        <v/>
      </c>
      <c r="ET26" s="278" t="str">
        <f t="shared" ca="1" si="96"/>
        <v/>
      </c>
      <c r="EU26" s="278" t="str">
        <f t="shared" ca="1" si="97"/>
        <v/>
      </c>
      <c r="EV26" s="278" t="str">
        <f t="shared" ca="1" si="98"/>
        <v/>
      </c>
      <c r="EW26" s="278" t="str">
        <f t="shared" ca="1" si="99"/>
        <v/>
      </c>
      <c r="EX26" s="278" t="str">
        <f t="shared" ca="1" si="100"/>
        <v/>
      </c>
      <c r="EY26" s="278" t="str">
        <f t="shared" ca="1" si="101"/>
        <v/>
      </c>
      <c r="EZ26" s="278" t="str">
        <f t="shared" ca="1" si="102"/>
        <v/>
      </c>
      <c r="FA26" s="278" t="str">
        <f t="shared" ca="1" si="103"/>
        <v/>
      </c>
      <c r="FB26" s="661" t="str">
        <f t="shared" ca="1" si="104"/>
        <v/>
      </c>
      <c r="FC26" s="664">
        <v>16</v>
      </c>
      <c r="FD26" s="279" t="str">
        <f t="shared" ca="1" si="105"/>
        <v/>
      </c>
    </row>
    <row r="27" spans="1:160" ht="34.5" customHeight="1" x14ac:dyDescent="0.15">
      <c r="A27" s="401">
        <f t="shared" ca="1" si="24"/>
        <v>0</v>
      </c>
      <c r="B27" s="402">
        <f t="shared" si="1"/>
        <v>1</v>
      </c>
      <c r="C27" s="403">
        <f t="shared" ca="1" si="136"/>
        <v>0</v>
      </c>
      <c r="D27" s="403">
        <f t="shared" ca="1" si="137"/>
        <v>0</v>
      </c>
      <c r="E27" s="403">
        <f t="shared" ca="1" si="138"/>
        <v>0</v>
      </c>
      <c r="F27" s="403">
        <f t="shared" ca="1" si="139"/>
        <v>0</v>
      </c>
      <c r="G27" s="403">
        <f t="shared" ca="1" si="140"/>
        <v>0</v>
      </c>
      <c r="H27" s="403">
        <f t="shared" si="141"/>
        <v>0</v>
      </c>
      <c r="I27" s="403">
        <f t="shared" ca="1" si="142"/>
        <v>0</v>
      </c>
      <c r="J27" s="403">
        <f t="shared" ca="1" si="143"/>
        <v>0</v>
      </c>
      <c r="K27" s="402">
        <f t="shared" ca="1" si="144"/>
        <v>0</v>
      </c>
      <c r="L27" s="402">
        <f t="shared" ca="1" si="145"/>
        <v>0</v>
      </c>
      <c r="M27" s="402">
        <f t="shared" ca="1" si="146"/>
        <v>0</v>
      </c>
      <c r="N27" s="404" t="str">
        <f t="shared" ca="1" si="147"/>
        <v>石川県</v>
      </c>
      <c r="O27" s="63"/>
      <c r="P27" s="145" t="s">
        <v>412</v>
      </c>
      <c r="Q27" s="322" t="str">
        <f t="shared" ca="1" si="32"/>
        <v/>
      </c>
      <c r="R27" s="322" t="str">
        <f t="shared" ca="1" si="33"/>
        <v/>
      </c>
      <c r="S27" s="32" t="str">
        <f t="shared" ca="1" si="134"/>
        <v/>
      </c>
      <c r="T27" s="32" t="str">
        <f t="shared" ca="1" si="135"/>
        <v/>
      </c>
      <c r="U27" s="186" t="str">
        <f t="shared" ca="1" si="35"/>
        <v/>
      </c>
      <c r="V27" s="326">
        <f ca="1">IFERROR(VLOOKUP(U27,'（様式１号）３整理番号表'!$B$4:$H$5,2,FALSE),0)</f>
        <v>0</v>
      </c>
      <c r="W27" s="67">
        <f t="shared" ca="1" si="125"/>
        <v>0</v>
      </c>
      <c r="X27" s="23" t="str">
        <f t="shared" ca="1" si="118"/>
        <v/>
      </c>
      <c r="Y27" s="52" t="str">
        <f t="shared" ca="1" si="38"/>
        <v/>
      </c>
      <c r="Z27" s="68">
        <f ca="1">IFERROR(VLOOKUP(Y27,'（様式１号）３整理番号表'!$B$10:$H$16,2,FALSE),0)</f>
        <v>0</v>
      </c>
      <c r="AA27" s="52" t="str">
        <f t="shared" ca="1" si="39"/>
        <v/>
      </c>
      <c r="AB27" s="52" t="str">
        <f t="shared" ca="1" si="40"/>
        <v/>
      </c>
      <c r="AC27" s="68">
        <f ca="1">IFERROR(VLOOKUP(AB27,'（様式１号）３整理番号表'!$B$21:$H$22,2,FALSE),0)</f>
        <v>0</v>
      </c>
      <c r="AD27" s="52" t="str">
        <f t="shared" ca="1" si="9"/>
        <v/>
      </c>
      <c r="AE27" s="68">
        <f ca="1">IFERROR(VLOOKUP(AD27,'（様式１号）３整理番号表'!$B$26:$H$31,2,FALSE),0)</f>
        <v>0</v>
      </c>
      <c r="AF27" s="52" t="str">
        <f t="shared" ca="1" si="41"/>
        <v/>
      </c>
      <c r="AG27" s="68">
        <f ca="1">IFERROR(VLOOKUP(AF27,'（様式１号）３整理番号表'!$J$5:$N$59,2,FALSE),0)</f>
        <v>0</v>
      </c>
      <c r="AH27" s="51" t="str">
        <f t="shared" ca="1" si="42"/>
        <v/>
      </c>
      <c r="AI27" s="68">
        <f ca="1">IFERROR(VLOOKUP(AH27,'（様式１号）３整理番号表'!$P$5:$R$29,2,FALSE),0)</f>
        <v>0</v>
      </c>
      <c r="AJ27" s="71" t="str">
        <f t="shared" ca="1" si="43"/>
        <v/>
      </c>
      <c r="AK27" s="71" t="str">
        <f t="shared" ca="1" si="44"/>
        <v/>
      </c>
      <c r="AL27" s="71"/>
      <c r="AM27" s="51" t="str">
        <f t="shared" ca="1" si="45"/>
        <v/>
      </c>
      <c r="AN27" s="68">
        <f ca="1">IFERROR(VLOOKUP(AM27,'（様式１号）３整理番号表'!$P$5:$R$29,2,FALSE),0)</f>
        <v>0</v>
      </c>
      <c r="AO27" s="52" t="str">
        <f t="shared" ca="1" si="46"/>
        <v/>
      </c>
      <c r="AP27" s="68">
        <f t="shared" ca="1" si="126"/>
        <v>0</v>
      </c>
      <c r="AQ27" s="52" t="str">
        <f t="shared" ca="1" si="48"/>
        <v/>
      </c>
      <c r="AR27" s="23" t="str">
        <f t="shared" ca="1" si="49"/>
        <v/>
      </c>
      <c r="AS27" s="68" t="str">
        <f t="shared" ca="1" si="127"/>
        <v/>
      </c>
      <c r="AT27" s="188" t="str">
        <f t="shared" ca="1" si="51"/>
        <v/>
      </c>
      <c r="AU27" s="55" t="str">
        <f t="shared" ca="1" si="52"/>
        <v/>
      </c>
      <c r="AV27" s="655" t="str">
        <f t="shared" ca="1" si="53"/>
        <v/>
      </c>
      <c r="AW27" s="655" t="str">
        <f t="shared" ca="1" si="53"/>
        <v/>
      </c>
      <c r="AX27" s="655" t="str">
        <f t="shared" ca="1" si="53"/>
        <v/>
      </c>
      <c r="AY27" s="655" t="str">
        <f t="shared" ca="1" si="53"/>
        <v/>
      </c>
      <c r="AZ27" s="655" t="str">
        <f t="shared" ca="1" si="54"/>
        <v/>
      </c>
      <c r="BA27" s="655" t="str">
        <f t="shared" ca="1" si="55"/>
        <v/>
      </c>
      <c r="BB27" s="655" t="str">
        <f t="shared" ca="1" si="55"/>
        <v/>
      </c>
      <c r="BC27" s="655" t="str">
        <f t="shared" ca="1" si="55"/>
        <v/>
      </c>
      <c r="BD27" s="51" t="str">
        <f t="shared" ca="1" si="56"/>
        <v/>
      </c>
      <c r="BE27" s="52" t="str">
        <f t="shared" ca="1" si="57"/>
        <v/>
      </c>
      <c r="BF27" s="69">
        <f ca="1">IF(BD27&lt;&gt;"",INDEX('（様式１号）３整理番号表'!$AB$7:$AQ$12,MATCH(BD27,'（様式１号）３整理番号表'!$AA$7:$AA$12,0),MATCH(BE27,'（様式１号）３整理番号表'!$AB$6:$AQ$6,0)),0)</f>
        <v>0</v>
      </c>
      <c r="BG27" s="71" t="str">
        <f t="shared" ca="1" si="128"/>
        <v/>
      </c>
      <c r="BH27" s="54" t="str">
        <f t="shared" ca="1" si="129"/>
        <v/>
      </c>
      <c r="BI27" s="55" t="str">
        <f t="shared" ca="1" si="59"/>
        <v/>
      </c>
      <c r="BJ27" s="54" t="str">
        <f t="shared" ca="1" si="60"/>
        <v/>
      </c>
      <c r="BK27" s="53" t="str">
        <f t="shared" ca="1" si="61"/>
        <v/>
      </c>
      <c r="BL27" s="56" t="str">
        <f t="shared" ca="1" si="62"/>
        <v/>
      </c>
      <c r="BM27" s="57" t="str">
        <f t="shared" ca="1" si="63"/>
        <v/>
      </c>
      <c r="BN27" s="58" t="str">
        <f t="shared" ca="1" si="64"/>
        <v/>
      </c>
      <c r="BO27" s="56" t="str">
        <f t="shared" ca="1" si="65"/>
        <v/>
      </c>
      <c r="BP27" s="72" t="str">
        <f t="shared" ca="1" si="66"/>
        <v/>
      </c>
      <c r="BQ27" s="70" t="str">
        <f t="shared" ca="1" si="67"/>
        <v/>
      </c>
      <c r="BR27" s="160" t="str">
        <f t="shared" ca="1" si="13"/>
        <v/>
      </c>
      <c r="BS27" s="638" t="str">
        <f t="shared" ca="1" si="68"/>
        <v/>
      </c>
      <c r="BT27" s="51" t="str">
        <f t="shared" ca="1" si="69"/>
        <v/>
      </c>
      <c r="BU27" s="59" t="str">
        <f t="shared" ca="1" si="70"/>
        <v/>
      </c>
      <c r="BV27" s="60" t="str">
        <f t="shared" ca="1" si="71"/>
        <v/>
      </c>
      <c r="BW27" s="209">
        <f ca="1">IF('ポイント要件確認等（個別表）'!AD27=1,ROUNDDOWN('ポイント要件確認等（個別表）'!AV27,-3),IF('ポイント要件確認等（個別表）'!AD27=2,ROUNDDOWN('ポイント要件確認等（個別表）'!BH27,-3),IF('ポイント要件確認等（個別表）'!AD27=3,ROUNDDOWN('ポイント要件確認等（個別表）'!BT27,-3),0)))</f>
        <v>0</v>
      </c>
      <c r="BX27" s="60" t="str">
        <f t="shared" ca="1" si="72"/>
        <v/>
      </c>
      <c r="BY27" s="210" t="e">
        <f t="shared" ca="1" si="130"/>
        <v>#VALUE!</v>
      </c>
      <c r="BZ27" s="210">
        <f t="shared" ca="1" si="131"/>
        <v>0</v>
      </c>
      <c r="CA27" s="60" t="str">
        <f t="shared" ca="1" si="75"/>
        <v/>
      </c>
      <c r="CB27" s="60" t="str">
        <f t="shared" ca="1" si="76"/>
        <v/>
      </c>
      <c r="CC27" s="636"/>
      <c r="CD27" s="60" t="str">
        <f t="shared" ca="1" si="77"/>
        <v/>
      </c>
      <c r="CE27" s="161" t="str">
        <f t="shared" ca="1" si="78"/>
        <v/>
      </c>
      <c r="CF27" s="225" t="str">
        <f t="shared" ca="1" si="79"/>
        <v>含税額</v>
      </c>
      <c r="CG27" s="226" t="str">
        <f t="shared" ca="1" si="80"/>
        <v/>
      </c>
      <c r="CH27" s="61"/>
      <c r="CI27" s="223"/>
      <c r="CJ27" s="213">
        <v>17</v>
      </c>
      <c r="CK27" s="218"/>
      <c r="CL27" s="51"/>
      <c r="CM27" s="68" t="str">
        <f>IFERROR(VLOOKUP(CL27,'（様式１号）３整理番号表'!$T$5:$V$15,2,FALSE),"")</f>
        <v/>
      </c>
      <c r="CN27" s="52"/>
      <c r="CO27" s="68" t="str">
        <f>IFERROR(VLOOKUP(CN27,'（様式１号）３整理番号表'!$T$19:$V$24,2,FALSE),"")</f>
        <v/>
      </c>
      <c r="CP27" s="52"/>
      <c r="CQ27" s="210">
        <f t="shared" si="132"/>
        <v>0</v>
      </c>
      <c r="CR27" s="227">
        <f t="shared" si="133"/>
        <v>0</v>
      </c>
      <c r="CS27" s="335" t="str">
        <f t="shared" ca="1" si="106"/>
        <v/>
      </c>
      <c r="CT27" s="31" t="str">
        <f t="shared" ca="1" si="83"/>
        <v/>
      </c>
      <c r="CU27" s="30" t="str">
        <f t="shared" ca="1" si="107"/>
        <v/>
      </c>
      <c r="CV27" s="236" t="str">
        <f t="shared" ca="1" si="84"/>
        <v/>
      </c>
      <c r="CW27" s="236" t="str">
        <f t="shared" ca="1" si="85"/>
        <v/>
      </c>
      <c r="CX27" s="236" t="str">
        <f t="shared" ca="1" si="86"/>
        <v/>
      </c>
      <c r="CY27" s="236" t="str">
        <f t="shared" ca="1" si="87"/>
        <v/>
      </c>
      <c r="CZ27" s="296" t="str">
        <f ca="1">IFERROR(VLOOKUP($CS27,'（様式１号）３整理番号表'!$Z$19:$AB$32,3,FALSE),"")</f>
        <v/>
      </c>
      <c r="DA27" s="239" t="str">
        <f t="shared" ca="1" si="88"/>
        <v/>
      </c>
      <c r="DB27" s="5"/>
      <c r="DC27" s="301" t="str">
        <f t="shared" ca="1" si="108"/>
        <v/>
      </c>
      <c r="DD27" s="304" t="str">
        <f t="shared" ca="1" si="111"/>
        <v/>
      </c>
      <c r="DE27" s="293" t="str">
        <f t="shared" ca="1" si="112"/>
        <v/>
      </c>
      <c r="DF27" s="293" t="str">
        <f t="shared" ca="1" si="113"/>
        <v/>
      </c>
      <c r="DG27" s="293" t="str">
        <f t="shared" ca="1" si="114"/>
        <v/>
      </c>
      <c r="DH27" s="293" t="str">
        <f t="shared" ca="1" si="115"/>
        <v/>
      </c>
      <c r="DI27" s="309" t="str">
        <f t="shared" ca="1" si="116"/>
        <v/>
      </c>
      <c r="DJ27" s="315" t="str">
        <f t="shared" ca="1" si="89"/>
        <v/>
      </c>
      <c r="DK27" s="5" t="str">
        <f t="shared" ca="1" si="117"/>
        <v/>
      </c>
      <c r="DL27" s="6"/>
      <c r="DM27" s="304"/>
      <c r="DN27" s="7"/>
      <c r="DO27" s="7"/>
      <c r="DP27" s="7"/>
      <c r="DQ27" s="7"/>
      <c r="DR27" s="298" t="str">
        <f>IFERROR(VLOOKUP($DL27,'（様式１号）３整理番号表'!$Z$19:$AB$32,3,FALSE),"")</f>
        <v/>
      </c>
      <c r="DS27" s="239" t="str">
        <f t="shared" si="90"/>
        <v/>
      </c>
      <c r="DT27" s="5"/>
      <c r="DU27" s="8"/>
      <c r="DV27" s="62" t="str">
        <f t="shared" ca="1" si="91"/>
        <v/>
      </c>
      <c r="DX27" s="320">
        <f t="shared" ca="1" si="92"/>
        <v>0</v>
      </c>
      <c r="DY27" s="320">
        <f t="shared" ca="1" si="92"/>
        <v>0</v>
      </c>
      <c r="DZ27" s="320">
        <f t="shared" ca="1" si="92"/>
        <v>0</v>
      </c>
      <c r="EA27" s="320">
        <f t="shared" ref="DX27:EK45" ca="1" si="149">COUNTIF($CH27:$DT27,EA$8)</f>
        <v>0</v>
      </c>
      <c r="EB27" s="320">
        <f t="shared" ca="1" si="149"/>
        <v>0</v>
      </c>
      <c r="EC27" s="320">
        <f t="shared" ca="1" si="149"/>
        <v>0</v>
      </c>
      <c r="ED27" s="320">
        <f t="shared" ca="1" si="149"/>
        <v>0</v>
      </c>
      <c r="EE27" s="320">
        <f t="shared" ca="1" si="149"/>
        <v>0</v>
      </c>
      <c r="EF27" s="320">
        <f t="shared" ca="1" si="149"/>
        <v>0</v>
      </c>
      <c r="EG27" s="320">
        <f t="shared" ca="1" si="149"/>
        <v>0</v>
      </c>
      <c r="EH27" s="320">
        <f t="shared" ca="1" si="149"/>
        <v>0</v>
      </c>
      <c r="EI27" s="320">
        <f t="shared" ca="1" si="149"/>
        <v>0</v>
      </c>
      <c r="EJ27" s="320">
        <f t="shared" ca="1" si="149"/>
        <v>0</v>
      </c>
      <c r="EK27" s="320">
        <f t="shared" ca="1" si="149"/>
        <v>0</v>
      </c>
      <c r="EM27" s="278" t="str">
        <f t="shared" ca="1" si="148"/>
        <v/>
      </c>
      <c r="EN27" s="278" t="str">
        <f t="shared" ca="1" si="109"/>
        <v/>
      </c>
      <c r="EO27" s="278" t="str">
        <f t="shared" ca="1" si="110"/>
        <v/>
      </c>
      <c r="EP27" s="278" t="str">
        <f t="shared" ca="1" si="94"/>
        <v/>
      </c>
      <c r="EQ27" s="278" t="str">
        <f ca="1">IFERROR(INDEX('郵便番号（石川県）'!$A$3:$F$2574,MATCH(INDIRECT("'("&amp;EM27&amp;")'!E7"),'郵便番号（石川県）'!$A$3:$A$2574,0),6),"")</f>
        <v/>
      </c>
      <c r="ER27" s="278" t="str">
        <f ca="1">IFERROR(INDEX('郵便番号（石川県）'!$A$3:$F$2574,MATCH(INDIRECT("'("&amp;$EM27&amp;")'!E7"),'郵便番号（石川県）'!$A$3:$A$2574,0),5),"")</f>
        <v/>
      </c>
      <c r="ES27" s="278" t="str">
        <f t="shared" ca="1" si="95"/>
        <v/>
      </c>
      <c r="ET27" s="278" t="str">
        <f t="shared" ca="1" si="96"/>
        <v/>
      </c>
      <c r="EU27" s="278" t="str">
        <f t="shared" ca="1" si="97"/>
        <v/>
      </c>
      <c r="EV27" s="278" t="str">
        <f t="shared" ca="1" si="98"/>
        <v/>
      </c>
      <c r="EW27" s="278" t="str">
        <f t="shared" ca="1" si="99"/>
        <v/>
      </c>
      <c r="EX27" s="278" t="str">
        <f t="shared" ca="1" si="100"/>
        <v/>
      </c>
      <c r="EY27" s="278" t="str">
        <f t="shared" ca="1" si="101"/>
        <v/>
      </c>
      <c r="EZ27" s="278" t="str">
        <f t="shared" ca="1" si="102"/>
        <v/>
      </c>
      <c r="FA27" s="278" t="str">
        <f t="shared" ca="1" si="103"/>
        <v/>
      </c>
      <c r="FB27" s="661" t="str">
        <f t="shared" ca="1" si="104"/>
        <v/>
      </c>
      <c r="FC27" s="663">
        <v>17</v>
      </c>
      <c r="FD27" s="279" t="str">
        <f t="shared" ca="1" si="105"/>
        <v/>
      </c>
    </row>
    <row r="28" spans="1:160" ht="34.5" customHeight="1" x14ac:dyDescent="0.15">
      <c r="A28" s="401">
        <f t="shared" ca="1" si="24"/>
        <v>0</v>
      </c>
      <c r="B28" s="402">
        <f t="shared" si="1"/>
        <v>1</v>
      </c>
      <c r="C28" s="403">
        <f t="shared" ca="1" si="136"/>
        <v>0</v>
      </c>
      <c r="D28" s="403">
        <f t="shared" ca="1" si="137"/>
        <v>0</v>
      </c>
      <c r="E28" s="403">
        <f t="shared" ca="1" si="138"/>
        <v>0</v>
      </c>
      <c r="F28" s="403">
        <f t="shared" ca="1" si="139"/>
        <v>0</v>
      </c>
      <c r="G28" s="403">
        <f t="shared" ca="1" si="140"/>
        <v>0</v>
      </c>
      <c r="H28" s="403">
        <f t="shared" si="141"/>
        <v>0</v>
      </c>
      <c r="I28" s="403">
        <f t="shared" ca="1" si="142"/>
        <v>0</v>
      </c>
      <c r="J28" s="403">
        <f t="shared" ca="1" si="143"/>
        <v>0</v>
      </c>
      <c r="K28" s="402">
        <f t="shared" ca="1" si="144"/>
        <v>0</v>
      </c>
      <c r="L28" s="402">
        <f t="shared" ca="1" si="145"/>
        <v>0</v>
      </c>
      <c r="M28" s="402">
        <f t="shared" ca="1" si="146"/>
        <v>0</v>
      </c>
      <c r="N28" s="404" t="str">
        <f t="shared" ca="1" si="147"/>
        <v>石川県</v>
      </c>
      <c r="O28" s="63"/>
      <c r="P28" s="145" t="s">
        <v>412</v>
      </c>
      <c r="Q28" s="322" t="str">
        <f t="shared" ca="1" si="32"/>
        <v/>
      </c>
      <c r="R28" s="322" t="str">
        <f t="shared" ca="1" si="33"/>
        <v/>
      </c>
      <c r="S28" s="32" t="str">
        <f t="shared" ca="1" si="134"/>
        <v/>
      </c>
      <c r="T28" s="32" t="str">
        <f t="shared" ca="1" si="135"/>
        <v/>
      </c>
      <c r="U28" s="186" t="str">
        <f t="shared" ca="1" si="35"/>
        <v/>
      </c>
      <c r="V28" s="326">
        <f ca="1">IFERROR(VLOOKUP(U28,'（様式１号）３整理番号表'!$B$4:$H$5,2,FALSE),0)</f>
        <v>0</v>
      </c>
      <c r="W28" s="67">
        <f t="shared" ca="1" si="125"/>
        <v>0</v>
      </c>
      <c r="X28" s="23" t="str">
        <f t="shared" ca="1" si="118"/>
        <v/>
      </c>
      <c r="Y28" s="52" t="str">
        <f t="shared" ca="1" si="38"/>
        <v/>
      </c>
      <c r="Z28" s="68">
        <f ca="1">IFERROR(VLOOKUP(Y28,'（様式１号）３整理番号表'!$B$10:$H$16,2,FALSE),0)</f>
        <v>0</v>
      </c>
      <c r="AA28" s="52" t="str">
        <f t="shared" ca="1" si="39"/>
        <v/>
      </c>
      <c r="AB28" s="52" t="str">
        <f t="shared" ca="1" si="40"/>
        <v/>
      </c>
      <c r="AC28" s="68">
        <f ca="1">IFERROR(VLOOKUP(AB28,'（様式１号）３整理番号表'!$B$21:$H$22,2,FALSE),0)</f>
        <v>0</v>
      </c>
      <c r="AD28" s="52" t="str">
        <f t="shared" ca="1" si="9"/>
        <v/>
      </c>
      <c r="AE28" s="68">
        <f ca="1">IFERROR(VLOOKUP(AD28,'（様式１号）３整理番号表'!$B$26:$H$31,2,FALSE),0)</f>
        <v>0</v>
      </c>
      <c r="AF28" s="52" t="str">
        <f t="shared" ca="1" si="41"/>
        <v/>
      </c>
      <c r="AG28" s="68">
        <f ca="1">IFERROR(VLOOKUP(AF28,'（様式１号）３整理番号表'!$J$5:$N$59,2,FALSE),0)</f>
        <v>0</v>
      </c>
      <c r="AH28" s="51" t="str">
        <f t="shared" ca="1" si="42"/>
        <v/>
      </c>
      <c r="AI28" s="68">
        <f ca="1">IFERROR(VLOOKUP(AH28,'（様式１号）３整理番号表'!$P$5:$R$29,2,FALSE),0)</f>
        <v>0</v>
      </c>
      <c r="AJ28" s="71" t="str">
        <f t="shared" ca="1" si="43"/>
        <v/>
      </c>
      <c r="AK28" s="71" t="str">
        <f t="shared" ca="1" si="44"/>
        <v/>
      </c>
      <c r="AL28" s="71"/>
      <c r="AM28" s="51" t="str">
        <f t="shared" ca="1" si="45"/>
        <v/>
      </c>
      <c r="AN28" s="68">
        <f ca="1">IFERROR(VLOOKUP(AM28,'（様式１号）３整理番号表'!$P$5:$R$29,2,FALSE),0)</f>
        <v>0</v>
      </c>
      <c r="AO28" s="52" t="str">
        <f t="shared" ca="1" si="46"/>
        <v/>
      </c>
      <c r="AP28" s="68">
        <f t="shared" ca="1" si="126"/>
        <v>0</v>
      </c>
      <c r="AQ28" s="52" t="str">
        <f t="shared" ca="1" si="48"/>
        <v/>
      </c>
      <c r="AR28" s="23" t="str">
        <f t="shared" ca="1" si="49"/>
        <v/>
      </c>
      <c r="AS28" s="68" t="str">
        <f t="shared" ca="1" si="127"/>
        <v/>
      </c>
      <c r="AT28" s="188" t="str">
        <f t="shared" ca="1" si="51"/>
        <v/>
      </c>
      <c r="AU28" s="55" t="str">
        <f t="shared" ca="1" si="52"/>
        <v/>
      </c>
      <c r="AV28" s="655" t="str">
        <f t="shared" ref="AV28:AY91" ca="1" si="150">IF($AU28="","",$AU28)</f>
        <v/>
      </c>
      <c r="AW28" s="655" t="str">
        <f t="shared" ca="1" si="150"/>
        <v/>
      </c>
      <c r="AX28" s="655" t="str">
        <f t="shared" ca="1" si="150"/>
        <v/>
      </c>
      <c r="AY28" s="655" t="str">
        <f t="shared" ca="1" si="150"/>
        <v/>
      </c>
      <c r="AZ28" s="655" t="str">
        <f t="shared" ca="1" si="54"/>
        <v/>
      </c>
      <c r="BA28" s="655" t="str">
        <f t="shared" ref="BA28:BC91" ca="1" si="151">IF($AZ28="","",$AZ28)</f>
        <v/>
      </c>
      <c r="BB28" s="655" t="str">
        <f t="shared" ca="1" si="151"/>
        <v/>
      </c>
      <c r="BC28" s="655" t="str">
        <f t="shared" ca="1" si="151"/>
        <v/>
      </c>
      <c r="BD28" s="51" t="str">
        <f t="shared" ca="1" si="56"/>
        <v/>
      </c>
      <c r="BE28" s="52" t="str">
        <f t="shared" ca="1" si="57"/>
        <v/>
      </c>
      <c r="BF28" s="69">
        <f ca="1">IF(BD28&lt;&gt;"",INDEX('（様式１号）３整理番号表'!$AB$7:$AQ$12,MATCH(BD28,'（様式１号）３整理番号表'!$AA$7:$AA$12,0),MATCH(BE28,'（様式１号）３整理番号表'!$AB$6:$AQ$6,0)),0)</f>
        <v>0</v>
      </c>
      <c r="BG28" s="71" t="str">
        <f t="shared" ca="1" si="128"/>
        <v/>
      </c>
      <c r="BH28" s="54" t="str">
        <f t="shared" ca="1" si="129"/>
        <v/>
      </c>
      <c r="BI28" s="55" t="str">
        <f t="shared" ca="1" si="59"/>
        <v/>
      </c>
      <c r="BJ28" s="54" t="str">
        <f t="shared" ca="1" si="60"/>
        <v/>
      </c>
      <c r="BK28" s="53" t="str">
        <f t="shared" ca="1" si="61"/>
        <v/>
      </c>
      <c r="BL28" s="56" t="str">
        <f t="shared" ca="1" si="62"/>
        <v/>
      </c>
      <c r="BM28" s="57" t="str">
        <f t="shared" ca="1" si="63"/>
        <v/>
      </c>
      <c r="BN28" s="58" t="str">
        <f t="shared" ca="1" si="64"/>
        <v/>
      </c>
      <c r="BO28" s="56" t="str">
        <f t="shared" ca="1" si="65"/>
        <v/>
      </c>
      <c r="BP28" s="72" t="str">
        <f t="shared" ca="1" si="66"/>
        <v/>
      </c>
      <c r="BQ28" s="70" t="str">
        <f t="shared" ca="1" si="67"/>
        <v/>
      </c>
      <c r="BR28" s="160" t="str">
        <f t="shared" ca="1" si="13"/>
        <v/>
      </c>
      <c r="BS28" s="638" t="str">
        <f t="shared" ca="1" si="68"/>
        <v/>
      </c>
      <c r="BT28" s="51" t="str">
        <f t="shared" ca="1" si="69"/>
        <v/>
      </c>
      <c r="BU28" s="59" t="str">
        <f t="shared" ca="1" si="70"/>
        <v/>
      </c>
      <c r="BV28" s="60" t="str">
        <f t="shared" ca="1" si="71"/>
        <v/>
      </c>
      <c r="BW28" s="209">
        <f ca="1">IF('ポイント要件確認等（個別表）'!AD28=1,ROUNDDOWN('ポイント要件確認等（個別表）'!AV28,-3),IF('ポイント要件確認等（個別表）'!AD28=2,ROUNDDOWN('ポイント要件確認等（個別表）'!BH28,-3),IF('ポイント要件確認等（個別表）'!AD28=3,ROUNDDOWN('ポイント要件確認等（個別表）'!BT28,-3),0)))</f>
        <v>0</v>
      </c>
      <c r="BX28" s="60" t="str">
        <f t="shared" ca="1" si="72"/>
        <v/>
      </c>
      <c r="BY28" s="210" t="e">
        <f t="shared" ca="1" si="130"/>
        <v>#VALUE!</v>
      </c>
      <c r="BZ28" s="210">
        <f t="shared" ca="1" si="131"/>
        <v>0</v>
      </c>
      <c r="CA28" s="60" t="str">
        <f t="shared" ca="1" si="75"/>
        <v/>
      </c>
      <c r="CB28" s="60" t="str">
        <f t="shared" ca="1" si="76"/>
        <v/>
      </c>
      <c r="CC28" s="636"/>
      <c r="CD28" s="60" t="str">
        <f t="shared" ca="1" si="77"/>
        <v/>
      </c>
      <c r="CE28" s="161" t="str">
        <f t="shared" ca="1" si="78"/>
        <v/>
      </c>
      <c r="CF28" s="225" t="str">
        <f t="shared" ca="1" si="79"/>
        <v>含税額</v>
      </c>
      <c r="CG28" s="226" t="str">
        <f t="shared" ca="1" si="80"/>
        <v/>
      </c>
      <c r="CH28" s="61"/>
      <c r="CI28" s="223"/>
      <c r="CJ28" s="213">
        <v>18</v>
      </c>
      <c r="CK28" s="218"/>
      <c r="CL28" s="51"/>
      <c r="CM28" s="68" t="str">
        <f>IFERROR(VLOOKUP(CL28,'（様式１号）３整理番号表'!$T$5:$V$15,2,FALSE),"")</f>
        <v/>
      </c>
      <c r="CN28" s="52"/>
      <c r="CO28" s="68" t="str">
        <f>IFERROR(VLOOKUP(CN28,'（様式１号）３整理番号表'!$T$19:$V$24,2,FALSE),"")</f>
        <v/>
      </c>
      <c r="CP28" s="52"/>
      <c r="CQ28" s="210">
        <f t="shared" si="132"/>
        <v>0</v>
      </c>
      <c r="CR28" s="227">
        <f t="shared" si="133"/>
        <v>0</v>
      </c>
      <c r="CS28" s="335" t="str">
        <f t="shared" ca="1" si="106"/>
        <v/>
      </c>
      <c r="CT28" s="31" t="str">
        <f t="shared" ca="1" si="83"/>
        <v/>
      </c>
      <c r="CU28" s="30" t="str">
        <f t="shared" ca="1" si="107"/>
        <v/>
      </c>
      <c r="CV28" s="236" t="str">
        <f t="shared" ca="1" si="84"/>
        <v/>
      </c>
      <c r="CW28" s="236" t="str">
        <f t="shared" ca="1" si="85"/>
        <v/>
      </c>
      <c r="CX28" s="236" t="str">
        <f t="shared" ca="1" si="86"/>
        <v/>
      </c>
      <c r="CY28" s="236" t="str">
        <f t="shared" ca="1" si="87"/>
        <v/>
      </c>
      <c r="CZ28" s="296" t="str">
        <f ca="1">IFERROR(VLOOKUP($CS28,'（様式１号）３整理番号表'!$Z$19:$AB$32,3,FALSE),"")</f>
        <v/>
      </c>
      <c r="DA28" s="239" t="str">
        <f t="shared" ca="1" si="88"/>
        <v/>
      </c>
      <c r="DB28" s="5"/>
      <c r="DC28" s="301" t="str">
        <f t="shared" ca="1" si="108"/>
        <v/>
      </c>
      <c r="DD28" s="304" t="str">
        <f t="shared" ca="1" si="111"/>
        <v/>
      </c>
      <c r="DE28" s="293" t="str">
        <f t="shared" ca="1" si="112"/>
        <v/>
      </c>
      <c r="DF28" s="293" t="str">
        <f t="shared" ca="1" si="113"/>
        <v/>
      </c>
      <c r="DG28" s="293" t="str">
        <f t="shared" ca="1" si="114"/>
        <v/>
      </c>
      <c r="DH28" s="293" t="str">
        <f t="shared" ca="1" si="115"/>
        <v/>
      </c>
      <c r="DI28" s="309" t="str">
        <f t="shared" ca="1" si="116"/>
        <v/>
      </c>
      <c r="DJ28" s="315" t="str">
        <f t="shared" ca="1" si="89"/>
        <v/>
      </c>
      <c r="DK28" s="5" t="str">
        <f t="shared" ca="1" si="117"/>
        <v/>
      </c>
      <c r="DL28" s="6"/>
      <c r="DM28" s="304"/>
      <c r="DN28" s="7"/>
      <c r="DO28" s="7"/>
      <c r="DP28" s="7"/>
      <c r="DQ28" s="7"/>
      <c r="DR28" s="298" t="str">
        <f>IFERROR(VLOOKUP($DL28,'（様式１号）３整理番号表'!$Z$19:$AB$32,3,FALSE),"")</f>
        <v/>
      </c>
      <c r="DS28" s="239" t="str">
        <f t="shared" si="90"/>
        <v/>
      </c>
      <c r="DT28" s="5"/>
      <c r="DU28" s="8"/>
      <c r="DV28" s="62" t="str">
        <f t="shared" ca="1" si="91"/>
        <v/>
      </c>
      <c r="DX28" s="320">
        <f t="shared" ca="1" si="149"/>
        <v>0</v>
      </c>
      <c r="DY28" s="320">
        <f t="shared" ca="1" si="149"/>
        <v>0</v>
      </c>
      <c r="DZ28" s="320">
        <f t="shared" ca="1" si="149"/>
        <v>0</v>
      </c>
      <c r="EA28" s="320">
        <f t="shared" ca="1" si="149"/>
        <v>0</v>
      </c>
      <c r="EB28" s="320">
        <f t="shared" ca="1" si="149"/>
        <v>0</v>
      </c>
      <c r="EC28" s="320">
        <f t="shared" ca="1" si="149"/>
        <v>0</v>
      </c>
      <c r="ED28" s="320">
        <f t="shared" ca="1" si="149"/>
        <v>0</v>
      </c>
      <c r="EE28" s="320">
        <f t="shared" ca="1" si="149"/>
        <v>0</v>
      </c>
      <c r="EF28" s="320">
        <f t="shared" ca="1" si="149"/>
        <v>0</v>
      </c>
      <c r="EG28" s="320">
        <f t="shared" ca="1" si="149"/>
        <v>0</v>
      </c>
      <c r="EH28" s="320">
        <f t="shared" ca="1" si="149"/>
        <v>0</v>
      </c>
      <c r="EI28" s="320">
        <f t="shared" ca="1" si="149"/>
        <v>0</v>
      </c>
      <c r="EJ28" s="320">
        <f t="shared" ca="1" si="149"/>
        <v>0</v>
      </c>
      <c r="EK28" s="320">
        <f t="shared" ca="1" si="149"/>
        <v>0</v>
      </c>
      <c r="EM28" s="278" t="str">
        <f t="shared" ca="1" si="148"/>
        <v/>
      </c>
      <c r="EN28" s="278" t="str">
        <f t="shared" ca="1" si="109"/>
        <v/>
      </c>
      <c r="EO28" s="278" t="str">
        <f t="shared" ca="1" si="110"/>
        <v/>
      </c>
      <c r="EP28" s="278" t="str">
        <f t="shared" ca="1" si="94"/>
        <v/>
      </c>
      <c r="EQ28" s="278" t="str">
        <f ca="1">IFERROR(INDEX('郵便番号（石川県）'!$A$3:$F$2574,MATCH(INDIRECT("'("&amp;EM28&amp;")'!E7"),'郵便番号（石川県）'!$A$3:$A$2574,0),6),"")</f>
        <v/>
      </c>
      <c r="ER28" s="278" t="str">
        <f ca="1">IFERROR(INDEX('郵便番号（石川県）'!$A$3:$F$2574,MATCH(INDIRECT("'("&amp;$EM28&amp;")'!E7"),'郵便番号（石川県）'!$A$3:$A$2574,0),5),"")</f>
        <v/>
      </c>
      <c r="ES28" s="278" t="str">
        <f t="shared" ca="1" si="95"/>
        <v/>
      </c>
      <c r="ET28" s="278" t="str">
        <f t="shared" ca="1" si="96"/>
        <v/>
      </c>
      <c r="EU28" s="278" t="str">
        <f t="shared" ca="1" si="97"/>
        <v/>
      </c>
      <c r="EV28" s="278" t="str">
        <f t="shared" ca="1" si="98"/>
        <v/>
      </c>
      <c r="EW28" s="278" t="str">
        <f t="shared" ca="1" si="99"/>
        <v/>
      </c>
      <c r="EX28" s="278" t="str">
        <f t="shared" ca="1" si="100"/>
        <v/>
      </c>
      <c r="EY28" s="278" t="str">
        <f t="shared" ca="1" si="101"/>
        <v/>
      </c>
      <c r="EZ28" s="278" t="str">
        <f t="shared" ca="1" si="102"/>
        <v/>
      </c>
      <c r="FA28" s="278" t="str">
        <f t="shared" ca="1" si="103"/>
        <v/>
      </c>
      <c r="FB28" s="661" t="str">
        <f t="shared" ca="1" si="104"/>
        <v/>
      </c>
      <c r="FC28" s="664">
        <v>18</v>
      </c>
      <c r="FD28" s="279" t="str">
        <f t="shared" ca="1" si="105"/>
        <v/>
      </c>
    </row>
    <row r="29" spans="1:160" ht="34.5" customHeight="1" x14ac:dyDescent="0.15">
      <c r="A29" s="401">
        <f t="shared" ca="1" si="24"/>
        <v>0</v>
      </c>
      <c r="B29" s="402">
        <f t="shared" si="1"/>
        <v>1</v>
      </c>
      <c r="C29" s="403">
        <f t="shared" ca="1" si="136"/>
        <v>0</v>
      </c>
      <c r="D29" s="403">
        <f t="shared" ca="1" si="137"/>
        <v>0</v>
      </c>
      <c r="E29" s="403">
        <f t="shared" ca="1" si="138"/>
        <v>0</v>
      </c>
      <c r="F29" s="403">
        <f t="shared" ca="1" si="139"/>
        <v>0</v>
      </c>
      <c r="G29" s="403">
        <f t="shared" ca="1" si="140"/>
        <v>0</v>
      </c>
      <c r="H29" s="403">
        <f t="shared" si="141"/>
        <v>0</v>
      </c>
      <c r="I29" s="403">
        <f t="shared" ca="1" si="142"/>
        <v>0</v>
      </c>
      <c r="J29" s="403">
        <f t="shared" ca="1" si="143"/>
        <v>0</v>
      </c>
      <c r="K29" s="402">
        <f t="shared" ca="1" si="144"/>
        <v>0</v>
      </c>
      <c r="L29" s="402">
        <f t="shared" ca="1" si="145"/>
        <v>0</v>
      </c>
      <c r="M29" s="402">
        <f t="shared" ca="1" si="146"/>
        <v>0</v>
      </c>
      <c r="N29" s="404" t="str">
        <f t="shared" ca="1" si="147"/>
        <v>石川県</v>
      </c>
      <c r="O29" s="63"/>
      <c r="P29" s="145" t="s">
        <v>412</v>
      </c>
      <c r="Q29" s="322" t="str">
        <f t="shared" ca="1" si="32"/>
        <v/>
      </c>
      <c r="R29" s="322" t="str">
        <f t="shared" ca="1" si="33"/>
        <v/>
      </c>
      <c r="S29" s="32" t="str">
        <f t="shared" ca="1" si="134"/>
        <v/>
      </c>
      <c r="T29" s="32" t="str">
        <f t="shared" ca="1" si="135"/>
        <v/>
      </c>
      <c r="U29" s="186" t="str">
        <f t="shared" ca="1" si="35"/>
        <v/>
      </c>
      <c r="V29" s="326">
        <f ca="1">IFERROR(VLOOKUP(U29,'（様式１号）３整理番号表'!$B$4:$H$5,2,FALSE),0)</f>
        <v>0</v>
      </c>
      <c r="W29" s="67">
        <f t="shared" ca="1" si="125"/>
        <v>0</v>
      </c>
      <c r="X29" s="23" t="str">
        <f t="shared" ca="1" si="118"/>
        <v/>
      </c>
      <c r="Y29" s="52" t="str">
        <f t="shared" ca="1" si="38"/>
        <v/>
      </c>
      <c r="Z29" s="68">
        <f ca="1">IFERROR(VLOOKUP(Y29,'（様式１号）３整理番号表'!$B$10:$H$16,2,FALSE),0)</f>
        <v>0</v>
      </c>
      <c r="AA29" s="52" t="str">
        <f t="shared" ca="1" si="39"/>
        <v/>
      </c>
      <c r="AB29" s="52" t="str">
        <f t="shared" ca="1" si="40"/>
        <v/>
      </c>
      <c r="AC29" s="68">
        <f ca="1">IFERROR(VLOOKUP(AB29,'（様式１号）３整理番号表'!$B$21:$H$22,2,FALSE),0)</f>
        <v>0</v>
      </c>
      <c r="AD29" s="52" t="str">
        <f t="shared" ca="1" si="9"/>
        <v/>
      </c>
      <c r="AE29" s="68">
        <f ca="1">IFERROR(VLOOKUP(AD29,'（様式１号）３整理番号表'!$B$26:$H$31,2,FALSE),0)</f>
        <v>0</v>
      </c>
      <c r="AF29" s="52" t="str">
        <f t="shared" ca="1" si="41"/>
        <v/>
      </c>
      <c r="AG29" s="68">
        <f ca="1">IFERROR(VLOOKUP(AF29,'（様式１号）３整理番号表'!$J$5:$N$59,2,FALSE),0)</f>
        <v>0</v>
      </c>
      <c r="AH29" s="51" t="str">
        <f t="shared" ca="1" si="42"/>
        <v/>
      </c>
      <c r="AI29" s="68">
        <f ca="1">IFERROR(VLOOKUP(AH29,'（様式１号）３整理番号表'!$P$5:$R$29,2,FALSE),0)</f>
        <v>0</v>
      </c>
      <c r="AJ29" s="71" t="str">
        <f t="shared" ca="1" si="43"/>
        <v/>
      </c>
      <c r="AK29" s="71" t="str">
        <f t="shared" ca="1" si="44"/>
        <v/>
      </c>
      <c r="AL29" s="71"/>
      <c r="AM29" s="51" t="str">
        <f t="shared" ca="1" si="45"/>
        <v/>
      </c>
      <c r="AN29" s="68">
        <f ca="1">IFERROR(VLOOKUP(AM29,'（様式１号）３整理番号表'!$P$5:$R$29,2,FALSE),0)</f>
        <v>0</v>
      </c>
      <c r="AO29" s="52" t="str">
        <f t="shared" ca="1" si="46"/>
        <v/>
      </c>
      <c r="AP29" s="68">
        <f t="shared" ca="1" si="126"/>
        <v>0</v>
      </c>
      <c r="AQ29" s="52" t="str">
        <f t="shared" ca="1" si="48"/>
        <v/>
      </c>
      <c r="AR29" s="23" t="str">
        <f t="shared" ca="1" si="49"/>
        <v/>
      </c>
      <c r="AS29" s="68" t="str">
        <f t="shared" ca="1" si="127"/>
        <v/>
      </c>
      <c r="AT29" s="188" t="str">
        <f t="shared" ca="1" si="51"/>
        <v/>
      </c>
      <c r="AU29" s="55" t="str">
        <f t="shared" ca="1" si="52"/>
        <v/>
      </c>
      <c r="AV29" s="655" t="str">
        <f t="shared" ca="1" si="150"/>
        <v/>
      </c>
      <c r="AW29" s="655" t="str">
        <f t="shared" ca="1" si="150"/>
        <v/>
      </c>
      <c r="AX29" s="655" t="str">
        <f t="shared" ca="1" si="150"/>
        <v/>
      </c>
      <c r="AY29" s="655" t="str">
        <f t="shared" ca="1" si="150"/>
        <v/>
      </c>
      <c r="AZ29" s="655" t="str">
        <f t="shared" ca="1" si="54"/>
        <v/>
      </c>
      <c r="BA29" s="655" t="str">
        <f t="shared" ca="1" si="151"/>
        <v/>
      </c>
      <c r="BB29" s="655" t="str">
        <f t="shared" ca="1" si="151"/>
        <v/>
      </c>
      <c r="BC29" s="655" t="str">
        <f t="shared" ca="1" si="151"/>
        <v/>
      </c>
      <c r="BD29" s="51" t="str">
        <f t="shared" ca="1" si="56"/>
        <v/>
      </c>
      <c r="BE29" s="52" t="str">
        <f t="shared" ca="1" si="57"/>
        <v/>
      </c>
      <c r="BF29" s="69">
        <f ca="1">IF(BD29&lt;&gt;"",INDEX('（様式１号）３整理番号表'!$AB$7:$AQ$12,MATCH(BD29,'（様式１号）３整理番号表'!$AA$7:$AA$12,0),MATCH(BE29,'（様式１号）３整理番号表'!$AB$6:$AQ$6,0)),0)</f>
        <v>0</v>
      </c>
      <c r="BG29" s="71" t="str">
        <f t="shared" ca="1" si="128"/>
        <v/>
      </c>
      <c r="BH29" s="54" t="str">
        <f t="shared" ca="1" si="129"/>
        <v/>
      </c>
      <c r="BI29" s="55" t="str">
        <f t="shared" ca="1" si="59"/>
        <v/>
      </c>
      <c r="BJ29" s="54" t="str">
        <f t="shared" ca="1" si="60"/>
        <v/>
      </c>
      <c r="BK29" s="53" t="str">
        <f t="shared" ca="1" si="61"/>
        <v/>
      </c>
      <c r="BL29" s="56" t="str">
        <f t="shared" ca="1" si="62"/>
        <v/>
      </c>
      <c r="BM29" s="57" t="str">
        <f t="shared" ca="1" si="63"/>
        <v/>
      </c>
      <c r="BN29" s="58" t="str">
        <f t="shared" ca="1" si="64"/>
        <v/>
      </c>
      <c r="BO29" s="56" t="str">
        <f t="shared" ca="1" si="65"/>
        <v/>
      </c>
      <c r="BP29" s="72" t="str">
        <f t="shared" ca="1" si="66"/>
        <v/>
      </c>
      <c r="BQ29" s="70" t="str">
        <f t="shared" ca="1" si="67"/>
        <v/>
      </c>
      <c r="BR29" s="160" t="str">
        <f t="shared" ca="1" si="13"/>
        <v/>
      </c>
      <c r="BS29" s="638" t="str">
        <f t="shared" ca="1" si="68"/>
        <v/>
      </c>
      <c r="BT29" s="51" t="str">
        <f t="shared" ca="1" si="69"/>
        <v/>
      </c>
      <c r="BU29" s="59" t="str">
        <f t="shared" ca="1" si="70"/>
        <v/>
      </c>
      <c r="BV29" s="60" t="str">
        <f t="shared" ca="1" si="71"/>
        <v/>
      </c>
      <c r="BW29" s="209">
        <f ca="1">IF('ポイント要件確認等（個別表）'!AD29=1,ROUNDDOWN('ポイント要件確認等（個別表）'!AV29,-3),IF('ポイント要件確認等（個別表）'!AD29=2,ROUNDDOWN('ポイント要件確認等（個別表）'!BH29,-3),IF('ポイント要件確認等（個別表）'!AD29=3,ROUNDDOWN('ポイント要件確認等（個別表）'!BT29,-3),0)))</f>
        <v>0</v>
      </c>
      <c r="BX29" s="60" t="str">
        <f t="shared" ca="1" si="72"/>
        <v/>
      </c>
      <c r="BY29" s="210" t="e">
        <f t="shared" ca="1" si="130"/>
        <v>#VALUE!</v>
      </c>
      <c r="BZ29" s="210">
        <f t="shared" ca="1" si="131"/>
        <v>0</v>
      </c>
      <c r="CA29" s="60" t="str">
        <f t="shared" ca="1" si="75"/>
        <v/>
      </c>
      <c r="CB29" s="60" t="str">
        <f t="shared" ca="1" si="76"/>
        <v/>
      </c>
      <c r="CC29" s="636"/>
      <c r="CD29" s="60" t="str">
        <f t="shared" ca="1" si="77"/>
        <v/>
      </c>
      <c r="CE29" s="161" t="str">
        <f t="shared" ca="1" si="78"/>
        <v/>
      </c>
      <c r="CF29" s="225" t="str">
        <f t="shared" ca="1" si="79"/>
        <v>含税額</v>
      </c>
      <c r="CG29" s="226" t="str">
        <f t="shared" ca="1" si="80"/>
        <v/>
      </c>
      <c r="CH29" s="61"/>
      <c r="CI29" s="223"/>
      <c r="CJ29" s="213">
        <v>19</v>
      </c>
      <c r="CK29" s="218"/>
      <c r="CL29" s="51"/>
      <c r="CM29" s="68" t="str">
        <f>IFERROR(VLOOKUP(CL29,'（様式１号）３整理番号表'!$T$5:$V$15,2,FALSE),"")</f>
        <v/>
      </c>
      <c r="CN29" s="52"/>
      <c r="CO29" s="68" t="str">
        <f>IFERROR(VLOOKUP(CN29,'（様式１号）３整理番号表'!$T$19:$V$24,2,FALSE),"")</f>
        <v/>
      </c>
      <c r="CP29" s="52"/>
      <c r="CQ29" s="210">
        <f t="shared" si="132"/>
        <v>0</v>
      </c>
      <c r="CR29" s="227">
        <f t="shared" si="133"/>
        <v>0</v>
      </c>
      <c r="CS29" s="335" t="str">
        <f t="shared" ca="1" si="106"/>
        <v/>
      </c>
      <c r="CT29" s="31" t="str">
        <f t="shared" ca="1" si="83"/>
        <v/>
      </c>
      <c r="CU29" s="30" t="str">
        <f t="shared" ca="1" si="107"/>
        <v/>
      </c>
      <c r="CV29" s="236" t="str">
        <f t="shared" ca="1" si="84"/>
        <v/>
      </c>
      <c r="CW29" s="236" t="str">
        <f t="shared" ca="1" si="85"/>
        <v/>
      </c>
      <c r="CX29" s="236" t="str">
        <f t="shared" ca="1" si="86"/>
        <v/>
      </c>
      <c r="CY29" s="236" t="str">
        <f t="shared" ca="1" si="87"/>
        <v/>
      </c>
      <c r="CZ29" s="296" t="str">
        <f ca="1">IFERROR(VLOOKUP($CS29,'（様式１号）３整理番号表'!$Z$19:$AB$32,3,FALSE),"")</f>
        <v/>
      </c>
      <c r="DA29" s="239" t="str">
        <f t="shared" ca="1" si="88"/>
        <v/>
      </c>
      <c r="DB29" s="5"/>
      <c r="DC29" s="301" t="str">
        <f t="shared" ca="1" si="108"/>
        <v/>
      </c>
      <c r="DD29" s="304" t="str">
        <f t="shared" ca="1" si="111"/>
        <v/>
      </c>
      <c r="DE29" s="293" t="str">
        <f t="shared" ca="1" si="112"/>
        <v/>
      </c>
      <c r="DF29" s="293" t="str">
        <f t="shared" ca="1" si="113"/>
        <v/>
      </c>
      <c r="DG29" s="293" t="str">
        <f t="shared" ca="1" si="114"/>
        <v/>
      </c>
      <c r="DH29" s="293" t="str">
        <f t="shared" ca="1" si="115"/>
        <v/>
      </c>
      <c r="DI29" s="309" t="str">
        <f t="shared" ca="1" si="116"/>
        <v/>
      </c>
      <c r="DJ29" s="315" t="str">
        <f t="shared" ca="1" si="89"/>
        <v/>
      </c>
      <c r="DK29" s="5" t="str">
        <f t="shared" ca="1" si="117"/>
        <v/>
      </c>
      <c r="DL29" s="6"/>
      <c r="DM29" s="304"/>
      <c r="DN29" s="7"/>
      <c r="DO29" s="7"/>
      <c r="DP29" s="7"/>
      <c r="DQ29" s="7"/>
      <c r="DR29" s="298" t="str">
        <f>IFERROR(VLOOKUP($DL29,'（様式１号）３整理番号表'!$Z$19:$AB$32,3,FALSE),"")</f>
        <v/>
      </c>
      <c r="DS29" s="239" t="str">
        <f t="shared" si="90"/>
        <v/>
      </c>
      <c r="DT29" s="5"/>
      <c r="DU29" s="8"/>
      <c r="DV29" s="62" t="str">
        <f t="shared" ca="1" si="91"/>
        <v/>
      </c>
      <c r="DX29" s="320">
        <f t="shared" ca="1" si="149"/>
        <v>0</v>
      </c>
      <c r="DY29" s="320">
        <f t="shared" ca="1" si="149"/>
        <v>0</v>
      </c>
      <c r="DZ29" s="320">
        <f t="shared" ca="1" si="149"/>
        <v>0</v>
      </c>
      <c r="EA29" s="320">
        <f t="shared" ca="1" si="149"/>
        <v>0</v>
      </c>
      <c r="EB29" s="320">
        <f t="shared" ca="1" si="149"/>
        <v>0</v>
      </c>
      <c r="EC29" s="320">
        <f t="shared" ca="1" si="149"/>
        <v>0</v>
      </c>
      <c r="ED29" s="320">
        <f t="shared" ca="1" si="149"/>
        <v>0</v>
      </c>
      <c r="EE29" s="320">
        <f t="shared" ca="1" si="149"/>
        <v>0</v>
      </c>
      <c r="EF29" s="320">
        <f t="shared" ca="1" si="149"/>
        <v>0</v>
      </c>
      <c r="EG29" s="320">
        <f t="shared" ca="1" si="149"/>
        <v>0</v>
      </c>
      <c r="EH29" s="320">
        <f t="shared" ca="1" si="149"/>
        <v>0</v>
      </c>
      <c r="EI29" s="320">
        <f t="shared" ca="1" si="149"/>
        <v>0</v>
      </c>
      <c r="EJ29" s="320">
        <f t="shared" ca="1" si="149"/>
        <v>0</v>
      </c>
      <c r="EK29" s="320">
        <f t="shared" ca="1" si="149"/>
        <v>0</v>
      </c>
      <c r="EM29" s="278" t="str">
        <f t="shared" ca="1" si="148"/>
        <v/>
      </c>
      <c r="EN29" s="278" t="str">
        <f t="shared" ca="1" si="109"/>
        <v/>
      </c>
      <c r="EO29" s="278" t="str">
        <f t="shared" ca="1" si="110"/>
        <v/>
      </c>
      <c r="EP29" s="278" t="str">
        <f t="shared" ca="1" si="94"/>
        <v/>
      </c>
      <c r="EQ29" s="278" t="str">
        <f ca="1">IFERROR(INDEX('郵便番号（石川県）'!$A$3:$F$2574,MATCH(INDIRECT("'("&amp;EM29&amp;")'!E7"),'郵便番号（石川県）'!$A$3:$A$2574,0),6),"")</f>
        <v/>
      </c>
      <c r="ER29" s="278" t="str">
        <f ca="1">IFERROR(INDEX('郵便番号（石川県）'!$A$3:$F$2574,MATCH(INDIRECT("'("&amp;$EM29&amp;")'!E7"),'郵便番号（石川県）'!$A$3:$A$2574,0),5),"")</f>
        <v/>
      </c>
      <c r="ES29" s="278" t="str">
        <f t="shared" ca="1" si="95"/>
        <v/>
      </c>
      <c r="ET29" s="278" t="str">
        <f t="shared" ca="1" si="96"/>
        <v/>
      </c>
      <c r="EU29" s="278" t="str">
        <f t="shared" ca="1" si="97"/>
        <v/>
      </c>
      <c r="EV29" s="278" t="str">
        <f t="shared" ca="1" si="98"/>
        <v/>
      </c>
      <c r="EW29" s="278" t="str">
        <f t="shared" ca="1" si="99"/>
        <v/>
      </c>
      <c r="EX29" s="278" t="str">
        <f t="shared" ca="1" si="100"/>
        <v/>
      </c>
      <c r="EY29" s="278" t="str">
        <f t="shared" ca="1" si="101"/>
        <v/>
      </c>
      <c r="EZ29" s="278" t="str">
        <f t="shared" ca="1" si="102"/>
        <v/>
      </c>
      <c r="FA29" s="278" t="str">
        <f t="shared" ca="1" si="103"/>
        <v/>
      </c>
      <c r="FB29" s="661" t="str">
        <f t="shared" ca="1" si="104"/>
        <v/>
      </c>
      <c r="FC29" s="663">
        <v>19</v>
      </c>
      <c r="FD29" s="279" t="str">
        <f t="shared" ca="1" si="105"/>
        <v/>
      </c>
    </row>
    <row r="30" spans="1:160" ht="34.5" customHeight="1" x14ac:dyDescent="0.15">
      <c r="A30" s="401">
        <f t="shared" ca="1" si="24"/>
        <v>0</v>
      </c>
      <c r="B30" s="402">
        <f t="shared" si="1"/>
        <v>1</v>
      </c>
      <c r="C30" s="403">
        <f t="shared" ca="1" si="136"/>
        <v>0</v>
      </c>
      <c r="D30" s="403">
        <f t="shared" ca="1" si="137"/>
        <v>0</v>
      </c>
      <c r="E30" s="403">
        <f t="shared" ca="1" si="138"/>
        <v>0</v>
      </c>
      <c r="F30" s="403">
        <f t="shared" ca="1" si="139"/>
        <v>0</v>
      </c>
      <c r="G30" s="403">
        <f t="shared" ca="1" si="140"/>
        <v>0</v>
      </c>
      <c r="H30" s="403">
        <f t="shared" si="141"/>
        <v>0</v>
      </c>
      <c r="I30" s="403">
        <f t="shared" ca="1" si="142"/>
        <v>0</v>
      </c>
      <c r="J30" s="403">
        <f t="shared" ca="1" si="143"/>
        <v>0</v>
      </c>
      <c r="K30" s="402">
        <f t="shared" ca="1" si="144"/>
        <v>0</v>
      </c>
      <c r="L30" s="402">
        <f t="shared" ca="1" si="145"/>
        <v>0</v>
      </c>
      <c r="M30" s="402">
        <f t="shared" ca="1" si="146"/>
        <v>0</v>
      </c>
      <c r="N30" s="404" t="str">
        <f t="shared" ca="1" si="147"/>
        <v>石川県</v>
      </c>
      <c r="O30" s="63"/>
      <c r="P30" s="145" t="s">
        <v>412</v>
      </c>
      <c r="Q30" s="322" t="str">
        <f t="shared" ca="1" si="32"/>
        <v/>
      </c>
      <c r="R30" s="322" t="str">
        <f t="shared" ca="1" si="33"/>
        <v/>
      </c>
      <c r="S30" s="32" t="str">
        <f t="shared" ca="1" si="134"/>
        <v/>
      </c>
      <c r="T30" s="32" t="str">
        <f t="shared" ca="1" si="135"/>
        <v/>
      </c>
      <c r="U30" s="186" t="str">
        <f t="shared" ca="1" si="35"/>
        <v/>
      </c>
      <c r="V30" s="326">
        <f ca="1">IFERROR(VLOOKUP(U30,'（様式１号）３整理番号表'!$B$4:$H$5,2,FALSE),0)</f>
        <v>0</v>
      </c>
      <c r="W30" s="67">
        <f t="shared" ca="1" si="125"/>
        <v>0</v>
      </c>
      <c r="X30" s="23" t="str">
        <f t="shared" ca="1" si="118"/>
        <v/>
      </c>
      <c r="Y30" s="52" t="str">
        <f t="shared" ca="1" si="38"/>
        <v/>
      </c>
      <c r="Z30" s="68">
        <f ca="1">IFERROR(VLOOKUP(Y30,'（様式１号）３整理番号表'!$B$10:$H$16,2,FALSE),0)</f>
        <v>0</v>
      </c>
      <c r="AA30" s="52" t="str">
        <f t="shared" ca="1" si="39"/>
        <v/>
      </c>
      <c r="AB30" s="52" t="str">
        <f t="shared" ca="1" si="40"/>
        <v/>
      </c>
      <c r="AC30" s="68">
        <f ca="1">IFERROR(VLOOKUP(AB30,'（様式１号）３整理番号表'!$B$21:$H$22,2,FALSE),0)</f>
        <v>0</v>
      </c>
      <c r="AD30" s="52" t="str">
        <f t="shared" ca="1" si="9"/>
        <v/>
      </c>
      <c r="AE30" s="68">
        <f ca="1">IFERROR(VLOOKUP(AD30,'（様式１号）３整理番号表'!$B$26:$H$31,2,FALSE),0)</f>
        <v>0</v>
      </c>
      <c r="AF30" s="52" t="str">
        <f t="shared" ca="1" si="41"/>
        <v/>
      </c>
      <c r="AG30" s="68">
        <f ca="1">IFERROR(VLOOKUP(AF30,'（様式１号）３整理番号表'!$J$5:$N$59,2,FALSE),0)</f>
        <v>0</v>
      </c>
      <c r="AH30" s="51" t="str">
        <f t="shared" ca="1" si="42"/>
        <v/>
      </c>
      <c r="AI30" s="68">
        <f ca="1">IFERROR(VLOOKUP(AH30,'（様式１号）３整理番号表'!$P$5:$R$29,2,FALSE),0)</f>
        <v>0</v>
      </c>
      <c r="AJ30" s="71" t="str">
        <f t="shared" ca="1" si="43"/>
        <v/>
      </c>
      <c r="AK30" s="71" t="str">
        <f t="shared" ca="1" si="44"/>
        <v/>
      </c>
      <c r="AL30" s="71"/>
      <c r="AM30" s="51" t="str">
        <f t="shared" ca="1" si="45"/>
        <v/>
      </c>
      <c r="AN30" s="68">
        <f ca="1">IFERROR(VLOOKUP(AM30,'（様式１号）３整理番号表'!$P$5:$R$29,2,FALSE),0)</f>
        <v>0</v>
      </c>
      <c r="AO30" s="52" t="str">
        <f t="shared" ca="1" si="46"/>
        <v/>
      </c>
      <c r="AP30" s="68">
        <f t="shared" ca="1" si="126"/>
        <v>0</v>
      </c>
      <c r="AQ30" s="52" t="str">
        <f t="shared" ca="1" si="48"/>
        <v/>
      </c>
      <c r="AR30" s="23" t="str">
        <f t="shared" ca="1" si="49"/>
        <v/>
      </c>
      <c r="AS30" s="68" t="str">
        <f t="shared" ca="1" si="127"/>
        <v/>
      </c>
      <c r="AT30" s="188" t="str">
        <f t="shared" ca="1" si="51"/>
        <v/>
      </c>
      <c r="AU30" s="55" t="str">
        <f t="shared" ca="1" si="52"/>
        <v/>
      </c>
      <c r="AV30" s="655" t="str">
        <f t="shared" ca="1" si="150"/>
        <v/>
      </c>
      <c r="AW30" s="655" t="str">
        <f t="shared" ca="1" si="150"/>
        <v/>
      </c>
      <c r="AX30" s="655" t="str">
        <f t="shared" ca="1" si="150"/>
        <v/>
      </c>
      <c r="AY30" s="655" t="str">
        <f t="shared" ca="1" si="150"/>
        <v/>
      </c>
      <c r="AZ30" s="655" t="str">
        <f t="shared" ca="1" si="54"/>
        <v/>
      </c>
      <c r="BA30" s="655" t="str">
        <f t="shared" ca="1" si="151"/>
        <v/>
      </c>
      <c r="BB30" s="655" t="str">
        <f t="shared" ca="1" si="151"/>
        <v/>
      </c>
      <c r="BC30" s="655" t="str">
        <f t="shared" ca="1" si="151"/>
        <v/>
      </c>
      <c r="BD30" s="51" t="str">
        <f t="shared" ca="1" si="56"/>
        <v/>
      </c>
      <c r="BE30" s="52" t="str">
        <f t="shared" ca="1" si="57"/>
        <v/>
      </c>
      <c r="BF30" s="69">
        <f ca="1">IF(BD30&lt;&gt;"",INDEX('（様式１号）３整理番号表'!$AB$7:$AQ$12,MATCH(BD30,'（様式１号）３整理番号表'!$AA$7:$AA$12,0),MATCH(BE30,'（様式１号）３整理番号表'!$AB$6:$AQ$6,0)),0)</f>
        <v>0</v>
      </c>
      <c r="BG30" s="71" t="str">
        <f t="shared" ca="1" si="128"/>
        <v/>
      </c>
      <c r="BH30" s="54" t="str">
        <f t="shared" ca="1" si="129"/>
        <v/>
      </c>
      <c r="BI30" s="55" t="str">
        <f t="shared" ca="1" si="59"/>
        <v/>
      </c>
      <c r="BJ30" s="54" t="str">
        <f t="shared" ca="1" si="60"/>
        <v/>
      </c>
      <c r="BK30" s="53" t="str">
        <f t="shared" ca="1" si="61"/>
        <v/>
      </c>
      <c r="BL30" s="56" t="str">
        <f t="shared" ca="1" si="62"/>
        <v/>
      </c>
      <c r="BM30" s="57" t="str">
        <f t="shared" ca="1" si="63"/>
        <v/>
      </c>
      <c r="BN30" s="58" t="str">
        <f t="shared" ca="1" si="64"/>
        <v/>
      </c>
      <c r="BO30" s="56" t="str">
        <f t="shared" ca="1" si="65"/>
        <v/>
      </c>
      <c r="BP30" s="72" t="str">
        <f t="shared" ca="1" si="66"/>
        <v/>
      </c>
      <c r="BQ30" s="70" t="str">
        <f t="shared" ca="1" si="67"/>
        <v/>
      </c>
      <c r="BR30" s="160" t="str">
        <f t="shared" ca="1" si="13"/>
        <v/>
      </c>
      <c r="BS30" s="638" t="str">
        <f t="shared" ca="1" si="68"/>
        <v/>
      </c>
      <c r="BT30" s="51" t="str">
        <f t="shared" ca="1" si="69"/>
        <v/>
      </c>
      <c r="BU30" s="59" t="str">
        <f t="shared" ca="1" si="70"/>
        <v/>
      </c>
      <c r="BV30" s="60" t="str">
        <f t="shared" ca="1" si="71"/>
        <v/>
      </c>
      <c r="BW30" s="209">
        <f ca="1">IF('ポイント要件確認等（個別表）'!AD30=1,ROUNDDOWN('ポイント要件確認等（個別表）'!AV30,-3),IF('ポイント要件確認等（個別表）'!AD30=2,ROUNDDOWN('ポイント要件確認等（個別表）'!BH30,-3),IF('ポイント要件確認等（個別表）'!AD30=3,ROUNDDOWN('ポイント要件確認等（個別表）'!BT30,-3),0)))</f>
        <v>0</v>
      </c>
      <c r="BX30" s="60" t="str">
        <f t="shared" ca="1" si="72"/>
        <v/>
      </c>
      <c r="BY30" s="210" t="e">
        <f t="shared" ca="1" si="130"/>
        <v>#VALUE!</v>
      </c>
      <c r="BZ30" s="210">
        <f t="shared" ca="1" si="131"/>
        <v>0</v>
      </c>
      <c r="CA30" s="60" t="str">
        <f t="shared" ca="1" si="75"/>
        <v/>
      </c>
      <c r="CB30" s="60" t="str">
        <f t="shared" ca="1" si="76"/>
        <v/>
      </c>
      <c r="CC30" s="636"/>
      <c r="CD30" s="60" t="str">
        <f t="shared" ca="1" si="77"/>
        <v/>
      </c>
      <c r="CE30" s="161" t="str">
        <f t="shared" ca="1" si="78"/>
        <v/>
      </c>
      <c r="CF30" s="225" t="str">
        <f t="shared" ca="1" si="79"/>
        <v>含税額</v>
      </c>
      <c r="CG30" s="226" t="str">
        <f t="shared" ca="1" si="80"/>
        <v/>
      </c>
      <c r="CH30" s="61"/>
      <c r="CI30" s="223"/>
      <c r="CJ30" s="213">
        <v>20</v>
      </c>
      <c r="CK30" s="218"/>
      <c r="CL30" s="51"/>
      <c r="CM30" s="68" t="str">
        <f>IFERROR(VLOOKUP(CL30,'（様式１号）３整理番号表'!$T$5:$V$15,2,FALSE),"")</f>
        <v/>
      </c>
      <c r="CN30" s="52"/>
      <c r="CO30" s="68" t="str">
        <f>IFERROR(VLOOKUP(CN30,'（様式１号）３整理番号表'!$T$19:$V$24,2,FALSE),"")</f>
        <v/>
      </c>
      <c r="CP30" s="52"/>
      <c r="CQ30" s="210">
        <f t="shared" si="132"/>
        <v>0</v>
      </c>
      <c r="CR30" s="227">
        <f t="shared" si="133"/>
        <v>0</v>
      </c>
      <c r="CS30" s="335" t="str">
        <f t="shared" ca="1" si="106"/>
        <v/>
      </c>
      <c r="CT30" s="31" t="str">
        <f t="shared" ca="1" si="83"/>
        <v/>
      </c>
      <c r="CU30" s="30" t="str">
        <f t="shared" ca="1" si="107"/>
        <v/>
      </c>
      <c r="CV30" s="236" t="str">
        <f t="shared" ca="1" si="84"/>
        <v/>
      </c>
      <c r="CW30" s="236" t="str">
        <f t="shared" ca="1" si="85"/>
        <v/>
      </c>
      <c r="CX30" s="236" t="str">
        <f t="shared" ca="1" si="86"/>
        <v/>
      </c>
      <c r="CY30" s="236" t="str">
        <f t="shared" ca="1" si="87"/>
        <v/>
      </c>
      <c r="CZ30" s="296" t="str">
        <f ca="1">IFERROR(VLOOKUP($CS30,'（様式１号）３整理番号表'!$Z$19:$AB$32,3,FALSE),"")</f>
        <v/>
      </c>
      <c r="DA30" s="239" t="str">
        <f t="shared" ca="1" si="88"/>
        <v/>
      </c>
      <c r="DB30" s="5"/>
      <c r="DC30" s="301" t="str">
        <f t="shared" ca="1" si="108"/>
        <v/>
      </c>
      <c r="DD30" s="304" t="str">
        <f t="shared" ca="1" si="111"/>
        <v/>
      </c>
      <c r="DE30" s="293" t="str">
        <f t="shared" ca="1" si="112"/>
        <v/>
      </c>
      <c r="DF30" s="293" t="str">
        <f t="shared" ca="1" si="113"/>
        <v/>
      </c>
      <c r="DG30" s="293" t="str">
        <f t="shared" ca="1" si="114"/>
        <v/>
      </c>
      <c r="DH30" s="293" t="str">
        <f t="shared" ca="1" si="115"/>
        <v/>
      </c>
      <c r="DI30" s="309" t="str">
        <f t="shared" ca="1" si="116"/>
        <v/>
      </c>
      <c r="DJ30" s="315" t="str">
        <f t="shared" ca="1" si="89"/>
        <v/>
      </c>
      <c r="DK30" s="5" t="str">
        <f t="shared" ca="1" si="117"/>
        <v/>
      </c>
      <c r="DL30" s="6"/>
      <c r="DM30" s="304"/>
      <c r="DN30" s="7"/>
      <c r="DO30" s="7"/>
      <c r="DP30" s="7"/>
      <c r="DQ30" s="7"/>
      <c r="DR30" s="298" t="str">
        <f>IFERROR(VLOOKUP($DL30,'（様式１号）３整理番号表'!$Z$19:$AB$32,3,FALSE),"")</f>
        <v/>
      </c>
      <c r="DS30" s="239" t="str">
        <f t="shared" si="90"/>
        <v/>
      </c>
      <c r="DT30" s="5"/>
      <c r="DU30" s="8"/>
      <c r="DV30" s="62" t="str">
        <f t="shared" ca="1" si="91"/>
        <v/>
      </c>
      <c r="DX30" s="320">
        <f t="shared" ca="1" si="149"/>
        <v>0</v>
      </c>
      <c r="DY30" s="320">
        <f t="shared" ca="1" si="149"/>
        <v>0</v>
      </c>
      <c r="DZ30" s="320">
        <f t="shared" ca="1" si="149"/>
        <v>0</v>
      </c>
      <c r="EA30" s="320">
        <f t="shared" ca="1" si="149"/>
        <v>0</v>
      </c>
      <c r="EB30" s="320">
        <f t="shared" ca="1" si="149"/>
        <v>0</v>
      </c>
      <c r="EC30" s="320">
        <f t="shared" ca="1" si="149"/>
        <v>0</v>
      </c>
      <c r="ED30" s="320">
        <f t="shared" ca="1" si="149"/>
        <v>0</v>
      </c>
      <c r="EE30" s="320">
        <f t="shared" ca="1" si="149"/>
        <v>0</v>
      </c>
      <c r="EF30" s="320">
        <f t="shared" ca="1" si="149"/>
        <v>0</v>
      </c>
      <c r="EG30" s="320">
        <f t="shared" ca="1" si="149"/>
        <v>0</v>
      </c>
      <c r="EH30" s="320">
        <f t="shared" ca="1" si="149"/>
        <v>0</v>
      </c>
      <c r="EI30" s="320">
        <f t="shared" ca="1" si="149"/>
        <v>0</v>
      </c>
      <c r="EJ30" s="320">
        <f t="shared" ca="1" si="149"/>
        <v>0</v>
      </c>
      <c r="EK30" s="320">
        <f t="shared" ca="1" si="149"/>
        <v>0</v>
      </c>
      <c r="EM30" s="278" t="str">
        <f t="shared" ca="1" si="148"/>
        <v/>
      </c>
      <c r="EN30" s="278" t="str">
        <f t="shared" ca="1" si="109"/>
        <v/>
      </c>
      <c r="EO30" s="278" t="str">
        <f t="shared" ca="1" si="110"/>
        <v/>
      </c>
      <c r="EP30" s="278" t="str">
        <f t="shared" ca="1" si="94"/>
        <v/>
      </c>
      <c r="EQ30" s="278" t="str">
        <f ca="1">IFERROR(INDEX('郵便番号（石川県）'!$A$3:$F$2574,MATCH(INDIRECT("'("&amp;EM30&amp;")'!E7"),'郵便番号（石川県）'!$A$3:$A$2574,0),6),"")</f>
        <v/>
      </c>
      <c r="ER30" s="278" t="str">
        <f ca="1">IFERROR(INDEX('郵便番号（石川県）'!$A$3:$F$2574,MATCH(INDIRECT("'("&amp;$EM30&amp;")'!E7"),'郵便番号（石川県）'!$A$3:$A$2574,0),5),"")</f>
        <v/>
      </c>
      <c r="ES30" s="278" t="str">
        <f t="shared" ca="1" si="95"/>
        <v/>
      </c>
      <c r="ET30" s="278" t="str">
        <f t="shared" ca="1" si="96"/>
        <v/>
      </c>
      <c r="EU30" s="278" t="str">
        <f t="shared" ca="1" si="97"/>
        <v/>
      </c>
      <c r="EV30" s="278" t="str">
        <f t="shared" ca="1" si="98"/>
        <v/>
      </c>
      <c r="EW30" s="278" t="str">
        <f t="shared" ca="1" si="99"/>
        <v/>
      </c>
      <c r="EX30" s="278" t="str">
        <f t="shared" ca="1" si="100"/>
        <v/>
      </c>
      <c r="EY30" s="278" t="str">
        <f t="shared" ca="1" si="101"/>
        <v/>
      </c>
      <c r="EZ30" s="278" t="str">
        <f t="shared" ca="1" si="102"/>
        <v/>
      </c>
      <c r="FA30" s="278" t="str">
        <f t="shared" ca="1" si="103"/>
        <v/>
      </c>
      <c r="FB30" s="661" t="str">
        <f t="shared" ca="1" si="104"/>
        <v/>
      </c>
      <c r="FC30" s="664">
        <v>20</v>
      </c>
      <c r="FD30" s="279" t="str">
        <f t="shared" ca="1" si="105"/>
        <v/>
      </c>
    </row>
    <row r="31" spans="1:160" ht="34.5" customHeight="1" x14ac:dyDescent="0.15">
      <c r="A31" s="401">
        <f t="shared" ca="1" si="24"/>
        <v>0</v>
      </c>
      <c r="B31" s="402">
        <f t="shared" si="1"/>
        <v>1</v>
      </c>
      <c r="C31" s="403">
        <f t="shared" ca="1" si="136"/>
        <v>0</v>
      </c>
      <c r="D31" s="403">
        <f t="shared" ca="1" si="137"/>
        <v>0</v>
      </c>
      <c r="E31" s="403">
        <f t="shared" ca="1" si="138"/>
        <v>0</v>
      </c>
      <c r="F31" s="403">
        <f t="shared" ca="1" si="139"/>
        <v>0</v>
      </c>
      <c r="G31" s="403">
        <f t="shared" ca="1" si="140"/>
        <v>0</v>
      </c>
      <c r="H31" s="403">
        <f t="shared" si="141"/>
        <v>0</v>
      </c>
      <c r="I31" s="403">
        <f t="shared" ca="1" si="142"/>
        <v>0</v>
      </c>
      <c r="J31" s="403">
        <f t="shared" ca="1" si="143"/>
        <v>0</v>
      </c>
      <c r="K31" s="402">
        <f t="shared" ca="1" si="144"/>
        <v>0</v>
      </c>
      <c r="L31" s="402">
        <f t="shared" ca="1" si="145"/>
        <v>0</v>
      </c>
      <c r="M31" s="402">
        <f t="shared" ca="1" si="146"/>
        <v>0</v>
      </c>
      <c r="N31" s="404" t="str">
        <f t="shared" ca="1" si="147"/>
        <v>石川県</v>
      </c>
      <c r="O31" s="63"/>
      <c r="P31" s="145" t="s">
        <v>412</v>
      </c>
      <c r="Q31" s="322" t="str">
        <f t="shared" ca="1" si="32"/>
        <v/>
      </c>
      <c r="R31" s="322" t="str">
        <f t="shared" ca="1" si="33"/>
        <v/>
      </c>
      <c r="S31" s="32" t="str">
        <f t="shared" ca="1" si="134"/>
        <v/>
      </c>
      <c r="T31" s="32" t="str">
        <f t="shared" ca="1" si="135"/>
        <v/>
      </c>
      <c r="U31" s="186" t="str">
        <f t="shared" ca="1" si="35"/>
        <v/>
      </c>
      <c r="V31" s="326">
        <f ca="1">IFERROR(VLOOKUP(U31,'（様式１号）３整理番号表'!$B$4:$H$5,2,FALSE),0)</f>
        <v>0</v>
      </c>
      <c r="W31" s="67">
        <f t="shared" ca="1" si="125"/>
        <v>0</v>
      </c>
      <c r="X31" s="23" t="str">
        <f t="shared" ca="1" si="118"/>
        <v/>
      </c>
      <c r="Y31" s="52" t="str">
        <f t="shared" ca="1" si="38"/>
        <v/>
      </c>
      <c r="Z31" s="68">
        <f ca="1">IFERROR(VLOOKUP(Y31,'（様式１号）３整理番号表'!$B$10:$H$16,2,FALSE),0)</f>
        <v>0</v>
      </c>
      <c r="AA31" s="52" t="str">
        <f t="shared" ca="1" si="39"/>
        <v/>
      </c>
      <c r="AB31" s="52" t="str">
        <f t="shared" ca="1" si="40"/>
        <v/>
      </c>
      <c r="AC31" s="68">
        <f ca="1">IFERROR(VLOOKUP(AB31,'（様式１号）３整理番号表'!$B$21:$H$22,2,FALSE),0)</f>
        <v>0</v>
      </c>
      <c r="AD31" s="52" t="str">
        <f t="shared" ca="1" si="9"/>
        <v/>
      </c>
      <c r="AE31" s="68">
        <f ca="1">IFERROR(VLOOKUP(AD31,'（様式１号）３整理番号表'!$B$26:$H$31,2,FALSE),0)</f>
        <v>0</v>
      </c>
      <c r="AF31" s="52" t="str">
        <f t="shared" ca="1" si="41"/>
        <v/>
      </c>
      <c r="AG31" s="68">
        <f ca="1">IFERROR(VLOOKUP(AF31,'（様式１号）３整理番号表'!$J$5:$N$59,2,FALSE),0)</f>
        <v>0</v>
      </c>
      <c r="AH31" s="51" t="str">
        <f t="shared" ca="1" si="42"/>
        <v/>
      </c>
      <c r="AI31" s="68">
        <f ca="1">IFERROR(VLOOKUP(AH31,'（様式１号）３整理番号表'!$P$5:$R$29,2,FALSE),0)</f>
        <v>0</v>
      </c>
      <c r="AJ31" s="71" t="str">
        <f t="shared" ca="1" si="43"/>
        <v/>
      </c>
      <c r="AK31" s="71" t="str">
        <f t="shared" ca="1" si="44"/>
        <v/>
      </c>
      <c r="AL31" s="71"/>
      <c r="AM31" s="51" t="str">
        <f t="shared" ca="1" si="45"/>
        <v/>
      </c>
      <c r="AN31" s="68">
        <f ca="1">IFERROR(VLOOKUP(AM31,'（様式１号）３整理番号表'!$P$5:$R$29,2,FALSE),0)</f>
        <v>0</v>
      </c>
      <c r="AO31" s="52" t="str">
        <f t="shared" ca="1" si="46"/>
        <v/>
      </c>
      <c r="AP31" s="68">
        <f t="shared" ca="1" si="126"/>
        <v>0</v>
      </c>
      <c r="AQ31" s="52" t="str">
        <f t="shared" ca="1" si="48"/>
        <v/>
      </c>
      <c r="AR31" s="23" t="str">
        <f t="shared" ca="1" si="49"/>
        <v/>
      </c>
      <c r="AS31" s="68" t="str">
        <f t="shared" ca="1" si="127"/>
        <v/>
      </c>
      <c r="AT31" s="188" t="str">
        <f t="shared" ca="1" si="51"/>
        <v/>
      </c>
      <c r="AU31" s="55" t="str">
        <f t="shared" ca="1" si="52"/>
        <v/>
      </c>
      <c r="AV31" s="655" t="str">
        <f t="shared" ca="1" si="150"/>
        <v/>
      </c>
      <c r="AW31" s="655" t="str">
        <f t="shared" ca="1" si="150"/>
        <v/>
      </c>
      <c r="AX31" s="655" t="str">
        <f t="shared" ca="1" si="150"/>
        <v/>
      </c>
      <c r="AY31" s="655" t="str">
        <f t="shared" ca="1" si="150"/>
        <v/>
      </c>
      <c r="AZ31" s="655" t="str">
        <f t="shared" ca="1" si="54"/>
        <v/>
      </c>
      <c r="BA31" s="655" t="str">
        <f t="shared" ca="1" si="151"/>
        <v/>
      </c>
      <c r="BB31" s="655" t="str">
        <f t="shared" ca="1" si="151"/>
        <v/>
      </c>
      <c r="BC31" s="655" t="str">
        <f t="shared" ca="1" si="151"/>
        <v/>
      </c>
      <c r="BD31" s="51" t="str">
        <f t="shared" ca="1" si="56"/>
        <v/>
      </c>
      <c r="BE31" s="52" t="str">
        <f t="shared" ca="1" si="57"/>
        <v/>
      </c>
      <c r="BF31" s="69">
        <f ca="1">IF(BD31&lt;&gt;"",INDEX('（様式１号）３整理番号表'!$AB$7:$AQ$12,MATCH(BD31,'（様式１号）３整理番号表'!$AA$7:$AA$12,0),MATCH(BE31,'（様式１号）３整理番号表'!$AB$6:$AQ$6,0)),0)</f>
        <v>0</v>
      </c>
      <c r="BG31" s="71" t="str">
        <f t="shared" ca="1" si="128"/>
        <v/>
      </c>
      <c r="BH31" s="54" t="str">
        <f t="shared" ca="1" si="129"/>
        <v/>
      </c>
      <c r="BI31" s="55" t="str">
        <f t="shared" ca="1" si="59"/>
        <v/>
      </c>
      <c r="BJ31" s="54" t="str">
        <f t="shared" ca="1" si="60"/>
        <v/>
      </c>
      <c r="BK31" s="53" t="str">
        <f t="shared" ca="1" si="61"/>
        <v/>
      </c>
      <c r="BL31" s="56" t="str">
        <f t="shared" ca="1" si="62"/>
        <v/>
      </c>
      <c r="BM31" s="57" t="str">
        <f t="shared" ca="1" si="63"/>
        <v/>
      </c>
      <c r="BN31" s="58" t="str">
        <f t="shared" ca="1" si="64"/>
        <v/>
      </c>
      <c r="BO31" s="56" t="str">
        <f t="shared" ca="1" si="65"/>
        <v/>
      </c>
      <c r="BP31" s="72" t="str">
        <f t="shared" ca="1" si="66"/>
        <v/>
      </c>
      <c r="BQ31" s="70" t="str">
        <f t="shared" ca="1" si="67"/>
        <v/>
      </c>
      <c r="BR31" s="160" t="str">
        <f t="shared" ca="1" si="13"/>
        <v/>
      </c>
      <c r="BS31" s="638" t="str">
        <f t="shared" ca="1" si="68"/>
        <v/>
      </c>
      <c r="BT31" s="51" t="str">
        <f t="shared" ca="1" si="69"/>
        <v/>
      </c>
      <c r="BU31" s="59" t="str">
        <f t="shared" ca="1" si="70"/>
        <v/>
      </c>
      <c r="BV31" s="60" t="str">
        <f t="shared" ca="1" si="71"/>
        <v/>
      </c>
      <c r="BW31" s="209">
        <f ca="1">IF('ポイント要件確認等（個別表）'!AD31=1,ROUNDDOWN('ポイント要件確認等（個別表）'!AV31,-3),IF('ポイント要件確認等（個別表）'!AD31=2,ROUNDDOWN('ポイント要件確認等（個別表）'!BH31,-3),IF('ポイント要件確認等（個別表）'!AD31=3,ROUNDDOWN('ポイント要件確認等（個別表）'!BT31,-3),0)))</f>
        <v>0</v>
      </c>
      <c r="BX31" s="60" t="str">
        <f t="shared" ca="1" si="72"/>
        <v/>
      </c>
      <c r="BY31" s="210" t="e">
        <f t="shared" ca="1" si="130"/>
        <v>#VALUE!</v>
      </c>
      <c r="BZ31" s="210">
        <f t="shared" ca="1" si="131"/>
        <v>0</v>
      </c>
      <c r="CA31" s="60" t="str">
        <f t="shared" ca="1" si="75"/>
        <v/>
      </c>
      <c r="CB31" s="60" t="str">
        <f t="shared" ca="1" si="76"/>
        <v/>
      </c>
      <c r="CC31" s="636"/>
      <c r="CD31" s="60" t="str">
        <f t="shared" ca="1" si="77"/>
        <v/>
      </c>
      <c r="CE31" s="161" t="str">
        <f t="shared" ca="1" si="78"/>
        <v/>
      </c>
      <c r="CF31" s="225" t="str">
        <f t="shared" ca="1" si="79"/>
        <v>含税額</v>
      </c>
      <c r="CG31" s="226" t="str">
        <f t="shared" ca="1" si="80"/>
        <v/>
      </c>
      <c r="CH31" s="61"/>
      <c r="CI31" s="223"/>
      <c r="CJ31" s="213">
        <v>21</v>
      </c>
      <c r="CK31" s="218"/>
      <c r="CL31" s="51"/>
      <c r="CM31" s="68" t="str">
        <f>IFERROR(VLOOKUP(CL31,'（様式１号）３整理番号表'!$T$5:$V$15,2,FALSE),"")</f>
        <v/>
      </c>
      <c r="CN31" s="52"/>
      <c r="CO31" s="68" t="str">
        <f>IFERROR(VLOOKUP(CN31,'（様式１号）３整理番号表'!$T$19:$V$24,2,FALSE),"")</f>
        <v/>
      </c>
      <c r="CP31" s="52"/>
      <c r="CQ31" s="210">
        <f t="shared" si="132"/>
        <v>0</v>
      </c>
      <c r="CR31" s="227">
        <f t="shared" si="133"/>
        <v>0</v>
      </c>
      <c r="CS31" s="335" t="str">
        <f t="shared" ca="1" si="106"/>
        <v/>
      </c>
      <c r="CT31" s="31" t="str">
        <f t="shared" ca="1" si="83"/>
        <v/>
      </c>
      <c r="CU31" s="30" t="str">
        <f t="shared" ca="1" si="107"/>
        <v/>
      </c>
      <c r="CV31" s="236" t="str">
        <f t="shared" ca="1" si="84"/>
        <v/>
      </c>
      <c r="CW31" s="236" t="str">
        <f t="shared" ca="1" si="85"/>
        <v/>
      </c>
      <c r="CX31" s="236" t="str">
        <f t="shared" ca="1" si="86"/>
        <v/>
      </c>
      <c r="CY31" s="236" t="str">
        <f t="shared" ca="1" si="87"/>
        <v/>
      </c>
      <c r="CZ31" s="296" t="str">
        <f ca="1">IFERROR(VLOOKUP($CS31,'（様式１号）３整理番号表'!$Z$19:$AB$32,3,FALSE),"")</f>
        <v/>
      </c>
      <c r="DA31" s="239" t="str">
        <f t="shared" ca="1" si="88"/>
        <v/>
      </c>
      <c r="DB31" s="5"/>
      <c r="DC31" s="301" t="str">
        <f t="shared" ca="1" si="108"/>
        <v/>
      </c>
      <c r="DD31" s="304" t="str">
        <f t="shared" ca="1" si="111"/>
        <v/>
      </c>
      <c r="DE31" s="293" t="str">
        <f t="shared" ca="1" si="112"/>
        <v/>
      </c>
      <c r="DF31" s="293" t="str">
        <f t="shared" ca="1" si="113"/>
        <v/>
      </c>
      <c r="DG31" s="293" t="str">
        <f t="shared" ca="1" si="114"/>
        <v/>
      </c>
      <c r="DH31" s="293" t="str">
        <f t="shared" ca="1" si="115"/>
        <v/>
      </c>
      <c r="DI31" s="309" t="str">
        <f t="shared" ca="1" si="116"/>
        <v/>
      </c>
      <c r="DJ31" s="315" t="str">
        <f t="shared" ca="1" si="89"/>
        <v/>
      </c>
      <c r="DK31" s="5" t="str">
        <f t="shared" ca="1" si="117"/>
        <v/>
      </c>
      <c r="DL31" s="6"/>
      <c r="DM31" s="304"/>
      <c r="DN31" s="7"/>
      <c r="DO31" s="7"/>
      <c r="DP31" s="7"/>
      <c r="DQ31" s="7"/>
      <c r="DR31" s="298" t="str">
        <f>IFERROR(VLOOKUP($DL31,'（様式１号）３整理番号表'!$Z$19:$AB$32,3,FALSE),"")</f>
        <v/>
      </c>
      <c r="DS31" s="239" t="str">
        <f t="shared" si="90"/>
        <v/>
      </c>
      <c r="DT31" s="5"/>
      <c r="DU31" s="8"/>
      <c r="DV31" s="62" t="str">
        <f t="shared" ca="1" si="91"/>
        <v/>
      </c>
      <c r="DX31" s="320">
        <f t="shared" ca="1" si="149"/>
        <v>0</v>
      </c>
      <c r="DY31" s="320">
        <f t="shared" ca="1" si="149"/>
        <v>0</v>
      </c>
      <c r="DZ31" s="320">
        <f t="shared" ca="1" si="149"/>
        <v>0</v>
      </c>
      <c r="EA31" s="320">
        <f t="shared" ca="1" si="149"/>
        <v>0</v>
      </c>
      <c r="EB31" s="320">
        <f t="shared" ca="1" si="149"/>
        <v>0</v>
      </c>
      <c r="EC31" s="320">
        <f t="shared" ca="1" si="149"/>
        <v>0</v>
      </c>
      <c r="ED31" s="320">
        <f t="shared" ca="1" si="149"/>
        <v>0</v>
      </c>
      <c r="EE31" s="320">
        <f t="shared" ca="1" si="149"/>
        <v>0</v>
      </c>
      <c r="EF31" s="320">
        <f t="shared" ca="1" si="149"/>
        <v>0</v>
      </c>
      <c r="EG31" s="320">
        <f t="shared" ca="1" si="149"/>
        <v>0</v>
      </c>
      <c r="EH31" s="320">
        <f t="shared" ca="1" si="149"/>
        <v>0</v>
      </c>
      <c r="EI31" s="320">
        <f t="shared" ca="1" si="149"/>
        <v>0</v>
      </c>
      <c r="EJ31" s="320">
        <f t="shared" ca="1" si="149"/>
        <v>0</v>
      </c>
      <c r="EK31" s="320">
        <f t="shared" ca="1" si="149"/>
        <v>0</v>
      </c>
      <c r="EM31" s="278" t="str">
        <f t="shared" ca="1" si="148"/>
        <v/>
      </c>
      <c r="EN31" s="278" t="str">
        <f t="shared" ca="1" si="109"/>
        <v/>
      </c>
      <c r="EO31" s="278" t="str">
        <f t="shared" ca="1" si="110"/>
        <v/>
      </c>
      <c r="EP31" s="278" t="str">
        <f t="shared" ca="1" si="94"/>
        <v/>
      </c>
      <c r="EQ31" s="278" t="str">
        <f ca="1">IFERROR(INDEX('郵便番号（石川県）'!$A$3:$F$2574,MATCH(INDIRECT("'("&amp;EM31&amp;")'!E7"),'郵便番号（石川県）'!$A$3:$A$2574,0),6),"")</f>
        <v/>
      </c>
      <c r="ER31" s="278" t="str">
        <f ca="1">IFERROR(INDEX('郵便番号（石川県）'!$A$3:$F$2574,MATCH(INDIRECT("'("&amp;$EM31&amp;")'!E7"),'郵便番号（石川県）'!$A$3:$A$2574,0),5),"")</f>
        <v/>
      </c>
      <c r="ES31" s="278" t="str">
        <f t="shared" ca="1" si="95"/>
        <v/>
      </c>
      <c r="ET31" s="278" t="str">
        <f t="shared" ca="1" si="96"/>
        <v/>
      </c>
      <c r="EU31" s="278" t="str">
        <f t="shared" ca="1" si="97"/>
        <v/>
      </c>
      <c r="EV31" s="278" t="str">
        <f t="shared" ca="1" si="98"/>
        <v/>
      </c>
      <c r="EW31" s="278" t="str">
        <f t="shared" ca="1" si="99"/>
        <v/>
      </c>
      <c r="EX31" s="278" t="str">
        <f t="shared" ca="1" si="100"/>
        <v/>
      </c>
      <c r="EY31" s="278" t="str">
        <f t="shared" ca="1" si="101"/>
        <v/>
      </c>
      <c r="EZ31" s="278" t="str">
        <f t="shared" ca="1" si="102"/>
        <v/>
      </c>
      <c r="FA31" s="278" t="str">
        <f t="shared" ca="1" si="103"/>
        <v/>
      </c>
      <c r="FB31" s="661" t="str">
        <f t="shared" ca="1" si="104"/>
        <v/>
      </c>
      <c r="FC31" s="663">
        <v>21</v>
      </c>
      <c r="FD31" s="279" t="str">
        <f t="shared" ca="1" si="105"/>
        <v/>
      </c>
    </row>
    <row r="32" spans="1:160" ht="34.5" customHeight="1" x14ac:dyDescent="0.15">
      <c r="A32" s="401">
        <f t="shared" ca="1" si="24"/>
        <v>0</v>
      </c>
      <c r="B32" s="402">
        <f t="shared" si="1"/>
        <v>1</v>
      </c>
      <c r="C32" s="403">
        <f t="shared" ca="1" si="136"/>
        <v>0</v>
      </c>
      <c r="D32" s="403">
        <f t="shared" ca="1" si="137"/>
        <v>0</v>
      </c>
      <c r="E32" s="403">
        <f t="shared" ca="1" si="138"/>
        <v>0</v>
      </c>
      <c r="F32" s="403">
        <f t="shared" ca="1" si="139"/>
        <v>0</v>
      </c>
      <c r="G32" s="403">
        <f t="shared" ca="1" si="140"/>
        <v>0</v>
      </c>
      <c r="H32" s="403">
        <f t="shared" si="141"/>
        <v>0</v>
      </c>
      <c r="I32" s="403">
        <f t="shared" ca="1" si="142"/>
        <v>0</v>
      </c>
      <c r="J32" s="403">
        <f t="shared" ca="1" si="143"/>
        <v>0</v>
      </c>
      <c r="K32" s="402">
        <f t="shared" ca="1" si="144"/>
        <v>0</v>
      </c>
      <c r="L32" s="402">
        <f t="shared" ca="1" si="145"/>
        <v>0</v>
      </c>
      <c r="M32" s="402">
        <f t="shared" ca="1" si="146"/>
        <v>0</v>
      </c>
      <c r="N32" s="404" t="str">
        <f t="shared" ca="1" si="147"/>
        <v>石川県</v>
      </c>
      <c r="O32" s="63"/>
      <c r="P32" s="145" t="s">
        <v>412</v>
      </c>
      <c r="Q32" s="322" t="str">
        <f t="shared" ca="1" si="32"/>
        <v/>
      </c>
      <c r="R32" s="322" t="str">
        <f t="shared" ca="1" si="33"/>
        <v/>
      </c>
      <c r="S32" s="32" t="str">
        <f t="shared" ca="1" si="134"/>
        <v/>
      </c>
      <c r="T32" s="32" t="str">
        <f t="shared" ca="1" si="135"/>
        <v/>
      </c>
      <c r="U32" s="186" t="str">
        <f t="shared" ca="1" si="35"/>
        <v/>
      </c>
      <c r="V32" s="326">
        <f ca="1">IFERROR(VLOOKUP(U32,'（様式１号）３整理番号表'!$B$4:$H$5,2,FALSE),0)</f>
        <v>0</v>
      </c>
      <c r="W32" s="67">
        <f t="shared" ca="1" si="125"/>
        <v>0</v>
      </c>
      <c r="X32" s="23" t="str">
        <f t="shared" ca="1" si="118"/>
        <v/>
      </c>
      <c r="Y32" s="52" t="str">
        <f t="shared" ca="1" si="38"/>
        <v/>
      </c>
      <c r="Z32" s="68">
        <f ca="1">IFERROR(VLOOKUP(Y32,'（様式１号）３整理番号表'!$B$10:$H$16,2,FALSE),0)</f>
        <v>0</v>
      </c>
      <c r="AA32" s="52" t="str">
        <f t="shared" ca="1" si="39"/>
        <v/>
      </c>
      <c r="AB32" s="52" t="str">
        <f t="shared" ca="1" si="40"/>
        <v/>
      </c>
      <c r="AC32" s="68">
        <f ca="1">IFERROR(VLOOKUP(AB32,'（様式１号）３整理番号表'!$B$21:$H$22,2,FALSE),0)</f>
        <v>0</v>
      </c>
      <c r="AD32" s="52" t="str">
        <f t="shared" ca="1" si="9"/>
        <v/>
      </c>
      <c r="AE32" s="68">
        <f ca="1">IFERROR(VLOOKUP(AD32,'（様式１号）３整理番号表'!$B$26:$H$31,2,FALSE),0)</f>
        <v>0</v>
      </c>
      <c r="AF32" s="52" t="str">
        <f t="shared" ca="1" si="41"/>
        <v/>
      </c>
      <c r="AG32" s="68">
        <f ca="1">IFERROR(VLOOKUP(AF32,'（様式１号）３整理番号表'!$J$5:$N$59,2,FALSE),0)</f>
        <v>0</v>
      </c>
      <c r="AH32" s="51" t="str">
        <f t="shared" ca="1" si="42"/>
        <v/>
      </c>
      <c r="AI32" s="68">
        <f ca="1">IFERROR(VLOOKUP(AH32,'（様式１号）３整理番号表'!$P$5:$R$29,2,FALSE),0)</f>
        <v>0</v>
      </c>
      <c r="AJ32" s="71" t="str">
        <f t="shared" ca="1" si="43"/>
        <v/>
      </c>
      <c r="AK32" s="71" t="str">
        <f t="shared" ca="1" si="44"/>
        <v/>
      </c>
      <c r="AL32" s="71"/>
      <c r="AM32" s="51" t="str">
        <f t="shared" ca="1" si="45"/>
        <v/>
      </c>
      <c r="AN32" s="68">
        <f ca="1">IFERROR(VLOOKUP(AM32,'（様式１号）３整理番号表'!$P$5:$R$29,2,FALSE),0)</f>
        <v>0</v>
      </c>
      <c r="AO32" s="52" t="str">
        <f t="shared" ca="1" si="46"/>
        <v/>
      </c>
      <c r="AP32" s="68">
        <f t="shared" ca="1" si="126"/>
        <v>0</v>
      </c>
      <c r="AQ32" s="52" t="str">
        <f t="shared" ca="1" si="48"/>
        <v/>
      </c>
      <c r="AR32" s="23" t="str">
        <f t="shared" ca="1" si="49"/>
        <v/>
      </c>
      <c r="AS32" s="68" t="str">
        <f t="shared" ca="1" si="127"/>
        <v/>
      </c>
      <c r="AT32" s="188" t="str">
        <f t="shared" ca="1" si="51"/>
        <v/>
      </c>
      <c r="AU32" s="55" t="str">
        <f t="shared" ca="1" si="52"/>
        <v/>
      </c>
      <c r="AV32" s="655" t="str">
        <f t="shared" ca="1" si="150"/>
        <v/>
      </c>
      <c r="AW32" s="655" t="str">
        <f t="shared" ca="1" si="150"/>
        <v/>
      </c>
      <c r="AX32" s="655" t="str">
        <f t="shared" ca="1" si="150"/>
        <v/>
      </c>
      <c r="AY32" s="655" t="str">
        <f t="shared" ca="1" si="150"/>
        <v/>
      </c>
      <c r="AZ32" s="655" t="str">
        <f t="shared" ca="1" si="54"/>
        <v/>
      </c>
      <c r="BA32" s="655" t="str">
        <f t="shared" ca="1" si="151"/>
        <v/>
      </c>
      <c r="BB32" s="655" t="str">
        <f t="shared" ca="1" si="151"/>
        <v/>
      </c>
      <c r="BC32" s="655" t="str">
        <f t="shared" ca="1" si="151"/>
        <v/>
      </c>
      <c r="BD32" s="51" t="str">
        <f t="shared" ca="1" si="56"/>
        <v/>
      </c>
      <c r="BE32" s="52" t="str">
        <f t="shared" ca="1" si="57"/>
        <v/>
      </c>
      <c r="BF32" s="69">
        <f ca="1">IF(BD32&lt;&gt;"",INDEX('（様式１号）３整理番号表'!$AB$7:$AQ$12,MATCH(BD32,'（様式１号）３整理番号表'!$AA$7:$AA$12,0),MATCH(BE32,'（様式１号）３整理番号表'!$AB$6:$AQ$6,0)),0)</f>
        <v>0</v>
      </c>
      <c r="BG32" s="71" t="str">
        <f t="shared" ca="1" si="128"/>
        <v/>
      </c>
      <c r="BH32" s="54" t="str">
        <f t="shared" ca="1" si="129"/>
        <v/>
      </c>
      <c r="BI32" s="55" t="str">
        <f t="shared" ca="1" si="59"/>
        <v/>
      </c>
      <c r="BJ32" s="54" t="str">
        <f t="shared" ca="1" si="60"/>
        <v/>
      </c>
      <c r="BK32" s="53" t="str">
        <f t="shared" ca="1" si="61"/>
        <v/>
      </c>
      <c r="BL32" s="56" t="str">
        <f t="shared" ca="1" si="62"/>
        <v/>
      </c>
      <c r="BM32" s="57" t="str">
        <f t="shared" ca="1" si="63"/>
        <v/>
      </c>
      <c r="BN32" s="58" t="str">
        <f t="shared" ca="1" si="64"/>
        <v/>
      </c>
      <c r="BO32" s="56" t="str">
        <f t="shared" ca="1" si="65"/>
        <v/>
      </c>
      <c r="BP32" s="72" t="str">
        <f t="shared" ca="1" si="66"/>
        <v/>
      </c>
      <c r="BQ32" s="70" t="str">
        <f t="shared" ca="1" si="67"/>
        <v/>
      </c>
      <c r="BR32" s="160" t="str">
        <f t="shared" ca="1" si="13"/>
        <v/>
      </c>
      <c r="BS32" s="638" t="str">
        <f t="shared" ca="1" si="68"/>
        <v/>
      </c>
      <c r="BT32" s="51" t="str">
        <f t="shared" ca="1" si="69"/>
        <v/>
      </c>
      <c r="BU32" s="59" t="str">
        <f t="shared" ca="1" si="70"/>
        <v/>
      </c>
      <c r="BV32" s="60" t="str">
        <f t="shared" ca="1" si="71"/>
        <v/>
      </c>
      <c r="BW32" s="209">
        <f ca="1">IF('ポイント要件確認等（個別表）'!AD32=1,ROUNDDOWN('ポイント要件確認等（個別表）'!AV32,-3),IF('ポイント要件確認等（個別表）'!AD32=2,ROUNDDOWN('ポイント要件確認等（個別表）'!BH32,-3),IF('ポイント要件確認等（個別表）'!AD32=3,ROUNDDOWN('ポイント要件確認等（個別表）'!BT32,-3),0)))</f>
        <v>0</v>
      </c>
      <c r="BX32" s="60" t="str">
        <f t="shared" ca="1" si="72"/>
        <v/>
      </c>
      <c r="BY32" s="210" t="e">
        <f t="shared" ca="1" si="130"/>
        <v>#VALUE!</v>
      </c>
      <c r="BZ32" s="210">
        <f t="shared" ca="1" si="131"/>
        <v>0</v>
      </c>
      <c r="CA32" s="60" t="str">
        <f t="shared" ca="1" si="75"/>
        <v/>
      </c>
      <c r="CB32" s="60" t="str">
        <f t="shared" ca="1" si="76"/>
        <v/>
      </c>
      <c r="CC32" s="636"/>
      <c r="CD32" s="60" t="str">
        <f t="shared" ca="1" si="77"/>
        <v/>
      </c>
      <c r="CE32" s="161" t="str">
        <f t="shared" ca="1" si="78"/>
        <v/>
      </c>
      <c r="CF32" s="225" t="str">
        <f t="shared" ca="1" si="79"/>
        <v>含税額</v>
      </c>
      <c r="CG32" s="226" t="str">
        <f t="shared" ca="1" si="80"/>
        <v/>
      </c>
      <c r="CH32" s="61"/>
      <c r="CI32" s="223"/>
      <c r="CJ32" s="213">
        <v>22</v>
      </c>
      <c r="CK32" s="218"/>
      <c r="CL32" s="51"/>
      <c r="CM32" s="68" t="str">
        <f>IFERROR(VLOOKUP(CL32,'（様式１号）３整理番号表'!$T$5:$V$15,2,FALSE),"")</f>
        <v/>
      </c>
      <c r="CN32" s="52"/>
      <c r="CO32" s="68" t="str">
        <f>IFERROR(VLOOKUP(CN32,'（様式１号）３整理番号表'!$T$19:$V$24,2,FALSE),"")</f>
        <v/>
      </c>
      <c r="CP32" s="52"/>
      <c r="CQ32" s="210">
        <f t="shared" si="132"/>
        <v>0</v>
      </c>
      <c r="CR32" s="227">
        <f t="shared" si="133"/>
        <v>0</v>
      </c>
      <c r="CS32" s="335" t="str">
        <f t="shared" ca="1" si="106"/>
        <v/>
      </c>
      <c r="CT32" s="31" t="str">
        <f t="shared" ca="1" si="83"/>
        <v/>
      </c>
      <c r="CU32" s="30" t="str">
        <f t="shared" ca="1" si="107"/>
        <v/>
      </c>
      <c r="CV32" s="236" t="str">
        <f t="shared" ca="1" si="84"/>
        <v/>
      </c>
      <c r="CW32" s="236" t="str">
        <f t="shared" ca="1" si="85"/>
        <v/>
      </c>
      <c r="CX32" s="236" t="str">
        <f t="shared" ca="1" si="86"/>
        <v/>
      </c>
      <c r="CY32" s="236" t="str">
        <f t="shared" ca="1" si="87"/>
        <v/>
      </c>
      <c r="CZ32" s="296" t="str">
        <f ca="1">IFERROR(VLOOKUP($CS32,'（様式１号）３整理番号表'!$Z$19:$AB$32,3,FALSE),"")</f>
        <v/>
      </c>
      <c r="DA32" s="239" t="str">
        <f t="shared" ca="1" si="88"/>
        <v/>
      </c>
      <c r="DB32" s="5"/>
      <c r="DC32" s="301" t="str">
        <f t="shared" ca="1" si="108"/>
        <v/>
      </c>
      <c r="DD32" s="304" t="str">
        <f t="shared" ca="1" si="111"/>
        <v/>
      </c>
      <c r="DE32" s="293" t="str">
        <f t="shared" ca="1" si="112"/>
        <v/>
      </c>
      <c r="DF32" s="293" t="str">
        <f t="shared" ca="1" si="113"/>
        <v/>
      </c>
      <c r="DG32" s="293" t="str">
        <f t="shared" ca="1" si="114"/>
        <v/>
      </c>
      <c r="DH32" s="293" t="str">
        <f t="shared" ca="1" si="115"/>
        <v/>
      </c>
      <c r="DI32" s="309" t="str">
        <f t="shared" ca="1" si="116"/>
        <v/>
      </c>
      <c r="DJ32" s="315" t="str">
        <f t="shared" ca="1" si="89"/>
        <v/>
      </c>
      <c r="DK32" s="5" t="str">
        <f t="shared" ca="1" si="117"/>
        <v/>
      </c>
      <c r="DL32" s="6"/>
      <c r="DM32" s="304"/>
      <c r="DN32" s="7"/>
      <c r="DO32" s="7"/>
      <c r="DP32" s="7"/>
      <c r="DQ32" s="7"/>
      <c r="DR32" s="298" t="str">
        <f>IFERROR(VLOOKUP($DL32,'（様式１号）３整理番号表'!$Z$19:$AB$32,3,FALSE),"")</f>
        <v/>
      </c>
      <c r="DS32" s="239" t="str">
        <f t="shared" si="90"/>
        <v/>
      </c>
      <c r="DT32" s="5"/>
      <c r="DU32" s="8"/>
      <c r="DV32" s="62" t="str">
        <f t="shared" ca="1" si="91"/>
        <v/>
      </c>
      <c r="DX32" s="320">
        <f t="shared" ca="1" si="149"/>
        <v>0</v>
      </c>
      <c r="DY32" s="320">
        <f t="shared" ca="1" si="149"/>
        <v>0</v>
      </c>
      <c r="DZ32" s="320">
        <f t="shared" ca="1" si="149"/>
        <v>0</v>
      </c>
      <c r="EA32" s="320">
        <f t="shared" ca="1" si="149"/>
        <v>0</v>
      </c>
      <c r="EB32" s="320">
        <f t="shared" ca="1" si="149"/>
        <v>0</v>
      </c>
      <c r="EC32" s="320">
        <f t="shared" ca="1" si="149"/>
        <v>0</v>
      </c>
      <c r="ED32" s="320">
        <f t="shared" ca="1" si="149"/>
        <v>0</v>
      </c>
      <c r="EE32" s="320">
        <f t="shared" ca="1" si="149"/>
        <v>0</v>
      </c>
      <c r="EF32" s="320">
        <f t="shared" ca="1" si="149"/>
        <v>0</v>
      </c>
      <c r="EG32" s="320">
        <f t="shared" ca="1" si="149"/>
        <v>0</v>
      </c>
      <c r="EH32" s="320">
        <f t="shared" ca="1" si="149"/>
        <v>0</v>
      </c>
      <c r="EI32" s="320">
        <f t="shared" ca="1" si="149"/>
        <v>0</v>
      </c>
      <c r="EJ32" s="320">
        <f t="shared" ca="1" si="149"/>
        <v>0</v>
      </c>
      <c r="EK32" s="320">
        <f t="shared" ca="1" si="149"/>
        <v>0</v>
      </c>
      <c r="EM32" s="278" t="str">
        <f t="shared" ca="1" si="148"/>
        <v/>
      </c>
      <c r="EN32" s="278" t="str">
        <f t="shared" ca="1" si="109"/>
        <v/>
      </c>
      <c r="EO32" s="278" t="str">
        <f t="shared" ca="1" si="110"/>
        <v/>
      </c>
      <c r="EP32" s="278" t="str">
        <f t="shared" ca="1" si="94"/>
        <v/>
      </c>
      <c r="EQ32" s="278" t="str">
        <f ca="1">IFERROR(INDEX('郵便番号（石川県）'!$A$3:$F$2574,MATCH(INDIRECT("'("&amp;EM32&amp;")'!E7"),'郵便番号（石川県）'!$A$3:$A$2574,0),6),"")</f>
        <v/>
      </c>
      <c r="ER32" s="278" t="str">
        <f ca="1">IFERROR(INDEX('郵便番号（石川県）'!$A$3:$F$2574,MATCH(INDIRECT("'("&amp;$EM32&amp;")'!E7"),'郵便番号（石川県）'!$A$3:$A$2574,0),5),"")</f>
        <v/>
      </c>
      <c r="ES32" s="278" t="str">
        <f t="shared" ca="1" si="95"/>
        <v/>
      </c>
      <c r="ET32" s="278" t="str">
        <f t="shared" ca="1" si="96"/>
        <v/>
      </c>
      <c r="EU32" s="278" t="str">
        <f t="shared" ca="1" si="97"/>
        <v/>
      </c>
      <c r="EV32" s="278" t="str">
        <f t="shared" ca="1" si="98"/>
        <v/>
      </c>
      <c r="EW32" s="278" t="str">
        <f t="shared" ca="1" si="99"/>
        <v/>
      </c>
      <c r="EX32" s="278" t="str">
        <f t="shared" ca="1" si="100"/>
        <v/>
      </c>
      <c r="EY32" s="278" t="str">
        <f t="shared" ca="1" si="101"/>
        <v/>
      </c>
      <c r="EZ32" s="278" t="str">
        <f t="shared" ca="1" si="102"/>
        <v/>
      </c>
      <c r="FA32" s="278" t="str">
        <f t="shared" ca="1" si="103"/>
        <v/>
      </c>
      <c r="FB32" s="661" t="str">
        <f t="shared" ca="1" si="104"/>
        <v/>
      </c>
      <c r="FC32" s="664">
        <v>22</v>
      </c>
      <c r="FD32" s="279" t="str">
        <f t="shared" ca="1" si="105"/>
        <v/>
      </c>
    </row>
    <row r="33" spans="1:160" ht="34.5" customHeight="1" x14ac:dyDescent="0.15">
      <c r="A33" s="401">
        <f t="shared" ca="1" si="24"/>
        <v>0</v>
      </c>
      <c r="B33" s="402">
        <f t="shared" si="1"/>
        <v>1</v>
      </c>
      <c r="C33" s="403">
        <f t="shared" ca="1" si="136"/>
        <v>0</v>
      </c>
      <c r="D33" s="403">
        <f t="shared" ca="1" si="137"/>
        <v>0</v>
      </c>
      <c r="E33" s="403">
        <f t="shared" ca="1" si="138"/>
        <v>0</v>
      </c>
      <c r="F33" s="403">
        <f t="shared" ca="1" si="139"/>
        <v>0</v>
      </c>
      <c r="G33" s="403">
        <f t="shared" ca="1" si="140"/>
        <v>0</v>
      </c>
      <c r="H33" s="403">
        <f t="shared" si="141"/>
        <v>0</v>
      </c>
      <c r="I33" s="403">
        <f t="shared" ca="1" si="142"/>
        <v>0</v>
      </c>
      <c r="J33" s="403">
        <f t="shared" ca="1" si="143"/>
        <v>0</v>
      </c>
      <c r="K33" s="402">
        <f t="shared" ca="1" si="144"/>
        <v>0</v>
      </c>
      <c r="L33" s="402">
        <f t="shared" ca="1" si="145"/>
        <v>0</v>
      </c>
      <c r="M33" s="402">
        <f t="shared" ca="1" si="146"/>
        <v>0</v>
      </c>
      <c r="N33" s="404" t="str">
        <f t="shared" ca="1" si="147"/>
        <v>石川県</v>
      </c>
      <c r="O33" s="63"/>
      <c r="P33" s="145" t="s">
        <v>412</v>
      </c>
      <c r="Q33" s="322" t="str">
        <f t="shared" ca="1" si="32"/>
        <v/>
      </c>
      <c r="R33" s="322" t="str">
        <f t="shared" ca="1" si="33"/>
        <v/>
      </c>
      <c r="S33" s="32" t="str">
        <f t="shared" ca="1" si="134"/>
        <v/>
      </c>
      <c r="T33" s="32" t="str">
        <f t="shared" ca="1" si="135"/>
        <v/>
      </c>
      <c r="U33" s="186" t="str">
        <f t="shared" ca="1" si="35"/>
        <v/>
      </c>
      <c r="V33" s="326">
        <f ca="1">IFERROR(VLOOKUP(U33,'（様式１号）３整理番号表'!$B$4:$H$5,2,FALSE),0)</f>
        <v>0</v>
      </c>
      <c r="W33" s="67">
        <f t="shared" ca="1" si="125"/>
        <v>0</v>
      </c>
      <c r="X33" s="23" t="str">
        <f t="shared" ca="1" si="118"/>
        <v/>
      </c>
      <c r="Y33" s="52" t="str">
        <f t="shared" ca="1" si="38"/>
        <v/>
      </c>
      <c r="Z33" s="68">
        <f ca="1">IFERROR(VLOOKUP(Y33,'（様式１号）３整理番号表'!$B$10:$H$16,2,FALSE),0)</f>
        <v>0</v>
      </c>
      <c r="AA33" s="52" t="str">
        <f t="shared" ca="1" si="39"/>
        <v/>
      </c>
      <c r="AB33" s="52" t="str">
        <f t="shared" ca="1" si="40"/>
        <v/>
      </c>
      <c r="AC33" s="68">
        <f ca="1">IFERROR(VLOOKUP(AB33,'（様式１号）３整理番号表'!$B$21:$H$22,2,FALSE),0)</f>
        <v>0</v>
      </c>
      <c r="AD33" s="52" t="str">
        <f t="shared" ca="1" si="9"/>
        <v/>
      </c>
      <c r="AE33" s="68">
        <f ca="1">IFERROR(VLOOKUP(AD33,'（様式１号）３整理番号表'!$B$26:$H$31,2,FALSE),0)</f>
        <v>0</v>
      </c>
      <c r="AF33" s="52" t="str">
        <f t="shared" ca="1" si="41"/>
        <v/>
      </c>
      <c r="AG33" s="68">
        <f ca="1">IFERROR(VLOOKUP(AF33,'（様式１号）３整理番号表'!$J$5:$N$59,2,FALSE),0)</f>
        <v>0</v>
      </c>
      <c r="AH33" s="51" t="str">
        <f t="shared" ca="1" si="42"/>
        <v/>
      </c>
      <c r="AI33" s="68">
        <f ca="1">IFERROR(VLOOKUP(AH33,'（様式１号）３整理番号表'!$P$5:$R$29,2,FALSE),0)</f>
        <v>0</v>
      </c>
      <c r="AJ33" s="71" t="str">
        <f t="shared" ca="1" si="43"/>
        <v/>
      </c>
      <c r="AK33" s="71" t="str">
        <f t="shared" ca="1" si="44"/>
        <v/>
      </c>
      <c r="AL33" s="71"/>
      <c r="AM33" s="51" t="str">
        <f t="shared" ca="1" si="45"/>
        <v/>
      </c>
      <c r="AN33" s="68">
        <f ca="1">IFERROR(VLOOKUP(AM33,'（様式１号）３整理番号表'!$P$5:$R$29,2,FALSE),0)</f>
        <v>0</v>
      </c>
      <c r="AO33" s="52" t="str">
        <f t="shared" ca="1" si="46"/>
        <v/>
      </c>
      <c r="AP33" s="68">
        <f t="shared" ca="1" si="126"/>
        <v>0</v>
      </c>
      <c r="AQ33" s="52" t="str">
        <f t="shared" ca="1" si="48"/>
        <v/>
      </c>
      <c r="AR33" s="23" t="str">
        <f t="shared" ca="1" si="49"/>
        <v/>
      </c>
      <c r="AS33" s="68" t="str">
        <f t="shared" ca="1" si="127"/>
        <v/>
      </c>
      <c r="AT33" s="188" t="str">
        <f t="shared" ca="1" si="51"/>
        <v/>
      </c>
      <c r="AU33" s="55" t="str">
        <f t="shared" ca="1" si="52"/>
        <v/>
      </c>
      <c r="AV33" s="655" t="str">
        <f t="shared" ca="1" si="150"/>
        <v/>
      </c>
      <c r="AW33" s="655" t="str">
        <f t="shared" ca="1" si="150"/>
        <v/>
      </c>
      <c r="AX33" s="655" t="str">
        <f t="shared" ca="1" si="150"/>
        <v/>
      </c>
      <c r="AY33" s="655" t="str">
        <f t="shared" ca="1" si="150"/>
        <v/>
      </c>
      <c r="AZ33" s="655" t="str">
        <f t="shared" ca="1" si="54"/>
        <v/>
      </c>
      <c r="BA33" s="655" t="str">
        <f t="shared" ca="1" si="151"/>
        <v/>
      </c>
      <c r="BB33" s="655" t="str">
        <f t="shared" ca="1" si="151"/>
        <v/>
      </c>
      <c r="BC33" s="655" t="str">
        <f t="shared" ca="1" si="151"/>
        <v/>
      </c>
      <c r="BD33" s="51" t="str">
        <f t="shared" ca="1" si="56"/>
        <v/>
      </c>
      <c r="BE33" s="52" t="str">
        <f t="shared" ca="1" si="57"/>
        <v/>
      </c>
      <c r="BF33" s="69">
        <f ca="1">IF(BD33&lt;&gt;"",INDEX('（様式１号）３整理番号表'!$AB$7:$AQ$12,MATCH(BD33,'（様式１号）３整理番号表'!$AA$7:$AA$12,0),MATCH(BE33,'（様式１号）３整理番号表'!$AB$6:$AQ$6,0)),0)</f>
        <v>0</v>
      </c>
      <c r="BG33" s="71" t="str">
        <f t="shared" ca="1" si="128"/>
        <v/>
      </c>
      <c r="BH33" s="54" t="str">
        <f t="shared" ca="1" si="129"/>
        <v/>
      </c>
      <c r="BI33" s="55" t="str">
        <f t="shared" ca="1" si="59"/>
        <v/>
      </c>
      <c r="BJ33" s="54" t="str">
        <f t="shared" ca="1" si="60"/>
        <v/>
      </c>
      <c r="BK33" s="53" t="str">
        <f t="shared" ca="1" si="61"/>
        <v/>
      </c>
      <c r="BL33" s="56" t="str">
        <f t="shared" ca="1" si="62"/>
        <v/>
      </c>
      <c r="BM33" s="57" t="str">
        <f t="shared" ca="1" si="63"/>
        <v/>
      </c>
      <c r="BN33" s="58" t="str">
        <f t="shared" ca="1" si="64"/>
        <v/>
      </c>
      <c r="BO33" s="56" t="str">
        <f t="shared" ca="1" si="65"/>
        <v/>
      </c>
      <c r="BP33" s="72" t="str">
        <f t="shared" ca="1" si="66"/>
        <v/>
      </c>
      <c r="BQ33" s="70" t="str">
        <f t="shared" ca="1" si="67"/>
        <v/>
      </c>
      <c r="BR33" s="160" t="str">
        <f t="shared" ca="1" si="13"/>
        <v/>
      </c>
      <c r="BS33" s="638" t="str">
        <f t="shared" ca="1" si="68"/>
        <v/>
      </c>
      <c r="BT33" s="51" t="str">
        <f t="shared" ca="1" si="69"/>
        <v/>
      </c>
      <c r="BU33" s="59" t="str">
        <f t="shared" ca="1" si="70"/>
        <v/>
      </c>
      <c r="BV33" s="60" t="str">
        <f t="shared" ca="1" si="71"/>
        <v/>
      </c>
      <c r="BW33" s="209">
        <f ca="1">IF('ポイント要件確認等（個別表）'!AD33=1,ROUNDDOWN('ポイント要件確認等（個別表）'!AV33,-3),IF('ポイント要件確認等（個別表）'!AD33=2,ROUNDDOWN('ポイント要件確認等（個別表）'!BH33,-3),IF('ポイント要件確認等（個別表）'!AD33=3,ROUNDDOWN('ポイント要件確認等（個別表）'!BT33,-3),0)))</f>
        <v>0</v>
      </c>
      <c r="BX33" s="60" t="str">
        <f t="shared" ca="1" si="72"/>
        <v/>
      </c>
      <c r="BY33" s="210" t="e">
        <f t="shared" ca="1" si="130"/>
        <v>#VALUE!</v>
      </c>
      <c r="BZ33" s="210">
        <f t="shared" ca="1" si="131"/>
        <v>0</v>
      </c>
      <c r="CA33" s="60" t="str">
        <f t="shared" ca="1" si="75"/>
        <v/>
      </c>
      <c r="CB33" s="60" t="str">
        <f t="shared" ca="1" si="76"/>
        <v/>
      </c>
      <c r="CC33" s="636"/>
      <c r="CD33" s="60" t="str">
        <f t="shared" ca="1" si="77"/>
        <v/>
      </c>
      <c r="CE33" s="161" t="str">
        <f t="shared" ca="1" si="78"/>
        <v/>
      </c>
      <c r="CF33" s="225" t="str">
        <f t="shared" ca="1" si="79"/>
        <v>含税額</v>
      </c>
      <c r="CG33" s="226" t="str">
        <f t="shared" ca="1" si="80"/>
        <v/>
      </c>
      <c r="CH33" s="61"/>
      <c r="CI33" s="223"/>
      <c r="CJ33" s="213">
        <v>23</v>
      </c>
      <c r="CK33" s="218"/>
      <c r="CL33" s="51"/>
      <c r="CM33" s="68" t="str">
        <f>IFERROR(VLOOKUP(CL33,'（様式１号）３整理番号表'!$T$5:$V$15,2,FALSE),"")</f>
        <v/>
      </c>
      <c r="CN33" s="52"/>
      <c r="CO33" s="68" t="str">
        <f>IFERROR(VLOOKUP(CN33,'（様式１号）３整理番号表'!$T$19:$V$24,2,FALSE),"")</f>
        <v/>
      </c>
      <c r="CP33" s="52"/>
      <c r="CQ33" s="210">
        <f t="shared" si="132"/>
        <v>0</v>
      </c>
      <c r="CR33" s="227">
        <f t="shared" si="133"/>
        <v>0</v>
      </c>
      <c r="CS33" s="335" t="str">
        <f t="shared" ca="1" si="106"/>
        <v/>
      </c>
      <c r="CT33" s="31" t="str">
        <f t="shared" ca="1" si="83"/>
        <v/>
      </c>
      <c r="CU33" s="30" t="str">
        <f t="shared" ca="1" si="107"/>
        <v/>
      </c>
      <c r="CV33" s="236" t="str">
        <f t="shared" ca="1" si="84"/>
        <v/>
      </c>
      <c r="CW33" s="236" t="str">
        <f t="shared" ca="1" si="85"/>
        <v/>
      </c>
      <c r="CX33" s="236" t="str">
        <f t="shared" ca="1" si="86"/>
        <v/>
      </c>
      <c r="CY33" s="236" t="str">
        <f t="shared" ca="1" si="87"/>
        <v/>
      </c>
      <c r="CZ33" s="296" t="str">
        <f ca="1">IFERROR(VLOOKUP($CS33,'（様式１号）３整理番号表'!$Z$19:$AB$32,3,FALSE),"")</f>
        <v/>
      </c>
      <c r="DA33" s="239" t="str">
        <f t="shared" ca="1" si="88"/>
        <v/>
      </c>
      <c r="DB33" s="5"/>
      <c r="DC33" s="301" t="str">
        <f t="shared" ca="1" si="108"/>
        <v/>
      </c>
      <c r="DD33" s="304" t="str">
        <f t="shared" ca="1" si="111"/>
        <v/>
      </c>
      <c r="DE33" s="293" t="str">
        <f t="shared" ca="1" si="112"/>
        <v/>
      </c>
      <c r="DF33" s="293" t="str">
        <f t="shared" ca="1" si="113"/>
        <v/>
      </c>
      <c r="DG33" s="293" t="str">
        <f t="shared" ca="1" si="114"/>
        <v/>
      </c>
      <c r="DH33" s="293" t="str">
        <f t="shared" ca="1" si="115"/>
        <v/>
      </c>
      <c r="DI33" s="309" t="str">
        <f t="shared" ca="1" si="116"/>
        <v/>
      </c>
      <c r="DJ33" s="315" t="str">
        <f t="shared" ca="1" si="89"/>
        <v/>
      </c>
      <c r="DK33" s="5" t="str">
        <f t="shared" ca="1" si="117"/>
        <v/>
      </c>
      <c r="DL33" s="6"/>
      <c r="DM33" s="304"/>
      <c r="DN33" s="7"/>
      <c r="DO33" s="7"/>
      <c r="DP33" s="7"/>
      <c r="DQ33" s="7"/>
      <c r="DR33" s="298" t="str">
        <f>IFERROR(VLOOKUP($DL33,'（様式１号）３整理番号表'!$Z$19:$AB$32,3,FALSE),"")</f>
        <v/>
      </c>
      <c r="DS33" s="239" t="str">
        <f t="shared" si="90"/>
        <v/>
      </c>
      <c r="DT33" s="5"/>
      <c r="DU33" s="8"/>
      <c r="DV33" s="62" t="str">
        <f t="shared" ca="1" si="91"/>
        <v/>
      </c>
      <c r="DX33" s="320">
        <f t="shared" ca="1" si="149"/>
        <v>0</v>
      </c>
      <c r="DY33" s="320">
        <f t="shared" ca="1" si="149"/>
        <v>0</v>
      </c>
      <c r="DZ33" s="320">
        <f t="shared" ca="1" si="149"/>
        <v>0</v>
      </c>
      <c r="EA33" s="320">
        <f t="shared" ca="1" si="149"/>
        <v>0</v>
      </c>
      <c r="EB33" s="320">
        <f t="shared" ca="1" si="149"/>
        <v>0</v>
      </c>
      <c r="EC33" s="320">
        <f t="shared" ca="1" si="149"/>
        <v>0</v>
      </c>
      <c r="ED33" s="320">
        <f t="shared" ca="1" si="149"/>
        <v>0</v>
      </c>
      <c r="EE33" s="320">
        <f t="shared" ca="1" si="149"/>
        <v>0</v>
      </c>
      <c r="EF33" s="320">
        <f t="shared" ca="1" si="149"/>
        <v>0</v>
      </c>
      <c r="EG33" s="320">
        <f t="shared" ca="1" si="149"/>
        <v>0</v>
      </c>
      <c r="EH33" s="320">
        <f t="shared" ca="1" si="149"/>
        <v>0</v>
      </c>
      <c r="EI33" s="320">
        <f t="shared" ca="1" si="149"/>
        <v>0</v>
      </c>
      <c r="EJ33" s="320">
        <f t="shared" ca="1" si="149"/>
        <v>0</v>
      </c>
      <c r="EK33" s="320">
        <f t="shared" ca="1" si="149"/>
        <v>0</v>
      </c>
      <c r="EM33" s="278" t="str">
        <f t="shared" ca="1" si="148"/>
        <v/>
      </c>
      <c r="EN33" s="278" t="str">
        <f t="shared" ca="1" si="109"/>
        <v/>
      </c>
      <c r="EO33" s="278" t="str">
        <f t="shared" ca="1" si="110"/>
        <v/>
      </c>
      <c r="EP33" s="278" t="str">
        <f t="shared" ca="1" si="94"/>
        <v/>
      </c>
      <c r="EQ33" s="278" t="str">
        <f ca="1">IFERROR(INDEX('郵便番号（石川県）'!$A$3:$F$2574,MATCH(INDIRECT("'("&amp;EM33&amp;")'!E7"),'郵便番号（石川県）'!$A$3:$A$2574,0),6),"")</f>
        <v/>
      </c>
      <c r="ER33" s="278" t="str">
        <f ca="1">IFERROR(INDEX('郵便番号（石川県）'!$A$3:$F$2574,MATCH(INDIRECT("'("&amp;$EM33&amp;")'!E7"),'郵便番号（石川県）'!$A$3:$A$2574,0),5),"")</f>
        <v/>
      </c>
      <c r="ES33" s="278" t="str">
        <f t="shared" ca="1" si="95"/>
        <v/>
      </c>
      <c r="ET33" s="278" t="str">
        <f t="shared" ca="1" si="96"/>
        <v/>
      </c>
      <c r="EU33" s="278" t="str">
        <f t="shared" ca="1" si="97"/>
        <v/>
      </c>
      <c r="EV33" s="278" t="str">
        <f t="shared" ca="1" si="98"/>
        <v/>
      </c>
      <c r="EW33" s="278" t="str">
        <f t="shared" ca="1" si="99"/>
        <v/>
      </c>
      <c r="EX33" s="278" t="str">
        <f t="shared" ca="1" si="100"/>
        <v/>
      </c>
      <c r="EY33" s="278" t="str">
        <f t="shared" ca="1" si="101"/>
        <v/>
      </c>
      <c r="EZ33" s="278" t="str">
        <f t="shared" ca="1" si="102"/>
        <v/>
      </c>
      <c r="FA33" s="278" t="str">
        <f t="shared" ca="1" si="103"/>
        <v/>
      </c>
      <c r="FB33" s="661" t="str">
        <f t="shared" ca="1" si="104"/>
        <v/>
      </c>
      <c r="FC33" s="663">
        <v>23</v>
      </c>
      <c r="FD33" s="279" t="str">
        <f t="shared" ca="1" si="105"/>
        <v/>
      </c>
    </row>
    <row r="34" spans="1:160" ht="34.5" customHeight="1" x14ac:dyDescent="0.15">
      <c r="A34" s="401">
        <f t="shared" ca="1" si="24"/>
        <v>0</v>
      </c>
      <c r="B34" s="402">
        <f t="shared" si="1"/>
        <v>1</v>
      </c>
      <c r="C34" s="403">
        <f t="shared" ca="1" si="136"/>
        <v>0</v>
      </c>
      <c r="D34" s="403">
        <f t="shared" ca="1" si="137"/>
        <v>0</v>
      </c>
      <c r="E34" s="403">
        <f t="shared" ca="1" si="138"/>
        <v>0</v>
      </c>
      <c r="F34" s="403">
        <f t="shared" ca="1" si="139"/>
        <v>0</v>
      </c>
      <c r="G34" s="403">
        <f t="shared" ca="1" si="140"/>
        <v>0</v>
      </c>
      <c r="H34" s="403">
        <f t="shared" si="141"/>
        <v>0</v>
      </c>
      <c r="I34" s="403">
        <f t="shared" ca="1" si="142"/>
        <v>0</v>
      </c>
      <c r="J34" s="403">
        <f t="shared" ca="1" si="143"/>
        <v>0</v>
      </c>
      <c r="K34" s="402">
        <f t="shared" ca="1" si="144"/>
        <v>0</v>
      </c>
      <c r="L34" s="402">
        <f t="shared" ca="1" si="145"/>
        <v>0</v>
      </c>
      <c r="M34" s="402">
        <f t="shared" ca="1" si="146"/>
        <v>0</v>
      </c>
      <c r="N34" s="404" t="str">
        <f t="shared" ca="1" si="147"/>
        <v>石川県</v>
      </c>
      <c r="O34" s="63"/>
      <c r="P34" s="145" t="s">
        <v>412</v>
      </c>
      <c r="Q34" s="322" t="str">
        <f t="shared" ca="1" si="32"/>
        <v/>
      </c>
      <c r="R34" s="322" t="str">
        <f t="shared" ca="1" si="33"/>
        <v/>
      </c>
      <c r="S34" s="32" t="str">
        <f t="shared" ca="1" si="134"/>
        <v/>
      </c>
      <c r="T34" s="32" t="str">
        <f t="shared" ca="1" si="135"/>
        <v/>
      </c>
      <c r="U34" s="186" t="str">
        <f t="shared" ca="1" si="35"/>
        <v/>
      </c>
      <c r="V34" s="326">
        <f ca="1">IFERROR(VLOOKUP(U34,'（様式１号）３整理番号表'!$B$4:$H$5,2,FALSE),0)</f>
        <v>0</v>
      </c>
      <c r="W34" s="67">
        <f t="shared" ca="1" si="125"/>
        <v>0</v>
      </c>
      <c r="X34" s="23" t="str">
        <f t="shared" ca="1" si="118"/>
        <v/>
      </c>
      <c r="Y34" s="52" t="str">
        <f t="shared" ca="1" si="38"/>
        <v/>
      </c>
      <c r="Z34" s="68">
        <f ca="1">IFERROR(VLOOKUP(Y34,'（様式１号）３整理番号表'!$B$10:$H$16,2,FALSE),0)</f>
        <v>0</v>
      </c>
      <c r="AA34" s="52" t="str">
        <f t="shared" ca="1" si="39"/>
        <v/>
      </c>
      <c r="AB34" s="52" t="str">
        <f t="shared" ca="1" si="40"/>
        <v/>
      </c>
      <c r="AC34" s="68">
        <f ca="1">IFERROR(VLOOKUP(AB34,'（様式１号）３整理番号表'!$B$21:$H$22,2,FALSE),0)</f>
        <v>0</v>
      </c>
      <c r="AD34" s="52" t="str">
        <f t="shared" ca="1" si="9"/>
        <v/>
      </c>
      <c r="AE34" s="68">
        <f ca="1">IFERROR(VLOOKUP(AD34,'（様式１号）３整理番号表'!$B$26:$H$31,2,FALSE),0)</f>
        <v>0</v>
      </c>
      <c r="AF34" s="52" t="str">
        <f t="shared" ca="1" si="41"/>
        <v/>
      </c>
      <c r="AG34" s="68">
        <f ca="1">IFERROR(VLOOKUP(AF34,'（様式１号）３整理番号表'!$J$5:$N$59,2,FALSE),0)</f>
        <v>0</v>
      </c>
      <c r="AH34" s="51" t="str">
        <f t="shared" ca="1" si="42"/>
        <v/>
      </c>
      <c r="AI34" s="68">
        <f ca="1">IFERROR(VLOOKUP(AH34,'（様式１号）３整理番号表'!$P$5:$R$29,2,FALSE),0)</f>
        <v>0</v>
      </c>
      <c r="AJ34" s="71" t="str">
        <f t="shared" ca="1" si="43"/>
        <v/>
      </c>
      <c r="AK34" s="71" t="str">
        <f t="shared" ca="1" si="44"/>
        <v/>
      </c>
      <c r="AL34" s="71"/>
      <c r="AM34" s="51" t="str">
        <f t="shared" ca="1" si="45"/>
        <v/>
      </c>
      <c r="AN34" s="68">
        <f ca="1">IFERROR(VLOOKUP(AM34,'（様式１号）３整理番号表'!$P$5:$R$29,2,FALSE),0)</f>
        <v>0</v>
      </c>
      <c r="AO34" s="52" t="str">
        <f t="shared" ca="1" si="46"/>
        <v/>
      </c>
      <c r="AP34" s="68">
        <f t="shared" ca="1" si="126"/>
        <v>0</v>
      </c>
      <c r="AQ34" s="52" t="str">
        <f t="shared" ca="1" si="48"/>
        <v/>
      </c>
      <c r="AR34" s="23" t="str">
        <f t="shared" ca="1" si="49"/>
        <v/>
      </c>
      <c r="AS34" s="68" t="str">
        <f t="shared" ca="1" si="127"/>
        <v/>
      </c>
      <c r="AT34" s="188" t="str">
        <f t="shared" ca="1" si="51"/>
        <v/>
      </c>
      <c r="AU34" s="55" t="str">
        <f t="shared" ca="1" si="52"/>
        <v/>
      </c>
      <c r="AV34" s="655" t="str">
        <f t="shared" ca="1" si="150"/>
        <v/>
      </c>
      <c r="AW34" s="655" t="str">
        <f t="shared" ca="1" si="150"/>
        <v/>
      </c>
      <c r="AX34" s="655" t="str">
        <f t="shared" ca="1" si="150"/>
        <v/>
      </c>
      <c r="AY34" s="655" t="str">
        <f t="shared" ca="1" si="150"/>
        <v/>
      </c>
      <c r="AZ34" s="655" t="str">
        <f t="shared" ca="1" si="54"/>
        <v/>
      </c>
      <c r="BA34" s="655" t="str">
        <f t="shared" ca="1" si="151"/>
        <v/>
      </c>
      <c r="BB34" s="655" t="str">
        <f t="shared" ca="1" si="151"/>
        <v/>
      </c>
      <c r="BC34" s="655" t="str">
        <f t="shared" ca="1" si="151"/>
        <v/>
      </c>
      <c r="BD34" s="51" t="str">
        <f t="shared" ca="1" si="56"/>
        <v/>
      </c>
      <c r="BE34" s="52" t="str">
        <f t="shared" ca="1" si="57"/>
        <v/>
      </c>
      <c r="BF34" s="69">
        <f ca="1">IF(BD34&lt;&gt;"",INDEX('（様式１号）３整理番号表'!$AB$7:$AQ$12,MATCH(BD34,'（様式１号）３整理番号表'!$AA$7:$AA$12,0),MATCH(BE34,'（様式１号）３整理番号表'!$AB$6:$AQ$6,0)),0)</f>
        <v>0</v>
      </c>
      <c r="BG34" s="71" t="str">
        <f t="shared" ca="1" si="128"/>
        <v/>
      </c>
      <c r="BH34" s="54" t="str">
        <f t="shared" ca="1" si="129"/>
        <v/>
      </c>
      <c r="BI34" s="55" t="str">
        <f t="shared" ca="1" si="59"/>
        <v/>
      </c>
      <c r="BJ34" s="54" t="str">
        <f t="shared" ca="1" si="60"/>
        <v/>
      </c>
      <c r="BK34" s="53" t="str">
        <f t="shared" ca="1" si="61"/>
        <v/>
      </c>
      <c r="BL34" s="56" t="str">
        <f t="shared" ca="1" si="62"/>
        <v/>
      </c>
      <c r="BM34" s="57" t="str">
        <f t="shared" ca="1" si="63"/>
        <v/>
      </c>
      <c r="BN34" s="58" t="str">
        <f t="shared" ca="1" si="64"/>
        <v/>
      </c>
      <c r="BO34" s="56" t="str">
        <f t="shared" ca="1" si="65"/>
        <v/>
      </c>
      <c r="BP34" s="72" t="str">
        <f t="shared" ca="1" si="66"/>
        <v/>
      </c>
      <c r="BQ34" s="70" t="str">
        <f t="shared" ca="1" si="67"/>
        <v/>
      </c>
      <c r="BR34" s="160" t="str">
        <f t="shared" ca="1" si="13"/>
        <v/>
      </c>
      <c r="BS34" s="638" t="str">
        <f t="shared" ca="1" si="68"/>
        <v/>
      </c>
      <c r="BT34" s="51" t="str">
        <f t="shared" ca="1" si="69"/>
        <v/>
      </c>
      <c r="BU34" s="59" t="str">
        <f t="shared" ca="1" si="70"/>
        <v/>
      </c>
      <c r="BV34" s="60" t="str">
        <f t="shared" ca="1" si="71"/>
        <v/>
      </c>
      <c r="BW34" s="209">
        <f ca="1">IF('ポイント要件確認等（個別表）'!AD34=1,ROUNDDOWN('ポイント要件確認等（個別表）'!AV34,-3),IF('ポイント要件確認等（個別表）'!AD34=2,ROUNDDOWN('ポイント要件確認等（個別表）'!BH34,-3),IF('ポイント要件確認等（個別表）'!AD34=3,ROUNDDOWN('ポイント要件確認等（個別表）'!BT34,-3),0)))</f>
        <v>0</v>
      </c>
      <c r="BX34" s="60" t="str">
        <f t="shared" ca="1" si="72"/>
        <v/>
      </c>
      <c r="BY34" s="210" t="e">
        <f t="shared" ca="1" si="130"/>
        <v>#VALUE!</v>
      </c>
      <c r="BZ34" s="210">
        <f t="shared" ca="1" si="131"/>
        <v>0</v>
      </c>
      <c r="CA34" s="60" t="str">
        <f t="shared" ca="1" si="75"/>
        <v/>
      </c>
      <c r="CB34" s="60" t="str">
        <f t="shared" ca="1" si="76"/>
        <v/>
      </c>
      <c r="CC34" s="636"/>
      <c r="CD34" s="60" t="str">
        <f t="shared" ca="1" si="77"/>
        <v/>
      </c>
      <c r="CE34" s="161" t="str">
        <f t="shared" ca="1" si="78"/>
        <v/>
      </c>
      <c r="CF34" s="225" t="str">
        <f t="shared" ca="1" si="79"/>
        <v>含税額</v>
      </c>
      <c r="CG34" s="226" t="str">
        <f t="shared" ca="1" si="80"/>
        <v/>
      </c>
      <c r="CH34" s="61"/>
      <c r="CI34" s="223"/>
      <c r="CJ34" s="213">
        <v>24</v>
      </c>
      <c r="CK34" s="218"/>
      <c r="CL34" s="51"/>
      <c r="CM34" s="68" t="str">
        <f>IFERROR(VLOOKUP(CL34,'（様式１号）３整理番号表'!$T$5:$V$15,2,FALSE),"")</f>
        <v/>
      </c>
      <c r="CN34" s="52"/>
      <c r="CO34" s="68" t="str">
        <f>IFERROR(VLOOKUP(CN34,'（様式１号）３整理番号表'!$T$19:$V$24,2,FALSE),"")</f>
        <v/>
      </c>
      <c r="CP34" s="52"/>
      <c r="CQ34" s="210">
        <f t="shared" si="132"/>
        <v>0</v>
      </c>
      <c r="CR34" s="227">
        <f t="shared" si="133"/>
        <v>0</v>
      </c>
      <c r="CS34" s="335" t="str">
        <f t="shared" ca="1" si="106"/>
        <v/>
      </c>
      <c r="CT34" s="31" t="str">
        <f t="shared" ca="1" si="83"/>
        <v/>
      </c>
      <c r="CU34" s="30" t="str">
        <f t="shared" ca="1" si="107"/>
        <v/>
      </c>
      <c r="CV34" s="236" t="str">
        <f t="shared" ca="1" si="84"/>
        <v/>
      </c>
      <c r="CW34" s="236" t="str">
        <f t="shared" ca="1" si="85"/>
        <v/>
      </c>
      <c r="CX34" s="236" t="str">
        <f t="shared" ca="1" si="86"/>
        <v/>
      </c>
      <c r="CY34" s="236" t="str">
        <f t="shared" ca="1" si="87"/>
        <v/>
      </c>
      <c r="CZ34" s="296" t="str">
        <f ca="1">IFERROR(VLOOKUP($CS34,'（様式１号）３整理番号表'!$Z$19:$AB$32,3,FALSE),"")</f>
        <v/>
      </c>
      <c r="DA34" s="239" t="str">
        <f t="shared" ca="1" si="88"/>
        <v/>
      </c>
      <c r="DB34" s="5"/>
      <c r="DC34" s="301" t="str">
        <f t="shared" ca="1" si="108"/>
        <v/>
      </c>
      <c r="DD34" s="304" t="str">
        <f t="shared" ca="1" si="111"/>
        <v/>
      </c>
      <c r="DE34" s="293" t="str">
        <f t="shared" ca="1" si="112"/>
        <v/>
      </c>
      <c r="DF34" s="293" t="str">
        <f t="shared" ca="1" si="113"/>
        <v/>
      </c>
      <c r="DG34" s="293" t="str">
        <f t="shared" ca="1" si="114"/>
        <v/>
      </c>
      <c r="DH34" s="293" t="str">
        <f t="shared" ca="1" si="115"/>
        <v/>
      </c>
      <c r="DI34" s="309" t="str">
        <f t="shared" ca="1" si="116"/>
        <v/>
      </c>
      <c r="DJ34" s="315" t="str">
        <f t="shared" ca="1" si="89"/>
        <v/>
      </c>
      <c r="DK34" s="5" t="str">
        <f t="shared" ca="1" si="117"/>
        <v/>
      </c>
      <c r="DL34" s="6"/>
      <c r="DM34" s="304"/>
      <c r="DN34" s="7"/>
      <c r="DO34" s="7"/>
      <c r="DP34" s="7"/>
      <c r="DQ34" s="7"/>
      <c r="DR34" s="298" t="str">
        <f>IFERROR(VLOOKUP($DL34,'（様式１号）３整理番号表'!$Z$19:$AB$32,3,FALSE),"")</f>
        <v/>
      </c>
      <c r="DS34" s="239" t="str">
        <f t="shared" si="90"/>
        <v/>
      </c>
      <c r="DT34" s="5"/>
      <c r="DU34" s="8"/>
      <c r="DV34" s="62" t="str">
        <f t="shared" ca="1" si="91"/>
        <v/>
      </c>
      <c r="DX34" s="320">
        <f t="shared" ca="1" si="149"/>
        <v>0</v>
      </c>
      <c r="DY34" s="320">
        <f t="shared" ca="1" si="149"/>
        <v>0</v>
      </c>
      <c r="DZ34" s="320">
        <f t="shared" ca="1" si="149"/>
        <v>0</v>
      </c>
      <c r="EA34" s="320">
        <f t="shared" ca="1" si="149"/>
        <v>0</v>
      </c>
      <c r="EB34" s="320">
        <f t="shared" ca="1" si="149"/>
        <v>0</v>
      </c>
      <c r="EC34" s="320">
        <f t="shared" ca="1" si="149"/>
        <v>0</v>
      </c>
      <c r="ED34" s="320">
        <f t="shared" ca="1" si="149"/>
        <v>0</v>
      </c>
      <c r="EE34" s="320">
        <f t="shared" ca="1" si="149"/>
        <v>0</v>
      </c>
      <c r="EF34" s="320">
        <f t="shared" ca="1" si="149"/>
        <v>0</v>
      </c>
      <c r="EG34" s="320">
        <f t="shared" ca="1" si="149"/>
        <v>0</v>
      </c>
      <c r="EH34" s="320">
        <f t="shared" ca="1" si="149"/>
        <v>0</v>
      </c>
      <c r="EI34" s="320">
        <f t="shared" ca="1" si="149"/>
        <v>0</v>
      </c>
      <c r="EJ34" s="320">
        <f t="shared" ca="1" si="149"/>
        <v>0</v>
      </c>
      <c r="EK34" s="320">
        <f t="shared" ca="1" si="149"/>
        <v>0</v>
      </c>
      <c r="EM34" s="278" t="str">
        <f t="shared" ca="1" si="148"/>
        <v/>
      </c>
      <c r="EN34" s="278" t="str">
        <f t="shared" ca="1" si="109"/>
        <v/>
      </c>
      <c r="EO34" s="278" t="str">
        <f t="shared" ca="1" si="110"/>
        <v/>
      </c>
      <c r="EP34" s="278" t="str">
        <f t="shared" ca="1" si="94"/>
        <v/>
      </c>
      <c r="EQ34" s="278" t="str">
        <f ca="1">IFERROR(INDEX('郵便番号（石川県）'!$A$3:$F$2574,MATCH(INDIRECT("'("&amp;EM34&amp;")'!E7"),'郵便番号（石川県）'!$A$3:$A$2574,0),6),"")</f>
        <v/>
      </c>
      <c r="ER34" s="278" t="str">
        <f ca="1">IFERROR(INDEX('郵便番号（石川県）'!$A$3:$F$2574,MATCH(INDIRECT("'("&amp;$EM34&amp;")'!E7"),'郵便番号（石川県）'!$A$3:$A$2574,0),5),"")</f>
        <v/>
      </c>
      <c r="ES34" s="278" t="str">
        <f t="shared" ca="1" si="95"/>
        <v/>
      </c>
      <c r="ET34" s="278" t="str">
        <f t="shared" ca="1" si="96"/>
        <v/>
      </c>
      <c r="EU34" s="278" t="str">
        <f t="shared" ca="1" si="97"/>
        <v/>
      </c>
      <c r="EV34" s="278" t="str">
        <f t="shared" ca="1" si="98"/>
        <v/>
      </c>
      <c r="EW34" s="278" t="str">
        <f t="shared" ca="1" si="99"/>
        <v/>
      </c>
      <c r="EX34" s="278" t="str">
        <f t="shared" ca="1" si="100"/>
        <v/>
      </c>
      <c r="EY34" s="278" t="str">
        <f t="shared" ca="1" si="101"/>
        <v/>
      </c>
      <c r="EZ34" s="278" t="str">
        <f t="shared" ca="1" si="102"/>
        <v/>
      </c>
      <c r="FA34" s="278" t="str">
        <f t="shared" ca="1" si="103"/>
        <v/>
      </c>
      <c r="FB34" s="661" t="str">
        <f t="shared" ca="1" si="104"/>
        <v/>
      </c>
      <c r="FC34" s="664">
        <v>24</v>
      </c>
      <c r="FD34" s="279" t="str">
        <f t="shared" ca="1" si="105"/>
        <v/>
      </c>
    </row>
    <row r="35" spans="1:160" ht="34.5" customHeight="1" x14ac:dyDescent="0.15">
      <c r="A35" s="401">
        <f t="shared" ca="1" si="24"/>
        <v>0</v>
      </c>
      <c r="B35" s="402">
        <f t="shared" si="1"/>
        <v>1</v>
      </c>
      <c r="C35" s="403">
        <f t="shared" ca="1" si="136"/>
        <v>0</v>
      </c>
      <c r="D35" s="403">
        <f t="shared" ca="1" si="137"/>
        <v>0</v>
      </c>
      <c r="E35" s="403">
        <f t="shared" ca="1" si="138"/>
        <v>0</v>
      </c>
      <c r="F35" s="403">
        <f t="shared" ca="1" si="139"/>
        <v>0</v>
      </c>
      <c r="G35" s="403">
        <f t="shared" ca="1" si="140"/>
        <v>0</v>
      </c>
      <c r="H35" s="403">
        <f t="shared" si="141"/>
        <v>0</v>
      </c>
      <c r="I35" s="403">
        <f t="shared" ca="1" si="142"/>
        <v>0</v>
      </c>
      <c r="J35" s="403">
        <f t="shared" ca="1" si="143"/>
        <v>0</v>
      </c>
      <c r="K35" s="402">
        <f t="shared" ca="1" si="144"/>
        <v>0</v>
      </c>
      <c r="L35" s="402">
        <f t="shared" ca="1" si="145"/>
        <v>0</v>
      </c>
      <c r="M35" s="402">
        <f t="shared" ca="1" si="146"/>
        <v>0</v>
      </c>
      <c r="N35" s="404" t="str">
        <f t="shared" ca="1" si="147"/>
        <v>石川県</v>
      </c>
      <c r="O35" s="63"/>
      <c r="P35" s="145" t="s">
        <v>412</v>
      </c>
      <c r="Q35" s="322" t="str">
        <f t="shared" ca="1" si="32"/>
        <v/>
      </c>
      <c r="R35" s="322" t="str">
        <f t="shared" ca="1" si="33"/>
        <v/>
      </c>
      <c r="S35" s="32" t="str">
        <f t="shared" ca="1" si="134"/>
        <v/>
      </c>
      <c r="T35" s="32" t="str">
        <f t="shared" ca="1" si="135"/>
        <v/>
      </c>
      <c r="U35" s="186" t="str">
        <f t="shared" ca="1" si="35"/>
        <v/>
      </c>
      <c r="V35" s="326">
        <f ca="1">IFERROR(VLOOKUP(U35,'（様式１号）３整理番号表'!$B$4:$H$5,2,FALSE),0)</f>
        <v>0</v>
      </c>
      <c r="W35" s="67">
        <f t="shared" ca="1" si="125"/>
        <v>0</v>
      </c>
      <c r="X35" s="23" t="str">
        <f t="shared" ca="1" si="118"/>
        <v/>
      </c>
      <c r="Y35" s="52" t="str">
        <f t="shared" ca="1" si="38"/>
        <v/>
      </c>
      <c r="Z35" s="68">
        <f ca="1">IFERROR(VLOOKUP(Y35,'（様式１号）３整理番号表'!$B$10:$H$16,2,FALSE),0)</f>
        <v>0</v>
      </c>
      <c r="AA35" s="52" t="str">
        <f t="shared" ca="1" si="39"/>
        <v/>
      </c>
      <c r="AB35" s="52" t="str">
        <f t="shared" ca="1" si="40"/>
        <v/>
      </c>
      <c r="AC35" s="68">
        <f ca="1">IFERROR(VLOOKUP(AB35,'（様式１号）３整理番号表'!$B$21:$H$22,2,FALSE),0)</f>
        <v>0</v>
      </c>
      <c r="AD35" s="52" t="str">
        <f t="shared" ca="1" si="9"/>
        <v/>
      </c>
      <c r="AE35" s="68">
        <f ca="1">IFERROR(VLOOKUP(AD35,'（様式１号）３整理番号表'!$B$26:$H$31,2,FALSE),0)</f>
        <v>0</v>
      </c>
      <c r="AF35" s="52" t="str">
        <f t="shared" ca="1" si="41"/>
        <v/>
      </c>
      <c r="AG35" s="68">
        <f ca="1">IFERROR(VLOOKUP(AF35,'（様式１号）３整理番号表'!$J$5:$N$59,2,FALSE),0)</f>
        <v>0</v>
      </c>
      <c r="AH35" s="51" t="str">
        <f t="shared" ca="1" si="42"/>
        <v/>
      </c>
      <c r="AI35" s="68">
        <f ca="1">IFERROR(VLOOKUP(AH35,'（様式１号）３整理番号表'!$P$5:$R$29,2,FALSE),0)</f>
        <v>0</v>
      </c>
      <c r="AJ35" s="71" t="str">
        <f t="shared" ca="1" si="43"/>
        <v/>
      </c>
      <c r="AK35" s="71" t="str">
        <f t="shared" ca="1" si="44"/>
        <v/>
      </c>
      <c r="AL35" s="71"/>
      <c r="AM35" s="51" t="str">
        <f t="shared" ca="1" si="45"/>
        <v/>
      </c>
      <c r="AN35" s="68">
        <f ca="1">IFERROR(VLOOKUP(AM35,'（様式１号）３整理番号表'!$P$5:$R$29,2,FALSE),0)</f>
        <v>0</v>
      </c>
      <c r="AO35" s="52" t="str">
        <f t="shared" ca="1" si="46"/>
        <v/>
      </c>
      <c r="AP35" s="68">
        <f t="shared" ca="1" si="126"/>
        <v>0</v>
      </c>
      <c r="AQ35" s="52" t="str">
        <f t="shared" ca="1" si="48"/>
        <v/>
      </c>
      <c r="AR35" s="23" t="str">
        <f t="shared" ca="1" si="49"/>
        <v/>
      </c>
      <c r="AS35" s="68" t="str">
        <f t="shared" ca="1" si="127"/>
        <v/>
      </c>
      <c r="AT35" s="188" t="str">
        <f t="shared" ca="1" si="51"/>
        <v/>
      </c>
      <c r="AU35" s="55" t="str">
        <f t="shared" ca="1" si="52"/>
        <v/>
      </c>
      <c r="AV35" s="655" t="str">
        <f t="shared" ca="1" si="150"/>
        <v/>
      </c>
      <c r="AW35" s="655" t="str">
        <f t="shared" ca="1" si="150"/>
        <v/>
      </c>
      <c r="AX35" s="655" t="str">
        <f t="shared" ca="1" si="150"/>
        <v/>
      </c>
      <c r="AY35" s="655" t="str">
        <f t="shared" ca="1" si="150"/>
        <v/>
      </c>
      <c r="AZ35" s="655" t="str">
        <f t="shared" ca="1" si="54"/>
        <v/>
      </c>
      <c r="BA35" s="655" t="str">
        <f t="shared" ca="1" si="151"/>
        <v/>
      </c>
      <c r="BB35" s="655" t="str">
        <f t="shared" ca="1" si="151"/>
        <v/>
      </c>
      <c r="BC35" s="655" t="str">
        <f t="shared" ca="1" si="151"/>
        <v/>
      </c>
      <c r="BD35" s="51" t="str">
        <f t="shared" ca="1" si="56"/>
        <v/>
      </c>
      <c r="BE35" s="52" t="str">
        <f t="shared" ca="1" si="57"/>
        <v/>
      </c>
      <c r="BF35" s="69">
        <f ca="1">IF(BD35&lt;&gt;"",INDEX('（様式１号）３整理番号表'!$AB$7:$AQ$12,MATCH(BD35,'（様式１号）３整理番号表'!$AA$7:$AA$12,0),MATCH(BE35,'（様式１号）３整理番号表'!$AB$6:$AQ$6,0)),0)</f>
        <v>0</v>
      </c>
      <c r="BG35" s="71" t="str">
        <f t="shared" ca="1" si="128"/>
        <v/>
      </c>
      <c r="BH35" s="54" t="str">
        <f t="shared" ca="1" si="129"/>
        <v/>
      </c>
      <c r="BI35" s="55" t="str">
        <f t="shared" ca="1" si="59"/>
        <v/>
      </c>
      <c r="BJ35" s="54" t="str">
        <f t="shared" ca="1" si="60"/>
        <v/>
      </c>
      <c r="BK35" s="53" t="str">
        <f t="shared" ca="1" si="61"/>
        <v/>
      </c>
      <c r="BL35" s="56" t="str">
        <f t="shared" ca="1" si="62"/>
        <v/>
      </c>
      <c r="BM35" s="57" t="str">
        <f t="shared" ca="1" si="63"/>
        <v/>
      </c>
      <c r="BN35" s="58" t="str">
        <f t="shared" ca="1" si="64"/>
        <v/>
      </c>
      <c r="BO35" s="56" t="str">
        <f t="shared" ca="1" si="65"/>
        <v/>
      </c>
      <c r="BP35" s="72" t="str">
        <f t="shared" ca="1" si="66"/>
        <v/>
      </c>
      <c r="BQ35" s="70" t="str">
        <f t="shared" ca="1" si="67"/>
        <v/>
      </c>
      <c r="BR35" s="160" t="str">
        <f t="shared" ca="1" si="13"/>
        <v/>
      </c>
      <c r="BS35" s="638" t="str">
        <f t="shared" ca="1" si="68"/>
        <v/>
      </c>
      <c r="BT35" s="51" t="str">
        <f t="shared" ca="1" si="69"/>
        <v/>
      </c>
      <c r="BU35" s="59" t="str">
        <f t="shared" ca="1" si="70"/>
        <v/>
      </c>
      <c r="BV35" s="60" t="str">
        <f t="shared" ca="1" si="71"/>
        <v/>
      </c>
      <c r="BW35" s="209">
        <f ca="1">IF('ポイント要件確認等（個別表）'!AD35=1,ROUNDDOWN('ポイント要件確認等（個別表）'!AV35,-3),IF('ポイント要件確認等（個別表）'!AD35=2,ROUNDDOWN('ポイント要件確認等（個別表）'!BH35,-3),IF('ポイント要件確認等（個別表）'!AD35=3,ROUNDDOWN('ポイント要件確認等（個別表）'!BT35,-3),0)))</f>
        <v>0</v>
      </c>
      <c r="BX35" s="60" t="str">
        <f t="shared" ca="1" si="72"/>
        <v/>
      </c>
      <c r="BY35" s="210" t="e">
        <f t="shared" ca="1" si="130"/>
        <v>#VALUE!</v>
      </c>
      <c r="BZ35" s="210">
        <f t="shared" ca="1" si="131"/>
        <v>0</v>
      </c>
      <c r="CA35" s="60" t="str">
        <f t="shared" ca="1" si="75"/>
        <v/>
      </c>
      <c r="CB35" s="60" t="str">
        <f t="shared" ca="1" si="76"/>
        <v/>
      </c>
      <c r="CC35" s="636"/>
      <c r="CD35" s="60" t="str">
        <f t="shared" ca="1" si="77"/>
        <v/>
      </c>
      <c r="CE35" s="161" t="str">
        <f t="shared" ca="1" si="78"/>
        <v/>
      </c>
      <c r="CF35" s="225" t="str">
        <f t="shared" ca="1" si="79"/>
        <v>含税額</v>
      </c>
      <c r="CG35" s="226" t="str">
        <f t="shared" ca="1" si="80"/>
        <v/>
      </c>
      <c r="CH35" s="61"/>
      <c r="CI35" s="223"/>
      <c r="CJ35" s="213">
        <v>25</v>
      </c>
      <c r="CK35" s="218"/>
      <c r="CL35" s="51"/>
      <c r="CM35" s="68" t="str">
        <f>IFERROR(VLOOKUP(CL35,'（様式１号）３整理番号表'!$T$5:$V$15,2,FALSE),"")</f>
        <v/>
      </c>
      <c r="CN35" s="52"/>
      <c r="CO35" s="68" t="str">
        <f>IFERROR(VLOOKUP(CN35,'（様式１号）３整理番号表'!$T$19:$V$24,2,FALSE),"")</f>
        <v/>
      </c>
      <c r="CP35" s="52"/>
      <c r="CQ35" s="210">
        <f t="shared" si="132"/>
        <v>0</v>
      </c>
      <c r="CR35" s="227">
        <f t="shared" si="133"/>
        <v>0</v>
      </c>
      <c r="CS35" s="335" t="str">
        <f t="shared" ca="1" si="106"/>
        <v/>
      </c>
      <c r="CT35" s="31" t="str">
        <f t="shared" ca="1" si="83"/>
        <v/>
      </c>
      <c r="CU35" s="30" t="str">
        <f t="shared" ca="1" si="107"/>
        <v/>
      </c>
      <c r="CV35" s="236" t="str">
        <f t="shared" ca="1" si="84"/>
        <v/>
      </c>
      <c r="CW35" s="236" t="str">
        <f t="shared" ca="1" si="85"/>
        <v/>
      </c>
      <c r="CX35" s="236" t="str">
        <f t="shared" ca="1" si="86"/>
        <v/>
      </c>
      <c r="CY35" s="236" t="str">
        <f t="shared" ca="1" si="87"/>
        <v/>
      </c>
      <c r="CZ35" s="296" t="str">
        <f ca="1">IFERROR(VLOOKUP($CS35,'（様式１号）３整理番号表'!$Z$19:$AB$32,3,FALSE),"")</f>
        <v/>
      </c>
      <c r="DA35" s="239" t="str">
        <f t="shared" ca="1" si="88"/>
        <v/>
      </c>
      <c r="DB35" s="5"/>
      <c r="DC35" s="301" t="str">
        <f t="shared" ca="1" si="108"/>
        <v/>
      </c>
      <c r="DD35" s="304" t="str">
        <f t="shared" ca="1" si="111"/>
        <v/>
      </c>
      <c r="DE35" s="293" t="str">
        <f t="shared" ca="1" si="112"/>
        <v/>
      </c>
      <c r="DF35" s="293" t="str">
        <f t="shared" ca="1" si="113"/>
        <v/>
      </c>
      <c r="DG35" s="293" t="str">
        <f t="shared" ca="1" si="114"/>
        <v/>
      </c>
      <c r="DH35" s="293" t="str">
        <f t="shared" ca="1" si="115"/>
        <v/>
      </c>
      <c r="DI35" s="309" t="str">
        <f t="shared" ca="1" si="116"/>
        <v/>
      </c>
      <c r="DJ35" s="315" t="str">
        <f t="shared" ca="1" si="89"/>
        <v/>
      </c>
      <c r="DK35" s="5" t="str">
        <f t="shared" ca="1" si="117"/>
        <v/>
      </c>
      <c r="DL35" s="6"/>
      <c r="DM35" s="304"/>
      <c r="DN35" s="7"/>
      <c r="DO35" s="7"/>
      <c r="DP35" s="7"/>
      <c r="DQ35" s="7"/>
      <c r="DR35" s="298" t="str">
        <f>IFERROR(VLOOKUP($DL35,'（様式１号）３整理番号表'!$Z$19:$AB$32,3,FALSE),"")</f>
        <v/>
      </c>
      <c r="DS35" s="239" t="str">
        <f t="shared" si="90"/>
        <v/>
      </c>
      <c r="DT35" s="5"/>
      <c r="DU35" s="8"/>
      <c r="DV35" s="62" t="str">
        <f t="shared" ca="1" si="91"/>
        <v/>
      </c>
      <c r="DX35" s="320">
        <f t="shared" ca="1" si="149"/>
        <v>0</v>
      </c>
      <c r="DY35" s="320">
        <f t="shared" ca="1" si="149"/>
        <v>0</v>
      </c>
      <c r="DZ35" s="320">
        <f t="shared" ca="1" si="149"/>
        <v>0</v>
      </c>
      <c r="EA35" s="320">
        <f t="shared" ca="1" si="149"/>
        <v>0</v>
      </c>
      <c r="EB35" s="320">
        <f t="shared" ca="1" si="149"/>
        <v>0</v>
      </c>
      <c r="EC35" s="320">
        <f t="shared" ca="1" si="149"/>
        <v>0</v>
      </c>
      <c r="ED35" s="320">
        <f t="shared" ca="1" si="149"/>
        <v>0</v>
      </c>
      <c r="EE35" s="320">
        <f t="shared" ca="1" si="149"/>
        <v>0</v>
      </c>
      <c r="EF35" s="320">
        <f t="shared" ca="1" si="149"/>
        <v>0</v>
      </c>
      <c r="EG35" s="320">
        <f t="shared" ca="1" si="149"/>
        <v>0</v>
      </c>
      <c r="EH35" s="320">
        <f t="shared" ca="1" si="149"/>
        <v>0</v>
      </c>
      <c r="EI35" s="320">
        <f t="shared" ca="1" si="149"/>
        <v>0</v>
      </c>
      <c r="EJ35" s="320">
        <f t="shared" ca="1" si="149"/>
        <v>0</v>
      </c>
      <c r="EK35" s="320">
        <f t="shared" ca="1" si="149"/>
        <v>0</v>
      </c>
      <c r="EM35" s="278" t="str">
        <f t="shared" ca="1" si="148"/>
        <v/>
      </c>
      <c r="EN35" s="278" t="str">
        <f t="shared" ca="1" si="109"/>
        <v/>
      </c>
      <c r="EO35" s="278" t="str">
        <f t="shared" ca="1" si="110"/>
        <v/>
      </c>
      <c r="EP35" s="278" t="str">
        <f t="shared" ca="1" si="94"/>
        <v/>
      </c>
      <c r="EQ35" s="278" t="str">
        <f ca="1">IFERROR(INDEX('郵便番号（石川県）'!$A$3:$F$2574,MATCH(INDIRECT("'("&amp;EM35&amp;")'!E7"),'郵便番号（石川県）'!$A$3:$A$2574,0),6),"")</f>
        <v/>
      </c>
      <c r="ER35" s="278" t="str">
        <f ca="1">IFERROR(INDEX('郵便番号（石川県）'!$A$3:$F$2574,MATCH(INDIRECT("'("&amp;$EM35&amp;")'!E7"),'郵便番号（石川県）'!$A$3:$A$2574,0),5),"")</f>
        <v/>
      </c>
      <c r="ES35" s="278" t="str">
        <f t="shared" ca="1" si="95"/>
        <v/>
      </c>
      <c r="ET35" s="278" t="str">
        <f t="shared" ca="1" si="96"/>
        <v/>
      </c>
      <c r="EU35" s="278" t="str">
        <f t="shared" ca="1" si="97"/>
        <v/>
      </c>
      <c r="EV35" s="278" t="str">
        <f t="shared" ca="1" si="98"/>
        <v/>
      </c>
      <c r="EW35" s="278" t="str">
        <f t="shared" ca="1" si="99"/>
        <v/>
      </c>
      <c r="EX35" s="278" t="str">
        <f t="shared" ca="1" si="100"/>
        <v/>
      </c>
      <c r="EY35" s="278" t="str">
        <f t="shared" ca="1" si="101"/>
        <v/>
      </c>
      <c r="EZ35" s="278" t="str">
        <f t="shared" ca="1" si="102"/>
        <v/>
      </c>
      <c r="FA35" s="278" t="str">
        <f t="shared" ca="1" si="103"/>
        <v/>
      </c>
      <c r="FB35" s="661" t="str">
        <f t="shared" ca="1" si="104"/>
        <v/>
      </c>
      <c r="FC35" s="663">
        <v>25</v>
      </c>
      <c r="FD35" s="279" t="str">
        <f t="shared" ca="1" si="105"/>
        <v/>
      </c>
    </row>
    <row r="36" spans="1:160" ht="34.5" customHeight="1" x14ac:dyDescent="0.15">
      <c r="A36" s="401">
        <f t="shared" ca="1" si="24"/>
        <v>0</v>
      </c>
      <c r="B36" s="402">
        <f t="shared" si="1"/>
        <v>1</v>
      </c>
      <c r="C36" s="403">
        <f t="shared" ca="1" si="136"/>
        <v>0</v>
      </c>
      <c r="D36" s="403">
        <f t="shared" ca="1" si="137"/>
        <v>0</v>
      </c>
      <c r="E36" s="403">
        <f t="shared" ca="1" si="138"/>
        <v>0</v>
      </c>
      <c r="F36" s="403">
        <f t="shared" ca="1" si="139"/>
        <v>0</v>
      </c>
      <c r="G36" s="403">
        <f t="shared" ca="1" si="140"/>
        <v>0</v>
      </c>
      <c r="H36" s="403">
        <f t="shared" si="141"/>
        <v>0</v>
      </c>
      <c r="I36" s="403">
        <f t="shared" ca="1" si="142"/>
        <v>0</v>
      </c>
      <c r="J36" s="403">
        <f t="shared" ca="1" si="143"/>
        <v>0</v>
      </c>
      <c r="K36" s="402">
        <f t="shared" ca="1" si="144"/>
        <v>0</v>
      </c>
      <c r="L36" s="402">
        <f t="shared" ca="1" si="145"/>
        <v>0</v>
      </c>
      <c r="M36" s="402">
        <f t="shared" ca="1" si="146"/>
        <v>0</v>
      </c>
      <c r="N36" s="404" t="str">
        <f t="shared" ca="1" si="147"/>
        <v>石川県</v>
      </c>
      <c r="O36" s="63"/>
      <c r="P36" s="145" t="s">
        <v>412</v>
      </c>
      <c r="Q36" s="322" t="str">
        <f t="shared" ca="1" si="32"/>
        <v/>
      </c>
      <c r="R36" s="322" t="str">
        <f t="shared" ca="1" si="33"/>
        <v/>
      </c>
      <c r="S36" s="32" t="str">
        <f t="shared" ca="1" si="134"/>
        <v/>
      </c>
      <c r="T36" s="32" t="str">
        <f t="shared" ca="1" si="135"/>
        <v/>
      </c>
      <c r="U36" s="186" t="str">
        <f t="shared" ca="1" si="35"/>
        <v/>
      </c>
      <c r="V36" s="326">
        <f ca="1">IFERROR(VLOOKUP(U36,'（様式１号）３整理番号表'!$B$4:$H$5,2,FALSE),0)</f>
        <v>0</v>
      </c>
      <c r="W36" s="67">
        <f t="shared" ca="1" si="125"/>
        <v>0</v>
      </c>
      <c r="X36" s="23" t="str">
        <f t="shared" ca="1" si="118"/>
        <v/>
      </c>
      <c r="Y36" s="52" t="str">
        <f t="shared" ca="1" si="38"/>
        <v/>
      </c>
      <c r="Z36" s="68">
        <f ca="1">IFERROR(VLOOKUP(Y36,'（様式１号）３整理番号表'!$B$10:$H$16,2,FALSE),0)</f>
        <v>0</v>
      </c>
      <c r="AA36" s="52" t="str">
        <f t="shared" ca="1" si="39"/>
        <v/>
      </c>
      <c r="AB36" s="52" t="str">
        <f t="shared" ca="1" si="40"/>
        <v/>
      </c>
      <c r="AC36" s="68">
        <f ca="1">IFERROR(VLOOKUP(AB36,'（様式１号）３整理番号表'!$B$21:$H$22,2,FALSE),0)</f>
        <v>0</v>
      </c>
      <c r="AD36" s="52" t="str">
        <f t="shared" ca="1" si="9"/>
        <v/>
      </c>
      <c r="AE36" s="68">
        <f ca="1">IFERROR(VLOOKUP(AD36,'（様式１号）３整理番号表'!$B$26:$H$31,2,FALSE),0)</f>
        <v>0</v>
      </c>
      <c r="AF36" s="52" t="str">
        <f t="shared" ca="1" si="41"/>
        <v/>
      </c>
      <c r="AG36" s="68">
        <f ca="1">IFERROR(VLOOKUP(AF36,'（様式１号）３整理番号表'!$J$5:$N$59,2,FALSE),0)</f>
        <v>0</v>
      </c>
      <c r="AH36" s="51" t="str">
        <f t="shared" ca="1" si="42"/>
        <v/>
      </c>
      <c r="AI36" s="68">
        <f ca="1">IFERROR(VLOOKUP(AH36,'（様式１号）３整理番号表'!$P$5:$R$29,2,FALSE),0)</f>
        <v>0</v>
      </c>
      <c r="AJ36" s="71" t="str">
        <f t="shared" ca="1" si="43"/>
        <v/>
      </c>
      <c r="AK36" s="71" t="str">
        <f t="shared" ca="1" si="44"/>
        <v/>
      </c>
      <c r="AL36" s="71"/>
      <c r="AM36" s="51" t="str">
        <f t="shared" ca="1" si="45"/>
        <v/>
      </c>
      <c r="AN36" s="68">
        <f ca="1">IFERROR(VLOOKUP(AM36,'（様式１号）３整理番号表'!$P$5:$R$29,2,FALSE),0)</f>
        <v>0</v>
      </c>
      <c r="AO36" s="52" t="str">
        <f t="shared" ca="1" si="46"/>
        <v/>
      </c>
      <c r="AP36" s="68">
        <f t="shared" ca="1" si="126"/>
        <v>0</v>
      </c>
      <c r="AQ36" s="52" t="str">
        <f t="shared" ca="1" si="48"/>
        <v/>
      </c>
      <c r="AR36" s="23" t="str">
        <f t="shared" ca="1" si="49"/>
        <v/>
      </c>
      <c r="AS36" s="68" t="str">
        <f t="shared" ca="1" si="127"/>
        <v/>
      </c>
      <c r="AT36" s="188" t="str">
        <f t="shared" ca="1" si="51"/>
        <v/>
      </c>
      <c r="AU36" s="55" t="str">
        <f t="shared" ca="1" si="52"/>
        <v/>
      </c>
      <c r="AV36" s="655" t="str">
        <f t="shared" ca="1" si="150"/>
        <v/>
      </c>
      <c r="AW36" s="655" t="str">
        <f t="shared" ca="1" si="150"/>
        <v/>
      </c>
      <c r="AX36" s="655" t="str">
        <f t="shared" ca="1" si="150"/>
        <v/>
      </c>
      <c r="AY36" s="655" t="str">
        <f t="shared" ca="1" si="150"/>
        <v/>
      </c>
      <c r="AZ36" s="655" t="str">
        <f t="shared" ca="1" si="54"/>
        <v/>
      </c>
      <c r="BA36" s="655" t="str">
        <f t="shared" ca="1" si="151"/>
        <v/>
      </c>
      <c r="BB36" s="655" t="str">
        <f t="shared" ca="1" si="151"/>
        <v/>
      </c>
      <c r="BC36" s="655" t="str">
        <f t="shared" ca="1" si="151"/>
        <v/>
      </c>
      <c r="BD36" s="51" t="str">
        <f t="shared" ca="1" si="56"/>
        <v/>
      </c>
      <c r="BE36" s="52" t="str">
        <f t="shared" ca="1" si="57"/>
        <v/>
      </c>
      <c r="BF36" s="69">
        <f ca="1">IF(BD36&lt;&gt;"",INDEX('（様式１号）３整理番号表'!$AB$7:$AQ$12,MATCH(BD36,'（様式１号）３整理番号表'!$AA$7:$AA$12,0),MATCH(BE36,'（様式１号）３整理番号表'!$AB$6:$AQ$6,0)),0)</f>
        <v>0</v>
      </c>
      <c r="BG36" s="71" t="str">
        <f t="shared" ca="1" si="128"/>
        <v/>
      </c>
      <c r="BH36" s="54" t="str">
        <f t="shared" ca="1" si="129"/>
        <v/>
      </c>
      <c r="BI36" s="55" t="str">
        <f t="shared" ca="1" si="59"/>
        <v/>
      </c>
      <c r="BJ36" s="54" t="str">
        <f t="shared" ca="1" si="60"/>
        <v/>
      </c>
      <c r="BK36" s="53" t="str">
        <f t="shared" ca="1" si="61"/>
        <v/>
      </c>
      <c r="BL36" s="56" t="str">
        <f t="shared" ca="1" si="62"/>
        <v/>
      </c>
      <c r="BM36" s="57" t="str">
        <f t="shared" ca="1" si="63"/>
        <v/>
      </c>
      <c r="BN36" s="58" t="str">
        <f t="shared" ca="1" si="64"/>
        <v/>
      </c>
      <c r="BO36" s="56" t="str">
        <f t="shared" ca="1" si="65"/>
        <v/>
      </c>
      <c r="BP36" s="72" t="str">
        <f t="shared" ca="1" si="66"/>
        <v/>
      </c>
      <c r="BQ36" s="70" t="str">
        <f t="shared" ca="1" si="67"/>
        <v/>
      </c>
      <c r="BR36" s="160" t="str">
        <f t="shared" ca="1" si="13"/>
        <v/>
      </c>
      <c r="BS36" s="638" t="str">
        <f t="shared" ca="1" si="68"/>
        <v/>
      </c>
      <c r="BT36" s="51" t="str">
        <f t="shared" ca="1" si="69"/>
        <v/>
      </c>
      <c r="BU36" s="59" t="str">
        <f t="shared" ca="1" si="70"/>
        <v/>
      </c>
      <c r="BV36" s="60" t="str">
        <f t="shared" ca="1" si="71"/>
        <v/>
      </c>
      <c r="BW36" s="209">
        <f ca="1">IF('ポイント要件確認等（個別表）'!AD36=1,ROUNDDOWN('ポイント要件確認等（個別表）'!AV36,-3),IF('ポイント要件確認等（個別表）'!AD36=2,ROUNDDOWN('ポイント要件確認等（個別表）'!BH36,-3),IF('ポイント要件確認等（個別表）'!AD36=3,ROUNDDOWN('ポイント要件確認等（個別表）'!BT36,-3),0)))</f>
        <v>0</v>
      </c>
      <c r="BX36" s="60" t="str">
        <f t="shared" ca="1" si="72"/>
        <v/>
      </c>
      <c r="BY36" s="210" t="e">
        <f t="shared" ca="1" si="130"/>
        <v>#VALUE!</v>
      </c>
      <c r="BZ36" s="210">
        <f t="shared" ca="1" si="131"/>
        <v>0</v>
      </c>
      <c r="CA36" s="60" t="str">
        <f t="shared" ca="1" si="75"/>
        <v/>
      </c>
      <c r="CB36" s="60" t="str">
        <f t="shared" ca="1" si="76"/>
        <v/>
      </c>
      <c r="CC36" s="636"/>
      <c r="CD36" s="60" t="str">
        <f t="shared" ca="1" si="77"/>
        <v/>
      </c>
      <c r="CE36" s="161" t="str">
        <f t="shared" ca="1" si="78"/>
        <v/>
      </c>
      <c r="CF36" s="225" t="str">
        <f t="shared" ca="1" si="79"/>
        <v>含税額</v>
      </c>
      <c r="CG36" s="226" t="str">
        <f t="shared" ca="1" si="80"/>
        <v/>
      </c>
      <c r="CH36" s="61"/>
      <c r="CI36" s="223"/>
      <c r="CJ36" s="213">
        <v>26</v>
      </c>
      <c r="CK36" s="218"/>
      <c r="CL36" s="51"/>
      <c r="CM36" s="68" t="str">
        <f>IFERROR(VLOOKUP(CL36,'（様式１号）３整理番号表'!$T$5:$V$15,2,FALSE),"")</f>
        <v/>
      </c>
      <c r="CN36" s="52"/>
      <c r="CO36" s="68" t="str">
        <f>IFERROR(VLOOKUP(CN36,'（様式１号）３整理番号表'!$T$19:$V$24,2,FALSE),"")</f>
        <v/>
      </c>
      <c r="CP36" s="52"/>
      <c r="CQ36" s="210">
        <f t="shared" si="132"/>
        <v>0</v>
      </c>
      <c r="CR36" s="227">
        <f t="shared" si="133"/>
        <v>0</v>
      </c>
      <c r="CS36" s="335" t="str">
        <f t="shared" ca="1" si="106"/>
        <v/>
      </c>
      <c r="CT36" s="31" t="str">
        <f t="shared" ca="1" si="83"/>
        <v/>
      </c>
      <c r="CU36" s="30" t="str">
        <f t="shared" ca="1" si="107"/>
        <v/>
      </c>
      <c r="CV36" s="236" t="str">
        <f t="shared" ca="1" si="84"/>
        <v/>
      </c>
      <c r="CW36" s="236" t="str">
        <f t="shared" ca="1" si="85"/>
        <v/>
      </c>
      <c r="CX36" s="236" t="str">
        <f t="shared" ca="1" si="86"/>
        <v/>
      </c>
      <c r="CY36" s="236" t="str">
        <f t="shared" ca="1" si="87"/>
        <v/>
      </c>
      <c r="CZ36" s="296" t="str">
        <f ca="1">IFERROR(VLOOKUP($CS36,'（様式１号）３整理番号表'!$Z$19:$AB$32,3,FALSE),"")</f>
        <v/>
      </c>
      <c r="DA36" s="239" t="str">
        <f t="shared" ca="1" si="88"/>
        <v/>
      </c>
      <c r="DB36" s="5"/>
      <c r="DC36" s="301" t="str">
        <f t="shared" ca="1" si="108"/>
        <v/>
      </c>
      <c r="DD36" s="304" t="str">
        <f t="shared" ca="1" si="111"/>
        <v/>
      </c>
      <c r="DE36" s="293" t="str">
        <f t="shared" ca="1" si="112"/>
        <v/>
      </c>
      <c r="DF36" s="293" t="str">
        <f t="shared" ca="1" si="113"/>
        <v/>
      </c>
      <c r="DG36" s="293" t="str">
        <f t="shared" ca="1" si="114"/>
        <v/>
      </c>
      <c r="DH36" s="293" t="str">
        <f t="shared" ca="1" si="115"/>
        <v/>
      </c>
      <c r="DI36" s="309" t="str">
        <f t="shared" ca="1" si="116"/>
        <v/>
      </c>
      <c r="DJ36" s="315" t="str">
        <f t="shared" ca="1" si="89"/>
        <v/>
      </c>
      <c r="DK36" s="5" t="str">
        <f t="shared" ca="1" si="117"/>
        <v/>
      </c>
      <c r="DL36" s="6"/>
      <c r="DM36" s="304"/>
      <c r="DN36" s="7"/>
      <c r="DO36" s="7"/>
      <c r="DP36" s="7"/>
      <c r="DQ36" s="7"/>
      <c r="DR36" s="298" t="str">
        <f>IFERROR(VLOOKUP($DL36,'（様式１号）３整理番号表'!$Z$19:$AB$32,3,FALSE),"")</f>
        <v/>
      </c>
      <c r="DS36" s="239" t="str">
        <f t="shared" si="90"/>
        <v/>
      </c>
      <c r="DT36" s="5"/>
      <c r="DU36" s="8"/>
      <c r="DV36" s="62" t="str">
        <f t="shared" ca="1" si="91"/>
        <v/>
      </c>
      <c r="DX36" s="320">
        <f t="shared" ca="1" si="149"/>
        <v>0</v>
      </c>
      <c r="DY36" s="320">
        <f t="shared" ca="1" si="149"/>
        <v>0</v>
      </c>
      <c r="DZ36" s="320">
        <f t="shared" ca="1" si="149"/>
        <v>0</v>
      </c>
      <c r="EA36" s="320">
        <f t="shared" ca="1" si="149"/>
        <v>0</v>
      </c>
      <c r="EB36" s="320">
        <f t="shared" ca="1" si="149"/>
        <v>0</v>
      </c>
      <c r="EC36" s="320">
        <f t="shared" ca="1" si="149"/>
        <v>0</v>
      </c>
      <c r="ED36" s="320">
        <f t="shared" ca="1" si="149"/>
        <v>0</v>
      </c>
      <c r="EE36" s="320">
        <f t="shared" ca="1" si="149"/>
        <v>0</v>
      </c>
      <c r="EF36" s="320">
        <f t="shared" ca="1" si="149"/>
        <v>0</v>
      </c>
      <c r="EG36" s="320">
        <f t="shared" ca="1" si="149"/>
        <v>0</v>
      </c>
      <c r="EH36" s="320">
        <f t="shared" ca="1" si="149"/>
        <v>0</v>
      </c>
      <c r="EI36" s="320">
        <f t="shared" ca="1" si="149"/>
        <v>0</v>
      </c>
      <c r="EJ36" s="320">
        <f t="shared" ca="1" si="149"/>
        <v>0</v>
      </c>
      <c r="EK36" s="320">
        <f t="shared" ca="1" si="149"/>
        <v>0</v>
      </c>
      <c r="EM36" s="278" t="str">
        <f t="shared" ca="1" si="148"/>
        <v/>
      </c>
      <c r="EN36" s="278" t="str">
        <f t="shared" ca="1" si="109"/>
        <v/>
      </c>
      <c r="EO36" s="278" t="str">
        <f t="shared" ca="1" si="110"/>
        <v/>
      </c>
      <c r="EP36" s="278" t="str">
        <f t="shared" ca="1" si="94"/>
        <v/>
      </c>
      <c r="EQ36" s="278" t="str">
        <f ca="1">IFERROR(INDEX('郵便番号（石川県）'!$A$3:$F$2574,MATCH(INDIRECT("'("&amp;EM36&amp;")'!E7"),'郵便番号（石川県）'!$A$3:$A$2574,0),6),"")</f>
        <v/>
      </c>
      <c r="ER36" s="278" t="str">
        <f ca="1">IFERROR(INDEX('郵便番号（石川県）'!$A$3:$F$2574,MATCH(INDIRECT("'("&amp;$EM36&amp;")'!E7"),'郵便番号（石川県）'!$A$3:$A$2574,0),5),"")</f>
        <v/>
      </c>
      <c r="ES36" s="278" t="str">
        <f t="shared" ca="1" si="95"/>
        <v/>
      </c>
      <c r="ET36" s="278" t="str">
        <f t="shared" ca="1" si="96"/>
        <v/>
      </c>
      <c r="EU36" s="278" t="str">
        <f t="shared" ca="1" si="97"/>
        <v/>
      </c>
      <c r="EV36" s="278" t="str">
        <f t="shared" ca="1" si="98"/>
        <v/>
      </c>
      <c r="EW36" s="278" t="str">
        <f t="shared" ca="1" si="99"/>
        <v/>
      </c>
      <c r="EX36" s="278" t="str">
        <f t="shared" ca="1" si="100"/>
        <v/>
      </c>
      <c r="EY36" s="278" t="str">
        <f t="shared" ca="1" si="101"/>
        <v/>
      </c>
      <c r="EZ36" s="278" t="str">
        <f t="shared" ca="1" si="102"/>
        <v/>
      </c>
      <c r="FA36" s="278" t="str">
        <f t="shared" ca="1" si="103"/>
        <v/>
      </c>
      <c r="FB36" s="661" t="str">
        <f t="shared" ca="1" si="104"/>
        <v/>
      </c>
      <c r="FC36" s="664">
        <v>26</v>
      </c>
      <c r="FD36" s="279" t="str">
        <f t="shared" ca="1" si="105"/>
        <v/>
      </c>
    </row>
    <row r="37" spans="1:160" ht="34.5" customHeight="1" x14ac:dyDescent="0.15">
      <c r="A37" s="401">
        <f t="shared" ca="1" si="24"/>
        <v>0</v>
      </c>
      <c r="B37" s="402">
        <f t="shared" si="1"/>
        <v>1</v>
      </c>
      <c r="C37" s="403">
        <f t="shared" ca="1" si="136"/>
        <v>0</v>
      </c>
      <c r="D37" s="403">
        <f t="shared" ca="1" si="137"/>
        <v>0</v>
      </c>
      <c r="E37" s="403">
        <f t="shared" ca="1" si="138"/>
        <v>0</v>
      </c>
      <c r="F37" s="403">
        <f t="shared" ca="1" si="139"/>
        <v>0</v>
      </c>
      <c r="G37" s="403">
        <f t="shared" ca="1" si="140"/>
        <v>0</v>
      </c>
      <c r="H37" s="403">
        <f t="shared" si="141"/>
        <v>0</v>
      </c>
      <c r="I37" s="403">
        <f t="shared" ca="1" si="142"/>
        <v>0</v>
      </c>
      <c r="J37" s="403">
        <f t="shared" ca="1" si="143"/>
        <v>0</v>
      </c>
      <c r="K37" s="402">
        <f t="shared" ca="1" si="144"/>
        <v>0</v>
      </c>
      <c r="L37" s="402">
        <f t="shared" ca="1" si="145"/>
        <v>0</v>
      </c>
      <c r="M37" s="402">
        <f t="shared" ca="1" si="146"/>
        <v>0</v>
      </c>
      <c r="N37" s="404" t="str">
        <f t="shared" ca="1" si="147"/>
        <v>石川県</v>
      </c>
      <c r="O37" s="63"/>
      <c r="P37" s="145" t="s">
        <v>412</v>
      </c>
      <c r="Q37" s="322" t="str">
        <f t="shared" ca="1" si="32"/>
        <v/>
      </c>
      <c r="R37" s="322" t="str">
        <f t="shared" ca="1" si="33"/>
        <v/>
      </c>
      <c r="S37" s="32" t="str">
        <f t="shared" ca="1" si="134"/>
        <v/>
      </c>
      <c r="T37" s="32" t="str">
        <f t="shared" ca="1" si="135"/>
        <v/>
      </c>
      <c r="U37" s="186" t="str">
        <f t="shared" ca="1" si="35"/>
        <v/>
      </c>
      <c r="V37" s="326">
        <f ca="1">IFERROR(VLOOKUP(U37,'（様式１号）３整理番号表'!$B$4:$H$5,2,FALSE),0)</f>
        <v>0</v>
      </c>
      <c r="W37" s="67">
        <f t="shared" ca="1" si="125"/>
        <v>0</v>
      </c>
      <c r="X37" s="23" t="str">
        <f t="shared" ca="1" si="118"/>
        <v/>
      </c>
      <c r="Y37" s="52" t="str">
        <f t="shared" ca="1" si="38"/>
        <v/>
      </c>
      <c r="Z37" s="68">
        <f ca="1">IFERROR(VLOOKUP(Y37,'（様式１号）３整理番号表'!$B$10:$H$16,2,FALSE),0)</f>
        <v>0</v>
      </c>
      <c r="AA37" s="52" t="str">
        <f t="shared" ca="1" si="39"/>
        <v/>
      </c>
      <c r="AB37" s="52" t="str">
        <f t="shared" ca="1" si="40"/>
        <v/>
      </c>
      <c r="AC37" s="68">
        <f ca="1">IFERROR(VLOOKUP(AB37,'（様式１号）３整理番号表'!$B$21:$H$22,2,FALSE),0)</f>
        <v>0</v>
      </c>
      <c r="AD37" s="52" t="str">
        <f t="shared" ca="1" si="9"/>
        <v/>
      </c>
      <c r="AE37" s="68">
        <f ca="1">IFERROR(VLOOKUP(AD37,'（様式１号）３整理番号表'!$B$26:$H$31,2,FALSE),0)</f>
        <v>0</v>
      </c>
      <c r="AF37" s="52" t="str">
        <f t="shared" ca="1" si="41"/>
        <v/>
      </c>
      <c r="AG37" s="68">
        <f ca="1">IFERROR(VLOOKUP(AF37,'（様式１号）３整理番号表'!$J$5:$N$59,2,FALSE),0)</f>
        <v>0</v>
      </c>
      <c r="AH37" s="51" t="str">
        <f t="shared" ca="1" si="42"/>
        <v/>
      </c>
      <c r="AI37" s="68">
        <f ca="1">IFERROR(VLOOKUP(AH37,'（様式１号）３整理番号表'!$P$5:$R$29,2,FALSE),0)</f>
        <v>0</v>
      </c>
      <c r="AJ37" s="71" t="str">
        <f t="shared" ca="1" si="43"/>
        <v/>
      </c>
      <c r="AK37" s="71" t="str">
        <f t="shared" ca="1" si="44"/>
        <v/>
      </c>
      <c r="AL37" s="71"/>
      <c r="AM37" s="51" t="str">
        <f t="shared" ca="1" si="45"/>
        <v/>
      </c>
      <c r="AN37" s="68">
        <f ca="1">IFERROR(VLOOKUP(AM37,'（様式１号）３整理番号表'!$P$5:$R$29,2,FALSE),0)</f>
        <v>0</v>
      </c>
      <c r="AO37" s="52" t="str">
        <f t="shared" ca="1" si="46"/>
        <v/>
      </c>
      <c r="AP37" s="68">
        <f t="shared" ca="1" si="126"/>
        <v>0</v>
      </c>
      <c r="AQ37" s="52" t="str">
        <f t="shared" ca="1" si="48"/>
        <v/>
      </c>
      <c r="AR37" s="23" t="str">
        <f t="shared" ca="1" si="49"/>
        <v/>
      </c>
      <c r="AS37" s="68" t="str">
        <f t="shared" ca="1" si="127"/>
        <v/>
      </c>
      <c r="AT37" s="188" t="str">
        <f t="shared" ca="1" si="51"/>
        <v/>
      </c>
      <c r="AU37" s="55" t="str">
        <f t="shared" ca="1" si="52"/>
        <v/>
      </c>
      <c r="AV37" s="655" t="str">
        <f t="shared" ca="1" si="150"/>
        <v/>
      </c>
      <c r="AW37" s="655" t="str">
        <f t="shared" ca="1" si="150"/>
        <v/>
      </c>
      <c r="AX37" s="655" t="str">
        <f t="shared" ca="1" si="150"/>
        <v/>
      </c>
      <c r="AY37" s="655" t="str">
        <f t="shared" ca="1" si="150"/>
        <v/>
      </c>
      <c r="AZ37" s="655" t="str">
        <f t="shared" ca="1" si="54"/>
        <v/>
      </c>
      <c r="BA37" s="655" t="str">
        <f t="shared" ca="1" si="151"/>
        <v/>
      </c>
      <c r="BB37" s="655" t="str">
        <f t="shared" ca="1" si="151"/>
        <v/>
      </c>
      <c r="BC37" s="655" t="str">
        <f t="shared" ca="1" si="151"/>
        <v/>
      </c>
      <c r="BD37" s="51" t="str">
        <f t="shared" ca="1" si="56"/>
        <v/>
      </c>
      <c r="BE37" s="52" t="str">
        <f t="shared" ca="1" si="57"/>
        <v/>
      </c>
      <c r="BF37" s="69">
        <f ca="1">IF(BD37&lt;&gt;"",INDEX('（様式１号）３整理番号表'!$AB$7:$AQ$12,MATCH(BD37,'（様式１号）３整理番号表'!$AA$7:$AA$12,0),MATCH(BE37,'（様式１号）３整理番号表'!$AB$6:$AQ$6,0)),0)</f>
        <v>0</v>
      </c>
      <c r="BG37" s="71" t="str">
        <f t="shared" ca="1" si="128"/>
        <v/>
      </c>
      <c r="BH37" s="54" t="str">
        <f t="shared" ca="1" si="129"/>
        <v/>
      </c>
      <c r="BI37" s="55" t="str">
        <f t="shared" ca="1" si="59"/>
        <v/>
      </c>
      <c r="BJ37" s="54" t="str">
        <f t="shared" ca="1" si="60"/>
        <v/>
      </c>
      <c r="BK37" s="53" t="str">
        <f t="shared" ca="1" si="61"/>
        <v/>
      </c>
      <c r="BL37" s="56" t="str">
        <f t="shared" ca="1" si="62"/>
        <v/>
      </c>
      <c r="BM37" s="57" t="str">
        <f t="shared" ca="1" si="63"/>
        <v/>
      </c>
      <c r="BN37" s="58" t="str">
        <f t="shared" ca="1" si="64"/>
        <v/>
      </c>
      <c r="BO37" s="56" t="str">
        <f t="shared" ca="1" si="65"/>
        <v/>
      </c>
      <c r="BP37" s="72" t="str">
        <f t="shared" ca="1" si="66"/>
        <v/>
      </c>
      <c r="BQ37" s="70" t="str">
        <f t="shared" ca="1" si="67"/>
        <v/>
      </c>
      <c r="BR37" s="160" t="str">
        <f t="shared" ca="1" si="13"/>
        <v/>
      </c>
      <c r="BS37" s="638" t="str">
        <f t="shared" ca="1" si="68"/>
        <v/>
      </c>
      <c r="BT37" s="51" t="str">
        <f t="shared" ca="1" si="69"/>
        <v/>
      </c>
      <c r="BU37" s="59" t="str">
        <f t="shared" ca="1" si="70"/>
        <v/>
      </c>
      <c r="BV37" s="60" t="str">
        <f t="shared" ca="1" si="71"/>
        <v/>
      </c>
      <c r="BW37" s="209">
        <f ca="1">IF('ポイント要件確認等（個別表）'!AD37=1,ROUNDDOWN('ポイント要件確認等（個別表）'!AV37,-3),IF('ポイント要件確認等（個別表）'!AD37=2,ROUNDDOWN('ポイント要件確認等（個別表）'!BH37,-3),IF('ポイント要件確認等（個別表）'!AD37=3,ROUNDDOWN('ポイント要件確認等（個別表）'!BT37,-3),0)))</f>
        <v>0</v>
      </c>
      <c r="BX37" s="60" t="str">
        <f t="shared" ca="1" si="72"/>
        <v/>
      </c>
      <c r="BY37" s="210" t="e">
        <f t="shared" ca="1" si="130"/>
        <v>#VALUE!</v>
      </c>
      <c r="BZ37" s="210">
        <f t="shared" ca="1" si="131"/>
        <v>0</v>
      </c>
      <c r="CA37" s="60" t="str">
        <f t="shared" ca="1" si="75"/>
        <v/>
      </c>
      <c r="CB37" s="60" t="str">
        <f t="shared" ca="1" si="76"/>
        <v/>
      </c>
      <c r="CC37" s="636"/>
      <c r="CD37" s="60" t="str">
        <f t="shared" ca="1" si="77"/>
        <v/>
      </c>
      <c r="CE37" s="161" t="str">
        <f t="shared" ca="1" si="78"/>
        <v/>
      </c>
      <c r="CF37" s="225" t="str">
        <f t="shared" ca="1" si="79"/>
        <v>含税額</v>
      </c>
      <c r="CG37" s="226" t="str">
        <f t="shared" ca="1" si="80"/>
        <v/>
      </c>
      <c r="CH37" s="61"/>
      <c r="CI37" s="223"/>
      <c r="CJ37" s="213">
        <v>27</v>
      </c>
      <c r="CK37" s="218"/>
      <c r="CL37" s="51"/>
      <c r="CM37" s="68" t="str">
        <f>IFERROR(VLOOKUP(CL37,'（様式１号）３整理番号表'!$T$5:$V$15,2,FALSE),"")</f>
        <v/>
      </c>
      <c r="CN37" s="52"/>
      <c r="CO37" s="68" t="str">
        <f>IFERROR(VLOOKUP(CN37,'（様式１号）３整理番号表'!$T$19:$V$24,2,FALSE),"")</f>
        <v/>
      </c>
      <c r="CP37" s="52"/>
      <c r="CQ37" s="210">
        <f t="shared" si="132"/>
        <v>0</v>
      </c>
      <c r="CR37" s="227">
        <f t="shared" si="133"/>
        <v>0</v>
      </c>
      <c r="CS37" s="335" t="str">
        <f t="shared" ca="1" si="106"/>
        <v/>
      </c>
      <c r="CT37" s="31" t="str">
        <f t="shared" ca="1" si="83"/>
        <v/>
      </c>
      <c r="CU37" s="30" t="str">
        <f t="shared" ca="1" si="107"/>
        <v/>
      </c>
      <c r="CV37" s="236" t="str">
        <f t="shared" ca="1" si="84"/>
        <v/>
      </c>
      <c r="CW37" s="236" t="str">
        <f t="shared" ca="1" si="85"/>
        <v/>
      </c>
      <c r="CX37" s="236" t="str">
        <f t="shared" ca="1" si="86"/>
        <v/>
      </c>
      <c r="CY37" s="236" t="str">
        <f t="shared" ca="1" si="87"/>
        <v/>
      </c>
      <c r="CZ37" s="296" t="str">
        <f ca="1">IFERROR(VLOOKUP($CS37,'（様式１号）３整理番号表'!$Z$19:$AB$32,3,FALSE),"")</f>
        <v/>
      </c>
      <c r="DA37" s="239" t="str">
        <f t="shared" ca="1" si="88"/>
        <v/>
      </c>
      <c r="DB37" s="5"/>
      <c r="DC37" s="301" t="str">
        <f t="shared" ca="1" si="108"/>
        <v/>
      </c>
      <c r="DD37" s="304" t="str">
        <f t="shared" ca="1" si="111"/>
        <v/>
      </c>
      <c r="DE37" s="293" t="str">
        <f t="shared" ca="1" si="112"/>
        <v/>
      </c>
      <c r="DF37" s="293" t="str">
        <f t="shared" ca="1" si="113"/>
        <v/>
      </c>
      <c r="DG37" s="293" t="str">
        <f t="shared" ca="1" si="114"/>
        <v/>
      </c>
      <c r="DH37" s="293" t="str">
        <f t="shared" ca="1" si="115"/>
        <v/>
      </c>
      <c r="DI37" s="309" t="str">
        <f t="shared" ca="1" si="116"/>
        <v/>
      </c>
      <c r="DJ37" s="315" t="str">
        <f t="shared" ca="1" si="89"/>
        <v/>
      </c>
      <c r="DK37" s="5" t="str">
        <f t="shared" ca="1" si="117"/>
        <v/>
      </c>
      <c r="DL37" s="6"/>
      <c r="DM37" s="304"/>
      <c r="DN37" s="7"/>
      <c r="DO37" s="7"/>
      <c r="DP37" s="7"/>
      <c r="DQ37" s="7"/>
      <c r="DR37" s="298" t="str">
        <f>IFERROR(VLOOKUP($DL37,'（様式１号）３整理番号表'!$Z$19:$AB$32,3,FALSE),"")</f>
        <v/>
      </c>
      <c r="DS37" s="239" t="str">
        <f t="shared" si="90"/>
        <v/>
      </c>
      <c r="DT37" s="5"/>
      <c r="DU37" s="8"/>
      <c r="DV37" s="62" t="str">
        <f t="shared" ca="1" si="91"/>
        <v/>
      </c>
      <c r="DX37" s="320">
        <f t="shared" ca="1" si="149"/>
        <v>0</v>
      </c>
      <c r="DY37" s="320">
        <f t="shared" ca="1" si="149"/>
        <v>0</v>
      </c>
      <c r="DZ37" s="320">
        <f t="shared" ca="1" si="149"/>
        <v>0</v>
      </c>
      <c r="EA37" s="320">
        <f t="shared" ca="1" si="149"/>
        <v>0</v>
      </c>
      <c r="EB37" s="320">
        <f t="shared" ca="1" si="149"/>
        <v>0</v>
      </c>
      <c r="EC37" s="320">
        <f t="shared" ca="1" si="149"/>
        <v>0</v>
      </c>
      <c r="ED37" s="320">
        <f t="shared" ca="1" si="149"/>
        <v>0</v>
      </c>
      <c r="EE37" s="320">
        <f t="shared" ca="1" si="149"/>
        <v>0</v>
      </c>
      <c r="EF37" s="320">
        <f t="shared" ca="1" si="149"/>
        <v>0</v>
      </c>
      <c r="EG37" s="320">
        <f t="shared" ca="1" si="149"/>
        <v>0</v>
      </c>
      <c r="EH37" s="320">
        <f t="shared" ca="1" si="149"/>
        <v>0</v>
      </c>
      <c r="EI37" s="320">
        <f t="shared" ca="1" si="149"/>
        <v>0</v>
      </c>
      <c r="EJ37" s="320">
        <f t="shared" ca="1" si="149"/>
        <v>0</v>
      </c>
      <c r="EK37" s="320">
        <f t="shared" ca="1" si="149"/>
        <v>0</v>
      </c>
      <c r="EM37" s="278" t="str">
        <f t="shared" ca="1" si="148"/>
        <v/>
      </c>
      <c r="EN37" s="278" t="str">
        <f t="shared" ca="1" si="109"/>
        <v/>
      </c>
      <c r="EO37" s="278" t="str">
        <f t="shared" ca="1" si="110"/>
        <v/>
      </c>
      <c r="EP37" s="278" t="str">
        <f t="shared" ca="1" si="94"/>
        <v/>
      </c>
      <c r="EQ37" s="278" t="str">
        <f ca="1">IFERROR(INDEX('郵便番号（石川県）'!$A$3:$F$2574,MATCH(INDIRECT("'("&amp;EM37&amp;")'!E7"),'郵便番号（石川県）'!$A$3:$A$2574,0),6),"")</f>
        <v/>
      </c>
      <c r="ER37" s="278" t="str">
        <f ca="1">IFERROR(INDEX('郵便番号（石川県）'!$A$3:$F$2574,MATCH(INDIRECT("'("&amp;$EM37&amp;")'!E7"),'郵便番号（石川県）'!$A$3:$A$2574,0),5),"")</f>
        <v/>
      </c>
      <c r="ES37" s="278" t="str">
        <f t="shared" ca="1" si="95"/>
        <v/>
      </c>
      <c r="ET37" s="278" t="str">
        <f t="shared" ca="1" si="96"/>
        <v/>
      </c>
      <c r="EU37" s="278" t="str">
        <f t="shared" ca="1" si="97"/>
        <v/>
      </c>
      <c r="EV37" s="278" t="str">
        <f t="shared" ca="1" si="98"/>
        <v/>
      </c>
      <c r="EW37" s="278" t="str">
        <f t="shared" ca="1" si="99"/>
        <v/>
      </c>
      <c r="EX37" s="278" t="str">
        <f t="shared" ca="1" si="100"/>
        <v/>
      </c>
      <c r="EY37" s="278" t="str">
        <f t="shared" ca="1" si="101"/>
        <v/>
      </c>
      <c r="EZ37" s="278" t="str">
        <f t="shared" ca="1" si="102"/>
        <v/>
      </c>
      <c r="FA37" s="278" t="str">
        <f t="shared" ca="1" si="103"/>
        <v/>
      </c>
      <c r="FB37" s="661" t="str">
        <f t="shared" ca="1" si="104"/>
        <v/>
      </c>
      <c r="FC37" s="663">
        <v>27</v>
      </c>
      <c r="FD37" s="279" t="str">
        <f t="shared" ca="1" si="105"/>
        <v/>
      </c>
    </row>
    <row r="38" spans="1:160" ht="34.5" customHeight="1" x14ac:dyDescent="0.15">
      <c r="A38" s="401">
        <f t="shared" ca="1" si="24"/>
        <v>0</v>
      </c>
      <c r="B38" s="402">
        <f t="shared" si="1"/>
        <v>1</v>
      </c>
      <c r="C38" s="403">
        <f t="shared" ca="1" si="136"/>
        <v>0</v>
      </c>
      <c r="D38" s="403">
        <f t="shared" ca="1" si="137"/>
        <v>0</v>
      </c>
      <c r="E38" s="403">
        <f t="shared" ca="1" si="138"/>
        <v>0</v>
      </c>
      <c r="F38" s="403">
        <f t="shared" ca="1" si="139"/>
        <v>0</v>
      </c>
      <c r="G38" s="403">
        <f t="shared" ca="1" si="140"/>
        <v>0</v>
      </c>
      <c r="H38" s="403">
        <f t="shared" si="141"/>
        <v>0</v>
      </c>
      <c r="I38" s="403">
        <f t="shared" ca="1" si="142"/>
        <v>0</v>
      </c>
      <c r="J38" s="403">
        <f t="shared" ca="1" si="143"/>
        <v>0</v>
      </c>
      <c r="K38" s="402">
        <f t="shared" ca="1" si="144"/>
        <v>0</v>
      </c>
      <c r="L38" s="402">
        <f t="shared" ca="1" si="145"/>
        <v>0</v>
      </c>
      <c r="M38" s="402">
        <f t="shared" ca="1" si="146"/>
        <v>0</v>
      </c>
      <c r="N38" s="404" t="str">
        <f t="shared" ca="1" si="147"/>
        <v>石川県</v>
      </c>
      <c r="O38" s="63"/>
      <c r="P38" s="145" t="s">
        <v>412</v>
      </c>
      <c r="Q38" s="322" t="str">
        <f t="shared" ca="1" si="32"/>
        <v/>
      </c>
      <c r="R38" s="322" t="str">
        <f t="shared" ca="1" si="33"/>
        <v/>
      </c>
      <c r="S38" s="32" t="str">
        <f t="shared" ca="1" si="134"/>
        <v/>
      </c>
      <c r="T38" s="32" t="str">
        <f t="shared" ca="1" si="135"/>
        <v/>
      </c>
      <c r="U38" s="186" t="str">
        <f t="shared" ca="1" si="35"/>
        <v/>
      </c>
      <c r="V38" s="326">
        <f ca="1">IFERROR(VLOOKUP(U38,'（様式１号）３整理番号表'!$B$4:$H$5,2,FALSE),0)</f>
        <v>0</v>
      </c>
      <c r="W38" s="67">
        <f t="shared" ca="1" si="125"/>
        <v>0</v>
      </c>
      <c r="X38" s="23" t="str">
        <f t="shared" ca="1" si="118"/>
        <v/>
      </c>
      <c r="Y38" s="52" t="str">
        <f t="shared" ca="1" si="38"/>
        <v/>
      </c>
      <c r="Z38" s="68">
        <f ca="1">IFERROR(VLOOKUP(Y38,'（様式１号）３整理番号表'!$B$10:$H$16,2,FALSE),0)</f>
        <v>0</v>
      </c>
      <c r="AA38" s="52" t="str">
        <f t="shared" ca="1" si="39"/>
        <v/>
      </c>
      <c r="AB38" s="52" t="str">
        <f t="shared" ca="1" si="40"/>
        <v/>
      </c>
      <c r="AC38" s="68">
        <f ca="1">IFERROR(VLOOKUP(AB38,'（様式１号）３整理番号表'!$B$21:$H$22,2,FALSE),0)</f>
        <v>0</v>
      </c>
      <c r="AD38" s="52" t="str">
        <f t="shared" ca="1" si="9"/>
        <v/>
      </c>
      <c r="AE38" s="68">
        <f ca="1">IFERROR(VLOOKUP(AD38,'（様式１号）３整理番号表'!$B$26:$H$31,2,FALSE),0)</f>
        <v>0</v>
      </c>
      <c r="AF38" s="52" t="str">
        <f t="shared" ca="1" si="41"/>
        <v/>
      </c>
      <c r="AG38" s="68">
        <f ca="1">IFERROR(VLOOKUP(AF38,'（様式１号）３整理番号表'!$J$5:$N$59,2,FALSE),0)</f>
        <v>0</v>
      </c>
      <c r="AH38" s="51" t="str">
        <f t="shared" ca="1" si="42"/>
        <v/>
      </c>
      <c r="AI38" s="68">
        <f ca="1">IFERROR(VLOOKUP(AH38,'（様式１号）３整理番号表'!$P$5:$R$29,2,FALSE),0)</f>
        <v>0</v>
      </c>
      <c r="AJ38" s="71" t="str">
        <f t="shared" ca="1" si="43"/>
        <v/>
      </c>
      <c r="AK38" s="71" t="str">
        <f t="shared" ca="1" si="44"/>
        <v/>
      </c>
      <c r="AL38" s="71"/>
      <c r="AM38" s="51" t="str">
        <f t="shared" ca="1" si="45"/>
        <v/>
      </c>
      <c r="AN38" s="68">
        <f ca="1">IFERROR(VLOOKUP(AM38,'（様式１号）３整理番号表'!$P$5:$R$29,2,FALSE),0)</f>
        <v>0</v>
      </c>
      <c r="AO38" s="52" t="str">
        <f t="shared" ca="1" si="46"/>
        <v/>
      </c>
      <c r="AP38" s="68">
        <f t="shared" ca="1" si="126"/>
        <v>0</v>
      </c>
      <c r="AQ38" s="52" t="str">
        <f t="shared" ca="1" si="48"/>
        <v/>
      </c>
      <c r="AR38" s="23" t="str">
        <f t="shared" ca="1" si="49"/>
        <v/>
      </c>
      <c r="AS38" s="68" t="str">
        <f t="shared" ca="1" si="127"/>
        <v/>
      </c>
      <c r="AT38" s="188" t="str">
        <f t="shared" ca="1" si="51"/>
        <v/>
      </c>
      <c r="AU38" s="55" t="str">
        <f t="shared" ca="1" si="52"/>
        <v/>
      </c>
      <c r="AV38" s="655" t="str">
        <f t="shared" ca="1" si="150"/>
        <v/>
      </c>
      <c r="AW38" s="655" t="str">
        <f t="shared" ca="1" si="150"/>
        <v/>
      </c>
      <c r="AX38" s="655" t="str">
        <f t="shared" ca="1" si="150"/>
        <v/>
      </c>
      <c r="AY38" s="655" t="str">
        <f t="shared" ca="1" si="150"/>
        <v/>
      </c>
      <c r="AZ38" s="655" t="str">
        <f t="shared" ca="1" si="54"/>
        <v/>
      </c>
      <c r="BA38" s="655" t="str">
        <f t="shared" ca="1" si="151"/>
        <v/>
      </c>
      <c r="BB38" s="655" t="str">
        <f t="shared" ca="1" si="151"/>
        <v/>
      </c>
      <c r="BC38" s="655" t="str">
        <f t="shared" ca="1" si="151"/>
        <v/>
      </c>
      <c r="BD38" s="51" t="str">
        <f t="shared" ca="1" si="56"/>
        <v/>
      </c>
      <c r="BE38" s="52" t="str">
        <f t="shared" ca="1" si="57"/>
        <v/>
      </c>
      <c r="BF38" s="69">
        <f ca="1">IF(BD38&lt;&gt;"",INDEX('（様式１号）３整理番号表'!$AB$7:$AQ$12,MATCH(BD38,'（様式１号）３整理番号表'!$AA$7:$AA$12,0),MATCH(BE38,'（様式１号）３整理番号表'!$AB$6:$AQ$6,0)),0)</f>
        <v>0</v>
      </c>
      <c r="BG38" s="71" t="str">
        <f t="shared" ca="1" si="128"/>
        <v/>
      </c>
      <c r="BH38" s="54" t="str">
        <f t="shared" ca="1" si="129"/>
        <v/>
      </c>
      <c r="BI38" s="55" t="str">
        <f t="shared" ca="1" si="59"/>
        <v/>
      </c>
      <c r="BJ38" s="54" t="str">
        <f t="shared" ca="1" si="60"/>
        <v/>
      </c>
      <c r="BK38" s="53" t="str">
        <f t="shared" ca="1" si="61"/>
        <v/>
      </c>
      <c r="BL38" s="56" t="str">
        <f t="shared" ca="1" si="62"/>
        <v/>
      </c>
      <c r="BM38" s="57" t="str">
        <f t="shared" ca="1" si="63"/>
        <v/>
      </c>
      <c r="BN38" s="58" t="str">
        <f t="shared" ca="1" si="64"/>
        <v/>
      </c>
      <c r="BO38" s="56" t="str">
        <f t="shared" ca="1" si="65"/>
        <v/>
      </c>
      <c r="BP38" s="72" t="str">
        <f t="shared" ca="1" si="66"/>
        <v/>
      </c>
      <c r="BQ38" s="70" t="str">
        <f t="shared" ca="1" si="67"/>
        <v/>
      </c>
      <c r="BR38" s="160" t="str">
        <f t="shared" ca="1" si="13"/>
        <v/>
      </c>
      <c r="BS38" s="638" t="str">
        <f t="shared" ca="1" si="68"/>
        <v/>
      </c>
      <c r="BT38" s="51" t="str">
        <f t="shared" ca="1" si="69"/>
        <v/>
      </c>
      <c r="BU38" s="59" t="str">
        <f t="shared" ca="1" si="70"/>
        <v/>
      </c>
      <c r="BV38" s="60" t="str">
        <f t="shared" ca="1" si="71"/>
        <v/>
      </c>
      <c r="BW38" s="209">
        <f ca="1">IF('ポイント要件確認等（個別表）'!AD38=1,ROUNDDOWN('ポイント要件確認等（個別表）'!AV38,-3),IF('ポイント要件確認等（個別表）'!AD38=2,ROUNDDOWN('ポイント要件確認等（個別表）'!BH38,-3),IF('ポイント要件確認等（個別表）'!AD38=3,ROUNDDOWN('ポイント要件確認等（個別表）'!BT38,-3),0)))</f>
        <v>0</v>
      </c>
      <c r="BX38" s="60" t="str">
        <f t="shared" ca="1" si="72"/>
        <v/>
      </c>
      <c r="BY38" s="210" t="e">
        <f t="shared" ca="1" si="130"/>
        <v>#VALUE!</v>
      </c>
      <c r="BZ38" s="210">
        <f t="shared" ca="1" si="131"/>
        <v>0</v>
      </c>
      <c r="CA38" s="60" t="str">
        <f t="shared" ca="1" si="75"/>
        <v/>
      </c>
      <c r="CB38" s="60" t="str">
        <f t="shared" ca="1" si="76"/>
        <v/>
      </c>
      <c r="CC38" s="636"/>
      <c r="CD38" s="60" t="str">
        <f t="shared" ca="1" si="77"/>
        <v/>
      </c>
      <c r="CE38" s="161" t="str">
        <f t="shared" ca="1" si="78"/>
        <v/>
      </c>
      <c r="CF38" s="225" t="str">
        <f t="shared" ca="1" si="79"/>
        <v>含税額</v>
      </c>
      <c r="CG38" s="226" t="str">
        <f t="shared" ca="1" si="80"/>
        <v/>
      </c>
      <c r="CH38" s="61"/>
      <c r="CI38" s="223"/>
      <c r="CJ38" s="213">
        <v>28</v>
      </c>
      <c r="CK38" s="218"/>
      <c r="CL38" s="51"/>
      <c r="CM38" s="68" t="str">
        <f>IFERROR(VLOOKUP(CL38,'（様式１号）３整理番号表'!$T$5:$V$15,2,FALSE),"")</f>
        <v/>
      </c>
      <c r="CN38" s="52"/>
      <c r="CO38" s="68" t="str">
        <f>IFERROR(VLOOKUP(CN38,'（様式１号）３整理番号表'!$T$19:$V$24,2,FALSE),"")</f>
        <v/>
      </c>
      <c r="CP38" s="52"/>
      <c r="CQ38" s="210">
        <f t="shared" si="132"/>
        <v>0</v>
      </c>
      <c r="CR38" s="227">
        <f t="shared" si="133"/>
        <v>0</v>
      </c>
      <c r="CS38" s="335" t="str">
        <f t="shared" ca="1" si="106"/>
        <v/>
      </c>
      <c r="CT38" s="31" t="str">
        <f t="shared" ca="1" si="83"/>
        <v/>
      </c>
      <c r="CU38" s="30" t="str">
        <f t="shared" ca="1" si="107"/>
        <v/>
      </c>
      <c r="CV38" s="236" t="str">
        <f t="shared" ca="1" si="84"/>
        <v/>
      </c>
      <c r="CW38" s="236" t="str">
        <f t="shared" ca="1" si="85"/>
        <v/>
      </c>
      <c r="CX38" s="236" t="str">
        <f t="shared" ca="1" si="86"/>
        <v/>
      </c>
      <c r="CY38" s="236" t="str">
        <f t="shared" ca="1" si="87"/>
        <v/>
      </c>
      <c r="CZ38" s="296" t="str">
        <f ca="1">IFERROR(VLOOKUP($CS38,'（様式１号）３整理番号表'!$Z$19:$AB$32,3,FALSE),"")</f>
        <v/>
      </c>
      <c r="DA38" s="239" t="str">
        <f t="shared" ca="1" si="88"/>
        <v/>
      </c>
      <c r="DB38" s="5"/>
      <c r="DC38" s="301" t="str">
        <f t="shared" ca="1" si="108"/>
        <v/>
      </c>
      <c r="DD38" s="304" t="str">
        <f t="shared" ca="1" si="111"/>
        <v/>
      </c>
      <c r="DE38" s="293" t="str">
        <f t="shared" ca="1" si="112"/>
        <v/>
      </c>
      <c r="DF38" s="293" t="str">
        <f t="shared" ca="1" si="113"/>
        <v/>
      </c>
      <c r="DG38" s="293" t="str">
        <f t="shared" ca="1" si="114"/>
        <v/>
      </c>
      <c r="DH38" s="293" t="str">
        <f t="shared" ca="1" si="115"/>
        <v/>
      </c>
      <c r="DI38" s="309" t="str">
        <f t="shared" ca="1" si="116"/>
        <v/>
      </c>
      <c r="DJ38" s="315" t="str">
        <f t="shared" ca="1" si="89"/>
        <v/>
      </c>
      <c r="DK38" s="5" t="str">
        <f t="shared" ca="1" si="117"/>
        <v/>
      </c>
      <c r="DL38" s="6"/>
      <c r="DM38" s="304"/>
      <c r="DN38" s="7"/>
      <c r="DO38" s="7"/>
      <c r="DP38" s="7"/>
      <c r="DQ38" s="7"/>
      <c r="DR38" s="298" t="str">
        <f>IFERROR(VLOOKUP($DL38,'（様式１号）３整理番号表'!$Z$19:$AB$32,3,FALSE),"")</f>
        <v/>
      </c>
      <c r="DS38" s="239" t="str">
        <f t="shared" si="90"/>
        <v/>
      </c>
      <c r="DT38" s="5"/>
      <c r="DU38" s="8"/>
      <c r="DV38" s="62" t="str">
        <f t="shared" ca="1" si="91"/>
        <v/>
      </c>
      <c r="DX38" s="320">
        <f t="shared" ca="1" si="149"/>
        <v>0</v>
      </c>
      <c r="DY38" s="320">
        <f t="shared" ca="1" si="149"/>
        <v>0</v>
      </c>
      <c r="DZ38" s="320">
        <f t="shared" ca="1" si="149"/>
        <v>0</v>
      </c>
      <c r="EA38" s="320">
        <f t="shared" ca="1" si="149"/>
        <v>0</v>
      </c>
      <c r="EB38" s="320">
        <f t="shared" ca="1" si="149"/>
        <v>0</v>
      </c>
      <c r="EC38" s="320">
        <f t="shared" ca="1" si="149"/>
        <v>0</v>
      </c>
      <c r="ED38" s="320">
        <f t="shared" ca="1" si="149"/>
        <v>0</v>
      </c>
      <c r="EE38" s="320">
        <f t="shared" ca="1" si="149"/>
        <v>0</v>
      </c>
      <c r="EF38" s="320">
        <f t="shared" ca="1" si="149"/>
        <v>0</v>
      </c>
      <c r="EG38" s="320">
        <f t="shared" ca="1" si="149"/>
        <v>0</v>
      </c>
      <c r="EH38" s="320">
        <f t="shared" ca="1" si="149"/>
        <v>0</v>
      </c>
      <c r="EI38" s="320">
        <f t="shared" ca="1" si="149"/>
        <v>0</v>
      </c>
      <c r="EJ38" s="320">
        <f t="shared" ca="1" si="149"/>
        <v>0</v>
      </c>
      <c r="EK38" s="320">
        <f t="shared" ca="1" si="149"/>
        <v>0</v>
      </c>
      <c r="EM38" s="278" t="str">
        <f t="shared" ca="1" si="148"/>
        <v/>
      </c>
      <c r="EN38" s="278" t="str">
        <f t="shared" ca="1" si="109"/>
        <v/>
      </c>
      <c r="EO38" s="278" t="str">
        <f t="shared" ca="1" si="110"/>
        <v/>
      </c>
      <c r="EP38" s="278" t="str">
        <f t="shared" ca="1" si="94"/>
        <v/>
      </c>
      <c r="EQ38" s="278" t="str">
        <f ca="1">IFERROR(INDEX('郵便番号（石川県）'!$A$3:$F$2574,MATCH(INDIRECT("'("&amp;EM38&amp;")'!E7"),'郵便番号（石川県）'!$A$3:$A$2574,0),6),"")</f>
        <v/>
      </c>
      <c r="ER38" s="278" t="str">
        <f ca="1">IFERROR(INDEX('郵便番号（石川県）'!$A$3:$F$2574,MATCH(INDIRECT("'("&amp;$EM38&amp;")'!E7"),'郵便番号（石川県）'!$A$3:$A$2574,0),5),"")</f>
        <v/>
      </c>
      <c r="ES38" s="278" t="str">
        <f t="shared" ca="1" si="95"/>
        <v/>
      </c>
      <c r="ET38" s="278" t="str">
        <f t="shared" ca="1" si="96"/>
        <v/>
      </c>
      <c r="EU38" s="278" t="str">
        <f t="shared" ca="1" si="97"/>
        <v/>
      </c>
      <c r="EV38" s="278" t="str">
        <f t="shared" ca="1" si="98"/>
        <v/>
      </c>
      <c r="EW38" s="278" t="str">
        <f t="shared" ca="1" si="99"/>
        <v/>
      </c>
      <c r="EX38" s="278" t="str">
        <f t="shared" ca="1" si="100"/>
        <v/>
      </c>
      <c r="EY38" s="278" t="str">
        <f t="shared" ca="1" si="101"/>
        <v/>
      </c>
      <c r="EZ38" s="278" t="str">
        <f t="shared" ca="1" si="102"/>
        <v/>
      </c>
      <c r="FA38" s="278" t="str">
        <f t="shared" ca="1" si="103"/>
        <v/>
      </c>
      <c r="FB38" s="661" t="str">
        <f t="shared" ca="1" si="104"/>
        <v/>
      </c>
      <c r="FC38" s="664">
        <v>28</v>
      </c>
      <c r="FD38" s="279" t="str">
        <f t="shared" ca="1" si="105"/>
        <v/>
      </c>
    </row>
    <row r="39" spans="1:160" ht="34.5" customHeight="1" x14ac:dyDescent="0.15">
      <c r="A39" s="401">
        <f t="shared" ca="1" si="24"/>
        <v>0</v>
      </c>
      <c r="B39" s="402">
        <f t="shared" si="1"/>
        <v>1</v>
      </c>
      <c r="C39" s="403">
        <f t="shared" ca="1" si="136"/>
        <v>0</v>
      </c>
      <c r="D39" s="403">
        <f t="shared" ca="1" si="137"/>
        <v>0</v>
      </c>
      <c r="E39" s="403">
        <f t="shared" ca="1" si="138"/>
        <v>0</v>
      </c>
      <c r="F39" s="403">
        <f t="shared" ca="1" si="139"/>
        <v>0</v>
      </c>
      <c r="G39" s="403">
        <f t="shared" ca="1" si="140"/>
        <v>0</v>
      </c>
      <c r="H39" s="403">
        <f t="shared" si="141"/>
        <v>0</v>
      </c>
      <c r="I39" s="403">
        <f t="shared" ca="1" si="142"/>
        <v>0</v>
      </c>
      <c r="J39" s="403">
        <f t="shared" ca="1" si="143"/>
        <v>0</v>
      </c>
      <c r="K39" s="402">
        <f t="shared" ca="1" si="144"/>
        <v>0</v>
      </c>
      <c r="L39" s="402">
        <f t="shared" ca="1" si="145"/>
        <v>0</v>
      </c>
      <c r="M39" s="402">
        <f t="shared" ca="1" si="146"/>
        <v>0</v>
      </c>
      <c r="N39" s="404" t="str">
        <f t="shared" ca="1" si="147"/>
        <v>石川県</v>
      </c>
      <c r="O39" s="63"/>
      <c r="P39" s="145" t="s">
        <v>412</v>
      </c>
      <c r="Q39" s="322" t="str">
        <f t="shared" ca="1" si="32"/>
        <v/>
      </c>
      <c r="R39" s="322" t="str">
        <f t="shared" ca="1" si="33"/>
        <v/>
      </c>
      <c r="S39" s="32" t="str">
        <f t="shared" ca="1" si="134"/>
        <v/>
      </c>
      <c r="T39" s="32" t="str">
        <f t="shared" ca="1" si="135"/>
        <v/>
      </c>
      <c r="U39" s="186" t="str">
        <f t="shared" ca="1" si="35"/>
        <v/>
      </c>
      <c r="V39" s="326">
        <f ca="1">IFERROR(VLOOKUP(U39,'（様式１号）３整理番号表'!$B$4:$H$5,2,FALSE),0)</f>
        <v>0</v>
      </c>
      <c r="W39" s="67">
        <f t="shared" ca="1" si="125"/>
        <v>0</v>
      </c>
      <c r="X39" s="23" t="str">
        <f t="shared" ca="1" si="118"/>
        <v/>
      </c>
      <c r="Y39" s="52" t="str">
        <f t="shared" ca="1" si="38"/>
        <v/>
      </c>
      <c r="Z39" s="68">
        <f ca="1">IFERROR(VLOOKUP(Y39,'（様式１号）３整理番号表'!$B$10:$H$16,2,FALSE),0)</f>
        <v>0</v>
      </c>
      <c r="AA39" s="52" t="str">
        <f t="shared" ca="1" si="39"/>
        <v/>
      </c>
      <c r="AB39" s="52" t="str">
        <f t="shared" ca="1" si="40"/>
        <v/>
      </c>
      <c r="AC39" s="68">
        <f ca="1">IFERROR(VLOOKUP(AB39,'（様式１号）３整理番号表'!$B$21:$H$22,2,FALSE),0)</f>
        <v>0</v>
      </c>
      <c r="AD39" s="52" t="str">
        <f t="shared" ca="1" si="9"/>
        <v/>
      </c>
      <c r="AE39" s="68">
        <f ca="1">IFERROR(VLOOKUP(AD39,'（様式１号）３整理番号表'!$B$26:$H$31,2,FALSE),0)</f>
        <v>0</v>
      </c>
      <c r="AF39" s="52" t="str">
        <f t="shared" ca="1" si="41"/>
        <v/>
      </c>
      <c r="AG39" s="68">
        <f ca="1">IFERROR(VLOOKUP(AF39,'（様式１号）３整理番号表'!$J$5:$N$59,2,FALSE),0)</f>
        <v>0</v>
      </c>
      <c r="AH39" s="51" t="str">
        <f t="shared" ca="1" si="42"/>
        <v/>
      </c>
      <c r="AI39" s="68">
        <f ca="1">IFERROR(VLOOKUP(AH39,'（様式１号）３整理番号表'!$P$5:$R$29,2,FALSE),0)</f>
        <v>0</v>
      </c>
      <c r="AJ39" s="71" t="str">
        <f t="shared" ca="1" si="43"/>
        <v/>
      </c>
      <c r="AK39" s="71" t="str">
        <f t="shared" ca="1" si="44"/>
        <v/>
      </c>
      <c r="AL39" s="71"/>
      <c r="AM39" s="51" t="str">
        <f t="shared" ca="1" si="45"/>
        <v/>
      </c>
      <c r="AN39" s="68">
        <f ca="1">IFERROR(VLOOKUP(AM39,'（様式１号）３整理番号表'!$P$5:$R$29,2,FALSE),0)</f>
        <v>0</v>
      </c>
      <c r="AO39" s="52" t="str">
        <f t="shared" ca="1" si="46"/>
        <v/>
      </c>
      <c r="AP39" s="68">
        <f t="shared" ca="1" si="126"/>
        <v>0</v>
      </c>
      <c r="AQ39" s="52" t="str">
        <f t="shared" ca="1" si="48"/>
        <v/>
      </c>
      <c r="AR39" s="23" t="str">
        <f t="shared" ca="1" si="49"/>
        <v/>
      </c>
      <c r="AS39" s="68" t="str">
        <f t="shared" ca="1" si="127"/>
        <v/>
      </c>
      <c r="AT39" s="188" t="str">
        <f t="shared" ca="1" si="51"/>
        <v/>
      </c>
      <c r="AU39" s="55" t="str">
        <f t="shared" ca="1" si="52"/>
        <v/>
      </c>
      <c r="AV39" s="655" t="str">
        <f t="shared" ca="1" si="150"/>
        <v/>
      </c>
      <c r="AW39" s="655" t="str">
        <f t="shared" ca="1" si="150"/>
        <v/>
      </c>
      <c r="AX39" s="655" t="str">
        <f t="shared" ca="1" si="150"/>
        <v/>
      </c>
      <c r="AY39" s="655" t="str">
        <f t="shared" ca="1" si="150"/>
        <v/>
      </c>
      <c r="AZ39" s="655" t="str">
        <f t="shared" ca="1" si="54"/>
        <v/>
      </c>
      <c r="BA39" s="655" t="str">
        <f t="shared" ca="1" si="151"/>
        <v/>
      </c>
      <c r="BB39" s="655" t="str">
        <f t="shared" ca="1" si="151"/>
        <v/>
      </c>
      <c r="BC39" s="655" t="str">
        <f t="shared" ca="1" si="151"/>
        <v/>
      </c>
      <c r="BD39" s="51" t="str">
        <f t="shared" ca="1" si="56"/>
        <v/>
      </c>
      <c r="BE39" s="52" t="str">
        <f t="shared" ca="1" si="57"/>
        <v/>
      </c>
      <c r="BF39" s="69">
        <f ca="1">IF(BD39&lt;&gt;"",INDEX('（様式１号）３整理番号表'!$AB$7:$AQ$12,MATCH(BD39,'（様式１号）３整理番号表'!$AA$7:$AA$12,0),MATCH(BE39,'（様式１号）３整理番号表'!$AB$6:$AQ$6,0)),0)</f>
        <v>0</v>
      </c>
      <c r="BG39" s="71" t="str">
        <f t="shared" ca="1" si="128"/>
        <v/>
      </c>
      <c r="BH39" s="54" t="str">
        <f t="shared" ca="1" si="129"/>
        <v/>
      </c>
      <c r="BI39" s="55" t="str">
        <f t="shared" ca="1" si="59"/>
        <v/>
      </c>
      <c r="BJ39" s="54" t="str">
        <f t="shared" ca="1" si="60"/>
        <v/>
      </c>
      <c r="BK39" s="53" t="str">
        <f t="shared" ca="1" si="61"/>
        <v/>
      </c>
      <c r="BL39" s="56" t="str">
        <f t="shared" ca="1" si="62"/>
        <v/>
      </c>
      <c r="BM39" s="57" t="str">
        <f t="shared" ca="1" si="63"/>
        <v/>
      </c>
      <c r="BN39" s="58" t="str">
        <f t="shared" ca="1" si="64"/>
        <v/>
      </c>
      <c r="BO39" s="56" t="str">
        <f t="shared" ca="1" si="65"/>
        <v/>
      </c>
      <c r="BP39" s="72" t="str">
        <f t="shared" ca="1" si="66"/>
        <v/>
      </c>
      <c r="BQ39" s="70" t="str">
        <f t="shared" ca="1" si="67"/>
        <v/>
      </c>
      <c r="BR39" s="160" t="str">
        <f t="shared" ca="1" si="13"/>
        <v/>
      </c>
      <c r="BS39" s="638" t="str">
        <f t="shared" ca="1" si="68"/>
        <v/>
      </c>
      <c r="BT39" s="51" t="str">
        <f t="shared" ca="1" si="69"/>
        <v/>
      </c>
      <c r="BU39" s="59" t="str">
        <f t="shared" ca="1" si="70"/>
        <v/>
      </c>
      <c r="BV39" s="60" t="str">
        <f t="shared" ca="1" si="71"/>
        <v/>
      </c>
      <c r="BW39" s="209">
        <f ca="1">IF('ポイント要件確認等（個別表）'!AD39=1,ROUNDDOWN('ポイント要件確認等（個別表）'!AV39,-3),IF('ポイント要件確認等（個別表）'!AD39=2,ROUNDDOWN('ポイント要件確認等（個別表）'!BH39,-3),IF('ポイント要件確認等（個別表）'!AD39=3,ROUNDDOWN('ポイント要件確認等（個別表）'!BT39,-3),0)))</f>
        <v>0</v>
      </c>
      <c r="BX39" s="60" t="str">
        <f t="shared" ca="1" si="72"/>
        <v/>
      </c>
      <c r="BY39" s="210" t="e">
        <f t="shared" ca="1" si="130"/>
        <v>#VALUE!</v>
      </c>
      <c r="BZ39" s="210">
        <f t="shared" ca="1" si="131"/>
        <v>0</v>
      </c>
      <c r="CA39" s="60" t="str">
        <f t="shared" ca="1" si="75"/>
        <v/>
      </c>
      <c r="CB39" s="60" t="str">
        <f t="shared" ca="1" si="76"/>
        <v/>
      </c>
      <c r="CC39" s="636"/>
      <c r="CD39" s="60" t="str">
        <f t="shared" ca="1" si="77"/>
        <v/>
      </c>
      <c r="CE39" s="161" t="str">
        <f t="shared" ca="1" si="78"/>
        <v/>
      </c>
      <c r="CF39" s="225" t="str">
        <f t="shared" ca="1" si="79"/>
        <v>含税額</v>
      </c>
      <c r="CG39" s="226" t="str">
        <f t="shared" ca="1" si="80"/>
        <v/>
      </c>
      <c r="CH39" s="61"/>
      <c r="CI39" s="223"/>
      <c r="CJ39" s="213">
        <v>29</v>
      </c>
      <c r="CK39" s="218"/>
      <c r="CL39" s="51"/>
      <c r="CM39" s="68" t="str">
        <f>IFERROR(VLOOKUP(CL39,'（様式１号）３整理番号表'!$T$5:$V$15,2,FALSE),"")</f>
        <v/>
      </c>
      <c r="CN39" s="52"/>
      <c r="CO39" s="68" t="str">
        <f>IFERROR(VLOOKUP(CN39,'（様式１号）３整理番号表'!$T$19:$V$24,2,FALSE),"")</f>
        <v/>
      </c>
      <c r="CP39" s="52"/>
      <c r="CQ39" s="210">
        <f t="shared" si="132"/>
        <v>0</v>
      </c>
      <c r="CR39" s="227">
        <f t="shared" si="133"/>
        <v>0</v>
      </c>
      <c r="CS39" s="335" t="str">
        <f t="shared" ca="1" si="106"/>
        <v/>
      </c>
      <c r="CT39" s="31" t="str">
        <f t="shared" ca="1" si="83"/>
        <v/>
      </c>
      <c r="CU39" s="30" t="str">
        <f t="shared" ca="1" si="107"/>
        <v/>
      </c>
      <c r="CV39" s="236" t="str">
        <f t="shared" ca="1" si="84"/>
        <v/>
      </c>
      <c r="CW39" s="236" t="str">
        <f t="shared" ca="1" si="85"/>
        <v/>
      </c>
      <c r="CX39" s="236" t="str">
        <f t="shared" ca="1" si="86"/>
        <v/>
      </c>
      <c r="CY39" s="236" t="str">
        <f t="shared" ca="1" si="87"/>
        <v/>
      </c>
      <c r="CZ39" s="296" t="str">
        <f ca="1">IFERROR(VLOOKUP($CS39,'（様式１号）３整理番号表'!$Z$19:$AB$32,3,FALSE),"")</f>
        <v/>
      </c>
      <c r="DA39" s="239" t="str">
        <f t="shared" ca="1" si="88"/>
        <v/>
      </c>
      <c r="DB39" s="5"/>
      <c r="DC39" s="301" t="str">
        <f t="shared" ca="1" si="108"/>
        <v/>
      </c>
      <c r="DD39" s="304" t="str">
        <f t="shared" ca="1" si="111"/>
        <v/>
      </c>
      <c r="DE39" s="293" t="str">
        <f t="shared" ca="1" si="112"/>
        <v/>
      </c>
      <c r="DF39" s="293" t="str">
        <f t="shared" ca="1" si="113"/>
        <v/>
      </c>
      <c r="DG39" s="293" t="str">
        <f t="shared" ca="1" si="114"/>
        <v/>
      </c>
      <c r="DH39" s="293" t="str">
        <f t="shared" ca="1" si="115"/>
        <v/>
      </c>
      <c r="DI39" s="309" t="str">
        <f t="shared" ca="1" si="116"/>
        <v/>
      </c>
      <c r="DJ39" s="315" t="str">
        <f t="shared" ca="1" si="89"/>
        <v/>
      </c>
      <c r="DK39" s="5" t="str">
        <f t="shared" ca="1" si="117"/>
        <v/>
      </c>
      <c r="DL39" s="6"/>
      <c r="DM39" s="304"/>
      <c r="DN39" s="7"/>
      <c r="DO39" s="7"/>
      <c r="DP39" s="7"/>
      <c r="DQ39" s="7"/>
      <c r="DR39" s="298" t="str">
        <f>IFERROR(VLOOKUP($DL39,'（様式１号）３整理番号表'!$Z$19:$AB$32,3,FALSE),"")</f>
        <v/>
      </c>
      <c r="DS39" s="239" t="str">
        <f t="shared" si="90"/>
        <v/>
      </c>
      <c r="DT39" s="5"/>
      <c r="DU39" s="8"/>
      <c r="DV39" s="62" t="str">
        <f t="shared" ca="1" si="91"/>
        <v/>
      </c>
      <c r="DX39" s="320">
        <f t="shared" ca="1" si="149"/>
        <v>0</v>
      </c>
      <c r="DY39" s="320">
        <f t="shared" ca="1" si="149"/>
        <v>0</v>
      </c>
      <c r="DZ39" s="320">
        <f t="shared" ca="1" si="149"/>
        <v>0</v>
      </c>
      <c r="EA39" s="320">
        <f t="shared" ca="1" si="149"/>
        <v>0</v>
      </c>
      <c r="EB39" s="320">
        <f t="shared" ca="1" si="149"/>
        <v>0</v>
      </c>
      <c r="EC39" s="320">
        <f t="shared" ca="1" si="149"/>
        <v>0</v>
      </c>
      <c r="ED39" s="320">
        <f t="shared" ca="1" si="149"/>
        <v>0</v>
      </c>
      <c r="EE39" s="320">
        <f t="shared" ca="1" si="149"/>
        <v>0</v>
      </c>
      <c r="EF39" s="320">
        <f t="shared" ca="1" si="149"/>
        <v>0</v>
      </c>
      <c r="EG39" s="320">
        <f t="shared" ca="1" si="149"/>
        <v>0</v>
      </c>
      <c r="EH39" s="320">
        <f t="shared" ca="1" si="149"/>
        <v>0</v>
      </c>
      <c r="EI39" s="320">
        <f t="shared" ca="1" si="149"/>
        <v>0</v>
      </c>
      <c r="EJ39" s="320">
        <f t="shared" ca="1" si="149"/>
        <v>0</v>
      </c>
      <c r="EK39" s="320">
        <f t="shared" ca="1" si="149"/>
        <v>0</v>
      </c>
      <c r="EM39" s="278" t="str">
        <f t="shared" ca="1" si="148"/>
        <v/>
      </c>
      <c r="EN39" s="278" t="str">
        <f t="shared" ca="1" si="109"/>
        <v/>
      </c>
      <c r="EO39" s="278" t="str">
        <f t="shared" ca="1" si="110"/>
        <v/>
      </c>
      <c r="EP39" s="278" t="str">
        <f t="shared" ca="1" si="94"/>
        <v/>
      </c>
      <c r="EQ39" s="278" t="str">
        <f ca="1">IFERROR(INDEX('郵便番号（石川県）'!$A$3:$F$2574,MATCH(INDIRECT("'("&amp;EM39&amp;")'!E7"),'郵便番号（石川県）'!$A$3:$A$2574,0),6),"")</f>
        <v/>
      </c>
      <c r="ER39" s="278" t="str">
        <f ca="1">IFERROR(INDEX('郵便番号（石川県）'!$A$3:$F$2574,MATCH(INDIRECT("'("&amp;$EM39&amp;")'!E7"),'郵便番号（石川県）'!$A$3:$A$2574,0),5),"")</f>
        <v/>
      </c>
      <c r="ES39" s="278" t="str">
        <f t="shared" ca="1" si="95"/>
        <v/>
      </c>
      <c r="ET39" s="278" t="str">
        <f t="shared" ca="1" si="96"/>
        <v/>
      </c>
      <c r="EU39" s="278" t="str">
        <f t="shared" ca="1" si="97"/>
        <v/>
      </c>
      <c r="EV39" s="278" t="str">
        <f t="shared" ca="1" si="98"/>
        <v/>
      </c>
      <c r="EW39" s="278" t="str">
        <f t="shared" ca="1" si="99"/>
        <v/>
      </c>
      <c r="EX39" s="278" t="str">
        <f t="shared" ca="1" si="100"/>
        <v/>
      </c>
      <c r="EY39" s="278" t="str">
        <f t="shared" ca="1" si="101"/>
        <v/>
      </c>
      <c r="EZ39" s="278" t="str">
        <f t="shared" ca="1" si="102"/>
        <v/>
      </c>
      <c r="FA39" s="278" t="str">
        <f t="shared" ca="1" si="103"/>
        <v/>
      </c>
      <c r="FB39" s="661" t="str">
        <f t="shared" ca="1" si="104"/>
        <v/>
      </c>
      <c r="FC39" s="663">
        <v>29</v>
      </c>
      <c r="FD39" s="279" t="str">
        <f t="shared" ca="1" si="105"/>
        <v/>
      </c>
    </row>
    <row r="40" spans="1:160" ht="34.5" customHeight="1" x14ac:dyDescent="0.15">
      <c r="A40" s="401">
        <f t="shared" ca="1" si="24"/>
        <v>0</v>
      </c>
      <c r="B40" s="402">
        <f t="shared" si="1"/>
        <v>1</v>
      </c>
      <c r="C40" s="403">
        <f t="shared" ca="1" si="136"/>
        <v>0</v>
      </c>
      <c r="D40" s="403">
        <f t="shared" ca="1" si="137"/>
        <v>0</v>
      </c>
      <c r="E40" s="403">
        <f t="shared" ca="1" si="138"/>
        <v>0</v>
      </c>
      <c r="F40" s="403">
        <f t="shared" ca="1" si="139"/>
        <v>0</v>
      </c>
      <c r="G40" s="403">
        <f t="shared" ca="1" si="140"/>
        <v>0</v>
      </c>
      <c r="H40" s="403">
        <f t="shared" si="141"/>
        <v>0</v>
      </c>
      <c r="I40" s="403">
        <f t="shared" ca="1" si="142"/>
        <v>0</v>
      </c>
      <c r="J40" s="403">
        <f t="shared" ca="1" si="143"/>
        <v>0</v>
      </c>
      <c r="K40" s="402">
        <f t="shared" ca="1" si="144"/>
        <v>0</v>
      </c>
      <c r="L40" s="402">
        <f t="shared" ca="1" si="145"/>
        <v>0</v>
      </c>
      <c r="M40" s="402">
        <f t="shared" ca="1" si="146"/>
        <v>0</v>
      </c>
      <c r="N40" s="404" t="str">
        <f t="shared" ca="1" si="147"/>
        <v>石川県</v>
      </c>
      <c r="O40" s="63"/>
      <c r="P40" s="145" t="s">
        <v>412</v>
      </c>
      <c r="Q40" s="322" t="str">
        <f t="shared" ca="1" si="32"/>
        <v/>
      </c>
      <c r="R40" s="322" t="str">
        <f t="shared" ca="1" si="33"/>
        <v/>
      </c>
      <c r="S40" s="32" t="str">
        <f t="shared" ca="1" si="134"/>
        <v/>
      </c>
      <c r="T40" s="32" t="str">
        <f t="shared" ca="1" si="135"/>
        <v/>
      </c>
      <c r="U40" s="186" t="str">
        <f t="shared" ca="1" si="35"/>
        <v/>
      </c>
      <c r="V40" s="326">
        <f ca="1">IFERROR(VLOOKUP(U40,'（様式１号）３整理番号表'!$B$4:$H$5,2,FALSE),0)</f>
        <v>0</v>
      </c>
      <c r="W40" s="67">
        <f t="shared" ca="1" si="125"/>
        <v>0</v>
      </c>
      <c r="X40" s="23" t="str">
        <f t="shared" ca="1" si="118"/>
        <v/>
      </c>
      <c r="Y40" s="52" t="str">
        <f t="shared" ca="1" si="38"/>
        <v/>
      </c>
      <c r="Z40" s="68">
        <f ca="1">IFERROR(VLOOKUP(Y40,'（様式１号）３整理番号表'!$B$10:$H$16,2,FALSE),0)</f>
        <v>0</v>
      </c>
      <c r="AA40" s="52" t="str">
        <f t="shared" ca="1" si="39"/>
        <v/>
      </c>
      <c r="AB40" s="52" t="str">
        <f t="shared" ca="1" si="40"/>
        <v/>
      </c>
      <c r="AC40" s="68">
        <f ca="1">IFERROR(VLOOKUP(AB40,'（様式１号）３整理番号表'!$B$21:$H$22,2,FALSE),0)</f>
        <v>0</v>
      </c>
      <c r="AD40" s="52" t="str">
        <f t="shared" ca="1" si="9"/>
        <v/>
      </c>
      <c r="AE40" s="68">
        <f ca="1">IFERROR(VLOOKUP(AD40,'（様式１号）３整理番号表'!$B$26:$H$31,2,FALSE),0)</f>
        <v>0</v>
      </c>
      <c r="AF40" s="52" t="str">
        <f t="shared" ca="1" si="41"/>
        <v/>
      </c>
      <c r="AG40" s="68">
        <f ca="1">IFERROR(VLOOKUP(AF40,'（様式１号）３整理番号表'!$J$5:$N$59,2,FALSE),0)</f>
        <v>0</v>
      </c>
      <c r="AH40" s="51" t="str">
        <f t="shared" ca="1" si="42"/>
        <v/>
      </c>
      <c r="AI40" s="68">
        <f ca="1">IFERROR(VLOOKUP(AH40,'（様式１号）３整理番号表'!$P$5:$R$29,2,FALSE),0)</f>
        <v>0</v>
      </c>
      <c r="AJ40" s="71" t="str">
        <f t="shared" ca="1" si="43"/>
        <v/>
      </c>
      <c r="AK40" s="71" t="str">
        <f t="shared" ca="1" si="44"/>
        <v/>
      </c>
      <c r="AL40" s="71"/>
      <c r="AM40" s="51" t="str">
        <f t="shared" ca="1" si="45"/>
        <v/>
      </c>
      <c r="AN40" s="68">
        <f ca="1">IFERROR(VLOOKUP(AM40,'（様式１号）３整理番号表'!$P$5:$R$29,2,FALSE),0)</f>
        <v>0</v>
      </c>
      <c r="AO40" s="52" t="str">
        <f t="shared" ca="1" si="46"/>
        <v/>
      </c>
      <c r="AP40" s="68">
        <f t="shared" ca="1" si="126"/>
        <v>0</v>
      </c>
      <c r="AQ40" s="52" t="str">
        <f t="shared" ca="1" si="48"/>
        <v/>
      </c>
      <c r="AR40" s="23" t="str">
        <f t="shared" ca="1" si="49"/>
        <v/>
      </c>
      <c r="AS40" s="68" t="str">
        <f t="shared" ca="1" si="127"/>
        <v/>
      </c>
      <c r="AT40" s="188" t="str">
        <f t="shared" ca="1" si="51"/>
        <v/>
      </c>
      <c r="AU40" s="55" t="str">
        <f t="shared" ca="1" si="52"/>
        <v/>
      </c>
      <c r="AV40" s="655" t="str">
        <f t="shared" ca="1" si="150"/>
        <v/>
      </c>
      <c r="AW40" s="655" t="str">
        <f t="shared" ca="1" si="150"/>
        <v/>
      </c>
      <c r="AX40" s="655" t="str">
        <f t="shared" ca="1" si="150"/>
        <v/>
      </c>
      <c r="AY40" s="655" t="str">
        <f t="shared" ca="1" si="150"/>
        <v/>
      </c>
      <c r="AZ40" s="655" t="str">
        <f t="shared" ca="1" si="54"/>
        <v/>
      </c>
      <c r="BA40" s="655" t="str">
        <f t="shared" ca="1" si="151"/>
        <v/>
      </c>
      <c r="BB40" s="655" t="str">
        <f t="shared" ca="1" si="151"/>
        <v/>
      </c>
      <c r="BC40" s="655" t="str">
        <f t="shared" ca="1" si="151"/>
        <v/>
      </c>
      <c r="BD40" s="51" t="str">
        <f t="shared" ca="1" si="56"/>
        <v/>
      </c>
      <c r="BE40" s="52" t="str">
        <f t="shared" ca="1" si="57"/>
        <v/>
      </c>
      <c r="BF40" s="69">
        <f ca="1">IF(BD40&lt;&gt;"",INDEX('（様式１号）３整理番号表'!$AB$7:$AQ$12,MATCH(BD40,'（様式１号）３整理番号表'!$AA$7:$AA$12,0),MATCH(BE40,'（様式１号）３整理番号表'!$AB$6:$AQ$6,0)),0)</f>
        <v>0</v>
      </c>
      <c r="BG40" s="71" t="str">
        <f t="shared" ca="1" si="128"/>
        <v/>
      </c>
      <c r="BH40" s="54" t="str">
        <f t="shared" ca="1" si="129"/>
        <v/>
      </c>
      <c r="BI40" s="55" t="str">
        <f t="shared" ca="1" si="59"/>
        <v/>
      </c>
      <c r="BJ40" s="54" t="str">
        <f t="shared" ca="1" si="60"/>
        <v/>
      </c>
      <c r="BK40" s="53" t="str">
        <f t="shared" ca="1" si="61"/>
        <v/>
      </c>
      <c r="BL40" s="56" t="str">
        <f t="shared" ca="1" si="62"/>
        <v/>
      </c>
      <c r="BM40" s="57" t="str">
        <f t="shared" ca="1" si="63"/>
        <v/>
      </c>
      <c r="BN40" s="58" t="str">
        <f t="shared" ca="1" si="64"/>
        <v/>
      </c>
      <c r="BO40" s="56" t="str">
        <f t="shared" ca="1" si="65"/>
        <v/>
      </c>
      <c r="BP40" s="72" t="str">
        <f t="shared" ca="1" si="66"/>
        <v/>
      </c>
      <c r="BQ40" s="70" t="str">
        <f t="shared" ca="1" si="67"/>
        <v/>
      </c>
      <c r="BR40" s="160" t="str">
        <f t="shared" ca="1" si="13"/>
        <v/>
      </c>
      <c r="BS40" s="638" t="str">
        <f t="shared" ca="1" si="68"/>
        <v/>
      </c>
      <c r="BT40" s="51" t="str">
        <f t="shared" ca="1" si="69"/>
        <v/>
      </c>
      <c r="BU40" s="59" t="str">
        <f t="shared" ca="1" si="70"/>
        <v/>
      </c>
      <c r="BV40" s="60" t="str">
        <f t="shared" ca="1" si="71"/>
        <v/>
      </c>
      <c r="BW40" s="209">
        <f ca="1">IF('ポイント要件確認等（個別表）'!AD40=1,ROUNDDOWN('ポイント要件確認等（個別表）'!AV40,-3),IF('ポイント要件確認等（個別表）'!AD40=2,ROUNDDOWN('ポイント要件確認等（個別表）'!BH40,-3),IF('ポイント要件確認等（個別表）'!AD40=3,ROUNDDOWN('ポイント要件確認等（個別表）'!BT40,-3),0)))</f>
        <v>0</v>
      </c>
      <c r="BX40" s="60" t="str">
        <f t="shared" ca="1" si="72"/>
        <v/>
      </c>
      <c r="BY40" s="210" t="e">
        <f t="shared" ca="1" si="130"/>
        <v>#VALUE!</v>
      </c>
      <c r="BZ40" s="210">
        <f t="shared" ca="1" si="131"/>
        <v>0</v>
      </c>
      <c r="CA40" s="60" t="str">
        <f t="shared" ca="1" si="75"/>
        <v/>
      </c>
      <c r="CB40" s="60" t="str">
        <f t="shared" ca="1" si="76"/>
        <v/>
      </c>
      <c r="CC40" s="636"/>
      <c r="CD40" s="60" t="str">
        <f t="shared" ca="1" si="77"/>
        <v/>
      </c>
      <c r="CE40" s="161" t="str">
        <f t="shared" ca="1" si="78"/>
        <v/>
      </c>
      <c r="CF40" s="225" t="str">
        <f t="shared" ca="1" si="79"/>
        <v>含税額</v>
      </c>
      <c r="CG40" s="226" t="str">
        <f t="shared" ca="1" si="80"/>
        <v/>
      </c>
      <c r="CH40" s="61"/>
      <c r="CI40" s="223"/>
      <c r="CJ40" s="213">
        <v>30</v>
      </c>
      <c r="CK40" s="218"/>
      <c r="CL40" s="51"/>
      <c r="CM40" s="68" t="str">
        <f>IFERROR(VLOOKUP(CL40,'（様式１号）３整理番号表'!$T$5:$V$15,2,FALSE),"")</f>
        <v/>
      </c>
      <c r="CN40" s="52"/>
      <c r="CO40" s="68" t="str">
        <f>IFERROR(VLOOKUP(CN40,'（様式１号）３整理番号表'!$T$19:$V$24,2,FALSE),"")</f>
        <v/>
      </c>
      <c r="CP40" s="52"/>
      <c r="CQ40" s="210">
        <f t="shared" si="132"/>
        <v>0</v>
      </c>
      <c r="CR40" s="227">
        <f t="shared" si="133"/>
        <v>0</v>
      </c>
      <c r="CS40" s="335" t="str">
        <f t="shared" ca="1" si="106"/>
        <v/>
      </c>
      <c r="CT40" s="31" t="str">
        <f t="shared" ca="1" si="83"/>
        <v/>
      </c>
      <c r="CU40" s="30" t="str">
        <f t="shared" ca="1" si="107"/>
        <v/>
      </c>
      <c r="CV40" s="236" t="str">
        <f t="shared" ca="1" si="84"/>
        <v/>
      </c>
      <c r="CW40" s="236" t="str">
        <f t="shared" ca="1" si="85"/>
        <v/>
      </c>
      <c r="CX40" s="236" t="str">
        <f t="shared" ca="1" si="86"/>
        <v/>
      </c>
      <c r="CY40" s="236" t="str">
        <f t="shared" ca="1" si="87"/>
        <v/>
      </c>
      <c r="CZ40" s="296" t="str">
        <f ca="1">IFERROR(VLOOKUP($CS40,'（様式１号）３整理番号表'!$Z$19:$AB$32,3,FALSE),"")</f>
        <v/>
      </c>
      <c r="DA40" s="239" t="str">
        <f t="shared" ca="1" si="88"/>
        <v/>
      </c>
      <c r="DB40" s="5"/>
      <c r="DC40" s="301" t="str">
        <f t="shared" ca="1" si="108"/>
        <v/>
      </c>
      <c r="DD40" s="304" t="str">
        <f t="shared" ca="1" si="111"/>
        <v/>
      </c>
      <c r="DE40" s="293" t="str">
        <f t="shared" ca="1" si="112"/>
        <v/>
      </c>
      <c r="DF40" s="293" t="str">
        <f t="shared" ca="1" si="113"/>
        <v/>
      </c>
      <c r="DG40" s="293" t="str">
        <f t="shared" ca="1" si="114"/>
        <v/>
      </c>
      <c r="DH40" s="293" t="str">
        <f t="shared" ca="1" si="115"/>
        <v/>
      </c>
      <c r="DI40" s="309" t="str">
        <f t="shared" ca="1" si="116"/>
        <v/>
      </c>
      <c r="DJ40" s="315" t="str">
        <f t="shared" ca="1" si="89"/>
        <v/>
      </c>
      <c r="DK40" s="5" t="str">
        <f t="shared" ca="1" si="117"/>
        <v/>
      </c>
      <c r="DL40" s="6"/>
      <c r="DM40" s="304"/>
      <c r="DN40" s="7"/>
      <c r="DO40" s="7"/>
      <c r="DP40" s="7"/>
      <c r="DQ40" s="7"/>
      <c r="DR40" s="298" t="str">
        <f>IFERROR(VLOOKUP($DL40,'（様式１号）３整理番号表'!$Z$19:$AB$32,3,FALSE),"")</f>
        <v/>
      </c>
      <c r="DS40" s="239" t="str">
        <f t="shared" si="90"/>
        <v/>
      </c>
      <c r="DT40" s="5"/>
      <c r="DU40" s="8"/>
      <c r="DV40" s="62" t="str">
        <f t="shared" ca="1" si="91"/>
        <v/>
      </c>
      <c r="DX40" s="320">
        <f t="shared" ca="1" si="149"/>
        <v>0</v>
      </c>
      <c r="DY40" s="320">
        <f t="shared" ca="1" si="149"/>
        <v>0</v>
      </c>
      <c r="DZ40" s="320">
        <f t="shared" ca="1" si="149"/>
        <v>0</v>
      </c>
      <c r="EA40" s="320">
        <f t="shared" ca="1" si="149"/>
        <v>0</v>
      </c>
      <c r="EB40" s="320">
        <f t="shared" ca="1" si="149"/>
        <v>0</v>
      </c>
      <c r="EC40" s="320">
        <f t="shared" ca="1" si="149"/>
        <v>0</v>
      </c>
      <c r="ED40" s="320">
        <f t="shared" ca="1" si="149"/>
        <v>0</v>
      </c>
      <c r="EE40" s="320">
        <f t="shared" ca="1" si="149"/>
        <v>0</v>
      </c>
      <c r="EF40" s="320">
        <f t="shared" ca="1" si="149"/>
        <v>0</v>
      </c>
      <c r="EG40" s="320">
        <f t="shared" ca="1" si="149"/>
        <v>0</v>
      </c>
      <c r="EH40" s="320">
        <f t="shared" ca="1" si="149"/>
        <v>0</v>
      </c>
      <c r="EI40" s="320">
        <f t="shared" ca="1" si="149"/>
        <v>0</v>
      </c>
      <c r="EJ40" s="320">
        <f t="shared" ca="1" si="149"/>
        <v>0</v>
      </c>
      <c r="EK40" s="320">
        <f t="shared" ca="1" si="149"/>
        <v>0</v>
      </c>
      <c r="EM40" s="278" t="str">
        <f t="shared" ca="1" si="148"/>
        <v/>
      </c>
      <c r="EN40" s="278" t="str">
        <f t="shared" ca="1" si="109"/>
        <v/>
      </c>
      <c r="EO40" s="278" t="str">
        <f t="shared" ca="1" si="110"/>
        <v/>
      </c>
      <c r="EP40" s="278" t="str">
        <f t="shared" ca="1" si="94"/>
        <v/>
      </c>
      <c r="EQ40" s="278" t="str">
        <f ca="1">IFERROR(INDEX('郵便番号（石川県）'!$A$3:$F$2574,MATCH(INDIRECT("'("&amp;EM40&amp;")'!E7"),'郵便番号（石川県）'!$A$3:$A$2574,0),6),"")</f>
        <v/>
      </c>
      <c r="ER40" s="278" t="str">
        <f ca="1">IFERROR(INDEX('郵便番号（石川県）'!$A$3:$F$2574,MATCH(INDIRECT("'("&amp;$EM40&amp;")'!E7"),'郵便番号（石川県）'!$A$3:$A$2574,0),5),"")</f>
        <v/>
      </c>
      <c r="ES40" s="278" t="str">
        <f t="shared" ca="1" si="95"/>
        <v/>
      </c>
      <c r="ET40" s="278" t="str">
        <f t="shared" ca="1" si="96"/>
        <v/>
      </c>
      <c r="EU40" s="278" t="str">
        <f t="shared" ca="1" si="97"/>
        <v/>
      </c>
      <c r="EV40" s="278" t="str">
        <f t="shared" ca="1" si="98"/>
        <v/>
      </c>
      <c r="EW40" s="278" t="str">
        <f t="shared" ca="1" si="99"/>
        <v/>
      </c>
      <c r="EX40" s="278" t="str">
        <f t="shared" ca="1" si="100"/>
        <v/>
      </c>
      <c r="EY40" s="278" t="str">
        <f t="shared" ca="1" si="101"/>
        <v/>
      </c>
      <c r="EZ40" s="278" t="str">
        <f t="shared" ca="1" si="102"/>
        <v/>
      </c>
      <c r="FA40" s="278" t="str">
        <f t="shared" ca="1" si="103"/>
        <v/>
      </c>
      <c r="FB40" s="661" t="str">
        <f t="shared" ca="1" si="104"/>
        <v/>
      </c>
      <c r="FC40" s="664">
        <v>30</v>
      </c>
      <c r="FD40" s="279" t="str">
        <f t="shared" ca="1" si="105"/>
        <v/>
      </c>
    </row>
    <row r="41" spans="1:160" ht="34.5" customHeight="1" x14ac:dyDescent="0.15">
      <c r="A41" s="401">
        <f t="shared" ca="1" si="24"/>
        <v>0</v>
      </c>
      <c r="B41" s="402">
        <f t="shared" si="1"/>
        <v>1</v>
      </c>
      <c r="C41" s="403">
        <f t="shared" ca="1" si="136"/>
        <v>0</v>
      </c>
      <c r="D41" s="403">
        <f t="shared" ca="1" si="137"/>
        <v>0</v>
      </c>
      <c r="E41" s="403">
        <f t="shared" ca="1" si="138"/>
        <v>0</v>
      </c>
      <c r="F41" s="403">
        <f t="shared" ca="1" si="139"/>
        <v>0</v>
      </c>
      <c r="G41" s="403">
        <f t="shared" ca="1" si="140"/>
        <v>0</v>
      </c>
      <c r="H41" s="403">
        <f t="shared" si="141"/>
        <v>0</v>
      </c>
      <c r="I41" s="403">
        <f t="shared" ca="1" si="142"/>
        <v>0</v>
      </c>
      <c r="J41" s="403">
        <f t="shared" ca="1" si="143"/>
        <v>0</v>
      </c>
      <c r="K41" s="402">
        <f t="shared" ca="1" si="144"/>
        <v>0</v>
      </c>
      <c r="L41" s="402">
        <f t="shared" ca="1" si="145"/>
        <v>0</v>
      </c>
      <c r="M41" s="402">
        <f t="shared" ca="1" si="146"/>
        <v>0</v>
      </c>
      <c r="N41" s="404" t="str">
        <f t="shared" ca="1" si="147"/>
        <v>石川県</v>
      </c>
      <c r="O41" s="63"/>
      <c r="P41" s="145" t="s">
        <v>412</v>
      </c>
      <c r="Q41" s="322" t="str">
        <f t="shared" ca="1" si="32"/>
        <v/>
      </c>
      <c r="R41" s="322" t="str">
        <f t="shared" ca="1" si="33"/>
        <v/>
      </c>
      <c r="S41" s="32" t="str">
        <f t="shared" ca="1" si="134"/>
        <v/>
      </c>
      <c r="T41" s="32" t="str">
        <f t="shared" ca="1" si="135"/>
        <v/>
      </c>
      <c r="U41" s="186" t="str">
        <f t="shared" ca="1" si="35"/>
        <v/>
      </c>
      <c r="V41" s="326">
        <f ca="1">IFERROR(VLOOKUP(U41,'（様式１号）３整理番号表'!$B$4:$H$5,2,FALSE),0)</f>
        <v>0</v>
      </c>
      <c r="W41" s="67">
        <f t="shared" ca="1" si="125"/>
        <v>0</v>
      </c>
      <c r="X41" s="23" t="str">
        <f t="shared" ca="1" si="118"/>
        <v/>
      </c>
      <c r="Y41" s="52" t="str">
        <f t="shared" ca="1" si="38"/>
        <v/>
      </c>
      <c r="Z41" s="68">
        <f ca="1">IFERROR(VLOOKUP(Y41,'（様式１号）３整理番号表'!$B$10:$H$16,2,FALSE),0)</f>
        <v>0</v>
      </c>
      <c r="AA41" s="52" t="str">
        <f t="shared" ca="1" si="39"/>
        <v/>
      </c>
      <c r="AB41" s="52" t="str">
        <f t="shared" ca="1" si="40"/>
        <v/>
      </c>
      <c r="AC41" s="68">
        <f ca="1">IFERROR(VLOOKUP(AB41,'（様式１号）３整理番号表'!$B$21:$H$22,2,FALSE),0)</f>
        <v>0</v>
      </c>
      <c r="AD41" s="52" t="str">
        <f t="shared" ca="1" si="9"/>
        <v/>
      </c>
      <c r="AE41" s="68">
        <f ca="1">IFERROR(VLOOKUP(AD41,'（様式１号）３整理番号表'!$B$26:$H$31,2,FALSE),0)</f>
        <v>0</v>
      </c>
      <c r="AF41" s="52" t="str">
        <f t="shared" ca="1" si="41"/>
        <v/>
      </c>
      <c r="AG41" s="68">
        <f ca="1">IFERROR(VLOOKUP(AF41,'（様式１号）３整理番号表'!$J$5:$N$59,2,FALSE),0)</f>
        <v>0</v>
      </c>
      <c r="AH41" s="51" t="str">
        <f t="shared" ca="1" si="42"/>
        <v/>
      </c>
      <c r="AI41" s="68">
        <f ca="1">IFERROR(VLOOKUP(AH41,'（様式１号）３整理番号表'!$P$5:$R$29,2,FALSE),0)</f>
        <v>0</v>
      </c>
      <c r="AJ41" s="71" t="str">
        <f t="shared" ca="1" si="43"/>
        <v/>
      </c>
      <c r="AK41" s="71" t="str">
        <f t="shared" ca="1" si="44"/>
        <v/>
      </c>
      <c r="AL41" s="71"/>
      <c r="AM41" s="51" t="str">
        <f t="shared" ca="1" si="45"/>
        <v/>
      </c>
      <c r="AN41" s="68">
        <f ca="1">IFERROR(VLOOKUP(AM41,'（様式１号）３整理番号表'!$P$5:$R$29,2,FALSE),0)</f>
        <v>0</v>
      </c>
      <c r="AO41" s="52" t="str">
        <f t="shared" ca="1" si="46"/>
        <v/>
      </c>
      <c r="AP41" s="68">
        <f t="shared" ca="1" si="126"/>
        <v>0</v>
      </c>
      <c r="AQ41" s="52" t="str">
        <f t="shared" ca="1" si="48"/>
        <v/>
      </c>
      <c r="AR41" s="23" t="str">
        <f t="shared" ca="1" si="49"/>
        <v/>
      </c>
      <c r="AS41" s="68" t="str">
        <f t="shared" ca="1" si="127"/>
        <v/>
      </c>
      <c r="AT41" s="188" t="str">
        <f t="shared" ca="1" si="51"/>
        <v/>
      </c>
      <c r="AU41" s="55" t="str">
        <f t="shared" ca="1" si="52"/>
        <v/>
      </c>
      <c r="AV41" s="655" t="str">
        <f t="shared" ca="1" si="150"/>
        <v/>
      </c>
      <c r="AW41" s="655" t="str">
        <f t="shared" ca="1" si="150"/>
        <v/>
      </c>
      <c r="AX41" s="655" t="str">
        <f t="shared" ca="1" si="150"/>
        <v/>
      </c>
      <c r="AY41" s="655" t="str">
        <f t="shared" ca="1" si="150"/>
        <v/>
      </c>
      <c r="AZ41" s="655" t="str">
        <f t="shared" ca="1" si="54"/>
        <v/>
      </c>
      <c r="BA41" s="655" t="str">
        <f t="shared" ca="1" si="151"/>
        <v/>
      </c>
      <c r="BB41" s="655" t="str">
        <f t="shared" ca="1" si="151"/>
        <v/>
      </c>
      <c r="BC41" s="655" t="str">
        <f t="shared" ca="1" si="151"/>
        <v/>
      </c>
      <c r="BD41" s="51" t="str">
        <f t="shared" ca="1" si="56"/>
        <v/>
      </c>
      <c r="BE41" s="52" t="str">
        <f t="shared" ca="1" si="57"/>
        <v/>
      </c>
      <c r="BF41" s="69">
        <f ca="1">IF(BD41&lt;&gt;"",INDEX('（様式１号）３整理番号表'!$AB$7:$AQ$12,MATCH(BD41,'（様式１号）３整理番号表'!$AA$7:$AA$12,0),MATCH(BE41,'（様式１号）３整理番号表'!$AB$6:$AQ$6,0)),0)</f>
        <v>0</v>
      </c>
      <c r="BG41" s="71" t="str">
        <f t="shared" ca="1" si="128"/>
        <v/>
      </c>
      <c r="BH41" s="54" t="str">
        <f t="shared" ca="1" si="129"/>
        <v/>
      </c>
      <c r="BI41" s="55" t="str">
        <f t="shared" ca="1" si="59"/>
        <v/>
      </c>
      <c r="BJ41" s="54" t="str">
        <f t="shared" ca="1" si="60"/>
        <v/>
      </c>
      <c r="BK41" s="53" t="str">
        <f t="shared" ca="1" si="61"/>
        <v/>
      </c>
      <c r="BL41" s="56" t="str">
        <f t="shared" ca="1" si="62"/>
        <v/>
      </c>
      <c r="BM41" s="57" t="str">
        <f t="shared" ca="1" si="63"/>
        <v/>
      </c>
      <c r="BN41" s="58" t="str">
        <f t="shared" ca="1" si="64"/>
        <v/>
      </c>
      <c r="BO41" s="56" t="str">
        <f t="shared" ca="1" si="65"/>
        <v/>
      </c>
      <c r="BP41" s="72" t="str">
        <f t="shared" ca="1" si="66"/>
        <v/>
      </c>
      <c r="BQ41" s="70" t="str">
        <f t="shared" ca="1" si="67"/>
        <v/>
      </c>
      <c r="BR41" s="160" t="str">
        <f t="shared" ca="1" si="13"/>
        <v/>
      </c>
      <c r="BS41" s="638" t="str">
        <f t="shared" ca="1" si="68"/>
        <v/>
      </c>
      <c r="BT41" s="51" t="str">
        <f t="shared" ca="1" si="69"/>
        <v/>
      </c>
      <c r="BU41" s="59" t="str">
        <f t="shared" ca="1" si="70"/>
        <v/>
      </c>
      <c r="BV41" s="60" t="str">
        <f t="shared" ca="1" si="71"/>
        <v/>
      </c>
      <c r="BW41" s="209">
        <f ca="1">IF('ポイント要件確認等（個別表）'!AD41=1,ROUNDDOWN('ポイント要件確認等（個別表）'!AV41,-3),IF('ポイント要件確認等（個別表）'!AD41=2,ROUNDDOWN('ポイント要件確認等（個別表）'!BH41,-3),IF('ポイント要件確認等（個別表）'!AD41=3,ROUNDDOWN('ポイント要件確認等（個別表）'!BT41,-3),0)))</f>
        <v>0</v>
      </c>
      <c r="BX41" s="60" t="str">
        <f t="shared" ca="1" si="72"/>
        <v/>
      </c>
      <c r="BY41" s="210" t="e">
        <f t="shared" ca="1" si="130"/>
        <v>#VALUE!</v>
      </c>
      <c r="BZ41" s="210">
        <f t="shared" ca="1" si="131"/>
        <v>0</v>
      </c>
      <c r="CA41" s="60" t="str">
        <f t="shared" ca="1" si="75"/>
        <v/>
      </c>
      <c r="CB41" s="60" t="str">
        <f t="shared" ca="1" si="76"/>
        <v/>
      </c>
      <c r="CC41" s="636"/>
      <c r="CD41" s="60" t="str">
        <f t="shared" ca="1" si="77"/>
        <v/>
      </c>
      <c r="CE41" s="161" t="str">
        <f t="shared" ca="1" si="78"/>
        <v/>
      </c>
      <c r="CF41" s="225" t="str">
        <f t="shared" ca="1" si="79"/>
        <v>含税額</v>
      </c>
      <c r="CG41" s="226" t="str">
        <f t="shared" ca="1" si="80"/>
        <v/>
      </c>
      <c r="CH41" s="61"/>
      <c r="CI41" s="223"/>
      <c r="CJ41" s="213">
        <v>31</v>
      </c>
      <c r="CK41" s="218"/>
      <c r="CL41" s="51"/>
      <c r="CM41" s="68" t="str">
        <f>IFERROR(VLOOKUP(CL41,'（様式１号）３整理番号表'!$T$5:$V$15,2,FALSE),"")</f>
        <v/>
      </c>
      <c r="CN41" s="52"/>
      <c r="CO41" s="68" t="str">
        <f>IFERROR(VLOOKUP(CN41,'（様式１号）３整理番号表'!$T$19:$V$24,2,FALSE),"")</f>
        <v/>
      </c>
      <c r="CP41" s="52"/>
      <c r="CQ41" s="210">
        <f t="shared" si="132"/>
        <v>0</v>
      </c>
      <c r="CR41" s="227">
        <f t="shared" si="133"/>
        <v>0</v>
      </c>
      <c r="CS41" s="335" t="str">
        <f t="shared" ca="1" si="106"/>
        <v/>
      </c>
      <c r="CT41" s="31" t="str">
        <f t="shared" ca="1" si="83"/>
        <v/>
      </c>
      <c r="CU41" s="30" t="str">
        <f t="shared" ca="1" si="107"/>
        <v/>
      </c>
      <c r="CV41" s="236" t="str">
        <f t="shared" ca="1" si="84"/>
        <v/>
      </c>
      <c r="CW41" s="236" t="str">
        <f t="shared" ca="1" si="85"/>
        <v/>
      </c>
      <c r="CX41" s="236" t="str">
        <f t="shared" ca="1" si="86"/>
        <v/>
      </c>
      <c r="CY41" s="236" t="str">
        <f t="shared" ca="1" si="87"/>
        <v/>
      </c>
      <c r="CZ41" s="296" t="str">
        <f ca="1">IFERROR(VLOOKUP($CS41,'（様式１号）３整理番号表'!$Z$19:$AB$32,3,FALSE),"")</f>
        <v/>
      </c>
      <c r="DA41" s="239" t="str">
        <f t="shared" ca="1" si="88"/>
        <v/>
      </c>
      <c r="DB41" s="5"/>
      <c r="DC41" s="301" t="str">
        <f t="shared" ca="1" si="108"/>
        <v/>
      </c>
      <c r="DD41" s="304" t="str">
        <f t="shared" ca="1" si="111"/>
        <v/>
      </c>
      <c r="DE41" s="293" t="str">
        <f t="shared" ca="1" si="112"/>
        <v/>
      </c>
      <c r="DF41" s="293" t="str">
        <f t="shared" ca="1" si="113"/>
        <v/>
      </c>
      <c r="DG41" s="293" t="str">
        <f t="shared" ca="1" si="114"/>
        <v/>
      </c>
      <c r="DH41" s="293" t="str">
        <f t="shared" ca="1" si="115"/>
        <v/>
      </c>
      <c r="DI41" s="309" t="str">
        <f t="shared" ca="1" si="116"/>
        <v/>
      </c>
      <c r="DJ41" s="315" t="str">
        <f t="shared" ca="1" si="89"/>
        <v/>
      </c>
      <c r="DK41" s="5" t="str">
        <f t="shared" ca="1" si="117"/>
        <v/>
      </c>
      <c r="DL41" s="6"/>
      <c r="DM41" s="304"/>
      <c r="DN41" s="7"/>
      <c r="DO41" s="7"/>
      <c r="DP41" s="7"/>
      <c r="DQ41" s="7"/>
      <c r="DR41" s="298" t="str">
        <f>IFERROR(VLOOKUP($DL41,'（様式１号）３整理番号表'!$Z$19:$AB$32,3,FALSE),"")</f>
        <v/>
      </c>
      <c r="DS41" s="239" t="str">
        <f t="shared" si="90"/>
        <v/>
      </c>
      <c r="DT41" s="5"/>
      <c r="DU41" s="8"/>
      <c r="DV41" s="62" t="str">
        <f t="shared" ca="1" si="91"/>
        <v/>
      </c>
      <c r="DX41" s="320">
        <f t="shared" ca="1" si="149"/>
        <v>0</v>
      </c>
      <c r="DY41" s="320">
        <f t="shared" ca="1" si="149"/>
        <v>0</v>
      </c>
      <c r="DZ41" s="320">
        <f t="shared" ca="1" si="149"/>
        <v>0</v>
      </c>
      <c r="EA41" s="320">
        <f t="shared" ca="1" si="149"/>
        <v>0</v>
      </c>
      <c r="EB41" s="320">
        <f t="shared" ca="1" si="149"/>
        <v>0</v>
      </c>
      <c r="EC41" s="320">
        <f t="shared" ca="1" si="149"/>
        <v>0</v>
      </c>
      <c r="ED41" s="320">
        <f t="shared" ca="1" si="149"/>
        <v>0</v>
      </c>
      <c r="EE41" s="320">
        <f t="shared" ca="1" si="149"/>
        <v>0</v>
      </c>
      <c r="EF41" s="320">
        <f t="shared" ca="1" si="149"/>
        <v>0</v>
      </c>
      <c r="EG41" s="320">
        <f t="shared" ca="1" si="149"/>
        <v>0</v>
      </c>
      <c r="EH41" s="320">
        <f t="shared" ca="1" si="149"/>
        <v>0</v>
      </c>
      <c r="EI41" s="320">
        <f t="shared" ca="1" si="149"/>
        <v>0</v>
      </c>
      <c r="EJ41" s="320">
        <f t="shared" ca="1" si="149"/>
        <v>0</v>
      </c>
      <c r="EK41" s="320">
        <f t="shared" ca="1" si="149"/>
        <v>0</v>
      </c>
      <c r="EM41" s="278" t="str">
        <f t="shared" ca="1" si="148"/>
        <v/>
      </c>
      <c r="EN41" s="278" t="str">
        <f t="shared" ca="1" si="109"/>
        <v/>
      </c>
      <c r="EO41" s="278" t="str">
        <f t="shared" ca="1" si="110"/>
        <v/>
      </c>
      <c r="EP41" s="278" t="str">
        <f t="shared" ca="1" si="94"/>
        <v/>
      </c>
      <c r="EQ41" s="278" t="str">
        <f ca="1">IFERROR(INDEX('郵便番号（石川県）'!$A$3:$F$2574,MATCH(INDIRECT("'("&amp;EM41&amp;")'!E7"),'郵便番号（石川県）'!$A$3:$A$2574,0),6),"")</f>
        <v/>
      </c>
      <c r="ER41" s="278" t="str">
        <f ca="1">IFERROR(INDEX('郵便番号（石川県）'!$A$3:$F$2574,MATCH(INDIRECT("'("&amp;$EM41&amp;")'!E7"),'郵便番号（石川県）'!$A$3:$A$2574,0),5),"")</f>
        <v/>
      </c>
      <c r="ES41" s="278" t="str">
        <f t="shared" ca="1" si="95"/>
        <v/>
      </c>
      <c r="ET41" s="278" t="str">
        <f t="shared" ca="1" si="96"/>
        <v/>
      </c>
      <c r="EU41" s="278" t="str">
        <f t="shared" ca="1" si="97"/>
        <v/>
      </c>
      <c r="EV41" s="278" t="str">
        <f t="shared" ca="1" si="98"/>
        <v/>
      </c>
      <c r="EW41" s="278" t="str">
        <f t="shared" ca="1" si="99"/>
        <v/>
      </c>
      <c r="EX41" s="278" t="str">
        <f t="shared" ca="1" si="100"/>
        <v/>
      </c>
      <c r="EY41" s="278" t="str">
        <f t="shared" ca="1" si="101"/>
        <v/>
      </c>
      <c r="EZ41" s="278" t="str">
        <f t="shared" ca="1" si="102"/>
        <v/>
      </c>
      <c r="FA41" s="278" t="str">
        <f t="shared" ca="1" si="103"/>
        <v/>
      </c>
      <c r="FB41" s="661" t="str">
        <f t="shared" ca="1" si="104"/>
        <v/>
      </c>
      <c r="FC41" s="663">
        <v>31</v>
      </c>
      <c r="FD41" s="279" t="str">
        <f t="shared" ca="1" si="105"/>
        <v/>
      </c>
    </row>
    <row r="42" spans="1:160" ht="34.5" customHeight="1" x14ac:dyDescent="0.15">
      <c r="A42" s="401">
        <f t="shared" ca="1" si="24"/>
        <v>0</v>
      </c>
      <c r="B42" s="402">
        <f t="shared" si="1"/>
        <v>1</v>
      </c>
      <c r="C42" s="403">
        <f t="shared" ca="1" si="136"/>
        <v>0</v>
      </c>
      <c r="D42" s="403">
        <f t="shared" ca="1" si="137"/>
        <v>0</v>
      </c>
      <c r="E42" s="403">
        <f t="shared" ca="1" si="138"/>
        <v>0</v>
      </c>
      <c r="F42" s="403">
        <f t="shared" ca="1" si="139"/>
        <v>0</v>
      </c>
      <c r="G42" s="403">
        <f t="shared" ca="1" si="140"/>
        <v>0</v>
      </c>
      <c r="H42" s="403">
        <f t="shared" si="141"/>
        <v>0</v>
      </c>
      <c r="I42" s="403">
        <f t="shared" ca="1" si="142"/>
        <v>0</v>
      </c>
      <c r="J42" s="403">
        <f t="shared" ca="1" si="143"/>
        <v>0</v>
      </c>
      <c r="K42" s="402">
        <f t="shared" ca="1" si="144"/>
        <v>0</v>
      </c>
      <c r="L42" s="402">
        <f t="shared" ca="1" si="145"/>
        <v>0</v>
      </c>
      <c r="M42" s="402">
        <f t="shared" ca="1" si="146"/>
        <v>0</v>
      </c>
      <c r="N42" s="404" t="str">
        <f t="shared" ca="1" si="147"/>
        <v>石川県</v>
      </c>
      <c r="O42" s="63"/>
      <c r="P42" s="145" t="s">
        <v>412</v>
      </c>
      <c r="Q42" s="322" t="str">
        <f t="shared" ca="1" si="32"/>
        <v/>
      </c>
      <c r="R42" s="322" t="str">
        <f t="shared" ca="1" si="33"/>
        <v/>
      </c>
      <c r="S42" s="32" t="str">
        <f t="shared" ca="1" si="134"/>
        <v/>
      </c>
      <c r="T42" s="32" t="str">
        <f t="shared" ca="1" si="135"/>
        <v/>
      </c>
      <c r="U42" s="186" t="str">
        <f t="shared" ca="1" si="35"/>
        <v/>
      </c>
      <c r="V42" s="326">
        <f ca="1">IFERROR(VLOOKUP(U42,'（様式１号）３整理番号表'!$B$4:$H$5,2,FALSE),0)</f>
        <v>0</v>
      </c>
      <c r="W42" s="67">
        <f t="shared" ca="1" si="125"/>
        <v>0</v>
      </c>
      <c r="X42" s="23" t="str">
        <f t="shared" ca="1" si="118"/>
        <v/>
      </c>
      <c r="Y42" s="52" t="str">
        <f t="shared" ca="1" si="38"/>
        <v/>
      </c>
      <c r="Z42" s="68">
        <f ca="1">IFERROR(VLOOKUP(Y42,'（様式１号）３整理番号表'!$B$10:$H$16,2,FALSE),0)</f>
        <v>0</v>
      </c>
      <c r="AA42" s="52" t="str">
        <f t="shared" ca="1" si="39"/>
        <v/>
      </c>
      <c r="AB42" s="52" t="str">
        <f t="shared" ca="1" si="40"/>
        <v/>
      </c>
      <c r="AC42" s="68">
        <f ca="1">IFERROR(VLOOKUP(AB42,'（様式１号）３整理番号表'!$B$21:$H$22,2,FALSE),0)</f>
        <v>0</v>
      </c>
      <c r="AD42" s="52" t="str">
        <f t="shared" ca="1" si="9"/>
        <v/>
      </c>
      <c r="AE42" s="68">
        <f ca="1">IFERROR(VLOOKUP(AD42,'（様式１号）３整理番号表'!$B$26:$H$31,2,FALSE),0)</f>
        <v>0</v>
      </c>
      <c r="AF42" s="52" t="str">
        <f t="shared" ca="1" si="41"/>
        <v/>
      </c>
      <c r="AG42" s="68">
        <f ca="1">IFERROR(VLOOKUP(AF42,'（様式１号）３整理番号表'!$J$5:$N$59,2,FALSE),0)</f>
        <v>0</v>
      </c>
      <c r="AH42" s="51" t="str">
        <f t="shared" ca="1" si="42"/>
        <v/>
      </c>
      <c r="AI42" s="68">
        <f ca="1">IFERROR(VLOOKUP(AH42,'（様式１号）３整理番号表'!$P$5:$R$29,2,FALSE),0)</f>
        <v>0</v>
      </c>
      <c r="AJ42" s="71" t="str">
        <f t="shared" ca="1" si="43"/>
        <v/>
      </c>
      <c r="AK42" s="71" t="str">
        <f t="shared" ca="1" si="44"/>
        <v/>
      </c>
      <c r="AL42" s="71"/>
      <c r="AM42" s="51" t="str">
        <f t="shared" ca="1" si="45"/>
        <v/>
      </c>
      <c r="AN42" s="68">
        <f ca="1">IFERROR(VLOOKUP(AM42,'（様式１号）３整理番号表'!$P$5:$R$29,2,FALSE),0)</f>
        <v>0</v>
      </c>
      <c r="AO42" s="52" t="str">
        <f t="shared" ca="1" si="46"/>
        <v/>
      </c>
      <c r="AP42" s="68">
        <f t="shared" ca="1" si="126"/>
        <v>0</v>
      </c>
      <c r="AQ42" s="52" t="str">
        <f t="shared" ca="1" si="48"/>
        <v/>
      </c>
      <c r="AR42" s="23" t="str">
        <f t="shared" ca="1" si="49"/>
        <v/>
      </c>
      <c r="AS42" s="68" t="str">
        <f t="shared" ca="1" si="127"/>
        <v/>
      </c>
      <c r="AT42" s="188" t="str">
        <f t="shared" ca="1" si="51"/>
        <v/>
      </c>
      <c r="AU42" s="55" t="str">
        <f t="shared" ca="1" si="52"/>
        <v/>
      </c>
      <c r="AV42" s="655" t="str">
        <f t="shared" ca="1" si="150"/>
        <v/>
      </c>
      <c r="AW42" s="655" t="str">
        <f t="shared" ca="1" si="150"/>
        <v/>
      </c>
      <c r="AX42" s="655" t="str">
        <f t="shared" ca="1" si="150"/>
        <v/>
      </c>
      <c r="AY42" s="655" t="str">
        <f t="shared" ca="1" si="150"/>
        <v/>
      </c>
      <c r="AZ42" s="655" t="str">
        <f t="shared" ca="1" si="54"/>
        <v/>
      </c>
      <c r="BA42" s="655" t="str">
        <f t="shared" ca="1" si="151"/>
        <v/>
      </c>
      <c r="BB42" s="655" t="str">
        <f t="shared" ca="1" si="151"/>
        <v/>
      </c>
      <c r="BC42" s="655" t="str">
        <f t="shared" ca="1" si="151"/>
        <v/>
      </c>
      <c r="BD42" s="51" t="str">
        <f t="shared" ca="1" si="56"/>
        <v/>
      </c>
      <c r="BE42" s="52" t="str">
        <f t="shared" ca="1" si="57"/>
        <v/>
      </c>
      <c r="BF42" s="69">
        <f ca="1">IF(BD42&lt;&gt;"",INDEX('（様式１号）３整理番号表'!$AB$7:$AQ$12,MATCH(BD42,'（様式１号）３整理番号表'!$AA$7:$AA$12,0),MATCH(BE42,'（様式１号）３整理番号表'!$AB$6:$AQ$6,0)),0)</f>
        <v>0</v>
      </c>
      <c r="BG42" s="71" t="str">
        <f t="shared" ca="1" si="128"/>
        <v/>
      </c>
      <c r="BH42" s="54" t="str">
        <f t="shared" ca="1" si="129"/>
        <v/>
      </c>
      <c r="BI42" s="55" t="str">
        <f t="shared" ca="1" si="59"/>
        <v/>
      </c>
      <c r="BJ42" s="54" t="str">
        <f t="shared" ca="1" si="60"/>
        <v/>
      </c>
      <c r="BK42" s="53" t="str">
        <f t="shared" ca="1" si="61"/>
        <v/>
      </c>
      <c r="BL42" s="56" t="str">
        <f t="shared" ca="1" si="62"/>
        <v/>
      </c>
      <c r="BM42" s="57" t="str">
        <f t="shared" ca="1" si="63"/>
        <v/>
      </c>
      <c r="BN42" s="58" t="str">
        <f t="shared" ca="1" si="64"/>
        <v/>
      </c>
      <c r="BO42" s="56" t="str">
        <f t="shared" ca="1" si="65"/>
        <v/>
      </c>
      <c r="BP42" s="72" t="str">
        <f t="shared" ca="1" si="66"/>
        <v/>
      </c>
      <c r="BQ42" s="70" t="str">
        <f t="shared" ca="1" si="67"/>
        <v/>
      </c>
      <c r="BR42" s="160" t="str">
        <f t="shared" ca="1" si="13"/>
        <v/>
      </c>
      <c r="BS42" s="638" t="str">
        <f t="shared" ca="1" si="68"/>
        <v/>
      </c>
      <c r="BT42" s="51" t="str">
        <f t="shared" ca="1" si="69"/>
        <v/>
      </c>
      <c r="BU42" s="59" t="str">
        <f t="shared" ca="1" si="70"/>
        <v/>
      </c>
      <c r="BV42" s="60" t="str">
        <f t="shared" ca="1" si="71"/>
        <v/>
      </c>
      <c r="BW42" s="209">
        <f ca="1">IF('ポイント要件確認等（個別表）'!AD42=1,ROUNDDOWN('ポイント要件確認等（個別表）'!AV42,-3),IF('ポイント要件確認等（個別表）'!AD42=2,ROUNDDOWN('ポイント要件確認等（個別表）'!BH42,-3),IF('ポイント要件確認等（個別表）'!AD42=3,ROUNDDOWN('ポイント要件確認等（個別表）'!BT42,-3),0)))</f>
        <v>0</v>
      </c>
      <c r="BX42" s="60" t="str">
        <f t="shared" ca="1" si="72"/>
        <v/>
      </c>
      <c r="BY42" s="210" t="e">
        <f t="shared" ca="1" si="130"/>
        <v>#VALUE!</v>
      </c>
      <c r="BZ42" s="210">
        <f t="shared" ca="1" si="131"/>
        <v>0</v>
      </c>
      <c r="CA42" s="60" t="str">
        <f t="shared" ca="1" si="75"/>
        <v/>
      </c>
      <c r="CB42" s="60" t="str">
        <f t="shared" ca="1" si="76"/>
        <v/>
      </c>
      <c r="CC42" s="636"/>
      <c r="CD42" s="60" t="str">
        <f t="shared" ca="1" si="77"/>
        <v/>
      </c>
      <c r="CE42" s="161" t="str">
        <f t="shared" ca="1" si="78"/>
        <v/>
      </c>
      <c r="CF42" s="225" t="str">
        <f t="shared" ca="1" si="79"/>
        <v>含税額</v>
      </c>
      <c r="CG42" s="226" t="str">
        <f t="shared" ca="1" si="80"/>
        <v/>
      </c>
      <c r="CH42" s="61"/>
      <c r="CI42" s="223"/>
      <c r="CJ42" s="213">
        <v>32</v>
      </c>
      <c r="CK42" s="218"/>
      <c r="CL42" s="51"/>
      <c r="CM42" s="68" t="str">
        <f>IFERROR(VLOOKUP(CL42,'（様式１号）３整理番号表'!$T$5:$V$15,2,FALSE),"")</f>
        <v/>
      </c>
      <c r="CN42" s="52"/>
      <c r="CO42" s="68" t="str">
        <f>IFERROR(VLOOKUP(CN42,'（様式１号）３整理番号表'!$T$19:$V$24,2,FALSE),"")</f>
        <v/>
      </c>
      <c r="CP42" s="52"/>
      <c r="CQ42" s="210">
        <f t="shared" si="132"/>
        <v>0</v>
      </c>
      <c r="CR42" s="227">
        <f t="shared" si="133"/>
        <v>0</v>
      </c>
      <c r="CS42" s="335" t="str">
        <f t="shared" ca="1" si="106"/>
        <v/>
      </c>
      <c r="CT42" s="31" t="str">
        <f t="shared" ca="1" si="83"/>
        <v/>
      </c>
      <c r="CU42" s="30" t="str">
        <f t="shared" ca="1" si="107"/>
        <v/>
      </c>
      <c r="CV42" s="236" t="str">
        <f t="shared" ca="1" si="84"/>
        <v/>
      </c>
      <c r="CW42" s="236" t="str">
        <f t="shared" ca="1" si="85"/>
        <v/>
      </c>
      <c r="CX42" s="236" t="str">
        <f t="shared" ca="1" si="86"/>
        <v/>
      </c>
      <c r="CY42" s="236" t="str">
        <f t="shared" ca="1" si="87"/>
        <v/>
      </c>
      <c r="CZ42" s="296" t="str">
        <f ca="1">IFERROR(VLOOKUP($CS42,'（様式１号）３整理番号表'!$Z$19:$AB$32,3,FALSE),"")</f>
        <v/>
      </c>
      <c r="DA42" s="239" t="str">
        <f t="shared" ca="1" si="88"/>
        <v/>
      </c>
      <c r="DB42" s="5"/>
      <c r="DC42" s="301" t="str">
        <f t="shared" ca="1" si="108"/>
        <v/>
      </c>
      <c r="DD42" s="304" t="str">
        <f t="shared" ca="1" si="111"/>
        <v/>
      </c>
      <c r="DE42" s="293" t="str">
        <f t="shared" ca="1" si="112"/>
        <v/>
      </c>
      <c r="DF42" s="293" t="str">
        <f t="shared" ca="1" si="113"/>
        <v/>
      </c>
      <c r="DG42" s="293" t="str">
        <f t="shared" ca="1" si="114"/>
        <v/>
      </c>
      <c r="DH42" s="293" t="str">
        <f t="shared" ca="1" si="115"/>
        <v/>
      </c>
      <c r="DI42" s="309" t="str">
        <f t="shared" ca="1" si="116"/>
        <v/>
      </c>
      <c r="DJ42" s="315" t="str">
        <f t="shared" ca="1" si="89"/>
        <v/>
      </c>
      <c r="DK42" s="5" t="str">
        <f t="shared" ca="1" si="117"/>
        <v/>
      </c>
      <c r="DL42" s="6"/>
      <c r="DM42" s="304"/>
      <c r="DN42" s="7"/>
      <c r="DO42" s="7"/>
      <c r="DP42" s="7"/>
      <c r="DQ42" s="7"/>
      <c r="DR42" s="298" t="str">
        <f>IFERROR(VLOOKUP($DL42,'（様式１号）３整理番号表'!$Z$19:$AB$32,3,FALSE),"")</f>
        <v/>
      </c>
      <c r="DS42" s="239" t="str">
        <f t="shared" si="90"/>
        <v/>
      </c>
      <c r="DT42" s="5"/>
      <c r="DU42" s="8"/>
      <c r="DV42" s="62" t="str">
        <f t="shared" ca="1" si="91"/>
        <v/>
      </c>
      <c r="DX42" s="320">
        <f t="shared" ca="1" si="149"/>
        <v>0</v>
      </c>
      <c r="DY42" s="320">
        <f t="shared" ca="1" si="149"/>
        <v>0</v>
      </c>
      <c r="DZ42" s="320">
        <f t="shared" ca="1" si="149"/>
        <v>0</v>
      </c>
      <c r="EA42" s="320">
        <f t="shared" ca="1" si="149"/>
        <v>0</v>
      </c>
      <c r="EB42" s="320">
        <f t="shared" ca="1" si="149"/>
        <v>0</v>
      </c>
      <c r="EC42" s="320">
        <f t="shared" ca="1" si="149"/>
        <v>0</v>
      </c>
      <c r="ED42" s="320">
        <f t="shared" ca="1" si="149"/>
        <v>0</v>
      </c>
      <c r="EE42" s="320">
        <f t="shared" ca="1" si="149"/>
        <v>0</v>
      </c>
      <c r="EF42" s="320">
        <f t="shared" ca="1" si="149"/>
        <v>0</v>
      </c>
      <c r="EG42" s="320">
        <f t="shared" ca="1" si="149"/>
        <v>0</v>
      </c>
      <c r="EH42" s="320">
        <f t="shared" ca="1" si="149"/>
        <v>0</v>
      </c>
      <c r="EI42" s="320">
        <f t="shared" ca="1" si="149"/>
        <v>0</v>
      </c>
      <c r="EJ42" s="320">
        <f t="shared" ca="1" si="149"/>
        <v>0</v>
      </c>
      <c r="EK42" s="320">
        <f t="shared" ca="1" si="149"/>
        <v>0</v>
      </c>
      <c r="EM42" s="278" t="str">
        <f t="shared" ca="1" si="148"/>
        <v/>
      </c>
      <c r="EN42" s="278" t="str">
        <f t="shared" ca="1" si="109"/>
        <v/>
      </c>
      <c r="EO42" s="278" t="str">
        <f t="shared" ca="1" si="110"/>
        <v/>
      </c>
      <c r="EP42" s="278" t="str">
        <f t="shared" ca="1" si="94"/>
        <v/>
      </c>
      <c r="EQ42" s="278" t="str">
        <f ca="1">IFERROR(INDEX('郵便番号（石川県）'!$A$3:$F$2574,MATCH(INDIRECT("'("&amp;EM42&amp;")'!E7"),'郵便番号（石川県）'!$A$3:$A$2574,0),6),"")</f>
        <v/>
      </c>
      <c r="ER42" s="278" t="str">
        <f ca="1">IFERROR(INDEX('郵便番号（石川県）'!$A$3:$F$2574,MATCH(INDIRECT("'("&amp;$EM42&amp;")'!E7"),'郵便番号（石川県）'!$A$3:$A$2574,0),5),"")</f>
        <v/>
      </c>
      <c r="ES42" s="278" t="str">
        <f t="shared" ca="1" si="95"/>
        <v/>
      </c>
      <c r="ET42" s="278" t="str">
        <f t="shared" ca="1" si="96"/>
        <v/>
      </c>
      <c r="EU42" s="278" t="str">
        <f t="shared" ca="1" si="97"/>
        <v/>
      </c>
      <c r="EV42" s="278" t="str">
        <f t="shared" ca="1" si="98"/>
        <v/>
      </c>
      <c r="EW42" s="278" t="str">
        <f t="shared" ca="1" si="99"/>
        <v/>
      </c>
      <c r="EX42" s="278" t="str">
        <f t="shared" ca="1" si="100"/>
        <v/>
      </c>
      <c r="EY42" s="278" t="str">
        <f t="shared" ca="1" si="101"/>
        <v/>
      </c>
      <c r="EZ42" s="278" t="str">
        <f t="shared" ca="1" si="102"/>
        <v/>
      </c>
      <c r="FA42" s="278" t="str">
        <f t="shared" ca="1" si="103"/>
        <v/>
      </c>
      <c r="FB42" s="661" t="str">
        <f t="shared" ca="1" si="104"/>
        <v/>
      </c>
      <c r="FC42" s="664">
        <v>32</v>
      </c>
      <c r="FD42" s="279" t="str">
        <f t="shared" ca="1" si="105"/>
        <v/>
      </c>
    </row>
    <row r="43" spans="1:160" ht="34.5" customHeight="1" x14ac:dyDescent="0.15">
      <c r="A43" s="401">
        <f t="shared" ca="1" si="24"/>
        <v>0</v>
      </c>
      <c r="B43" s="402">
        <f t="shared" si="1"/>
        <v>1</v>
      </c>
      <c r="C43" s="403">
        <f t="shared" ca="1" si="136"/>
        <v>0</v>
      </c>
      <c r="D43" s="403">
        <f t="shared" ca="1" si="137"/>
        <v>0</v>
      </c>
      <c r="E43" s="403">
        <f t="shared" ca="1" si="138"/>
        <v>0</v>
      </c>
      <c r="F43" s="403">
        <f t="shared" ca="1" si="139"/>
        <v>0</v>
      </c>
      <c r="G43" s="403">
        <f t="shared" ca="1" si="140"/>
        <v>0</v>
      </c>
      <c r="H43" s="403">
        <f t="shared" si="141"/>
        <v>0</v>
      </c>
      <c r="I43" s="403">
        <f t="shared" ca="1" si="142"/>
        <v>0</v>
      </c>
      <c r="J43" s="403">
        <f t="shared" ca="1" si="143"/>
        <v>0</v>
      </c>
      <c r="K43" s="402">
        <f t="shared" ca="1" si="144"/>
        <v>0</v>
      </c>
      <c r="L43" s="402">
        <f t="shared" ca="1" si="145"/>
        <v>0</v>
      </c>
      <c r="M43" s="402">
        <f t="shared" ca="1" si="146"/>
        <v>0</v>
      </c>
      <c r="N43" s="404" t="str">
        <f t="shared" ca="1" si="147"/>
        <v>石川県</v>
      </c>
      <c r="O43" s="63"/>
      <c r="P43" s="145" t="s">
        <v>412</v>
      </c>
      <c r="Q43" s="322" t="str">
        <f t="shared" ca="1" si="32"/>
        <v/>
      </c>
      <c r="R43" s="322" t="str">
        <f t="shared" ca="1" si="33"/>
        <v/>
      </c>
      <c r="S43" s="32" t="str">
        <f t="shared" ca="1" si="134"/>
        <v/>
      </c>
      <c r="T43" s="32" t="str">
        <f t="shared" ca="1" si="135"/>
        <v/>
      </c>
      <c r="U43" s="186" t="str">
        <f t="shared" ca="1" si="35"/>
        <v/>
      </c>
      <c r="V43" s="326">
        <f ca="1">IFERROR(VLOOKUP(U43,'（様式１号）３整理番号表'!$B$4:$H$5,2,FALSE),0)</f>
        <v>0</v>
      </c>
      <c r="W43" s="67">
        <f t="shared" ca="1" si="125"/>
        <v>0</v>
      </c>
      <c r="X43" s="23" t="str">
        <f t="shared" ca="1" si="118"/>
        <v/>
      </c>
      <c r="Y43" s="52" t="str">
        <f t="shared" ca="1" si="38"/>
        <v/>
      </c>
      <c r="Z43" s="68">
        <f ca="1">IFERROR(VLOOKUP(Y43,'（様式１号）３整理番号表'!$B$10:$H$16,2,FALSE),0)</f>
        <v>0</v>
      </c>
      <c r="AA43" s="52" t="str">
        <f t="shared" ca="1" si="39"/>
        <v/>
      </c>
      <c r="AB43" s="52" t="str">
        <f t="shared" ca="1" si="40"/>
        <v/>
      </c>
      <c r="AC43" s="68">
        <f ca="1">IFERROR(VLOOKUP(AB43,'（様式１号）３整理番号表'!$B$21:$H$22,2,FALSE),0)</f>
        <v>0</v>
      </c>
      <c r="AD43" s="52" t="str">
        <f t="shared" ca="1" si="9"/>
        <v/>
      </c>
      <c r="AE43" s="68">
        <f ca="1">IFERROR(VLOOKUP(AD43,'（様式１号）３整理番号表'!$B$26:$H$31,2,FALSE),0)</f>
        <v>0</v>
      </c>
      <c r="AF43" s="52" t="str">
        <f t="shared" ca="1" si="41"/>
        <v/>
      </c>
      <c r="AG43" s="68">
        <f ca="1">IFERROR(VLOOKUP(AF43,'（様式１号）３整理番号表'!$J$5:$N$59,2,FALSE),0)</f>
        <v>0</v>
      </c>
      <c r="AH43" s="51" t="str">
        <f t="shared" ca="1" si="42"/>
        <v/>
      </c>
      <c r="AI43" s="68">
        <f ca="1">IFERROR(VLOOKUP(AH43,'（様式１号）３整理番号表'!$P$5:$R$29,2,FALSE),0)</f>
        <v>0</v>
      </c>
      <c r="AJ43" s="71" t="str">
        <f t="shared" ca="1" si="43"/>
        <v/>
      </c>
      <c r="AK43" s="71" t="str">
        <f t="shared" ca="1" si="44"/>
        <v/>
      </c>
      <c r="AL43" s="71"/>
      <c r="AM43" s="51" t="str">
        <f t="shared" ca="1" si="45"/>
        <v/>
      </c>
      <c r="AN43" s="68">
        <f ca="1">IFERROR(VLOOKUP(AM43,'（様式１号）３整理番号表'!$P$5:$R$29,2,FALSE),0)</f>
        <v>0</v>
      </c>
      <c r="AO43" s="52" t="str">
        <f t="shared" ca="1" si="46"/>
        <v/>
      </c>
      <c r="AP43" s="68">
        <f t="shared" ca="1" si="126"/>
        <v>0</v>
      </c>
      <c r="AQ43" s="52" t="str">
        <f t="shared" ca="1" si="48"/>
        <v/>
      </c>
      <c r="AR43" s="23" t="str">
        <f t="shared" ca="1" si="49"/>
        <v/>
      </c>
      <c r="AS43" s="68" t="str">
        <f t="shared" ca="1" si="127"/>
        <v/>
      </c>
      <c r="AT43" s="188" t="str">
        <f t="shared" ca="1" si="51"/>
        <v/>
      </c>
      <c r="AU43" s="55" t="str">
        <f t="shared" ca="1" si="52"/>
        <v/>
      </c>
      <c r="AV43" s="655" t="str">
        <f t="shared" ca="1" si="150"/>
        <v/>
      </c>
      <c r="AW43" s="655" t="str">
        <f t="shared" ca="1" si="150"/>
        <v/>
      </c>
      <c r="AX43" s="655" t="str">
        <f t="shared" ca="1" si="150"/>
        <v/>
      </c>
      <c r="AY43" s="655" t="str">
        <f t="shared" ca="1" si="150"/>
        <v/>
      </c>
      <c r="AZ43" s="655" t="str">
        <f t="shared" ca="1" si="54"/>
        <v/>
      </c>
      <c r="BA43" s="655" t="str">
        <f t="shared" ca="1" si="151"/>
        <v/>
      </c>
      <c r="BB43" s="655" t="str">
        <f t="shared" ca="1" si="151"/>
        <v/>
      </c>
      <c r="BC43" s="655" t="str">
        <f t="shared" ca="1" si="151"/>
        <v/>
      </c>
      <c r="BD43" s="51" t="str">
        <f t="shared" ca="1" si="56"/>
        <v/>
      </c>
      <c r="BE43" s="52" t="str">
        <f t="shared" ca="1" si="57"/>
        <v/>
      </c>
      <c r="BF43" s="69">
        <f ca="1">IF(BD43&lt;&gt;"",INDEX('（様式１号）３整理番号表'!$AB$7:$AQ$12,MATCH(BD43,'（様式１号）３整理番号表'!$AA$7:$AA$12,0),MATCH(BE43,'（様式１号）３整理番号表'!$AB$6:$AQ$6,0)),0)</f>
        <v>0</v>
      </c>
      <c r="BG43" s="71" t="str">
        <f t="shared" ca="1" si="128"/>
        <v/>
      </c>
      <c r="BH43" s="54" t="str">
        <f t="shared" ca="1" si="129"/>
        <v/>
      </c>
      <c r="BI43" s="55" t="str">
        <f t="shared" ca="1" si="59"/>
        <v/>
      </c>
      <c r="BJ43" s="54" t="str">
        <f t="shared" ca="1" si="60"/>
        <v/>
      </c>
      <c r="BK43" s="53" t="str">
        <f t="shared" ca="1" si="61"/>
        <v/>
      </c>
      <c r="BL43" s="56" t="str">
        <f t="shared" ca="1" si="62"/>
        <v/>
      </c>
      <c r="BM43" s="57" t="str">
        <f t="shared" ca="1" si="63"/>
        <v/>
      </c>
      <c r="BN43" s="58" t="str">
        <f t="shared" ca="1" si="64"/>
        <v/>
      </c>
      <c r="BO43" s="56" t="str">
        <f t="shared" ca="1" si="65"/>
        <v/>
      </c>
      <c r="BP43" s="72" t="str">
        <f t="shared" ca="1" si="66"/>
        <v/>
      </c>
      <c r="BQ43" s="70" t="str">
        <f t="shared" ca="1" si="67"/>
        <v/>
      </c>
      <c r="BR43" s="160" t="str">
        <f t="shared" ca="1" si="13"/>
        <v/>
      </c>
      <c r="BS43" s="638" t="str">
        <f t="shared" ca="1" si="68"/>
        <v/>
      </c>
      <c r="BT43" s="51" t="str">
        <f t="shared" ca="1" si="69"/>
        <v/>
      </c>
      <c r="BU43" s="59" t="str">
        <f t="shared" ca="1" si="70"/>
        <v/>
      </c>
      <c r="BV43" s="60" t="str">
        <f t="shared" ca="1" si="71"/>
        <v/>
      </c>
      <c r="BW43" s="209">
        <f ca="1">IF('ポイント要件確認等（個別表）'!AD43=1,ROUNDDOWN('ポイント要件確認等（個別表）'!AV43,-3),IF('ポイント要件確認等（個別表）'!AD43=2,ROUNDDOWN('ポイント要件確認等（個別表）'!BH43,-3),IF('ポイント要件確認等（個別表）'!AD43=3,ROUNDDOWN('ポイント要件確認等（個別表）'!BT43,-3),0)))</f>
        <v>0</v>
      </c>
      <c r="BX43" s="60" t="str">
        <f t="shared" ca="1" si="72"/>
        <v/>
      </c>
      <c r="BY43" s="210" t="e">
        <f t="shared" ca="1" si="130"/>
        <v>#VALUE!</v>
      </c>
      <c r="BZ43" s="210">
        <f t="shared" ca="1" si="131"/>
        <v>0</v>
      </c>
      <c r="CA43" s="60" t="str">
        <f t="shared" ca="1" si="75"/>
        <v/>
      </c>
      <c r="CB43" s="60" t="str">
        <f t="shared" ca="1" si="76"/>
        <v/>
      </c>
      <c r="CC43" s="636"/>
      <c r="CD43" s="60" t="str">
        <f t="shared" ca="1" si="77"/>
        <v/>
      </c>
      <c r="CE43" s="161" t="str">
        <f t="shared" ca="1" si="78"/>
        <v/>
      </c>
      <c r="CF43" s="225" t="str">
        <f t="shared" ca="1" si="79"/>
        <v>含税額</v>
      </c>
      <c r="CG43" s="226" t="str">
        <f t="shared" ca="1" si="80"/>
        <v/>
      </c>
      <c r="CH43" s="61"/>
      <c r="CI43" s="223"/>
      <c r="CJ43" s="213">
        <v>33</v>
      </c>
      <c r="CK43" s="218"/>
      <c r="CL43" s="51"/>
      <c r="CM43" s="68" t="str">
        <f>IFERROR(VLOOKUP(CL43,'（様式１号）３整理番号表'!$T$5:$V$15,2,FALSE),"")</f>
        <v/>
      </c>
      <c r="CN43" s="52"/>
      <c r="CO43" s="68" t="str">
        <f>IFERROR(VLOOKUP(CN43,'（様式１号）３整理番号表'!$T$19:$V$24,2,FALSE),"")</f>
        <v/>
      </c>
      <c r="CP43" s="52"/>
      <c r="CQ43" s="210">
        <f t="shared" si="132"/>
        <v>0</v>
      </c>
      <c r="CR43" s="227">
        <f t="shared" si="133"/>
        <v>0</v>
      </c>
      <c r="CS43" s="335" t="str">
        <f t="shared" ca="1" si="106"/>
        <v/>
      </c>
      <c r="CT43" s="31" t="str">
        <f t="shared" ca="1" si="83"/>
        <v/>
      </c>
      <c r="CU43" s="30" t="str">
        <f t="shared" ca="1" si="107"/>
        <v/>
      </c>
      <c r="CV43" s="236" t="str">
        <f t="shared" ca="1" si="84"/>
        <v/>
      </c>
      <c r="CW43" s="236" t="str">
        <f t="shared" ca="1" si="85"/>
        <v/>
      </c>
      <c r="CX43" s="236" t="str">
        <f t="shared" ca="1" si="86"/>
        <v/>
      </c>
      <c r="CY43" s="236" t="str">
        <f t="shared" ca="1" si="87"/>
        <v/>
      </c>
      <c r="CZ43" s="296" t="str">
        <f ca="1">IFERROR(VLOOKUP($CS43,'（様式１号）３整理番号表'!$Z$19:$AB$32,3,FALSE),"")</f>
        <v/>
      </c>
      <c r="DA43" s="239" t="str">
        <f t="shared" ca="1" si="88"/>
        <v/>
      </c>
      <c r="DB43" s="5"/>
      <c r="DC43" s="301" t="str">
        <f t="shared" ca="1" si="108"/>
        <v/>
      </c>
      <c r="DD43" s="304" t="str">
        <f t="shared" ca="1" si="111"/>
        <v/>
      </c>
      <c r="DE43" s="293" t="str">
        <f t="shared" ca="1" si="112"/>
        <v/>
      </c>
      <c r="DF43" s="293" t="str">
        <f t="shared" ca="1" si="113"/>
        <v/>
      </c>
      <c r="DG43" s="293" t="str">
        <f t="shared" ca="1" si="114"/>
        <v/>
      </c>
      <c r="DH43" s="293" t="str">
        <f t="shared" ca="1" si="115"/>
        <v/>
      </c>
      <c r="DI43" s="309" t="str">
        <f t="shared" ca="1" si="116"/>
        <v/>
      </c>
      <c r="DJ43" s="315" t="str">
        <f t="shared" ca="1" si="89"/>
        <v/>
      </c>
      <c r="DK43" s="5" t="str">
        <f t="shared" ca="1" si="117"/>
        <v/>
      </c>
      <c r="DL43" s="6"/>
      <c r="DM43" s="304"/>
      <c r="DN43" s="7"/>
      <c r="DO43" s="7"/>
      <c r="DP43" s="7"/>
      <c r="DQ43" s="7"/>
      <c r="DR43" s="298" t="str">
        <f>IFERROR(VLOOKUP($DL43,'（様式１号）３整理番号表'!$Z$19:$AB$32,3,FALSE),"")</f>
        <v/>
      </c>
      <c r="DS43" s="239" t="str">
        <f t="shared" si="90"/>
        <v/>
      </c>
      <c r="DT43" s="5"/>
      <c r="DU43" s="8"/>
      <c r="DV43" s="62" t="str">
        <f t="shared" ca="1" si="91"/>
        <v/>
      </c>
      <c r="DX43" s="320">
        <f t="shared" ca="1" si="149"/>
        <v>0</v>
      </c>
      <c r="DY43" s="320">
        <f t="shared" ca="1" si="149"/>
        <v>0</v>
      </c>
      <c r="DZ43" s="320">
        <f t="shared" ca="1" si="149"/>
        <v>0</v>
      </c>
      <c r="EA43" s="320">
        <f t="shared" ca="1" si="149"/>
        <v>0</v>
      </c>
      <c r="EB43" s="320">
        <f t="shared" ca="1" si="149"/>
        <v>0</v>
      </c>
      <c r="EC43" s="320">
        <f t="shared" ca="1" si="149"/>
        <v>0</v>
      </c>
      <c r="ED43" s="320">
        <f t="shared" ca="1" si="149"/>
        <v>0</v>
      </c>
      <c r="EE43" s="320">
        <f t="shared" ca="1" si="149"/>
        <v>0</v>
      </c>
      <c r="EF43" s="320">
        <f t="shared" ca="1" si="149"/>
        <v>0</v>
      </c>
      <c r="EG43" s="320">
        <f t="shared" ca="1" si="149"/>
        <v>0</v>
      </c>
      <c r="EH43" s="320">
        <f t="shared" ca="1" si="149"/>
        <v>0</v>
      </c>
      <c r="EI43" s="320">
        <f t="shared" ca="1" si="149"/>
        <v>0</v>
      </c>
      <c r="EJ43" s="320">
        <f t="shared" ca="1" si="149"/>
        <v>0</v>
      </c>
      <c r="EK43" s="320">
        <f t="shared" ca="1" si="149"/>
        <v>0</v>
      </c>
      <c r="EM43" s="278" t="str">
        <f t="shared" ca="1" si="148"/>
        <v/>
      </c>
      <c r="EN43" s="278" t="str">
        <f t="shared" ca="1" si="109"/>
        <v/>
      </c>
      <c r="EO43" s="278" t="str">
        <f t="shared" ca="1" si="110"/>
        <v/>
      </c>
      <c r="EP43" s="278" t="str">
        <f t="shared" ca="1" si="94"/>
        <v/>
      </c>
      <c r="EQ43" s="278" t="str">
        <f ca="1">IFERROR(INDEX('郵便番号（石川県）'!$A$3:$F$2574,MATCH(INDIRECT("'("&amp;EM43&amp;")'!E7"),'郵便番号（石川県）'!$A$3:$A$2574,0),6),"")</f>
        <v/>
      </c>
      <c r="ER43" s="278" t="str">
        <f ca="1">IFERROR(INDEX('郵便番号（石川県）'!$A$3:$F$2574,MATCH(INDIRECT("'("&amp;$EM43&amp;")'!E7"),'郵便番号（石川県）'!$A$3:$A$2574,0),5),"")</f>
        <v/>
      </c>
      <c r="ES43" s="278" t="str">
        <f t="shared" ca="1" si="95"/>
        <v/>
      </c>
      <c r="ET43" s="278" t="str">
        <f t="shared" ca="1" si="96"/>
        <v/>
      </c>
      <c r="EU43" s="278" t="str">
        <f t="shared" ca="1" si="97"/>
        <v/>
      </c>
      <c r="EV43" s="278" t="str">
        <f t="shared" ca="1" si="98"/>
        <v/>
      </c>
      <c r="EW43" s="278" t="str">
        <f t="shared" ca="1" si="99"/>
        <v/>
      </c>
      <c r="EX43" s="278" t="str">
        <f t="shared" ca="1" si="100"/>
        <v/>
      </c>
      <c r="EY43" s="278" t="str">
        <f t="shared" ca="1" si="101"/>
        <v/>
      </c>
      <c r="EZ43" s="278" t="str">
        <f t="shared" ca="1" si="102"/>
        <v/>
      </c>
      <c r="FA43" s="278" t="str">
        <f t="shared" ca="1" si="103"/>
        <v/>
      </c>
      <c r="FB43" s="661" t="str">
        <f t="shared" ca="1" si="104"/>
        <v/>
      </c>
      <c r="FC43" s="663">
        <v>33</v>
      </c>
      <c r="FD43" s="279" t="str">
        <f t="shared" ca="1" si="105"/>
        <v/>
      </c>
    </row>
    <row r="44" spans="1:160" ht="34.5" customHeight="1" x14ac:dyDescent="0.15">
      <c r="A44" s="401">
        <f t="shared" ca="1" si="24"/>
        <v>0</v>
      </c>
      <c r="B44" s="402">
        <f t="shared" si="1"/>
        <v>1</v>
      </c>
      <c r="C44" s="403">
        <f t="shared" ca="1" si="136"/>
        <v>0</v>
      </c>
      <c r="D44" s="403">
        <f t="shared" ca="1" si="137"/>
        <v>0</v>
      </c>
      <c r="E44" s="403">
        <f t="shared" ca="1" si="138"/>
        <v>0</v>
      </c>
      <c r="F44" s="403">
        <f t="shared" ca="1" si="139"/>
        <v>0</v>
      </c>
      <c r="G44" s="403">
        <f t="shared" ca="1" si="140"/>
        <v>0</v>
      </c>
      <c r="H44" s="403">
        <f t="shared" si="141"/>
        <v>0</v>
      </c>
      <c r="I44" s="403">
        <f t="shared" ca="1" si="142"/>
        <v>0</v>
      </c>
      <c r="J44" s="403">
        <f t="shared" ca="1" si="143"/>
        <v>0</v>
      </c>
      <c r="K44" s="402">
        <f t="shared" ca="1" si="144"/>
        <v>0</v>
      </c>
      <c r="L44" s="402">
        <f t="shared" ca="1" si="145"/>
        <v>0</v>
      </c>
      <c r="M44" s="402">
        <f t="shared" ca="1" si="146"/>
        <v>0</v>
      </c>
      <c r="N44" s="404" t="str">
        <f t="shared" ca="1" si="147"/>
        <v>石川県</v>
      </c>
      <c r="O44" s="63"/>
      <c r="P44" s="145" t="s">
        <v>412</v>
      </c>
      <c r="Q44" s="322" t="str">
        <f t="shared" ca="1" si="32"/>
        <v/>
      </c>
      <c r="R44" s="322" t="str">
        <f t="shared" ca="1" si="33"/>
        <v/>
      </c>
      <c r="S44" s="32" t="str">
        <f t="shared" ca="1" si="134"/>
        <v/>
      </c>
      <c r="T44" s="32" t="str">
        <f t="shared" ca="1" si="135"/>
        <v/>
      </c>
      <c r="U44" s="186" t="str">
        <f t="shared" ca="1" si="35"/>
        <v/>
      </c>
      <c r="V44" s="326">
        <f ca="1">IFERROR(VLOOKUP(U44,'（様式１号）３整理番号表'!$B$4:$H$5,2,FALSE),0)</f>
        <v>0</v>
      </c>
      <c r="W44" s="67">
        <f t="shared" ca="1" si="125"/>
        <v>0</v>
      </c>
      <c r="X44" s="23" t="str">
        <f t="shared" ca="1" si="118"/>
        <v/>
      </c>
      <c r="Y44" s="52" t="str">
        <f t="shared" ca="1" si="38"/>
        <v/>
      </c>
      <c r="Z44" s="68">
        <f ca="1">IFERROR(VLOOKUP(Y44,'（様式１号）３整理番号表'!$B$10:$H$16,2,FALSE),0)</f>
        <v>0</v>
      </c>
      <c r="AA44" s="52" t="str">
        <f t="shared" ca="1" si="39"/>
        <v/>
      </c>
      <c r="AB44" s="52" t="str">
        <f t="shared" ca="1" si="40"/>
        <v/>
      </c>
      <c r="AC44" s="68">
        <f ca="1">IFERROR(VLOOKUP(AB44,'（様式１号）３整理番号表'!$B$21:$H$22,2,FALSE),0)</f>
        <v>0</v>
      </c>
      <c r="AD44" s="52" t="str">
        <f t="shared" ca="1" si="9"/>
        <v/>
      </c>
      <c r="AE44" s="68">
        <f ca="1">IFERROR(VLOOKUP(AD44,'（様式１号）３整理番号表'!$B$26:$H$31,2,FALSE),0)</f>
        <v>0</v>
      </c>
      <c r="AF44" s="52" t="str">
        <f t="shared" ca="1" si="41"/>
        <v/>
      </c>
      <c r="AG44" s="68">
        <f ca="1">IFERROR(VLOOKUP(AF44,'（様式１号）３整理番号表'!$J$5:$N$59,2,FALSE),0)</f>
        <v>0</v>
      </c>
      <c r="AH44" s="51" t="str">
        <f t="shared" ca="1" si="42"/>
        <v/>
      </c>
      <c r="AI44" s="68">
        <f ca="1">IFERROR(VLOOKUP(AH44,'（様式１号）３整理番号表'!$P$5:$R$29,2,FALSE),0)</f>
        <v>0</v>
      </c>
      <c r="AJ44" s="71" t="str">
        <f t="shared" ca="1" si="43"/>
        <v/>
      </c>
      <c r="AK44" s="71" t="str">
        <f t="shared" ca="1" si="44"/>
        <v/>
      </c>
      <c r="AL44" s="71"/>
      <c r="AM44" s="51" t="str">
        <f t="shared" ca="1" si="45"/>
        <v/>
      </c>
      <c r="AN44" s="68">
        <f ca="1">IFERROR(VLOOKUP(AM44,'（様式１号）３整理番号表'!$P$5:$R$29,2,FALSE),0)</f>
        <v>0</v>
      </c>
      <c r="AO44" s="52" t="str">
        <f t="shared" ca="1" si="46"/>
        <v/>
      </c>
      <c r="AP44" s="68">
        <f t="shared" ca="1" si="126"/>
        <v>0</v>
      </c>
      <c r="AQ44" s="52" t="str">
        <f t="shared" ca="1" si="48"/>
        <v/>
      </c>
      <c r="AR44" s="23" t="str">
        <f t="shared" ca="1" si="49"/>
        <v/>
      </c>
      <c r="AS44" s="68" t="str">
        <f t="shared" ca="1" si="127"/>
        <v/>
      </c>
      <c r="AT44" s="188" t="str">
        <f t="shared" ca="1" si="51"/>
        <v/>
      </c>
      <c r="AU44" s="55" t="str">
        <f t="shared" ca="1" si="52"/>
        <v/>
      </c>
      <c r="AV44" s="655" t="str">
        <f t="shared" ca="1" si="150"/>
        <v/>
      </c>
      <c r="AW44" s="655" t="str">
        <f t="shared" ca="1" si="150"/>
        <v/>
      </c>
      <c r="AX44" s="655" t="str">
        <f t="shared" ca="1" si="150"/>
        <v/>
      </c>
      <c r="AY44" s="655" t="str">
        <f t="shared" ca="1" si="150"/>
        <v/>
      </c>
      <c r="AZ44" s="655" t="str">
        <f t="shared" ca="1" si="54"/>
        <v/>
      </c>
      <c r="BA44" s="655" t="str">
        <f t="shared" ca="1" si="151"/>
        <v/>
      </c>
      <c r="BB44" s="655" t="str">
        <f t="shared" ca="1" si="151"/>
        <v/>
      </c>
      <c r="BC44" s="655" t="str">
        <f t="shared" ca="1" si="151"/>
        <v/>
      </c>
      <c r="BD44" s="51" t="str">
        <f t="shared" ca="1" si="56"/>
        <v/>
      </c>
      <c r="BE44" s="52" t="str">
        <f t="shared" ca="1" si="57"/>
        <v/>
      </c>
      <c r="BF44" s="69">
        <f ca="1">IF(BD44&lt;&gt;"",INDEX('（様式１号）３整理番号表'!$AB$7:$AQ$12,MATCH(BD44,'（様式１号）３整理番号表'!$AA$7:$AA$12,0),MATCH(BE44,'（様式１号）３整理番号表'!$AB$6:$AQ$6,0)),0)</f>
        <v>0</v>
      </c>
      <c r="BG44" s="71" t="str">
        <f t="shared" ca="1" si="128"/>
        <v/>
      </c>
      <c r="BH44" s="54" t="str">
        <f t="shared" ca="1" si="129"/>
        <v/>
      </c>
      <c r="BI44" s="55" t="str">
        <f t="shared" ca="1" si="59"/>
        <v/>
      </c>
      <c r="BJ44" s="54" t="str">
        <f t="shared" ca="1" si="60"/>
        <v/>
      </c>
      <c r="BK44" s="53" t="str">
        <f t="shared" ca="1" si="61"/>
        <v/>
      </c>
      <c r="BL44" s="56" t="str">
        <f t="shared" ca="1" si="62"/>
        <v/>
      </c>
      <c r="BM44" s="57" t="str">
        <f t="shared" ca="1" si="63"/>
        <v/>
      </c>
      <c r="BN44" s="58" t="str">
        <f t="shared" ca="1" si="64"/>
        <v/>
      </c>
      <c r="BO44" s="56" t="str">
        <f t="shared" ca="1" si="65"/>
        <v/>
      </c>
      <c r="BP44" s="72" t="str">
        <f t="shared" ca="1" si="66"/>
        <v/>
      </c>
      <c r="BQ44" s="70" t="str">
        <f t="shared" ca="1" si="67"/>
        <v/>
      </c>
      <c r="BR44" s="160" t="str">
        <f t="shared" ca="1" si="13"/>
        <v/>
      </c>
      <c r="BS44" s="638" t="str">
        <f t="shared" ca="1" si="68"/>
        <v/>
      </c>
      <c r="BT44" s="51" t="str">
        <f t="shared" ca="1" si="69"/>
        <v/>
      </c>
      <c r="BU44" s="59" t="str">
        <f t="shared" ca="1" si="70"/>
        <v/>
      </c>
      <c r="BV44" s="60" t="str">
        <f t="shared" ca="1" si="71"/>
        <v/>
      </c>
      <c r="BW44" s="209">
        <f ca="1">IF('ポイント要件確認等（個別表）'!AD44=1,ROUNDDOWN('ポイント要件確認等（個別表）'!AV44,-3),IF('ポイント要件確認等（個別表）'!AD44=2,ROUNDDOWN('ポイント要件確認等（個別表）'!BH44,-3),IF('ポイント要件確認等（個別表）'!AD44=3,ROUNDDOWN('ポイント要件確認等（個別表）'!BT44,-3),0)))</f>
        <v>0</v>
      </c>
      <c r="BX44" s="60" t="str">
        <f t="shared" ca="1" si="72"/>
        <v/>
      </c>
      <c r="BY44" s="210" t="e">
        <f t="shared" ca="1" si="130"/>
        <v>#VALUE!</v>
      </c>
      <c r="BZ44" s="210">
        <f t="shared" ca="1" si="131"/>
        <v>0</v>
      </c>
      <c r="CA44" s="60" t="str">
        <f t="shared" ca="1" si="75"/>
        <v/>
      </c>
      <c r="CB44" s="60" t="str">
        <f t="shared" ca="1" si="76"/>
        <v/>
      </c>
      <c r="CC44" s="636"/>
      <c r="CD44" s="60" t="str">
        <f t="shared" ca="1" si="77"/>
        <v/>
      </c>
      <c r="CE44" s="161" t="str">
        <f t="shared" ca="1" si="78"/>
        <v/>
      </c>
      <c r="CF44" s="225" t="str">
        <f t="shared" ca="1" si="79"/>
        <v>含税額</v>
      </c>
      <c r="CG44" s="226" t="str">
        <f t="shared" ca="1" si="80"/>
        <v/>
      </c>
      <c r="CH44" s="61"/>
      <c r="CI44" s="223"/>
      <c r="CJ44" s="213">
        <v>34</v>
      </c>
      <c r="CK44" s="218"/>
      <c r="CL44" s="51"/>
      <c r="CM44" s="68" t="str">
        <f>IFERROR(VLOOKUP(CL44,'（様式１号）３整理番号表'!$T$5:$V$15,2,FALSE),"")</f>
        <v/>
      </c>
      <c r="CN44" s="52"/>
      <c r="CO44" s="68" t="str">
        <f>IFERROR(VLOOKUP(CN44,'（様式１号）３整理番号表'!$T$19:$V$24,2,FALSE),"")</f>
        <v/>
      </c>
      <c r="CP44" s="52"/>
      <c r="CQ44" s="210">
        <f t="shared" si="132"/>
        <v>0</v>
      </c>
      <c r="CR44" s="227">
        <f t="shared" si="133"/>
        <v>0</v>
      </c>
      <c r="CS44" s="335" t="str">
        <f t="shared" ca="1" si="106"/>
        <v/>
      </c>
      <c r="CT44" s="31" t="str">
        <f t="shared" ca="1" si="83"/>
        <v/>
      </c>
      <c r="CU44" s="30" t="str">
        <f t="shared" ca="1" si="107"/>
        <v/>
      </c>
      <c r="CV44" s="236" t="str">
        <f t="shared" ca="1" si="84"/>
        <v/>
      </c>
      <c r="CW44" s="236" t="str">
        <f t="shared" ca="1" si="85"/>
        <v/>
      </c>
      <c r="CX44" s="236" t="str">
        <f t="shared" ca="1" si="86"/>
        <v/>
      </c>
      <c r="CY44" s="236" t="str">
        <f t="shared" ca="1" si="87"/>
        <v/>
      </c>
      <c r="CZ44" s="296" t="str">
        <f ca="1">IFERROR(VLOOKUP($CS44,'（様式１号）３整理番号表'!$Z$19:$AB$32,3,FALSE),"")</f>
        <v/>
      </c>
      <c r="DA44" s="239" t="str">
        <f t="shared" ca="1" si="88"/>
        <v/>
      </c>
      <c r="DB44" s="5"/>
      <c r="DC44" s="301" t="str">
        <f t="shared" ca="1" si="108"/>
        <v/>
      </c>
      <c r="DD44" s="304" t="str">
        <f t="shared" ca="1" si="111"/>
        <v/>
      </c>
      <c r="DE44" s="293" t="str">
        <f t="shared" ca="1" si="112"/>
        <v/>
      </c>
      <c r="DF44" s="293" t="str">
        <f t="shared" ca="1" si="113"/>
        <v/>
      </c>
      <c r="DG44" s="293" t="str">
        <f t="shared" ca="1" si="114"/>
        <v/>
      </c>
      <c r="DH44" s="293" t="str">
        <f t="shared" ca="1" si="115"/>
        <v/>
      </c>
      <c r="DI44" s="309" t="str">
        <f t="shared" ca="1" si="116"/>
        <v/>
      </c>
      <c r="DJ44" s="315" t="str">
        <f t="shared" ca="1" si="89"/>
        <v/>
      </c>
      <c r="DK44" s="5" t="str">
        <f t="shared" ca="1" si="117"/>
        <v/>
      </c>
      <c r="DL44" s="6"/>
      <c r="DM44" s="304"/>
      <c r="DN44" s="7"/>
      <c r="DO44" s="7"/>
      <c r="DP44" s="7"/>
      <c r="DQ44" s="7"/>
      <c r="DR44" s="298" t="str">
        <f>IFERROR(VLOOKUP($DL44,'（様式１号）３整理番号表'!$Z$19:$AB$32,3,FALSE),"")</f>
        <v/>
      </c>
      <c r="DS44" s="239" t="str">
        <f t="shared" si="90"/>
        <v/>
      </c>
      <c r="DT44" s="5"/>
      <c r="DU44" s="8"/>
      <c r="DV44" s="62" t="str">
        <f t="shared" ca="1" si="91"/>
        <v/>
      </c>
      <c r="DX44" s="320">
        <f t="shared" ca="1" si="149"/>
        <v>0</v>
      </c>
      <c r="DY44" s="320">
        <f t="shared" ca="1" si="149"/>
        <v>0</v>
      </c>
      <c r="DZ44" s="320">
        <f t="shared" ca="1" si="149"/>
        <v>0</v>
      </c>
      <c r="EA44" s="320">
        <f t="shared" ca="1" si="149"/>
        <v>0</v>
      </c>
      <c r="EB44" s="320">
        <f t="shared" ca="1" si="149"/>
        <v>0</v>
      </c>
      <c r="EC44" s="320">
        <f t="shared" ca="1" si="149"/>
        <v>0</v>
      </c>
      <c r="ED44" s="320">
        <f t="shared" ca="1" si="149"/>
        <v>0</v>
      </c>
      <c r="EE44" s="320">
        <f t="shared" ca="1" si="149"/>
        <v>0</v>
      </c>
      <c r="EF44" s="320">
        <f t="shared" ca="1" si="149"/>
        <v>0</v>
      </c>
      <c r="EG44" s="320">
        <f t="shared" ca="1" si="149"/>
        <v>0</v>
      </c>
      <c r="EH44" s="320">
        <f t="shared" ca="1" si="149"/>
        <v>0</v>
      </c>
      <c r="EI44" s="320">
        <f t="shared" ca="1" si="149"/>
        <v>0</v>
      </c>
      <c r="EJ44" s="320">
        <f t="shared" ca="1" si="149"/>
        <v>0</v>
      </c>
      <c r="EK44" s="320">
        <f t="shared" ca="1" si="149"/>
        <v>0</v>
      </c>
      <c r="EM44" s="278" t="str">
        <f t="shared" ca="1" si="148"/>
        <v/>
      </c>
      <c r="EN44" s="278" t="str">
        <f t="shared" ca="1" si="109"/>
        <v/>
      </c>
      <c r="EO44" s="278" t="str">
        <f t="shared" ca="1" si="110"/>
        <v/>
      </c>
      <c r="EP44" s="278" t="str">
        <f t="shared" ca="1" si="94"/>
        <v/>
      </c>
      <c r="EQ44" s="278" t="str">
        <f ca="1">IFERROR(INDEX('郵便番号（石川県）'!$A$3:$F$2574,MATCH(INDIRECT("'("&amp;EM44&amp;")'!E7"),'郵便番号（石川県）'!$A$3:$A$2574,0),6),"")</f>
        <v/>
      </c>
      <c r="ER44" s="278" t="str">
        <f ca="1">IFERROR(INDEX('郵便番号（石川県）'!$A$3:$F$2574,MATCH(INDIRECT("'("&amp;$EM44&amp;")'!E7"),'郵便番号（石川県）'!$A$3:$A$2574,0),5),"")</f>
        <v/>
      </c>
      <c r="ES44" s="278" t="str">
        <f t="shared" ca="1" si="95"/>
        <v/>
      </c>
      <c r="ET44" s="278" t="str">
        <f t="shared" ca="1" si="96"/>
        <v/>
      </c>
      <c r="EU44" s="278" t="str">
        <f t="shared" ca="1" si="97"/>
        <v/>
      </c>
      <c r="EV44" s="278" t="str">
        <f t="shared" ca="1" si="98"/>
        <v/>
      </c>
      <c r="EW44" s="278" t="str">
        <f t="shared" ca="1" si="99"/>
        <v/>
      </c>
      <c r="EX44" s="278" t="str">
        <f t="shared" ca="1" si="100"/>
        <v/>
      </c>
      <c r="EY44" s="278" t="str">
        <f t="shared" ca="1" si="101"/>
        <v/>
      </c>
      <c r="EZ44" s="278" t="str">
        <f t="shared" ca="1" si="102"/>
        <v/>
      </c>
      <c r="FA44" s="278" t="str">
        <f t="shared" ca="1" si="103"/>
        <v/>
      </c>
      <c r="FB44" s="661" t="str">
        <f t="shared" ca="1" si="104"/>
        <v/>
      </c>
      <c r="FC44" s="664">
        <v>34</v>
      </c>
      <c r="FD44" s="279" t="str">
        <f t="shared" ca="1" si="105"/>
        <v/>
      </c>
    </row>
    <row r="45" spans="1:160" ht="34.5" customHeight="1" x14ac:dyDescent="0.15">
      <c r="A45" s="401">
        <f t="shared" ca="1" si="24"/>
        <v>0</v>
      </c>
      <c r="B45" s="402">
        <f t="shared" si="1"/>
        <v>1</v>
      </c>
      <c r="C45" s="403">
        <f t="shared" ca="1" si="136"/>
        <v>0</v>
      </c>
      <c r="D45" s="403">
        <f t="shared" ca="1" si="137"/>
        <v>0</v>
      </c>
      <c r="E45" s="403">
        <f t="shared" ca="1" si="138"/>
        <v>0</v>
      </c>
      <c r="F45" s="403">
        <f t="shared" ca="1" si="139"/>
        <v>0</v>
      </c>
      <c r="G45" s="403">
        <f t="shared" ca="1" si="140"/>
        <v>0</v>
      </c>
      <c r="H45" s="403">
        <f t="shared" si="141"/>
        <v>0</v>
      </c>
      <c r="I45" s="403">
        <f t="shared" ca="1" si="142"/>
        <v>0</v>
      </c>
      <c r="J45" s="403">
        <f t="shared" ca="1" si="143"/>
        <v>0</v>
      </c>
      <c r="K45" s="402">
        <f t="shared" ca="1" si="144"/>
        <v>0</v>
      </c>
      <c r="L45" s="402">
        <f t="shared" ca="1" si="145"/>
        <v>0</v>
      </c>
      <c r="M45" s="402">
        <f t="shared" ca="1" si="146"/>
        <v>0</v>
      </c>
      <c r="N45" s="404" t="str">
        <f t="shared" ca="1" si="147"/>
        <v>石川県</v>
      </c>
      <c r="O45" s="63"/>
      <c r="P45" s="145" t="s">
        <v>412</v>
      </c>
      <c r="Q45" s="322" t="str">
        <f t="shared" ca="1" si="32"/>
        <v/>
      </c>
      <c r="R45" s="322" t="str">
        <f t="shared" ca="1" si="33"/>
        <v/>
      </c>
      <c r="S45" s="32" t="str">
        <f t="shared" ca="1" si="134"/>
        <v/>
      </c>
      <c r="T45" s="32" t="str">
        <f t="shared" ca="1" si="135"/>
        <v/>
      </c>
      <c r="U45" s="186" t="str">
        <f t="shared" ca="1" si="35"/>
        <v/>
      </c>
      <c r="V45" s="326">
        <f ca="1">IFERROR(VLOOKUP(U45,'（様式１号）３整理番号表'!$B$4:$H$5,2,FALSE),0)</f>
        <v>0</v>
      </c>
      <c r="W45" s="67">
        <f t="shared" ca="1" si="125"/>
        <v>0</v>
      </c>
      <c r="X45" s="23" t="str">
        <f t="shared" ca="1" si="118"/>
        <v/>
      </c>
      <c r="Y45" s="52" t="str">
        <f t="shared" ca="1" si="38"/>
        <v/>
      </c>
      <c r="Z45" s="68">
        <f ca="1">IFERROR(VLOOKUP(Y45,'（様式１号）３整理番号表'!$B$10:$H$16,2,FALSE),0)</f>
        <v>0</v>
      </c>
      <c r="AA45" s="52" t="str">
        <f t="shared" ca="1" si="39"/>
        <v/>
      </c>
      <c r="AB45" s="52" t="str">
        <f t="shared" ca="1" si="40"/>
        <v/>
      </c>
      <c r="AC45" s="68">
        <f ca="1">IFERROR(VLOOKUP(AB45,'（様式１号）３整理番号表'!$B$21:$H$22,2,FALSE),0)</f>
        <v>0</v>
      </c>
      <c r="AD45" s="52" t="str">
        <f t="shared" ca="1" si="9"/>
        <v/>
      </c>
      <c r="AE45" s="68">
        <f ca="1">IFERROR(VLOOKUP(AD45,'（様式１号）３整理番号表'!$B$26:$H$31,2,FALSE),0)</f>
        <v>0</v>
      </c>
      <c r="AF45" s="52" t="str">
        <f t="shared" ca="1" si="41"/>
        <v/>
      </c>
      <c r="AG45" s="68">
        <f ca="1">IFERROR(VLOOKUP(AF45,'（様式１号）３整理番号表'!$J$5:$N$59,2,FALSE),0)</f>
        <v>0</v>
      </c>
      <c r="AH45" s="51" t="str">
        <f t="shared" ca="1" si="42"/>
        <v/>
      </c>
      <c r="AI45" s="68">
        <f ca="1">IFERROR(VLOOKUP(AH45,'（様式１号）３整理番号表'!$P$5:$R$29,2,FALSE),0)</f>
        <v>0</v>
      </c>
      <c r="AJ45" s="71" t="str">
        <f t="shared" ca="1" si="43"/>
        <v/>
      </c>
      <c r="AK45" s="71" t="str">
        <f t="shared" ca="1" si="44"/>
        <v/>
      </c>
      <c r="AL45" s="71"/>
      <c r="AM45" s="51" t="str">
        <f t="shared" ca="1" si="45"/>
        <v/>
      </c>
      <c r="AN45" s="68">
        <f ca="1">IFERROR(VLOOKUP(AM45,'（様式１号）３整理番号表'!$P$5:$R$29,2,FALSE),0)</f>
        <v>0</v>
      </c>
      <c r="AO45" s="52" t="str">
        <f t="shared" ca="1" si="46"/>
        <v/>
      </c>
      <c r="AP45" s="68">
        <f t="shared" ca="1" si="126"/>
        <v>0</v>
      </c>
      <c r="AQ45" s="52" t="str">
        <f t="shared" ca="1" si="48"/>
        <v/>
      </c>
      <c r="AR45" s="23" t="str">
        <f t="shared" ca="1" si="49"/>
        <v/>
      </c>
      <c r="AS45" s="68" t="str">
        <f t="shared" ca="1" si="127"/>
        <v/>
      </c>
      <c r="AT45" s="188" t="str">
        <f t="shared" ca="1" si="51"/>
        <v/>
      </c>
      <c r="AU45" s="55" t="str">
        <f t="shared" ca="1" si="52"/>
        <v/>
      </c>
      <c r="AV45" s="655" t="str">
        <f t="shared" ca="1" si="150"/>
        <v/>
      </c>
      <c r="AW45" s="655" t="str">
        <f t="shared" ca="1" si="150"/>
        <v/>
      </c>
      <c r="AX45" s="655" t="str">
        <f t="shared" ca="1" si="150"/>
        <v/>
      </c>
      <c r="AY45" s="655" t="str">
        <f t="shared" ca="1" si="150"/>
        <v/>
      </c>
      <c r="AZ45" s="655" t="str">
        <f t="shared" ca="1" si="54"/>
        <v/>
      </c>
      <c r="BA45" s="655" t="str">
        <f t="shared" ca="1" si="151"/>
        <v/>
      </c>
      <c r="BB45" s="655" t="str">
        <f t="shared" ca="1" si="151"/>
        <v/>
      </c>
      <c r="BC45" s="655" t="str">
        <f t="shared" ca="1" si="151"/>
        <v/>
      </c>
      <c r="BD45" s="51" t="str">
        <f t="shared" ca="1" si="56"/>
        <v/>
      </c>
      <c r="BE45" s="52" t="str">
        <f t="shared" ca="1" si="57"/>
        <v/>
      </c>
      <c r="BF45" s="69">
        <f ca="1">IF(BD45&lt;&gt;"",INDEX('（様式１号）３整理番号表'!$AB$7:$AQ$12,MATCH(BD45,'（様式１号）３整理番号表'!$AA$7:$AA$12,0),MATCH(BE45,'（様式１号）３整理番号表'!$AB$6:$AQ$6,0)),0)</f>
        <v>0</v>
      </c>
      <c r="BG45" s="71" t="str">
        <f t="shared" ca="1" si="128"/>
        <v/>
      </c>
      <c r="BH45" s="54" t="str">
        <f t="shared" ca="1" si="129"/>
        <v/>
      </c>
      <c r="BI45" s="55" t="str">
        <f t="shared" ca="1" si="59"/>
        <v/>
      </c>
      <c r="BJ45" s="54" t="str">
        <f t="shared" ca="1" si="60"/>
        <v/>
      </c>
      <c r="BK45" s="53" t="str">
        <f t="shared" ca="1" si="61"/>
        <v/>
      </c>
      <c r="BL45" s="56" t="str">
        <f t="shared" ca="1" si="62"/>
        <v/>
      </c>
      <c r="BM45" s="57" t="str">
        <f t="shared" ca="1" si="63"/>
        <v/>
      </c>
      <c r="BN45" s="58" t="str">
        <f t="shared" ca="1" si="64"/>
        <v/>
      </c>
      <c r="BO45" s="56" t="str">
        <f t="shared" ca="1" si="65"/>
        <v/>
      </c>
      <c r="BP45" s="72" t="str">
        <f t="shared" ca="1" si="66"/>
        <v/>
      </c>
      <c r="BQ45" s="70" t="str">
        <f t="shared" ca="1" si="67"/>
        <v/>
      </c>
      <c r="BR45" s="160" t="str">
        <f t="shared" ca="1" si="13"/>
        <v/>
      </c>
      <c r="BS45" s="638" t="str">
        <f t="shared" ca="1" si="68"/>
        <v/>
      </c>
      <c r="BT45" s="51" t="str">
        <f t="shared" ca="1" si="69"/>
        <v/>
      </c>
      <c r="BU45" s="59" t="str">
        <f t="shared" ca="1" si="70"/>
        <v/>
      </c>
      <c r="BV45" s="60" t="str">
        <f t="shared" ca="1" si="71"/>
        <v/>
      </c>
      <c r="BW45" s="209">
        <f ca="1">IF('ポイント要件確認等（個別表）'!AD45=1,ROUNDDOWN('ポイント要件確認等（個別表）'!AV45,-3),IF('ポイント要件確認等（個別表）'!AD45=2,ROUNDDOWN('ポイント要件確認等（個別表）'!BH45,-3),IF('ポイント要件確認等（個別表）'!AD45=3,ROUNDDOWN('ポイント要件確認等（個別表）'!BT45,-3),0)))</f>
        <v>0</v>
      </c>
      <c r="BX45" s="60" t="str">
        <f t="shared" ca="1" si="72"/>
        <v/>
      </c>
      <c r="BY45" s="210" t="e">
        <f t="shared" ca="1" si="130"/>
        <v>#VALUE!</v>
      </c>
      <c r="BZ45" s="210">
        <f t="shared" ca="1" si="131"/>
        <v>0</v>
      </c>
      <c r="CA45" s="60" t="str">
        <f t="shared" ca="1" si="75"/>
        <v/>
      </c>
      <c r="CB45" s="60" t="str">
        <f t="shared" ca="1" si="76"/>
        <v/>
      </c>
      <c r="CC45" s="636"/>
      <c r="CD45" s="60" t="str">
        <f t="shared" ca="1" si="77"/>
        <v/>
      </c>
      <c r="CE45" s="161" t="str">
        <f t="shared" ca="1" si="78"/>
        <v/>
      </c>
      <c r="CF45" s="225" t="str">
        <f t="shared" ca="1" si="79"/>
        <v>含税額</v>
      </c>
      <c r="CG45" s="226" t="str">
        <f t="shared" ca="1" si="80"/>
        <v/>
      </c>
      <c r="CH45" s="61"/>
      <c r="CI45" s="223"/>
      <c r="CJ45" s="213">
        <v>35</v>
      </c>
      <c r="CK45" s="218"/>
      <c r="CL45" s="51"/>
      <c r="CM45" s="68" t="str">
        <f>IFERROR(VLOOKUP(CL45,'（様式１号）３整理番号表'!$T$5:$V$15,2,FALSE),"")</f>
        <v/>
      </c>
      <c r="CN45" s="52"/>
      <c r="CO45" s="68" t="str">
        <f>IFERROR(VLOOKUP(CN45,'（様式１号）３整理番号表'!$T$19:$V$24,2,FALSE),"")</f>
        <v/>
      </c>
      <c r="CP45" s="52"/>
      <c r="CQ45" s="210">
        <f t="shared" si="132"/>
        <v>0</v>
      </c>
      <c r="CR45" s="227">
        <f t="shared" si="133"/>
        <v>0</v>
      </c>
      <c r="CS45" s="335" t="str">
        <f t="shared" ca="1" si="106"/>
        <v/>
      </c>
      <c r="CT45" s="31" t="str">
        <f t="shared" ca="1" si="83"/>
        <v/>
      </c>
      <c r="CU45" s="30" t="str">
        <f t="shared" ca="1" si="107"/>
        <v/>
      </c>
      <c r="CV45" s="236" t="str">
        <f t="shared" ca="1" si="84"/>
        <v/>
      </c>
      <c r="CW45" s="236" t="str">
        <f t="shared" ca="1" si="85"/>
        <v/>
      </c>
      <c r="CX45" s="236" t="str">
        <f t="shared" ca="1" si="86"/>
        <v/>
      </c>
      <c r="CY45" s="236" t="str">
        <f t="shared" ca="1" si="87"/>
        <v/>
      </c>
      <c r="CZ45" s="296" t="str">
        <f ca="1">IFERROR(VLOOKUP($CS45,'（様式１号）３整理番号表'!$Z$19:$AB$32,3,FALSE),"")</f>
        <v/>
      </c>
      <c r="DA45" s="239" t="str">
        <f t="shared" ca="1" si="88"/>
        <v/>
      </c>
      <c r="DB45" s="5"/>
      <c r="DC45" s="301" t="str">
        <f t="shared" ca="1" si="108"/>
        <v/>
      </c>
      <c r="DD45" s="304" t="str">
        <f t="shared" ca="1" si="111"/>
        <v/>
      </c>
      <c r="DE45" s="293" t="str">
        <f t="shared" ca="1" si="112"/>
        <v/>
      </c>
      <c r="DF45" s="293" t="str">
        <f t="shared" ca="1" si="113"/>
        <v/>
      </c>
      <c r="DG45" s="293" t="str">
        <f t="shared" ca="1" si="114"/>
        <v/>
      </c>
      <c r="DH45" s="293" t="str">
        <f t="shared" ca="1" si="115"/>
        <v/>
      </c>
      <c r="DI45" s="309" t="str">
        <f t="shared" ca="1" si="116"/>
        <v/>
      </c>
      <c r="DJ45" s="315" t="str">
        <f t="shared" ca="1" si="89"/>
        <v/>
      </c>
      <c r="DK45" s="5" t="str">
        <f t="shared" ca="1" si="117"/>
        <v/>
      </c>
      <c r="DL45" s="6"/>
      <c r="DM45" s="304"/>
      <c r="DN45" s="7"/>
      <c r="DO45" s="7"/>
      <c r="DP45" s="7"/>
      <c r="DQ45" s="7"/>
      <c r="DR45" s="298" t="str">
        <f>IFERROR(VLOOKUP($DL45,'（様式１号）３整理番号表'!$Z$19:$AB$32,3,FALSE),"")</f>
        <v/>
      </c>
      <c r="DS45" s="239" t="str">
        <f t="shared" si="90"/>
        <v/>
      </c>
      <c r="DT45" s="5"/>
      <c r="DU45" s="8"/>
      <c r="DV45" s="62" t="str">
        <f t="shared" ca="1" si="91"/>
        <v/>
      </c>
      <c r="DX45" s="320">
        <f t="shared" ca="1" si="149"/>
        <v>0</v>
      </c>
      <c r="DY45" s="320">
        <f t="shared" ca="1" si="149"/>
        <v>0</v>
      </c>
      <c r="DZ45" s="320">
        <f t="shared" ca="1" si="149"/>
        <v>0</v>
      </c>
      <c r="EA45" s="320">
        <f t="shared" ca="1" si="149"/>
        <v>0</v>
      </c>
      <c r="EB45" s="320">
        <f t="shared" ca="1" si="149"/>
        <v>0</v>
      </c>
      <c r="EC45" s="320">
        <f t="shared" ca="1" si="149"/>
        <v>0</v>
      </c>
      <c r="ED45" s="320">
        <f t="shared" ref="DX45:EK63" ca="1" si="152">COUNTIF($CH45:$DT45,ED$8)</f>
        <v>0</v>
      </c>
      <c r="EE45" s="320">
        <f t="shared" ca="1" si="152"/>
        <v>0</v>
      </c>
      <c r="EF45" s="320">
        <f t="shared" ca="1" si="152"/>
        <v>0</v>
      </c>
      <c r="EG45" s="320">
        <f t="shared" ca="1" si="152"/>
        <v>0</v>
      </c>
      <c r="EH45" s="320">
        <f t="shared" ca="1" si="152"/>
        <v>0</v>
      </c>
      <c r="EI45" s="320">
        <f t="shared" ca="1" si="152"/>
        <v>0</v>
      </c>
      <c r="EJ45" s="320">
        <f t="shared" ca="1" si="152"/>
        <v>0</v>
      </c>
      <c r="EK45" s="320">
        <f t="shared" ca="1" si="152"/>
        <v>0</v>
      </c>
      <c r="EM45" s="278" t="str">
        <f t="shared" ca="1" si="148"/>
        <v/>
      </c>
      <c r="EN45" s="278" t="str">
        <f t="shared" ca="1" si="109"/>
        <v/>
      </c>
      <c r="EO45" s="278" t="str">
        <f t="shared" ca="1" si="110"/>
        <v/>
      </c>
      <c r="EP45" s="278" t="str">
        <f t="shared" ca="1" si="94"/>
        <v/>
      </c>
      <c r="EQ45" s="278" t="str">
        <f ca="1">IFERROR(INDEX('郵便番号（石川県）'!$A$3:$F$2574,MATCH(INDIRECT("'("&amp;EM45&amp;")'!E7"),'郵便番号（石川県）'!$A$3:$A$2574,0),6),"")</f>
        <v/>
      </c>
      <c r="ER45" s="278" t="str">
        <f ca="1">IFERROR(INDEX('郵便番号（石川県）'!$A$3:$F$2574,MATCH(INDIRECT("'("&amp;$EM45&amp;")'!E7"),'郵便番号（石川県）'!$A$3:$A$2574,0),5),"")</f>
        <v/>
      </c>
      <c r="ES45" s="278" t="str">
        <f t="shared" ca="1" si="95"/>
        <v/>
      </c>
      <c r="ET45" s="278" t="str">
        <f t="shared" ca="1" si="96"/>
        <v/>
      </c>
      <c r="EU45" s="278" t="str">
        <f t="shared" ca="1" si="97"/>
        <v/>
      </c>
      <c r="EV45" s="278" t="str">
        <f t="shared" ca="1" si="98"/>
        <v/>
      </c>
      <c r="EW45" s="278" t="str">
        <f t="shared" ca="1" si="99"/>
        <v/>
      </c>
      <c r="EX45" s="278" t="str">
        <f t="shared" ca="1" si="100"/>
        <v/>
      </c>
      <c r="EY45" s="278" t="str">
        <f t="shared" ca="1" si="101"/>
        <v/>
      </c>
      <c r="EZ45" s="278" t="str">
        <f t="shared" ca="1" si="102"/>
        <v/>
      </c>
      <c r="FA45" s="278" t="str">
        <f t="shared" ca="1" si="103"/>
        <v/>
      </c>
      <c r="FB45" s="661" t="str">
        <f t="shared" ca="1" si="104"/>
        <v/>
      </c>
      <c r="FC45" s="663">
        <v>35</v>
      </c>
      <c r="FD45" s="279" t="str">
        <f t="shared" ca="1" si="105"/>
        <v/>
      </c>
    </row>
    <row r="46" spans="1:160" ht="34.5" customHeight="1" x14ac:dyDescent="0.15">
      <c r="A46" s="401">
        <f t="shared" ca="1" si="24"/>
        <v>0</v>
      </c>
      <c r="B46" s="402">
        <f t="shared" si="1"/>
        <v>1</v>
      </c>
      <c r="C46" s="403">
        <f t="shared" ca="1" si="136"/>
        <v>0</v>
      </c>
      <c r="D46" s="403">
        <f t="shared" ca="1" si="137"/>
        <v>0</v>
      </c>
      <c r="E46" s="403">
        <f t="shared" ca="1" si="138"/>
        <v>0</v>
      </c>
      <c r="F46" s="403">
        <f t="shared" ca="1" si="139"/>
        <v>0</v>
      </c>
      <c r="G46" s="403">
        <f t="shared" ca="1" si="140"/>
        <v>0</v>
      </c>
      <c r="H46" s="403">
        <f t="shared" si="141"/>
        <v>0</v>
      </c>
      <c r="I46" s="403">
        <f t="shared" ca="1" si="142"/>
        <v>0</v>
      </c>
      <c r="J46" s="403">
        <f t="shared" ca="1" si="143"/>
        <v>0</v>
      </c>
      <c r="K46" s="402">
        <f t="shared" ca="1" si="144"/>
        <v>0</v>
      </c>
      <c r="L46" s="402">
        <f t="shared" ca="1" si="145"/>
        <v>0</v>
      </c>
      <c r="M46" s="402">
        <f t="shared" ca="1" si="146"/>
        <v>0</v>
      </c>
      <c r="N46" s="404" t="str">
        <f t="shared" ca="1" si="147"/>
        <v>石川県</v>
      </c>
      <c r="O46" s="63"/>
      <c r="P46" s="145" t="s">
        <v>412</v>
      </c>
      <c r="Q46" s="322" t="str">
        <f t="shared" ca="1" si="32"/>
        <v/>
      </c>
      <c r="R46" s="322" t="str">
        <f t="shared" ca="1" si="33"/>
        <v/>
      </c>
      <c r="S46" s="32" t="str">
        <f t="shared" ca="1" si="134"/>
        <v/>
      </c>
      <c r="T46" s="32" t="str">
        <f t="shared" ca="1" si="135"/>
        <v/>
      </c>
      <c r="U46" s="186" t="str">
        <f t="shared" ca="1" si="35"/>
        <v/>
      </c>
      <c r="V46" s="326">
        <f ca="1">IFERROR(VLOOKUP(U46,'（様式１号）３整理番号表'!$B$4:$H$5,2,FALSE),0)</f>
        <v>0</v>
      </c>
      <c r="W46" s="67">
        <f t="shared" ca="1" si="125"/>
        <v>0</v>
      </c>
      <c r="X46" s="23" t="str">
        <f t="shared" ca="1" si="118"/>
        <v/>
      </c>
      <c r="Y46" s="52" t="str">
        <f t="shared" ca="1" si="38"/>
        <v/>
      </c>
      <c r="Z46" s="68">
        <f ca="1">IFERROR(VLOOKUP(Y46,'（様式１号）３整理番号表'!$B$10:$H$16,2,FALSE),0)</f>
        <v>0</v>
      </c>
      <c r="AA46" s="52" t="str">
        <f t="shared" ca="1" si="39"/>
        <v/>
      </c>
      <c r="AB46" s="52" t="str">
        <f t="shared" ca="1" si="40"/>
        <v/>
      </c>
      <c r="AC46" s="68">
        <f ca="1">IFERROR(VLOOKUP(AB46,'（様式１号）３整理番号表'!$B$21:$H$22,2,FALSE),0)</f>
        <v>0</v>
      </c>
      <c r="AD46" s="52" t="str">
        <f t="shared" ca="1" si="9"/>
        <v/>
      </c>
      <c r="AE46" s="68">
        <f ca="1">IFERROR(VLOOKUP(AD46,'（様式１号）３整理番号表'!$B$26:$H$31,2,FALSE),0)</f>
        <v>0</v>
      </c>
      <c r="AF46" s="52" t="str">
        <f t="shared" ca="1" si="41"/>
        <v/>
      </c>
      <c r="AG46" s="68">
        <f ca="1">IFERROR(VLOOKUP(AF46,'（様式１号）３整理番号表'!$J$5:$N$59,2,FALSE),0)</f>
        <v>0</v>
      </c>
      <c r="AH46" s="51" t="str">
        <f t="shared" ca="1" si="42"/>
        <v/>
      </c>
      <c r="AI46" s="68">
        <f ca="1">IFERROR(VLOOKUP(AH46,'（様式１号）３整理番号表'!$P$5:$R$29,2,FALSE),0)</f>
        <v>0</v>
      </c>
      <c r="AJ46" s="71" t="str">
        <f t="shared" ca="1" si="43"/>
        <v/>
      </c>
      <c r="AK46" s="71" t="str">
        <f t="shared" ca="1" si="44"/>
        <v/>
      </c>
      <c r="AL46" s="71"/>
      <c r="AM46" s="51" t="str">
        <f t="shared" ca="1" si="45"/>
        <v/>
      </c>
      <c r="AN46" s="68">
        <f ca="1">IFERROR(VLOOKUP(AM46,'（様式１号）３整理番号表'!$P$5:$R$29,2,FALSE),0)</f>
        <v>0</v>
      </c>
      <c r="AO46" s="52" t="str">
        <f t="shared" ca="1" si="46"/>
        <v/>
      </c>
      <c r="AP46" s="68">
        <f t="shared" ca="1" si="126"/>
        <v>0</v>
      </c>
      <c r="AQ46" s="52" t="str">
        <f t="shared" ca="1" si="48"/>
        <v/>
      </c>
      <c r="AR46" s="23" t="str">
        <f t="shared" ca="1" si="49"/>
        <v/>
      </c>
      <c r="AS46" s="68" t="str">
        <f t="shared" ca="1" si="127"/>
        <v/>
      </c>
      <c r="AT46" s="188" t="str">
        <f t="shared" ca="1" si="51"/>
        <v/>
      </c>
      <c r="AU46" s="55" t="str">
        <f t="shared" ca="1" si="52"/>
        <v/>
      </c>
      <c r="AV46" s="655" t="str">
        <f t="shared" ca="1" si="150"/>
        <v/>
      </c>
      <c r="AW46" s="655" t="str">
        <f t="shared" ca="1" si="150"/>
        <v/>
      </c>
      <c r="AX46" s="655" t="str">
        <f t="shared" ca="1" si="150"/>
        <v/>
      </c>
      <c r="AY46" s="655" t="str">
        <f t="shared" ca="1" si="150"/>
        <v/>
      </c>
      <c r="AZ46" s="655" t="str">
        <f t="shared" ca="1" si="54"/>
        <v/>
      </c>
      <c r="BA46" s="655" t="str">
        <f t="shared" ca="1" si="151"/>
        <v/>
      </c>
      <c r="BB46" s="655" t="str">
        <f t="shared" ca="1" si="151"/>
        <v/>
      </c>
      <c r="BC46" s="655" t="str">
        <f t="shared" ca="1" si="151"/>
        <v/>
      </c>
      <c r="BD46" s="51" t="str">
        <f t="shared" ca="1" si="56"/>
        <v/>
      </c>
      <c r="BE46" s="52" t="str">
        <f t="shared" ca="1" si="57"/>
        <v/>
      </c>
      <c r="BF46" s="69">
        <f ca="1">IF(BD46&lt;&gt;"",INDEX('（様式１号）３整理番号表'!$AB$7:$AQ$12,MATCH(BD46,'（様式１号）３整理番号表'!$AA$7:$AA$12,0),MATCH(BE46,'（様式１号）３整理番号表'!$AB$6:$AQ$6,0)),0)</f>
        <v>0</v>
      </c>
      <c r="BG46" s="71" t="str">
        <f t="shared" ca="1" si="128"/>
        <v/>
      </c>
      <c r="BH46" s="54" t="str">
        <f t="shared" ca="1" si="129"/>
        <v/>
      </c>
      <c r="BI46" s="55" t="str">
        <f t="shared" ca="1" si="59"/>
        <v/>
      </c>
      <c r="BJ46" s="54" t="str">
        <f t="shared" ca="1" si="60"/>
        <v/>
      </c>
      <c r="BK46" s="53" t="str">
        <f t="shared" ca="1" si="61"/>
        <v/>
      </c>
      <c r="BL46" s="56" t="str">
        <f t="shared" ca="1" si="62"/>
        <v/>
      </c>
      <c r="BM46" s="57" t="str">
        <f t="shared" ca="1" si="63"/>
        <v/>
      </c>
      <c r="BN46" s="58" t="str">
        <f t="shared" ca="1" si="64"/>
        <v/>
      </c>
      <c r="BO46" s="56" t="str">
        <f t="shared" ca="1" si="65"/>
        <v/>
      </c>
      <c r="BP46" s="72" t="str">
        <f t="shared" ca="1" si="66"/>
        <v/>
      </c>
      <c r="BQ46" s="70" t="str">
        <f t="shared" ca="1" si="67"/>
        <v/>
      </c>
      <c r="BR46" s="160" t="str">
        <f t="shared" ca="1" si="13"/>
        <v/>
      </c>
      <c r="BS46" s="638" t="str">
        <f t="shared" ca="1" si="68"/>
        <v/>
      </c>
      <c r="BT46" s="51" t="str">
        <f t="shared" ca="1" si="69"/>
        <v/>
      </c>
      <c r="BU46" s="59" t="str">
        <f t="shared" ca="1" si="70"/>
        <v/>
      </c>
      <c r="BV46" s="60" t="str">
        <f t="shared" ca="1" si="71"/>
        <v/>
      </c>
      <c r="BW46" s="209">
        <f ca="1">IF('ポイント要件確認等（個別表）'!AD46=1,ROUNDDOWN('ポイント要件確認等（個別表）'!AV46,-3),IF('ポイント要件確認等（個別表）'!AD46=2,ROUNDDOWN('ポイント要件確認等（個別表）'!BH46,-3),IF('ポイント要件確認等（個別表）'!AD46=3,ROUNDDOWN('ポイント要件確認等（個別表）'!BT46,-3),0)))</f>
        <v>0</v>
      </c>
      <c r="BX46" s="60" t="str">
        <f t="shared" ca="1" si="72"/>
        <v/>
      </c>
      <c r="BY46" s="210" t="e">
        <f t="shared" ca="1" si="130"/>
        <v>#VALUE!</v>
      </c>
      <c r="BZ46" s="210">
        <f t="shared" ca="1" si="131"/>
        <v>0</v>
      </c>
      <c r="CA46" s="60" t="str">
        <f t="shared" ca="1" si="75"/>
        <v/>
      </c>
      <c r="CB46" s="60" t="str">
        <f t="shared" ca="1" si="76"/>
        <v/>
      </c>
      <c r="CC46" s="636"/>
      <c r="CD46" s="60" t="str">
        <f t="shared" ca="1" si="77"/>
        <v/>
      </c>
      <c r="CE46" s="161" t="str">
        <f t="shared" ca="1" si="78"/>
        <v/>
      </c>
      <c r="CF46" s="225" t="str">
        <f t="shared" ca="1" si="79"/>
        <v>含税額</v>
      </c>
      <c r="CG46" s="226" t="str">
        <f t="shared" ca="1" si="80"/>
        <v/>
      </c>
      <c r="CH46" s="61"/>
      <c r="CI46" s="223"/>
      <c r="CJ46" s="213">
        <v>36</v>
      </c>
      <c r="CK46" s="218"/>
      <c r="CL46" s="51"/>
      <c r="CM46" s="68" t="str">
        <f>IFERROR(VLOOKUP(CL46,'（様式１号）３整理番号表'!$T$5:$V$15,2,FALSE),"")</f>
        <v/>
      </c>
      <c r="CN46" s="52"/>
      <c r="CO46" s="68" t="str">
        <f>IFERROR(VLOOKUP(CN46,'（様式１号）３整理番号表'!$T$19:$V$24,2,FALSE),"")</f>
        <v/>
      </c>
      <c r="CP46" s="52"/>
      <c r="CQ46" s="210">
        <f t="shared" si="132"/>
        <v>0</v>
      </c>
      <c r="CR46" s="227">
        <f t="shared" si="133"/>
        <v>0</v>
      </c>
      <c r="CS46" s="335" t="str">
        <f t="shared" ca="1" si="106"/>
        <v/>
      </c>
      <c r="CT46" s="31" t="str">
        <f t="shared" ca="1" si="83"/>
        <v/>
      </c>
      <c r="CU46" s="30" t="str">
        <f t="shared" ca="1" si="107"/>
        <v/>
      </c>
      <c r="CV46" s="236" t="str">
        <f t="shared" ca="1" si="84"/>
        <v/>
      </c>
      <c r="CW46" s="236" t="str">
        <f t="shared" ca="1" si="85"/>
        <v/>
      </c>
      <c r="CX46" s="236" t="str">
        <f t="shared" ca="1" si="86"/>
        <v/>
      </c>
      <c r="CY46" s="236" t="str">
        <f t="shared" ca="1" si="87"/>
        <v/>
      </c>
      <c r="CZ46" s="296" t="str">
        <f ca="1">IFERROR(VLOOKUP($CS46,'（様式１号）３整理番号表'!$Z$19:$AB$32,3,FALSE),"")</f>
        <v/>
      </c>
      <c r="DA46" s="239" t="str">
        <f t="shared" ca="1" si="88"/>
        <v/>
      </c>
      <c r="DB46" s="5"/>
      <c r="DC46" s="301" t="str">
        <f t="shared" ca="1" si="108"/>
        <v/>
      </c>
      <c r="DD46" s="304" t="str">
        <f t="shared" ca="1" si="111"/>
        <v/>
      </c>
      <c r="DE46" s="293" t="str">
        <f t="shared" ca="1" si="112"/>
        <v/>
      </c>
      <c r="DF46" s="293" t="str">
        <f t="shared" ca="1" si="113"/>
        <v/>
      </c>
      <c r="DG46" s="293" t="str">
        <f t="shared" ca="1" si="114"/>
        <v/>
      </c>
      <c r="DH46" s="293" t="str">
        <f t="shared" ca="1" si="115"/>
        <v/>
      </c>
      <c r="DI46" s="309" t="str">
        <f t="shared" ca="1" si="116"/>
        <v/>
      </c>
      <c r="DJ46" s="315" t="str">
        <f t="shared" ca="1" si="89"/>
        <v/>
      </c>
      <c r="DK46" s="5" t="str">
        <f t="shared" ca="1" si="117"/>
        <v/>
      </c>
      <c r="DL46" s="6"/>
      <c r="DM46" s="304"/>
      <c r="DN46" s="7"/>
      <c r="DO46" s="7"/>
      <c r="DP46" s="7"/>
      <c r="DQ46" s="7"/>
      <c r="DR46" s="298" t="str">
        <f>IFERROR(VLOOKUP($DL46,'（様式１号）３整理番号表'!$Z$19:$AB$32,3,FALSE),"")</f>
        <v/>
      </c>
      <c r="DS46" s="239" t="str">
        <f t="shared" si="90"/>
        <v/>
      </c>
      <c r="DT46" s="5"/>
      <c r="DU46" s="8"/>
      <c r="DV46" s="62" t="str">
        <f t="shared" ca="1" si="91"/>
        <v/>
      </c>
      <c r="DX46" s="320">
        <f t="shared" ca="1" si="152"/>
        <v>0</v>
      </c>
      <c r="DY46" s="320">
        <f t="shared" ca="1" si="152"/>
        <v>0</v>
      </c>
      <c r="DZ46" s="320">
        <f t="shared" ca="1" si="152"/>
        <v>0</v>
      </c>
      <c r="EA46" s="320">
        <f t="shared" ca="1" si="152"/>
        <v>0</v>
      </c>
      <c r="EB46" s="320">
        <f t="shared" ca="1" si="152"/>
        <v>0</v>
      </c>
      <c r="EC46" s="320">
        <f t="shared" ca="1" si="152"/>
        <v>0</v>
      </c>
      <c r="ED46" s="320">
        <f t="shared" ca="1" si="152"/>
        <v>0</v>
      </c>
      <c r="EE46" s="320">
        <f t="shared" ca="1" si="152"/>
        <v>0</v>
      </c>
      <c r="EF46" s="320">
        <f t="shared" ca="1" si="152"/>
        <v>0</v>
      </c>
      <c r="EG46" s="320">
        <f t="shared" ca="1" si="152"/>
        <v>0</v>
      </c>
      <c r="EH46" s="320">
        <f t="shared" ca="1" si="152"/>
        <v>0</v>
      </c>
      <c r="EI46" s="320">
        <f t="shared" ca="1" si="152"/>
        <v>0</v>
      </c>
      <c r="EJ46" s="320">
        <f t="shared" ca="1" si="152"/>
        <v>0</v>
      </c>
      <c r="EK46" s="320">
        <f t="shared" ca="1" si="152"/>
        <v>0</v>
      </c>
      <c r="EM46" s="278" t="str">
        <f t="shared" ca="1" si="148"/>
        <v/>
      </c>
      <c r="EN46" s="278" t="str">
        <f t="shared" ca="1" si="109"/>
        <v/>
      </c>
      <c r="EO46" s="278" t="str">
        <f t="shared" ca="1" si="110"/>
        <v/>
      </c>
      <c r="EP46" s="278" t="str">
        <f t="shared" ca="1" si="94"/>
        <v/>
      </c>
      <c r="EQ46" s="278" t="str">
        <f ca="1">IFERROR(INDEX('郵便番号（石川県）'!$A$3:$F$2574,MATCH(INDIRECT("'("&amp;EM46&amp;")'!E7"),'郵便番号（石川県）'!$A$3:$A$2574,0),6),"")</f>
        <v/>
      </c>
      <c r="ER46" s="278" t="str">
        <f ca="1">IFERROR(INDEX('郵便番号（石川県）'!$A$3:$F$2574,MATCH(INDIRECT("'("&amp;$EM46&amp;")'!E7"),'郵便番号（石川県）'!$A$3:$A$2574,0),5),"")</f>
        <v/>
      </c>
      <c r="ES46" s="278" t="str">
        <f t="shared" ca="1" si="95"/>
        <v/>
      </c>
      <c r="ET46" s="278" t="str">
        <f t="shared" ca="1" si="96"/>
        <v/>
      </c>
      <c r="EU46" s="278" t="str">
        <f t="shared" ca="1" si="97"/>
        <v/>
      </c>
      <c r="EV46" s="278" t="str">
        <f t="shared" ca="1" si="98"/>
        <v/>
      </c>
      <c r="EW46" s="278" t="str">
        <f t="shared" ca="1" si="99"/>
        <v/>
      </c>
      <c r="EX46" s="278" t="str">
        <f t="shared" ca="1" si="100"/>
        <v/>
      </c>
      <c r="EY46" s="278" t="str">
        <f t="shared" ca="1" si="101"/>
        <v/>
      </c>
      <c r="EZ46" s="278" t="str">
        <f t="shared" ca="1" si="102"/>
        <v/>
      </c>
      <c r="FA46" s="278" t="str">
        <f t="shared" ca="1" si="103"/>
        <v/>
      </c>
      <c r="FB46" s="661" t="str">
        <f t="shared" ca="1" si="104"/>
        <v/>
      </c>
      <c r="FC46" s="664">
        <v>36</v>
      </c>
      <c r="FD46" s="279" t="str">
        <f t="shared" ca="1" si="105"/>
        <v/>
      </c>
    </row>
    <row r="47" spans="1:160" ht="34.5" customHeight="1" x14ac:dyDescent="0.15">
      <c r="A47" s="401">
        <f t="shared" ca="1" si="24"/>
        <v>0</v>
      </c>
      <c r="B47" s="402">
        <f t="shared" si="1"/>
        <v>1</v>
      </c>
      <c r="C47" s="403">
        <f t="shared" ca="1" si="136"/>
        <v>0</v>
      </c>
      <c r="D47" s="403">
        <f t="shared" ca="1" si="137"/>
        <v>0</v>
      </c>
      <c r="E47" s="403">
        <f t="shared" ca="1" si="138"/>
        <v>0</v>
      </c>
      <c r="F47" s="403">
        <f t="shared" ca="1" si="139"/>
        <v>0</v>
      </c>
      <c r="G47" s="403">
        <f t="shared" ca="1" si="140"/>
        <v>0</v>
      </c>
      <c r="H47" s="403">
        <f t="shared" si="141"/>
        <v>0</v>
      </c>
      <c r="I47" s="403">
        <f t="shared" ca="1" si="142"/>
        <v>0</v>
      </c>
      <c r="J47" s="403">
        <f t="shared" ca="1" si="143"/>
        <v>0</v>
      </c>
      <c r="K47" s="402">
        <f t="shared" ca="1" si="144"/>
        <v>0</v>
      </c>
      <c r="L47" s="402">
        <f t="shared" ca="1" si="145"/>
        <v>0</v>
      </c>
      <c r="M47" s="402">
        <f t="shared" ca="1" si="146"/>
        <v>0</v>
      </c>
      <c r="N47" s="404" t="str">
        <f t="shared" ca="1" si="147"/>
        <v>石川県</v>
      </c>
      <c r="O47" s="63"/>
      <c r="P47" s="145" t="s">
        <v>412</v>
      </c>
      <c r="Q47" s="322" t="str">
        <f t="shared" ca="1" si="32"/>
        <v/>
      </c>
      <c r="R47" s="322" t="str">
        <f t="shared" ca="1" si="33"/>
        <v/>
      </c>
      <c r="S47" s="32" t="str">
        <f t="shared" ca="1" si="134"/>
        <v/>
      </c>
      <c r="T47" s="32" t="str">
        <f t="shared" ca="1" si="135"/>
        <v/>
      </c>
      <c r="U47" s="186" t="str">
        <f t="shared" ca="1" si="35"/>
        <v/>
      </c>
      <c r="V47" s="326">
        <f ca="1">IFERROR(VLOOKUP(U47,'（様式１号）３整理番号表'!$B$4:$H$5,2,FALSE),0)</f>
        <v>0</v>
      </c>
      <c r="W47" s="67">
        <f t="shared" ca="1" si="125"/>
        <v>0</v>
      </c>
      <c r="X47" s="23" t="str">
        <f t="shared" ca="1" si="118"/>
        <v/>
      </c>
      <c r="Y47" s="52" t="str">
        <f t="shared" ca="1" si="38"/>
        <v/>
      </c>
      <c r="Z47" s="68">
        <f ca="1">IFERROR(VLOOKUP(Y47,'（様式１号）３整理番号表'!$B$10:$H$16,2,FALSE),0)</f>
        <v>0</v>
      </c>
      <c r="AA47" s="52" t="str">
        <f t="shared" ca="1" si="39"/>
        <v/>
      </c>
      <c r="AB47" s="52" t="str">
        <f t="shared" ca="1" si="40"/>
        <v/>
      </c>
      <c r="AC47" s="68">
        <f ca="1">IFERROR(VLOOKUP(AB47,'（様式１号）３整理番号表'!$B$21:$H$22,2,FALSE),0)</f>
        <v>0</v>
      </c>
      <c r="AD47" s="52" t="str">
        <f t="shared" ca="1" si="9"/>
        <v/>
      </c>
      <c r="AE47" s="68">
        <f ca="1">IFERROR(VLOOKUP(AD47,'（様式１号）３整理番号表'!$B$26:$H$31,2,FALSE),0)</f>
        <v>0</v>
      </c>
      <c r="AF47" s="52" t="str">
        <f t="shared" ca="1" si="41"/>
        <v/>
      </c>
      <c r="AG47" s="68">
        <f ca="1">IFERROR(VLOOKUP(AF47,'（様式１号）３整理番号表'!$J$5:$N$59,2,FALSE),0)</f>
        <v>0</v>
      </c>
      <c r="AH47" s="51" t="str">
        <f t="shared" ca="1" si="42"/>
        <v/>
      </c>
      <c r="AI47" s="68">
        <f ca="1">IFERROR(VLOOKUP(AH47,'（様式１号）３整理番号表'!$P$5:$R$29,2,FALSE),0)</f>
        <v>0</v>
      </c>
      <c r="AJ47" s="71" t="str">
        <f t="shared" ca="1" si="43"/>
        <v/>
      </c>
      <c r="AK47" s="71" t="str">
        <f t="shared" ca="1" si="44"/>
        <v/>
      </c>
      <c r="AL47" s="71"/>
      <c r="AM47" s="51" t="str">
        <f t="shared" ca="1" si="45"/>
        <v/>
      </c>
      <c r="AN47" s="68">
        <f ca="1">IFERROR(VLOOKUP(AM47,'（様式１号）３整理番号表'!$P$5:$R$29,2,FALSE),0)</f>
        <v>0</v>
      </c>
      <c r="AO47" s="52" t="str">
        <f t="shared" ca="1" si="46"/>
        <v/>
      </c>
      <c r="AP47" s="68">
        <f t="shared" ca="1" si="126"/>
        <v>0</v>
      </c>
      <c r="AQ47" s="52" t="str">
        <f t="shared" ca="1" si="48"/>
        <v/>
      </c>
      <c r="AR47" s="23" t="str">
        <f t="shared" ca="1" si="49"/>
        <v/>
      </c>
      <c r="AS47" s="68" t="str">
        <f t="shared" ca="1" si="127"/>
        <v/>
      </c>
      <c r="AT47" s="188" t="str">
        <f t="shared" ca="1" si="51"/>
        <v/>
      </c>
      <c r="AU47" s="55" t="str">
        <f t="shared" ca="1" si="52"/>
        <v/>
      </c>
      <c r="AV47" s="655" t="str">
        <f t="shared" ca="1" si="150"/>
        <v/>
      </c>
      <c r="AW47" s="655" t="str">
        <f t="shared" ca="1" si="150"/>
        <v/>
      </c>
      <c r="AX47" s="655" t="str">
        <f t="shared" ca="1" si="150"/>
        <v/>
      </c>
      <c r="AY47" s="655" t="str">
        <f t="shared" ca="1" si="150"/>
        <v/>
      </c>
      <c r="AZ47" s="655" t="str">
        <f t="shared" ca="1" si="54"/>
        <v/>
      </c>
      <c r="BA47" s="655" t="str">
        <f t="shared" ca="1" si="151"/>
        <v/>
      </c>
      <c r="BB47" s="655" t="str">
        <f t="shared" ca="1" si="151"/>
        <v/>
      </c>
      <c r="BC47" s="655" t="str">
        <f t="shared" ca="1" si="151"/>
        <v/>
      </c>
      <c r="BD47" s="51" t="str">
        <f t="shared" ca="1" si="56"/>
        <v/>
      </c>
      <c r="BE47" s="52" t="str">
        <f t="shared" ca="1" si="57"/>
        <v/>
      </c>
      <c r="BF47" s="69">
        <f ca="1">IF(BD47&lt;&gt;"",INDEX('（様式１号）３整理番号表'!$AB$7:$AQ$12,MATCH(BD47,'（様式１号）３整理番号表'!$AA$7:$AA$12,0),MATCH(BE47,'（様式１号）３整理番号表'!$AB$6:$AQ$6,0)),0)</f>
        <v>0</v>
      </c>
      <c r="BG47" s="71" t="str">
        <f t="shared" ca="1" si="128"/>
        <v/>
      </c>
      <c r="BH47" s="54" t="str">
        <f t="shared" ca="1" si="129"/>
        <v/>
      </c>
      <c r="BI47" s="55" t="str">
        <f t="shared" ca="1" si="59"/>
        <v/>
      </c>
      <c r="BJ47" s="54" t="str">
        <f t="shared" ca="1" si="60"/>
        <v/>
      </c>
      <c r="BK47" s="53" t="str">
        <f t="shared" ca="1" si="61"/>
        <v/>
      </c>
      <c r="BL47" s="56" t="str">
        <f t="shared" ca="1" si="62"/>
        <v/>
      </c>
      <c r="BM47" s="57" t="str">
        <f t="shared" ca="1" si="63"/>
        <v/>
      </c>
      <c r="BN47" s="58" t="str">
        <f t="shared" ca="1" si="64"/>
        <v/>
      </c>
      <c r="BO47" s="56" t="str">
        <f t="shared" ca="1" si="65"/>
        <v/>
      </c>
      <c r="BP47" s="72" t="str">
        <f t="shared" ca="1" si="66"/>
        <v/>
      </c>
      <c r="BQ47" s="70" t="str">
        <f t="shared" ca="1" si="67"/>
        <v/>
      </c>
      <c r="BR47" s="160" t="str">
        <f t="shared" ca="1" si="13"/>
        <v/>
      </c>
      <c r="BS47" s="638" t="str">
        <f t="shared" ca="1" si="68"/>
        <v/>
      </c>
      <c r="BT47" s="51" t="str">
        <f t="shared" ca="1" si="69"/>
        <v/>
      </c>
      <c r="BU47" s="59" t="str">
        <f t="shared" ca="1" si="70"/>
        <v/>
      </c>
      <c r="BV47" s="60" t="str">
        <f t="shared" ca="1" si="71"/>
        <v/>
      </c>
      <c r="BW47" s="209">
        <f ca="1">IF('ポイント要件確認等（個別表）'!AD47=1,ROUNDDOWN('ポイント要件確認等（個別表）'!AV47,-3),IF('ポイント要件確認等（個別表）'!AD47=2,ROUNDDOWN('ポイント要件確認等（個別表）'!BH47,-3),IF('ポイント要件確認等（個別表）'!AD47=3,ROUNDDOWN('ポイント要件確認等（個別表）'!BT47,-3),0)))</f>
        <v>0</v>
      </c>
      <c r="BX47" s="60" t="str">
        <f t="shared" ca="1" si="72"/>
        <v/>
      </c>
      <c r="BY47" s="210" t="e">
        <f t="shared" ca="1" si="130"/>
        <v>#VALUE!</v>
      </c>
      <c r="BZ47" s="210">
        <f t="shared" ca="1" si="131"/>
        <v>0</v>
      </c>
      <c r="CA47" s="60" t="str">
        <f t="shared" ca="1" si="75"/>
        <v/>
      </c>
      <c r="CB47" s="60" t="str">
        <f t="shared" ca="1" si="76"/>
        <v/>
      </c>
      <c r="CC47" s="636"/>
      <c r="CD47" s="60" t="str">
        <f t="shared" ca="1" si="77"/>
        <v/>
      </c>
      <c r="CE47" s="161" t="str">
        <f t="shared" ca="1" si="78"/>
        <v/>
      </c>
      <c r="CF47" s="225" t="str">
        <f t="shared" ca="1" si="79"/>
        <v>含税額</v>
      </c>
      <c r="CG47" s="226" t="str">
        <f t="shared" ca="1" si="80"/>
        <v/>
      </c>
      <c r="CH47" s="61"/>
      <c r="CI47" s="223"/>
      <c r="CJ47" s="213">
        <v>37</v>
      </c>
      <c r="CK47" s="218"/>
      <c r="CL47" s="51"/>
      <c r="CM47" s="68" t="str">
        <f>IFERROR(VLOOKUP(CL47,'（様式１号）３整理番号表'!$T$5:$V$15,2,FALSE),"")</f>
        <v/>
      </c>
      <c r="CN47" s="52"/>
      <c r="CO47" s="68" t="str">
        <f>IFERROR(VLOOKUP(CN47,'（様式１号）３整理番号表'!$T$19:$V$24,2,FALSE),"")</f>
        <v/>
      </c>
      <c r="CP47" s="52"/>
      <c r="CQ47" s="210">
        <f t="shared" si="132"/>
        <v>0</v>
      </c>
      <c r="CR47" s="227">
        <f t="shared" si="133"/>
        <v>0</v>
      </c>
      <c r="CS47" s="335" t="str">
        <f t="shared" ca="1" si="106"/>
        <v/>
      </c>
      <c r="CT47" s="31" t="str">
        <f t="shared" ca="1" si="83"/>
        <v/>
      </c>
      <c r="CU47" s="30" t="str">
        <f t="shared" ca="1" si="107"/>
        <v/>
      </c>
      <c r="CV47" s="236" t="str">
        <f t="shared" ca="1" si="84"/>
        <v/>
      </c>
      <c r="CW47" s="236" t="str">
        <f t="shared" ca="1" si="85"/>
        <v/>
      </c>
      <c r="CX47" s="236" t="str">
        <f t="shared" ca="1" si="86"/>
        <v/>
      </c>
      <c r="CY47" s="236" t="str">
        <f t="shared" ca="1" si="87"/>
        <v/>
      </c>
      <c r="CZ47" s="296" t="str">
        <f ca="1">IFERROR(VLOOKUP($CS47,'（様式１号）３整理番号表'!$Z$19:$AB$32,3,FALSE),"")</f>
        <v/>
      </c>
      <c r="DA47" s="239" t="str">
        <f t="shared" ca="1" si="88"/>
        <v/>
      </c>
      <c r="DB47" s="5"/>
      <c r="DC47" s="301" t="str">
        <f t="shared" ca="1" si="108"/>
        <v/>
      </c>
      <c r="DD47" s="304" t="str">
        <f t="shared" ca="1" si="111"/>
        <v/>
      </c>
      <c r="DE47" s="293" t="str">
        <f t="shared" ca="1" si="112"/>
        <v/>
      </c>
      <c r="DF47" s="293" t="str">
        <f t="shared" ca="1" si="113"/>
        <v/>
      </c>
      <c r="DG47" s="293" t="str">
        <f t="shared" ca="1" si="114"/>
        <v/>
      </c>
      <c r="DH47" s="293" t="str">
        <f t="shared" ca="1" si="115"/>
        <v/>
      </c>
      <c r="DI47" s="309" t="str">
        <f t="shared" ca="1" si="116"/>
        <v/>
      </c>
      <c r="DJ47" s="315" t="str">
        <f t="shared" ca="1" si="89"/>
        <v/>
      </c>
      <c r="DK47" s="5" t="str">
        <f t="shared" ca="1" si="117"/>
        <v/>
      </c>
      <c r="DL47" s="6"/>
      <c r="DM47" s="304"/>
      <c r="DN47" s="7"/>
      <c r="DO47" s="7"/>
      <c r="DP47" s="7"/>
      <c r="DQ47" s="7"/>
      <c r="DR47" s="298" t="str">
        <f>IFERROR(VLOOKUP($DL47,'（様式１号）３整理番号表'!$Z$19:$AB$32,3,FALSE),"")</f>
        <v/>
      </c>
      <c r="DS47" s="239" t="str">
        <f t="shared" si="90"/>
        <v/>
      </c>
      <c r="DT47" s="5"/>
      <c r="DU47" s="8"/>
      <c r="DV47" s="62" t="str">
        <f t="shared" ca="1" si="91"/>
        <v/>
      </c>
      <c r="DX47" s="320">
        <f t="shared" ca="1" si="152"/>
        <v>0</v>
      </c>
      <c r="DY47" s="320">
        <f t="shared" ca="1" si="152"/>
        <v>0</v>
      </c>
      <c r="DZ47" s="320">
        <f t="shared" ca="1" si="152"/>
        <v>0</v>
      </c>
      <c r="EA47" s="320">
        <f t="shared" ca="1" si="152"/>
        <v>0</v>
      </c>
      <c r="EB47" s="320">
        <f t="shared" ca="1" si="152"/>
        <v>0</v>
      </c>
      <c r="EC47" s="320">
        <f t="shared" ca="1" si="152"/>
        <v>0</v>
      </c>
      <c r="ED47" s="320">
        <f t="shared" ca="1" si="152"/>
        <v>0</v>
      </c>
      <c r="EE47" s="320">
        <f t="shared" ca="1" si="152"/>
        <v>0</v>
      </c>
      <c r="EF47" s="320">
        <f t="shared" ca="1" si="152"/>
        <v>0</v>
      </c>
      <c r="EG47" s="320">
        <f t="shared" ca="1" si="152"/>
        <v>0</v>
      </c>
      <c r="EH47" s="320">
        <f t="shared" ca="1" si="152"/>
        <v>0</v>
      </c>
      <c r="EI47" s="320">
        <f t="shared" ca="1" si="152"/>
        <v>0</v>
      </c>
      <c r="EJ47" s="320">
        <f t="shared" ca="1" si="152"/>
        <v>0</v>
      </c>
      <c r="EK47" s="320">
        <f t="shared" ca="1" si="152"/>
        <v>0</v>
      </c>
      <c r="EM47" s="278" t="str">
        <f t="shared" ca="1" si="148"/>
        <v/>
      </c>
      <c r="EN47" s="278" t="str">
        <f t="shared" ca="1" si="109"/>
        <v/>
      </c>
      <c r="EO47" s="278" t="str">
        <f t="shared" ca="1" si="110"/>
        <v/>
      </c>
      <c r="EP47" s="278" t="str">
        <f t="shared" ca="1" si="94"/>
        <v/>
      </c>
      <c r="EQ47" s="278" t="str">
        <f ca="1">IFERROR(INDEX('郵便番号（石川県）'!$A$3:$F$2574,MATCH(INDIRECT("'("&amp;EM47&amp;")'!E7"),'郵便番号（石川県）'!$A$3:$A$2574,0),6),"")</f>
        <v/>
      </c>
      <c r="ER47" s="278" t="str">
        <f ca="1">IFERROR(INDEX('郵便番号（石川県）'!$A$3:$F$2574,MATCH(INDIRECT("'("&amp;$EM47&amp;")'!E7"),'郵便番号（石川県）'!$A$3:$A$2574,0),5),"")</f>
        <v/>
      </c>
      <c r="ES47" s="278" t="str">
        <f t="shared" ca="1" si="95"/>
        <v/>
      </c>
      <c r="ET47" s="278" t="str">
        <f t="shared" ca="1" si="96"/>
        <v/>
      </c>
      <c r="EU47" s="278" t="str">
        <f t="shared" ca="1" si="97"/>
        <v/>
      </c>
      <c r="EV47" s="278" t="str">
        <f t="shared" ca="1" si="98"/>
        <v/>
      </c>
      <c r="EW47" s="278" t="str">
        <f t="shared" ca="1" si="99"/>
        <v/>
      </c>
      <c r="EX47" s="278" t="str">
        <f t="shared" ca="1" si="100"/>
        <v/>
      </c>
      <c r="EY47" s="278" t="str">
        <f t="shared" ca="1" si="101"/>
        <v/>
      </c>
      <c r="EZ47" s="278" t="str">
        <f t="shared" ca="1" si="102"/>
        <v/>
      </c>
      <c r="FA47" s="278" t="str">
        <f t="shared" ca="1" si="103"/>
        <v/>
      </c>
      <c r="FB47" s="661" t="str">
        <f t="shared" ca="1" si="104"/>
        <v/>
      </c>
      <c r="FC47" s="663">
        <v>37</v>
      </c>
      <c r="FD47" s="279" t="str">
        <f t="shared" ca="1" si="105"/>
        <v/>
      </c>
    </row>
    <row r="48" spans="1:160" ht="34.5" customHeight="1" x14ac:dyDescent="0.15">
      <c r="A48" s="401">
        <f t="shared" ca="1" si="24"/>
        <v>0</v>
      </c>
      <c r="B48" s="402">
        <f t="shared" si="1"/>
        <v>1</v>
      </c>
      <c r="C48" s="403">
        <f t="shared" ca="1" si="136"/>
        <v>0</v>
      </c>
      <c r="D48" s="403">
        <f t="shared" ca="1" si="137"/>
        <v>0</v>
      </c>
      <c r="E48" s="403">
        <f t="shared" ca="1" si="138"/>
        <v>0</v>
      </c>
      <c r="F48" s="403">
        <f t="shared" ca="1" si="139"/>
        <v>0</v>
      </c>
      <c r="G48" s="403">
        <f t="shared" ca="1" si="140"/>
        <v>0</v>
      </c>
      <c r="H48" s="403">
        <f t="shared" si="141"/>
        <v>0</v>
      </c>
      <c r="I48" s="403">
        <f t="shared" ca="1" si="142"/>
        <v>0</v>
      </c>
      <c r="J48" s="403">
        <f t="shared" ca="1" si="143"/>
        <v>0</v>
      </c>
      <c r="K48" s="402">
        <f t="shared" ca="1" si="144"/>
        <v>0</v>
      </c>
      <c r="L48" s="402">
        <f t="shared" ca="1" si="145"/>
        <v>0</v>
      </c>
      <c r="M48" s="402">
        <f t="shared" ca="1" si="146"/>
        <v>0</v>
      </c>
      <c r="N48" s="404" t="str">
        <f t="shared" ca="1" si="147"/>
        <v>石川県</v>
      </c>
      <c r="O48" s="63"/>
      <c r="P48" s="145" t="s">
        <v>412</v>
      </c>
      <c r="Q48" s="322" t="str">
        <f t="shared" ca="1" si="32"/>
        <v/>
      </c>
      <c r="R48" s="322" t="str">
        <f t="shared" ca="1" si="33"/>
        <v/>
      </c>
      <c r="S48" s="32" t="str">
        <f t="shared" ca="1" si="134"/>
        <v/>
      </c>
      <c r="T48" s="32" t="str">
        <f t="shared" ca="1" si="135"/>
        <v/>
      </c>
      <c r="U48" s="186" t="str">
        <f t="shared" ca="1" si="35"/>
        <v/>
      </c>
      <c r="V48" s="326">
        <f ca="1">IFERROR(VLOOKUP(U48,'（様式１号）３整理番号表'!$B$4:$H$5,2,FALSE),0)</f>
        <v>0</v>
      </c>
      <c r="W48" s="67">
        <f t="shared" ca="1" si="125"/>
        <v>0</v>
      </c>
      <c r="X48" s="23" t="str">
        <f t="shared" ca="1" si="118"/>
        <v/>
      </c>
      <c r="Y48" s="52" t="str">
        <f t="shared" ca="1" si="38"/>
        <v/>
      </c>
      <c r="Z48" s="68">
        <f ca="1">IFERROR(VLOOKUP(Y48,'（様式１号）３整理番号表'!$B$10:$H$16,2,FALSE),0)</f>
        <v>0</v>
      </c>
      <c r="AA48" s="52" t="str">
        <f t="shared" ca="1" si="39"/>
        <v/>
      </c>
      <c r="AB48" s="52" t="str">
        <f t="shared" ca="1" si="40"/>
        <v/>
      </c>
      <c r="AC48" s="68">
        <f ca="1">IFERROR(VLOOKUP(AB48,'（様式１号）３整理番号表'!$B$21:$H$22,2,FALSE),0)</f>
        <v>0</v>
      </c>
      <c r="AD48" s="52" t="str">
        <f t="shared" ca="1" si="9"/>
        <v/>
      </c>
      <c r="AE48" s="68">
        <f ca="1">IFERROR(VLOOKUP(AD48,'（様式１号）３整理番号表'!$B$26:$H$31,2,FALSE),0)</f>
        <v>0</v>
      </c>
      <c r="AF48" s="52" t="str">
        <f t="shared" ca="1" si="41"/>
        <v/>
      </c>
      <c r="AG48" s="68">
        <f ca="1">IFERROR(VLOOKUP(AF48,'（様式１号）３整理番号表'!$J$5:$N$59,2,FALSE),0)</f>
        <v>0</v>
      </c>
      <c r="AH48" s="51" t="str">
        <f t="shared" ca="1" si="42"/>
        <v/>
      </c>
      <c r="AI48" s="68">
        <f ca="1">IFERROR(VLOOKUP(AH48,'（様式１号）３整理番号表'!$P$5:$R$29,2,FALSE),0)</f>
        <v>0</v>
      </c>
      <c r="AJ48" s="71" t="str">
        <f t="shared" ca="1" si="43"/>
        <v/>
      </c>
      <c r="AK48" s="71" t="str">
        <f t="shared" ca="1" si="44"/>
        <v/>
      </c>
      <c r="AL48" s="71"/>
      <c r="AM48" s="51" t="str">
        <f t="shared" ca="1" si="45"/>
        <v/>
      </c>
      <c r="AN48" s="68">
        <f ca="1">IFERROR(VLOOKUP(AM48,'（様式１号）３整理番号表'!$P$5:$R$29,2,FALSE),0)</f>
        <v>0</v>
      </c>
      <c r="AO48" s="52" t="str">
        <f t="shared" ca="1" si="46"/>
        <v/>
      </c>
      <c r="AP48" s="68">
        <f t="shared" ca="1" si="126"/>
        <v>0</v>
      </c>
      <c r="AQ48" s="52" t="str">
        <f t="shared" ca="1" si="48"/>
        <v/>
      </c>
      <c r="AR48" s="23" t="str">
        <f t="shared" ca="1" si="49"/>
        <v/>
      </c>
      <c r="AS48" s="68" t="str">
        <f t="shared" ca="1" si="127"/>
        <v/>
      </c>
      <c r="AT48" s="188" t="str">
        <f t="shared" ca="1" si="51"/>
        <v/>
      </c>
      <c r="AU48" s="55" t="str">
        <f t="shared" ca="1" si="52"/>
        <v/>
      </c>
      <c r="AV48" s="655" t="str">
        <f t="shared" ca="1" si="150"/>
        <v/>
      </c>
      <c r="AW48" s="655" t="str">
        <f t="shared" ca="1" si="150"/>
        <v/>
      </c>
      <c r="AX48" s="655" t="str">
        <f t="shared" ca="1" si="150"/>
        <v/>
      </c>
      <c r="AY48" s="655" t="str">
        <f t="shared" ca="1" si="150"/>
        <v/>
      </c>
      <c r="AZ48" s="655" t="str">
        <f t="shared" ca="1" si="54"/>
        <v/>
      </c>
      <c r="BA48" s="655" t="str">
        <f t="shared" ca="1" si="151"/>
        <v/>
      </c>
      <c r="BB48" s="655" t="str">
        <f t="shared" ca="1" si="151"/>
        <v/>
      </c>
      <c r="BC48" s="655" t="str">
        <f t="shared" ca="1" si="151"/>
        <v/>
      </c>
      <c r="BD48" s="51" t="str">
        <f t="shared" ca="1" si="56"/>
        <v/>
      </c>
      <c r="BE48" s="52" t="str">
        <f t="shared" ca="1" si="57"/>
        <v/>
      </c>
      <c r="BF48" s="69">
        <f ca="1">IF(BD48&lt;&gt;"",INDEX('（様式１号）３整理番号表'!$AB$7:$AQ$12,MATCH(BD48,'（様式１号）３整理番号表'!$AA$7:$AA$12,0),MATCH(BE48,'（様式１号）３整理番号表'!$AB$6:$AQ$6,0)),0)</f>
        <v>0</v>
      </c>
      <c r="BG48" s="71" t="str">
        <f t="shared" ca="1" si="128"/>
        <v/>
      </c>
      <c r="BH48" s="54" t="str">
        <f t="shared" ca="1" si="129"/>
        <v/>
      </c>
      <c r="BI48" s="55" t="str">
        <f t="shared" ca="1" si="59"/>
        <v/>
      </c>
      <c r="BJ48" s="54" t="str">
        <f t="shared" ca="1" si="60"/>
        <v/>
      </c>
      <c r="BK48" s="53" t="str">
        <f t="shared" ca="1" si="61"/>
        <v/>
      </c>
      <c r="BL48" s="56" t="str">
        <f t="shared" ca="1" si="62"/>
        <v/>
      </c>
      <c r="BM48" s="57" t="str">
        <f t="shared" ca="1" si="63"/>
        <v/>
      </c>
      <c r="BN48" s="58" t="str">
        <f t="shared" ca="1" si="64"/>
        <v/>
      </c>
      <c r="BO48" s="56" t="str">
        <f t="shared" ca="1" si="65"/>
        <v/>
      </c>
      <c r="BP48" s="72" t="str">
        <f t="shared" ca="1" si="66"/>
        <v/>
      </c>
      <c r="BQ48" s="70" t="str">
        <f t="shared" ca="1" si="67"/>
        <v/>
      </c>
      <c r="BR48" s="160" t="str">
        <f t="shared" ca="1" si="13"/>
        <v/>
      </c>
      <c r="BS48" s="638" t="str">
        <f t="shared" ca="1" si="68"/>
        <v/>
      </c>
      <c r="BT48" s="51" t="str">
        <f t="shared" ca="1" si="69"/>
        <v/>
      </c>
      <c r="BU48" s="59" t="str">
        <f t="shared" ca="1" si="70"/>
        <v/>
      </c>
      <c r="BV48" s="60" t="str">
        <f t="shared" ca="1" si="71"/>
        <v/>
      </c>
      <c r="BW48" s="209">
        <f ca="1">IF('ポイント要件確認等（個別表）'!AD48=1,ROUNDDOWN('ポイント要件確認等（個別表）'!AV48,-3),IF('ポイント要件確認等（個別表）'!AD48=2,ROUNDDOWN('ポイント要件確認等（個別表）'!BH48,-3),IF('ポイント要件確認等（個別表）'!AD48=3,ROUNDDOWN('ポイント要件確認等（個別表）'!BT48,-3),0)))</f>
        <v>0</v>
      </c>
      <c r="BX48" s="60" t="str">
        <f t="shared" ca="1" si="72"/>
        <v/>
      </c>
      <c r="BY48" s="210" t="e">
        <f t="shared" ca="1" si="130"/>
        <v>#VALUE!</v>
      </c>
      <c r="BZ48" s="210">
        <f t="shared" ca="1" si="131"/>
        <v>0</v>
      </c>
      <c r="CA48" s="60" t="str">
        <f t="shared" ca="1" si="75"/>
        <v/>
      </c>
      <c r="CB48" s="60" t="str">
        <f t="shared" ca="1" si="76"/>
        <v/>
      </c>
      <c r="CC48" s="636"/>
      <c r="CD48" s="60" t="str">
        <f t="shared" ca="1" si="77"/>
        <v/>
      </c>
      <c r="CE48" s="161" t="str">
        <f t="shared" ca="1" si="78"/>
        <v/>
      </c>
      <c r="CF48" s="225" t="str">
        <f t="shared" ca="1" si="79"/>
        <v>含税額</v>
      </c>
      <c r="CG48" s="226" t="str">
        <f t="shared" ca="1" si="80"/>
        <v/>
      </c>
      <c r="CH48" s="61"/>
      <c r="CI48" s="223"/>
      <c r="CJ48" s="213">
        <v>38</v>
      </c>
      <c r="CK48" s="218"/>
      <c r="CL48" s="51"/>
      <c r="CM48" s="68" t="str">
        <f>IFERROR(VLOOKUP(CL48,'（様式１号）３整理番号表'!$T$5:$V$15,2,FALSE),"")</f>
        <v/>
      </c>
      <c r="CN48" s="52"/>
      <c r="CO48" s="68" t="str">
        <f>IFERROR(VLOOKUP(CN48,'（様式１号）３整理番号表'!$T$19:$V$24,2,FALSE),"")</f>
        <v/>
      </c>
      <c r="CP48" s="52"/>
      <c r="CQ48" s="210">
        <f t="shared" si="132"/>
        <v>0</v>
      </c>
      <c r="CR48" s="227">
        <f t="shared" si="133"/>
        <v>0</v>
      </c>
      <c r="CS48" s="335" t="str">
        <f t="shared" ca="1" si="106"/>
        <v/>
      </c>
      <c r="CT48" s="31" t="str">
        <f t="shared" ca="1" si="83"/>
        <v/>
      </c>
      <c r="CU48" s="30" t="str">
        <f t="shared" ca="1" si="107"/>
        <v/>
      </c>
      <c r="CV48" s="236" t="str">
        <f t="shared" ca="1" si="84"/>
        <v/>
      </c>
      <c r="CW48" s="236" t="str">
        <f t="shared" ca="1" si="85"/>
        <v/>
      </c>
      <c r="CX48" s="236" t="str">
        <f t="shared" ca="1" si="86"/>
        <v/>
      </c>
      <c r="CY48" s="236" t="str">
        <f t="shared" ca="1" si="87"/>
        <v/>
      </c>
      <c r="CZ48" s="296" t="str">
        <f ca="1">IFERROR(VLOOKUP($CS48,'（様式１号）３整理番号表'!$Z$19:$AB$32,3,FALSE),"")</f>
        <v/>
      </c>
      <c r="DA48" s="239" t="str">
        <f t="shared" ca="1" si="88"/>
        <v/>
      </c>
      <c r="DB48" s="5"/>
      <c r="DC48" s="301" t="str">
        <f t="shared" ca="1" si="108"/>
        <v/>
      </c>
      <c r="DD48" s="304" t="str">
        <f t="shared" ca="1" si="111"/>
        <v/>
      </c>
      <c r="DE48" s="293" t="str">
        <f t="shared" ca="1" si="112"/>
        <v/>
      </c>
      <c r="DF48" s="293" t="str">
        <f t="shared" ca="1" si="113"/>
        <v/>
      </c>
      <c r="DG48" s="293" t="str">
        <f t="shared" ca="1" si="114"/>
        <v/>
      </c>
      <c r="DH48" s="293" t="str">
        <f t="shared" ca="1" si="115"/>
        <v/>
      </c>
      <c r="DI48" s="309" t="str">
        <f t="shared" ca="1" si="116"/>
        <v/>
      </c>
      <c r="DJ48" s="315" t="str">
        <f t="shared" ca="1" si="89"/>
        <v/>
      </c>
      <c r="DK48" s="5" t="str">
        <f t="shared" ca="1" si="117"/>
        <v/>
      </c>
      <c r="DL48" s="6"/>
      <c r="DM48" s="304"/>
      <c r="DN48" s="7"/>
      <c r="DO48" s="7"/>
      <c r="DP48" s="7"/>
      <c r="DQ48" s="7"/>
      <c r="DR48" s="298" t="str">
        <f>IFERROR(VLOOKUP($DL48,'（様式１号）３整理番号表'!$Z$19:$AB$32,3,FALSE),"")</f>
        <v/>
      </c>
      <c r="DS48" s="239" t="str">
        <f t="shared" si="90"/>
        <v/>
      </c>
      <c r="DT48" s="5"/>
      <c r="DU48" s="8"/>
      <c r="DV48" s="62" t="str">
        <f t="shared" ca="1" si="91"/>
        <v/>
      </c>
      <c r="DX48" s="320">
        <f t="shared" ca="1" si="152"/>
        <v>0</v>
      </c>
      <c r="DY48" s="320">
        <f t="shared" ca="1" si="152"/>
        <v>0</v>
      </c>
      <c r="DZ48" s="320">
        <f t="shared" ca="1" si="152"/>
        <v>0</v>
      </c>
      <c r="EA48" s="320">
        <f t="shared" ca="1" si="152"/>
        <v>0</v>
      </c>
      <c r="EB48" s="320">
        <f t="shared" ca="1" si="152"/>
        <v>0</v>
      </c>
      <c r="EC48" s="320">
        <f t="shared" ca="1" si="152"/>
        <v>0</v>
      </c>
      <c r="ED48" s="320">
        <f t="shared" ca="1" si="152"/>
        <v>0</v>
      </c>
      <c r="EE48" s="320">
        <f t="shared" ca="1" si="152"/>
        <v>0</v>
      </c>
      <c r="EF48" s="320">
        <f t="shared" ca="1" si="152"/>
        <v>0</v>
      </c>
      <c r="EG48" s="320">
        <f t="shared" ca="1" si="152"/>
        <v>0</v>
      </c>
      <c r="EH48" s="320">
        <f t="shared" ca="1" si="152"/>
        <v>0</v>
      </c>
      <c r="EI48" s="320">
        <f t="shared" ca="1" si="152"/>
        <v>0</v>
      </c>
      <c r="EJ48" s="320">
        <f t="shared" ca="1" si="152"/>
        <v>0</v>
      </c>
      <c r="EK48" s="320">
        <f t="shared" ca="1" si="152"/>
        <v>0</v>
      </c>
      <c r="EM48" s="278" t="str">
        <f t="shared" ca="1" si="148"/>
        <v/>
      </c>
      <c r="EN48" s="278" t="str">
        <f t="shared" ca="1" si="109"/>
        <v/>
      </c>
      <c r="EO48" s="278" t="str">
        <f t="shared" ca="1" si="110"/>
        <v/>
      </c>
      <c r="EP48" s="278" t="str">
        <f t="shared" ca="1" si="94"/>
        <v/>
      </c>
      <c r="EQ48" s="278" t="str">
        <f ca="1">IFERROR(INDEX('郵便番号（石川県）'!$A$3:$F$2574,MATCH(INDIRECT("'("&amp;EM48&amp;")'!E7"),'郵便番号（石川県）'!$A$3:$A$2574,0),6),"")</f>
        <v/>
      </c>
      <c r="ER48" s="278" t="str">
        <f ca="1">IFERROR(INDEX('郵便番号（石川県）'!$A$3:$F$2574,MATCH(INDIRECT("'("&amp;$EM48&amp;")'!E7"),'郵便番号（石川県）'!$A$3:$A$2574,0),5),"")</f>
        <v/>
      </c>
      <c r="ES48" s="278" t="str">
        <f t="shared" ca="1" si="95"/>
        <v/>
      </c>
      <c r="ET48" s="278" t="str">
        <f t="shared" ca="1" si="96"/>
        <v/>
      </c>
      <c r="EU48" s="278" t="str">
        <f t="shared" ca="1" si="97"/>
        <v/>
      </c>
      <c r="EV48" s="278" t="str">
        <f t="shared" ca="1" si="98"/>
        <v/>
      </c>
      <c r="EW48" s="278" t="str">
        <f t="shared" ca="1" si="99"/>
        <v/>
      </c>
      <c r="EX48" s="278" t="str">
        <f t="shared" ca="1" si="100"/>
        <v/>
      </c>
      <c r="EY48" s="278" t="str">
        <f t="shared" ca="1" si="101"/>
        <v/>
      </c>
      <c r="EZ48" s="278" t="str">
        <f t="shared" ca="1" si="102"/>
        <v/>
      </c>
      <c r="FA48" s="278" t="str">
        <f t="shared" ca="1" si="103"/>
        <v/>
      </c>
      <c r="FB48" s="661" t="str">
        <f t="shared" ca="1" si="104"/>
        <v/>
      </c>
      <c r="FC48" s="664">
        <v>38</v>
      </c>
      <c r="FD48" s="279" t="str">
        <f t="shared" ca="1" si="105"/>
        <v/>
      </c>
    </row>
    <row r="49" spans="1:160" ht="34.5" customHeight="1" x14ac:dyDescent="0.15">
      <c r="A49" s="401">
        <f t="shared" ca="1" si="24"/>
        <v>0</v>
      </c>
      <c r="B49" s="402">
        <f t="shared" si="1"/>
        <v>1</v>
      </c>
      <c r="C49" s="403">
        <f t="shared" ca="1" si="136"/>
        <v>0</v>
      </c>
      <c r="D49" s="403">
        <f t="shared" ca="1" si="137"/>
        <v>0</v>
      </c>
      <c r="E49" s="403">
        <f t="shared" ca="1" si="138"/>
        <v>0</v>
      </c>
      <c r="F49" s="403">
        <f t="shared" ca="1" si="139"/>
        <v>0</v>
      </c>
      <c r="G49" s="403">
        <f t="shared" ca="1" si="140"/>
        <v>0</v>
      </c>
      <c r="H49" s="403">
        <f t="shared" si="141"/>
        <v>0</v>
      </c>
      <c r="I49" s="403">
        <f t="shared" ca="1" si="142"/>
        <v>0</v>
      </c>
      <c r="J49" s="403">
        <f t="shared" ca="1" si="143"/>
        <v>0</v>
      </c>
      <c r="K49" s="402">
        <f t="shared" ca="1" si="144"/>
        <v>0</v>
      </c>
      <c r="L49" s="402">
        <f t="shared" ca="1" si="145"/>
        <v>0</v>
      </c>
      <c r="M49" s="402">
        <f t="shared" ca="1" si="146"/>
        <v>0</v>
      </c>
      <c r="N49" s="404" t="str">
        <f t="shared" ca="1" si="147"/>
        <v>石川県</v>
      </c>
      <c r="O49" s="63"/>
      <c r="P49" s="145" t="s">
        <v>412</v>
      </c>
      <c r="Q49" s="322" t="str">
        <f t="shared" ca="1" si="32"/>
        <v/>
      </c>
      <c r="R49" s="322" t="str">
        <f t="shared" ca="1" si="33"/>
        <v/>
      </c>
      <c r="S49" s="32" t="str">
        <f t="shared" ca="1" si="134"/>
        <v/>
      </c>
      <c r="T49" s="32" t="str">
        <f t="shared" ca="1" si="135"/>
        <v/>
      </c>
      <c r="U49" s="186" t="str">
        <f t="shared" ca="1" si="35"/>
        <v/>
      </c>
      <c r="V49" s="326">
        <f ca="1">IFERROR(VLOOKUP(U49,'（様式１号）３整理番号表'!$B$4:$H$5,2,FALSE),0)</f>
        <v>0</v>
      </c>
      <c r="W49" s="67">
        <f t="shared" ca="1" si="125"/>
        <v>0</v>
      </c>
      <c r="X49" s="23" t="str">
        <f t="shared" ca="1" si="118"/>
        <v/>
      </c>
      <c r="Y49" s="52" t="str">
        <f t="shared" ca="1" si="38"/>
        <v/>
      </c>
      <c r="Z49" s="68">
        <f ca="1">IFERROR(VLOOKUP(Y49,'（様式１号）３整理番号表'!$B$10:$H$16,2,FALSE),0)</f>
        <v>0</v>
      </c>
      <c r="AA49" s="52" t="str">
        <f t="shared" ca="1" si="39"/>
        <v/>
      </c>
      <c r="AB49" s="52" t="str">
        <f t="shared" ca="1" si="40"/>
        <v/>
      </c>
      <c r="AC49" s="68">
        <f ca="1">IFERROR(VLOOKUP(AB49,'（様式１号）３整理番号表'!$B$21:$H$22,2,FALSE),0)</f>
        <v>0</v>
      </c>
      <c r="AD49" s="52" t="str">
        <f t="shared" ca="1" si="9"/>
        <v/>
      </c>
      <c r="AE49" s="68">
        <f ca="1">IFERROR(VLOOKUP(AD49,'（様式１号）３整理番号表'!$B$26:$H$31,2,FALSE),0)</f>
        <v>0</v>
      </c>
      <c r="AF49" s="52" t="str">
        <f t="shared" ca="1" si="41"/>
        <v/>
      </c>
      <c r="AG49" s="68">
        <f ca="1">IFERROR(VLOOKUP(AF49,'（様式１号）３整理番号表'!$J$5:$N$59,2,FALSE),0)</f>
        <v>0</v>
      </c>
      <c r="AH49" s="51" t="str">
        <f t="shared" ca="1" si="42"/>
        <v/>
      </c>
      <c r="AI49" s="68">
        <f ca="1">IFERROR(VLOOKUP(AH49,'（様式１号）３整理番号表'!$P$5:$R$29,2,FALSE),0)</f>
        <v>0</v>
      </c>
      <c r="AJ49" s="71" t="str">
        <f t="shared" ca="1" si="43"/>
        <v/>
      </c>
      <c r="AK49" s="71" t="str">
        <f t="shared" ca="1" si="44"/>
        <v/>
      </c>
      <c r="AL49" s="71"/>
      <c r="AM49" s="51" t="str">
        <f t="shared" ca="1" si="45"/>
        <v/>
      </c>
      <c r="AN49" s="68">
        <f ca="1">IFERROR(VLOOKUP(AM49,'（様式１号）３整理番号表'!$P$5:$R$29,2,FALSE),0)</f>
        <v>0</v>
      </c>
      <c r="AO49" s="52" t="str">
        <f t="shared" ca="1" si="46"/>
        <v/>
      </c>
      <c r="AP49" s="68">
        <f t="shared" ca="1" si="126"/>
        <v>0</v>
      </c>
      <c r="AQ49" s="52" t="str">
        <f t="shared" ca="1" si="48"/>
        <v/>
      </c>
      <c r="AR49" s="23" t="str">
        <f t="shared" ca="1" si="49"/>
        <v/>
      </c>
      <c r="AS49" s="68" t="str">
        <f t="shared" ca="1" si="127"/>
        <v/>
      </c>
      <c r="AT49" s="188" t="str">
        <f t="shared" ca="1" si="51"/>
        <v/>
      </c>
      <c r="AU49" s="55" t="str">
        <f t="shared" ca="1" si="52"/>
        <v/>
      </c>
      <c r="AV49" s="655" t="str">
        <f t="shared" ca="1" si="150"/>
        <v/>
      </c>
      <c r="AW49" s="655" t="str">
        <f t="shared" ca="1" si="150"/>
        <v/>
      </c>
      <c r="AX49" s="655" t="str">
        <f t="shared" ca="1" si="150"/>
        <v/>
      </c>
      <c r="AY49" s="655" t="str">
        <f t="shared" ca="1" si="150"/>
        <v/>
      </c>
      <c r="AZ49" s="655" t="str">
        <f t="shared" ca="1" si="54"/>
        <v/>
      </c>
      <c r="BA49" s="655" t="str">
        <f t="shared" ca="1" si="151"/>
        <v/>
      </c>
      <c r="BB49" s="655" t="str">
        <f t="shared" ca="1" si="151"/>
        <v/>
      </c>
      <c r="BC49" s="655" t="str">
        <f t="shared" ca="1" si="151"/>
        <v/>
      </c>
      <c r="BD49" s="51" t="str">
        <f t="shared" ca="1" si="56"/>
        <v/>
      </c>
      <c r="BE49" s="52" t="str">
        <f t="shared" ca="1" si="57"/>
        <v/>
      </c>
      <c r="BF49" s="69">
        <f ca="1">IF(BD49&lt;&gt;"",INDEX('（様式１号）３整理番号表'!$AB$7:$AQ$12,MATCH(BD49,'（様式１号）３整理番号表'!$AA$7:$AA$12,0),MATCH(BE49,'（様式１号）３整理番号表'!$AB$6:$AQ$6,0)),0)</f>
        <v>0</v>
      </c>
      <c r="BG49" s="71" t="str">
        <f t="shared" ca="1" si="128"/>
        <v/>
      </c>
      <c r="BH49" s="54" t="str">
        <f t="shared" ca="1" si="129"/>
        <v/>
      </c>
      <c r="BI49" s="55" t="str">
        <f t="shared" ca="1" si="59"/>
        <v/>
      </c>
      <c r="BJ49" s="54" t="str">
        <f t="shared" ca="1" si="60"/>
        <v/>
      </c>
      <c r="BK49" s="53" t="str">
        <f t="shared" ca="1" si="61"/>
        <v/>
      </c>
      <c r="BL49" s="56" t="str">
        <f t="shared" ca="1" si="62"/>
        <v/>
      </c>
      <c r="BM49" s="57" t="str">
        <f t="shared" ca="1" si="63"/>
        <v/>
      </c>
      <c r="BN49" s="58" t="str">
        <f t="shared" ca="1" si="64"/>
        <v/>
      </c>
      <c r="BO49" s="56" t="str">
        <f t="shared" ca="1" si="65"/>
        <v/>
      </c>
      <c r="BP49" s="72" t="str">
        <f t="shared" ca="1" si="66"/>
        <v/>
      </c>
      <c r="BQ49" s="70" t="str">
        <f t="shared" ca="1" si="67"/>
        <v/>
      </c>
      <c r="BR49" s="160" t="str">
        <f t="shared" ca="1" si="13"/>
        <v/>
      </c>
      <c r="BS49" s="638" t="str">
        <f t="shared" ca="1" si="68"/>
        <v/>
      </c>
      <c r="BT49" s="51" t="str">
        <f t="shared" ca="1" si="69"/>
        <v/>
      </c>
      <c r="BU49" s="59" t="str">
        <f t="shared" ca="1" si="70"/>
        <v/>
      </c>
      <c r="BV49" s="60" t="str">
        <f t="shared" ca="1" si="71"/>
        <v/>
      </c>
      <c r="BW49" s="209">
        <f ca="1">IF('ポイント要件確認等（個別表）'!AD49=1,ROUNDDOWN('ポイント要件確認等（個別表）'!AV49,-3),IF('ポイント要件確認等（個別表）'!AD49=2,ROUNDDOWN('ポイント要件確認等（個別表）'!BH49,-3),IF('ポイント要件確認等（個別表）'!AD49=3,ROUNDDOWN('ポイント要件確認等（個別表）'!BT49,-3),0)))</f>
        <v>0</v>
      </c>
      <c r="BX49" s="60" t="str">
        <f t="shared" ca="1" si="72"/>
        <v/>
      </c>
      <c r="BY49" s="210" t="e">
        <f t="shared" ca="1" si="130"/>
        <v>#VALUE!</v>
      </c>
      <c r="BZ49" s="210">
        <f t="shared" ca="1" si="131"/>
        <v>0</v>
      </c>
      <c r="CA49" s="60" t="str">
        <f t="shared" ca="1" si="75"/>
        <v/>
      </c>
      <c r="CB49" s="60" t="str">
        <f t="shared" ca="1" si="76"/>
        <v/>
      </c>
      <c r="CC49" s="636"/>
      <c r="CD49" s="60" t="str">
        <f t="shared" ca="1" si="77"/>
        <v/>
      </c>
      <c r="CE49" s="161" t="str">
        <f t="shared" ca="1" si="78"/>
        <v/>
      </c>
      <c r="CF49" s="225" t="str">
        <f t="shared" ca="1" si="79"/>
        <v>含税額</v>
      </c>
      <c r="CG49" s="226" t="str">
        <f t="shared" ca="1" si="80"/>
        <v/>
      </c>
      <c r="CH49" s="61"/>
      <c r="CI49" s="223"/>
      <c r="CJ49" s="213">
        <v>39</v>
      </c>
      <c r="CK49" s="218"/>
      <c r="CL49" s="51"/>
      <c r="CM49" s="68" t="str">
        <f>IFERROR(VLOOKUP(CL49,'（様式１号）３整理番号表'!$T$5:$V$15,2,FALSE),"")</f>
        <v/>
      </c>
      <c r="CN49" s="52"/>
      <c r="CO49" s="68" t="str">
        <f>IFERROR(VLOOKUP(CN49,'（様式１号）３整理番号表'!$T$19:$V$24,2,FALSE),"")</f>
        <v/>
      </c>
      <c r="CP49" s="52"/>
      <c r="CQ49" s="210">
        <f t="shared" si="132"/>
        <v>0</v>
      </c>
      <c r="CR49" s="227">
        <f t="shared" si="133"/>
        <v>0</v>
      </c>
      <c r="CS49" s="335" t="str">
        <f t="shared" ca="1" si="106"/>
        <v/>
      </c>
      <c r="CT49" s="31" t="str">
        <f t="shared" ca="1" si="83"/>
        <v/>
      </c>
      <c r="CU49" s="30" t="str">
        <f t="shared" ca="1" si="107"/>
        <v/>
      </c>
      <c r="CV49" s="236" t="str">
        <f t="shared" ca="1" si="84"/>
        <v/>
      </c>
      <c r="CW49" s="236" t="str">
        <f t="shared" ca="1" si="85"/>
        <v/>
      </c>
      <c r="CX49" s="236" t="str">
        <f t="shared" ca="1" si="86"/>
        <v/>
      </c>
      <c r="CY49" s="236" t="str">
        <f t="shared" ca="1" si="87"/>
        <v/>
      </c>
      <c r="CZ49" s="296" t="str">
        <f ca="1">IFERROR(VLOOKUP($CS49,'（様式１号）３整理番号表'!$Z$19:$AB$32,3,FALSE),"")</f>
        <v/>
      </c>
      <c r="DA49" s="239" t="str">
        <f t="shared" ca="1" si="88"/>
        <v/>
      </c>
      <c r="DB49" s="5"/>
      <c r="DC49" s="301" t="str">
        <f t="shared" ca="1" si="108"/>
        <v/>
      </c>
      <c r="DD49" s="304" t="str">
        <f t="shared" ca="1" si="111"/>
        <v/>
      </c>
      <c r="DE49" s="293" t="str">
        <f t="shared" ca="1" si="112"/>
        <v/>
      </c>
      <c r="DF49" s="293" t="str">
        <f t="shared" ca="1" si="113"/>
        <v/>
      </c>
      <c r="DG49" s="293" t="str">
        <f t="shared" ca="1" si="114"/>
        <v/>
      </c>
      <c r="DH49" s="293" t="str">
        <f t="shared" ca="1" si="115"/>
        <v/>
      </c>
      <c r="DI49" s="309" t="str">
        <f t="shared" ca="1" si="116"/>
        <v/>
      </c>
      <c r="DJ49" s="315" t="str">
        <f t="shared" ca="1" si="89"/>
        <v/>
      </c>
      <c r="DK49" s="5" t="str">
        <f t="shared" ca="1" si="117"/>
        <v/>
      </c>
      <c r="DL49" s="6"/>
      <c r="DM49" s="304"/>
      <c r="DN49" s="7"/>
      <c r="DO49" s="7"/>
      <c r="DP49" s="7"/>
      <c r="DQ49" s="7"/>
      <c r="DR49" s="298" t="str">
        <f>IFERROR(VLOOKUP($DL49,'（様式１号）３整理番号表'!$Z$19:$AB$32,3,FALSE),"")</f>
        <v/>
      </c>
      <c r="DS49" s="239" t="str">
        <f t="shared" si="90"/>
        <v/>
      </c>
      <c r="DT49" s="5"/>
      <c r="DU49" s="8"/>
      <c r="DV49" s="62" t="str">
        <f t="shared" ca="1" si="91"/>
        <v/>
      </c>
      <c r="DX49" s="320">
        <f t="shared" ca="1" si="152"/>
        <v>0</v>
      </c>
      <c r="DY49" s="320">
        <f t="shared" ca="1" si="152"/>
        <v>0</v>
      </c>
      <c r="DZ49" s="320">
        <f t="shared" ca="1" si="152"/>
        <v>0</v>
      </c>
      <c r="EA49" s="320">
        <f t="shared" ca="1" si="152"/>
        <v>0</v>
      </c>
      <c r="EB49" s="320">
        <f t="shared" ca="1" si="152"/>
        <v>0</v>
      </c>
      <c r="EC49" s="320">
        <f t="shared" ca="1" si="152"/>
        <v>0</v>
      </c>
      <c r="ED49" s="320">
        <f t="shared" ca="1" si="152"/>
        <v>0</v>
      </c>
      <c r="EE49" s="320">
        <f t="shared" ca="1" si="152"/>
        <v>0</v>
      </c>
      <c r="EF49" s="320">
        <f t="shared" ca="1" si="152"/>
        <v>0</v>
      </c>
      <c r="EG49" s="320">
        <f t="shared" ca="1" si="152"/>
        <v>0</v>
      </c>
      <c r="EH49" s="320">
        <f t="shared" ca="1" si="152"/>
        <v>0</v>
      </c>
      <c r="EI49" s="320">
        <f t="shared" ca="1" si="152"/>
        <v>0</v>
      </c>
      <c r="EJ49" s="320">
        <f t="shared" ca="1" si="152"/>
        <v>0</v>
      </c>
      <c r="EK49" s="320">
        <f t="shared" ca="1" si="152"/>
        <v>0</v>
      </c>
      <c r="EM49" s="278" t="str">
        <f t="shared" ca="1" si="148"/>
        <v/>
      </c>
      <c r="EN49" s="278" t="str">
        <f t="shared" ca="1" si="109"/>
        <v/>
      </c>
      <c r="EO49" s="278" t="str">
        <f t="shared" ca="1" si="110"/>
        <v/>
      </c>
      <c r="EP49" s="278" t="str">
        <f t="shared" ca="1" si="94"/>
        <v/>
      </c>
      <c r="EQ49" s="278" t="str">
        <f ca="1">IFERROR(INDEX('郵便番号（石川県）'!$A$3:$F$2574,MATCH(INDIRECT("'("&amp;EM49&amp;")'!E7"),'郵便番号（石川県）'!$A$3:$A$2574,0),6),"")</f>
        <v/>
      </c>
      <c r="ER49" s="278" t="str">
        <f ca="1">IFERROR(INDEX('郵便番号（石川県）'!$A$3:$F$2574,MATCH(INDIRECT("'("&amp;$EM49&amp;")'!E7"),'郵便番号（石川県）'!$A$3:$A$2574,0),5),"")</f>
        <v/>
      </c>
      <c r="ES49" s="278" t="str">
        <f t="shared" ca="1" si="95"/>
        <v/>
      </c>
      <c r="ET49" s="278" t="str">
        <f t="shared" ca="1" si="96"/>
        <v/>
      </c>
      <c r="EU49" s="278" t="str">
        <f t="shared" ca="1" si="97"/>
        <v/>
      </c>
      <c r="EV49" s="278" t="str">
        <f t="shared" ca="1" si="98"/>
        <v/>
      </c>
      <c r="EW49" s="278" t="str">
        <f t="shared" ca="1" si="99"/>
        <v/>
      </c>
      <c r="EX49" s="278" t="str">
        <f t="shared" ca="1" si="100"/>
        <v/>
      </c>
      <c r="EY49" s="278" t="str">
        <f t="shared" ca="1" si="101"/>
        <v/>
      </c>
      <c r="EZ49" s="278" t="str">
        <f t="shared" ca="1" si="102"/>
        <v/>
      </c>
      <c r="FA49" s="278" t="str">
        <f t="shared" ca="1" si="103"/>
        <v/>
      </c>
      <c r="FB49" s="661" t="str">
        <f t="shared" ca="1" si="104"/>
        <v/>
      </c>
      <c r="FC49" s="663">
        <v>39</v>
      </c>
      <c r="FD49" s="279" t="str">
        <f t="shared" ca="1" si="105"/>
        <v/>
      </c>
    </row>
    <row r="50" spans="1:160" ht="34.5" customHeight="1" x14ac:dyDescent="0.15">
      <c r="A50" s="401">
        <f t="shared" ca="1" si="24"/>
        <v>0</v>
      </c>
      <c r="B50" s="402">
        <f t="shared" si="1"/>
        <v>1</v>
      </c>
      <c r="C50" s="403">
        <f t="shared" ca="1" si="136"/>
        <v>0</v>
      </c>
      <c r="D50" s="403">
        <f t="shared" ca="1" si="137"/>
        <v>0</v>
      </c>
      <c r="E50" s="403">
        <f t="shared" ca="1" si="138"/>
        <v>0</v>
      </c>
      <c r="F50" s="403">
        <f t="shared" ca="1" si="139"/>
        <v>0</v>
      </c>
      <c r="G50" s="403">
        <f t="shared" ca="1" si="140"/>
        <v>0</v>
      </c>
      <c r="H50" s="403">
        <f t="shared" si="141"/>
        <v>0</v>
      </c>
      <c r="I50" s="403">
        <f t="shared" ca="1" si="142"/>
        <v>0</v>
      </c>
      <c r="J50" s="403">
        <f t="shared" ca="1" si="143"/>
        <v>0</v>
      </c>
      <c r="K50" s="402">
        <f t="shared" ca="1" si="144"/>
        <v>0</v>
      </c>
      <c r="L50" s="402">
        <f t="shared" ca="1" si="145"/>
        <v>0</v>
      </c>
      <c r="M50" s="402">
        <f t="shared" ca="1" si="146"/>
        <v>0</v>
      </c>
      <c r="N50" s="404" t="str">
        <f t="shared" ca="1" si="147"/>
        <v>石川県</v>
      </c>
      <c r="O50" s="63"/>
      <c r="P50" s="145" t="s">
        <v>412</v>
      </c>
      <c r="Q50" s="322" t="str">
        <f t="shared" ca="1" si="32"/>
        <v/>
      </c>
      <c r="R50" s="322" t="str">
        <f t="shared" ca="1" si="33"/>
        <v/>
      </c>
      <c r="S50" s="32" t="str">
        <f t="shared" ca="1" si="134"/>
        <v/>
      </c>
      <c r="T50" s="32" t="str">
        <f t="shared" ca="1" si="135"/>
        <v/>
      </c>
      <c r="U50" s="186" t="str">
        <f t="shared" ca="1" si="35"/>
        <v/>
      </c>
      <c r="V50" s="326">
        <f ca="1">IFERROR(VLOOKUP(U50,'（様式１号）３整理番号表'!$B$4:$H$5,2,FALSE),0)</f>
        <v>0</v>
      </c>
      <c r="W50" s="67">
        <f t="shared" ca="1" si="125"/>
        <v>0</v>
      </c>
      <c r="X50" s="23" t="str">
        <f t="shared" ca="1" si="118"/>
        <v/>
      </c>
      <c r="Y50" s="52" t="str">
        <f t="shared" ca="1" si="38"/>
        <v/>
      </c>
      <c r="Z50" s="68">
        <f ca="1">IFERROR(VLOOKUP(Y50,'（様式１号）３整理番号表'!$B$10:$H$16,2,FALSE),0)</f>
        <v>0</v>
      </c>
      <c r="AA50" s="52" t="str">
        <f t="shared" ca="1" si="39"/>
        <v/>
      </c>
      <c r="AB50" s="52" t="str">
        <f t="shared" ca="1" si="40"/>
        <v/>
      </c>
      <c r="AC50" s="68">
        <f ca="1">IFERROR(VLOOKUP(AB50,'（様式１号）３整理番号表'!$B$21:$H$22,2,FALSE),0)</f>
        <v>0</v>
      </c>
      <c r="AD50" s="52" t="str">
        <f t="shared" ca="1" si="9"/>
        <v/>
      </c>
      <c r="AE50" s="68">
        <f ca="1">IFERROR(VLOOKUP(AD50,'（様式１号）３整理番号表'!$B$26:$H$31,2,FALSE),0)</f>
        <v>0</v>
      </c>
      <c r="AF50" s="52" t="str">
        <f t="shared" ca="1" si="41"/>
        <v/>
      </c>
      <c r="AG50" s="68">
        <f ca="1">IFERROR(VLOOKUP(AF50,'（様式１号）３整理番号表'!$J$5:$N$59,2,FALSE),0)</f>
        <v>0</v>
      </c>
      <c r="AH50" s="51" t="str">
        <f t="shared" ca="1" si="42"/>
        <v/>
      </c>
      <c r="AI50" s="68">
        <f ca="1">IFERROR(VLOOKUP(AH50,'（様式１号）３整理番号表'!$P$5:$R$29,2,FALSE),0)</f>
        <v>0</v>
      </c>
      <c r="AJ50" s="71" t="str">
        <f t="shared" ca="1" si="43"/>
        <v/>
      </c>
      <c r="AK50" s="71" t="str">
        <f t="shared" ca="1" si="44"/>
        <v/>
      </c>
      <c r="AL50" s="71"/>
      <c r="AM50" s="51" t="str">
        <f t="shared" ca="1" si="45"/>
        <v/>
      </c>
      <c r="AN50" s="68">
        <f ca="1">IFERROR(VLOOKUP(AM50,'（様式１号）３整理番号表'!$P$5:$R$29,2,FALSE),0)</f>
        <v>0</v>
      </c>
      <c r="AO50" s="52" t="str">
        <f t="shared" ca="1" si="46"/>
        <v/>
      </c>
      <c r="AP50" s="68">
        <f t="shared" ca="1" si="126"/>
        <v>0</v>
      </c>
      <c r="AQ50" s="52" t="str">
        <f t="shared" ca="1" si="48"/>
        <v/>
      </c>
      <c r="AR50" s="23" t="str">
        <f t="shared" ca="1" si="49"/>
        <v/>
      </c>
      <c r="AS50" s="68" t="str">
        <f t="shared" ca="1" si="127"/>
        <v/>
      </c>
      <c r="AT50" s="188" t="str">
        <f t="shared" ca="1" si="51"/>
        <v/>
      </c>
      <c r="AU50" s="55" t="str">
        <f t="shared" ca="1" si="52"/>
        <v/>
      </c>
      <c r="AV50" s="655" t="str">
        <f t="shared" ca="1" si="150"/>
        <v/>
      </c>
      <c r="AW50" s="655" t="str">
        <f t="shared" ca="1" si="150"/>
        <v/>
      </c>
      <c r="AX50" s="655" t="str">
        <f t="shared" ca="1" si="150"/>
        <v/>
      </c>
      <c r="AY50" s="655" t="str">
        <f t="shared" ca="1" si="150"/>
        <v/>
      </c>
      <c r="AZ50" s="655" t="str">
        <f t="shared" ca="1" si="54"/>
        <v/>
      </c>
      <c r="BA50" s="655" t="str">
        <f t="shared" ca="1" si="151"/>
        <v/>
      </c>
      <c r="BB50" s="655" t="str">
        <f t="shared" ca="1" si="151"/>
        <v/>
      </c>
      <c r="BC50" s="655" t="str">
        <f t="shared" ca="1" si="151"/>
        <v/>
      </c>
      <c r="BD50" s="51" t="str">
        <f t="shared" ca="1" si="56"/>
        <v/>
      </c>
      <c r="BE50" s="52" t="str">
        <f t="shared" ca="1" si="57"/>
        <v/>
      </c>
      <c r="BF50" s="69">
        <f ca="1">IF(BD50&lt;&gt;"",INDEX('（様式１号）３整理番号表'!$AB$7:$AQ$12,MATCH(BD50,'（様式１号）３整理番号表'!$AA$7:$AA$12,0),MATCH(BE50,'（様式１号）３整理番号表'!$AB$6:$AQ$6,0)),0)</f>
        <v>0</v>
      </c>
      <c r="BG50" s="71" t="str">
        <f t="shared" ca="1" si="128"/>
        <v/>
      </c>
      <c r="BH50" s="54" t="str">
        <f t="shared" ca="1" si="129"/>
        <v/>
      </c>
      <c r="BI50" s="55" t="str">
        <f t="shared" ca="1" si="59"/>
        <v/>
      </c>
      <c r="BJ50" s="54" t="str">
        <f t="shared" ca="1" si="60"/>
        <v/>
      </c>
      <c r="BK50" s="53" t="str">
        <f t="shared" ca="1" si="61"/>
        <v/>
      </c>
      <c r="BL50" s="56" t="str">
        <f t="shared" ca="1" si="62"/>
        <v/>
      </c>
      <c r="BM50" s="57" t="str">
        <f t="shared" ca="1" si="63"/>
        <v/>
      </c>
      <c r="BN50" s="58" t="str">
        <f t="shared" ca="1" si="64"/>
        <v/>
      </c>
      <c r="BO50" s="56" t="str">
        <f t="shared" ca="1" si="65"/>
        <v/>
      </c>
      <c r="BP50" s="72" t="str">
        <f t="shared" ca="1" si="66"/>
        <v/>
      </c>
      <c r="BQ50" s="70" t="str">
        <f t="shared" ca="1" si="67"/>
        <v/>
      </c>
      <c r="BR50" s="160" t="str">
        <f t="shared" ca="1" si="13"/>
        <v/>
      </c>
      <c r="BS50" s="638" t="str">
        <f t="shared" ca="1" si="68"/>
        <v/>
      </c>
      <c r="BT50" s="51" t="str">
        <f t="shared" ca="1" si="69"/>
        <v/>
      </c>
      <c r="BU50" s="59" t="str">
        <f t="shared" ca="1" si="70"/>
        <v/>
      </c>
      <c r="BV50" s="60" t="str">
        <f t="shared" ca="1" si="71"/>
        <v/>
      </c>
      <c r="BW50" s="209">
        <f ca="1">IF('ポイント要件確認等（個別表）'!AD50=1,ROUNDDOWN('ポイント要件確認等（個別表）'!AV50,-3),IF('ポイント要件確認等（個別表）'!AD50=2,ROUNDDOWN('ポイント要件確認等（個別表）'!BH50,-3),IF('ポイント要件確認等（個別表）'!AD50=3,ROUNDDOWN('ポイント要件確認等（個別表）'!BT50,-3),0)))</f>
        <v>0</v>
      </c>
      <c r="BX50" s="60" t="str">
        <f t="shared" ca="1" si="72"/>
        <v/>
      </c>
      <c r="BY50" s="210" t="e">
        <f t="shared" ca="1" si="130"/>
        <v>#VALUE!</v>
      </c>
      <c r="BZ50" s="210">
        <f t="shared" ca="1" si="131"/>
        <v>0</v>
      </c>
      <c r="CA50" s="60" t="str">
        <f t="shared" ca="1" si="75"/>
        <v/>
      </c>
      <c r="CB50" s="60" t="str">
        <f t="shared" ca="1" si="76"/>
        <v/>
      </c>
      <c r="CC50" s="636"/>
      <c r="CD50" s="60" t="str">
        <f t="shared" ca="1" si="77"/>
        <v/>
      </c>
      <c r="CE50" s="161" t="str">
        <f t="shared" ca="1" si="78"/>
        <v/>
      </c>
      <c r="CF50" s="225" t="str">
        <f t="shared" ca="1" si="79"/>
        <v>含税額</v>
      </c>
      <c r="CG50" s="226" t="str">
        <f t="shared" ca="1" si="80"/>
        <v/>
      </c>
      <c r="CH50" s="61"/>
      <c r="CI50" s="223"/>
      <c r="CJ50" s="213">
        <v>40</v>
      </c>
      <c r="CK50" s="218"/>
      <c r="CL50" s="51"/>
      <c r="CM50" s="68" t="str">
        <f>IFERROR(VLOOKUP(CL50,'（様式１号）３整理番号表'!$T$5:$V$15,2,FALSE),"")</f>
        <v/>
      </c>
      <c r="CN50" s="52"/>
      <c r="CO50" s="68" t="str">
        <f>IFERROR(VLOOKUP(CN50,'（様式１号）３整理番号表'!$T$19:$V$24,2,FALSE),"")</f>
        <v/>
      </c>
      <c r="CP50" s="52"/>
      <c r="CQ50" s="210">
        <f t="shared" si="132"/>
        <v>0</v>
      </c>
      <c r="CR50" s="227">
        <f t="shared" si="133"/>
        <v>0</v>
      </c>
      <c r="CS50" s="335" t="str">
        <f t="shared" ca="1" si="106"/>
        <v/>
      </c>
      <c r="CT50" s="31" t="str">
        <f t="shared" ca="1" si="83"/>
        <v/>
      </c>
      <c r="CU50" s="30" t="str">
        <f t="shared" ca="1" si="107"/>
        <v/>
      </c>
      <c r="CV50" s="236" t="str">
        <f t="shared" ca="1" si="84"/>
        <v/>
      </c>
      <c r="CW50" s="236" t="str">
        <f t="shared" ca="1" si="85"/>
        <v/>
      </c>
      <c r="CX50" s="236" t="str">
        <f t="shared" ca="1" si="86"/>
        <v/>
      </c>
      <c r="CY50" s="236" t="str">
        <f t="shared" ca="1" si="87"/>
        <v/>
      </c>
      <c r="CZ50" s="296" t="str">
        <f ca="1">IFERROR(VLOOKUP($CS50,'（様式１号）３整理番号表'!$Z$19:$AB$32,3,FALSE),"")</f>
        <v/>
      </c>
      <c r="DA50" s="239" t="str">
        <f t="shared" ca="1" si="88"/>
        <v/>
      </c>
      <c r="DB50" s="5"/>
      <c r="DC50" s="301" t="str">
        <f t="shared" ca="1" si="108"/>
        <v/>
      </c>
      <c r="DD50" s="304" t="str">
        <f t="shared" ca="1" si="111"/>
        <v/>
      </c>
      <c r="DE50" s="293" t="str">
        <f t="shared" ca="1" si="112"/>
        <v/>
      </c>
      <c r="DF50" s="293" t="str">
        <f t="shared" ca="1" si="113"/>
        <v/>
      </c>
      <c r="DG50" s="293" t="str">
        <f t="shared" ca="1" si="114"/>
        <v/>
      </c>
      <c r="DH50" s="293" t="str">
        <f t="shared" ca="1" si="115"/>
        <v/>
      </c>
      <c r="DI50" s="309" t="str">
        <f t="shared" ca="1" si="116"/>
        <v/>
      </c>
      <c r="DJ50" s="315" t="str">
        <f t="shared" ca="1" si="89"/>
        <v/>
      </c>
      <c r="DK50" s="5" t="str">
        <f t="shared" ca="1" si="117"/>
        <v/>
      </c>
      <c r="DL50" s="6"/>
      <c r="DM50" s="304"/>
      <c r="DN50" s="7"/>
      <c r="DO50" s="7"/>
      <c r="DP50" s="7"/>
      <c r="DQ50" s="7"/>
      <c r="DR50" s="298" t="str">
        <f>IFERROR(VLOOKUP($DL50,'（様式１号）３整理番号表'!$Z$19:$AB$32,3,FALSE),"")</f>
        <v/>
      </c>
      <c r="DS50" s="239" t="str">
        <f t="shared" si="90"/>
        <v/>
      </c>
      <c r="DT50" s="5"/>
      <c r="DU50" s="8"/>
      <c r="DV50" s="62" t="str">
        <f t="shared" ca="1" si="91"/>
        <v/>
      </c>
      <c r="DX50" s="320">
        <f t="shared" ca="1" si="152"/>
        <v>0</v>
      </c>
      <c r="DY50" s="320">
        <f t="shared" ca="1" si="152"/>
        <v>0</v>
      </c>
      <c r="DZ50" s="320">
        <f t="shared" ca="1" si="152"/>
        <v>0</v>
      </c>
      <c r="EA50" s="320">
        <f t="shared" ca="1" si="152"/>
        <v>0</v>
      </c>
      <c r="EB50" s="320">
        <f t="shared" ca="1" si="152"/>
        <v>0</v>
      </c>
      <c r="EC50" s="320">
        <f t="shared" ca="1" si="152"/>
        <v>0</v>
      </c>
      <c r="ED50" s="320">
        <f t="shared" ca="1" si="152"/>
        <v>0</v>
      </c>
      <c r="EE50" s="320">
        <f t="shared" ca="1" si="152"/>
        <v>0</v>
      </c>
      <c r="EF50" s="320">
        <f t="shared" ca="1" si="152"/>
        <v>0</v>
      </c>
      <c r="EG50" s="320">
        <f t="shared" ca="1" si="152"/>
        <v>0</v>
      </c>
      <c r="EH50" s="320">
        <f t="shared" ca="1" si="152"/>
        <v>0</v>
      </c>
      <c r="EI50" s="320">
        <f t="shared" ca="1" si="152"/>
        <v>0</v>
      </c>
      <c r="EJ50" s="320">
        <f t="shared" ca="1" si="152"/>
        <v>0</v>
      </c>
      <c r="EK50" s="320">
        <f t="shared" ca="1" si="152"/>
        <v>0</v>
      </c>
      <c r="EM50" s="278" t="str">
        <f t="shared" ca="1" si="148"/>
        <v/>
      </c>
      <c r="EN50" s="278" t="str">
        <f t="shared" ca="1" si="109"/>
        <v/>
      </c>
      <c r="EO50" s="278" t="str">
        <f t="shared" ca="1" si="110"/>
        <v/>
      </c>
      <c r="EP50" s="278" t="str">
        <f t="shared" ca="1" si="94"/>
        <v/>
      </c>
      <c r="EQ50" s="278" t="str">
        <f ca="1">IFERROR(INDEX('郵便番号（石川県）'!$A$3:$F$2574,MATCH(INDIRECT("'("&amp;EM50&amp;")'!E7"),'郵便番号（石川県）'!$A$3:$A$2574,0),6),"")</f>
        <v/>
      </c>
      <c r="ER50" s="278" t="str">
        <f ca="1">IFERROR(INDEX('郵便番号（石川県）'!$A$3:$F$2574,MATCH(INDIRECT("'("&amp;$EM50&amp;")'!E7"),'郵便番号（石川県）'!$A$3:$A$2574,0),5),"")</f>
        <v/>
      </c>
      <c r="ES50" s="278" t="str">
        <f t="shared" ca="1" si="95"/>
        <v/>
      </c>
      <c r="ET50" s="278" t="str">
        <f t="shared" ca="1" si="96"/>
        <v/>
      </c>
      <c r="EU50" s="278" t="str">
        <f t="shared" ca="1" si="97"/>
        <v/>
      </c>
      <c r="EV50" s="278" t="str">
        <f t="shared" ca="1" si="98"/>
        <v/>
      </c>
      <c r="EW50" s="278" t="str">
        <f t="shared" ca="1" si="99"/>
        <v/>
      </c>
      <c r="EX50" s="278" t="str">
        <f t="shared" ca="1" si="100"/>
        <v/>
      </c>
      <c r="EY50" s="278" t="str">
        <f t="shared" ca="1" si="101"/>
        <v/>
      </c>
      <c r="EZ50" s="278" t="str">
        <f t="shared" ca="1" si="102"/>
        <v/>
      </c>
      <c r="FA50" s="278" t="str">
        <f t="shared" ca="1" si="103"/>
        <v/>
      </c>
      <c r="FB50" s="661" t="str">
        <f t="shared" ca="1" si="104"/>
        <v/>
      </c>
      <c r="FC50" s="664">
        <v>40</v>
      </c>
      <c r="FD50" s="279" t="str">
        <f t="shared" ca="1" si="105"/>
        <v/>
      </c>
    </row>
    <row r="51" spans="1:160" ht="34.5" customHeight="1" x14ac:dyDescent="0.15">
      <c r="A51" s="401">
        <f t="shared" ca="1" si="24"/>
        <v>0</v>
      </c>
      <c r="B51" s="402">
        <f t="shared" si="1"/>
        <v>1</v>
      </c>
      <c r="C51" s="403">
        <f t="shared" ca="1" si="136"/>
        <v>0</v>
      </c>
      <c r="D51" s="403">
        <f t="shared" ca="1" si="137"/>
        <v>0</v>
      </c>
      <c r="E51" s="403">
        <f t="shared" ca="1" si="138"/>
        <v>0</v>
      </c>
      <c r="F51" s="403">
        <f t="shared" ca="1" si="139"/>
        <v>0</v>
      </c>
      <c r="G51" s="403">
        <f t="shared" ca="1" si="140"/>
        <v>0</v>
      </c>
      <c r="H51" s="403">
        <f t="shared" si="141"/>
        <v>0</v>
      </c>
      <c r="I51" s="403">
        <f t="shared" ca="1" si="142"/>
        <v>0</v>
      </c>
      <c r="J51" s="403">
        <f t="shared" ca="1" si="143"/>
        <v>0</v>
      </c>
      <c r="K51" s="402">
        <f t="shared" ca="1" si="144"/>
        <v>0</v>
      </c>
      <c r="L51" s="402">
        <f t="shared" ca="1" si="145"/>
        <v>0</v>
      </c>
      <c r="M51" s="402">
        <f t="shared" ca="1" si="146"/>
        <v>0</v>
      </c>
      <c r="N51" s="404" t="str">
        <f t="shared" ca="1" si="147"/>
        <v>石川県</v>
      </c>
      <c r="O51" s="63"/>
      <c r="P51" s="145" t="s">
        <v>412</v>
      </c>
      <c r="Q51" s="322" t="str">
        <f t="shared" ca="1" si="32"/>
        <v/>
      </c>
      <c r="R51" s="322" t="str">
        <f t="shared" ca="1" si="33"/>
        <v/>
      </c>
      <c r="S51" s="32" t="str">
        <f t="shared" ca="1" si="134"/>
        <v/>
      </c>
      <c r="T51" s="32" t="str">
        <f t="shared" ca="1" si="135"/>
        <v/>
      </c>
      <c r="U51" s="186" t="str">
        <f t="shared" ca="1" si="35"/>
        <v/>
      </c>
      <c r="V51" s="326">
        <f ca="1">IFERROR(VLOOKUP(U51,'（様式１号）３整理番号表'!$B$4:$H$5,2,FALSE),0)</f>
        <v>0</v>
      </c>
      <c r="W51" s="67">
        <f t="shared" ca="1" si="125"/>
        <v>0</v>
      </c>
      <c r="X51" s="23" t="str">
        <f t="shared" ca="1" si="118"/>
        <v/>
      </c>
      <c r="Y51" s="52" t="str">
        <f t="shared" ca="1" si="38"/>
        <v/>
      </c>
      <c r="Z51" s="68">
        <f ca="1">IFERROR(VLOOKUP(Y51,'（様式１号）３整理番号表'!$B$10:$H$16,2,FALSE),0)</f>
        <v>0</v>
      </c>
      <c r="AA51" s="52" t="str">
        <f t="shared" ca="1" si="39"/>
        <v/>
      </c>
      <c r="AB51" s="52" t="str">
        <f t="shared" ca="1" si="40"/>
        <v/>
      </c>
      <c r="AC51" s="68">
        <f ca="1">IFERROR(VLOOKUP(AB51,'（様式１号）３整理番号表'!$B$21:$H$22,2,FALSE),0)</f>
        <v>0</v>
      </c>
      <c r="AD51" s="52" t="str">
        <f t="shared" ca="1" si="9"/>
        <v/>
      </c>
      <c r="AE51" s="68">
        <f ca="1">IFERROR(VLOOKUP(AD51,'（様式１号）３整理番号表'!$B$26:$H$31,2,FALSE),0)</f>
        <v>0</v>
      </c>
      <c r="AF51" s="52" t="str">
        <f t="shared" ca="1" si="41"/>
        <v/>
      </c>
      <c r="AG51" s="68">
        <f ca="1">IFERROR(VLOOKUP(AF51,'（様式１号）３整理番号表'!$J$5:$N$59,2,FALSE),0)</f>
        <v>0</v>
      </c>
      <c r="AH51" s="51" t="str">
        <f t="shared" ca="1" si="42"/>
        <v/>
      </c>
      <c r="AI51" s="68">
        <f ca="1">IFERROR(VLOOKUP(AH51,'（様式１号）３整理番号表'!$P$5:$R$29,2,FALSE),0)</f>
        <v>0</v>
      </c>
      <c r="AJ51" s="71" t="str">
        <f t="shared" ca="1" si="43"/>
        <v/>
      </c>
      <c r="AK51" s="71" t="str">
        <f t="shared" ca="1" si="44"/>
        <v/>
      </c>
      <c r="AL51" s="71"/>
      <c r="AM51" s="51" t="str">
        <f t="shared" ca="1" si="45"/>
        <v/>
      </c>
      <c r="AN51" s="68">
        <f ca="1">IFERROR(VLOOKUP(AM51,'（様式１号）３整理番号表'!$P$5:$R$29,2,FALSE),0)</f>
        <v>0</v>
      </c>
      <c r="AO51" s="52" t="str">
        <f t="shared" ca="1" si="46"/>
        <v/>
      </c>
      <c r="AP51" s="68">
        <f t="shared" ca="1" si="126"/>
        <v>0</v>
      </c>
      <c r="AQ51" s="52" t="str">
        <f t="shared" ca="1" si="48"/>
        <v/>
      </c>
      <c r="AR51" s="23" t="str">
        <f t="shared" ca="1" si="49"/>
        <v/>
      </c>
      <c r="AS51" s="68" t="str">
        <f t="shared" ca="1" si="127"/>
        <v/>
      </c>
      <c r="AT51" s="188" t="str">
        <f t="shared" ca="1" si="51"/>
        <v/>
      </c>
      <c r="AU51" s="55" t="str">
        <f t="shared" ca="1" si="52"/>
        <v/>
      </c>
      <c r="AV51" s="655" t="str">
        <f t="shared" ca="1" si="150"/>
        <v/>
      </c>
      <c r="AW51" s="655" t="str">
        <f t="shared" ca="1" si="150"/>
        <v/>
      </c>
      <c r="AX51" s="655" t="str">
        <f t="shared" ca="1" si="150"/>
        <v/>
      </c>
      <c r="AY51" s="655" t="str">
        <f t="shared" ca="1" si="150"/>
        <v/>
      </c>
      <c r="AZ51" s="655" t="str">
        <f t="shared" ca="1" si="54"/>
        <v/>
      </c>
      <c r="BA51" s="655" t="str">
        <f t="shared" ca="1" si="151"/>
        <v/>
      </c>
      <c r="BB51" s="655" t="str">
        <f t="shared" ca="1" si="151"/>
        <v/>
      </c>
      <c r="BC51" s="655" t="str">
        <f t="shared" ca="1" si="151"/>
        <v/>
      </c>
      <c r="BD51" s="51" t="str">
        <f t="shared" ca="1" si="56"/>
        <v/>
      </c>
      <c r="BE51" s="52" t="str">
        <f t="shared" ca="1" si="57"/>
        <v/>
      </c>
      <c r="BF51" s="69">
        <f ca="1">IF(BD51&lt;&gt;"",INDEX('（様式１号）３整理番号表'!$AB$7:$AQ$12,MATCH(BD51,'（様式１号）３整理番号表'!$AA$7:$AA$12,0),MATCH(BE51,'（様式１号）３整理番号表'!$AB$6:$AQ$6,0)),0)</f>
        <v>0</v>
      </c>
      <c r="BG51" s="71" t="str">
        <f t="shared" ca="1" si="128"/>
        <v/>
      </c>
      <c r="BH51" s="54" t="str">
        <f t="shared" ca="1" si="129"/>
        <v/>
      </c>
      <c r="BI51" s="55" t="str">
        <f t="shared" ca="1" si="59"/>
        <v/>
      </c>
      <c r="BJ51" s="54" t="str">
        <f t="shared" ca="1" si="60"/>
        <v/>
      </c>
      <c r="BK51" s="53" t="str">
        <f t="shared" ca="1" si="61"/>
        <v/>
      </c>
      <c r="BL51" s="56" t="str">
        <f t="shared" ca="1" si="62"/>
        <v/>
      </c>
      <c r="BM51" s="57" t="str">
        <f t="shared" ca="1" si="63"/>
        <v/>
      </c>
      <c r="BN51" s="58" t="str">
        <f t="shared" ca="1" si="64"/>
        <v/>
      </c>
      <c r="BO51" s="56" t="str">
        <f t="shared" ca="1" si="65"/>
        <v/>
      </c>
      <c r="BP51" s="72" t="str">
        <f t="shared" ca="1" si="66"/>
        <v/>
      </c>
      <c r="BQ51" s="70" t="str">
        <f t="shared" ca="1" si="67"/>
        <v/>
      </c>
      <c r="BR51" s="160" t="str">
        <f t="shared" ca="1" si="13"/>
        <v/>
      </c>
      <c r="BS51" s="638" t="str">
        <f t="shared" ca="1" si="68"/>
        <v/>
      </c>
      <c r="BT51" s="51" t="str">
        <f t="shared" ca="1" si="69"/>
        <v/>
      </c>
      <c r="BU51" s="59" t="str">
        <f t="shared" ca="1" si="70"/>
        <v/>
      </c>
      <c r="BV51" s="60" t="str">
        <f t="shared" ca="1" si="71"/>
        <v/>
      </c>
      <c r="BW51" s="209">
        <f ca="1">IF('ポイント要件確認等（個別表）'!AD51=1,ROUNDDOWN('ポイント要件確認等（個別表）'!AV51,-3),IF('ポイント要件確認等（個別表）'!AD51=2,ROUNDDOWN('ポイント要件確認等（個別表）'!BH51,-3),IF('ポイント要件確認等（個別表）'!AD51=3,ROUNDDOWN('ポイント要件確認等（個別表）'!BT51,-3),0)))</f>
        <v>0</v>
      </c>
      <c r="BX51" s="60" t="str">
        <f t="shared" ca="1" si="72"/>
        <v/>
      </c>
      <c r="BY51" s="210" t="e">
        <f t="shared" ca="1" si="130"/>
        <v>#VALUE!</v>
      </c>
      <c r="BZ51" s="210">
        <f t="shared" ca="1" si="131"/>
        <v>0</v>
      </c>
      <c r="CA51" s="60" t="str">
        <f t="shared" ca="1" si="75"/>
        <v/>
      </c>
      <c r="CB51" s="60" t="str">
        <f t="shared" ca="1" si="76"/>
        <v/>
      </c>
      <c r="CC51" s="636"/>
      <c r="CD51" s="60" t="str">
        <f t="shared" ca="1" si="77"/>
        <v/>
      </c>
      <c r="CE51" s="161" t="str">
        <f t="shared" ca="1" si="78"/>
        <v/>
      </c>
      <c r="CF51" s="225" t="str">
        <f t="shared" ca="1" si="79"/>
        <v>含税額</v>
      </c>
      <c r="CG51" s="226" t="str">
        <f t="shared" ca="1" si="80"/>
        <v/>
      </c>
      <c r="CH51" s="61"/>
      <c r="CI51" s="223"/>
      <c r="CJ51" s="213">
        <v>41</v>
      </c>
      <c r="CK51" s="218"/>
      <c r="CL51" s="51"/>
      <c r="CM51" s="68" t="str">
        <f>IFERROR(VLOOKUP(CL51,'（様式１号）３整理番号表'!$T$5:$V$15,2,FALSE),"")</f>
        <v/>
      </c>
      <c r="CN51" s="52"/>
      <c r="CO51" s="68" t="str">
        <f>IFERROR(VLOOKUP(CN51,'（様式１号）３整理番号表'!$T$19:$V$24,2,FALSE),"")</f>
        <v/>
      </c>
      <c r="CP51" s="52"/>
      <c r="CQ51" s="210">
        <f t="shared" si="132"/>
        <v>0</v>
      </c>
      <c r="CR51" s="227">
        <f t="shared" si="133"/>
        <v>0</v>
      </c>
      <c r="CS51" s="335" t="str">
        <f t="shared" ca="1" si="106"/>
        <v/>
      </c>
      <c r="CT51" s="31" t="str">
        <f t="shared" ca="1" si="83"/>
        <v/>
      </c>
      <c r="CU51" s="30" t="str">
        <f t="shared" ca="1" si="107"/>
        <v/>
      </c>
      <c r="CV51" s="236" t="str">
        <f t="shared" ca="1" si="84"/>
        <v/>
      </c>
      <c r="CW51" s="236" t="str">
        <f t="shared" ca="1" si="85"/>
        <v/>
      </c>
      <c r="CX51" s="236" t="str">
        <f t="shared" ca="1" si="86"/>
        <v/>
      </c>
      <c r="CY51" s="236" t="str">
        <f t="shared" ca="1" si="87"/>
        <v/>
      </c>
      <c r="CZ51" s="296" t="str">
        <f ca="1">IFERROR(VLOOKUP($CS51,'（様式１号）３整理番号表'!$Z$19:$AB$32,3,FALSE),"")</f>
        <v/>
      </c>
      <c r="DA51" s="239" t="str">
        <f t="shared" ca="1" si="88"/>
        <v/>
      </c>
      <c r="DB51" s="5"/>
      <c r="DC51" s="301" t="str">
        <f t="shared" ca="1" si="108"/>
        <v/>
      </c>
      <c r="DD51" s="304" t="str">
        <f t="shared" ca="1" si="111"/>
        <v/>
      </c>
      <c r="DE51" s="293" t="str">
        <f t="shared" ca="1" si="112"/>
        <v/>
      </c>
      <c r="DF51" s="293" t="str">
        <f t="shared" ca="1" si="113"/>
        <v/>
      </c>
      <c r="DG51" s="293" t="str">
        <f t="shared" ca="1" si="114"/>
        <v/>
      </c>
      <c r="DH51" s="293" t="str">
        <f t="shared" ca="1" si="115"/>
        <v/>
      </c>
      <c r="DI51" s="309" t="str">
        <f t="shared" ca="1" si="116"/>
        <v/>
      </c>
      <c r="DJ51" s="315" t="str">
        <f t="shared" ca="1" si="89"/>
        <v/>
      </c>
      <c r="DK51" s="5" t="str">
        <f t="shared" ca="1" si="117"/>
        <v/>
      </c>
      <c r="DL51" s="6"/>
      <c r="DM51" s="304"/>
      <c r="DN51" s="7"/>
      <c r="DO51" s="7"/>
      <c r="DP51" s="7"/>
      <c r="DQ51" s="7"/>
      <c r="DR51" s="298" t="str">
        <f>IFERROR(VLOOKUP($DL51,'（様式１号）３整理番号表'!$Z$19:$AB$32,3,FALSE),"")</f>
        <v/>
      </c>
      <c r="DS51" s="239" t="str">
        <f t="shared" si="90"/>
        <v/>
      </c>
      <c r="DT51" s="5"/>
      <c r="DU51" s="8"/>
      <c r="DV51" s="62" t="str">
        <f t="shared" ca="1" si="91"/>
        <v/>
      </c>
      <c r="DX51" s="320">
        <f t="shared" ca="1" si="152"/>
        <v>0</v>
      </c>
      <c r="DY51" s="320">
        <f t="shared" ca="1" si="152"/>
        <v>0</v>
      </c>
      <c r="DZ51" s="320">
        <f t="shared" ca="1" si="152"/>
        <v>0</v>
      </c>
      <c r="EA51" s="320">
        <f t="shared" ca="1" si="152"/>
        <v>0</v>
      </c>
      <c r="EB51" s="320">
        <f t="shared" ca="1" si="152"/>
        <v>0</v>
      </c>
      <c r="EC51" s="320">
        <f t="shared" ca="1" si="152"/>
        <v>0</v>
      </c>
      <c r="ED51" s="320">
        <f t="shared" ca="1" si="152"/>
        <v>0</v>
      </c>
      <c r="EE51" s="320">
        <f t="shared" ca="1" si="152"/>
        <v>0</v>
      </c>
      <c r="EF51" s="320">
        <f t="shared" ca="1" si="152"/>
        <v>0</v>
      </c>
      <c r="EG51" s="320">
        <f t="shared" ca="1" si="152"/>
        <v>0</v>
      </c>
      <c r="EH51" s="320">
        <f t="shared" ca="1" si="152"/>
        <v>0</v>
      </c>
      <c r="EI51" s="320">
        <f t="shared" ca="1" si="152"/>
        <v>0</v>
      </c>
      <c r="EJ51" s="320">
        <f t="shared" ca="1" si="152"/>
        <v>0</v>
      </c>
      <c r="EK51" s="320">
        <f t="shared" ca="1" si="152"/>
        <v>0</v>
      </c>
      <c r="EM51" s="278" t="str">
        <f t="shared" ca="1" si="148"/>
        <v/>
      </c>
      <c r="EN51" s="278" t="str">
        <f t="shared" ca="1" si="109"/>
        <v/>
      </c>
      <c r="EO51" s="278" t="str">
        <f t="shared" ca="1" si="110"/>
        <v/>
      </c>
      <c r="EP51" s="278" t="str">
        <f t="shared" ca="1" si="94"/>
        <v/>
      </c>
      <c r="EQ51" s="278" t="str">
        <f ca="1">IFERROR(INDEX('郵便番号（石川県）'!$A$3:$F$2574,MATCH(INDIRECT("'("&amp;EM51&amp;")'!E7"),'郵便番号（石川県）'!$A$3:$A$2574,0),6),"")</f>
        <v/>
      </c>
      <c r="ER51" s="278" t="str">
        <f ca="1">IFERROR(INDEX('郵便番号（石川県）'!$A$3:$F$2574,MATCH(INDIRECT("'("&amp;$EM51&amp;")'!E7"),'郵便番号（石川県）'!$A$3:$A$2574,0),5),"")</f>
        <v/>
      </c>
      <c r="ES51" s="278" t="str">
        <f t="shared" ca="1" si="95"/>
        <v/>
      </c>
      <c r="ET51" s="278" t="str">
        <f t="shared" ca="1" si="96"/>
        <v/>
      </c>
      <c r="EU51" s="278" t="str">
        <f t="shared" ca="1" si="97"/>
        <v/>
      </c>
      <c r="EV51" s="278" t="str">
        <f t="shared" ca="1" si="98"/>
        <v/>
      </c>
      <c r="EW51" s="278" t="str">
        <f t="shared" ca="1" si="99"/>
        <v/>
      </c>
      <c r="EX51" s="278" t="str">
        <f t="shared" ca="1" si="100"/>
        <v/>
      </c>
      <c r="EY51" s="278" t="str">
        <f t="shared" ca="1" si="101"/>
        <v/>
      </c>
      <c r="EZ51" s="278" t="str">
        <f t="shared" ca="1" si="102"/>
        <v/>
      </c>
      <c r="FA51" s="278" t="str">
        <f t="shared" ca="1" si="103"/>
        <v/>
      </c>
      <c r="FB51" s="661" t="str">
        <f t="shared" ca="1" si="104"/>
        <v/>
      </c>
      <c r="FC51" s="663">
        <v>41</v>
      </c>
      <c r="FD51" s="279" t="str">
        <f t="shared" ca="1" si="105"/>
        <v/>
      </c>
    </row>
    <row r="52" spans="1:160" ht="34.5" customHeight="1" x14ac:dyDescent="0.15">
      <c r="A52" s="401">
        <f t="shared" ca="1" si="24"/>
        <v>0</v>
      </c>
      <c r="B52" s="402">
        <f t="shared" si="1"/>
        <v>1</v>
      </c>
      <c r="C52" s="403">
        <f t="shared" ca="1" si="136"/>
        <v>0</v>
      </c>
      <c r="D52" s="403">
        <f t="shared" ca="1" si="137"/>
        <v>0</v>
      </c>
      <c r="E52" s="403">
        <f t="shared" ca="1" si="138"/>
        <v>0</v>
      </c>
      <c r="F52" s="403">
        <f t="shared" ca="1" si="139"/>
        <v>0</v>
      </c>
      <c r="G52" s="403">
        <f t="shared" ca="1" si="140"/>
        <v>0</v>
      </c>
      <c r="H52" s="403">
        <f t="shared" si="141"/>
        <v>0</v>
      </c>
      <c r="I52" s="403">
        <f t="shared" ca="1" si="142"/>
        <v>0</v>
      </c>
      <c r="J52" s="403">
        <f t="shared" ca="1" si="143"/>
        <v>0</v>
      </c>
      <c r="K52" s="402">
        <f t="shared" ca="1" si="144"/>
        <v>0</v>
      </c>
      <c r="L52" s="402">
        <f t="shared" ca="1" si="145"/>
        <v>0</v>
      </c>
      <c r="M52" s="402">
        <f t="shared" ca="1" si="146"/>
        <v>0</v>
      </c>
      <c r="N52" s="404" t="str">
        <f t="shared" ca="1" si="147"/>
        <v>石川県</v>
      </c>
      <c r="O52" s="63"/>
      <c r="P52" s="145" t="s">
        <v>412</v>
      </c>
      <c r="Q52" s="322" t="str">
        <f t="shared" ca="1" si="32"/>
        <v/>
      </c>
      <c r="R52" s="322" t="str">
        <f t="shared" ca="1" si="33"/>
        <v/>
      </c>
      <c r="S52" s="32" t="str">
        <f t="shared" ca="1" si="134"/>
        <v/>
      </c>
      <c r="T52" s="32" t="str">
        <f t="shared" ca="1" si="135"/>
        <v/>
      </c>
      <c r="U52" s="186" t="str">
        <f t="shared" ca="1" si="35"/>
        <v/>
      </c>
      <c r="V52" s="326">
        <f ca="1">IFERROR(VLOOKUP(U52,'（様式１号）３整理番号表'!$B$4:$H$5,2,FALSE),0)</f>
        <v>0</v>
      </c>
      <c r="W52" s="67">
        <f t="shared" ca="1" si="125"/>
        <v>0</v>
      </c>
      <c r="X52" s="23" t="str">
        <f t="shared" ca="1" si="118"/>
        <v/>
      </c>
      <c r="Y52" s="52" t="str">
        <f t="shared" ca="1" si="38"/>
        <v/>
      </c>
      <c r="Z52" s="68">
        <f ca="1">IFERROR(VLOOKUP(Y52,'（様式１号）３整理番号表'!$B$10:$H$16,2,FALSE),0)</f>
        <v>0</v>
      </c>
      <c r="AA52" s="52" t="str">
        <f t="shared" ca="1" si="39"/>
        <v/>
      </c>
      <c r="AB52" s="52" t="str">
        <f t="shared" ca="1" si="40"/>
        <v/>
      </c>
      <c r="AC52" s="68">
        <f ca="1">IFERROR(VLOOKUP(AB52,'（様式１号）３整理番号表'!$B$21:$H$22,2,FALSE),0)</f>
        <v>0</v>
      </c>
      <c r="AD52" s="52" t="str">
        <f t="shared" ca="1" si="9"/>
        <v/>
      </c>
      <c r="AE52" s="68">
        <f ca="1">IFERROR(VLOOKUP(AD52,'（様式１号）３整理番号表'!$B$26:$H$31,2,FALSE),0)</f>
        <v>0</v>
      </c>
      <c r="AF52" s="52" t="str">
        <f t="shared" ca="1" si="41"/>
        <v/>
      </c>
      <c r="AG52" s="68">
        <f ca="1">IFERROR(VLOOKUP(AF52,'（様式１号）３整理番号表'!$J$5:$N$59,2,FALSE),0)</f>
        <v>0</v>
      </c>
      <c r="AH52" s="51" t="str">
        <f t="shared" ca="1" si="42"/>
        <v/>
      </c>
      <c r="AI52" s="68">
        <f ca="1">IFERROR(VLOOKUP(AH52,'（様式１号）３整理番号表'!$P$5:$R$29,2,FALSE),0)</f>
        <v>0</v>
      </c>
      <c r="AJ52" s="71" t="str">
        <f t="shared" ca="1" si="43"/>
        <v/>
      </c>
      <c r="AK52" s="71" t="str">
        <f t="shared" ca="1" si="44"/>
        <v/>
      </c>
      <c r="AL52" s="71"/>
      <c r="AM52" s="51" t="str">
        <f t="shared" ca="1" si="45"/>
        <v/>
      </c>
      <c r="AN52" s="68">
        <f ca="1">IFERROR(VLOOKUP(AM52,'（様式１号）３整理番号表'!$P$5:$R$29,2,FALSE),0)</f>
        <v>0</v>
      </c>
      <c r="AO52" s="52" t="str">
        <f t="shared" ca="1" si="46"/>
        <v/>
      </c>
      <c r="AP52" s="68">
        <f t="shared" ca="1" si="126"/>
        <v>0</v>
      </c>
      <c r="AQ52" s="52" t="str">
        <f t="shared" ca="1" si="48"/>
        <v/>
      </c>
      <c r="AR52" s="23" t="str">
        <f t="shared" ca="1" si="49"/>
        <v/>
      </c>
      <c r="AS52" s="68" t="str">
        <f t="shared" ca="1" si="127"/>
        <v/>
      </c>
      <c r="AT52" s="188" t="str">
        <f t="shared" ca="1" si="51"/>
        <v/>
      </c>
      <c r="AU52" s="55" t="str">
        <f t="shared" ca="1" si="52"/>
        <v/>
      </c>
      <c r="AV52" s="655" t="str">
        <f t="shared" ca="1" si="150"/>
        <v/>
      </c>
      <c r="AW52" s="655" t="str">
        <f t="shared" ca="1" si="150"/>
        <v/>
      </c>
      <c r="AX52" s="655" t="str">
        <f t="shared" ca="1" si="150"/>
        <v/>
      </c>
      <c r="AY52" s="655" t="str">
        <f t="shared" ca="1" si="150"/>
        <v/>
      </c>
      <c r="AZ52" s="655" t="str">
        <f t="shared" ca="1" si="54"/>
        <v/>
      </c>
      <c r="BA52" s="655" t="str">
        <f t="shared" ca="1" si="151"/>
        <v/>
      </c>
      <c r="BB52" s="655" t="str">
        <f t="shared" ca="1" si="151"/>
        <v/>
      </c>
      <c r="BC52" s="655" t="str">
        <f t="shared" ca="1" si="151"/>
        <v/>
      </c>
      <c r="BD52" s="51" t="str">
        <f t="shared" ca="1" si="56"/>
        <v/>
      </c>
      <c r="BE52" s="52" t="str">
        <f t="shared" ca="1" si="57"/>
        <v/>
      </c>
      <c r="BF52" s="69">
        <f ca="1">IF(BD52&lt;&gt;"",INDEX('（様式１号）３整理番号表'!$AB$7:$AQ$12,MATCH(BD52,'（様式１号）３整理番号表'!$AA$7:$AA$12,0),MATCH(BE52,'（様式１号）３整理番号表'!$AB$6:$AQ$6,0)),0)</f>
        <v>0</v>
      </c>
      <c r="BG52" s="71" t="str">
        <f t="shared" ca="1" si="128"/>
        <v/>
      </c>
      <c r="BH52" s="54" t="str">
        <f t="shared" ca="1" si="129"/>
        <v/>
      </c>
      <c r="BI52" s="55" t="str">
        <f t="shared" ca="1" si="59"/>
        <v/>
      </c>
      <c r="BJ52" s="54" t="str">
        <f t="shared" ca="1" si="60"/>
        <v/>
      </c>
      <c r="BK52" s="53" t="str">
        <f t="shared" ca="1" si="61"/>
        <v/>
      </c>
      <c r="BL52" s="56" t="str">
        <f t="shared" ca="1" si="62"/>
        <v/>
      </c>
      <c r="BM52" s="57" t="str">
        <f t="shared" ca="1" si="63"/>
        <v/>
      </c>
      <c r="BN52" s="58" t="str">
        <f t="shared" ca="1" si="64"/>
        <v/>
      </c>
      <c r="BO52" s="56" t="str">
        <f t="shared" ca="1" si="65"/>
        <v/>
      </c>
      <c r="BP52" s="72" t="str">
        <f t="shared" ca="1" si="66"/>
        <v/>
      </c>
      <c r="BQ52" s="70" t="str">
        <f t="shared" ca="1" si="67"/>
        <v/>
      </c>
      <c r="BR52" s="160" t="str">
        <f t="shared" ca="1" si="13"/>
        <v/>
      </c>
      <c r="BS52" s="638" t="str">
        <f t="shared" ca="1" si="68"/>
        <v/>
      </c>
      <c r="BT52" s="51" t="str">
        <f t="shared" ca="1" si="69"/>
        <v/>
      </c>
      <c r="BU52" s="59" t="str">
        <f t="shared" ca="1" si="70"/>
        <v/>
      </c>
      <c r="BV52" s="60" t="str">
        <f t="shared" ca="1" si="71"/>
        <v/>
      </c>
      <c r="BW52" s="209">
        <f ca="1">IF('ポイント要件確認等（個別表）'!AD52=1,ROUNDDOWN('ポイント要件確認等（個別表）'!AV52,-3),IF('ポイント要件確認等（個別表）'!AD52=2,ROUNDDOWN('ポイント要件確認等（個別表）'!BH52,-3),IF('ポイント要件確認等（個別表）'!AD52=3,ROUNDDOWN('ポイント要件確認等（個別表）'!BT52,-3),0)))</f>
        <v>0</v>
      </c>
      <c r="BX52" s="60" t="str">
        <f t="shared" ca="1" si="72"/>
        <v/>
      </c>
      <c r="BY52" s="210" t="e">
        <f t="shared" ca="1" si="130"/>
        <v>#VALUE!</v>
      </c>
      <c r="BZ52" s="210">
        <f t="shared" ca="1" si="131"/>
        <v>0</v>
      </c>
      <c r="CA52" s="60" t="str">
        <f t="shared" ca="1" si="75"/>
        <v/>
      </c>
      <c r="CB52" s="60" t="str">
        <f t="shared" ca="1" si="76"/>
        <v/>
      </c>
      <c r="CC52" s="636"/>
      <c r="CD52" s="60" t="str">
        <f t="shared" ca="1" si="77"/>
        <v/>
      </c>
      <c r="CE52" s="161" t="str">
        <f t="shared" ca="1" si="78"/>
        <v/>
      </c>
      <c r="CF52" s="225" t="str">
        <f t="shared" ca="1" si="79"/>
        <v>含税額</v>
      </c>
      <c r="CG52" s="226" t="str">
        <f t="shared" ca="1" si="80"/>
        <v/>
      </c>
      <c r="CH52" s="61"/>
      <c r="CI52" s="223"/>
      <c r="CJ52" s="213">
        <v>42</v>
      </c>
      <c r="CK52" s="218"/>
      <c r="CL52" s="51"/>
      <c r="CM52" s="68" t="str">
        <f>IFERROR(VLOOKUP(CL52,'（様式１号）３整理番号表'!$T$5:$V$15,2,FALSE),"")</f>
        <v/>
      </c>
      <c r="CN52" s="52"/>
      <c r="CO52" s="68" t="str">
        <f>IFERROR(VLOOKUP(CN52,'（様式１号）３整理番号表'!$T$19:$V$24,2,FALSE),"")</f>
        <v/>
      </c>
      <c r="CP52" s="52"/>
      <c r="CQ52" s="210">
        <f t="shared" si="132"/>
        <v>0</v>
      </c>
      <c r="CR52" s="227">
        <f t="shared" si="133"/>
        <v>0</v>
      </c>
      <c r="CS52" s="335" t="str">
        <f t="shared" ca="1" si="106"/>
        <v/>
      </c>
      <c r="CT52" s="31" t="str">
        <f t="shared" ca="1" si="83"/>
        <v/>
      </c>
      <c r="CU52" s="30" t="str">
        <f t="shared" ca="1" si="107"/>
        <v/>
      </c>
      <c r="CV52" s="236" t="str">
        <f t="shared" ca="1" si="84"/>
        <v/>
      </c>
      <c r="CW52" s="236" t="str">
        <f t="shared" ca="1" si="85"/>
        <v/>
      </c>
      <c r="CX52" s="236" t="str">
        <f t="shared" ca="1" si="86"/>
        <v/>
      </c>
      <c r="CY52" s="236" t="str">
        <f t="shared" ca="1" si="87"/>
        <v/>
      </c>
      <c r="CZ52" s="296" t="str">
        <f ca="1">IFERROR(VLOOKUP($CS52,'（様式１号）３整理番号表'!$Z$19:$AB$32,3,FALSE),"")</f>
        <v/>
      </c>
      <c r="DA52" s="239" t="str">
        <f t="shared" ca="1" si="88"/>
        <v/>
      </c>
      <c r="DB52" s="5"/>
      <c r="DC52" s="301" t="str">
        <f t="shared" ca="1" si="108"/>
        <v/>
      </c>
      <c r="DD52" s="304" t="str">
        <f t="shared" ca="1" si="111"/>
        <v/>
      </c>
      <c r="DE52" s="293" t="str">
        <f t="shared" ca="1" si="112"/>
        <v/>
      </c>
      <c r="DF52" s="293" t="str">
        <f t="shared" ca="1" si="113"/>
        <v/>
      </c>
      <c r="DG52" s="293" t="str">
        <f t="shared" ca="1" si="114"/>
        <v/>
      </c>
      <c r="DH52" s="293" t="str">
        <f t="shared" ca="1" si="115"/>
        <v/>
      </c>
      <c r="DI52" s="309" t="str">
        <f t="shared" ca="1" si="116"/>
        <v/>
      </c>
      <c r="DJ52" s="315" t="str">
        <f t="shared" ca="1" si="89"/>
        <v/>
      </c>
      <c r="DK52" s="5" t="str">
        <f t="shared" ca="1" si="117"/>
        <v/>
      </c>
      <c r="DL52" s="6"/>
      <c r="DM52" s="304"/>
      <c r="DN52" s="7"/>
      <c r="DO52" s="7"/>
      <c r="DP52" s="7"/>
      <c r="DQ52" s="7"/>
      <c r="DR52" s="298" t="str">
        <f>IFERROR(VLOOKUP($DL52,'（様式１号）３整理番号表'!$Z$19:$AB$32,3,FALSE),"")</f>
        <v/>
      </c>
      <c r="DS52" s="239" t="str">
        <f t="shared" si="90"/>
        <v/>
      </c>
      <c r="DT52" s="5"/>
      <c r="DU52" s="8"/>
      <c r="DV52" s="62" t="str">
        <f t="shared" ca="1" si="91"/>
        <v/>
      </c>
      <c r="DX52" s="320">
        <f t="shared" ca="1" si="152"/>
        <v>0</v>
      </c>
      <c r="DY52" s="320">
        <f t="shared" ca="1" si="152"/>
        <v>0</v>
      </c>
      <c r="DZ52" s="320">
        <f t="shared" ca="1" si="152"/>
        <v>0</v>
      </c>
      <c r="EA52" s="320">
        <f t="shared" ca="1" si="152"/>
        <v>0</v>
      </c>
      <c r="EB52" s="320">
        <f t="shared" ca="1" si="152"/>
        <v>0</v>
      </c>
      <c r="EC52" s="320">
        <f t="shared" ca="1" si="152"/>
        <v>0</v>
      </c>
      <c r="ED52" s="320">
        <f t="shared" ca="1" si="152"/>
        <v>0</v>
      </c>
      <c r="EE52" s="320">
        <f t="shared" ca="1" si="152"/>
        <v>0</v>
      </c>
      <c r="EF52" s="320">
        <f t="shared" ca="1" si="152"/>
        <v>0</v>
      </c>
      <c r="EG52" s="320">
        <f t="shared" ca="1" si="152"/>
        <v>0</v>
      </c>
      <c r="EH52" s="320">
        <f t="shared" ca="1" si="152"/>
        <v>0</v>
      </c>
      <c r="EI52" s="320">
        <f t="shared" ca="1" si="152"/>
        <v>0</v>
      </c>
      <c r="EJ52" s="320">
        <f t="shared" ca="1" si="152"/>
        <v>0</v>
      </c>
      <c r="EK52" s="320">
        <f t="shared" ca="1" si="152"/>
        <v>0</v>
      </c>
      <c r="EM52" s="278" t="str">
        <f t="shared" ca="1" si="148"/>
        <v/>
      </c>
      <c r="EN52" s="278" t="str">
        <f t="shared" ca="1" si="109"/>
        <v/>
      </c>
      <c r="EO52" s="278" t="str">
        <f t="shared" ca="1" si="110"/>
        <v/>
      </c>
      <c r="EP52" s="278" t="str">
        <f t="shared" ca="1" si="94"/>
        <v/>
      </c>
      <c r="EQ52" s="278" t="str">
        <f ca="1">IFERROR(INDEX('郵便番号（石川県）'!$A$3:$F$2574,MATCH(INDIRECT("'("&amp;EM52&amp;")'!E7"),'郵便番号（石川県）'!$A$3:$A$2574,0),6),"")</f>
        <v/>
      </c>
      <c r="ER52" s="278" t="str">
        <f ca="1">IFERROR(INDEX('郵便番号（石川県）'!$A$3:$F$2574,MATCH(INDIRECT("'("&amp;$EM52&amp;")'!E7"),'郵便番号（石川県）'!$A$3:$A$2574,0),5),"")</f>
        <v/>
      </c>
      <c r="ES52" s="278" t="str">
        <f t="shared" ca="1" si="95"/>
        <v/>
      </c>
      <c r="ET52" s="278" t="str">
        <f t="shared" ca="1" si="96"/>
        <v/>
      </c>
      <c r="EU52" s="278" t="str">
        <f t="shared" ca="1" si="97"/>
        <v/>
      </c>
      <c r="EV52" s="278" t="str">
        <f t="shared" ca="1" si="98"/>
        <v/>
      </c>
      <c r="EW52" s="278" t="str">
        <f t="shared" ca="1" si="99"/>
        <v/>
      </c>
      <c r="EX52" s="278" t="str">
        <f t="shared" ca="1" si="100"/>
        <v/>
      </c>
      <c r="EY52" s="278" t="str">
        <f t="shared" ca="1" si="101"/>
        <v/>
      </c>
      <c r="EZ52" s="278" t="str">
        <f t="shared" ca="1" si="102"/>
        <v/>
      </c>
      <c r="FA52" s="278" t="str">
        <f t="shared" ca="1" si="103"/>
        <v/>
      </c>
      <c r="FB52" s="661" t="str">
        <f t="shared" ca="1" si="104"/>
        <v/>
      </c>
      <c r="FC52" s="664">
        <v>42</v>
      </c>
      <c r="FD52" s="279" t="str">
        <f t="shared" ca="1" si="105"/>
        <v/>
      </c>
    </row>
    <row r="53" spans="1:160" ht="34.5" customHeight="1" x14ac:dyDescent="0.15">
      <c r="A53" s="401">
        <f t="shared" ca="1" si="24"/>
        <v>0</v>
      </c>
      <c r="B53" s="402">
        <f t="shared" si="1"/>
        <v>1</v>
      </c>
      <c r="C53" s="403">
        <f t="shared" ca="1" si="136"/>
        <v>0</v>
      </c>
      <c r="D53" s="403">
        <f t="shared" ca="1" si="137"/>
        <v>0</v>
      </c>
      <c r="E53" s="403">
        <f t="shared" ca="1" si="138"/>
        <v>0</v>
      </c>
      <c r="F53" s="403">
        <f t="shared" ca="1" si="139"/>
        <v>0</v>
      </c>
      <c r="G53" s="403">
        <f t="shared" ca="1" si="140"/>
        <v>0</v>
      </c>
      <c r="H53" s="403">
        <f t="shared" si="141"/>
        <v>0</v>
      </c>
      <c r="I53" s="403">
        <f t="shared" ca="1" si="142"/>
        <v>0</v>
      </c>
      <c r="J53" s="403">
        <f t="shared" ca="1" si="143"/>
        <v>0</v>
      </c>
      <c r="K53" s="402">
        <f t="shared" ca="1" si="144"/>
        <v>0</v>
      </c>
      <c r="L53" s="402">
        <f t="shared" ca="1" si="145"/>
        <v>0</v>
      </c>
      <c r="M53" s="402">
        <f t="shared" ca="1" si="146"/>
        <v>0</v>
      </c>
      <c r="N53" s="404" t="str">
        <f t="shared" ca="1" si="147"/>
        <v>石川県</v>
      </c>
      <c r="O53" s="63"/>
      <c r="P53" s="145" t="s">
        <v>412</v>
      </c>
      <c r="Q53" s="322" t="str">
        <f t="shared" ca="1" si="32"/>
        <v/>
      </c>
      <c r="R53" s="322" t="str">
        <f t="shared" ca="1" si="33"/>
        <v/>
      </c>
      <c r="S53" s="32" t="str">
        <f t="shared" ca="1" si="134"/>
        <v/>
      </c>
      <c r="T53" s="32" t="str">
        <f t="shared" ca="1" si="135"/>
        <v/>
      </c>
      <c r="U53" s="186" t="str">
        <f t="shared" ca="1" si="35"/>
        <v/>
      </c>
      <c r="V53" s="326">
        <f ca="1">IFERROR(VLOOKUP(U53,'（様式１号）３整理番号表'!$B$4:$H$5,2,FALSE),0)</f>
        <v>0</v>
      </c>
      <c r="W53" s="67">
        <f t="shared" ca="1" si="125"/>
        <v>0</v>
      </c>
      <c r="X53" s="23" t="str">
        <f t="shared" ca="1" si="118"/>
        <v/>
      </c>
      <c r="Y53" s="52" t="str">
        <f t="shared" ca="1" si="38"/>
        <v/>
      </c>
      <c r="Z53" s="68">
        <f ca="1">IFERROR(VLOOKUP(Y53,'（様式１号）３整理番号表'!$B$10:$H$16,2,FALSE),0)</f>
        <v>0</v>
      </c>
      <c r="AA53" s="52" t="str">
        <f t="shared" ca="1" si="39"/>
        <v/>
      </c>
      <c r="AB53" s="52" t="str">
        <f t="shared" ca="1" si="40"/>
        <v/>
      </c>
      <c r="AC53" s="68">
        <f ca="1">IFERROR(VLOOKUP(AB53,'（様式１号）３整理番号表'!$B$21:$H$22,2,FALSE),0)</f>
        <v>0</v>
      </c>
      <c r="AD53" s="52" t="str">
        <f t="shared" ca="1" si="9"/>
        <v/>
      </c>
      <c r="AE53" s="68">
        <f ca="1">IFERROR(VLOOKUP(AD53,'（様式１号）３整理番号表'!$B$26:$H$31,2,FALSE),0)</f>
        <v>0</v>
      </c>
      <c r="AF53" s="52" t="str">
        <f t="shared" ca="1" si="41"/>
        <v/>
      </c>
      <c r="AG53" s="68">
        <f ca="1">IFERROR(VLOOKUP(AF53,'（様式１号）３整理番号表'!$J$5:$N$59,2,FALSE),0)</f>
        <v>0</v>
      </c>
      <c r="AH53" s="51" t="str">
        <f t="shared" ca="1" si="42"/>
        <v/>
      </c>
      <c r="AI53" s="68">
        <f ca="1">IFERROR(VLOOKUP(AH53,'（様式１号）３整理番号表'!$P$5:$R$29,2,FALSE),0)</f>
        <v>0</v>
      </c>
      <c r="AJ53" s="71" t="str">
        <f t="shared" ca="1" si="43"/>
        <v/>
      </c>
      <c r="AK53" s="71" t="str">
        <f t="shared" ca="1" si="44"/>
        <v/>
      </c>
      <c r="AL53" s="71"/>
      <c r="AM53" s="51" t="str">
        <f t="shared" ca="1" si="45"/>
        <v/>
      </c>
      <c r="AN53" s="68">
        <f ca="1">IFERROR(VLOOKUP(AM53,'（様式１号）３整理番号表'!$P$5:$R$29,2,FALSE),0)</f>
        <v>0</v>
      </c>
      <c r="AO53" s="52" t="str">
        <f t="shared" ca="1" si="46"/>
        <v/>
      </c>
      <c r="AP53" s="68">
        <f t="shared" ca="1" si="126"/>
        <v>0</v>
      </c>
      <c r="AQ53" s="52" t="str">
        <f t="shared" ca="1" si="48"/>
        <v/>
      </c>
      <c r="AR53" s="23" t="str">
        <f t="shared" ca="1" si="49"/>
        <v/>
      </c>
      <c r="AS53" s="68" t="str">
        <f t="shared" ca="1" si="127"/>
        <v/>
      </c>
      <c r="AT53" s="188" t="str">
        <f t="shared" ca="1" si="51"/>
        <v/>
      </c>
      <c r="AU53" s="55" t="str">
        <f t="shared" ca="1" si="52"/>
        <v/>
      </c>
      <c r="AV53" s="655" t="str">
        <f t="shared" ca="1" si="150"/>
        <v/>
      </c>
      <c r="AW53" s="655" t="str">
        <f t="shared" ca="1" si="150"/>
        <v/>
      </c>
      <c r="AX53" s="655" t="str">
        <f t="shared" ca="1" si="150"/>
        <v/>
      </c>
      <c r="AY53" s="655" t="str">
        <f t="shared" ca="1" si="150"/>
        <v/>
      </c>
      <c r="AZ53" s="655" t="str">
        <f t="shared" ca="1" si="54"/>
        <v/>
      </c>
      <c r="BA53" s="655" t="str">
        <f t="shared" ca="1" si="151"/>
        <v/>
      </c>
      <c r="BB53" s="655" t="str">
        <f t="shared" ca="1" si="151"/>
        <v/>
      </c>
      <c r="BC53" s="655" t="str">
        <f t="shared" ca="1" si="151"/>
        <v/>
      </c>
      <c r="BD53" s="51" t="str">
        <f t="shared" ca="1" si="56"/>
        <v/>
      </c>
      <c r="BE53" s="52" t="str">
        <f t="shared" ca="1" si="57"/>
        <v/>
      </c>
      <c r="BF53" s="69">
        <f ca="1">IF(BD53&lt;&gt;"",INDEX('（様式１号）３整理番号表'!$AB$7:$AQ$12,MATCH(BD53,'（様式１号）３整理番号表'!$AA$7:$AA$12,0),MATCH(BE53,'（様式１号）３整理番号表'!$AB$6:$AQ$6,0)),0)</f>
        <v>0</v>
      </c>
      <c r="BG53" s="71" t="str">
        <f t="shared" ca="1" si="128"/>
        <v/>
      </c>
      <c r="BH53" s="54" t="str">
        <f t="shared" ca="1" si="129"/>
        <v/>
      </c>
      <c r="BI53" s="55" t="str">
        <f t="shared" ca="1" si="59"/>
        <v/>
      </c>
      <c r="BJ53" s="54" t="str">
        <f t="shared" ca="1" si="60"/>
        <v/>
      </c>
      <c r="BK53" s="53" t="str">
        <f t="shared" ca="1" si="61"/>
        <v/>
      </c>
      <c r="BL53" s="56" t="str">
        <f t="shared" ca="1" si="62"/>
        <v/>
      </c>
      <c r="BM53" s="57" t="str">
        <f t="shared" ca="1" si="63"/>
        <v/>
      </c>
      <c r="BN53" s="58" t="str">
        <f t="shared" ca="1" si="64"/>
        <v/>
      </c>
      <c r="BO53" s="56" t="str">
        <f t="shared" ca="1" si="65"/>
        <v/>
      </c>
      <c r="BP53" s="72" t="str">
        <f t="shared" ca="1" si="66"/>
        <v/>
      </c>
      <c r="BQ53" s="70" t="str">
        <f t="shared" ca="1" si="67"/>
        <v/>
      </c>
      <c r="BR53" s="160" t="str">
        <f t="shared" ca="1" si="13"/>
        <v/>
      </c>
      <c r="BS53" s="638" t="str">
        <f t="shared" ca="1" si="68"/>
        <v/>
      </c>
      <c r="BT53" s="51" t="str">
        <f t="shared" ca="1" si="69"/>
        <v/>
      </c>
      <c r="BU53" s="59" t="str">
        <f t="shared" ca="1" si="70"/>
        <v/>
      </c>
      <c r="BV53" s="60" t="str">
        <f t="shared" ca="1" si="71"/>
        <v/>
      </c>
      <c r="BW53" s="209">
        <f ca="1">IF('ポイント要件確認等（個別表）'!AD53=1,ROUNDDOWN('ポイント要件確認等（個別表）'!AV53,-3),IF('ポイント要件確認等（個別表）'!AD53=2,ROUNDDOWN('ポイント要件確認等（個別表）'!BH53,-3),IF('ポイント要件確認等（個別表）'!AD53=3,ROUNDDOWN('ポイント要件確認等（個別表）'!BT53,-3),0)))</f>
        <v>0</v>
      </c>
      <c r="BX53" s="60" t="str">
        <f t="shared" ca="1" si="72"/>
        <v/>
      </c>
      <c r="BY53" s="210" t="e">
        <f t="shared" ca="1" si="130"/>
        <v>#VALUE!</v>
      </c>
      <c r="BZ53" s="210">
        <f t="shared" ca="1" si="131"/>
        <v>0</v>
      </c>
      <c r="CA53" s="60" t="str">
        <f t="shared" ca="1" si="75"/>
        <v/>
      </c>
      <c r="CB53" s="60" t="str">
        <f t="shared" ca="1" si="76"/>
        <v/>
      </c>
      <c r="CC53" s="636"/>
      <c r="CD53" s="60" t="str">
        <f t="shared" ca="1" si="77"/>
        <v/>
      </c>
      <c r="CE53" s="161" t="str">
        <f t="shared" ca="1" si="78"/>
        <v/>
      </c>
      <c r="CF53" s="225" t="str">
        <f t="shared" ca="1" si="79"/>
        <v>含税額</v>
      </c>
      <c r="CG53" s="226" t="str">
        <f t="shared" ca="1" si="80"/>
        <v/>
      </c>
      <c r="CH53" s="61"/>
      <c r="CI53" s="223"/>
      <c r="CJ53" s="213">
        <v>43</v>
      </c>
      <c r="CK53" s="218"/>
      <c r="CL53" s="51"/>
      <c r="CM53" s="68" t="str">
        <f>IFERROR(VLOOKUP(CL53,'（様式１号）３整理番号表'!$T$5:$V$15,2,FALSE),"")</f>
        <v/>
      </c>
      <c r="CN53" s="52"/>
      <c r="CO53" s="68" t="str">
        <f>IFERROR(VLOOKUP(CN53,'（様式１号）３整理番号表'!$T$19:$V$24,2,FALSE),"")</f>
        <v/>
      </c>
      <c r="CP53" s="52"/>
      <c r="CQ53" s="210">
        <f t="shared" si="132"/>
        <v>0</v>
      </c>
      <c r="CR53" s="227">
        <f t="shared" si="133"/>
        <v>0</v>
      </c>
      <c r="CS53" s="335" t="str">
        <f t="shared" ca="1" si="106"/>
        <v/>
      </c>
      <c r="CT53" s="31" t="str">
        <f t="shared" ca="1" si="83"/>
        <v/>
      </c>
      <c r="CU53" s="30" t="str">
        <f t="shared" ca="1" si="107"/>
        <v/>
      </c>
      <c r="CV53" s="236" t="str">
        <f t="shared" ca="1" si="84"/>
        <v/>
      </c>
      <c r="CW53" s="236" t="str">
        <f t="shared" ca="1" si="85"/>
        <v/>
      </c>
      <c r="CX53" s="236" t="str">
        <f t="shared" ca="1" si="86"/>
        <v/>
      </c>
      <c r="CY53" s="236" t="str">
        <f t="shared" ca="1" si="87"/>
        <v/>
      </c>
      <c r="CZ53" s="296" t="str">
        <f ca="1">IFERROR(VLOOKUP($CS53,'（様式１号）３整理番号表'!$Z$19:$AB$32,3,FALSE),"")</f>
        <v/>
      </c>
      <c r="DA53" s="239" t="str">
        <f t="shared" ca="1" si="88"/>
        <v/>
      </c>
      <c r="DB53" s="5"/>
      <c r="DC53" s="301" t="str">
        <f t="shared" ca="1" si="108"/>
        <v/>
      </c>
      <c r="DD53" s="304" t="str">
        <f t="shared" ca="1" si="111"/>
        <v/>
      </c>
      <c r="DE53" s="293" t="str">
        <f t="shared" ca="1" si="112"/>
        <v/>
      </c>
      <c r="DF53" s="293" t="str">
        <f t="shared" ca="1" si="113"/>
        <v/>
      </c>
      <c r="DG53" s="293" t="str">
        <f t="shared" ca="1" si="114"/>
        <v/>
      </c>
      <c r="DH53" s="293" t="str">
        <f t="shared" ca="1" si="115"/>
        <v/>
      </c>
      <c r="DI53" s="309" t="str">
        <f t="shared" ca="1" si="116"/>
        <v/>
      </c>
      <c r="DJ53" s="315" t="str">
        <f t="shared" ca="1" si="89"/>
        <v/>
      </c>
      <c r="DK53" s="5" t="str">
        <f t="shared" ca="1" si="117"/>
        <v/>
      </c>
      <c r="DL53" s="6"/>
      <c r="DM53" s="304"/>
      <c r="DN53" s="7"/>
      <c r="DO53" s="7"/>
      <c r="DP53" s="7"/>
      <c r="DQ53" s="7"/>
      <c r="DR53" s="298" t="str">
        <f>IFERROR(VLOOKUP($DL53,'（様式１号）３整理番号表'!$Z$19:$AB$32,3,FALSE),"")</f>
        <v/>
      </c>
      <c r="DS53" s="239" t="str">
        <f t="shared" si="90"/>
        <v/>
      </c>
      <c r="DT53" s="5"/>
      <c r="DU53" s="8"/>
      <c r="DV53" s="62" t="str">
        <f t="shared" ca="1" si="91"/>
        <v/>
      </c>
      <c r="DX53" s="320">
        <f t="shared" ca="1" si="152"/>
        <v>0</v>
      </c>
      <c r="DY53" s="320">
        <f t="shared" ca="1" si="152"/>
        <v>0</v>
      </c>
      <c r="DZ53" s="320">
        <f t="shared" ca="1" si="152"/>
        <v>0</v>
      </c>
      <c r="EA53" s="320">
        <f t="shared" ca="1" si="152"/>
        <v>0</v>
      </c>
      <c r="EB53" s="320">
        <f t="shared" ca="1" si="152"/>
        <v>0</v>
      </c>
      <c r="EC53" s="320">
        <f t="shared" ca="1" si="152"/>
        <v>0</v>
      </c>
      <c r="ED53" s="320">
        <f t="shared" ca="1" si="152"/>
        <v>0</v>
      </c>
      <c r="EE53" s="320">
        <f t="shared" ca="1" si="152"/>
        <v>0</v>
      </c>
      <c r="EF53" s="320">
        <f t="shared" ca="1" si="152"/>
        <v>0</v>
      </c>
      <c r="EG53" s="320">
        <f t="shared" ca="1" si="152"/>
        <v>0</v>
      </c>
      <c r="EH53" s="320">
        <f t="shared" ca="1" si="152"/>
        <v>0</v>
      </c>
      <c r="EI53" s="320">
        <f t="shared" ca="1" si="152"/>
        <v>0</v>
      </c>
      <c r="EJ53" s="320">
        <f t="shared" ca="1" si="152"/>
        <v>0</v>
      </c>
      <c r="EK53" s="320">
        <f t="shared" ca="1" si="152"/>
        <v>0</v>
      </c>
      <c r="EM53" s="278" t="str">
        <f t="shared" ca="1" si="148"/>
        <v/>
      </c>
      <c r="EN53" s="278" t="str">
        <f t="shared" ca="1" si="109"/>
        <v/>
      </c>
      <c r="EO53" s="278" t="str">
        <f t="shared" ca="1" si="110"/>
        <v/>
      </c>
      <c r="EP53" s="278" t="str">
        <f t="shared" ca="1" si="94"/>
        <v/>
      </c>
      <c r="EQ53" s="278" t="str">
        <f ca="1">IFERROR(INDEX('郵便番号（石川県）'!$A$3:$F$2574,MATCH(INDIRECT("'("&amp;EM53&amp;")'!E7"),'郵便番号（石川県）'!$A$3:$A$2574,0),6),"")</f>
        <v/>
      </c>
      <c r="ER53" s="278" t="str">
        <f ca="1">IFERROR(INDEX('郵便番号（石川県）'!$A$3:$F$2574,MATCH(INDIRECT("'("&amp;$EM53&amp;")'!E7"),'郵便番号（石川県）'!$A$3:$A$2574,0),5),"")</f>
        <v/>
      </c>
      <c r="ES53" s="278" t="str">
        <f t="shared" ca="1" si="95"/>
        <v/>
      </c>
      <c r="ET53" s="278" t="str">
        <f t="shared" ca="1" si="96"/>
        <v/>
      </c>
      <c r="EU53" s="278" t="str">
        <f t="shared" ca="1" si="97"/>
        <v/>
      </c>
      <c r="EV53" s="278" t="str">
        <f t="shared" ca="1" si="98"/>
        <v/>
      </c>
      <c r="EW53" s="278" t="str">
        <f t="shared" ca="1" si="99"/>
        <v/>
      </c>
      <c r="EX53" s="278" t="str">
        <f t="shared" ca="1" si="100"/>
        <v/>
      </c>
      <c r="EY53" s="278" t="str">
        <f t="shared" ca="1" si="101"/>
        <v/>
      </c>
      <c r="EZ53" s="278" t="str">
        <f t="shared" ca="1" si="102"/>
        <v/>
      </c>
      <c r="FA53" s="278" t="str">
        <f t="shared" ca="1" si="103"/>
        <v/>
      </c>
      <c r="FB53" s="661" t="str">
        <f t="shared" ca="1" si="104"/>
        <v/>
      </c>
      <c r="FC53" s="663">
        <v>43</v>
      </c>
      <c r="FD53" s="279" t="str">
        <f t="shared" ca="1" si="105"/>
        <v/>
      </c>
    </row>
    <row r="54" spans="1:160" ht="34.5" customHeight="1" x14ac:dyDescent="0.15">
      <c r="A54" s="401">
        <f t="shared" ca="1" si="24"/>
        <v>0</v>
      </c>
      <c r="B54" s="402">
        <f t="shared" si="1"/>
        <v>1</v>
      </c>
      <c r="C54" s="403">
        <f t="shared" ca="1" si="136"/>
        <v>0</v>
      </c>
      <c r="D54" s="403">
        <f t="shared" ca="1" si="137"/>
        <v>0</v>
      </c>
      <c r="E54" s="403">
        <f t="shared" ca="1" si="138"/>
        <v>0</v>
      </c>
      <c r="F54" s="403">
        <f t="shared" ca="1" si="139"/>
        <v>0</v>
      </c>
      <c r="G54" s="403">
        <f t="shared" ca="1" si="140"/>
        <v>0</v>
      </c>
      <c r="H54" s="403">
        <f t="shared" si="141"/>
        <v>0</v>
      </c>
      <c r="I54" s="403">
        <f t="shared" ca="1" si="142"/>
        <v>0</v>
      </c>
      <c r="J54" s="403">
        <f t="shared" ca="1" si="143"/>
        <v>0</v>
      </c>
      <c r="K54" s="402">
        <f t="shared" ca="1" si="144"/>
        <v>0</v>
      </c>
      <c r="L54" s="402">
        <f t="shared" ca="1" si="145"/>
        <v>0</v>
      </c>
      <c r="M54" s="402">
        <f t="shared" ca="1" si="146"/>
        <v>0</v>
      </c>
      <c r="N54" s="404" t="str">
        <f t="shared" ca="1" si="147"/>
        <v>石川県</v>
      </c>
      <c r="O54" s="63"/>
      <c r="P54" s="145" t="s">
        <v>412</v>
      </c>
      <c r="Q54" s="322" t="str">
        <f t="shared" ca="1" si="32"/>
        <v/>
      </c>
      <c r="R54" s="322" t="str">
        <f t="shared" ca="1" si="33"/>
        <v/>
      </c>
      <c r="S54" s="32" t="str">
        <f t="shared" ca="1" si="134"/>
        <v/>
      </c>
      <c r="T54" s="32" t="str">
        <f t="shared" ca="1" si="135"/>
        <v/>
      </c>
      <c r="U54" s="186" t="str">
        <f t="shared" ca="1" si="35"/>
        <v/>
      </c>
      <c r="V54" s="326">
        <f ca="1">IFERROR(VLOOKUP(U54,'（様式１号）３整理番号表'!$B$4:$H$5,2,FALSE),0)</f>
        <v>0</v>
      </c>
      <c r="W54" s="67">
        <f t="shared" ca="1" si="125"/>
        <v>0</v>
      </c>
      <c r="X54" s="23" t="str">
        <f t="shared" ca="1" si="118"/>
        <v/>
      </c>
      <c r="Y54" s="52" t="str">
        <f t="shared" ca="1" si="38"/>
        <v/>
      </c>
      <c r="Z54" s="68">
        <f ca="1">IFERROR(VLOOKUP(Y54,'（様式１号）３整理番号表'!$B$10:$H$16,2,FALSE),0)</f>
        <v>0</v>
      </c>
      <c r="AA54" s="52" t="str">
        <f t="shared" ca="1" si="39"/>
        <v/>
      </c>
      <c r="AB54" s="52" t="str">
        <f t="shared" ca="1" si="40"/>
        <v/>
      </c>
      <c r="AC54" s="68">
        <f ca="1">IFERROR(VLOOKUP(AB54,'（様式１号）３整理番号表'!$B$21:$H$22,2,FALSE),0)</f>
        <v>0</v>
      </c>
      <c r="AD54" s="52" t="str">
        <f t="shared" ca="1" si="9"/>
        <v/>
      </c>
      <c r="AE54" s="68">
        <f ca="1">IFERROR(VLOOKUP(AD54,'（様式１号）３整理番号表'!$B$26:$H$31,2,FALSE),0)</f>
        <v>0</v>
      </c>
      <c r="AF54" s="52" t="str">
        <f t="shared" ca="1" si="41"/>
        <v/>
      </c>
      <c r="AG54" s="68">
        <f ca="1">IFERROR(VLOOKUP(AF54,'（様式１号）３整理番号表'!$J$5:$N$59,2,FALSE),0)</f>
        <v>0</v>
      </c>
      <c r="AH54" s="51" t="str">
        <f t="shared" ca="1" si="42"/>
        <v/>
      </c>
      <c r="AI54" s="68">
        <f ca="1">IFERROR(VLOOKUP(AH54,'（様式１号）３整理番号表'!$P$5:$R$29,2,FALSE),0)</f>
        <v>0</v>
      </c>
      <c r="AJ54" s="71" t="str">
        <f t="shared" ca="1" si="43"/>
        <v/>
      </c>
      <c r="AK54" s="71" t="str">
        <f t="shared" ca="1" si="44"/>
        <v/>
      </c>
      <c r="AL54" s="71"/>
      <c r="AM54" s="51" t="str">
        <f t="shared" ca="1" si="45"/>
        <v/>
      </c>
      <c r="AN54" s="68">
        <f ca="1">IFERROR(VLOOKUP(AM54,'（様式１号）３整理番号表'!$P$5:$R$29,2,FALSE),0)</f>
        <v>0</v>
      </c>
      <c r="AO54" s="52" t="str">
        <f t="shared" ca="1" si="46"/>
        <v/>
      </c>
      <c r="AP54" s="68">
        <f t="shared" ca="1" si="126"/>
        <v>0</v>
      </c>
      <c r="AQ54" s="52" t="str">
        <f t="shared" ca="1" si="48"/>
        <v/>
      </c>
      <c r="AR54" s="23" t="str">
        <f t="shared" ca="1" si="49"/>
        <v/>
      </c>
      <c r="AS54" s="68" t="str">
        <f t="shared" ca="1" si="127"/>
        <v/>
      </c>
      <c r="AT54" s="188" t="str">
        <f t="shared" ca="1" si="51"/>
        <v/>
      </c>
      <c r="AU54" s="55" t="str">
        <f t="shared" ca="1" si="52"/>
        <v/>
      </c>
      <c r="AV54" s="655" t="str">
        <f t="shared" ca="1" si="150"/>
        <v/>
      </c>
      <c r="AW54" s="655" t="str">
        <f t="shared" ca="1" si="150"/>
        <v/>
      </c>
      <c r="AX54" s="655" t="str">
        <f t="shared" ca="1" si="150"/>
        <v/>
      </c>
      <c r="AY54" s="655" t="str">
        <f t="shared" ca="1" si="150"/>
        <v/>
      </c>
      <c r="AZ54" s="655" t="str">
        <f t="shared" ca="1" si="54"/>
        <v/>
      </c>
      <c r="BA54" s="655" t="str">
        <f t="shared" ca="1" si="151"/>
        <v/>
      </c>
      <c r="BB54" s="655" t="str">
        <f t="shared" ca="1" si="151"/>
        <v/>
      </c>
      <c r="BC54" s="655" t="str">
        <f t="shared" ca="1" si="151"/>
        <v/>
      </c>
      <c r="BD54" s="51" t="str">
        <f t="shared" ca="1" si="56"/>
        <v/>
      </c>
      <c r="BE54" s="52" t="str">
        <f t="shared" ca="1" si="57"/>
        <v/>
      </c>
      <c r="BF54" s="69">
        <f ca="1">IF(BD54&lt;&gt;"",INDEX('（様式１号）３整理番号表'!$AB$7:$AQ$12,MATCH(BD54,'（様式１号）３整理番号表'!$AA$7:$AA$12,0),MATCH(BE54,'（様式１号）３整理番号表'!$AB$6:$AQ$6,0)),0)</f>
        <v>0</v>
      </c>
      <c r="BG54" s="71" t="str">
        <f t="shared" ca="1" si="128"/>
        <v/>
      </c>
      <c r="BH54" s="54" t="str">
        <f t="shared" ca="1" si="129"/>
        <v/>
      </c>
      <c r="BI54" s="55" t="str">
        <f t="shared" ca="1" si="59"/>
        <v/>
      </c>
      <c r="BJ54" s="54" t="str">
        <f t="shared" ca="1" si="60"/>
        <v/>
      </c>
      <c r="BK54" s="53" t="str">
        <f t="shared" ca="1" si="61"/>
        <v/>
      </c>
      <c r="BL54" s="56" t="str">
        <f t="shared" ca="1" si="62"/>
        <v/>
      </c>
      <c r="BM54" s="57" t="str">
        <f t="shared" ca="1" si="63"/>
        <v/>
      </c>
      <c r="BN54" s="58" t="str">
        <f t="shared" ca="1" si="64"/>
        <v/>
      </c>
      <c r="BO54" s="56" t="str">
        <f t="shared" ca="1" si="65"/>
        <v/>
      </c>
      <c r="BP54" s="72" t="str">
        <f t="shared" ca="1" si="66"/>
        <v/>
      </c>
      <c r="BQ54" s="70" t="str">
        <f t="shared" ca="1" si="67"/>
        <v/>
      </c>
      <c r="BR54" s="160" t="str">
        <f t="shared" ca="1" si="13"/>
        <v/>
      </c>
      <c r="BS54" s="638" t="str">
        <f t="shared" ca="1" si="68"/>
        <v/>
      </c>
      <c r="BT54" s="51" t="str">
        <f t="shared" ca="1" si="69"/>
        <v/>
      </c>
      <c r="BU54" s="59" t="str">
        <f t="shared" ca="1" si="70"/>
        <v/>
      </c>
      <c r="BV54" s="60" t="str">
        <f t="shared" ca="1" si="71"/>
        <v/>
      </c>
      <c r="BW54" s="209">
        <f ca="1">IF('ポイント要件確認等（個別表）'!AD54=1,ROUNDDOWN('ポイント要件確認等（個別表）'!AV54,-3),IF('ポイント要件確認等（個別表）'!AD54=2,ROUNDDOWN('ポイント要件確認等（個別表）'!BH54,-3),IF('ポイント要件確認等（個別表）'!AD54=3,ROUNDDOWN('ポイント要件確認等（個別表）'!BT54,-3),0)))</f>
        <v>0</v>
      </c>
      <c r="BX54" s="60" t="str">
        <f t="shared" ca="1" si="72"/>
        <v/>
      </c>
      <c r="BY54" s="210" t="e">
        <f t="shared" ca="1" si="130"/>
        <v>#VALUE!</v>
      </c>
      <c r="BZ54" s="210">
        <f t="shared" ca="1" si="131"/>
        <v>0</v>
      </c>
      <c r="CA54" s="60" t="str">
        <f t="shared" ca="1" si="75"/>
        <v/>
      </c>
      <c r="CB54" s="60" t="str">
        <f t="shared" ca="1" si="76"/>
        <v/>
      </c>
      <c r="CC54" s="636"/>
      <c r="CD54" s="60" t="str">
        <f t="shared" ca="1" si="77"/>
        <v/>
      </c>
      <c r="CE54" s="161" t="str">
        <f t="shared" ca="1" si="78"/>
        <v/>
      </c>
      <c r="CF54" s="225" t="str">
        <f t="shared" ca="1" si="79"/>
        <v>含税額</v>
      </c>
      <c r="CG54" s="226" t="str">
        <f t="shared" ca="1" si="80"/>
        <v/>
      </c>
      <c r="CH54" s="61"/>
      <c r="CI54" s="223"/>
      <c r="CJ54" s="213">
        <v>44</v>
      </c>
      <c r="CK54" s="218"/>
      <c r="CL54" s="51"/>
      <c r="CM54" s="68" t="str">
        <f>IFERROR(VLOOKUP(CL54,'（様式１号）３整理番号表'!$T$5:$V$15,2,FALSE),"")</f>
        <v/>
      </c>
      <c r="CN54" s="52"/>
      <c r="CO54" s="68" t="str">
        <f>IFERROR(VLOOKUP(CN54,'（様式１号）３整理番号表'!$T$19:$V$24,2,FALSE),"")</f>
        <v/>
      </c>
      <c r="CP54" s="52"/>
      <c r="CQ54" s="210">
        <f t="shared" si="132"/>
        <v>0</v>
      </c>
      <c r="CR54" s="227">
        <f t="shared" si="133"/>
        <v>0</v>
      </c>
      <c r="CS54" s="335" t="str">
        <f t="shared" ca="1" si="106"/>
        <v/>
      </c>
      <c r="CT54" s="31" t="str">
        <f t="shared" ca="1" si="83"/>
        <v/>
      </c>
      <c r="CU54" s="30" t="str">
        <f t="shared" ca="1" si="107"/>
        <v/>
      </c>
      <c r="CV54" s="236" t="str">
        <f t="shared" ca="1" si="84"/>
        <v/>
      </c>
      <c r="CW54" s="236" t="str">
        <f t="shared" ca="1" si="85"/>
        <v/>
      </c>
      <c r="CX54" s="236" t="str">
        <f t="shared" ca="1" si="86"/>
        <v/>
      </c>
      <c r="CY54" s="236" t="str">
        <f t="shared" ca="1" si="87"/>
        <v/>
      </c>
      <c r="CZ54" s="296" t="str">
        <f ca="1">IFERROR(VLOOKUP($CS54,'（様式１号）３整理番号表'!$Z$19:$AB$32,3,FALSE),"")</f>
        <v/>
      </c>
      <c r="DA54" s="239" t="str">
        <f t="shared" ca="1" si="88"/>
        <v/>
      </c>
      <c r="DB54" s="5"/>
      <c r="DC54" s="301" t="str">
        <f t="shared" ca="1" si="108"/>
        <v/>
      </c>
      <c r="DD54" s="304" t="str">
        <f t="shared" ca="1" si="111"/>
        <v/>
      </c>
      <c r="DE54" s="293" t="str">
        <f t="shared" ca="1" si="112"/>
        <v/>
      </c>
      <c r="DF54" s="293" t="str">
        <f t="shared" ca="1" si="113"/>
        <v/>
      </c>
      <c r="DG54" s="293" t="str">
        <f t="shared" ca="1" si="114"/>
        <v/>
      </c>
      <c r="DH54" s="293" t="str">
        <f t="shared" ca="1" si="115"/>
        <v/>
      </c>
      <c r="DI54" s="309" t="str">
        <f t="shared" ca="1" si="116"/>
        <v/>
      </c>
      <c r="DJ54" s="315" t="str">
        <f t="shared" ca="1" si="89"/>
        <v/>
      </c>
      <c r="DK54" s="5" t="str">
        <f t="shared" ca="1" si="117"/>
        <v/>
      </c>
      <c r="DL54" s="6"/>
      <c r="DM54" s="304"/>
      <c r="DN54" s="7"/>
      <c r="DO54" s="7"/>
      <c r="DP54" s="7"/>
      <c r="DQ54" s="7"/>
      <c r="DR54" s="298" t="str">
        <f>IFERROR(VLOOKUP($DL54,'（様式１号）３整理番号表'!$Z$19:$AB$32,3,FALSE),"")</f>
        <v/>
      </c>
      <c r="DS54" s="239" t="str">
        <f t="shared" si="90"/>
        <v/>
      </c>
      <c r="DT54" s="5"/>
      <c r="DU54" s="8"/>
      <c r="DV54" s="62" t="str">
        <f t="shared" ca="1" si="91"/>
        <v/>
      </c>
      <c r="DX54" s="320">
        <f t="shared" ca="1" si="152"/>
        <v>0</v>
      </c>
      <c r="DY54" s="320">
        <f t="shared" ca="1" si="152"/>
        <v>0</v>
      </c>
      <c r="DZ54" s="320">
        <f t="shared" ca="1" si="152"/>
        <v>0</v>
      </c>
      <c r="EA54" s="320">
        <f t="shared" ca="1" si="152"/>
        <v>0</v>
      </c>
      <c r="EB54" s="320">
        <f t="shared" ca="1" si="152"/>
        <v>0</v>
      </c>
      <c r="EC54" s="320">
        <f t="shared" ca="1" si="152"/>
        <v>0</v>
      </c>
      <c r="ED54" s="320">
        <f t="shared" ca="1" si="152"/>
        <v>0</v>
      </c>
      <c r="EE54" s="320">
        <f t="shared" ca="1" si="152"/>
        <v>0</v>
      </c>
      <c r="EF54" s="320">
        <f t="shared" ca="1" si="152"/>
        <v>0</v>
      </c>
      <c r="EG54" s="320">
        <f t="shared" ca="1" si="152"/>
        <v>0</v>
      </c>
      <c r="EH54" s="320">
        <f t="shared" ca="1" si="152"/>
        <v>0</v>
      </c>
      <c r="EI54" s="320">
        <f t="shared" ca="1" si="152"/>
        <v>0</v>
      </c>
      <c r="EJ54" s="320">
        <f t="shared" ca="1" si="152"/>
        <v>0</v>
      </c>
      <c r="EK54" s="320">
        <f t="shared" ca="1" si="152"/>
        <v>0</v>
      </c>
      <c r="EM54" s="278" t="str">
        <f t="shared" ca="1" si="148"/>
        <v/>
      </c>
      <c r="EN54" s="278" t="str">
        <f t="shared" ca="1" si="109"/>
        <v/>
      </c>
      <c r="EO54" s="278" t="str">
        <f t="shared" ca="1" si="110"/>
        <v/>
      </c>
      <c r="EP54" s="278" t="str">
        <f t="shared" ca="1" si="94"/>
        <v/>
      </c>
      <c r="EQ54" s="278" t="str">
        <f ca="1">IFERROR(INDEX('郵便番号（石川県）'!$A$3:$F$2574,MATCH(INDIRECT("'("&amp;EM54&amp;")'!E7"),'郵便番号（石川県）'!$A$3:$A$2574,0),6),"")</f>
        <v/>
      </c>
      <c r="ER54" s="278" t="str">
        <f ca="1">IFERROR(INDEX('郵便番号（石川県）'!$A$3:$F$2574,MATCH(INDIRECT("'("&amp;$EM54&amp;")'!E7"),'郵便番号（石川県）'!$A$3:$A$2574,0),5),"")</f>
        <v/>
      </c>
      <c r="ES54" s="278" t="str">
        <f t="shared" ca="1" si="95"/>
        <v/>
      </c>
      <c r="ET54" s="278" t="str">
        <f t="shared" ca="1" si="96"/>
        <v/>
      </c>
      <c r="EU54" s="278" t="str">
        <f t="shared" ca="1" si="97"/>
        <v/>
      </c>
      <c r="EV54" s="278" t="str">
        <f t="shared" ca="1" si="98"/>
        <v/>
      </c>
      <c r="EW54" s="278" t="str">
        <f t="shared" ca="1" si="99"/>
        <v/>
      </c>
      <c r="EX54" s="278" t="str">
        <f t="shared" ca="1" si="100"/>
        <v/>
      </c>
      <c r="EY54" s="278" t="str">
        <f t="shared" ca="1" si="101"/>
        <v/>
      </c>
      <c r="EZ54" s="278" t="str">
        <f t="shared" ca="1" si="102"/>
        <v/>
      </c>
      <c r="FA54" s="278" t="str">
        <f t="shared" ca="1" si="103"/>
        <v/>
      </c>
      <c r="FB54" s="661" t="str">
        <f t="shared" ca="1" si="104"/>
        <v/>
      </c>
      <c r="FC54" s="664">
        <v>44</v>
      </c>
      <c r="FD54" s="279" t="str">
        <f t="shared" ca="1" si="105"/>
        <v/>
      </c>
    </row>
    <row r="55" spans="1:160" ht="34.5" customHeight="1" x14ac:dyDescent="0.15">
      <c r="A55" s="401">
        <f t="shared" ca="1" si="24"/>
        <v>0</v>
      </c>
      <c r="B55" s="402">
        <f t="shared" si="1"/>
        <v>1</v>
      </c>
      <c r="C55" s="403">
        <f t="shared" ca="1" si="136"/>
        <v>0</v>
      </c>
      <c r="D55" s="403">
        <f t="shared" ca="1" si="137"/>
        <v>0</v>
      </c>
      <c r="E55" s="403">
        <f t="shared" ca="1" si="138"/>
        <v>0</v>
      </c>
      <c r="F55" s="403">
        <f t="shared" ca="1" si="139"/>
        <v>0</v>
      </c>
      <c r="G55" s="403">
        <f t="shared" ca="1" si="140"/>
        <v>0</v>
      </c>
      <c r="H55" s="403">
        <f t="shared" si="141"/>
        <v>0</v>
      </c>
      <c r="I55" s="403">
        <f t="shared" ca="1" si="142"/>
        <v>0</v>
      </c>
      <c r="J55" s="403">
        <f t="shared" ca="1" si="143"/>
        <v>0</v>
      </c>
      <c r="K55" s="402">
        <f t="shared" ca="1" si="144"/>
        <v>0</v>
      </c>
      <c r="L55" s="402">
        <f t="shared" ca="1" si="145"/>
        <v>0</v>
      </c>
      <c r="M55" s="402">
        <f t="shared" ca="1" si="146"/>
        <v>0</v>
      </c>
      <c r="N55" s="404" t="str">
        <f t="shared" ca="1" si="147"/>
        <v>石川県</v>
      </c>
      <c r="O55" s="63"/>
      <c r="P55" s="145" t="s">
        <v>412</v>
      </c>
      <c r="Q55" s="322" t="str">
        <f t="shared" ca="1" si="32"/>
        <v/>
      </c>
      <c r="R55" s="322" t="str">
        <f t="shared" ca="1" si="33"/>
        <v/>
      </c>
      <c r="S55" s="32" t="str">
        <f t="shared" ca="1" si="134"/>
        <v/>
      </c>
      <c r="T55" s="32" t="str">
        <f t="shared" ca="1" si="135"/>
        <v/>
      </c>
      <c r="U55" s="186" t="str">
        <f t="shared" ca="1" si="35"/>
        <v/>
      </c>
      <c r="V55" s="326">
        <f ca="1">IFERROR(VLOOKUP(U55,'（様式１号）３整理番号表'!$B$4:$H$5,2,FALSE),0)</f>
        <v>0</v>
      </c>
      <c r="W55" s="67">
        <f t="shared" ca="1" si="125"/>
        <v>0</v>
      </c>
      <c r="X55" s="23" t="str">
        <f t="shared" ca="1" si="118"/>
        <v/>
      </c>
      <c r="Y55" s="52" t="str">
        <f t="shared" ca="1" si="38"/>
        <v/>
      </c>
      <c r="Z55" s="68">
        <f ca="1">IFERROR(VLOOKUP(Y55,'（様式１号）３整理番号表'!$B$10:$H$16,2,FALSE),0)</f>
        <v>0</v>
      </c>
      <c r="AA55" s="52" t="str">
        <f t="shared" ca="1" si="39"/>
        <v/>
      </c>
      <c r="AB55" s="52" t="str">
        <f t="shared" ca="1" si="40"/>
        <v/>
      </c>
      <c r="AC55" s="68">
        <f ca="1">IFERROR(VLOOKUP(AB55,'（様式１号）３整理番号表'!$B$21:$H$22,2,FALSE),0)</f>
        <v>0</v>
      </c>
      <c r="AD55" s="52" t="str">
        <f t="shared" ca="1" si="9"/>
        <v/>
      </c>
      <c r="AE55" s="68">
        <f ca="1">IFERROR(VLOOKUP(AD55,'（様式１号）３整理番号表'!$B$26:$H$31,2,FALSE),0)</f>
        <v>0</v>
      </c>
      <c r="AF55" s="52" t="str">
        <f t="shared" ca="1" si="41"/>
        <v/>
      </c>
      <c r="AG55" s="68">
        <f ca="1">IFERROR(VLOOKUP(AF55,'（様式１号）３整理番号表'!$J$5:$N$59,2,FALSE),0)</f>
        <v>0</v>
      </c>
      <c r="AH55" s="51" t="str">
        <f t="shared" ca="1" si="42"/>
        <v/>
      </c>
      <c r="AI55" s="68">
        <f ca="1">IFERROR(VLOOKUP(AH55,'（様式１号）３整理番号表'!$P$5:$R$29,2,FALSE),0)</f>
        <v>0</v>
      </c>
      <c r="AJ55" s="71" t="str">
        <f t="shared" ca="1" si="43"/>
        <v/>
      </c>
      <c r="AK55" s="71" t="str">
        <f t="shared" ca="1" si="44"/>
        <v/>
      </c>
      <c r="AL55" s="71"/>
      <c r="AM55" s="51" t="str">
        <f t="shared" ca="1" si="45"/>
        <v/>
      </c>
      <c r="AN55" s="68">
        <f ca="1">IFERROR(VLOOKUP(AM55,'（様式１号）３整理番号表'!$P$5:$R$29,2,FALSE),0)</f>
        <v>0</v>
      </c>
      <c r="AO55" s="52" t="str">
        <f t="shared" ca="1" si="46"/>
        <v/>
      </c>
      <c r="AP55" s="68">
        <f t="shared" ca="1" si="126"/>
        <v>0</v>
      </c>
      <c r="AQ55" s="52" t="str">
        <f t="shared" ca="1" si="48"/>
        <v/>
      </c>
      <c r="AR55" s="23" t="str">
        <f t="shared" ca="1" si="49"/>
        <v/>
      </c>
      <c r="AS55" s="68" t="str">
        <f t="shared" ca="1" si="127"/>
        <v/>
      </c>
      <c r="AT55" s="188" t="str">
        <f t="shared" ca="1" si="51"/>
        <v/>
      </c>
      <c r="AU55" s="55" t="str">
        <f t="shared" ca="1" si="52"/>
        <v/>
      </c>
      <c r="AV55" s="655" t="str">
        <f t="shared" ca="1" si="150"/>
        <v/>
      </c>
      <c r="AW55" s="655" t="str">
        <f t="shared" ca="1" si="150"/>
        <v/>
      </c>
      <c r="AX55" s="655" t="str">
        <f t="shared" ca="1" si="150"/>
        <v/>
      </c>
      <c r="AY55" s="655" t="str">
        <f t="shared" ca="1" si="150"/>
        <v/>
      </c>
      <c r="AZ55" s="655" t="str">
        <f t="shared" ca="1" si="54"/>
        <v/>
      </c>
      <c r="BA55" s="655" t="str">
        <f t="shared" ca="1" si="151"/>
        <v/>
      </c>
      <c r="BB55" s="655" t="str">
        <f t="shared" ca="1" si="151"/>
        <v/>
      </c>
      <c r="BC55" s="655" t="str">
        <f t="shared" ca="1" si="151"/>
        <v/>
      </c>
      <c r="BD55" s="51" t="str">
        <f t="shared" ca="1" si="56"/>
        <v/>
      </c>
      <c r="BE55" s="52" t="str">
        <f t="shared" ca="1" si="57"/>
        <v/>
      </c>
      <c r="BF55" s="69">
        <f ca="1">IF(BD55&lt;&gt;"",INDEX('（様式１号）３整理番号表'!$AB$7:$AQ$12,MATCH(BD55,'（様式１号）３整理番号表'!$AA$7:$AA$12,0),MATCH(BE55,'（様式１号）３整理番号表'!$AB$6:$AQ$6,0)),0)</f>
        <v>0</v>
      </c>
      <c r="BG55" s="71" t="str">
        <f t="shared" ca="1" si="128"/>
        <v/>
      </c>
      <c r="BH55" s="54" t="str">
        <f t="shared" ca="1" si="129"/>
        <v/>
      </c>
      <c r="BI55" s="55" t="str">
        <f t="shared" ca="1" si="59"/>
        <v/>
      </c>
      <c r="BJ55" s="54" t="str">
        <f t="shared" ca="1" si="60"/>
        <v/>
      </c>
      <c r="BK55" s="53" t="str">
        <f t="shared" ca="1" si="61"/>
        <v/>
      </c>
      <c r="BL55" s="56" t="str">
        <f t="shared" ca="1" si="62"/>
        <v/>
      </c>
      <c r="BM55" s="57" t="str">
        <f t="shared" ca="1" si="63"/>
        <v/>
      </c>
      <c r="BN55" s="58" t="str">
        <f t="shared" ca="1" si="64"/>
        <v/>
      </c>
      <c r="BO55" s="56" t="str">
        <f t="shared" ca="1" si="65"/>
        <v/>
      </c>
      <c r="BP55" s="72" t="str">
        <f t="shared" ca="1" si="66"/>
        <v/>
      </c>
      <c r="BQ55" s="70" t="str">
        <f t="shared" ca="1" si="67"/>
        <v/>
      </c>
      <c r="BR55" s="160" t="str">
        <f t="shared" ca="1" si="13"/>
        <v/>
      </c>
      <c r="BS55" s="638" t="str">
        <f t="shared" ca="1" si="68"/>
        <v/>
      </c>
      <c r="BT55" s="51" t="str">
        <f t="shared" ca="1" si="69"/>
        <v/>
      </c>
      <c r="BU55" s="59" t="str">
        <f t="shared" ca="1" si="70"/>
        <v/>
      </c>
      <c r="BV55" s="60" t="str">
        <f t="shared" ca="1" si="71"/>
        <v/>
      </c>
      <c r="BW55" s="209">
        <f ca="1">IF('ポイント要件確認等（個別表）'!AD55=1,ROUNDDOWN('ポイント要件確認等（個別表）'!AV55,-3),IF('ポイント要件確認等（個別表）'!AD55=2,ROUNDDOWN('ポイント要件確認等（個別表）'!BH55,-3),IF('ポイント要件確認等（個別表）'!AD55=3,ROUNDDOWN('ポイント要件確認等（個別表）'!BT55,-3),0)))</f>
        <v>0</v>
      </c>
      <c r="BX55" s="60" t="str">
        <f t="shared" ca="1" si="72"/>
        <v/>
      </c>
      <c r="BY55" s="210" t="e">
        <f t="shared" ca="1" si="130"/>
        <v>#VALUE!</v>
      </c>
      <c r="BZ55" s="210">
        <f t="shared" ca="1" si="131"/>
        <v>0</v>
      </c>
      <c r="CA55" s="60" t="str">
        <f t="shared" ca="1" si="75"/>
        <v/>
      </c>
      <c r="CB55" s="60" t="str">
        <f t="shared" ca="1" si="76"/>
        <v/>
      </c>
      <c r="CC55" s="636"/>
      <c r="CD55" s="60" t="str">
        <f t="shared" ca="1" si="77"/>
        <v/>
      </c>
      <c r="CE55" s="161" t="str">
        <f t="shared" ca="1" si="78"/>
        <v/>
      </c>
      <c r="CF55" s="225" t="str">
        <f t="shared" ca="1" si="79"/>
        <v>含税額</v>
      </c>
      <c r="CG55" s="226" t="str">
        <f t="shared" ca="1" si="80"/>
        <v/>
      </c>
      <c r="CH55" s="61"/>
      <c r="CI55" s="223"/>
      <c r="CJ55" s="213">
        <v>45</v>
      </c>
      <c r="CK55" s="218"/>
      <c r="CL55" s="51"/>
      <c r="CM55" s="68" t="str">
        <f>IFERROR(VLOOKUP(CL55,'（様式１号）３整理番号表'!$T$5:$V$15,2,FALSE),"")</f>
        <v/>
      </c>
      <c r="CN55" s="52"/>
      <c r="CO55" s="68" t="str">
        <f>IFERROR(VLOOKUP(CN55,'（様式１号）３整理番号表'!$T$19:$V$24,2,FALSE),"")</f>
        <v/>
      </c>
      <c r="CP55" s="52"/>
      <c r="CQ55" s="210">
        <f t="shared" si="132"/>
        <v>0</v>
      </c>
      <c r="CR55" s="227">
        <f t="shared" si="133"/>
        <v>0</v>
      </c>
      <c r="CS55" s="335" t="str">
        <f t="shared" ca="1" si="106"/>
        <v/>
      </c>
      <c r="CT55" s="31" t="str">
        <f t="shared" ca="1" si="83"/>
        <v/>
      </c>
      <c r="CU55" s="30" t="str">
        <f t="shared" ca="1" si="107"/>
        <v/>
      </c>
      <c r="CV55" s="236" t="str">
        <f t="shared" ca="1" si="84"/>
        <v/>
      </c>
      <c r="CW55" s="236" t="str">
        <f t="shared" ca="1" si="85"/>
        <v/>
      </c>
      <c r="CX55" s="236" t="str">
        <f t="shared" ca="1" si="86"/>
        <v/>
      </c>
      <c r="CY55" s="236" t="str">
        <f t="shared" ca="1" si="87"/>
        <v/>
      </c>
      <c r="CZ55" s="296" t="str">
        <f ca="1">IFERROR(VLOOKUP($CS55,'（様式１号）３整理番号表'!$Z$19:$AB$32,3,FALSE),"")</f>
        <v/>
      </c>
      <c r="DA55" s="239" t="str">
        <f t="shared" ca="1" si="88"/>
        <v/>
      </c>
      <c r="DB55" s="5"/>
      <c r="DC55" s="301" t="str">
        <f t="shared" ca="1" si="108"/>
        <v/>
      </c>
      <c r="DD55" s="304" t="str">
        <f t="shared" ca="1" si="111"/>
        <v/>
      </c>
      <c r="DE55" s="293" t="str">
        <f t="shared" ca="1" si="112"/>
        <v/>
      </c>
      <c r="DF55" s="293" t="str">
        <f t="shared" ca="1" si="113"/>
        <v/>
      </c>
      <c r="DG55" s="293" t="str">
        <f t="shared" ca="1" si="114"/>
        <v/>
      </c>
      <c r="DH55" s="293" t="str">
        <f t="shared" ca="1" si="115"/>
        <v/>
      </c>
      <c r="DI55" s="309" t="str">
        <f t="shared" ca="1" si="116"/>
        <v/>
      </c>
      <c r="DJ55" s="315" t="str">
        <f t="shared" ca="1" si="89"/>
        <v/>
      </c>
      <c r="DK55" s="5" t="str">
        <f t="shared" ca="1" si="117"/>
        <v/>
      </c>
      <c r="DL55" s="6"/>
      <c r="DM55" s="304"/>
      <c r="DN55" s="7"/>
      <c r="DO55" s="7"/>
      <c r="DP55" s="7"/>
      <c r="DQ55" s="7"/>
      <c r="DR55" s="298" t="str">
        <f>IFERROR(VLOOKUP($DL55,'（様式１号）３整理番号表'!$Z$19:$AB$32,3,FALSE),"")</f>
        <v/>
      </c>
      <c r="DS55" s="239" t="str">
        <f t="shared" si="90"/>
        <v/>
      </c>
      <c r="DT55" s="5"/>
      <c r="DU55" s="8"/>
      <c r="DV55" s="62" t="str">
        <f t="shared" ca="1" si="91"/>
        <v/>
      </c>
      <c r="DX55" s="320">
        <f t="shared" ca="1" si="152"/>
        <v>0</v>
      </c>
      <c r="DY55" s="320">
        <f t="shared" ca="1" si="152"/>
        <v>0</v>
      </c>
      <c r="DZ55" s="320">
        <f t="shared" ca="1" si="152"/>
        <v>0</v>
      </c>
      <c r="EA55" s="320">
        <f t="shared" ca="1" si="152"/>
        <v>0</v>
      </c>
      <c r="EB55" s="320">
        <f t="shared" ca="1" si="152"/>
        <v>0</v>
      </c>
      <c r="EC55" s="320">
        <f t="shared" ca="1" si="152"/>
        <v>0</v>
      </c>
      <c r="ED55" s="320">
        <f t="shared" ca="1" si="152"/>
        <v>0</v>
      </c>
      <c r="EE55" s="320">
        <f t="shared" ca="1" si="152"/>
        <v>0</v>
      </c>
      <c r="EF55" s="320">
        <f t="shared" ca="1" si="152"/>
        <v>0</v>
      </c>
      <c r="EG55" s="320">
        <f t="shared" ca="1" si="152"/>
        <v>0</v>
      </c>
      <c r="EH55" s="320">
        <f t="shared" ca="1" si="152"/>
        <v>0</v>
      </c>
      <c r="EI55" s="320">
        <f t="shared" ca="1" si="152"/>
        <v>0</v>
      </c>
      <c r="EJ55" s="320">
        <f t="shared" ca="1" si="152"/>
        <v>0</v>
      </c>
      <c r="EK55" s="320">
        <f t="shared" ca="1" si="152"/>
        <v>0</v>
      </c>
      <c r="EM55" s="278" t="str">
        <f t="shared" ca="1" si="148"/>
        <v/>
      </c>
      <c r="EN55" s="278" t="str">
        <f t="shared" ca="1" si="109"/>
        <v/>
      </c>
      <c r="EO55" s="278" t="str">
        <f t="shared" ca="1" si="110"/>
        <v/>
      </c>
      <c r="EP55" s="278" t="str">
        <f t="shared" ca="1" si="94"/>
        <v/>
      </c>
      <c r="EQ55" s="278" t="str">
        <f ca="1">IFERROR(INDEX('郵便番号（石川県）'!$A$3:$F$2574,MATCH(INDIRECT("'("&amp;EM55&amp;")'!E7"),'郵便番号（石川県）'!$A$3:$A$2574,0),6),"")</f>
        <v/>
      </c>
      <c r="ER55" s="278" t="str">
        <f ca="1">IFERROR(INDEX('郵便番号（石川県）'!$A$3:$F$2574,MATCH(INDIRECT("'("&amp;$EM55&amp;")'!E7"),'郵便番号（石川県）'!$A$3:$A$2574,0),5),"")</f>
        <v/>
      </c>
      <c r="ES55" s="278" t="str">
        <f t="shared" ca="1" si="95"/>
        <v/>
      </c>
      <c r="ET55" s="278" t="str">
        <f t="shared" ca="1" si="96"/>
        <v/>
      </c>
      <c r="EU55" s="278" t="str">
        <f t="shared" ca="1" si="97"/>
        <v/>
      </c>
      <c r="EV55" s="278" t="str">
        <f t="shared" ca="1" si="98"/>
        <v/>
      </c>
      <c r="EW55" s="278" t="str">
        <f t="shared" ca="1" si="99"/>
        <v/>
      </c>
      <c r="EX55" s="278" t="str">
        <f t="shared" ca="1" si="100"/>
        <v/>
      </c>
      <c r="EY55" s="278" t="str">
        <f t="shared" ca="1" si="101"/>
        <v/>
      </c>
      <c r="EZ55" s="278" t="str">
        <f t="shared" ca="1" si="102"/>
        <v/>
      </c>
      <c r="FA55" s="278" t="str">
        <f t="shared" ca="1" si="103"/>
        <v/>
      </c>
      <c r="FB55" s="661" t="str">
        <f t="shared" ca="1" si="104"/>
        <v/>
      </c>
      <c r="FC55" s="663">
        <v>45</v>
      </c>
      <c r="FD55" s="279" t="str">
        <f t="shared" ca="1" si="105"/>
        <v/>
      </c>
    </row>
    <row r="56" spans="1:160" ht="34.5" customHeight="1" x14ac:dyDescent="0.15">
      <c r="A56" s="401">
        <f t="shared" ca="1" si="24"/>
        <v>0</v>
      </c>
      <c r="B56" s="402">
        <f t="shared" si="1"/>
        <v>1</v>
      </c>
      <c r="C56" s="403">
        <f t="shared" ca="1" si="136"/>
        <v>0</v>
      </c>
      <c r="D56" s="403">
        <f t="shared" ca="1" si="137"/>
        <v>0</v>
      </c>
      <c r="E56" s="403">
        <f t="shared" ca="1" si="138"/>
        <v>0</v>
      </c>
      <c r="F56" s="403">
        <f t="shared" ca="1" si="139"/>
        <v>0</v>
      </c>
      <c r="G56" s="403">
        <f t="shared" ca="1" si="140"/>
        <v>0</v>
      </c>
      <c r="H56" s="403">
        <f t="shared" si="141"/>
        <v>0</v>
      </c>
      <c r="I56" s="403">
        <f t="shared" ca="1" si="142"/>
        <v>0</v>
      </c>
      <c r="J56" s="403">
        <f t="shared" ca="1" si="143"/>
        <v>0</v>
      </c>
      <c r="K56" s="402">
        <f t="shared" ca="1" si="144"/>
        <v>0</v>
      </c>
      <c r="L56" s="402">
        <f t="shared" ca="1" si="145"/>
        <v>0</v>
      </c>
      <c r="M56" s="402">
        <f t="shared" ca="1" si="146"/>
        <v>0</v>
      </c>
      <c r="N56" s="404" t="str">
        <f t="shared" ca="1" si="147"/>
        <v>石川県</v>
      </c>
      <c r="O56" s="63"/>
      <c r="P56" s="145" t="s">
        <v>412</v>
      </c>
      <c r="Q56" s="322" t="str">
        <f t="shared" ca="1" si="32"/>
        <v/>
      </c>
      <c r="R56" s="322" t="str">
        <f t="shared" ca="1" si="33"/>
        <v/>
      </c>
      <c r="S56" s="32" t="str">
        <f t="shared" ca="1" si="134"/>
        <v/>
      </c>
      <c r="T56" s="32" t="str">
        <f t="shared" ca="1" si="135"/>
        <v/>
      </c>
      <c r="U56" s="186" t="str">
        <f t="shared" ca="1" si="35"/>
        <v/>
      </c>
      <c r="V56" s="326">
        <f ca="1">IFERROR(VLOOKUP(U56,'（様式１号）３整理番号表'!$B$4:$H$5,2,FALSE),0)</f>
        <v>0</v>
      </c>
      <c r="W56" s="67">
        <f t="shared" ca="1" si="125"/>
        <v>0</v>
      </c>
      <c r="X56" s="23" t="str">
        <f t="shared" ca="1" si="118"/>
        <v/>
      </c>
      <c r="Y56" s="52" t="str">
        <f t="shared" ca="1" si="38"/>
        <v/>
      </c>
      <c r="Z56" s="68">
        <f ca="1">IFERROR(VLOOKUP(Y56,'（様式１号）３整理番号表'!$B$10:$H$16,2,FALSE),0)</f>
        <v>0</v>
      </c>
      <c r="AA56" s="52" t="str">
        <f t="shared" ca="1" si="39"/>
        <v/>
      </c>
      <c r="AB56" s="52" t="str">
        <f t="shared" ca="1" si="40"/>
        <v/>
      </c>
      <c r="AC56" s="68">
        <f ca="1">IFERROR(VLOOKUP(AB56,'（様式１号）３整理番号表'!$B$21:$H$22,2,FALSE),0)</f>
        <v>0</v>
      </c>
      <c r="AD56" s="52" t="str">
        <f t="shared" ca="1" si="9"/>
        <v/>
      </c>
      <c r="AE56" s="68">
        <f ca="1">IFERROR(VLOOKUP(AD56,'（様式１号）３整理番号表'!$B$26:$H$31,2,FALSE),0)</f>
        <v>0</v>
      </c>
      <c r="AF56" s="52" t="str">
        <f t="shared" ca="1" si="41"/>
        <v/>
      </c>
      <c r="AG56" s="68">
        <f ca="1">IFERROR(VLOOKUP(AF56,'（様式１号）３整理番号表'!$J$5:$N$59,2,FALSE),0)</f>
        <v>0</v>
      </c>
      <c r="AH56" s="51" t="str">
        <f t="shared" ca="1" si="42"/>
        <v/>
      </c>
      <c r="AI56" s="68">
        <f ca="1">IFERROR(VLOOKUP(AH56,'（様式１号）３整理番号表'!$P$5:$R$29,2,FALSE),0)</f>
        <v>0</v>
      </c>
      <c r="AJ56" s="71" t="str">
        <f t="shared" ca="1" si="43"/>
        <v/>
      </c>
      <c r="AK56" s="71" t="str">
        <f t="shared" ca="1" si="44"/>
        <v/>
      </c>
      <c r="AL56" s="71"/>
      <c r="AM56" s="51" t="str">
        <f t="shared" ca="1" si="45"/>
        <v/>
      </c>
      <c r="AN56" s="68">
        <f ca="1">IFERROR(VLOOKUP(AM56,'（様式１号）３整理番号表'!$P$5:$R$29,2,FALSE),0)</f>
        <v>0</v>
      </c>
      <c r="AO56" s="52" t="str">
        <f t="shared" ca="1" si="46"/>
        <v/>
      </c>
      <c r="AP56" s="68">
        <f t="shared" ca="1" si="126"/>
        <v>0</v>
      </c>
      <c r="AQ56" s="52" t="str">
        <f t="shared" ca="1" si="48"/>
        <v/>
      </c>
      <c r="AR56" s="23" t="str">
        <f t="shared" ca="1" si="49"/>
        <v/>
      </c>
      <c r="AS56" s="68" t="str">
        <f t="shared" ca="1" si="127"/>
        <v/>
      </c>
      <c r="AT56" s="188" t="str">
        <f t="shared" ca="1" si="51"/>
        <v/>
      </c>
      <c r="AU56" s="55" t="str">
        <f t="shared" ca="1" si="52"/>
        <v/>
      </c>
      <c r="AV56" s="655" t="str">
        <f t="shared" ca="1" si="150"/>
        <v/>
      </c>
      <c r="AW56" s="655" t="str">
        <f t="shared" ca="1" si="150"/>
        <v/>
      </c>
      <c r="AX56" s="655" t="str">
        <f t="shared" ca="1" si="150"/>
        <v/>
      </c>
      <c r="AY56" s="655" t="str">
        <f t="shared" ca="1" si="150"/>
        <v/>
      </c>
      <c r="AZ56" s="655" t="str">
        <f t="shared" ca="1" si="54"/>
        <v/>
      </c>
      <c r="BA56" s="655" t="str">
        <f t="shared" ca="1" si="151"/>
        <v/>
      </c>
      <c r="BB56" s="655" t="str">
        <f t="shared" ca="1" si="151"/>
        <v/>
      </c>
      <c r="BC56" s="655" t="str">
        <f t="shared" ca="1" si="151"/>
        <v/>
      </c>
      <c r="BD56" s="51" t="str">
        <f t="shared" ca="1" si="56"/>
        <v/>
      </c>
      <c r="BE56" s="52" t="str">
        <f t="shared" ca="1" si="57"/>
        <v/>
      </c>
      <c r="BF56" s="69">
        <f ca="1">IF(BD56&lt;&gt;"",INDEX('（様式１号）３整理番号表'!$AB$7:$AQ$12,MATCH(BD56,'（様式１号）３整理番号表'!$AA$7:$AA$12,0),MATCH(BE56,'（様式１号）３整理番号表'!$AB$6:$AQ$6,0)),0)</f>
        <v>0</v>
      </c>
      <c r="BG56" s="71" t="str">
        <f t="shared" ca="1" si="128"/>
        <v/>
      </c>
      <c r="BH56" s="54" t="str">
        <f t="shared" ca="1" si="129"/>
        <v/>
      </c>
      <c r="BI56" s="55" t="str">
        <f t="shared" ca="1" si="59"/>
        <v/>
      </c>
      <c r="BJ56" s="54" t="str">
        <f t="shared" ca="1" si="60"/>
        <v/>
      </c>
      <c r="BK56" s="53" t="str">
        <f t="shared" ca="1" si="61"/>
        <v/>
      </c>
      <c r="BL56" s="56" t="str">
        <f t="shared" ca="1" si="62"/>
        <v/>
      </c>
      <c r="BM56" s="57" t="str">
        <f t="shared" ca="1" si="63"/>
        <v/>
      </c>
      <c r="BN56" s="58" t="str">
        <f t="shared" ca="1" si="64"/>
        <v/>
      </c>
      <c r="BO56" s="56" t="str">
        <f t="shared" ca="1" si="65"/>
        <v/>
      </c>
      <c r="BP56" s="72" t="str">
        <f t="shared" ca="1" si="66"/>
        <v/>
      </c>
      <c r="BQ56" s="70" t="str">
        <f t="shared" ca="1" si="67"/>
        <v/>
      </c>
      <c r="BR56" s="160" t="str">
        <f t="shared" ca="1" si="13"/>
        <v/>
      </c>
      <c r="BS56" s="638" t="str">
        <f t="shared" ca="1" si="68"/>
        <v/>
      </c>
      <c r="BT56" s="51" t="str">
        <f t="shared" ca="1" si="69"/>
        <v/>
      </c>
      <c r="BU56" s="59" t="str">
        <f t="shared" ca="1" si="70"/>
        <v/>
      </c>
      <c r="BV56" s="60" t="str">
        <f t="shared" ca="1" si="71"/>
        <v/>
      </c>
      <c r="BW56" s="209">
        <f ca="1">IF('ポイント要件確認等（個別表）'!AD56=1,ROUNDDOWN('ポイント要件確認等（個別表）'!AV56,-3),IF('ポイント要件確認等（個別表）'!AD56=2,ROUNDDOWN('ポイント要件確認等（個別表）'!BH56,-3),IF('ポイント要件確認等（個別表）'!AD56=3,ROUNDDOWN('ポイント要件確認等（個別表）'!BT56,-3),0)))</f>
        <v>0</v>
      </c>
      <c r="BX56" s="60" t="str">
        <f t="shared" ca="1" si="72"/>
        <v/>
      </c>
      <c r="BY56" s="210" t="e">
        <f t="shared" ca="1" si="130"/>
        <v>#VALUE!</v>
      </c>
      <c r="BZ56" s="210">
        <f t="shared" ca="1" si="131"/>
        <v>0</v>
      </c>
      <c r="CA56" s="60" t="str">
        <f t="shared" ca="1" si="75"/>
        <v/>
      </c>
      <c r="CB56" s="60" t="str">
        <f t="shared" ca="1" si="76"/>
        <v/>
      </c>
      <c r="CC56" s="636"/>
      <c r="CD56" s="60" t="str">
        <f t="shared" ca="1" si="77"/>
        <v/>
      </c>
      <c r="CE56" s="161" t="str">
        <f t="shared" ca="1" si="78"/>
        <v/>
      </c>
      <c r="CF56" s="225" t="str">
        <f t="shared" ca="1" si="79"/>
        <v>含税額</v>
      </c>
      <c r="CG56" s="226" t="str">
        <f t="shared" ca="1" si="80"/>
        <v/>
      </c>
      <c r="CH56" s="61"/>
      <c r="CI56" s="223"/>
      <c r="CJ56" s="213">
        <v>46</v>
      </c>
      <c r="CK56" s="218"/>
      <c r="CL56" s="51"/>
      <c r="CM56" s="68" t="str">
        <f>IFERROR(VLOOKUP(CL56,'（様式１号）３整理番号表'!$T$5:$V$15,2,FALSE),"")</f>
        <v/>
      </c>
      <c r="CN56" s="52"/>
      <c r="CO56" s="68" t="str">
        <f>IFERROR(VLOOKUP(CN56,'（様式１号）３整理番号表'!$T$19:$V$24,2,FALSE),"")</f>
        <v/>
      </c>
      <c r="CP56" s="52"/>
      <c r="CQ56" s="210">
        <f t="shared" si="132"/>
        <v>0</v>
      </c>
      <c r="CR56" s="227">
        <f t="shared" si="133"/>
        <v>0</v>
      </c>
      <c r="CS56" s="335" t="str">
        <f t="shared" ca="1" si="106"/>
        <v/>
      </c>
      <c r="CT56" s="31" t="str">
        <f t="shared" ca="1" si="83"/>
        <v/>
      </c>
      <c r="CU56" s="30" t="str">
        <f t="shared" ca="1" si="107"/>
        <v/>
      </c>
      <c r="CV56" s="236" t="str">
        <f t="shared" ca="1" si="84"/>
        <v/>
      </c>
      <c r="CW56" s="236" t="str">
        <f t="shared" ca="1" si="85"/>
        <v/>
      </c>
      <c r="CX56" s="236" t="str">
        <f t="shared" ca="1" si="86"/>
        <v/>
      </c>
      <c r="CY56" s="236" t="str">
        <f t="shared" ca="1" si="87"/>
        <v/>
      </c>
      <c r="CZ56" s="296" t="str">
        <f ca="1">IFERROR(VLOOKUP($CS56,'（様式１号）３整理番号表'!$Z$19:$AB$32,3,FALSE),"")</f>
        <v/>
      </c>
      <c r="DA56" s="239" t="str">
        <f t="shared" ca="1" si="88"/>
        <v/>
      </c>
      <c r="DB56" s="5"/>
      <c r="DC56" s="301" t="str">
        <f t="shared" ca="1" si="108"/>
        <v/>
      </c>
      <c r="DD56" s="304" t="str">
        <f t="shared" ca="1" si="111"/>
        <v/>
      </c>
      <c r="DE56" s="293" t="str">
        <f t="shared" ca="1" si="112"/>
        <v/>
      </c>
      <c r="DF56" s="293" t="str">
        <f t="shared" ca="1" si="113"/>
        <v/>
      </c>
      <c r="DG56" s="293" t="str">
        <f t="shared" ca="1" si="114"/>
        <v/>
      </c>
      <c r="DH56" s="293" t="str">
        <f t="shared" ca="1" si="115"/>
        <v/>
      </c>
      <c r="DI56" s="309" t="str">
        <f t="shared" ca="1" si="116"/>
        <v/>
      </c>
      <c r="DJ56" s="315" t="str">
        <f t="shared" ca="1" si="89"/>
        <v/>
      </c>
      <c r="DK56" s="5" t="str">
        <f t="shared" ca="1" si="117"/>
        <v/>
      </c>
      <c r="DL56" s="6"/>
      <c r="DM56" s="304"/>
      <c r="DN56" s="7"/>
      <c r="DO56" s="7"/>
      <c r="DP56" s="7"/>
      <c r="DQ56" s="7"/>
      <c r="DR56" s="298" t="str">
        <f>IFERROR(VLOOKUP($DL56,'（様式１号）３整理番号表'!$Z$19:$AB$32,3,FALSE),"")</f>
        <v/>
      </c>
      <c r="DS56" s="239" t="str">
        <f t="shared" si="90"/>
        <v/>
      </c>
      <c r="DT56" s="5"/>
      <c r="DU56" s="8"/>
      <c r="DV56" s="62" t="str">
        <f t="shared" ca="1" si="91"/>
        <v/>
      </c>
      <c r="DX56" s="320">
        <f t="shared" ca="1" si="152"/>
        <v>0</v>
      </c>
      <c r="DY56" s="320">
        <f t="shared" ca="1" si="152"/>
        <v>0</v>
      </c>
      <c r="DZ56" s="320">
        <f t="shared" ca="1" si="152"/>
        <v>0</v>
      </c>
      <c r="EA56" s="320">
        <f t="shared" ca="1" si="152"/>
        <v>0</v>
      </c>
      <c r="EB56" s="320">
        <f t="shared" ca="1" si="152"/>
        <v>0</v>
      </c>
      <c r="EC56" s="320">
        <f t="shared" ca="1" si="152"/>
        <v>0</v>
      </c>
      <c r="ED56" s="320">
        <f t="shared" ca="1" si="152"/>
        <v>0</v>
      </c>
      <c r="EE56" s="320">
        <f t="shared" ca="1" si="152"/>
        <v>0</v>
      </c>
      <c r="EF56" s="320">
        <f t="shared" ca="1" si="152"/>
        <v>0</v>
      </c>
      <c r="EG56" s="320">
        <f t="shared" ca="1" si="152"/>
        <v>0</v>
      </c>
      <c r="EH56" s="320">
        <f t="shared" ca="1" si="152"/>
        <v>0</v>
      </c>
      <c r="EI56" s="320">
        <f t="shared" ca="1" si="152"/>
        <v>0</v>
      </c>
      <c r="EJ56" s="320">
        <f t="shared" ca="1" si="152"/>
        <v>0</v>
      </c>
      <c r="EK56" s="320">
        <f t="shared" ca="1" si="152"/>
        <v>0</v>
      </c>
      <c r="EM56" s="278" t="str">
        <f t="shared" ca="1" si="148"/>
        <v/>
      </c>
      <c r="EN56" s="278" t="str">
        <f t="shared" ca="1" si="109"/>
        <v/>
      </c>
      <c r="EO56" s="278" t="str">
        <f t="shared" ca="1" si="110"/>
        <v/>
      </c>
      <c r="EP56" s="278" t="str">
        <f t="shared" ca="1" si="94"/>
        <v/>
      </c>
      <c r="EQ56" s="278" t="str">
        <f ca="1">IFERROR(INDEX('郵便番号（石川県）'!$A$3:$F$2574,MATCH(INDIRECT("'("&amp;EM56&amp;")'!E7"),'郵便番号（石川県）'!$A$3:$A$2574,0),6),"")</f>
        <v/>
      </c>
      <c r="ER56" s="278" t="str">
        <f ca="1">IFERROR(INDEX('郵便番号（石川県）'!$A$3:$F$2574,MATCH(INDIRECT("'("&amp;$EM56&amp;")'!E7"),'郵便番号（石川県）'!$A$3:$A$2574,0),5),"")</f>
        <v/>
      </c>
      <c r="ES56" s="278" t="str">
        <f t="shared" ca="1" si="95"/>
        <v/>
      </c>
      <c r="ET56" s="278" t="str">
        <f t="shared" ca="1" si="96"/>
        <v/>
      </c>
      <c r="EU56" s="278" t="str">
        <f t="shared" ca="1" si="97"/>
        <v/>
      </c>
      <c r="EV56" s="278" t="str">
        <f t="shared" ca="1" si="98"/>
        <v/>
      </c>
      <c r="EW56" s="278" t="str">
        <f t="shared" ca="1" si="99"/>
        <v/>
      </c>
      <c r="EX56" s="278" t="str">
        <f t="shared" ca="1" si="100"/>
        <v/>
      </c>
      <c r="EY56" s="278" t="str">
        <f t="shared" ca="1" si="101"/>
        <v/>
      </c>
      <c r="EZ56" s="278" t="str">
        <f t="shared" ca="1" si="102"/>
        <v/>
      </c>
      <c r="FA56" s="278" t="str">
        <f t="shared" ca="1" si="103"/>
        <v/>
      </c>
      <c r="FB56" s="661" t="str">
        <f t="shared" ca="1" si="104"/>
        <v/>
      </c>
      <c r="FC56" s="664">
        <v>46</v>
      </c>
      <c r="FD56" s="279" t="str">
        <f t="shared" ca="1" si="105"/>
        <v/>
      </c>
    </row>
    <row r="57" spans="1:160" ht="34.5" customHeight="1" x14ac:dyDescent="0.15">
      <c r="A57" s="401">
        <f t="shared" ca="1" si="24"/>
        <v>0</v>
      </c>
      <c r="B57" s="402">
        <f t="shared" si="1"/>
        <v>1</v>
      </c>
      <c r="C57" s="403">
        <f t="shared" ca="1" si="136"/>
        <v>0</v>
      </c>
      <c r="D57" s="403">
        <f t="shared" ca="1" si="137"/>
        <v>0</v>
      </c>
      <c r="E57" s="403">
        <f t="shared" ca="1" si="138"/>
        <v>0</v>
      </c>
      <c r="F57" s="403">
        <f t="shared" ca="1" si="139"/>
        <v>0</v>
      </c>
      <c r="G57" s="403">
        <f t="shared" ca="1" si="140"/>
        <v>0</v>
      </c>
      <c r="H57" s="403">
        <f t="shared" si="141"/>
        <v>0</v>
      </c>
      <c r="I57" s="403">
        <f t="shared" ca="1" si="142"/>
        <v>0</v>
      </c>
      <c r="J57" s="403">
        <f t="shared" ca="1" si="143"/>
        <v>0</v>
      </c>
      <c r="K57" s="402">
        <f t="shared" ca="1" si="144"/>
        <v>0</v>
      </c>
      <c r="L57" s="402">
        <f t="shared" ca="1" si="145"/>
        <v>0</v>
      </c>
      <c r="M57" s="402">
        <f t="shared" ca="1" si="146"/>
        <v>0</v>
      </c>
      <c r="N57" s="404" t="str">
        <f t="shared" ca="1" si="147"/>
        <v>石川県</v>
      </c>
      <c r="O57" s="63"/>
      <c r="P57" s="145" t="s">
        <v>412</v>
      </c>
      <c r="Q57" s="322" t="str">
        <f t="shared" ca="1" si="32"/>
        <v/>
      </c>
      <c r="R57" s="322" t="str">
        <f t="shared" ca="1" si="33"/>
        <v/>
      </c>
      <c r="S57" s="32" t="str">
        <f t="shared" ca="1" si="134"/>
        <v/>
      </c>
      <c r="T57" s="32" t="str">
        <f t="shared" ca="1" si="135"/>
        <v/>
      </c>
      <c r="U57" s="186" t="str">
        <f t="shared" ca="1" si="35"/>
        <v/>
      </c>
      <c r="V57" s="326">
        <f ca="1">IFERROR(VLOOKUP(U57,'（様式１号）３整理番号表'!$B$4:$H$5,2,FALSE),0)</f>
        <v>0</v>
      </c>
      <c r="W57" s="67">
        <f t="shared" ca="1" si="125"/>
        <v>0</v>
      </c>
      <c r="X57" s="23" t="str">
        <f t="shared" ca="1" si="118"/>
        <v/>
      </c>
      <c r="Y57" s="52" t="str">
        <f t="shared" ca="1" si="38"/>
        <v/>
      </c>
      <c r="Z57" s="68">
        <f ca="1">IFERROR(VLOOKUP(Y57,'（様式１号）３整理番号表'!$B$10:$H$16,2,FALSE),0)</f>
        <v>0</v>
      </c>
      <c r="AA57" s="52" t="str">
        <f t="shared" ca="1" si="39"/>
        <v/>
      </c>
      <c r="AB57" s="52" t="str">
        <f t="shared" ca="1" si="40"/>
        <v/>
      </c>
      <c r="AC57" s="68">
        <f ca="1">IFERROR(VLOOKUP(AB57,'（様式１号）３整理番号表'!$B$21:$H$22,2,FALSE),0)</f>
        <v>0</v>
      </c>
      <c r="AD57" s="52" t="str">
        <f t="shared" ca="1" si="9"/>
        <v/>
      </c>
      <c r="AE57" s="68">
        <f ca="1">IFERROR(VLOOKUP(AD57,'（様式１号）３整理番号表'!$B$26:$H$31,2,FALSE),0)</f>
        <v>0</v>
      </c>
      <c r="AF57" s="52" t="str">
        <f t="shared" ca="1" si="41"/>
        <v/>
      </c>
      <c r="AG57" s="68">
        <f ca="1">IFERROR(VLOOKUP(AF57,'（様式１号）３整理番号表'!$J$5:$N$59,2,FALSE),0)</f>
        <v>0</v>
      </c>
      <c r="AH57" s="51" t="str">
        <f t="shared" ca="1" si="42"/>
        <v/>
      </c>
      <c r="AI57" s="68">
        <f ca="1">IFERROR(VLOOKUP(AH57,'（様式１号）３整理番号表'!$P$5:$R$29,2,FALSE),0)</f>
        <v>0</v>
      </c>
      <c r="AJ57" s="71" t="str">
        <f t="shared" ca="1" si="43"/>
        <v/>
      </c>
      <c r="AK57" s="71" t="str">
        <f t="shared" ca="1" si="44"/>
        <v/>
      </c>
      <c r="AL57" s="71"/>
      <c r="AM57" s="51" t="str">
        <f t="shared" ca="1" si="45"/>
        <v/>
      </c>
      <c r="AN57" s="68">
        <f ca="1">IFERROR(VLOOKUP(AM57,'（様式１号）３整理番号表'!$P$5:$R$29,2,FALSE),0)</f>
        <v>0</v>
      </c>
      <c r="AO57" s="52" t="str">
        <f t="shared" ca="1" si="46"/>
        <v/>
      </c>
      <c r="AP57" s="68">
        <f t="shared" ca="1" si="126"/>
        <v>0</v>
      </c>
      <c r="AQ57" s="52" t="str">
        <f t="shared" ca="1" si="48"/>
        <v/>
      </c>
      <c r="AR57" s="23" t="str">
        <f t="shared" ca="1" si="49"/>
        <v/>
      </c>
      <c r="AS57" s="68" t="str">
        <f t="shared" ca="1" si="127"/>
        <v/>
      </c>
      <c r="AT57" s="188" t="str">
        <f t="shared" ca="1" si="51"/>
        <v/>
      </c>
      <c r="AU57" s="55" t="str">
        <f t="shared" ca="1" si="52"/>
        <v/>
      </c>
      <c r="AV57" s="655" t="str">
        <f t="shared" ca="1" si="150"/>
        <v/>
      </c>
      <c r="AW57" s="655" t="str">
        <f t="shared" ca="1" si="150"/>
        <v/>
      </c>
      <c r="AX57" s="655" t="str">
        <f t="shared" ca="1" si="150"/>
        <v/>
      </c>
      <c r="AY57" s="655" t="str">
        <f t="shared" ca="1" si="150"/>
        <v/>
      </c>
      <c r="AZ57" s="655" t="str">
        <f t="shared" ca="1" si="54"/>
        <v/>
      </c>
      <c r="BA57" s="655" t="str">
        <f t="shared" ca="1" si="151"/>
        <v/>
      </c>
      <c r="BB57" s="655" t="str">
        <f t="shared" ca="1" si="151"/>
        <v/>
      </c>
      <c r="BC57" s="655" t="str">
        <f t="shared" ca="1" si="151"/>
        <v/>
      </c>
      <c r="BD57" s="51" t="str">
        <f t="shared" ca="1" si="56"/>
        <v/>
      </c>
      <c r="BE57" s="52" t="str">
        <f t="shared" ca="1" si="57"/>
        <v/>
      </c>
      <c r="BF57" s="69">
        <f ca="1">IF(BD57&lt;&gt;"",INDEX('（様式１号）３整理番号表'!$AB$7:$AQ$12,MATCH(BD57,'（様式１号）３整理番号表'!$AA$7:$AA$12,0),MATCH(BE57,'（様式１号）３整理番号表'!$AB$6:$AQ$6,0)),0)</f>
        <v>0</v>
      </c>
      <c r="BG57" s="71" t="str">
        <f t="shared" ca="1" si="128"/>
        <v/>
      </c>
      <c r="BH57" s="54" t="str">
        <f t="shared" ca="1" si="129"/>
        <v/>
      </c>
      <c r="BI57" s="55" t="str">
        <f t="shared" ca="1" si="59"/>
        <v/>
      </c>
      <c r="BJ57" s="54" t="str">
        <f t="shared" ca="1" si="60"/>
        <v/>
      </c>
      <c r="BK57" s="53" t="str">
        <f t="shared" ca="1" si="61"/>
        <v/>
      </c>
      <c r="BL57" s="56" t="str">
        <f t="shared" ca="1" si="62"/>
        <v/>
      </c>
      <c r="BM57" s="57" t="str">
        <f t="shared" ca="1" si="63"/>
        <v/>
      </c>
      <c r="BN57" s="58" t="str">
        <f t="shared" ca="1" si="64"/>
        <v/>
      </c>
      <c r="BO57" s="56" t="str">
        <f t="shared" ca="1" si="65"/>
        <v/>
      </c>
      <c r="BP57" s="72" t="str">
        <f t="shared" ca="1" si="66"/>
        <v/>
      </c>
      <c r="BQ57" s="70" t="str">
        <f t="shared" ca="1" si="67"/>
        <v/>
      </c>
      <c r="BR57" s="160" t="str">
        <f t="shared" ca="1" si="13"/>
        <v/>
      </c>
      <c r="BS57" s="638" t="str">
        <f t="shared" ca="1" si="68"/>
        <v/>
      </c>
      <c r="BT57" s="51" t="str">
        <f t="shared" ca="1" si="69"/>
        <v/>
      </c>
      <c r="BU57" s="59" t="str">
        <f t="shared" ca="1" si="70"/>
        <v/>
      </c>
      <c r="BV57" s="60" t="str">
        <f t="shared" ca="1" si="71"/>
        <v/>
      </c>
      <c r="BW57" s="209">
        <f ca="1">IF('ポイント要件確認等（個別表）'!AD57=1,ROUNDDOWN('ポイント要件確認等（個別表）'!AV57,-3),IF('ポイント要件確認等（個別表）'!AD57=2,ROUNDDOWN('ポイント要件確認等（個別表）'!BH57,-3),IF('ポイント要件確認等（個別表）'!AD57=3,ROUNDDOWN('ポイント要件確認等（個別表）'!BT57,-3),0)))</f>
        <v>0</v>
      </c>
      <c r="BX57" s="60" t="str">
        <f t="shared" ca="1" si="72"/>
        <v/>
      </c>
      <c r="BY57" s="210" t="e">
        <f t="shared" ca="1" si="130"/>
        <v>#VALUE!</v>
      </c>
      <c r="BZ57" s="210">
        <f t="shared" ca="1" si="131"/>
        <v>0</v>
      </c>
      <c r="CA57" s="60" t="str">
        <f t="shared" ca="1" si="75"/>
        <v/>
      </c>
      <c r="CB57" s="60" t="str">
        <f t="shared" ca="1" si="76"/>
        <v/>
      </c>
      <c r="CC57" s="636"/>
      <c r="CD57" s="60" t="str">
        <f t="shared" ca="1" si="77"/>
        <v/>
      </c>
      <c r="CE57" s="161" t="str">
        <f t="shared" ca="1" si="78"/>
        <v/>
      </c>
      <c r="CF57" s="225" t="str">
        <f t="shared" ca="1" si="79"/>
        <v>含税額</v>
      </c>
      <c r="CG57" s="226" t="str">
        <f t="shared" ca="1" si="80"/>
        <v/>
      </c>
      <c r="CH57" s="61"/>
      <c r="CI57" s="223"/>
      <c r="CJ57" s="213">
        <v>47</v>
      </c>
      <c r="CK57" s="218"/>
      <c r="CL57" s="51"/>
      <c r="CM57" s="68" t="str">
        <f>IFERROR(VLOOKUP(CL57,'（様式１号）３整理番号表'!$T$5:$V$15,2,FALSE),"")</f>
        <v/>
      </c>
      <c r="CN57" s="52"/>
      <c r="CO57" s="68" t="str">
        <f>IFERROR(VLOOKUP(CN57,'（様式１号）３整理番号表'!$T$19:$V$24,2,FALSE),"")</f>
        <v/>
      </c>
      <c r="CP57" s="52"/>
      <c r="CQ57" s="210">
        <f t="shared" si="132"/>
        <v>0</v>
      </c>
      <c r="CR57" s="227">
        <f t="shared" si="133"/>
        <v>0</v>
      </c>
      <c r="CS57" s="335" t="str">
        <f t="shared" ca="1" si="106"/>
        <v/>
      </c>
      <c r="CT57" s="31" t="str">
        <f t="shared" ca="1" si="83"/>
        <v/>
      </c>
      <c r="CU57" s="30" t="str">
        <f t="shared" ca="1" si="107"/>
        <v/>
      </c>
      <c r="CV57" s="236" t="str">
        <f t="shared" ca="1" si="84"/>
        <v/>
      </c>
      <c r="CW57" s="236" t="str">
        <f t="shared" ca="1" si="85"/>
        <v/>
      </c>
      <c r="CX57" s="236" t="str">
        <f t="shared" ca="1" si="86"/>
        <v/>
      </c>
      <c r="CY57" s="236" t="str">
        <f t="shared" ca="1" si="87"/>
        <v/>
      </c>
      <c r="CZ57" s="296" t="str">
        <f ca="1">IFERROR(VLOOKUP($CS57,'（様式１号）３整理番号表'!$Z$19:$AB$32,3,FALSE),"")</f>
        <v/>
      </c>
      <c r="DA57" s="239" t="str">
        <f t="shared" ca="1" si="88"/>
        <v/>
      </c>
      <c r="DB57" s="5"/>
      <c r="DC57" s="301" t="str">
        <f t="shared" ca="1" si="108"/>
        <v/>
      </c>
      <c r="DD57" s="304" t="str">
        <f t="shared" ca="1" si="111"/>
        <v/>
      </c>
      <c r="DE57" s="293" t="str">
        <f t="shared" ca="1" si="112"/>
        <v/>
      </c>
      <c r="DF57" s="293" t="str">
        <f t="shared" ca="1" si="113"/>
        <v/>
      </c>
      <c r="DG57" s="293" t="str">
        <f t="shared" ca="1" si="114"/>
        <v/>
      </c>
      <c r="DH57" s="293" t="str">
        <f t="shared" ca="1" si="115"/>
        <v/>
      </c>
      <c r="DI57" s="309" t="str">
        <f t="shared" ca="1" si="116"/>
        <v/>
      </c>
      <c r="DJ57" s="315" t="str">
        <f t="shared" ca="1" si="89"/>
        <v/>
      </c>
      <c r="DK57" s="5" t="str">
        <f t="shared" ca="1" si="117"/>
        <v/>
      </c>
      <c r="DL57" s="6"/>
      <c r="DM57" s="304"/>
      <c r="DN57" s="7"/>
      <c r="DO57" s="7"/>
      <c r="DP57" s="7"/>
      <c r="DQ57" s="7"/>
      <c r="DR57" s="298" t="str">
        <f>IFERROR(VLOOKUP($DL57,'（様式１号）３整理番号表'!$Z$19:$AB$32,3,FALSE),"")</f>
        <v/>
      </c>
      <c r="DS57" s="239" t="str">
        <f t="shared" si="90"/>
        <v/>
      </c>
      <c r="DT57" s="5"/>
      <c r="DU57" s="8"/>
      <c r="DV57" s="62" t="str">
        <f t="shared" ca="1" si="91"/>
        <v/>
      </c>
      <c r="DX57" s="320">
        <f t="shared" ca="1" si="152"/>
        <v>0</v>
      </c>
      <c r="DY57" s="320">
        <f t="shared" ca="1" si="152"/>
        <v>0</v>
      </c>
      <c r="DZ57" s="320">
        <f t="shared" ca="1" si="152"/>
        <v>0</v>
      </c>
      <c r="EA57" s="320">
        <f t="shared" ca="1" si="152"/>
        <v>0</v>
      </c>
      <c r="EB57" s="320">
        <f t="shared" ca="1" si="152"/>
        <v>0</v>
      </c>
      <c r="EC57" s="320">
        <f t="shared" ca="1" si="152"/>
        <v>0</v>
      </c>
      <c r="ED57" s="320">
        <f t="shared" ca="1" si="152"/>
        <v>0</v>
      </c>
      <c r="EE57" s="320">
        <f t="shared" ca="1" si="152"/>
        <v>0</v>
      </c>
      <c r="EF57" s="320">
        <f t="shared" ca="1" si="152"/>
        <v>0</v>
      </c>
      <c r="EG57" s="320">
        <f t="shared" ca="1" si="152"/>
        <v>0</v>
      </c>
      <c r="EH57" s="320">
        <f t="shared" ca="1" si="152"/>
        <v>0</v>
      </c>
      <c r="EI57" s="320">
        <f t="shared" ca="1" si="152"/>
        <v>0</v>
      </c>
      <c r="EJ57" s="320">
        <f t="shared" ca="1" si="152"/>
        <v>0</v>
      </c>
      <c r="EK57" s="320">
        <f t="shared" ca="1" si="152"/>
        <v>0</v>
      </c>
      <c r="EM57" s="278" t="str">
        <f t="shared" ca="1" si="148"/>
        <v/>
      </c>
      <c r="EN57" s="278" t="str">
        <f t="shared" ca="1" si="109"/>
        <v/>
      </c>
      <c r="EO57" s="278" t="str">
        <f t="shared" ca="1" si="110"/>
        <v/>
      </c>
      <c r="EP57" s="278" t="str">
        <f t="shared" ca="1" si="94"/>
        <v/>
      </c>
      <c r="EQ57" s="278" t="str">
        <f ca="1">IFERROR(INDEX('郵便番号（石川県）'!$A$3:$F$2574,MATCH(INDIRECT("'("&amp;EM57&amp;")'!E7"),'郵便番号（石川県）'!$A$3:$A$2574,0),6),"")</f>
        <v/>
      </c>
      <c r="ER57" s="278" t="str">
        <f ca="1">IFERROR(INDEX('郵便番号（石川県）'!$A$3:$F$2574,MATCH(INDIRECT("'("&amp;$EM57&amp;")'!E7"),'郵便番号（石川県）'!$A$3:$A$2574,0),5),"")</f>
        <v/>
      </c>
      <c r="ES57" s="278" t="str">
        <f t="shared" ca="1" si="95"/>
        <v/>
      </c>
      <c r="ET57" s="278" t="str">
        <f t="shared" ca="1" si="96"/>
        <v/>
      </c>
      <c r="EU57" s="278" t="str">
        <f t="shared" ca="1" si="97"/>
        <v/>
      </c>
      <c r="EV57" s="278" t="str">
        <f t="shared" ca="1" si="98"/>
        <v/>
      </c>
      <c r="EW57" s="278" t="str">
        <f t="shared" ca="1" si="99"/>
        <v/>
      </c>
      <c r="EX57" s="278" t="str">
        <f t="shared" ca="1" si="100"/>
        <v/>
      </c>
      <c r="EY57" s="278" t="str">
        <f t="shared" ca="1" si="101"/>
        <v/>
      </c>
      <c r="EZ57" s="278" t="str">
        <f t="shared" ca="1" si="102"/>
        <v/>
      </c>
      <c r="FA57" s="278" t="str">
        <f t="shared" ca="1" si="103"/>
        <v/>
      </c>
      <c r="FB57" s="661" t="str">
        <f t="shared" ca="1" si="104"/>
        <v/>
      </c>
      <c r="FC57" s="663">
        <v>47</v>
      </c>
      <c r="FD57" s="279" t="str">
        <f t="shared" ca="1" si="105"/>
        <v/>
      </c>
    </row>
    <row r="58" spans="1:160" ht="34.5" customHeight="1" x14ac:dyDescent="0.15">
      <c r="A58" s="401">
        <f t="shared" ca="1" si="24"/>
        <v>0</v>
      </c>
      <c r="B58" s="402">
        <f t="shared" si="1"/>
        <v>1</v>
      </c>
      <c r="C58" s="403">
        <f t="shared" ca="1" si="136"/>
        <v>0</v>
      </c>
      <c r="D58" s="403">
        <f t="shared" ca="1" si="137"/>
        <v>0</v>
      </c>
      <c r="E58" s="403">
        <f t="shared" ca="1" si="138"/>
        <v>0</v>
      </c>
      <c r="F58" s="403">
        <f t="shared" ca="1" si="139"/>
        <v>0</v>
      </c>
      <c r="G58" s="403">
        <f t="shared" ca="1" si="140"/>
        <v>0</v>
      </c>
      <c r="H58" s="403">
        <f t="shared" si="141"/>
        <v>0</v>
      </c>
      <c r="I58" s="403">
        <f t="shared" ca="1" si="142"/>
        <v>0</v>
      </c>
      <c r="J58" s="403">
        <f t="shared" ca="1" si="143"/>
        <v>0</v>
      </c>
      <c r="K58" s="402">
        <f t="shared" ca="1" si="144"/>
        <v>0</v>
      </c>
      <c r="L58" s="402">
        <f t="shared" ca="1" si="145"/>
        <v>0</v>
      </c>
      <c r="M58" s="402">
        <f t="shared" ca="1" si="146"/>
        <v>0</v>
      </c>
      <c r="N58" s="404" t="str">
        <f t="shared" ca="1" si="147"/>
        <v>石川県</v>
      </c>
      <c r="O58" s="63"/>
      <c r="P58" s="145" t="s">
        <v>412</v>
      </c>
      <c r="Q58" s="322" t="str">
        <f t="shared" ca="1" si="32"/>
        <v/>
      </c>
      <c r="R58" s="322" t="str">
        <f t="shared" ca="1" si="33"/>
        <v/>
      </c>
      <c r="S58" s="32" t="str">
        <f t="shared" ca="1" si="134"/>
        <v/>
      </c>
      <c r="T58" s="32" t="str">
        <f t="shared" ca="1" si="135"/>
        <v/>
      </c>
      <c r="U58" s="186" t="str">
        <f t="shared" ca="1" si="35"/>
        <v/>
      </c>
      <c r="V58" s="326">
        <f ca="1">IFERROR(VLOOKUP(U58,'（様式１号）３整理番号表'!$B$4:$H$5,2,FALSE),0)</f>
        <v>0</v>
      </c>
      <c r="W58" s="67">
        <f t="shared" ca="1" si="125"/>
        <v>0</v>
      </c>
      <c r="X58" s="23" t="str">
        <f t="shared" ca="1" si="118"/>
        <v/>
      </c>
      <c r="Y58" s="52" t="str">
        <f t="shared" ca="1" si="38"/>
        <v/>
      </c>
      <c r="Z58" s="68">
        <f ca="1">IFERROR(VLOOKUP(Y58,'（様式１号）３整理番号表'!$B$10:$H$16,2,FALSE),0)</f>
        <v>0</v>
      </c>
      <c r="AA58" s="52" t="str">
        <f t="shared" ca="1" si="39"/>
        <v/>
      </c>
      <c r="AB58" s="52" t="str">
        <f t="shared" ca="1" si="40"/>
        <v/>
      </c>
      <c r="AC58" s="68">
        <f ca="1">IFERROR(VLOOKUP(AB58,'（様式１号）３整理番号表'!$B$21:$H$22,2,FALSE),0)</f>
        <v>0</v>
      </c>
      <c r="AD58" s="52" t="str">
        <f t="shared" ca="1" si="9"/>
        <v/>
      </c>
      <c r="AE58" s="68">
        <f ca="1">IFERROR(VLOOKUP(AD58,'（様式１号）３整理番号表'!$B$26:$H$31,2,FALSE),0)</f>
        <v>0</v>
      </c>
      <c r="AF58" s="52" t="str">
        <f t="shared" ca="1" si="41"/>
        <v/>
      </c>
      <c r="AG58" s="68">
        <f ca="1">IFERROR(VLOOKUP(AF58,'（様式１号）３整理番号表'!$J$5:$N$59,2,FALSE),0)</f>
        <v>0</v>
      </c>
      <c r="AH58" s="51" t="str">
        <f t="shared" ca="1" si="42"/>
        <v/>
      </c>
      <c r="AI58" s="68">
        <f ca="1">IFERROR(VLOOKUP(AH58,'（様式１号）３整理番号表'!$P$5:$R$29,2,FALSE),0)</f>
        <v>0</v>
      </c>
      <c r="AJ58" s="71" t="str">
        <f t="shared" ca="1" si="43"/>
        <v/>
      </c>
      <c r="AK58" s="71" t="str">
        <f t="shared" ca="1" si="44"/>
        <v/>
      </c>
      <c r="AL58" s="71"/>
      <c r="AM58" s="51" t="str">
        <f t="shared" ca="1" si="45"/>
        <v/>
      </c>
      <c r="AN58" s="68">
        <f ca="1">IFERROR(VLOOKUP(AM58,'（様式１号）３整理番号表'!$P$5:$R$29,2,FALSE),0)</f>
        <v>0</v>
      </c>
      <c r="AO58" s="52" t="str">
        <f t="shared" ca="1" si="46"/>
        <v/>
      </c>
      <c r="AP58" s="68">
        <f t="shared" ca="1" si="126"/>
        <v>0</v>
      </c>
      <c r="AQ58" s="52" t="str">
        <f t="shared" ca="1" si="48"/>
        <v/>
      </c>
      <c r="AR58" s="23" t="str">
        <f t="shared" ca="1" si="49"/>
        <v/>
      </c>
      <c r="AS58" s="68" t="str">
        <f t="shared" ca="1" si="127"/>
        <v/>
      </c>
      <c r="AT58" s="188" t="str">
        <f t="shared" ca="1" si="51"/>
        <v/>
      </c>
      <c r="AU58" s="55" t="str">
        <f t="shared" ca="1" si="52"/>
        <v/>
      </c>
      <c r="AV58" s="655" t="str">
        <f t="shared" ca="1" si="150"/>
        <v/>
      </c>
      <c r="AW58" s="655" t="str">
        <f t="shared" ca="1" si="150"/>
        <v/>
      </c>
      <c r="AX58" s="655" t="str">
        <f t="shared" ca="1" si="150"/>
        <v/>
      </c>
      <c r="AY58" s="655" t="str">
        <f t="shared" ca="1" si="150"/>
        <v/>
      </c>
      <c r="AZ58" s="655" t="str">
        <f t="shared" ca="1" si="54"/>
        <v/>
      </c>
      <c r="BA58" s="655" t="str">
        <f t="shared" ca="1" si="151"/>
        <v/>
      </c>
      <c r="BB58" s="655" t="str">
        <f t="shared" ca="1" si="151"/>
        <v/>
      </c>
      <c r="BC58" s="655" t="str">
        <f t="shared" ca="1" si="151"/>
        <v/>
      </c>
      <c r="BD58" s="51" t="str">
        <f t="shared" ca="1" si="56"/>
        <v/>
      </c>
      <c r="BE58" s="52" t="str">
        <f t="shared" ca="1" si="57"/>
        <v/>
      </c>
      <c r="BF58" s="69">
        <f ca="1">IF(BD58&lt;&gt;"",INDEX('（様式１号）３整理番号表'!$AB$7:$AQ$12,MATCH(BD58,'（様式１号）３整理番号表'!$AA$7:$AA$12,0),MATCH(BE58,'（様式１号）３整理番号表'!$AB$6:$AQ$6,0)),0)</f>
        <v>0</v>
      </c>
      <c r="BG58" s="71" t="str">
        <f t="shared" ca="1" si="128"/>
        <v/>
      </c>
      <c r="BH58" s="54" t="str">
        <f t="shared" ca="1" si="129"/>
        <v/>
      </c>
      <c r="BI58" s="55" t="str">
        <f t="shared" ca="1" si="59"/>
        <v/>
      </c>
      <c r="BJ58" s="54" t="str">
        <f t="shared" ca="1" si="60"/>
        <v/>
      </c>
      <c r="BK58" s="53" t="str">
        <f t="shared" ca="1" si="61"/>
        <v/>
      </c>
      <c r="BL58" s="56" t="str">
        <f t="shared" ca="1" si="62"/>
        <v/>
      </c>
      <c r="BM58" s="57" t="str">
        <f t="shared" ca="1" si="63"/>
        <v/>
      </c>
      <c r="BN58" s="58" t="str">
        <f t="shared" ca="1" si="64"/>
        <v/>
      </c>
      <c r="BO58" s="56" t="str">
        <f t="shared" ca="1" si="65"/>
        <v/>
      </c>
      <c r="BP58" s="72" t="str">
        <f t="shared" ca="1" si="66"/>
        <v/>
      </c>
      <c r="BQ58" s="70" t="str">
        <f t="shared" ca="1" si="67"/>
        <v/>
      </c>
      <c r="BR58" s="160" t="str">
        <f t="shared" ca="1" si="13"/>
        <v/>
      </c>
      <c r="BS58" s="638" t="str">
        <f t="shared" ca="1" si="68"/>
        <v/>
      </c>
      <c r="BT58" s="51" t="str">
        <f t="shared" ca="1" si="69"/>
        <v/>
      </c>
      <c r="BU58" s="59" t="str">
        <f t="shared" ca="1" si="70"/>
        <v/>
      </c>
      <c r="BV58" s="60" t="str">
        <f t="shared" ca="1" si="71"/>
        <v/>
      </c>
      <c r="BW58" s="209">
        <f ca="1">IF('ポイント要件確認等（個別表）'!AD58=1,ROUNDDOWN('ポイント要件確認等（個別表）'!AV58,-3),IF('ポイント要件確認等（個別表）'!AD58=2,ROUNDDOWN('ポイント要件確認等（個別表）'!BH58,-3),IF('ポイント要件確認等（個別表）'!AD58=3,ROUNDDOWN('ポイント要件確認等（個別表）'!BT58,-3),0)))</f>
        <v>0</v>
      </c>
      <c r="BX58" s="60" t="str">
        <f t="shared" ca="1" si="72"/>
        <v/>
      </c>
      <c r="BY58" s="210" t="e">
        <f t="shared" ca="1" si="130"/>
        <v>#VALUE!</v>
      </c>
      <c r="BZ58" s="210">
        <f t="shared" ca="1" si="131"/>
        <v>0</v>
      </c>
      <c r="CA58" s="60" t="str">
        <f t="shared" ca="1" si="75"/>
        <v/>
      </c>
      <c r="CB58" s="60" t="str">
        <f t="shared" ca="1" si="76"/>
        <v/>
      </c>
      <c r="CC58" s="636"/>
      <c r="CD58" s="60" t="str">
        <f t="shared" ca="1" si="77"/>
        <v/>
      </c>
      <c r="CE58" s="161" t="str">
        <f t="shared" ca="1" si="78"/>
        <v/>
      </c>
      <c r="CF58" s="225" t="str">
        <f t="shared" ca="1" si="79"/>
        <v>含税額</v>
      </c>
      <c r="CG58" s="226" t="str">
        <f t="shared" ca="1" si="80"/>
        <v/>
      </c>
      <c r="CH58" s="61"/>
      <c r="CI58" s="223"/>
      <c r="CJ58" s="213">
        <v>48</v>
      </c>
      <c r="CK58" s="218"/>
      <c r="CL58" s="51"/>
      <c r="CM58" s="68" t="str">
        <f>IFERROR(VLOOKUP(CL58,'（様式１号）３整理番号表'!$T$5:$V$15,2,FALSE),"")</f>
        <v/>
      </c>
      <c r="CN58" s="52"/>
      <c r="CO58" s="68" t="str">
        <f>IFERROR(VLOOKUP(CN58,'（様式１号）３整理番号表'!$T$19:$V$24,2,FALSE),"")</f>
        <v/>
      </c>
      <c r="CP58" s="52"/>
      <c r="CQ58" s="210">
        <f t="shared" si="132"/>
        <v>0</v>
      </c>
      <c r="CR58" s="227">
        <f t="shared" si="133"/>
        <v>0</v>
      </c>
      <c r="CS58" s="335" t="str">
        <f t="shared" ca="1" si="106"/>
        <v/>
      </c>
      <c r="CT58" s="31" t="str">
        <f t="shared" ca="1" si="83"/>
        <v/>
      </c>
      <c r="CU58" s="30" t="str">
        <f t="shared" ca="1" si="107"/>
        <v/>
      </c>
      <c r="CV58" s="236" t="str">
        <f t="shared" ca="1" si="84"/>
        <v/>
      </c>
      <c r="CW58" s="236" t="str">
        <f t="shared" ca="1" si="85"/>
        <v/>
      </c>
      <c r="CX58" s="236" t="str">
        <f t="shared" ca="1" si="86"/>
        <v/>
      </c>
      <c r="CY58" s="236" t="str">
        <f t="shared" ca="1" si="87"/>
        <v/>
      </c>
      <c r="CZ58" s="296" t="str">
        <f ca="1">IFERROR(VLOOKUP($CS58,'（様式１号）３整理番号表'!$Z$19:$AB$32,3,FALSE),"")</f>
        <v/>
      </c>
      <c r="DA58" s="239" t="str">
        <f t="shared" ca="1" si="88"/>
        <v/>
      </c>
      <c r="DB58" s="5"/>
      <c r="DC58" s="301" t="str">
        <f t="shared" ca="1" si="108"/>
        <v/>
      </c>
      <c r="DD58" s="304" t="str">
        <f t="shared" ca="1" si="111"/>
        <v/>
      </c>
      <c r="DE58" s="293" t="str">
        <f t="shared" ca="1" si="112"/>
        <v/>
      </c>
      <c r="DF58" s="293" t="str">
        <f t="shared" ca="1" si="113"/>
        <v/>
      </c>
      <c r="DG58" s="293" t="str">
        <f t="shared" ca="1" si="114"/>
        <v/>
      </c>
      <c r="DH58" s="293" t="str">
        <f t="shared" ca="1" si="115"/>
        <v/>
      </c>
      <c r="DI58" s="309" t="str">
        <f t="shared" ca="1" si="116"/>
        <v/>
      </c>
      <c r="DJ58" s="315" t="str">
        <f t="shared" ca="1" si="89"/>
        <v/>
      </c>
      <c r="DK58" s="5" t="str">
        <f t="shared" ca="1" si="117"/>
        <v/>
      </c>
      <c r="DL58" s="6"/>
      <c r="DM58" s="304"/>
      <c r="DN58" s="7"/>
      <c r="DO58" s="7"/>
      <c r="DP58" s="7"/>
      <c r="DQ58" s="7"/>
      <c r="DR58" s="298" t="str">
        <f>IFERROR(VLOOKUP($DL58,'（様式１号）３整理番号表'!$Z$19:$AB$32,3,FALSE),"")</f>
        <v/>
      </c>
      <c r="DS58" s="239" t="str">
        <f t="shared" si="90"/>
        <v/>
      </c>
      <c r="DT58" s="5"/>
      <c r="DU58" s="8"/>
      <c r="DV58" s="62" t="str">
        <f t="shared" ca="1" si="91"/>
        <v/>
      </c>
      <c r="DX58" s="320">
        <f t="shared" ca="1" si="152"/>
        <v>0</v>
      </c>
      <c r="DY58" s="320">
        <f t="shared" ca="1" si="152"/>
        <v>0</v>
      </c>
      <c r="DZ58" s="320">
        <f t="shared" ca="1" si="152"/>
        <v>0</v>
      </c>
      <c r="EA58" s="320">
        <f t="shared" ca="1" si="152"/>
        <v>0</v>
      </c>
      <c r="EB58" s="320">
        <f t="shared" ca="1" si="152"/>
        <v>0</v>
      </c>
      <c r="EC58" s="320">
        <f t="shared" ca="1" si="152"/>
        <v>0</v>
      </c>
      <c r="ED58" s="320">
        <f t="shared" ca="1" si="152"/>
        <v>0</v>
      </c>
      <c r="EE58" s="320">
        <f t="shared" ca="1" si="152"/>
        <v>0</v>
      </c>
      <c r="EF58" s="320">
        <f t="shared" ca="1" si="152"/>
        <v>0</v>
      </c>
      <c r="EG58" s="320">
        <f t="shared" ca="1" si="152"/>
        <v>0</v>
      </c>
      <c r="EH58" s="320">
        <f t="shared" ca="1" si="152"/>
        <v>0</v>
      </c>
      <c r="EI58" s="320">
        <f t="shared" ca="1" si="152"/>
        <v>0</v>
      </c>
      <c r="EJ58" s="320">
        <f t="shared" ca="1" si="152"/>
        <v>0</v>
      </c>
      <c r="EK58" s="320">
        <f t="shared" ca="1" si="152"/>
        <v>0</v>
      </c>
      <c r="EM58" s="278" t="str">
        <f t="shared" ca="1" si="148"/>
        <v/>
      </c>
      <c r="EN58" s="278" t="str">
        <f t="shared" ca="1" si="109"/>
        <v/>
      </c>
      <c r="EO58" s="278" t="str">
        <f t="shared" ca="1" si="110"/>
        <v/>
      </c>
      <c r="EP58" s="278" t="str">
        <f t="shared" ca="1" si="94"/>
        <v/>
      </c>
      <c r="EQ58" s="278" t="str">
        <f ca="1">IFERROR(INDEX('郵便番号（石川県）'!$A$3:$F$2574,MATCH(INDIRECT("'("&amp;EM58&amp;")'!E7"),'郵便番号（石川県）'!$A$3:$A$2574,0),6),"")</f>
        <v/>
      </c>
      <c r="ER58" s="278" t="str">
        <f ca="1">IFERROR(INDEX('郵便番号（石川県）'!$A$3:$F$2574,MATCH(INDIRECT("'("&amp;$EM58&amp;")'!E7"),'郵便番号（石川県）'!$A$3:$A$2574,0),5),"")</f>
        <v/>
      </c>
      <c r="ES58" s="278" t="str">
        <f t="shared" ca="1" si="95"/>
        <v/>
      </c>
      <c r="ET58" s="278" t="str">
        <f t="shared" ca="1" si="96"/>
        <v/>
      </c>
      <c r="EU58" s="278" t="str">
        <f t="shared" ca="1" si="97"/>
        <v/>
      </c>
      <c r="EV58" s="278" t="str">
        <f t="shared" ca="1" si="98"/>
        <v/>
      </c>
      <c r="EW58" s="278" t="str">
        <f t="shared" ca="1" si="99"/>
        <v/>
      </c>
      <c r="EX58" s="278" t="str">
        <f t="shared" ca="1" si="100"/>
        <v/>
      </c>
      <c r="EY58" s="278" t="str">
        <f t="shared" ca="1" si="101"/>
        <v/>
      </c>
      <c r="EZ58" s="278" t="str">
        <f t="shared" ca="1" si="102"/>
        <v/>
      </c>
      <c r="FA58" s="278" t="str">
        <f t="shared" ca="1" si="103"/>
        <v/>
      </c>
      <c r="FB58" s="661" t="str">
        <f t="shared" ca="1" si="104"/>
        <v/>
      </c>
      <c r="FC58" s="664">
        <v>48</v>
      </c>
      <c r="FD58" s="279" t="str">
        <f t="shared" ca="1" si="105"/>
        <v/>
      </c>
    </row>
    <row r="59" spans="1:160" ht="34.5" customHeight="1" x14ac:dyDescent="0.15">
      <c r="A59" s="401">
        <f t="shared" ca="1" si="24"/>
        <v>0</v>
      </c>
      <c r="B59" s="402">
        <f t="shared" si="1"/>
        <v>1</v>
      </c>
      <c r="C59" s="403">
        <f t="shared" ca="1" si="136"/>
        <v>0</v>
      </c>
      <c r="D59" s="403">
        <f t="shared" ca="1" si="137"/>
        <v>0</v>
      </c>
      <c r="E59" s="403">
        <f t="shared" ca="1" si="138"/>
        <v>0</v>
      </c>
      <c r="F59" s="403">
        <f t="shared" ca="1" si="139"/>
        <v>0</v>
      </c>
      <c r="G59" s="403">
        <f t="shared" ca="1" si="140"/>
        <v>0</v>
      </c>
      <c r="H59" s="403">
        <f t="shared" si="141"/>
        <v>0</v>
      </c>
      <c r="I59" s="403">
        <f t="shared" ca="1" si="142"/>
        <v>0</v>
      </c>
      <c r="J59" s="403">
        <f t="shared" ca="1" si="143"/>
        <v>0</v>
      </c>
      <c r="K59" s="402">
        <f t="shared" ca="1" si="144"/>
        <v>0</v>
      </c>
      <c r="L59" s="402">
        <f t="shared" ca="1" si="145"/>
        <v>0</v>
      </c>
      <c r="M59" s="402">
        <f t="shared" ca="1" si="146"/>
        <v>0</v>
      </c>
      <c r="N59" s="404" t="str">
        <f t="shared" ca="1" si="147"/>
        <v>石川県</v>
      </c>
      <c r="O59" s="63"/>
      <c r="P59" s="145" t="s">
        <v>412</v>
      </c>
      <c r="Q59" s="322" t="str">
        <f t="shared" ca="1" si="32"/>
        <v/>
      </c>
      <c r="R59" s="322" t="str">
        <f t="shared" ca="1" si="33"/>
        <v/>
      </c>
      <c r="S59" s="32" t="str">
        <f t="shared" ca="1" si="134"/>
        <v/>
      </c>
      <c r="T59" s="32" t="str">
        <f t="shared" ca="1" si="135"/>
        <v/>
      </c>
      <c r="U59" s="186" t="str">
        <f t="shared" ca="1" si="35"/>
        <v/>
      </c>
      <c r="V59" s="326">
        <f ca="1">IFERROR(VLOOKUP(U59,'（様式１号）３整理番号表'!$B$4:$H$5,2,FALSE),0)</f>
        <v>0</v>
      </c>
      <c r="W59" s="67">
        <f t="shared" ca="1" si="125"/>
        <v>0</v>
      </c>
      <c r="X59" s="23" t="str">
        <f t="shared" ca="1" si="118"/>
        <v/>
      </c>
      <c r="Y59" s="52" t="str">
        <f t="shared" ca="1" si="38"/>
        <v/>
      </c>
      <c r="Z59" s="68">
        <f ca="1">IFERROR(VLOOKUP(Y59,'（様式１号）３整理番号表'!$B$10:$H$16,2,FALSE),0)</f>
        <v>0</v>
      </c>
      <c r="AA59" s="52" t="str">
        <f t="shared" ca="1" si="39"/>
        <v/>
      </c>
      <c r="AB59" s="52" t="str">
        <f t="shared" ca="1" si="40"/>
        <v/>
      </c>
      <c r="AC59" s="68">
        <f ca="1">IFERROR(VLOOKUP(AB59,'（様式１号）３整理番号表'!$B$21:$H$22,2,FALSE),0)</f>
        <v>0</v>
      </c>
      <c r="AD59" s="52" t="str">
        <f t="shared" ca="1" si="9"/>
        <v/>
      </c>
      <c r="AE59" s="68">
        <f ca="1">IFERROR(VLOOKUP(AD59,'（様式１号）３整理番号表'!$B$26:$H$31,2,FALSE),0)</f>
        <v>0</v>
      </c>
      <c r="AF59" s="52" t="str">
        <f t="shared" ca="1" si="41"/>
        <v/>
      </c>
      <c r="AG59" s="68">
        <f ca="1">IFERROR(VLOOKUP(AF59,'（様式１号）３整理番号表'!$J$5:$N$59,2,FALSE),0)</f>
        <v>0</v>
      </c>
      <c r="AH59" s="51" t="str">
        <f t="shared" ca="1" si="42"/>
        <v/>
      </c>
      <c r="AI59" s="68">
        <f ca="1">IFERROR(VLOOKUP(AH59,'（様式１号）３整理番号表'!$P$5:$R$29,2,FALSE),0)</f>
        <v>0</v>
      </c>
      <c r="AJ59" s="71" t="str">
        <f t="shared" ca="1" si="43"/>
        <v/>
      </c>
      <c r="AK59" s="71" t="str">
        <f t="shared" ca="1" si="44"/>
        <v/>
      </c>
      <c r="AL59" s="71"/>
      <c r="AM59" s="51" t="str">
        <f t="shared" ca="1" si="45"/>
        <v/>
      </c>
      <c r="AN59" s="68">
        <f ca="1">IFERROR(VLOOKUP(AM59,'（様式１号）３整理番号表'!$P$5:$R$29,2,FALSE),0)</f>
        <v>0</v>
      </c>
      <c r="AO59" s="52" t="str">
        <f t="shared" ca="1" si="46"/>
        <v/>
      </c>
      <c r="AP59" s="68">
        <f t="shared" ca="1" si="126"/>
        <v>0</v>
      </c>
      <c r="AQ59" s="52" t="str">
        <f t="shared" ca="1" si="48"/>
        <v/>
      </c>
      <c r="AR59" s="23" t="str">
        <f t="shared" ca="1" si="49"/>
        <v/>
      </c>
      <c r="AS59" s="68" t="str">
        <f t="shared" ca="1" si="127"/>
        <v/>
      </c>
      <c r="AT59" s="188" t="str">
        <f t="shared" ca="1" si="51"/>
        <v/>
      </c>
      <c r="AU59" s="55" t="str">
        <f t="shared" ca="1" si="52"/>
        <v/>
      </c>
      <c r="AV59" s="655" t="str">
        <f t="shared" ca="1" si="150"/>
        <v/>
      </c>
      <c r="AW59" s="655" t="str">
        <f t="shared" ca="1" si="150"/>
        <v/>
      </c>
      <c r="AX59" s="655" t="str">
        <f t="shared" ca="1" si="150"/>
        <v/>
      </c>
      <c r="AY59" s="655" t="str">
        <f t="shared" ca="1" si="150"/>
        <v/>
      </c>
      <c r="AZ59" s="655" t="str">
        <f t="shared" ca="1" si="54"/>
        <v/>
      </c>
      <c r="BA59" s="655" t="str">
        <f t="shared" ca="1" si="151"/>
        <v/>
      </c>
      <c r="BB59" s="655" t="str">
        <f t="shared" ca="1" si="151"/>
        <v/>
      </c>
      <c r="BC59" s="655" t="str">
        <f t="shared" ca="1" si="151"/>
        <v/>
      </c>
      <c r="BD59" s="51" t="str">
        <f t="shared" ca="1" si="56"/>
        <v/>
      </c>
      <c r="BE59" s="52" t="str">
        <f t="shared" ca="1" si="57"/>
        <v/>
      </c>
      <c r="BF59" s="69">
        <f ca="1">IF(BD59&lt;&gt;"",INDEX('（様式１号）３整理番号表'!$AB$7:$AQ$12,MATCH(BD59,'（様式１号）３整理番号表'!$AA$7:$AA$12,0),MATCH(BE59,'（様式１号）３整理番号表'!$AB$6:$AQ$6,0)),0)</f>
        <v>0</v>
      </c>
      <c r="BG59" s="71" t="str">
        <f t="shared" ca="1" si="128"/>
        <v/>
      </c>
      <c r="BH59" s="54" t="str">
        <f t="shared" ca="1" si="129"/>
        <v/>
      </c>
      <c r="BI59" s="55" t="str">
        <f t="shared" ca="1" si="59"/>
        <v/>
      </c>
      <c r="BJ59" s="54" t="str">
        <f t="shared" ca="1" si="60"/>
        <v/>
      </c>
      <c r="BK59" s="53" t="str">
        <f t="shared" ca="1" si="61"/>
        <v/>
      </c>
      <c r="BL59" s="56" t="str">
        <f t="shared" ca="1" si="62"/>
        <v/>
      </c>
      <c r="BM59" s="57" t="str">
        <f t="shared" ca="1" si="63"/>
        <v/>
      </c>
      <c r="BN59" s="58" t="str">
        <f t="shared" ca="1" si="64"/>
        <v/>
      </c>
      <c r="BO59" s="56" t="str">
        <f t="shared" ca="1" si="65"/>
        <v/>
      </c>
      <c r="BP59" s="72" t="str">
        <f t="shared" ca="1" si="66"/>
        <v/>
      </c>
      <c r="BQ59" s="70" t="str">
        <f t="shared" ca="1" si="67"/>
        <v/>
      </c>
      <c r="BR59" s="160" t="str">
        <f t="shared" ca="1" si="13"/>
        <v/>
      </c>
      <c r="BS59" s="638" t="str">
        <f t="shared" ca="1" si="68"/>
        <v/>
      </c>
      <c r="BT59" s="51" t="str">
        <f t="shared" ca="1" si="69"/>
        <v/>
      </c>
      <c r="BU59" s="59" t="str">
        <f t="shared" ca="1" si="70"/>
        <v/>
      </c>
      <c r="BV59" s="60" t="str">
        <f t="shared" ca="1" si="71"/>
        <v/>
      </c>
      <c r="BW59" s="209">
        <f ca="1">IF('ポイント要件確認等（個別表）'!AD59=1,ROUNDDOWN('ポイント要件確認等（個別表）'!AV59,-3),IF('ポイント要件確認等（個別表）'!AD59=2,ROUNDDOWN('ポイント要件確認等（個別表）'!BH59,-3),IF('ポイント要件確認等（個別表）'!AD59=3,ROUNDDOWN('ポイント要件確認等（個別表）'!BT59,-3),0)))</f>
        <v>0</v>
      </c>
      <c r="BX59" s="60" t="str">
        <f t="shared" ca="1" si="72"/>
        <v/>
      </c>
      <c r="BY59" s="210" t="e">
        <f t="shared" ca="1" si="130"/>
        <v>#VALUE!</v>
      </c>
      <c r="BZ59" s="210">
        <f t="shared" ca="1" si="131"/>
        <v>0</v>
      </c>
      <c r="CA59" s="60" t="str">
        <f t="shared" ca="1" si="75"/>
        <v/>
      </c>
      <c r="CB59" s="60" t="str">
        <f t="shared" ca="1" si="76"/>
        <v/>
      </c>
      <c r="CC59" s="636"/>
      <c r="CD59" s="60" t="str">
        <f t="shared" ca="1" si="77"/>
        <v/>
      </c>
      <c r="CE59" s="161" t="str">
        <f t="shared" ca="1" si="78"/>
        <v/>
      </c>
      <c r="CF59" s="225" t="str">
        <f t="shared" ca="1" si="79"/>
        <v>含税額</v>
      </c>
      <c r="CG59" s="226" t="str">
        <f t="shared" ca="1" si="80"/>
        <v/>
      </c>
      <c r="CH59" s="61"/>
      <c r="CI59" s="223"/>
      <c r="CJ59" s="213">
        <v>49</v>
      </c>
      <c r="CK59" s="218"/>
      <c r="CL59" s="51"/>
      <c r="CM59" s="68" t="str">
        <f>IFERROR(VLOOKUP(CL59,'（様式１号）３整理番号表'!$T$5:$V$15,2,FALSE),"")</f>
        <v/>
      </c>
      <c r="CN59" s="52"/>
      <c r="CO59" s="68" t="str">
        <f>IFERROR(VLOOKUP(CN59,'（様式１号）３整理番号表'!$T$19:$V$24,2,FALSE),"")</f>
        <v/>
      </c>
      <c r="CP59" s="52"/>
      <c r="CQ59" s="210">
        <f t="shared" si="132"/>
        <v>0</v>
      </c>
      <c r="CR59" s="227">
        <f t="shared" si="133"/>
        <v>0</v>
      </c>
      <c r="CS59" s="335" t="str">
        <f t="shared" ca="1" si="106"/>
        <v/>
      </c>
      <c r="CT59" s="31" t="str">
        <f t="shared" ca="1" si="83"/>
        <v/>
      </c>
      <c r="CU59" s="30" t="str">
        <f t="shared" ca="1" si="107"/>
        <v/>
      </c>
      <c r="CV59" s="236" t="str">
        <f t="shared" ca="1" si="84"/>
        <v/>
      </c>
      <c r="CW59" s="236" t="str">
        <f t="shared" ca="1" si="85"/>
        <v/>
      </c>
      <c r="CX59" s="236" t="str">
        <f t="shared" ca="1" si="86"/>
        <v/>
      </c>
      <c r="CY59" s="236" t="str">
        <f t="shared" ca="1" si="87"/>
        <v/>
      </c>
      <c r="CZ59" s="296" t="str">
        <f ca="1">IFERROR(VLOOKUP($CS59,'（様式１号）３整理番号表'!$Z$19:$AB$32,3,FALSE),"")</f>
        <v/>
      </c>
      <c r="DA59" s="239" t="str">
        <f t="shared" ca="1" si="88"/>
        <v/>
      </c>
      <c r="DB59" s="5"/>
      <c r="DC59" s="301" t="str">
        <f t="shared" ca="1" si="108"/>
        <v/>
      </c>
      <c r="DD59" s="304" t="str">
        <f t="shared" ca="1" si="111"/>
        <v/>
      </c>
      <c r="DE59" s="293" t="str">
        <f t="shared" ca="1" si="112"/>
        <v/>
      </c>
      <c r="DF59" s="293" t="str">
        <f t="shared" ca="1" si="113"/>
        <v/>
      </c>
      <c r="DG59" s="293" t="str">
        <f t="shared" ca="1" si="114"/>
        <v/>
      </c>
      <c r="DH59" s="293" t="str">
        <f t="shared" ca="1" si="115"/>
        <v/>
      </c>
      <c r="DI59" s="309" t="str">
        <f t="shared" ca="1" si="116"/>
        <v/>
      </c>
      <c r="DJ59" s="315" t="str">
        <f t="shared" ca="1" si="89"/>
        <v/>
      </c>
      <c r="DK59" s="5" t="str">
        <f t="shared" ca="1" si="117"/>
        <v/>
      </c>
      <c r="DL59" s="6"/>
      <c r="DM59" s="304"/>
      <c r="DN59" s="7"/>
      <c r="DO59" s="7"/>
      <c r="DP59" s="7"/>
      <c r="DQ59" s="7"/>
      <c r="DR59" s="298" t="str">
        <f>IFERROR(VLOOKUP($DL59,'（様式１号）３整理番号表'!$Z$19:$AB$32,3,FALSE),"")</f>
        <v/>
      </c>
      <c r="DS59" s="239" t="str">
        <f t="shared" si="90"/>
        <v/>
      </c>
      <c r="DT59" s="5"/>
      <c r="DU59" s="8"/>
      <c r="DV59" s="62" t="str">
        <f t="shared" ca="1" si="91"/>
        <v/>
      </c>
      <c r="DX59" s="320">
        <f t="shared" ca="1" si="152"/>
        <v>0</v>
      </c>
      <c r="DY59" s="320">
        <f t="shared" ca="1" si="152"/>
        <v>0</v>
      </c>
      <c r="DZ59" s="320">
        <f t="shared" ca="1" si="152"/>
        <v>0</v>
      </c>
      <c r="EA59" s="320">
        <f t="shared" ca="1" si="152"/>
        <v>0</v>
      </c>
      <c r="EB59" s="320">
        <f t="shared" ca="1" si="152"/>
        <v>0</v>
      </c>
      <c r="EC59" s="320">
        <f t="shared" ca="1" si="152"/>
        <v>0</v>
      </c>
      <c r="ED59" s="320">
        <f t="shared" ca="1" si="152"/>
        <v>0</v>
      </c>
      <c r="EE59" s="320">
        <f t="shared" ca="1" si="152"/>
        <v>0</v>
      </c>
      <c r="EF59" s="320">
        <f t="shared" ca="1" si="152"/>
        <v>0</v>
      </c>
      <c r="EG59" s="320">
        <f t="shared" ca="1" si="152"/>
        <v>0</v>
      </c>
      <c r="EH59" s="320">
        <f t="shared" ca="1" si="152"/>
        <v>0</v>
      </c>
      <c r="EI59" s="320">
        <f t="shared" ca="1" si="152"/>
        <v>0</v>
      </c>
      <c r="EJ59" s="320">
        <f t="shared" ca="1" si="152"/>
        <v>0</v>
      </c>
      <c r="EK59" s="320">
        <f t="shared" ca="1" si="152"/>
        <v>0</v>
      </c>
      <c r="EM59" s="278" t="str">
        <f t="shared" ca="1" si="148"/>
        <v/>
      </c>
      <c r="EN59" s="278" t="str">
        <f t="shared" ca="1" si="109"/>
        <v/>
      </c>
      <c r="EO59" s="278" t="str">
        <f t="shared" ca="1" si="110"/>
        <v/>
      </c>
      <c r="EP59" s="278" t="str">
        <f t="shared" ca="1" si="94"/>
        <v/>
      </c>
      <c r="EQ59" s="278" t="str">
        <f ca="1">IFERROR(INDEX('郵便番号（石川県）'!$A$3:$F$2574,MATCH(INDIRECT("'("&amp;EM59&amp;")'!E7"),'郵便番号（石川県）'!$A$3:$A$2574,0),6),"")</f>
        <v/>
      </c>
      <c r="ER59" s="278" t="str">
        <f ca="1">IFERROR(INDEX('郵便番号（石川県）'!$A$3:$F$2574,MATCH(INDIRECT("'("&amp;$EM59&amp;")'!E7"),'郵便番号（石川県）'!$A$3:$A$2574,0),5),"")</f>
        <v/>
      </c>
      <c r="ES59" s="278" t="str">
        <f t="shared" ca="1" si="95"/>
        <v/>
      </c>
      <c r="ET59" s="278" t="str">
        <f t="shared" ca="1" si="96"/>
        <v/>
      </c>
      <c r="EU59" s="278" t="str">
        <f t="shared" ca="1" si="97"/>
        <v/>
      </c>
      <c r="EV59" s="278" t="str">
        <f t="shared" ca="1" si="98"/>
        <v/>
      </c>
      <c r="EW59" s="278" t="str">
        <f t="shared" ca="1" si="99"/>
        <v/>
      </c>
      <c r="EX59" s="278" t="str">
        <f t="shared" ca="1" si="100"/>
        <v/>
      </c>
      <c r="EY59" s="278" t="str">
        <f t="shared" ca="1" si="101"/>
        <v/>
      </c>
      <c r="EZ59" s="278" t="str">
        <f t="shared" ca="1" si="102"/>
        <v/>
      </c>
      <c r="FA59" s="278" t="str">
        <f t="shared" ca="1" si="103"/>
        <v/>
      </c>
      <c r="FB59" s="661" t="str">
        <f t="shared" ca="1" si="104"/>
        <v/>
      </c>
      <c r="FC59" s="663">
        <v>49</v>
      </c>
      <c r="FD59" s="279" t="str">
        <f t="shared" ca="1" si="105"/>
        <v/>
      </c>
    </row>
    <row r="60" spans="1:160" ht="34.5" customHeight="1" x14ac:dyDescent="0.15">
      <c r="A60" s="401">
        <f t="shared" ca="1" si="24"/>
        <v>0</v>
      </c>
      <c r="B60" s="402">
        <f t="shared" si="1"/>
        <v>1</v>
      </c>
      <c r="C60" s="403">
        <f t="shared" ca="1" si="136"/>
        <v>0</v>
      </c>
      <c r="D60" s="403">
        <f t="shared" ca="1" si="137"/>
        <v>0</v>
      </c>
      <c r="E60" s="403">
        <f t="shared" ca="1" si="138"/>
        <v>0</v>
      </c>
      <c r="F60" s="403">
        <f t="shared" ca="1" si="139"/>
        <v>0</v>
      </c>
      <c r="G60" s="403">
        <f t="shared" ca="1" si="140"/>
        <v>0</v>
      </c>
      <c r="H60" s="403">
        <f t="shared" si="141"/>
        <v>0</v>
      </c>
      <c r="I60" s="403">
        <f t="shared" ca="1" si="142"/>
        <v>0</v>
      </c>
      <c r="J60" s="403">
        <f t="shared" ca="1" si="143"/>
        <v>0</v>
      </c>
      <c r="K60" s="402">
        <f t="shared" ca="1" si="144"/>
        <v>0</v>
      </c>
      <c r="L60" s="402">
        <f t="shared" ca="1" si="145"/>
        <v>0</v>
      </c>
      <c r="M60" s="402">
        <f t="shared" ca="1" si="146"/>
        <v>0</v>
      </c>
      <c r="N60" s="404" t="str">
        <f t="shared" ca="1" si="147"/>
        <v>石川県</v>
      </c>
      <c r="O60" s="63"/>
      <c r="P60" s="145" t="s">
        <v>412</v>
      </c>
      <c r="Q60" s="322" t="str">
        <f t="shared" ca="1" si="32"/>
        <v/>
      </c>
      <c r="R60" s="322" t="str">
        <f t="shared" ca="1" si="33"/>
        <v/>
      </c>
      <c r="S60" s="32" t="str">
        <f t="shared" ca="1" si="134"/>
        <v/>
      </c>
      <c r="T60" s="32" t="str">
        <f t="shared" ca="1" si="135"/>
        <v/>
      </c>
      <c r="U60" s="186" t="str">
        <f t="shared" ca="1" si="35"/>
        <v/>
      </c>
      <c r="V60" s="326">
        <f ca="1">IFERROR(VLOOKUP(U60,'（様式１号）３整理番号表'!$B$4:$H$5,2,FALSE),0)</f>
        <v>0</v>
      </c>
      <c r="W60" s="67">
        <f t="shared" ca="1" si="125"/>
        <v>0</v>
      </c>
      <c r="X60" s="23" t="str">
        <f t="shared" ca="1" si="118"/>
        <v/>
      </c>
      <c r="Y60" s="52" t="str">
        <f t="shared" ca="1" si="38"/>
        <v/>
      </c>
      <c r="Z60" s="68">
        <f ca="1">IFERROR(VLOOKUP(Y60,'（様式１号）３整理番号表'!$B$10:$H$16,2,FALSE),0)</f>
        <v>0</v>
      </c>
      <c r="AA60" s="52" t="str">
        <f t="shared" ca="1" si="39"/>
        <v/>
      </c>
      <c r="AB60" s="52" t="str">
        <f t="shared" ca="1" si="40"/>
        <v/>
      </c>
      <c r="AC60" s="68">
        <f ca="1">IFERROR(VLOOKUP(AB60,'（様式１号）３整理番号表'!$B$21:$H$22,2,FALSE),0)</f>
        <v>0</v>
      </c>
      <c r="AD60" s="52" t="str">
        <f t="shared" ca="1" si="9"/>
        <v/>
      </c>
      <c r="AE60" s="68">
        <f ca="1">IFERROR(VLOOKUP(AD60,'（様式１号）３整理番号表'!$B$26:$H$31,2,FALSE),0)</f>
        <v>0</v>
      </c>
      <c r="AF60" s="52" t="str">
        <f t="shared" ca="1" si="41"/>
        <v/>
      </c>
      <c r="AG60" s="68">
        <f ca="1">IFERROR(VLOOKUP(AF60,'（様式１号）３整理番号表'!$J$5:$N$59,2,FALSE),0)</f>
        <v>0</v>
      </c>
      <c r="AH60" s="51" t="str">
        <f t="shared" ca="1" si="42"/>
        <v/>
      </c>
      <c r="AI60" s="68">
        <f ca="1">IFERROR(VLOOKUP(AH60,'（様式１号）３整理番号表'!$P$5:$R$29,2,FALSE),0)</f>
        <v>0</v>
      </c>
      <c r="AJ60" s="71" t="str">
        <f t="shared" ca="1" si="43"/>
        <v/>
      </c>
      <c r="AK60" s="71" t="str">
        <f t="shared" ca="1" si="44"/>
        <v/>
      </c>
      <c r="AL60" s="71"/>
      <c r="AM60" s="51" t="str">
        <f t="shared" ca="1" si="45"/>
        <v/>
      </c>
      <c r="AN60" s="68">
        <f ca="1">IFERROR(VLOOKUP(AM60,'（様式１号）３整理番号表'!$P$5:$R$29,2,FALSE),0)</f>
        <v>0</v>
      </c>
      <c r="AO60" s="52" t="str">
        <f t="shared" ca="1" si="46"/>
        <v/>
      </c>
      <c r="AP60" s="68">
        <f t="shared" ca="1" si="126"/>
        <v>0</v>
      </c>
      <c r="AQ60" s="52" t="str">
        <f t="shared" ca="1" si="48"/>
        <v/>
      </c>
      <c r="AR60" s="23" t="str">
        <f t="shared" ca="1" si="49"/>
        <v/>
      </c>
      <c r="AS60" s="68" t="str">
        <f t="shared" ca="1" si="127"/>
        <v/>
      </c>
      <c r="AT60" s="188" t="str">
        <f t="shared" ca="1" si="51"/>
        <v/>
      </c>
      <c r="AU60" s="55" t="str">
        <f t="shared" ca="1" si="52"/>
        <v/>
      </c>
      <c r="AV60" s="655" t="str">
        <f t="shared" ca="1" si="150"/>
        <v/>
      </c>
      <c r="AW60" s="655" t="str">
        <f t="shared" ca="1" si="150"/>
        <v/>
      </c>
      <c r="AX60" s="655" t="str">
        <f t="shared" ca="1" si="150"/>
        <v/>
      </c>
      <c r="AY60" s="655" t="str">
        <f t="shared" ca="1" si="150"/>
        <v/>
      </c>
      <c r="AZ60" s="655" t="str">
        <f t="shared" ca="1" si="54"/>
        <v/>
      </c>
      <c r="BA60" s="655" t="str">
        <f t="shared" ca="1" si="151"/>
        <v/>
      </c>
      <c r="BB60" s="655" t="str">
        <f t="shared" ca="1" si="151"/>
        <v/>
      </c>
      <c r="BC60" s="655" t="str">
        <f t="shared" ca="1" si="151"/>
        <v/>
      </c>
      <c r="BD60" s="51" t="str">
        <f t="shared" ca="1" si="56"/>
        <v/>
      </c>
      <c r="BE60" s="52" t="str">
        <f t="shared" ca="1" si="57"/>
        <v/>
      </c>
      <c r="BF60" s="69">
        <f ca="1">IF(BD60&lt;&gt;"",INDEX('（様式１号）３整理番号表'!$AB$7:$AQ$12,MATCH(BD60,'（様式１号）３整理番号表'!$AA$7:$AA$12,0),MATCH(BE60,'（様式１号）３整理番号表'!$AB$6:$AQ$6,0)),0)</f>
        <v>0</v>
      </c>
      <c r="BG60" s="71" t="str">
        <f t="shared" ca="1" si="128"/>
        <v/>
      </c>
      <c r="BH60" s="54" t="str">
        <f t="shared" ca="1" si="129"/>
        <v/>
      </c>
      <c r="BI60" s="55" t="str">
        <f t="shared" ca="1" si="59"/>
        <v/>
      </c>
      <c r="BJ60" s="54" t="str">
        <f t="shared" ca="1" si="60"/>
        <v/>
      </c>
      <c r="BK60" s="53" t="str">
        <f t="shared" ca="1" si="61"/>
        <v/>
      </c>
      <c r="BL60" s="56" t="str">
        <f t="shared" ca="1" si="62"/>
        <v/>
      </c>
      <c r="BM60" s="57" t="str">
        <f t="shared" ca="1" si="63"/>
        <v/>
      </c>
      <c r="BN60" s="58" t="str">
        <f t="shared" ca="1" si="64"/>
        <v/>
      </c>
      <c r="BO60" s="56" t="str">
        <f t="shared" ca="1" si="65"/>
        <v/>
      </c>
      <c r="BP60" s="72" t="str">
        <f t="shared" ca="1" si="66"/>
        <v/>
      </c>
      <c r="BQ60" s="70" t="str">
        <f t="shared" ca="1" si="67"/>
        <v/>
      </c>
      <c r="BR60" s="160" t="str">
        <f t="shared" ca="1" si="13"/>
        <v/>
      </c>
      <c r="BS60" s="638" t="str">
        <f t="shared" ca="1" si="68"/>
        <v/>
      </c>
      <c r="BT60" s="51" t="str">
        <f t="shared" ca="1" si="69"/>
        <v/>
      </c>
      <c r="BU60" s="59" t="str">
        <f t="shared" ca="1" si="70"/>
        <v/>
      </c>
      <c r="BV60" s="60" t="str">
        <f t="shared" ca="1" si="71"/>
        <v/>
      </c>
      <c r="BW60" s="209">
        <f ca="1">IF('ポイント要件確認等（個別表）'!AD60=1,ROUNDDOWN('ポイント要件確認等（個別表）'!AV60,-3),IF('ポイント要件確認等（個別表）'!AD60=2,ROUNDDOWN('ポイント要件確認等（個別表）'!BH60,-3),IF('ポイント要件確認等（個別表）'!AD60=3,ROUNDDOWN('ポイント要件確認等（個別表）'!BT60,-3),0)))</f>
        <v>0</v>
      </c>
      <c r="BX60" s="60" t="str">
        <f t="shared" ca="1" si="72"/>
        <v/>
      </c>
      <c r="BY60" s="210" t="e">
        <f t="shared" ca="1" si="130"/>
        <v>#VALUE!</v>
      </c>
      <c r="BZ60" s="210">
        <f t="shared" ca="1" si="131"/>
        <v>0</v>
      </c>
      <c r="CA60" s="60" t="str">
        <f t="shared" ca="1" si="75"/>
        <v/>
      </c>
      <c r="CB60" s="60" t="str">
        <f t="shared" ca="1" si="76"/>
        <v/>
      </c>
      <c r="CC60" s="636"/>
      <c r="CD60" s="60" t="str">
        <f t="shared" ca="1" si="77"/>
        <v/>
      </c>
      <c r="CE60" s="161" t="str">
        <f t="shared" ca="1" si="78"/>
        <v/>
      </c>
      <c r="CF60" s="225" t="str">
        <f t="shared" ca="1" si="79"/>
        <v>含税額</v>
      </c>
      <c r="CG60" s="226" t="str">
        <f t="shared" ca="1" si="80"/>
        <v/>
      </c>
      <c r="CH60" s="61"/>
      <c r="CI60" s="223"/>
      <c r="CJ60" s="213">
        <v>50</v>
      </c>
      <c r="CK60" s="218"/>
      <c r="CL60" s="51"/>
      <c r="CM60" s="68" t="str">
        <f>IFERROR(VLOOKUP(CL60,'（様式１号）３整理番号表'!$T$5:$V$15,2,FALSE),"")</f>
        <v/>
      </c>
      <c r="CN60" s="52"/>
      <c r="CO60" s="68" t="str">
        <f>IFERROR(VLOOKUP(CN60,'（様式１号）３整理番号表'!$T$19:$V$24,2,FALSE),"")</f>
        <v/>
      </c>
      <c r="CP60" s="52"/>
      <c r="CQ60" s="210">
        <f t="shared" si="132"/>
        <v>0</v>
      </c>
      <c r="CR60" s="227">
        <f t="shared" si="133"/>
        <v>0</v>
      </c>
      <c r="CS60" s="335" t="str">
        <f t="shared" ca="1" si="106"/>
        <v/>
      </c>
      <c r="CT60" s="31" t="str">
        <f t="shared" ca="1" si="83"/>
        <v/>
      </c>
      <c r="CU60" s="30" t="str">
        <f t="shared" ca="1" si="107"/>
        <v/>
      </c>
      <c r="CV60" s="236" t="str">
        <f t="shared" ca="1" si="84"/>
        <v/>
      </c>
      <c r="CW60" s="236" t="str">
        <f t="shared" ca="1" si="85"/>
        <v/>
      </c>
      <c r="CX60" s="236" t="str">
        <f t="shared" ca="1" si="86"/>
        <v/>
      </c>
      <c r="CY60" s="236" t="str">
        <f t="shared" ca="1" si="87"/>
        <v/>
      </c>
      <c r="CZ60" s="296" t="str">
        <f ca="1">IFERROR(VLOOKUP($CS60,'（様式１号）３整理番号表'!$Z$19:$AB$32,3,FALSE),"")</f>
        <v/>
      </c>
      <c r="DA60" s="239" t="str">
        <f t="shared" ca="1" si="88"/>
        <v/>
      </c>
      <c r="DB60" s="5"/>
      <c r="DC60" s="301" t="str">
        <f t="shared" ca="1" si="108"/>
        <v/>
      </c>
      <c r="DD60" s="304" t="str">
        <f t="shared" ca="1" si="111"/>
        <v/>
      </c>
      <c r="DE60" s="293" t="str">
        <f t="shared" ca="1" si="112"/>
        <v/>
      </c>
      <c r="DF60" s="293" t="str">
        <f t="shared" ca="1" si="113"/>
        <v/>
      </c>
      <c r="DG60" s="293" t="str">
        <f t="shared" ca="1" si="114"/>
        <v/>
      </c>
      <c r="DH60" s="293" t="str">
        <f t="shared" ca="1" si="115"/>
        <v/>
      </c>
      <c r="DI60" s="309" t="str">
        <f t="shared" ca="1" si="116"/>
        <v/>
      </c>
      <c r="DJ60" s="315" t="str">
        <f t="shared" ca="1" si="89"/>
        <v/>
      </c>
      <c r="DK60" s="5" t="str">
        <f t="shared" ca="1" si="117"/>
        <v/>
      </c>
      <c r="DL60" s="6"/>
      <c r="DM60" s="304"/>
      <c r="DN60" s="7"/>
      <c r="DO60" s="7"/>
      <c r="DP60" s="7"/>
      <c r="DQ60" s="7"/>
      <c r="DR60" s="298" t="str">
        <f>IFERROR(VLOOKUP($DL60,'（様式１号）３整理番号表'!$Z$19:$AB$32,3,FALSE),"")</f>
        <v/>
      </c>
      <c r="DS60" s="239" t="str">
        <f t="shared" si="90"/>
        <v/>
      </c>
      <c r="DT60" s="5"/>
      <c r="DU60" s="8"/>
      <c r="DV60" s="62" t="str">
        <f t="shared" ca="1" si="91"/>
        <v/>
      </c>
      <c r="DX60" s="320">
        <f t="shared" ca="1" si="152"/>
        <v>0</v>
      </c>
      <c r="DY60" s="320">
        <f t="shared" ca="1" si="152"/>
        <v>0</v>
      </c>
      <c r="DZ60" s="320">
        <f t="shared" ca="1" si="152"/>
        <v>0</v>
      </c>
      <c r="EA60" s="320">
        <f t="shared" ca="1" si="152"/>
        <v>0</v>
      </c>
      <c r="EB60" s="320">
        <f t="shared" ca="1" si="152"/>
        <v>0</v>
      </c>
      <c r="EC60" s="320">
        <f t="shared" ca="1" si="152"/>
        <v>0</v>
      </c>
      <c r="ED60" s="320">
        <f t="shared" ca="1" si="152"/>
        <v>0</v>
      </c>
      <c r="EE60" s="320">
        <f t="shared" ca="1" si="152"/>
        <v>0</v>
      </c>
      <c r="EF60" s="320">
        <f t="shared" ca="1" si="152"/>
        <v>0</v>
      </c>
      <c r="EG60" s="320">
        <f t="shared" ca="1" si="152"/>
        <v>0</v>
      </c>
      <c r="EH60" s="320">
        <f t="shared" ca="1" si="152"/>
        <v>0</v>
      </c>
      <c r="EI60" s="320">
        <f t="shared" ca="1" si="152"/>
        <v>0</v>
      </c>
      <c r="EJ60" s="320">
        <f t="shared" ca="1" si="152"/>
        <v>0</v>
      </c>
      <c r="EK60" s="320">
        <f t="shared" ca="1" si="152"/>
        <v>0</v>
      </c>
      <c r="EM60" s="278" t="str">
        <f t="shared" ca="1" si="148"/>
        <v/>
      </c>
      <c r="EN60" s="278" t="str">
        <f t="shared" ca="1" si="109"/>
        <v/>
      </c>
      <c r="EO60" s="278" t="str">
        <f t="shared" ca="1" si="110"/>
        <v/>
      </c>
      <c r="EP60" s="278" t="str">
        <f t="shared" ca="1" si="94"/>
        <v/>
      </c>
      <c r="EQ60" s="278" t="str">
        <f ca="1">IFERROR(INDEX('郵便番号（石川県）'!$A$3:$F$2574,MATCH(INDIRECT("'("&amp;EM60&amp;")'!E7"),'郵便番号（石川県）'!$A$3:$A$2574,0),6),"")</f>
        <v/>
      </c>
      <c r="ER60" s="278" t="str">
        <f ca="1">IFERROR(INDEX('郵便番号（石川県）'!$A$3:$F$2574,MATCH(INDIRECT("'("&amp;$EM60&amp;")'!E7"),'郵便番号（石川県）'!$A$3:$A$2574,0),5),"")</f>
        <v/>
      </c>
      <c r="ES60" s="278" t="str">
        <f t="shared" ca="1" si="95"/>
        <v/>
      </c>
      <c r="ET60" s="278" t="str">
        <f t="shared" ca="1" si="96"/>
        <v/>
      </c>
      <c r="EU60" s="278" t="str">
        <f t="shared" ca="1" si="97"/>
        <v/>
      </c>
      <c r="EV60" s="278" t="str">
        <f t="shared" ca="1" si="98"/>
        <v/>
      </c>
      <c r="EW60" s="278" t="str">
        <f t="shared" ca="1" si="99"/>
        <v/>
      </c>
      <c r="EX60" s="278" t="str">
        <f t="shared" ca="1" si="100"/>
        <v/>
      </c>
      <c r="EY60" s="278" t="str">
        <f t="shared" ca="1" si="101"/>
        <v/>
      </c>
      <c r="EZ60" s="278" t="str">
        <f t="shared" ca="1" si="102"/>
        <v/>
      </c>
      <c r="FA60" s="278" t="str">
        <f t="shared" ca="1" si="103"/>
        <v/>
      </c>
      <c r="FB60" s="661" t="str">
        <f t="shared" ca="1" si="104"/>
        <v/>
      </c>
      <c r="FC60" s="664">
        <v>50</v>
      </c>
      <c r="FD60" s="279" t="str">
        <f t="shared" ca="1" si="105"/>
        <v/>
      </c>
    </row>
    <row r="61" spans="1:160" ht="34.5" customHeight="1" x14ac:dyDescent="0.15">
      <c r="A61" s="401">
        <f t="shared" ca="1" si="24"/>
        <v>0</v>
      </c>
      <c r="B61" s="402">
        <f t="shared" si="1"/>
        <v>1</v>
      </c>
      <c r="C61" s="403">
        <f t="shared" ca="1" si="136"/>
        <v>0</v>
      </c>
      <c r="D61" s="403">
        <f t="shared" ca="1" si="137"/>
        <v>0</v>
      </c>
      <c r="E61" s="403">
        <f t="shared" ca="1" si="138"/>
        <v>0</v>
      </c>
      <c r="F61" s="403">
        <f t="shared" ca="1" si="139"/>
        <v>0</v>
      </c>
      <c r="G61" s="403">
        <f t="shared" ca="1" si="140"/>
        <v>0</v>
      </c>
      <c r="H61" s="403">
        <f t="shared" si="141"/>
        <v>0</v>
      </c>
      <c r="I61" s="403">
        <f t="shared" ca="1" si="142"/>
        <v>0</v>
      </c>
      <c r="J61" s="403">
        <f t="shared" ca="1" si="143"/>
        <v>0</v>
      </c>
      <c r="K61" s="402">
        <f t="shared" ca="1" si="144"/>
        <v>0</v>
      </c>
      <c r="L61" s="402">
        <f t="shared" ca="1" si="145"/>
        <v>0</v>
      </c>
      <c r="M61" s="402">
        <f t="shared" ca="1" si="146"/>
        <v>0</v>
      </c>
      <c r="N61" s="404" t="str">
        <f t="shared" ca="1" si="147"/>
        <v>石川県</v>
      </c>
      <c r="O61" s="63"/>
      <c r="P61" s="145" t="s">
        <v>412</v>
      </c>
      <c r="Q61" s="322" t="str">
        <f t="shared" ca="1" si="32"/>
        <v/>
      </c>
      <c r="R61" s="322" t="str">
        <f t="shared" ca="1" si="33"/>
        <v/>
      </c>
      <c r="S61" s="32" t="str">
        <f t="shared" ca="1" si="134"/>
        <v/>
      </c>
      <c r="T61" s="32" t="str">
        <f t="shared" ca="1" si="135"/>
        <v/>
      </c>
      <c r="U61" s="186" t="str">
        <f t="shared" ca="1" si="35"/>
        <v/>
      </c>
      <c r="V61" s="326">
        <f ca="1">IFERROR(VLOOKUP(U61,'（様式１号）３整理番号表'!$B$4:$H$5,2,FALSE),0)</f>
        <v>0</v>
      </c>
      <c r="W61" s="67">
        <f t="shared" ca="1" si="125"/>
        <v>0</v>
      </c>
      <c r="X61" s="23" t="str">
        <f t="shared" ca="1" si="118"/>
        <v/>
      </c>
      <c r="Y61" s="52" t="str">
        <f t="shared" ca="1" si="38"/>
        <v/>
      </c>
      <c r="Z61" s="68">
        <f ca="1">IFERROR(VLOOKUP(Y61,'（様式１号）３整理番号表'!$B$10:$H$16,2,FALSE),0)</f>
        <v>0</v>
      </c>
      <c r="AA61" s="52" t="str">
        <f t="shared" ca="1" si="39"/>
        <v/>
      </c>
      <c r="AB61" s="52" t="str">
        <f t="shared" ca="1" si="40"/>
        <v/>
      </c>
      <c r="AC61" s="68">
        <f ca="1">IFERROR(VLOOKUP(AB61,'（様式１号）３整理番号表'!$B$21:$H$22,2,FALSE),0)</f>
        <v>0</v>
      </c>
      <c r="AD61" s="52" t="str">
        <f t="shared" ca="1" si="9"/>
        <v/>
      </c>
      <c r="AE61" s="68">
        <f ca="1">IFERROR(VLOOKUP(AD61,'（様式１号）３整理番号表'!$B$26:$H$31,2,FALSE),0)</f>
        <v>0</v>
      </c>
      <c r="AF61" s="52" t="str">
        <f t="shared" ca="1" si="41"/>
        <v/>
      </c>
      <c r="AG61" s="68">
        <f ca="1">IFERROR(VLOOKUP(AF61,'（様式１号）３整理番号表'!$J$5:$N$59,2,FALSE),0)</f>
        <v>0</v>
      </c>
      <c r="AH61" s="51" t="str">
        <f t="shared" ca="1" si="42"/>
        <v/>
      </c>
      <c r="AI61" s="68">
        <f ca="1">IFERROR(VLOOKUP(AH61,'（様式１号）３整理番号表'!$P$5:$R$29,2,FALSE),0)</f>
        <v>0</v>
      </c>
      <c r="AJ61" s="71" t="str">
        <f t="shared" ca="1" si="43"/>
        <v/>
      </c>
      <c r="AK61" s="71" t="str">
        <f t="shared" ca="1" si="44"/>
        <v/>
      </c>
      <c r="AL61" s="71"/>
      <c r="AM61" s="51" t="str">
        <f t="shared" ca="1" si="45"/>
        <v/>
      </c>
      <c r="AN61" s="68">
        <f ca="1">IFERROR(VLOOKUP(AM61,'（様式１号）３整理番号表'!$P$5:$R$29,2,FALSE),0)</f>
        <v>0</v>
      </c>
      <c r="AO61" s="52" t="str">
        <f t="shared" ca="1" si="46"/>
        <v/>
      </c>
      <c r="AP61" s="68">
        <f t="shared" ca="1" si="126"/>
        <v>0</v>
      </c>
      <c r="AQ61" s="52" t="str">
        <f t="shared" ca="1" si="48"/>
        <v/>
      </c>
      <c r="AR61" s="23" t="str">
        <f t="shared" ca="1" si="49"/>
        <v/>
      </c>
      <c r="AS61" s="68" t="str">
        <f t="shared" ca="1" si="127"/>
        <v/>
      </c>
      <c r="AT61" s="188" t="str">
        <f t="shared" ca="1" si="51"/>
        <v/>
      </c>
      <c r="AU61" s="55" t="str">
        <f t="shared" ca="1" si="52"/>
        <v/>
      </c>
      <c r="AV61" s="655" t="str">
        <f t="shared" ca="1" si="150"/>
        <v/>
      </c>
      <c r="AW61" s="655" t="str">
        <f t="shared" ca="1" si="150"/>
        <v/>
      </c>
      <c r="AX61" s="655" t="str">
        <f t="shared" ca="1" si="150"/>
        <v/>
      </c>
      <c r="AY61" s="655" t="str">
        <f t="shared" ca="1" si="150"/>
        <v/>
      </c>
      <c r="AZ61" s="655" t="str">
        <f t="shared" ca="1" si="54"/>
        <v/>
      </c>
      <c r="BA61" s="655" t="str">
        <f t="shared" ca="1" si="151"/>
        <v/>
      </c>
      <c r="BB61" s="655" t="str">
        <f t="shared" ca="1" si="151"/>
        <v/>
      </c>
      <c r="BC61" s="655" t="str">
        <f t="shared" ca="1" si="151"/>
        <v/>
      </c>
      <c r="BD61" s="51" t="str">
        <f t="shared" ca="1" si="56"/>
        <v/>
      </c>
      <c r="BE61" s="52" t="str">
        <f t="shared" ca="1" si="57"/>
        <v/>
      </c>
      <c r="BF61" s="69">
        <f ca="1">IF(BD61&lt;&gt;"",INDEX('（様式１号）３整理番号表'!$AB$7:$AQ$12,MATCH(BD61,'（様式１号）３整理番号表'!$AA$7:$AA$12,0),MATCH(BE61,'（様式１号）３整理番号表'!$AB$6:$AQ$6,0)),0)</f>
        <v>0</v>
      </c>
      <c r="BG61" s="71" t="str">
        <f t="shared" ca="1" si="128"/>
        <v/>
      </c>
      <c r="BH61" s="54" t="str">
        <f t="shared" ca="1" si="129"/>
        <v/>
      </c>
      <c r="BI61" s="55" t="str">
        <f t="shared" ca="1" si="59"/>
        <v/>
      </c>
      <c r="BJ61" s="54" t="str">
        <f t="shared" ca="1" si="60"/>
        <v/>
      </c>
      <c r="BK61" s="53" t="str">
        <f t="shared" ca="1" si="61"/>
        <v/>
      </c>
      <c r="BL61" s="56" t="str">
        <f t="shared" ca="1" si="62"/>
        <v/>
      </c>
      <c r="BM61" s="57" t="str">
        <f t="shared" ca="1" si="63"/>
        <v/>
      </c>
      <c r="BN61" s="58" t="str">
        <f t="shared" ca="1" si="64"/>
        <v/>
      </c>
      <c r="BO61" s="56" t="str">
        <f t="shared" ca="1" si="65"/>
        <v/>
      </c>
      <c r="BP61" s="72" t="str">
        <f t="shared" ca="1" si="66"/>
        <v/>
      </c>
      <c r="BQ61" s="70" t="str">
        <f t="shared" ca="1" si="67"/>
        <v/>
      </c>
      <c r="BR61" s="160" t="str">
        <f t="shared" ca="1" si="13"/>
        <v/>
      </c>
      <c r="BS61" s="638" t="str">
        <f t="shared" ca="1" si="68"/>
        <v/>
      </c>
      <c r="BT61" s="51" t="str">
        <f t="shared" ca="1" si="69"/>
        <v/>
      </c>
      <c r="BU61" s="59" t="str">
        <f t="shared" ca="1" si="70"/>
        <v/>
      </c>
      <c r="BV61" s="60" t="str">
        <f t="shared" ca="1" si="71"/>
        <v/>
      </c>
      <c r="BW61" s="209">
        <f ca="1">IF('ポイント要件確認等（個別表）'!AD61=1,ROUNDDOWN('ポイント要件確認等（個別表）'!AV61,-3),IF('ポイント要件確認等（個別表）'!AD61=2,ROUNDDOWN('ポイント要件確認等（個別表）'!BH61,-3),IF('ポイント要件確認等（個別表）'!AD61=3,ROUNDDOWN('ポイント要件確認等（個別表）'!BT61,-3),0)))</f>
        <v>0</v>
      </c>
      <c r="BX61" s="60" t="str">
        <f t="shared" ca="1" si="72"/>
        <v/>
      </c>
      <c r="BY61" s="210" t="e">
        <f t="shared" ca="1" si="130"/>
        <v>#VALUE!</v>
      </c>
      <c r="BZ61" s="210">
        <f t="shared" ca="1" si="131"/>
        <v>0</v>
      </c>
      <c r="CA61" s="60" t="str">
        <f t="shared" ca="1" si="75"/>
        <v/>
      </c>
      <c r="CB61" s="60" t="str">
        <f t="shared" ca="1" si="76"/>
        <v/>
      </c>
      <c r="CC61" s="636"/>
      <c r="CD61" s="60" t="str">
        <f t="shared" ca="1" si="77"/>
        <v/>
      </c>
      <c r="CE61" s="161" t="str">
        <f t="shared" ca="1" si="78"/>
        <v/>
      </c>
      <c r="CF61" s="225" t="str">
        <f t="shared" ca="1" si="79"/>
        <v>含税額</v>
      </c>
      <c r="CG61" s="226" t="str">
        <f t="shared" ca="1" si="80"/>
        <v/>
      </c>
      <c r="CH61" s="61"/>
      <c r="CI61" s="223"/>
      <c r="CJ61" s="213">
        <v>51</v>
      </c>
      <c r="CK61" s="218"/>
      <c r="CL61" s="51"/>
      <c r="CM61" s="68" t="str">
        <f>IFERROR(VLOOKUP(CL61,'（様式１号）３整理番号表'!$T$5:$V$15,2,FALSE),"")</f>
        <v/>
      </c>
      <c r="CN61" s="52"/>
      <c r="CO61" s="68" t="str">
        <f>IFERROR(VLOOKUP(CN61,'（様式１号）３整理番号表'!$T$19:$V$24,2,FALSE),"")</f>
        <v/>
      </c>
      <c r="CP61" s="52"/>
      <c r="CQ61" s="210">
        <f t="shared" si="132"/>
        <v>0</v>
      </c>
      <c r="CR61" s="227">
        <f t="shared" si="133"/>
        <v>0</v>
      </c>
      <c r="CS61" s="335" t="str">
        <f t="shared" ca="1" si="106"/>
        <v/>
      </c>
      <c r="CT61" s="31" t="str">
        <f t="shared" ca="1" si="83"/>
        <v/>
      </c>
      <c r="CU61" s="30" t="str">
        <f t="shared" ca="1" si="107"/>
        <v/>
      </c>
      <c r="CV61" s="236" t="str">
        <f t="shared" ca="1" si="84"/>
        <v/>
      </c>
      <c r="CW61" s="236" t="str">
        <f t="shared" ca="1" si="85"/>
        <v/>
      </c>
      <c r="CX61" s="236" t="str">
        <f t="shared" ca="1" si="86"/>
        <v/>
      </c>
      <c r="CY61" s="236" t="str">
        <f t="shared" ca="1" si="87"/>
        <v/>
      </c>
      <c r="CZ61" s="296" t="str">
        <f ca="1">IFERROR(VLOOKUP($CS61,'（様式１号）３整理番号表'!$Z$19:$AB$32,3,FALSE),"")</f>
        <v/>
      </c>
      <c r="DA61" s="239" t="str">
        <f t="shared" ca="1" si="88"/>
        <v/>
      </c>
      <c r="DB61" s="5"/>
      <c r="DC61" s="301" t="str">
        <f t="shared" ca="1" si="108"/>
        <v/>
      </c>
      <c r="DD61" s="304" t="str">
        <f t="shared" ca="1" si="111"/>
        <v/>
      </c>
      <c r="DE61" s="293" t="str">
        <f t="shared" ca="1" si="112"/>
        <v/>
      </c>
      <c r="DF61" s="293" t="str">
        <f t="shared" ca="1" si="113"/>
        <v/>
      </c>
      <c r="DG61" s="293" t="str">
        <f t="shared" ca="1" si="114"/>
        <v/>
      </c>
      <c r="DH61" s="293" t="str">
        <f t="shared" ca="1" si="115"/>
        <v/>
      </c>
      <c r="DI61" s="309" t="str">
        <f t="shared" ca="1" si="116"/>
        <v/>
      </c>
      <c r="DJ61" s="315" t="str">
        <f t="shared" ca="1" si="89"/>
        <v/>
      </c>
      <c r="DK61" s="5" t="str">
        <f t="shared" ca="1" si="117"/>
        <v/>
      </c>
      <c r="DL61" s="6"/>
      <c r="DM61" s="304"/>
      <c r="DN61" s="7"/>
      <c r="DO61" s="7"/>
      <c r="DP61" s="7"/>
      <c r="DQ61" s="7"/>
      <c r="DR61" s="298" t="str">
        <f>IFERROR(VLOOKUP($DL61,'（様式１号）３整理番号表'!$Z$19:$AB$32,3,FALSE),"")</f>
        <v/>
      </c>
      <c r="DS61" s="239" t="str">
        <f t="shared" si="90"/>
        <v/>
      </c>
      <c r="DT61" s="5"/>
      <c r="DU61" s="8"/>
      <c r="DV61" s="62" t="str">
        <f t="shared" ca="1" si="91"/>
        <v/>
      </c>
      <c r="DX61" s="320">
        <f t="shared" ca="1" si="152"/>
        <v>0</v>
      </c>
      <c r="DY61" s="320">
        <f t="shared" ca="1" si="152"/>
        <v>0</v>
      </c>
      <c r="DZ61" s="320">
        <f t="shared" ca="1" si="152"/>
        <v>0</v>
      </c>
      <c r="EA61" s="320">
        <f t="shared" ca="1" si="152"/>
        <v>0</v>
      </c>
      <c r="EB61" s="320">
        <f t="shared" ca="1" si="152"/>
        <v>0</v>
      </c>
      <c r="EC61" s="320">
        <f t="shared" ca="1" si="152"/>
        <v>0</v>
      </c>
      <c r="ED61" s="320">
        <f t="shared" ca="1" si="152"/>
        <v>0</v>
      </c>
      <c r="EE61" s="320">
        <f t="shared" ca="1" si="152"/>
        <v>0</v>
      </c>
      <c r="EF61" s="320">
        <f t="shared" ca="1" si="152"/>
        <v>0</v>
      </c>
      <c r="EG61" s="320">
        <f t="shared" ca="1" si="152"/>
        <v>0</v>
      </c>
      <c r="EH61" s="320">
        <f t="shared" ca="1" si="152"/>
        <v>0</v>
      </c>
      <c r="EI61" s="320">
        <f t="shared" ca="1" si="152"/>
        <v>0</v>
      </c>
      <c r="EJ61" s="320">
        <f t="shared" ca="1" si="152"/>
        <v>0</v>
      </c>
      <c r="EK61" s="320">
        <f t="shared" ca="1" si="152"/>
        <v>0</v>
      </c>
      <c r="EM61" s="278" t="str">
        <f t="shared" ca="1" si="148"/>
        <v/>
      </c>
      <c r="EN61" s="278" t="str">
        <f t="shared" ca="1" si="109"/>
        <v/>
      </c>
      <c r="EO61" s="278" t="str">
        <f t="shared" ca="1" si="110"/>
        <v/>
      </c>
      <c r="EP61" s="278" t="str">
        <f t="shared" ca="1" si="94"/>
        <v/>
      </c>
      <c r="EQ61" s="278" t="str">
        <f ca="1">IFERROR(INDEX('郵便番号（石川県）'!$A$3:$F$2574,MATCH(INDIRECT("'("&amp;EM61&amp;")'!E7"),'郵便番号（石川県）'!$A$3:$A$2574,0),6),"")</f>
        <v/>
      </c>
      <c r="ER61" s="278" t="str">
        <f ca="1">IFERROR(INDEX('郵便番号（石川県）'!$A$3:$F$2574,MATCH(INDIRECT("'("&amp;$EM61&amp;")'!E7"),'郵便番号（石川県）'!$A$3:$A$2574,0),5),"")</f>
        <v/>
      </c>
      <c r="ES61" s="278" t="str">
        <f t="shared" ca="1" si="95"/>
        <v/>
      </c>
      <c r="ET61" s="278" t="str">
        <f t="shared" ca="1" si="96"/>
        <v/>
      </c>
      <c r="EU61" s="278" t="str">
        <f t="shared" ca="1" si="97"/>
        <v/>
      </c>
      <c r="EV61" s="278" t="str">
        <f t="shared" ca="1" si="98"/>
        <v/>
      </c>
      <c r="EW61" s="278" t="str">
        <f t="shared" ca="1" si="99"/>
        <v/>
      </c>
      <c r="EX61" s="278" t="str">
        <f t="shared" ca="1" si="100"/>
        <v/>
      </c>
      <c r="EY61" s="278" t="str">
        <f t="shared" ca="1" si="101"/>
        <v/>
      </c>
      <c r="EZ61" s="278" t="str">
        <f t="shared" ca="1" si="102"/>
        <v/>
      </c>
      <c r="FA61" s="278" t="str">
        <f t="shared" ca="1" si="103"/>
        <v/>
      </c>
      <c r="FB61" s="661" t="str">
        <f t="shared" ca="1" si="104"/>
        <v/>
      </c>
      <c r="FC61" s="663">
        <v>51</v>
      </c>
      <c r="FD61" s="279" t="str">
        <f t="shared" ca="1" si="105"/>
        <v/>
      </c>
    </row>
    <row r="62" spans="1:160" ht="34.5" customHeight="1" x14ac:dyDescent="0.15">
      <c r="A62" s="401">
        <f t="shared" ca="1" si="24"/>
        <v>0</v>
      </c>
      <c r="B62" s="402">
        <f t="shared" si="1"/>
        <v>1</v>
      </c>
      <c r="C62" s="403">
        <f t="shared" ca="1" si="136"/>
        <v>0</v>
      </c>
      <c r="D62" s="403">
        <f t="shared" ca="1" si="137"/>
        <v>0</v>
      </c>
      <c r="E62" s="403">
        <f t="shared" ca="1" si="138"/>
        <v>0</v>
      </c>
      <c r="F62" s="403">
        <f t="shared" ca="1" si="139"/>
        <v>0</v>
      </c>
      <c r="G62" s="403">
        <f t="shared" ca="1" si="140"/>
        <v>0</v>
      </c>
      <c r="H62" s="403">
        <f t="shared" si="141"/>
        <v>0</v>
      </c>
      <c r="I62" s="403">
        <f t="shared" ca="1" si="142"/>
        <v>0</v>
      </c>
      <c r="J62" s="403">
        <f t="shared" ca="1" si="143"/>
        <v>0</v>
      </c>
      <c r="K62" s="402">
        <f t="shared" ca="1" si="144"/>
        <v>0</v>
      </c>
      <c r="L62" s="402">
        <f t="shared" ca="1" si="145"/>
        <v>0</v>
      </c>
      <c r="M62" s="402">
        <f t="shared" ca="1" si="146"/>
        <v>0</v>
      </c>
      <c r="N62" s="404" t="str">
        <f t="shared" ca="1" si="147"/>
        <v>石川県</v>
      </c>
      <c r="O62" s="63"/>
      <c r="P62" s="145" t="s">
        <v>412</v>
      </c>
      <c r="Q62" s="322" t="str">
        <f t="shared" ca="1" si="32"/>
        <v/>
      </c>
      <c r="R62" s="322" t="str">
        <f t="shared" ca="1" si="33"/>
        <v/>
      </c>
      <c r="S62" s="32" t="str">
        <f t="shared" ca="1" si="134"/>
        <v/>
      </c>
      <c r="T62" s="32" t="str">
        <f t="shared" ca="1" si="135"/>
        <v/>
      </c>
      <c r="U62" s="186" t="str">
        <f t="shared" ca="1" si="35"/>
        <v/>
      </c>
      <c r="V62" s="326">
        <f ca="1">IFERROR(VLOOKUP(U62,'（様式１号）３整理番号表'!$B$4:$H$5,2,FALSE),0)</f>
        <v>0</v>
      </c>
      <c r="W62" s="67">
        <f t="shared" ca="1" si="125"/>
        <v>0</v>
      </c>
      <c r="X62" s="23" t="str">
        <f t="shared" ca="1" si="118"/>
        <v/>
      </c>
      <c r="Y62" s="52" t="str">
        <f t="shared" ca="1" si="38"/>
        <v/>
      </c>
      <c r="Z62" s="68">
        <f ca="1">IFERROR(VLOOKUP(Y62,'（様式１号）３整理番号表'!$B$10:$H$16,2,FALSE),0)</f>
        <v>0</v>
      </c>
      <c r="AA62" s="52" t="str">
        <f t="shared" ca="1" si="39"/>
        <v/>
      </c>
      <c r="AB62" s="52" t="str">
        <f t="shared" ca="1" si="40"/>
        <v/>
      </c>
      <c r="AC62" s="68">
        <f ca="1">IFERROR(VLOOKUP(AB62,'（様式１号）３整理番号表'!$B$21:$H$22,2,FALSE),0)</f>
        <v>0</v>
      </c>
      <c r="AD62" s="52" t="str">
        <f t="shared" ca="1" si="9"/>
        <v/>
      </c>
      <c r="AE62" s="68">
        <f ca="1">IFERROR(VLOOKUP(AD62,'（様式１号）３整理番号表'!$B$26:$H$31,2,FALSE),0)</f>
        <v>0</v>
      </c>
      <c r="AF62" s="52" t="str">
        <f t="shared" ca="1" si="41"/>
        <v/>
      </c>
      <c r="AG62" s="68">
        <f ca="1">IFERROR(VLOOKUP(AF62,'（様式１号）３整理番号表'!$J$5:$N$59,2,FALSE),0)</f>
        <v>0</v>
      </c>
      <c r="AH62" s="51" t="str">
        <f t="shared" ca="1" si="42"/>
        <v/>
      </c>
      <c r="AI62" s="68">
        <f ca="1">IFERROR(VLOOKUP(AH62,'（様式１号）３整理番号表'!$P$5:$R$29,2,FALSE),0)</f>
        <v>0</v>
      </c>
      <c r="AJ62" s="71" t="str">
        <f t="shared" ca="1" si="43"/>
        <v/>
      </c>
      <c r="AK62" s="71" t="str">
        <f t="shared" ca="1" si="44"/>
        <v/>
      </c>
      <c r="AL62" s="71"/>
      <c r="AM62" s="51" t="str">
        <f t="shared" ca="1" si="45"/>
        <v/>
      </c>
      <c r="AN62" s="68">
        <f ca="1">IFERROR(VLOOKUP(AM62,'（様式１号）３整理番号表'!$P$5:$R$29,2,FALSE),0)</f>
        <v>0</v>
      </c>
      <c r="AO62" s="52" t="str">
        <f t="shared" ca="1" si="46"/>
        <v/>
      </c>
      <c r="AP62" s="68">
        <f t="shared" ca="1" si="126"/>
        <v>0</v>
      </c>
      <c r="AQ62" s="52" t="str">
        <f t="shared" ca="1" si="48"/>
        <v/>
      </c>
      <c r="AR62" s="23" t="str">
        <f t="shared" ca="1" si="49"/>
        <v/>
      </c>
      <c r="AS62" s="68" t="str">
        <f t="shared" ca="1" si="127"/>
        <v/>
      </c>
      <c r="AT62" s="188" t="str">
        <f t="shared" ca="1" si="51"/>
        <v/>
      </c>
      <c r="AU62" s="55" t="str">
        <f t="shared" ca="1" si="52"/>
        <v/>
      </c>
      <c r="AV62" s="655" t="str">
        <f t="shared" ca="1" si="150"/>
        <v/>
      </c>
      <c r="AW62" s="655" t="str">
        <f t="shared" ca="1" si="150"/>
        <v/>
      </c>
      <c r="AX62" s="655" t="str">
        <f t="shared" ca="1" si="150"/>
        <v/>
      </c>
      <c r="AY62" s="655" t="str">
        <f t="shared" ca="1" si="150"/>
        <v/>
      </c>
      <c r="AZ62" s="655" t="str">
        <f t="shared" ca="1" si="54"/>
        <v/>
      </c>
      <c r="BA62" s="655" t="str">
        <f t="shared" ca="1" si="151"/>
        <v/>
      </c>
      <c r="BB62" s="655" t="str">
        <f t="shared" ca="1" si="151"/>
        <v/>
      </c>
      <c r="BC62" s="655" t="str">
        <f t="shared" ca="1" si="151"/>
        <v/>
      </c>
      <c r="BD62" s="51" t="str">
        <f t="shared" ca="1" si="56"/>
        <v/>
      </c>
      <c r="BE62" s="52" t="str">
        <f t="shared" ca="1" si="57"/>
        <v/>
      </c>
      <c r="BF62" s="69">
        <f ca="1">IF(BD62&lt;&gt;"",INDEX('（様式１号）３整理番号表'!$AB$7:$AQ$12,MATCH(BD62,'（様式１号）３整理番号表'!$AA$7:$AA$12,0),MATCH(BE62,'（様式１号）３整理番号表'!$AB$6:$AQ$6,0)),0)</f>
        <v>0</v>
      </c>
      <c r="BG62" s="71" t="str">
        <f t="shared" ca="1" si="128"/>
        <v/>
      </c>
      <c r="BH62" s="54" t="str">
        <f t="shared" ca="1" si="129"/>
        <v/>
      </c>
      <c r="BI62" s="55" t="str">
        <f t="shared" ca="1" si="59"/>
        <v/>
      </c>
      <c r="BJ62" s="54" t="str">
        <f t="shared" ca="1" si="60"/>
        <v/>
      </c>
      <c r="BK62" s="53" t="str">
        <f t="shared" ca="1" si="61"/>
        <v/>
      </c>
      <c r="BL62" s="56" t="str">
        <f t="shared" ca="1" si="62"/>
        <v/>
      </c>
      <c r="BM62" s="57" t="str">
        <f t="shared" ca="1" si="63"/>
        <v/>
      </c>
      <c r="BN62" s="58" t="str">
        <f t="shared" ca="1" si="64"/>
        <v/>
      </c>
      <c r="BO62" s="56" t="str">
        <f t="shared" ca="1" si="65"/>
        <v/>
      </c>
      <c r="BP62" s="72" t="str">
        <f t="shared" ca="1" si="66"/>
        <v/>
      </c>
      <c r="BQ62" s="70" t="str">
        <f t="shared" ca="1" si="67"/>
        <v/>
      </c>
      <c r="BR62" s="160" t="str">
        <f t="shared" ca="1" si="13"/>
        <v/>
      </c>
      <c r="BS62" s="638" t="str">
        <f t="shared" ca="1" si="68"/>
        <v/>
      </c>
      <c r="BT62" s="51" t="str">
        <f t="shared" ca="1" si="69"/>
        <v/>
      </c>
      <c r="BU62" s="59" t="str">
        <f t="shared" ca="1" si="70"/>
        <v/>
      </c>
      <c r="BV62" s="60" t="str">
        <f t="shared" ca="1" si="71"/>
        <v/>
      </c>
      <c r="BW62" s="209">
        <f ca="1">IF('ポイント要件確認等（個別表）'!AD62=1,ROUNDDOWN('ポイント要件確認等（個別表）'!AV62,-3),IF('ポイント要件確認等（個別表）'!AD62=2,ROUNDDOWN('ポイント要件確認等（個別表）'!BH62,-3),IF('ポイント要件確認等（個別表）'!AD62=3,ROUNDDOWN('ポイント要件確認等（個別表）'!BT62,-3),0)))</f>
        <v>0</v>
      </c>
      <c r="BX62" s="60" t="str">
        <f t="shared" ca="1" si="72"/>
        <v/>
      </c>
      <c r="BY62" s="210" t="e">
        <f t="shared" ca="1" si="130"/>
        <v>#VALUE!</v>
      </c>
      <c r="BZ62" s="210">
        <f t="shared" ca="1" si="131"/>
        <v>0</v>
      </c>
      <c r="CA62" s="60" t="str">
        <f t="shared" ca="1" si="75"/>
        <v/>
      </c>
      <c r="CB62" s="60" t="str">
        <f t="shared" ca="1" si="76"/>
        <v/>
      </c>
      <c r="CC62" s="636"/>
      <c r="CD62" s="60" t="str">
        <f t="shared" ca="1" si="77"/>
        <v/>
      </c>
      <c r="CE62" s="161" t="str">
        <f t="shared" ca="1" si="78"/>
        <v/>
      </c>
      <c r="CF62" s="225" t="str">
        <f t="shared" ca="1" si="79"/>
        <v>含税額</v>
      </c>
      <c r="CG62" s="226" t="str">
        <f t="shared" ca="1" si="80"/>
        <v/>
      </c>
      <c r="CH62" s="61"/>
      <c r="CI62" s="223"/>
      <c r="CJ62" s="213">
        <v>52</v>
      </c>
      <c r="CK62" s="218"/>
      <c r="CL62" s="51"/>
      <c r="CM62" s="68" t="str">
        <f>IFERROR(VLOOKUP(CL62,'（様式１号）３整理番号表'!$T$5:$V$15,2,FALSE),"")</f>
        <v/>
      </c>
      <c r="CN62" s="52"/>
      <c r="CO62" s="68" t="str">
        <f>IFERROR(VLOOKUP(CN62,'（様式１号）３整理番号表'!$T$19:$V$24,2,FALSE),"")</f>
        <v/>
      </c>
      <c r="CP62" s="52"/>
      <c r="CQ62" s="210">
        <f t="shared" si="132"/>
        <v>0</v>
      </c>
      <c r="CR62" s="227">
        <f t="shared" si="133"/>
        <v>0</v>
      </c>
      <c r="CS62" s="335" t="str">
        <f t="shared" ca="1" si="106"/>
        <v/>
      </c>
      <c r="CT62" s="31" t="str">
        <f t="shared" ca="1" si="83"/>
        <v/>
      </c>
      <c r="CU62" s="30" t="str">
        <f t="shared" ca="1" si="107"/>
        <v/>
      </c>
      <c r="CV62" s="236" t="str">
        <f t="shared" ca="1" si="84"/>
        <v/>
      </c>
      <c r="CW62" s="236" t="str">
        <f t="shared" ca="1" si="85"/>
        <v/>
      </c>
      <c r="CX62" s="236" t="str">
        <f t="shared" ca="1" si="86"/>
        <v/>
      </c>
      <c r="CY62" s="236" t="str">
        <f t="shared" ca="1" si="87"/>
        <v/>
      </c>
      <c r="CZ62" s="296" t="str">
        <f ca="1">IFERROR(VLOOKUP($CS62,'（様式１号）３整理番号表'!$Z$19:$AB$32,3,FALSE),"")</f>
        <v/>
      </c>
      <c r="DA62" s="239" t="str">
        <f t="shared" ca="1" si="88"/>
        <v/>
      </c>
      <c r="DB62" s="5"/>
      <c r="DC62" s="301" t="str">
        <f t="shared" ca="1" si="108"/>
        <v/>
      </c>
      <c r="DD62" s="304" t="str">
        <f t="shared" ca="1" si="111"/>
        <v/>
      </c>
      <c r="DE62" s="293" t="str">
        <f t="shared" ca="1" si="112"/>
        <v/>
      </c>
      <c r="DF62" s="293" t="str">
        <f t="shared" ca="1" si="113"/>
        <v/>
      </c>
      <c r="DG62" s="293" t="str">
        <f t="shared" ca="1" si="114"/>
        <v/>
      </c>
      <c r="DH62" s="293" t="str">
        <f t="shared" ca="1" si="115"/>
        <v/>
      </c>
      <c r="DI62" s="309" t="str">
        <f t="shared" ca="1" si="116"/>
        <v/>
      </c>
      <c r="DJ62" s="315" t="str">
        <f t="shared" ca="1" si="89"/>
        <v/>
      </c>
      <c r="DK62" s="5" t="str">
        <f t="shared" ca="1" si="117"/>
        <v/>
      </c>
      <c r="DL62" s="6"/>
      <c r="DM62" s="304"/>
      <c r="DN62" s="7"/>
      <c r="DO62" s="7"/>
      <c r="DP62" s="7"/>
      <c r="DQ62" s="7"/>
      <c r="DR62" s="298" t="str">
        <f>IFERROR(VLOOKUP($DL62,'（様式１号）３整理番号表'!$Z$19:$AB$32,3,FALSE),"")</f>
        <v/>
      </c>
      <c r="DS62" s="239" t="str">
        <f t="shared" si="90"/>
        <v/>
      </c>
      <c r="DT62" s="5"/>
      <c r="DU62" s="8"/>
      <c r="DV62" s="62" t="str">
        <f t="shared" ca="1" si="91"/>
        <v/>
      </c>
      <c r="DX62" s="320">
        <f t="shared" ca="1" si="152"/>
        <v>0</v>
      </c>
      <c r="DY62" s="320">
        <f t="shared" ca="1" si="152"/>
        <v>0</v>
      </c>
      <c r="DZ62" s="320">
        <f t="shared" ca="1" si="152"/>
        <v>0</v>
      </c>
      <c r="EA62" s="320">
        <f t="shared" ca="1" si="152"/>
        <v>0</v>
      </c>
      <c r="EB62" s="320">
        <f t="shared" ca="1" si="152"/>
        <v>0</v>
      </c>
      <c r="EC62" s="320">
        <f t="shared" ca="1" si="152"/>
        <v>0</v>
      </c>
      <c r="ED62" s="320">
        <f t="shared" ca="1" si="152"/>
        <v>0</v>
      </c>
      <c r="EE62" s="320">
        <f t="shared" ca="1" si="152"/>
        <v>0</v>
      </c>
      <c r="EF62" s="320">
        <f t="shared" ca="1" si="152"/>
        <v>0</v>
      </c>
      <c r="EG62" s="320">
        <f t="shared" ca="1" si="152"/>
        <v>0</v>
      </c>
      <c r="EH62" s="320">
        <f t="shared" ca="1" si="152"/>
        <v>0</v>
      </c>
      <c r="EI62" s="320">
        <f t="shared" ca="1" si="152"/>
        <v>0</v>
      </c>
      <c r="EJ62" s="320">
        <f t="shared" ca="1" si="152"/>
        <v>0</v>
      </c>
      <c r="EK62" s="320">
        <f t="shared" ca="1" si="152"/>
        <v>0</v>
      </c>
      <c r="EM62" s="278" t="str">
        <f t="shared" ca="1" si="148"/>
        <v/>
      </c>
      <c r="EN62" s="278" t="str">
        <f t="shared" ca="1" si="109"/>
        <v/>
      </c>
      <c r="EO62" s="278" t="str">
        <f t="shared" ca="1" si="110"/>
        <v/>
      </c>
      <c r="EP62" s="278" t="str">
        <f t="shared" ca="1" si="94"/>
        <v/>
      </c>
      <c r="EQ62" s="278" t="str">
        <f ca="1">IFERROR(INDEX('郵便番号（石川県）'!$A$3:$F$2574,MATCH(INDIRECT("'("&amp;EM62&amp;")'!E7"),'郵便番号（石川県）'!$A$3:$A$2574,0),6),"")</f>
        <v/>
      </c>
      <c r="ER62" s="278" t="str">
        <f ca="1">IFERROR(INDEX('郵便番号（石川県）'!$A$3:$F$2574,MATCH(INDIRECT("'("&amp;$EM62&amp;")'!E7"),'郵便番号（石川県）'!$A$3:$A$2574,0),5),"")</f>
        <v/>
      </c>
      <c r="ES62" s="278" t="str">
        <f t="shared" ca="1" si="95"/>
        <v/>
      </c>
      <c r="ET62" s="278" t="str">
        <f t="shared" ca="1" si="96"/>
        <v/>
      </c>
      <c r="EU62" s="278" t="str">
        <f t="shared" ca="1" si="97"/>
        <v/>
      </c>
      <c r="EV62" s="278" t="str">
        <f t="shared" ca="1" si="98"/>
        <v/>
      </c>
      <c r="EW62" s="278" t="str">
        <f t="shared" ca="1" si="99"/>
        <v/>
      </c>
      <c r="EX62" s="278" t="str">
        <f t="shared" ca="1" si="100"/>
        <v/>
      </c>
      <c r="EY62" s="278" t="str">
        <f t="shared" ca="1" si="101"/>
        <v/>
      </c>
      <c r="EZ62" s="278" t="str">
        <f t="shared" ca="1" si="102"/>
        <v/>
      </c>
      <c r="FA62" s="278" t="str">
        <f t="shared" ca="1" si="103"/>
        <v/>
      </c>
      <c r="FB62" s="661" t="str">
        <f t="shared" ca="1" si="104"/>
        <v/>
      </c>
      <c r="FC62" s="664">
        <v>52</v>
      </c>
      <c r="FD62" s="279" t="str">
        <f t="shared" ca="1" si="105"/>
        <v/>
      </c>
    </row>
    <row r="63" spans="1:160" ht="34.5" customHeight="1" x14ac:dyDescent="0.15">
      <c r="A63" s="401">
        <f t="shared" ca="1" si="24"/>
        <v>0</v>
      </c>
      <c r="B63" s="402">
        <f t="shared" si="1"/>
        <v>1</v>
      </c>
      <c r="C63" s="403">
        <f t="shared" ca="1" si="136"/>
        <v>0</v>
      </c>
      <c r="D63" s="403">
        <f t="shared" ca="1" si="137"/>
        <v>0</v>
      </c>
      <c r="E63" s="403">
        <f t="shared" ca="1" si="138"/>
        <v>0</v>
      </c>
      <c r="F63" s="403">
        <f t="shared" ca="1" si="139"/>
        <v>0</v>
      </c>
      <c r="G63" s="403">
        <f t="shared" ca="1" si="140"/>
        <v>0</v>
      </c>
      <c r="H63" s="403">
        <f t="shared" si="141"/>
        <v>0</v>
      </c>
      <c r="I63" s="403">
        <f t="shared" ca="1" si="142"/>
        <v>0</v>
      </c>
      <c r="J63" s="403">
        <f t="shared" ca="1" si="143"/>
        <v>0</v>
      </c>
      <c r="K63" s="402">
        <f t="shared" ca="1" si="144"/>
        <v>0</v>
      </c>
      <c r="L63" s="402">
        <f t="shared" ca="1" si="145"/>
        <v>0</v>
      </c>
      <c r="M63" s="402">
        <f t="shared" ca="1" si="146"/>
        <v>0</v>
      </c>
      <c r="N63" s="404" t="str">
        <f t="shared" ca="1" si="147"/>
        <v>石川県</v>
      </c>
      <c r="O63" s="63"/>
      <c r="P63" s="145" t="s">
        <v>412</v>
      </c>
      <c r="Q63" s="322" t="str">
        <f t="shared" ca="1" si="32"/>
        <v/>
      </c>
      <c r="R63" s="322" t="str">
        <f t="shared" ca="1" si="33"/>
        <v/>
      </c>
      <c r="S63" s="32" t="str">
        <f t="shared" ca="1" si="134"/>
        <v/>
      </c>
      <c r="T63" s="32" t="str">
        <f t="shared" ca="1" si="135"/>
        <v/>
      </c>
      <c r="U63" s="186" t="str">
        <f t="shared" ca="1" si="35"/>
        <v/>
      </c>
      <c r="V63" s="326">
        <f ca="1">IFERROR(VLOOKUP(U63,'（様式１号）３整理番号表'!$B$4:$H$5,2,FALSE),0)</f>
        <v>0</v>
      </c>
      <c r="W63" s="67">
        <f t="shared" ca="1" si="125"/>
        <v>0</v>
      </c>
      <c r="X63" s="23" t="str">
        <f t="shared" ca="1" si="118"/>
        <v/>
      </c>
      <c r="Y63" s="52" t="str">
        <f t="shared" ca="1" si="38"/>
        <v/>
      </c>
      <c r="Z63" s="68">
        <f ca="1">IFERROR(VLOOKUP(Y63,'（様式１号）３整理番号表'!$B$10:$H$16,2,FALSE),0)</f>
        <v>0</v>
      </c>
      <c r="AA63" s="52" t="str">
        <f t="shared" ca="1" si="39"/>
        <v/>
      </c>
      <c r="AB63" s="52" t="str">
        <f t="shared" ca="1" si="40"/>
        <v/>
      </c>
      <c r="AC63" s="68">
        <f ca="1">IFERROR(VLOOKUP(AB63,'（様式１号）３整理番号表'!$B$21:$H$22,2,FALSE),0)</f>
        <v>0</v>
      </c>
      <c r="AD63" s="52" t="str">
        <f t="shared" ca="1" si="9"/>
        <v/>
      </c>
      <c r="AE63" s="68">
        <f ca="1">IFERROR(VLOOKUP(AD63,'（様式１号）３整理番号表'!$B$26:$H$31,2,FALSE),0)</f>
        <v>0</v>
      </c>
      <c r="AF63" s="52" t="str">
        <f t="shared" ca="1" si="41"/>
        <v/>
      </c>
      <c r="AG63" s="68">
        <f ca="1">IFERROR(VLOOKUP(AF63,'（様式１号）３整理番号表'!$J$5:$N$59,2,FALSE),0)</f>
        <v>0</v>
      </c>
      <c r="AH63" s="51" t="str">
        <f t="shared" ca="1" si="42"/>
        <v/>
      </c>
      <c r="AI63" s="68">
        <f ca="1">IFERROR(VLOOKUP(AH63,'（様式１号）３整理番号表'!$P$5:$R$29,2,FALSE),0)</f>
        <v>0</v>
      </c>
      <c r="AJ63" s="71" t="str">
        <f t="shared" ca="1" si="43"/>
        <v/>
      </c>
      <c r="AK63" s="71" t="str">
        <f t="shared" ca="1" si="44"/>
        <v/>
      </c>
      <c r="AL63" s="71"/>
      <c r="AM63" s="51" t="str">
        <f t="shared" ca="1" si="45"/>
        <v/>
      </c>
      <c r="AN63" s="68">
        <f ca="1">IFERROR(VLOOKUP(AM63,'（様式１号）３整理番号表'!$P$5:$R$29,2,FALSE),0)</f>
        <v>0</v>
      </c>
      <c r="AO63" s="52" t="str">
        <f t="shared" ca="1" si="46"/>
        <v/>
      </c>
      <c r="AP63" s="68">
        <f t="shared" ca="1" si="126"/>
        <v>0</v>
      </c>
      <c r="AQ63" s="52" t="str">
        <f t="shared" ca="1" si="48"/>
        <v/>
      </c>
      <c r="AR63" s="23" t="str">
        <f t="shared" ca="1" si="49"/>
        <v/>
      </c>
      <c r="AS63" s="68" t="str">
        <f t="shared" ca="1" si="127"/>
        <v/>
      </c>
      <c r="AT63" s="188" t="str">
        <f t="shared" ca="1" si="51"/>
        <v/>
      </c>
      <c r="AU63" s="55" t="str">
        <f t="shared" ca="1" si="52"/>
        <v/>
      </c>
      <c r="AV63" s="655" t="str">
        <f t="shared" ca="1" si="150"/>
        <v/>
      </c>
      <c r="AW63" s="655" t="str">
        <f t="shared" ca="1" si="150"/>
        <v/>
      </c>
      <c r="AX63" s="655" t="str">
        <f t="shared" ca="1" si="150"/>
        <v/>
      </c>
      <c r="AY63" s="655" t="str">
        <f t="shared" ca="1" si="150"/>
        <v/>
      </c>
      <c r="AZ63" s="655" t="str">
        <f t="shared" ca="1" si="54"/>
        <v/>
      </c>
      <c r="BA63" s="655" t="str">
        <f t="shared" ca="1" si="151"/>
        <v/>
      </c>
      <c r="BB63" s="655" t="str">
        <f t="shared" ca="1" si="151"/>
        <v/>
      </c>
      <c r="BC63" s="655" t="str">
        <f t="shared" ca="1" si="151"/>
        <v/>
      </c>
      <c r="BD63" s="51" t="str">
        <f t="shared" ca="1" si="56"/>
        <v/>
      </c>
      <c r="BE63" s="52" t="str">
        <f t="shared" ca="1" si="57"/>
        <v/>
      </c>
      <c r="BF63" s="69">
        <f ca="1">IF(BD63&lt;&gt;"",INDEX('（様式１号）３整理番号表'!$AB$7:$AQ$12,MATCH(BD63,'（様式１号）３整理番号表'!$AA$7:$AA$12,0),MATCH(BE63,'（様式１号）３整理番号表'!$AB$6:$AQ$6,0)),0)</f>
        <v>0</v>
      </c>
      <c r="BG63" s="71" t="str">
        <f t="shared" ca="1" si="128"/>
        <v/>
      </c>
      <c r="BH63" s="54" t="str">
        <f t="shared" ca="1" si="129"/>
        <v/>
      </c>
      <c r="BI63" s="55" t="str">
        <f t="shared" ca="1" si="59"/>
        <v/>
      </c>
      <c r="BJ63" s="54" t="str">
        <f t="shared" ca="1" si="60"/>
        <v/>
      </c>
      <c r="BK63" s="53" t="str">
        <f t="shared" ca="1" si="61"/>
        <v/>
      </c>
      <c r="BL63" s="56" t="str">
        <f t="shared" ca="1" si="62"/>
        <v/>
      </c>
      <c r="BM63" s="57" t="str">
        <f t="shared" ca="1" si="63"/>
        <v/>
      </c>
      <c r="BN63" s="58" t="str">
        <f t="shared" ca="1" si="64"/>
        <v/>
      </c>
      <c r="BO63" s="56" t="str">
        <f t="shared" ca="1" si="65"/>
        <v/>
      </c>
      <c r="BP63" s="72" t="str">
        <f t="shared" ca="1" si="66"/>
        <v/>
      </c>
      <c r="BQ63" s="70" t="str">
        <f t="shared" ca="1" si="67"/>
        <v/>
      </c>
      <c r="BR63" s="160" t="str">
        <f t="shared" ca="1" si="13"/>
        <v/>
      </c>
      <c r="BS63" s="638" t="str">
        <f t="shared" ca="1" si="68"/>
        <v/>
      </c>
      <c r="BT63" s="51" t="str">
        <f t="shared" ca="1" si="69"/>
        <v/>
      </c>
      <c r="BU63" s="59" t="str">
        <f t="shared" ca="1" si="70"/>
        <v/>
      </c>
      <c r="BV63" s="60" t="str">
        <f t="shared" ca="1" si="71"/>
        <v/>
      </c>
      <c r="BW63" s="209">
        <f ca="1">IF('ポイント要件確認等（個別表）'!AD63=1,ROUNDDOWN('ポイント要件確認等（個別表）'!AV63,-3),IF('ポイント要件確認等（個別表）'!AD63=2,ROUNDDOWN('ポイント要件確認等（個別表）'!BH63,-3),IF('ポイント要件確認等（個別表）'!AD63=3,ROUNDDOWN('ポイント要件確認等（個別表）'!BT63,-3),0)))</f>
        <v>0</v>
      </c>
      <c r="BX63" s="60" t="str">
        <f t="shared" ca="1" si="72"/>
        <v/>
      </c>
      <c r="BY63" s="210" t="e">
        <f t="shared" ca="1" si="130"/>
        <v>#VALUE!</v>
      </c>
      <c r="BZ63" s="210">
        <f t="shared" ca="1" si="131"/>
        <v>0</v>
      </c>
      <c r="CA63" s="60" t="str">
        <f t="shared" ca="1" si="75"/>
        <v/>
      </c>
      <c r="CB63" s="60" t="str">
        <f t="shared" ca="1" si="76"/>
        <v/>
      </c>
      <c r="CC63" s="636"/>
      <c r="CD63" s="60" t="str">
        <f t="shared" ca="1" si="77"/>
        <v/>
      </c>
      <c r="CE63" s="161" t="str">
        <f t="shared" ca="1" si="78"/>
        <v/>
      </c>
      <c r="CF63" s="225" t="str">
        <f t="shared" ca="1" si="79"/>
        <v>含税額</v>
      </c>
      <c r="CG63" s="226" t="str">
        <f t="shared" ca="1" si="80"/>
        <v/>
      </c>
      <c r="CH63" s="61"/>
      <c r="CI63" s="223"/>
      <c r="CJ63" s="213">
        <v>53</v>
      </c>
      <c r="CK63" s="218"/>
      <c r="CL63" s="51"/>
      <c r="CM63" s="68" t="str">
        <f>IFERROR(VLOOKUP(CL63,'（様式１号）３整理番号表'!$T$5:$V$15,2,FALSE),"")</f>
        <v/>
      </c>
      <c r="CN63" s="52"/>
      <c r="CO63" s="68" t="str">
        <f>IFERROR(VLOOKUP(CN63,'（様式１号）３整理番号表'!$T$19:$V$24,2,FALSE),"")</f>
        <v/>
      </c>
      <c r="CP63" s="52"/>
      <c r="CQ63" s="210">
        <f t="shared" si="132"/>
        <v>0</v>
      </c>
      <c r="CR63" s="227">
        <f t="shared" si="133"/>
        <v>0</v>
      </c>
      <c r="CS63" s="335" t="str">
        <f t="shared" ca="1" si="106"/>
        <v/>
      </c>
      <c r="CT63" s="31" t="str">
        <f t="shared" ca="1" si="83"/>
        <v/>
      </c>
      <c r="CU63" s="30" t="str">
        <f t="shared" ca="1" si="107"/>
        <v/>
      </c>
      <c r="CV63" s="236" t="str">
        <f t="shared" ca="1" si="84"/>
        <v/>
      </c>
      <c r="CW63" s="236" t="str">
        <f t="shared" ca="1" si="85"/>
        <v/>
      </c>
      <c r="CX63" s="236" t="str">
        <f t="shared" ca="1" si="86"/>
        <v/>
      </c>
      <c r="CY63" s="236" t="str">
        <f t="shared" ca="1" si="87"/>
        <v/>
      </c>
      <c r="CZ63" s="296" t="str">
        <f ca="1">IFERROR(VLOOKUP($CS63,'（様式１号）３整理番号表'!$Z$19:$AB$32,3,FALSE),"")</f>
        <v/>
      </c>
      <c r="DA63" s="239" t="str">
        <f t="shared" ca="1" si="88"/>
        <v/>
      </c>
      <c r="DB63" s="5"/>
      <c r="DC63" s="301" t="str">
        <f t="shared" ca="1" si="108"/>
        <v/>
      </c>
      <c r="DD63" s="304" t="str">
        <f t="shared" ca="1" si="111"/>
        <v/>
      </c>
      <c r="DE63" s="293" t="str">
        <f t="shared" ca="1" si="112"/>
        <v/>
      </c>
      <c r="DF63" s="293" t="str">
        <f t="shared" ca="1" si="113"/>
        <v/>
      </c>
      <c r="DG63" s="293" t="str">
        <f t="shared" ca="1" si="114"/>
        <v/>
      </c>
      <c r="DH63" s="293" t="str">
        <f t="shared" ca="1" si="115"/>
        <v/>
      </c>
      <c r="DI63" s="309" t="str">
        <f t="shared" ca="1" si="116"/>
        <v/>
      </c>
      <c r="DJ63" s="315" t="str">
        <f t="shared" ca="1" si="89"/>
        <v/>
      </c>
      <c r="DK63" s="5" t="str">
        <f t="shared" ca="1" si="117"/>
        <v/>
      </c>
      <c r="DL63" s="6"/>
      <c r="DM63" s="304"/>
      <c r="DN63" s="7"/>
      <c r="DO63" s="7"/>
      <c r="DP63" s="7"/>
      <c r="DQ63" s="7"/>
      <c r="DR63" s="298" t="str">
        <f>IFERROR(VLOOKUP($DL63,'（様式１号）３整理番号表'!$Z$19:$AB$32,3,FALSE),"")</f>
        <v/>
      </c>
      <c r="DS63" s="239" t="str">
        <f t="shared" si="90"/>
        <v/>
      </c>
      <c r="DT63" s="5"/>
      <c r="DU63" s="8"/>
      <c r="DV63" s="62" t="str">
        <f t="shared" ca="1" si="91"/>
        <v/>
      </c>
      <c r="DX63" s="320">
        <f t="shared" ca="1" si="152"/>
        <v>0</v>
      </c>
      <c r="DY63" s="320">
        <f t="shared" ca="1" si="152"/>
        <v>0</v>
      </c>
      <c r="DZ63" s="320">
        <f t="shared" ca="1" si="152"/>
        <v>0</v>
      </c>
      <c r="EA63" s="320">
        <f t="shared" ca="1" si="152"/>
        <v>0</v>
      </c>
      <c r="EB63" s="320">
        <f t="shared" ca="1" si="152"/>
        <v>0</v>
      </c>
      <c r="EC63" s="320">
        <f t="shared" ca="1" si="152"/>
        <v>0</v>
      </c>
      <c r="ED63" s="320">
        <f t="shared" ca="1" si="152"/>
        <v>0</v>
      </c>
      <c r="EE63" s="320">
        <f t="shared" ca="1" si="152"/>
        <v>0</v>
      </c>
      <c r="EF63" s="320">
        <f t="shared" ca="1" si="152"/>
        <v>0</v>
      </c>
      <c r="EG63" s="320">
        <f t="shared" ref="DX63:EK81" ca="1" si="153">COUNTIF($CH63:$DT63,EG$8)</f>
        <v>0</v>
      </c>
      <c r="EH63" s="320">
        <f t="shared" ca="1" si="153"/>
        <v>0</v>
      </c>
      <c r="EI63" s="320">
        <f t="shared" ca="1" si="153"/>
        <v>0</v>
      </c>
      <c r="EJ63" s="320">
        <f t="shared" ca="1" si="153"/>
        <v>0</v>
      </c>
      <c r="EK63" s="320">
        <f t="shared" ca="1" si="153"/>
        <v>0</v>
      </c>
      <c r="EM63" s="278" t="str">
        <f t="shared" ca="1" si="148"/>
        <v/>
      </c>
      <c r="EN63" s="278" t="str">
        <f t="shared" ca="1" si="109"/>
        <v/>
      </c>
      <c r="EO63" s="278" t="str">
        <f t="shared" ca="1" si="110"/>
        <v/>
      </c>
      <c r="EP63" s="278" t="str">
        <f t="shared" ca="1" si="94"/>
        <v/>
      </c>
      <c r="EQ63" s="278" t="str">
        <f ca="1">IFERROR(INDEX('郵便番号（石川県）'!$A$3:$F$2574,MATCH(INDIRECT("'("&amp;EM63&amp;")'!E7"),'郵便番号（石川県）'!$A$3:$A$2574,0),6),"")</f>
        <v/>
      </c>
      <c r="ER63" s="278" t="str">
        <f ca="1">IFERROR(INDEX('郵便番号（石川県）'!$A$3:$F$2574,MATCH(INDIRECT("'("&amp;$EM63&amp;")'!E7"),'郵便番号（石川県）'!$A$3:$A$2574,0),5),"")</f>
        <v/>
      </c>
      <c r="ES63" s="278" t="str">
        <f t="shared" ca="1" si="95"/>
        <v/>
      </c>
      <c r="ET63" s="278" t="str">
        <f t="shared" ca="1" si="96"/>
        <v/>
      </c>
      <c r="EU63" s="278" t="str">
        <f t="shared" ca="1" si="97"/>
        <v/>
      </c>
      <c r="EV63" s="278" t="str">
        <f t="shared" ca="1" si="98"/>
        <v/>
      </c>
      <c r="EW63" s="278" t="str">
        <f t="shared" ca="1" si="99"/>
        <v/>
      </c>
      <c r="EX63" s="278" t="str">
        <f t="shared" ca="1" si="100"/>
        <v/>
      </c>
      <c r="EY63" s="278" t="str">
        <f t="shared" ca="1" si="101"/>
        <v/>
      </c>
      <c r="EZ63" s="278" t="str">
        <f t="shared" ca="1" si="102"/>
        <v/>
      </c>
      <c r="FA63" s="278" t="str">
        <f t="shared" ca="1" si="103"/>
        <v/>
      </c>
      <c r="FB63" s="661" t="str">
        <f t="shared" ca="1" si="104"/>
        <v/>
      </c>
      <c r="FC63" s="663">
        <v>53</v>
      </c>
      <c r="FD63" s="279" t="str">
        <f t="shared" ca="1" si="105"/>
        <v/>
      </c>
    </row>
    <row r="64" spans="1:160" ht="34.5" customHeight="1" x14ac:dyDescent="0.15">
      <c r="A64" s="401">
        <f t="shared" ca="1" si="24"/>
        <v>0</v>
      </c>
      <c r="B64" s="402">
        <f t="shared" si="1"/>
        <v>1</v>
      </c>
      <c r="C64" s="403">
        <f t="shared" ca="1" si="136"/>
        <v>0</v>
      </c>
      <c r="D64" s="403">
        <f t="shared" ca="1" si="137"/>
        <v>0</v>
      </c>
      <c r="E64" s="403">
        <f t="shared" ca="1" si="138"/>
        <v>0</v>
      </c>
      <c r="F64" s="403">
        <f t="shared" ca="1" si="139"/>
        <v>0</v>
      </c>
      <c r="G64" s="403">
        <f t="shared" ca="1" si="140"/>
        <v>0</v>
      </c>
      <c r="H64" s="403">
        <f t="shared" si="141"/>
        <v>0</v>
      </c>
      <c r="I64" s="403">
        <f t="shared" ca="1" si="142"/>
        <v>0</v>
      </c>
      <c r="J64" s="403">
        <f t="shared" ca="1" si="143"/>
        <v>0</v>
      </c>
      <c r="K64" s="402">
        <f t="shared" ca="1" si="144"/>
        <v>0</v>
      </c>
      <c r="L64" s="402">
        <f t="shared" ca="1" si="145"/>
        <v>0</v>
      </c>
      <c r="M64" s="402">
        <f t="shared" ca="1" si="146"/>
        <v>0</v>
      </c>
      <c r="N64" s="404" t="str">
        <f t="shared" ca="1" si="147"/>
        <v>石川県</v>
      </c>
      <c r="O64" s="63"/>
      <c r="P64" s="145" t="s">
        <v>412</v>
      </c>
      <c r="Q64" s="322" t="str">
        <f t="shared" ca="1" si="32"/>
        <v/>
      </c>
      <c r="R64" s="322" t="str">
        <f t="shared" ca="1" si="33"/>
        <v/>
      </c>
      <c r="S64" s="32" t="str">
        <f t="shared" ca="1" si="134"/>
        <v/>
      </c>
      <c r="T64" s="32" t="str">
        <f t="shared" ca="1" si="135"/>
        <v/>
      </c>
      <c r="U64" s="186" t="str">
        <f t="shared" ca="1" si="35"/>
        <v/>
      </c>
      <c r="V64" s="326">
        <f ca="1">IFERROR(VLOOKUP(U64,'（様式１号）３整理番号表'!$B$4:$H$5,2,FALSE),0)</f>
        <v>0</v>
      </c>
      <c r="W64" s="67">
        <f t="shared" ca="1" si="125"/>
        <v>0</v>
      </c>
      <c r="X64" s="23" t="str">
        <f t="shared" ca="1" si="118"/>
        <v/>
      </c>
      <c r="Y64" s="52" t="str">
        <f t="shared" ca="1" si="38"/>
        <v/>
      </c>
      <c r="Z64" s="68">
        <f ca="1">IFERROR(VLOOKUP(Y64,'（様式１号）３整理番号表'!$B$10:$H$16,2,FALSE),0)</f>
        <v>0</v>
      </c>
      <c r="AA64" s="52" t="str">
        <f t="shared" ca="1" si="39"/>
        <v/>
      </c>
      <c r="AB64" s="52" t="str">
        <f t="shared" ca="1" si="40"/>
        <v/>
      </c>
      <c r="AC64" s="68">
        <f ca="1">IFERROR(VLOOKUP(AB64,'（様式１号）３整理番号表'!$B$21:$H$22,2,FALSE),0)</f>
        <v>0</v>
      </c>
      <c r="AD64" s="52" t="str">
        <f t="shared" ca="1" si="9"/>
        <v/>
      </c>
      <c r="AE64" s="68">
        <f ca="1">IFERROR(VLOOKUP(AD64,'（様式１号）３整理番号表'!$B$26:$H$31,2,FALSE),0)</f>
        <v>0</v>
      </c>
      <c r="AF64" s="52" t="str">
        <f t="shared" ca="1" si="41"/>
        <v/>
      </c>
      <c r="AG64" s="68">
        <f ca="1">IFERROR(VLOOKUP(AF64,'（様式１号）３整理番号表'!$J$5:$N$59,2,FALSE),0)</f>
        <v>0</v>
      </c>
      <c r="AH64" s="51" t="str">
        <f t="shared" ca="1" si="42"/>
        <v/>
      </c>
      <c r="AI64" s="68">
        <f ca="1">IFERROR(VLOOKUP(AH64,'（様式１号）３整理番号表'!$P$5:$R$29,2,FALSE),0)</f>
        <v>0</v>
      </c>
      <c r="AJ64" s="71" t="str">
        <f t="shared" ca="1" si="43"/>
        <v/>
      </c>
      <c r="AK64" s="71" t="str">
        <f t="shared" ca="1" si="44"/>
        <v/>
      </c>
      <c r="AL64" s="71"/>
      <c r="AM64" s="51" t="str">
        <f t="shared" ca="1" si="45"/>
        <v/>
      </c>
      <c r="AN64" s="68">
        <f ca="1">IFERROR(VLOOKUP(AM64,'（様式１号）３整理番号表'!$P$5:$R$29,2,FALSE),0)</f>
        <v>0</v>
      </c>
      <c r="AO64" s="52" t="str">
        <f t="shared" ca="1" si="46"/>
        <v/>
      </c>
      <c r="AP64" s="68">
        <f t="shared" ca="1" si="126"/>
        <v>0</v>
      </c>
      <c r="AQ64" s="52" t="str">
        <f t="shared" ca="1" si="48"/>
        <v/>
      </c>
      <c r="AR64" s="23" t="str">
        <f t="shared" ca="1" si="49"/>
        <v/>
      </c>
      <c r="AS64" s="68" t="str">
        <f t="shared" ca="1" si="127"/>
        <v/>
      </c>
      <c r="AT64" s="188" t="str">
        <f t="shared" ca="1" si="51"/>
        <v/>
      </c>
      <c r="AU64" s="55" t="str">
        <f t="shared" ca="1" si="52"/>
        <v/>
      </c>
      <c r="AV64" s="655" t="str">
        <f t="shared" ca="1" si="150"/>
        <v/>
      </c>
      <c r="AW64" s="655" t="str">
        <f t="shared" ca="1" si="150"/>
        <v/>
      </c>
      <c r="AX64" s="655" t="str">
        <f t="shared" ca="1" si="150"/>
        <v/>
      </c>
      <c r="AY64" s="655" t="str">
        <f t="shared" ca="1" si="150"/>
        <v/>
      </c>
      <c r="AZ64" s="655" t="str">
        <f t="shared" ca="1" si="54"/>
        <v/>
      </c>
      <c r="BA64" s="655" t="str">
        <f t="shared" ca="1" si="151"/>
        <v/>
      </c>
      <c r="BB64" s="655" t="str">
        <f t="shared" ca="1" si="151"/>
        <v/>
      </c>
      <c r="BC64" s="655" t="str">
        <f t="shared" ca="1" si="151"/>
        <v/>
      </c>
      <c r="BD64" s="51" t="str">
        <f t="shared" ca="1" si="56"/>
        <v/>
      </c>
      <c r="BE64" s="52" t="str">
        <f t="shared" ca="1" si="57"/>
        <v/>
      </c>
      <c r="BF64" s="69">
        <f ca="1">IF(BD64&lt;&gt;"",INDEX('（様式１号）３整理番号表'!$AB$7:$AQ$12,MATCH(BD64,'（様式１号）３整理番号表'!$AA$7:$AA$12,0),MATCH(BE64,'（様式１号）３整理番号表'!$AB$6:$AQ$6,0)),0)</f>
        <v>0</v>
      </c>
      <c r="BG64" s="71" t="str">
        <f t="shared" ca="1" si="128"/>
        <v/>
      </c>
      <c r="BH64" s="54" t="str">
        <f t="shared" ca="1" si="129"/>
        <v/>
      </c>
      <c r="BI64" s="55" t="str">
        <f t="shared" ca="1" si="59"/>
        <v/>
      </c>
      <c r="BJ64" s="54" t="str">
        <f t="shared" ca="1" si="60"/>
        <v/>
      </c>
      <c r="BK64" s="53" t="str">
        <f t="shared" ca="1" si="61"/>
        <v/>
      </c>
      <c r="BL64" s="56" t="str">
        <f t="shared" ca="1" si="62"/>
        <v/>
      </c>
      <c r="BM64" s="57" t="str">
        <f t="shared" ca="1" si="63"/>
        <v/>
      </c>
      <c r="BN64" s="58" t="str">
        <f t="shared" ca="1" si="64"/>
        <v/>
      </c>
      <c r="BO64" s="56" t="str">
        <f t="shared" ca="1" si="65"/>
        <v/>
      </c>
      <c r="BP64" s="72" t="str">
        <f t="shared" ca="1" si="66"/>
        <v/>
      </c>
      <c r="BQ64" s="70" t="str">
        <f t="shared" ca="1" si="67"/>
        <v/>
      </c>
      <c r="BR64" s="160" t="str">
        <f t="shared" ca="1" si="13"/>
        <v/>
      </c>
      <c r="BS64" s="638" t="str">
        <f t="shared" ca="1" si="68"/>
        <v/>
      </c>
      <c r="BT64" s="51" t="str">
        <f t="shared" ca="1" si="69"/>
        <v/>
      </c>
      <c r="BU64" s="59" t="str">
        <f t="shared" ca="1" si="70"/>
        <v/>
      </c>
      <c r="BV64" s="60" t="str">
        <f t="shared" ca="1" si="71"/>
        <v/>
      </c>
      <c r="BW64" s="209">
        <f ca="1">IF('ポイント要件確認等（個別表）'!AD64=1,ROUNDDOWN('ポイント要件確認等（個別表）'!AV64,-3),IF('ポイント要件確認等（個別表）'!AD64=2,ROUNDDOWN('ポイント要件確認等（個別表）'!BH64,-3),IF('ポイント要件確認等（個別表）'!AD64=3,ROUNDDOWN('ポイント要件確認等（個別表）'!BT64,-3),0)))</f>
        <v>0</v>
      </c>
      <c r="BX64" s="60" t="str">
        <f t="shared" ca="1" si="72"/>
        <v/>
      </c>
      <c r="BY64" s="210" t="e">
        <f t="shared" ca="1" si="130"/>
        <v>#VALUE!</v>
      </c>
      <c r="BZ64" s="210">
        <f t="shared" ca="1" si="131"/>
        <v>0</v>
      </c>
      <c r="CA64" s="60" t="str">
        <f t="shared" ca="1" si="75"/>
        <v/>
      </c>
      <c r="CB64" s="60" t="str">
        <f t="shared" ca="1" si="76"/>
        <v/>
      </c>
      <c r="CC64" s="636"/>
      <c r="CD64" s="60" t="str">
        <f t="shared" ca="1" si="77"/>
        <v/>
      </c>
      <c r="CE64" s="161" t="str">
        <f t="shared" ca="1" si="78"/>
        <v/>
      </c>
      <c r="CF64" s="225" t="str">
        <f t="shared" ca="1" si="79"/>
        <v>含税額</v>
      </c>
      <c r="CG64" s="226" t="str">
        <f t="shared" ca="1" si="80"/>
        <v/>
      </c>
      <c r="CH64" s="61"/>
      <c r="CI64" s="223"/>
      <c r="CJ64" s="213">
        <v>54</v>
      </c>
      <c r="CK64" s="218"/>
      <c r="CL64" s="51"/>
      <c r="CM64" s="68" t="str">
        <f>IFERROR(VLOOKUP(CL64,'（様式１号）３整理番号表'!$T$5:$V$15,2,FALSE),"")</f>
        <v/>
      </c>
      <c r="CN64" s="52"/>
      <c r="CO64" s="68" t="str">
        <f>IFERROR(VLOOKUP(CN64,'（様式１号）３整理番号表'!$T$19:$V$24,2,FALSE),"")</f>
        <v/>
      </c>
      <c r="CP64" s="52"/>
      <c r="CQ64" s="210">
        <f t="shared" si="132"/>
        <v>0</v>
      </c>
      <c r="CR64" s="227">
        <f t="shared" si="133"/>
        <v>0</v>
      </c>
      <c r="CS64" s="335" t="str">
        <f t="shared" ca="1" si="106"/>
        <v/>
      </c>
      <c r="CT64" s="31" t="str">
        <f t="shared" ca="1" si="83"/>
        <v/>
      </c>
      <c r="CU64" s="30" t="str">
        <f t="shared" ca="1" si="107"/>
        <v/>
      </c>
      <c r="CV64" s="236" t="str">
        <f t="shared" ca="1" si="84"/>
        <v/>
      </c>
      <c r="CW64" s="236" t="str">
        <f t="shared" ca="1" si="85"/>
        <v/>
      </c>
      <c r="CX64" s="236" t="str">
        <f t="shared" ca="1" si="86"/>
        <v/>
      </c>
      <c r="CY64" s="236" t="str">
        <f t="shared" ca="1" si="87"/>
        <v/>
      </c>
      <c r="CZ64" s="296" t="str">
        <f ca="1">IFERROR(VLOOKUP($CS64,'（様式１号）３整理番号表'!$Z$19:$AB$32,3,FALSE),"")</f>
        <v/>
      </c>
      <c r="DA64" s="239" t="str">
        <f t="shared" ca="1" si="88"/>
        <v/>
      </c>
      <c r="DB64" s="5"/>
      <c r="DC64" s="301" t="str">
        <f t="shared" ca="1" si="108"/>
        <v/>
      </c>
      <c r="DD64" s="304" t="str">
        <f t="shared" ca="1" si="111"/>
        <v/>
      </c>
      <c r="DE64" s="293" t="str">
        <f t="shared" ca="1" si="112"/>
        <v/>
      </c>
      <c r="DF64" s="293" t="str">
        <f t="shared" ca="1" si="113"/>
        <v/>
      </c>
      <c r="DG64" s="293" t="str">
        <f t="shared" ca="1" si="114"/>
        <v/>
      </c>
      <c r="DH64" s="293" t="str">
        <f t="shared" ca="1" si="115"/>
        <v/>
      </c>
      <c r="DI64" s="309" t="str">
        <f t="shared" ca="1" si="116"/>
        <v/>
      </c>
      <c r="DJ64" s="315" t="str">
        <f t="shared" ca="1" si="89"/>
        <v/>
      </c>
      <c r="DK64" s="5" t="str">
        <f t="shared" ca="1" si="117"/>
        <v/>
      </c>
      <c r="DL64" s="6"/>
      <c r="DM64" s="304"/>
      <c r="DN64" s="7"/>
      <c r="DO64" s="7"/>
      <c r="DP64" s="7"/>
      <c r="DQ64" s="7"/>
      <c r="DR64" s="298" t="str">
        <f>IFERROR(VLOOKUP($DL64,'（様式１号）３整理番号表'!$Z$19:$AB$32,3,FALSE),"")</f>
        <v/>
      </c>
      <c r="DS64" s="239" t="str">
        <f t="shared" si="90"/>
        <v/>
      </c>
      <c r="DT64" s="5"/>
      <c r="DU64" s="8"/>
      <c r="DV64" s="62" t="str">
        <f t="shared" ca="1" si="91"/>
        <v/>
      </c>
      <c r="DX64" s="320">
        <f t="shared" ca="1" si="153"/>
        <v>0</v>
      </c>
      <c r="DY64" s="320">
        <f t="shared" ca="1" si="153"/>
        <v>0</v>
      </c>
      <c r="DZ64" s="320">
        <f t="shared" ca="1" si="153"/>
        <v>0</v>
      </c>
      <c r="EA64" s="320">
        <f t="shared" ca="1" si="153"/>
        <v>0</v>
      </c>
      <c r="EB64" s="320">
        <f t="shared" ca="1" si="153"/>
        <v>0</v>
      </c>
      <c r="EC64" s="320">
        <f t="shared" ca="1" si="153"/>
        <v>0</v>
      </c>
      <c r="ED64" s="320">
        <f t="shared" ca="1" si="153"/>
        <v>0</v>
      </c>
      <c r="EE64" s="320">
        <f t="shared" ca="1" si="153"/>
        <v>0</v>
      </c>
      <c r="EF64" s="320">
        <f t="shared" ca="1" si="153"/>
        <v>0</v>
      </c>
      <c r="EG64" s="320">
        <f t="shared" ca="1" si="153"/>
        <v>0</v>
      </c>
      <c r="EH64" s="320">
        <f t="shared" ca="1" si="153"/>
        <v>0</v>
      </c>
      <c r="EI64" s="320">
        <f t="shared" ca="1" si="153"/>
        <v>0</v>
      </c>
      <c r="EJ64" s="320">
        <f t="shared" ca="1" si="153"/>
        <v>0</v>
      </c>
      <c r="EK64" s="320">
        <f t="shared" ca="1" si="153"/>
        <v>0</v>
      </c>
      <c r="EM64" s="278" t="str">
        <f t="shared" ca="1" si="148"/>
        <v/>
      </c>
      <c r="EN64" s="278" t="str">
        <f t="shared" ca="1" si="109"/>
        <v/>
      </c>
      <c r="EO64" s="278" t="str">
        <f t="shared" ca="1" si="110"/>
        <v/>
      </c>
      <c r="EP64" s="278" t="str">
        <f t="shared" ca="1" si="94"/>
        <v/>
      </c>
      <c r="EQ64" s="278" t="str">
        <f ca="1">IFERROR(INDEX('郵便番号（石川県）'!$A$3:$F$2574,MATCH(INDIRECT("'("&amp;EM64&amp;")'!E7"),'郵便番号（石川県）'!$A$3:$A$2574,0),6),"")</f>
        <v/>
      </c>
      <c r="ER64" s="278" t="str">
        <f ca="1">IFERROR(INDEX('郵便番号（石川県）'!$A$3:$F$2574,MATCH(INDIRECT("'("&amp;$EM64&amp;")'!E7"),'郵便番号（石川県）'!$A$3:$A$2574,0),5),"")</f>
        <v/>
      </c>
      <c r="ES64" s="278" t="str">
        <f t="shared" ca="1" si="95"/>
        <v/>
      </c>
      <c r="ET64" s="278" t="str">
        <f t="shared" ca="1" si="96"/>
        <v/>
      </c>
      <c r="EU64" s="278" t="str">
        <f t="shared" ca="1" si="97"/>
        <v/>
      </c>
      <c r="EV64" s="278" t="str">
        <f t="shared" ca="1" si="98"/>
        <v/>
      </c>
      <c r="EW64" s="278" t="str">
        <f t="shared" ca="1" si="99"/>
        <v/>
      </c>
      <c r="EX64" s="278" t="str">
        <f t="shared" ca="1" si="100"/>
        <v/>
      </c>
      <c r="EY64" s="278" t="str">
        <f t="shared" ca="1" si="101"/>
        <v/>
      </c>
      <c r="EZ64" s="278" t="str">
        <f t="shared" ca="1" si="102"/>
        <v/>
      </c>
      <c r="FA64" s="278" t="str">
        <f t="shared" ca="1" si="103"/>
        <v/>
      </c>
      <c r="FB64" s="661" t="str">
        <f t="shared" ca="1" si="104"/>
        <v/>
      </c>
      <c r="FC64" s="664">
        <v>54</v>
      </c>
      <c r="FD64" s="279" t="str">
        <f t="shared" ca="1" si="105"/>
        <v/>
      </c>
    </row>
    <row r="65" spans="1:160" ht="34.5" customHeight="1" x14ac:dyDescent="0.15">
      <c r="A65" s="401">
        <f t="shared" ca="1" si="24"/>
        <v>0</v>
      </c>
      <c r="B65" s="402">
        <f t="shared" si="1"/>
        <v>1</v>
      </c>
      <c r="C65" s="403">
        <f t="shared" ca="1" si="136"/>
        <v>0</v>
      </c>
      <c r="D65" s="403">
        <f t="shared" ca="1" si="137"/>
        <v>0</v>
      </c>
      <c r="E65" s="403">
        <f t="shared" ca="1" si="138"/>
        <v>0</v>
      </c>
      <c r="F65" s="403">
        <f t="shared" ca="1" si="139"/>
        <v>0</v>
      </c>
      <c r="G65" s="403">
        <f t="shared" ca="1" si="140"/>
        <v>0</v>
      </c>
      <c r="H65" s="403">
        <f t="shared" si="141"/>
        <v>0</v>
      </c>
      <c r="I65" s="403">
        <f t="shared" ca="1" si="142"/>
        <v>0</v>
      </c>
      <c r="J65" s="403">
        <f t="shared" ca="1" si="143"/>
        <v>0</v>
      </c>
      <c r="K65" s="402">
        <f t="shared" ca="1" si="144"/>
        <v>0</v>
      </c>
      <c r="L65" s="402">
        <f t="shared" ca="1" si="145"/>
        <v>0</v>
      </c>
      <c r="M65" s="402">
        <f t="shared" ca="1" si="146"/>
        <v>0</v>
      </c>
      <c r="N65" s="404" t="str">
        <f t="shared" ca="1" si="147"/>
        <v>石川県</v>
      </c>
      <c r="O65" s="63"/>
      <c r="P65" s="145" t="s">
        <v>412</v>
      </c>
      <c r="Q65" s="322" t="str">
        <f t="shared" ca="1" si="32"/>
        <v/>
      </c>
      <c r="R65" s="322" t="str">
        <f t="shared" ca="1" si="33"/>
        <v/>
      </c>
      <c r="S65" s="32" t="str">
        <f t="shared" ca="1" si="134"/>
        <v/>
      </c>
      <c r="T65" s="32" t="str">
        <f t="shared" ca="1" si="135"/>
        <v/>
      </c>
      <c r="U65" s="186" t="str">
        <f t="shared" ca="1" si="35"/>
        <v/>
      </c>
      <c r="V65" s="326">
        <f ca="1">IFERROR(VLOOKUP(U65,'（様式１号）３整理番号表'!$B$4:$H$5,2,FALSE),0)</f>
        <v>0</v>
      </c>
      <c r="W65" s="67">
        <f t="shared" ca="1" si="125"/>
        <v>0</v>
      </c>
      <c r="X65" s="23" t="str">
        <f t="shared" ca="1" si="118"/>
        <v/>
      </c>
      <c r="Y65" s="52" t="str">
        <f t="shared" ca="1" si="38"/>
        <v/>
      </c>
      <c r="Z65" s="68">
        <f ca="1">IFERROR(VLOOKUP(Y65,'（様式１号）３整理番号表'!$B$10:$H$16,2,FALSE),0)</f>
        <v>0</v>
      </c>
      <c r="AA65" s="52" t="str">
        <f t="shared" ca="1" si="39"/>
        <v/>
      </c>
      <c r="AB65" s="52" t="str">
        <f t="shared" ca="1" si="40"/>
        <v/>
      </c>
      <c r="AC65" s="68">
        <f ca="1">IFERROR(VLOOKUP(AB65,'（様式１号）３整理番号表'!$B$21:$H$22,2,FALSE),0)</f>
        <v>0</v>
      </c>
      <c r="AD65" s="52" t="str">
        <f t="shared" ca="1" si="9"/>
        <v/>
      </c>
      <c r="AE65" s="68">
        <f ca="1">IFERROR(VLOOKUP(AD65,'（様式１号）３整理番号表'!$B$26:$H$31,2,FALSE),0)</f>
        <v>0</v>
      </c>
      <c r="AF65" s="52" t="str">
        <f t="shared" ca="1" si="41"/>
        <v/>
      </c>
      <c r="AG65" s="68">
        <f ca="1">IFERROR(VLOOKUP(AF65,'（様式１号）３整理番号表'!$J$5:$N$59,2,FALSE),0)</f>
        <v>0</v>
      </c>
      <c r="AH65" s="51" t="str">
        <f t="shared" ca="1" si="42"/>
        <v/>
      </c>
      <c r="AI65" s="68">
        <f ca="1">IFERROR(VLOOKUP(AH65,'（様式１号）３整理番号表'!$P$5:$R$29,2,FALSE),0)</f>
        <v>0</v>
      </c>
      <c r="AJ65" s="71" t="str">
        <f t="shared" ca="1" si="43"/>
        <v/>
      </c>
      <c r="AK65" s="71" t="str">
        <f t="shared" ca="1" si="44"/>
        <v/>
      </c>
      <c r="AL65" s="71"/>
      <c r="AM65" s="51" t="str">
        <f t="shared" ca="1" si="45"/>
        <v/>
      </c>
      <c r="AN65" s="68">
        <f ca="1">IFERROR(VLOOKUP(AM65,'（様式１号）３整理番号表'!$P$5:$R$29,2,FALSE),0)</f>
        <v>0</v>
      </c>
      <c r="AO65" s="52" t="str">
        <f t="shared" ca="1" si="46"/>
        <v/>
      </c>
      <c r="AP65" s="68">
        <f t="shared" ca="1" si="126"/>
        <v>0</v>
      </c>
      <c r="AQ65" s="52" t="str">
        <f t="shared" ca="1" si="48"/>
        <v/>
      </c>
      <c r="AR65" s="23" t="str">
        <f t="shared" ca="1" si="49"/>
        <v/>
      </c>
      <c r="AS65" s="68" t="str">
        <f t="shared" ca="1" si="127"/>
        <v/>
      </c>
      <c r="AT65" s="188" t="str">
        <f t="shared" ca="1" si="51"/>
        <v/>
      </c>
      <c r="AU65" s="55" t="str">
        <f t="shared" ca="1" si="52"/>
        <v/>
      </c>
      <c r="AV65" s="655" t="str">
        <f t="shared" ca="1" si="150"/>
        <v/>
      </c>
      <c r="AW65" s="655" t="str">
        <f t="shared" ca="1" si="150"/>
        <v/>
      </c>
      <c r="AX65" s="655" t="str">
        <f t="shared" ca="1" si="150"/>
        <v/>
      </c>
      <c r="AY65" s="655" t="str">
        <f t="shared" ca="1" si="150"/>
        <v/>
      </c>
      <c r="AZ65" s="655" t="str">
        <f t="shared" ca="1" si="54"/>
        <v/>
      </c>
      <c r="BA65" s="655" t="str">
        <f t="shared" ca="1" si="151"/>
        <v/>
      </c>
      <c r="BB65" s="655" t="str">
        <f t="shared" ca="1" si="151"/>
        <v/>
      </c>
      <c r="BC65" s="655" t="str">
        <f t="shared" ca="1" si="151"/>
        <v/>
      </c>
      <c r="BD65" s="51" t="str">
        <f t="shared" ca="1" si="56"/>
        <v/>
      </c>
      <c r="BE65" s="52" t="str">
        <f t="shared" ca="1" si="57"/>
        <v/>
      </c>
      <c r="BF65" s="69">
        <f ca="1">IF(BD65&lt;&gt;"",INDEX('（様式１号）３整理番号表'!$AB$7:$AQ$12,MATCH(BD65,'（様式１号）３整理番号表'!$AA$7:$AA$12,0),MATCH(BE65,'（様式１号）３整理番号表'!$AB$6:$AQ$6,0)),0)</f>
        <v>0</v>
      </c>
      <c r="BG65" s="71" t="str">
        <f t="shared" ca="1" si="128"/>
        <v/>
      </c>
      <c r="BH65" s="54" t="str">
        <f t="shared" ca="1" si="129"/>
        <v/>
      </c>
      <c r="BI65" s="55" t="str">
        <f t="shared" ca="1" si="59"/>
        <v/>
      </c>
      <c r="BJ65" s="54" t="str">
        <f t="shared" ca="1" si="60"/>
        <v/>
      </c>
      <c r="BK65" s="53" t="str">
        <f t="shared" ca="1" si="61"/>
        <v/>
      </c>
      <c r="BL65" s="56" t="str">
        <f t="shared" ca="1" si="62"/>
        <v/>
      </c>
      <c r="BM65" s="57" t="str">
        <f t="shared" ca="1" si="63"/>
        <v/>
      </c>
      <c r="BN65" s="58" t="str">
        <f t="shared" ca="1" si="64"/>
        <v/>
      </c>
      <c r="BO65" s="56" t="str">
        <f t="shared" ca="1" si="65"/>
        <v/>
      </c>
      <c r="BP65" s="72" t="str">
        <f t="shared" ca="1" si="66"/>
        <v/>
      </c>
      <c r="BQ65" s="70" t="str">
        <f t="shared" ca="1" si="67"/>
        <v/>
      </c>
      <c r="BR65" s="160" t="str">
        <f t="shared" ca="1" si="13"/>
        <v/>
      </c>
      <c r="BS65" s="638" t="str">
        <f t="shared" ca="1" si="68"/>
        <v/>
      </c>
      <c r="BT65" s="51" t="str">
        <f t="shared" ca="1" si="69"/>
        <v/>
      </c>
      <c r="BU65" s="59" t="str">
        <f t="shared" ca="1" si="70"/>
        <v/>
      </c>
      <c r="BV65" s="60" t="str">
        <f t="shared" ca="1" si="71"/>
        <v/>
      </c>
      <c r="BW65" s="209">
        <f ca="1">IF('ポイント要件確認等（個別表）'!AD65=1,ROUNDDOWN('ポイント要件確認等（個別表）'!AV65,-3),IF('ポイント要件確認等（個別表）'!AD65=2,ROUNDDOWN('ポイント要件確認等（個別表）'!BH65,-3),IF('ポイント要件確認等（個別表）'!AD65=3,ROUNDDOWN('ポイント要件確認等（個別表）'!BT65,-3),0)))</f>
        <v>0</v>
      </c>
      <c r="BX65" s="60" t="str">
        <f t="shared" ca="1" si="72"/>
        <v/>
      </c>
      <c r="BY65" s="210" t="e">
        <f t="shared" ca="1" si="130"/>
        <v>#VALUE!</v>
      </c>
      <c r="BZ65" s="210">
        <f t="shared" ca="1" si="131"/>
        <v>0</v>
      </c>
      <c r="CA65" s="60" t="str">
        <f t="shared" ca="1" si="75"/>
        <v/>
      </c>
      <c r="CB65" s="60" t="str">
        <f t="shared" ca="1" si="76"/>
        <v/>
      </c>
      <c r="CC65" s="636"/>
      <c r="CD65" s="60" t="str">
        <f t="shared" ca="1" si="77"/>
        <v/>
      </c>
      <c r="CE65" s="161" t="str">
        <f t="shared" ca="1" si="78"/>
        <v/>
      </c>
      <c r="CF65" s="225" t="str">
        <f t="shared" ca="1" si="79"/>
        <v>含税額</v>
      </c>
      <c r="CG65" s="226" t="str">
        <f t="shared" ca="1" si="80"/>
        <v/>
      </c>
      <c r="CH65" s="61"/>
      <c r="CI65" s="223"/>
      <c r="CJ65" s="213">
        <v>55</v>
      </c>
      <c r="CK65" s="218"/>
      <c r="CL65" s="51"/>
      <c r="CM65" s="68" t="str">
        <f>IFERROR(VLOOKUP(CL65,'（様式１号）３整理番号表'!$T$5:$V$15,2,FALSE),"")</f>
        <v/>
      </c>
      <c r="CN65" s="52"/>
      <c r="CO65" s="68" t="str">
        <f>IFERROR(VLOOKUP(CN65,'（様式１号）３整理番号表'!$T$19:$V$24,2,FALSE),"")</f>
        <v/>
      </c>
      <c r="CP65" s="52"/>
      <c r="CQ65" s="210">
        <f t="shared" si="132"/>
        <v>0</v>
      </c>
      <c r="CR65" s="227">
        <f t="shared" si="133"/>
        <v>0</v>
      </c>
      <c r="CS65" s="335" t="str">
        <f t="shared" ca="1" si="106"/>
        <v/>
      </c>
      <c r="CT65" s="31" t="str">
        <f t="shared" ca="1" si="83"/>
        <v/>
      </c>
      <c r="CU65" s="30" t="str">
        <f t="shared" ca="1" si="107"/>
        <v/>
      </c>
      <c r="CV65" s="236" t="str">
        <f t="shared" ca="1" si="84"/>
        <v/>
      </c>
      <c r="CW65" s="236" t="str">
        <f t="shared" ca="1" si="85"/>
        <v/>
      </c>
      <c r="CX65" s="236" t="str">
        <f t="shared" ca="1" si="86"/>
        <v/>
      </c>
      <c r="CY65" s="236" t="str">
        <f t="shared" ca="1" si="87"/>
        <v/>
      </c>
      <c r="CZ65" s="296" t="str">
        <f ca="1">IFERROR(VLOOKUP($CS65,'（様式１号）３整理番号表'!$Z$19:$AB$32,3,FALSE),"")</f>
        <v/>
      </c>
      <c r="DA65" s="239" t="str">
        <f t="shared" ca="1" si="88"/>
        <v/>
      </c>
      <c r="DB65" s="5"/>
      <c r="DC65" s="301" t="str">
        <f t="shared" ca="1" si="108"/>
        <v/>
      </c>
      <c r="DD65" s="304" t="str">
        <f t="shared" ca="1" si="111"/>
        <v/>
      </c>
      <c r="DE65" s="293" t="str">
        <f t="shared" ca="1" si="112"/>
        <v/>
      </c>
      <c r="DF65" s="293" t="str">
        <f t="shared" ca="1" si="113"/>
        <v/>
      </c>
      <c r="DG65" s="293" t="str">
        <f t="shared" ca="1" si="114"/>
        <v/>
      </c>
      <c r="DH65" s="293" t="str">
        <f t="shared" ca="1" si="115"/>
        <v/>
      </c>
      <c r="DI65" s="309" t="str">
        <f t="shared" ca="1" si="116"/>
        <v/>
      </c>
      <c r="DJ65" s="315" t="str">
        <f t="shared" ca="1" si="89"/>
        <v/>
      </c>
      <c r="DK65" s="5" t="str">
        <f t="shared" ca="1" si="117"/>
        <v/>
      </c>
      <c r="DL65" s="6"/>
      <c r="DM65" s="304"/>
      <c r="DN65" s="7"/>
      <c r="DO65" s="7"/>
      <c r="DP65" s="7"/>
      <c r="DQ65" s="7"/>
      <c r="DR65" s="298" t="str">
        <f>IFERROR(VLOOKUP($DL65,'（様式１号）３整理番号表'!$Z$19:$AB$32,3,FALSE),"")</f>
        <v/>
      </c>
      <c r="DS65" s="239" t="str">
        <f t="shared" si="90"/>
        <v/>
      </c>
      <c r="DT65" s="5"/>
      <c r="DU65" s="8"/>
      <c r="DV65" s="62" t="str">
        <f t="shared" ca="1" si="91"/>
        <v/>
      </c>
      <c r="DX65" s="320">
        <f t="shared" ca="1" si="153"/>
        <v>0</v>
      </c>
      <c r="DY65" s="320">
        <f t="shared" ca="1" si="153"/>
        <v>0</v>
      </c>
      <c r="DZ65" s="320">
        <f t="shared" ca="1" si="153"/>
        <v>0</v>
      </c>
      <c r="EA65" s="320">
        <f t="shared" ca="1" si="153"/>
        <v>0</v>
      </c>
      <c r="EB65" s="320">
        <f t="shared" ca="1" si="153"/>
        <v>0</v>
      </c>
      <c r="EC65" s="320">
        <f t="shared" ca="1" si="153"/>
        <v>0</v>
      </c>
      <c r="ED65" s="320">
        <f t="shared" ca="1" si="153"/>
        <v>0</v>
      </c>
      <c r="EE65" s="320">
        <f t="shared" ca="1" si="153"/>
        <v>0</v>
      </c>
      <c r="EF65" s="320">
        <f t="shared" ca="1" si="153"/>
        <v>0</v>
      </c>
      <c r="EG65" s="320">
        <f t="shared" ca="1" si="153"/>
        <v>0</v>
      </c>
      <c r="EH65" s="320">
        <f t="shared" ca="1" si="153"/>
        <v>0</v>
      </c>
      <c r="EI65" s="320">
        <f t="shared" ca="1" si="153"/>
        <v>0</v>
      </c>
      <c r="EJ65" s="320">
        <f t="shared" ca="1" si="153"/>
        <v>0</v>
      </c>
      <c r="EK65" s="320">
        <f t="shared" ca="1" si="153"/>
        <v>0</v>
      </c>
      <c r="EM65" s="278" t="str">
        <f t="shared" ca="1" si="148"/>
        <v/>
      </c>
      <c r="EN65" s="278" t="str">
        <f t="shared" ca="1" si="109"/>
        <v/>
      </c>
      <c r="EO65" s="278" t="str">
        <f t="shared" ca="1" si="110"/>
        <v/>
      </c>
      <c r="EP65" s="278" t="str">
        <f t="shared" ca="1" si="94"/>
        <v/>
      </c>
      <c r="EQ65" s="278" t="str">
        <f ca="1">IFERROR(INDEX('郵便番号（石川県）'!$A$3:$F$2574,MATCH(INDIRECT("'("&amp;EM65&amp;")'!E7"),'郵便番号（石川県）'!$A$3:$A$2574,0),6),"")</f>
        <v/>
      </c>
      <c r="ER65" s="278" t="str">
        <f ca="1">IFERROR(INDEX('郵便番号（石川県）'!$A$3:$F$2574,MATCH(INDIRECT("'("&amp;$EM65&amp;")'!E7"),'郵便番号（石川県）'!$A$3:$A$2574,0),5),"")</f>
        <v/>
      </c>
      <c r="ES65" s="278" t="str">
        <f t="shared" ca="1" si="95"/>
        <v/>
      </c>
      <c r="ET65" s="278" t="str">
        <f t="shared" ca="1" si="96"/>
        <v/>
      </c>
      <c r="EU65" s="278" t="str">
        <f t="shared" ca="1" si="97"/>
        <v/>
      </c>
      <c r="EV65" s="278" t="str">
        <f t="shared" ca="1" si="98"/>
        <v/>
      </c>
      <c r="EW65" s="278" t="str">
        <f t="shared" ca="1" si="99"/>
        <v/>
      </c>
      <c r="EX65" s="278" t="str">
        <f t="shared" ca="1" si="100"/>
        <v/>
      </c>
      <c r="EY65" s="278" t="str">
        <f t="shared" ca="1" si="101"/>
        <v/>
      </c>
      <c r="EZ65" s="278" t="str">
        <f t="shared" ca="1" si="102"/>
        <v/>
      </c>
      <c r="FA65" s="278" t="str">
        <f t="shared" ca="1" si="103"/>
        <v/>
      </c>
      <c r="FB65" s="661" t="str">
        <f t="shared" ca="1" si="104"/>
        <v/>
      </c>
      <c r="FC65" s="663">
        <v>55</v>
      </c>
      <c r="FD65" s="279" t="str">
        <f t="shared" ca="1" si="105"/>
        <v/>
      </c>
    </row>
    <row r="66" spans="1:160" ht="34.5" customHeight="1" x14ac:dyDescent="0.15">
      <c r="A66" s="401">
        <f t="shared" ca="1" si="24"/>
        <v>0</v>
      </c>
      <c r="B66" s="402">
        <f t="shared" si="1"/>
        <v>1</v>
      </c>
      <c r="C66" s="403">
        <f t="shared" ca="1" si="136"/>
        <v>0</v>
      </c>
      <c r="D66" s="403">
        <f t="shared" ca="1" si="137"/>
        <v>0</v>
      </c>
      <c r="E66" s="403">
        <f t="shared" ca="1" si="138"/>
        <v>0</v>
      </c>
      <c r="F66" s="403">
        <f t="shared" ca="1" si="139"/>
        <v>0</v>
      </c>
      <c r="G66" s="403">
        <f t="shared" ca="1" si="140"/>
        <v>0</v>
      </c>
      <c r="H66" s="403">
        <f t="shared" si="141"/>
        <v>0</v>
      </c>
      <c r="I66" s="403">
        <f t="shared" ca="1" si="142"/>
        <v>0</v>
      </c>
      <c r="J66" s="403">
        <f t="shared" ca="1" si="143"/>
        <v>0</v>
      </c>
      <c r="K66" s="402">
        <f t="shared" ca="1" si="144"/>
        <v>0</v>
      </c>
      <c r="L66" s="402">
        <f t="shared" ca="1" si="145"/>
        <v>0</v>
      </c>
      <c r="M66" s="402">
        <f t="shared" ca="1" si="146"/>
        <v>0</v>
      </c>
      <c r="N66" s="404" t="str">
        <f t="shared" ca="1" si="147"/>
        <v>石川県</v>
      </c>
      <c r="O66" s="63"/>
      <c r="P66" s="145" t="s">
        <v>412</v>
      </c>
      <c r="Q66" s="322" t="str">
        <f t="shared" ca="1" si="32"/>
        <v/>
      </c>
      <c r="R66" s="322" t="str">
        <f t="shared" ca="1" si="33"/>
        <v/>
      </c>
      <c r="S66" s="32" t="str">
        <f t="shared" ca="1" si="134"/>
        <v/>
      </c>
      <c r="T66" s="32" t="str">
        <f t="shared" ca="1" si="135"/>
        <v/>
      </c>
      <c r="U66" s="186" t="str">
        <f t="shared" ca="1" si="35"/>
        <v/>
      </c>
      <c r="V66" s="326">
        <f ca="1">IFERROR(VLOOKUP(U66,'（様式１号）３整理番号表'!$B$4:$H$5,2,FALSE),0)</f>
        <v>0</v>
      </c>
      <c r="W66" s="67">
        <f t="shared" ca="1" si="125"/>
        <v>0</v>
      </c>
      <c r="X66" s="23" t="str">
        <f t="shared" ca="1" si="118"/>
        <v/>
      </c>
      <c r="Y66" s="52" t="str">
        <f t="shared" ca="1" si="38"/>
        <v/>
      </c>
      <c r="Z66" s="68">
        <f ca="1">IFERROR(VLOOKUP(Y66,'（様式１号）３整理番号表'!$B$10:$H$16,2,FALSE),0)</f>
        <v>0</v>
      </c>
      <c r="AA66" s="52" t="str">
        <f t="shared" ca="1" si="39"/>
        <v/>
      </c>
      <c r="AB66" s="52" t="str">
        <f t="shared" ca="1" si="40"/>
        <v/>
      </c>
      <c r="AC66" s="68">
        <f ca="1">IFERROR(VLOOKUP(AB66,'（様式１号）３整理番号表'!$B$21:$H$22,2,FALSE),0)</f>
        <v>0</v>
      </c>
      <c r="AD66" s="52" t="str">
        <f t="shared" ca="1" si="9"/>
        <v/>
      </c>
      <c r="AE66" s="68">
        <f ca="1">IFERROR(VLOOKUP(AD66,'（様式１号）３整理番号表'!$B$26:$H$31,2,FALSE),0)</f>
        <v>0</v>
      </c>
      <c r="AF66" s="52" t="str">
        <f t="shared" ca="1" si="41"/>
        <v/>
      </c>
      <c r="AG66" s="68">
        <f ca="1">IFERROR(VLOOKUP(AF66,'（様式１号）３整理番号表'!$J$5:$N$59,2,FALSE),0)</f>
        <v>0</v>
      </c>
      <c r="AH66" s="51" t="str">
        <f t="shared" ca="1" si="42"/>
        <v/>
      </c>
      <c r="AI66" s="68">
        <f ca="1">IFERROR(VLOOKUP(AH66,'（様式１号）３整理番号表'!$P$5:$R$29,2,FALSE),0)</f>
        <v>0</v>
      </c>
      <c r="AJ66" s="71" t="str">
        <f t="shared" ca="1" si="43"/>
        <v/>
      </c>
      <c r="AK66" s="71" t="str">
        <f t="shared" ca="1" si="44"/>
        <v/>
      </c>
      <c r="AL66" s="71"/>
      <c r="AM66" s="51" t="str">
        <f t="shared" ca="1" si="45"/>
        <v/>
      </c>
      <c r="AN66" s="68">
        <f ca="1">IFERROR(VLOOKUP(AM66,'（様式１号）３整理番号表'!$P$5:$R$29,2,FALSE),0)</f>
        <v>0</v>
      </c>
      <c r="AO66" s="52" t="str">
        <f t="shared" ca="1" si="46"/>
        <v/>
      </c>
      <c r="AP66" s="68">
        <f t="shared" ca="1" si="126"/>
        <v>0</v>
      </c>
      <c r="AQ66" s="52" t="str">
        <f t="shared" ca="1" si="48"/>
        <v/>
      </c>
      <c r="AR66" s="23" t="str">
        <f t="shared" ca="1" si="49"/>
        <v/>
      </c>
      <c r="AS66" s="68" t="str">
        <f t="shared" ca="1" si="127"/>
        <v/>
      </c>
      <c r="AT66" s="188" t="str">
        <f t="shared" ca="1" si="51"/>
        <v/>
      </c>
      <c r="AU66" s="55" t="str">
        <f t="shared" ca="1" si="52"/>
        <v/>
      </c>
      <c r="AV66" s="655" t="str">
        <f t="shared" ca="1" si="150"/>
        <v/>
      </c>
      <c r="AW66" s="655" t="str">
        <f t="shared" ca="1" si="150"/>
        <v/>
      </c>
      <c r="AX66" s="655" t="str">
        <f t="shared" ca="1" si="150"/>
        <v/>
      </c>
      <c r="AY66" s="655" t="str">
        <f t="shared" ca="1" si="150"/>
        <v/>
      </c>
      <c r="AZ66" s="655" t="str">
        <f t="shared" ca="1" si="54"/>
        <v/>
      </c>
      <c r="BA66" s="655" t="str">
        <f t="shared" ca="1" si="151"/>
        <v/>
      </c>
      <c r="BB66" s="655" t="str">
        <f t="shared" ca="1" si="151"/>
        <v/>
      </c>
      <c r="BC66" s="655" t="str">
        <f t="shared" ca="1" si="151"/>
        <v/>
      </c>
      <c r="BD66" s="51" t="str">
        <f t="shared" ca="1" si="56"/>
        <v/>
      </c>
      <c r="BE66" s="52" t="str">
        <f t="shared" ca="1" si="57"/>
        <v/>
      </c>
      <c r="BF66" s="69">
        <f ca="1">IF(BD66&lt;&gt;"",INDEX('（様式１号）３整理番号表'!$AB$7:$AQ$12,MATCH(BD66,'（様式１号）３整理番号表'!$AA$7:$AA$12,0),MATCH(BE66,'（様式１号）３整理番号表'!$AB$6:$AQ$6,0)),0)</f>
        <v>0</v>
      </c>
      <c r="BG66" s="71" t="str">
        <f t="shared" ca="1" si="128"/>
        <v/>
      </c>
      <c r="BH66" s="54" t="str">
        <f t="shared" ca="1" si="129"/>
        <v/>
      </c>
      <c r="BI66" s="55" t="str">
        <f t="shared" ca="1" si="59"/>
        <v/>
      </c>
      <c r="BJ66" s="54" t="str">
        <f t="shared" ca="1" si="60"/>
        <v/>
      </c>
      <c r="BK66" s="53" t="str">
        <f t="shared" ca="1" si="61"/>
        <v/>
      </c>
      <c r="BL66" s="56" t="str">
        <f t="shared" ca="1" si="62"/>
        <v/>
      </c>
      <c r="BM66" s="57" t="str">
        <f t="shared" ca="1" si="63"/>
        <v/>
      </c>
      <c r="BN66" s="58" t="str">
        <f t="shared" ca="1" si="64"/>
        <v/>
      </c>
      <c r="BO66" s="56" t="str">
        <f t="shared" ca="1" si="65"/>
        <v/>
      </c>
      <c r="BP66" s="72" t="str">
        <f t="shared" ca="1" si="66"/>
        <v/>
      </c>
      <c r="BQ66" s="70" t="str">
        <f t="shared" ca="1" si="67"/>
        <v/>
      </c>
      <c r="BR66" s="160" t="str">
        <f t="shared" ca="1" si="13"/>
        <v/>
      </c>
      <c r="BS66" s="638" t="str">
        <f t="shared" ca="1" si="68"/>
        <v/>
      </c>
      <c r="BT66" s="51" t="str">
        <f t="shared" ca="1" si="69"/>
        <v/>
      </c>
      <c r="BU66" s="59" t="str">
        <f t="shared" ca="1" si="70"/>
        <v/>
      </c>
      <c r="BV66" s="60" t="str">
        <f t="shared" ca="1" si="71"/>
        <v/>
      </c>
      <c r="BW66" s="209">
        <f ca="1">IF('ポイント要件確認等（個別表）'!AD66=1,ROUNDDOWN('ポイント要件確認等（個別表）'!AV66,-3),IF('ポイント要件確認等（個別表）'!AD66=2,ROUNDDOWN('ポイント要件確認等（個別表）'!BH66,-3),IF('ポイント要件確認等（個別表）'!AD66=3,ROUNDDOWN('ポイント要件確認等（個別表）'!BT66,-3),0)))</f>
        <v>0</v>
      </c>
      <c r="BX66" s="60" t="str">
        <f t="shared" ca="1" si="72"/>
        <v/>
      </c>
      <c r="BY66" s="210" t="e">
        <f t="shared" ca="1" si="130"/>
        <v>#VALUE!</v>
      </c>
      <c r="BZ66" s="210">
        <f t="shared" ca="1" si="131"/>
        <v>0</v>
      </c>
      <c r="CA66" s="60" t="str">
        <f t="shared" ca="1" si="75"/>
        <v/>
      </c>
      <c r="CB66" s="60" t="str">
        <f t="shared" ca="1" si="76"/>
        <v/>
      </c>
      <c r="CC66" s="636"/>
      <c r="CD66" s="60" t="str">
        <f t="shared" ca="1" si="77"/>
        <v/>
      </c>
      <c r="CE66" s="161" t="str">
        <f t="shared" ca="1" si="78"/>
        <v/>
      </c>
      <c r="CF66" s="225" t="str">
        <f t="shared" ca="1" si="79"/>
        <v>含税額</v>
      </c>
      <c r="CG66" s="226" t="str">
        <f t="shared" ca="1" si="80"/>
        <v/>
      </c>
      <c r="CH66" s="61"/>
      <c r="CI66" s="223"/>
      <c r="CJ66" s="213">
        <v>56</v>
      </c>
      <c r="CK66" s="218"/>
      <c r="CL66" s="51"/>
      <c r="CM66" s="68" t="str">
        <f>IFERROR(VLOOKUP(CL66,'（様式１号）３整理番号表'!$T$5:$V$15,2,FALSE),"")</f>
        <v/>
      </c>
      <c r="CN66" s="52"/>
      <c r="CO66" s="68" t="str">
        <f>IFERROR(VLOOKUP(CN66,'（様式１号）３整理番号表'!$T$19:$V$24,2,FALSE),"")</f>
        <v/>
      </c>
      <c r="CP66" s="52"/>
      <c r="CQ66" s="210">
        <f t="shared" si="132"/>
        <v>0</v>
      </c>
      <c r="CR66" s="227">
        <f t="shared" si="133"/>
        <v>0</v>
      </c>
      <c r="CS66" s="335" t="str">
        <f t="shared" ca="1" si="106"/>
        <v/>
      </c>
      <c r="CT66" s="31" t="str">
        <f t="shared" ca="1" si="83"/>
        <v/>
      </c>
      <c r="CU66" s="30" t="str">
        <f t="shared" ca="1" si="107"/>
        <v/>
      </c>
      <c r="CV66" s="236" t="str">
        <f t="shared" ca="1" si="84"/>
        <v/>
      </c>
      <c r="CW66" s="236" t="str">
        <f t="shared" ca="1" si="85"/>
        <v/>
      </c>
      <c r="CX66" s="236" t="str">
        <f t="shared" ca="1" si="86"/>
        <v/>
      </c>
      <c r="CY66" s="236" t="str">
        <f t="shared" ca="1" si="87"/>
        <v/>
      </c>
      <c r="CZ66" s="296" t="str">
        <f ca="1">IFERROR(VLOOKUP($CS66,'（様式１号）３整理番号表'!$Z$19:$AB$32,3,FALSE),"")</f>
        <v/>
      </c>
      <c r="DA66" s="239" t="str">
        <f t="shared" ca="1" si="88"/>
        <v/>
      </c>
      <c r="DB66" s="5"/>
      <c r="DC66" s="301" t="str">
        <f t="shared" ca="1" si="108"/>
        <v/>
      </c>
      <c r="DD66" s="304" t="str">
        <f t="shared" ca="1" si="111"/>
        <v/>
      </c>
      <c r="DE66" s="293" t="str">
        <f t="shared" ca="1" si="112"/>
        <v/>
      </c>
      <c r="DF66" s="293" t="str">
        <f t="shared" ca="1" si="113"/>
        <v/>
      </c>
      <c r="DG66" s="293" t="str">
        <f t="shared" ca="1" si="114"/>
        <v/>
      </c>
      <c r="DH66" s="293" t="str">
        <f t="shared" ca="1" si="115"/>
        <v/>
      </c>
      <c r="DI66" s="309" t="str">
        <f t="shared" ca="1" si="116"/>
        <v/>
      </c>
      <c r="DJ66" s="315" t="str">
        <f t="shared" ca="1" si="89"/>
        <v/>
      </c>
      <c r="DK66" s="5" t="str">
        <f t="shared" ca="1" si="117"/>
        <v/>
      </c>
      <c r="DL66" s="6"/>
      <c r="DM66" s="304"/>
      <c r="DN66" s="7"/>
      <c r="DO66" s="7"/>
      <c r="DP66" s="7"/>
      <c r="DQ66" s="7"/>
      <c r="DR66" s="298" t="str">
        <f>IFERROR(VLOOKUP($DL66,'（様式１号）３整理番号表'!$Z$19:$AB$32,3,FALSE),"")</f>
        <v/>
      </c>
      <c r="DS66" s="239" t="str">
        <f t="shared" si="90"/>
        <v/>
      </c>
      <c r="DT66" s="5"/>
      <c r="DU66" s="8"/>
      <c r="DV66" s="62" t="str">
        <f t="shared" ca="1" si="91"/>
        <v/>
      </c>
      <c r="DX66" s="320">
        <f t="shared" ca="1" si="153"/>
        <v>0</v>
      </c>
      <c r="DY66" s="320">
        <f t="shared" ca="1" si="153"/>
        <v>0</v>
      </c>
      <c r="DZ66" s="320">
        <f t="shared" ca="1" si="153"/>
        <v>0</v>
      </c>
      <c r="EA66" s="320">
        <f t="shared" ca="1" si="153"/>
        <v>0</v>
      </c>
      <c r="EB66" s="320">
        <f t="shared" ca="1" si="153"/>
        <v>0</v>
      </c>
      <c r="EC66" s="320">
        <f t="shared" ca="1" si="153"/>
        <v>0</v>
      </c>
      <c r="ED66" s="320">
        <f t="shared" ca="1" si="153"/>
        <v>0</v>
      </c>
      <c r="EE66" s="320">
        <f t="shared" ca="1" si="153"/>
        <v>0</v>
      </c>
      <c r="EF66" s="320">
        <f t="shared" ca="1" si="153"/>
        <v>0</v>
      </c>
      <c r="EG66" s="320">
        <f t="shared" ca="1" si="153"/>
        <v>0</v>
      </c>
      <c r="EH66" s="320">
        <f t="shared" ca="1" si="153"/>
        <v>0</v>
      </c>
      <c r="EI66" s="320">
        <f t="shared" ca="1" si="153"/>
        <v>0</v>
      </c>
      <c r="EJ66" s="320">
        <f t="shared" ca="1" si="153"/>
        <v>0</v>
      </c>
      <c r="EK66" s="320">
        <f t="shared" ca="1" si="153"/>
        <v>0</v>
      </c>
      <c r="EM66" s="278" t="str">
        <f t="shared" ca="1" si="148"/>
        <v/>
      </c>
      <c r="EN66" s="278" t="str">
        <f t="shared" ca="1" si="109"/>
        <v/>
      </c>
      <c r="EO66" s="278" t="str">
        <f t="shared" ca="1" si="110"/>
        <v/>
      </c>
      <c r="EP66" s="278" t="str">
        <f t="shared" ca="1" si="94"/>
        <v/>
      </c>
      <c r="EQ66" s="278" t="str">
        <f ca="1">IFERROR(INDEX('郵便番号（石川県）'!$A$3:$F$2574,MATCH(INDIRECT("'("&amp;EM66&amp;")'!E7"),'郵便番号（石川県）'!$A$3:$A$2574,0),6),"")</f>
        <v/>
      </c>
      <c r="ER66" s="278" t="str">
        <f ca="1">IFERROR(INDEX('郵便番号（石川県）'!$A$3:$F$2574,MATCH(INDIRECT("'("&amp;$EM66&amp;")'!E7"),'郵便番号（石川県）'!$A$3:$A$2574,0),5),"")</f>
        <v/>
      </c>
      <c r="ES66" s="278" t="str">
        <f t="shared" ca="1" si="95"/>
        <v/>
      </c>
      <c r="ET66" s="278" t="str">
        <f t="shared" ca="1" si="96"/>
        <v/>
      </c>
      <c r="EU66" s="278" t="str">
        <f t="shared" ca="1" si="97"/>
        <v/>
      </c>
      <c r="EV66" s="278" t="str">
        <f t="shared" ca="1" si="98"/>
        <v/>
      </c>
      <c r="EW66" s="278" t="str">
        <f t="shared" ca="1" si="99"/>
        <v/>
      </c>
      <c r="EX66" s="278" t="str">
        <f t="shared" ca="1" si="100"/>
        <v/>
      </c>
      <c r="EY66" s="278" t="str">
        <f t="shared" ca="1" si="101"/>
        <v/>
      </c>
      <c r="EZ66" s="278" t="str">
        <f t="shared" ca="1" si="102"/>
        <v/>
      </c>
      <c r="FA66" s="278" t="str">
        <f t="shared" ca="1" si="103"/>
        <v/>
      </c>
      <c r="FB66" s="661" t="str">
        <f t="shared" ca="1" si="104"/>
        <v/>
      </c>
      <c r="FC66" s="664">
        <v>56</v>
      </c>
      <c r="FD66" s="279" t="str">
        <f t="shared" ca="1" si="105"/>
        <v/>
      </c>
    </row>
    <row r="67" spans="1:160" ht="34.5" customHeight="1" x14ac:dyDescent="0.15">
      <c r="A67" s="401">
        <f t="shared" ca="1" si="24"/>
        <v>0</v>
      </c>
      <c r="B67" s="402">
        <f t="shared" si="1"/>
        <v>1</v>
      </c>
      <c r="C67" s="403">
        <f t="shared" ca="1" si="136"/>
        <v>0</v>
      </c>
      <c r="D67" s="403">
        <f t="shared" ca="1" si="137"/>
        <v>0</v>
      </c>
      <c r="E67" s="403">
        <f t="shared" ca="1" si="138"/>
        <v>0</v>
      </c>
      <c r="F67" s="403">
        <f t="shared" ca="1" si="139"/>
        <v>0</v>
      </c>
      <c r="G67" s="403">
        <f t="shared" ca="1" si="140"/>
        <v>0</v>
      </c>
      <c r="H67" s="403">
        <f t="shared" si="141"/>
        <v>0</v>
      </c>
      <c r="I67" s="403">
        <f t="shared" ca="1" si="142"/>
        <v>0</v>
      </c>
      <c r="J67" s="403">
        <f t="shared" ca="1" si="143"/>
        <v>0</v>
      </c>
      <c r="K67" s="402">
        <f t="shared" ca="1" si="144"/>
        <v>0</v>
      </c>
      <c r="L67" s="402">
        <f t="shared" ca="1" si="145"/>
        <v>0</v>
      </c>
      <c r="M67" s="402">
        <f t="shared" ca="1" si="146"/>
        <v>0</v>
      </c>
      <c r="N67" s="404" t="str">
        <f t="shared" ca="1" si="147"/>
        <v>石川県</v>
      </c>
      <c r="O67" s="63"/>
      <c r="P67" s="145" t="s">
        <v>412</v>
      </c>
      <c r="Q67" s="322" t="str">
        <f t="shared" ca="1" si="32"/>
        <v/>
      </c>
      <c r="R67" s="322" t="str">
        <f t="shared" ca="1" si="33"/>
        <v/>
      </c>
      <c r="S67" s="32" t="str">
        <f t="shared" ca="1" si="134"/>
        <v/>
      </c>
      <c r="T67" s="32" t="str">
        <f t="shared" ca="1" si="135"/>
        <v/>
      </c>
      <c r="U67" s="186" t="str">
        <f t="shared" ca="1" si="35"/>
        <v/>
      </c>
      <c r="V67" s="326">
        <f ca="1">IFERROR(VLOOKUP(U67,'（様式１号）３整理番号表'!$B$4:$H$5,2,FALSE),0)</f>
        <v>0</v>
      </c>
      <c r="W67" s="67">
        <f t="shared" ca="1" si="125"/>
        <v>0</v>
      </c>
      <c r="X67" s="23" t="str">
        <f t="shared" ca="1" si="118"/>
        <v/>
      </c>
      <c r="Y67" s="52" t="str">
        <f t="shared" ca="1" si="38"/>
        <v/>
      </c>
      <c r="Z67" s="68">
        <f ca="1">IFERROR(VLOOKUP(Y67,'（様式１号）３整理番号表'!$B$10:$H$16,2,FALSE),0)</f>
        <v>0</v>
      </c>
      <c r="AA67" s="52" t="str">
        <f t="shared" ca="1" si="39"/>
        <v/>
      </c>
      <c r="AB67" s="52" t="str">
        <f t="shared" ca="1" si="40"/>
        <v/>
      </c>
      <c r="AC67" s="68">
        <f ca="1">IFERROR(VLOOKUP(AB67,'（様式１号）３整理番号表'!$B$21:$H$22,2,FALSE),0)</f>
        <v>0</v>
      </c>
      <c r="AD67" s="52" t="str">
        <f t="shared" ca="1" si="9"/>
        <v/>
      </c>
      <c r="AE67" s="68">
        <f ca="1">IFERROR(VLOOKUP(AD67,'（様式１号）３整理番号表'!$B$26:$H$31,2,FALSE),0)</f>
        <v>0</v>
      </c>
      <c r="AF67" s="52" t="str">
        <f t="shared" ca="1" si="41"/>
        <v/>
      </c>
      <c r="AG67" s="68">
        <f ca="1">IFERROR(VLOOKUP(AF67,'（様式１号）３整理番号表'!$J$5:$N$59,2,FALSE),0)</f>
        <v>0</v>
      </c>
      <c r="AH67" s="51" t="str">
        <f t="shared" ca="1" si="42"/>
        <v/>
      </c>
      <c r="AI67" s="68">
        <f ca="1">IFERROR(VLOOKUP(AH67,'（様式１号）３整理番号表'!$P$5:$R$29,2,FALSE),0)</f>
        <v>0</v>
      </c>
      <c r="AJ67" s="71" t="str">
        <f t="shared" ca="1" si="43"/>
        <v/>
      </c>
      <c r="AK67" s="71" t="str">
        <f t="shared" ca="1" si="44"/>
        <v/>
      </c>
      <c r="AL67" s="71"/>
      <c r="AM67" s="51" t="str">
        <f t="shared" ca="1" si="45"/>
        <v/>
      </c>
      <c r="AN67" s="68">
        <f ca="1">IFERROR(VLOOKUP(AM67,'（様式１号）３整理番号表'!$P$5:$R$29,2,FALSE),0)</f>
        <v>0</v>
      </c>
      <c r="AO67" s="52" t="str">
        <f t="shared" ca="1" si="46"/>
        <v/>
      </c>
      <c r="AP67" s="68">
        <f t="shared" ca="1" si="126"/>
        <v>0</v>
      </c>
      <c r="AQ67" s="52" t="str">
        <f t="shared" ca="1" si="48"/>
        <v/>
      </c>
      <c r="AR67" s="23" t="str">
        <f t="shared" ca="1" si="49"/>
        <v/>
      </c>
      <c r="AS67" s="68" t="str">
        <f t="shared" ca="1" si="127"/>
        <v/>
      </c>
      <c r="AT67" s="188" t="str">
        <f t="shared" ca="1" si="51"/>
        <v/>
      </c>
      <c r="AU67" s="55" t="str">
        <f t="shared" ca="1" si="52"/>
        <v/>
      </c>
      <c r="AV67" s="655" t="str">
        <f t="shared" ca="1" si="150"/>
        <v/>
      </c>
      <c r="AW67" s="655" t="str">
        <f t="shared" ca="1" si="150"/>
        <v/>
      </c>
      <c r="AX67" s="655" t="str">
        <f t="shared" ca="1" si="150"/>
        <v/>
      </c>
      <c r="AY67" s="655" t="str">
        <f t="shared" ca="1" si="150"/>
        <v/>
      </c>
      <c r="AZ67" s="655" t="str">
        <f t="shared" ca="1" si="54"/>
        <v/>
      </c>
      <c r="BA67" s="655" t="str">
        <f t="shared" ca="1" si="151"/>
        <v/>
      </c>
      <c r="BB67" s="655" t="str">
        <f t="shared" ca="1" si="151"/>
        <v/>
      </c>
      <c r="BC67" s="655" t="str">
        <f t="shared" ca="1" si="151"/>
        <v/>
      </c>
      <c r="BD67" s="51" t="str">
        <f t="shared" ca="1" si="56"/>
        <v/>
      </c>
      <c r="BE67" s="52" t="str">
        <f t="shared" ca="1" si="57"/>
        <v/>
      </c>
      <c r="BF67" s="69">
        <f ca="1">IF(BD67&lt;&gt;"",INDEX('（様式１号）３整理番号表'!$AB$7:$AQ$12,MATCH(BD67,'（様式１号）３整理番号表'!$AA$7:$AA$12,0),MATCH(BE67,'（様式１号）３整理番号表'!$AB$6:$AQ$6,0)),0)</f>
        <v>0</v>
      </c>
      <c r="BG67" s="71" t="str">
        <f t="shared" ca="1" si="128"/>
        <v/>
      </c>
      <c r="BH67" s="54" t="str">
        <f t="shared" ca="1" si="129"/>
        <v/>
      </c>
      <c r="BI67" s="55" t="str">
        <f t="shared" ca="1" si="59"/>
        <v/>
      </c>
      <c r="BJ67" s="54" t="str">
        <f t="shared" ca="1" si="60"/>
        <v/>
      </c>
      <c r="BK67" s="53" t="str">
        <f t="shared" ca="1" si="61"/>
        <v/>
      </c>
      <c r="BL67" s="56" t="str">
        <f t="shared" ca="1" si="62"/>
        <v/>
      </c>
      <c r="BM67" s="57" t="str">
        <f t="shared" ca="1" si="63"/>
        <v/>
      </c>
      <c r="BN67" s="58" t="str">
        <f t="shared" ca="1" si="64"/>
        <v/>
      </c>
      <c r="BO67" s="56" t="str">
        <f t="shared" ca="1" si="65"/>
        <v/>
      </c>
      <c r="BP67" s="72" t="str">
        <f t="shared" ca="1" si="66"/>
        <v/>
      </c>
      <c r="BQ67" s="70" t="str">
        <f t="shared" ca="1" si="67"/>
        <v/>
      </c>
      <c r="BR67" s="160" t="str">
        <f t="shared" ca="1" si="13"/>
        <v/>
      </c>
      <c r="BS67" s="638" t="str">
        <f t="shared" ca="1" si="68"/>
        <v/>
      </c>
      <c r="BT67" s="51" t="str">
        <f t="shared" ca="1" si="69"/>
        <v/>
      </c>
      <c r="BU67" s="59" t="str">
        <f t="shared" ca="1" si="70"/>
        <v/>
      </c>
      <c r="BV67" s="60" t="str">
        <f t="shared" ca="1" si="71"/>
        <v/>
      </c>
      <c r="BW67" s="209">
        <f ca="1">IF('ポイント要件確認等（個別表）'!AD67=1,ROUNDDOWN('ポイント要件確認等（個別表）'!AV67,-3),IF('ポイント要件確認等（個別表）'!AD67=2,ROUNDDOWN('ポイント要件確認等（個別表）'!BH67,-3),IF('ポイント要件確認等（個別表）'!AD67=3,ROUNDDOWN('ポイント要件確認等（個別表）'!BT67,-3),0)))</f>
        <v>0</v>
      </c>
      <c r="BX67" s="60" t="str">
        <f t="shared" ca="1" si="72"/>
        <v/>
      </c>
      <c r="BY67" s="210" t="e">
        <f t="shared" ca="1" si="130"/>
        <v>#VALUE!</v>
      </c>
      <c r="BZ67" s="210">
        <f t="shared" ca="1" si="131"/>
        <v>0</v>
      </c>
      <c r="CA67" s="60" t="str">
        <f t="shared" ca="1" si="75"/>
        <v/>
      </c>
      <c r="CB67" s="60" t="str">
        <f t="shared" ca="1" si="76"/>
        <v/>
      </c>
      <c r="CC67" s="636"/>
      <c r="CD67" s="60" t="str">
        <f t="shared" ca="1" si="77"/>
        <v/>
      </c>
      <c r="CE67" s="161" t="str">
        <f t="shared" ca="1" si="78"/>
        <v/>
      </c>
      <c r="CF67" s="225" t="str">
        <f t="shared" ca="1" si="79"/>
        <v>含税額</v>
      </c>
      <c r="CG67" s="226" t="str">
        <f t="shared" ca="1" si="80"/>
        <v/>
      </c>
      <c r="CH67" s="61"/>
      <c r="CI67" s="223"/>
      <c r="CJ67" s="213">
        <v>57</v>
      </c>
      <c r="CK67" s="218"/>
      <c r="CL67" s="51"/>
      <c r="CM67" s="68" t="str">
        <f>IFERROR(VLOOKUP(CL67,'（様式１号）３整理番号表'!$T$5:$V$15,2,FALSE),"")</f>
        <v/>
      </c>
      <c r="CN67" s="52"/>
      <c r="CO67" s="68" t="str">
        <f>IFERROR(VLOOKUP(CN67,'（様式１号）３整理番号表'!$T$19:$V$24,2,FALSE),"")</f>
        <v/>
      </c>
      <c r="CP67" s="52"/>
      <c r="CQ67" s="210">
        <f t="shared" si="132"/>
        <v>0</v>
      </c>
      <c r="CR67" s="227">
        <f t="shared" si="133"/>
        <v>0</v>
      </c>
      <c r="CS67" s="335" t="str">
        <f t="shared" ca="1" si="106"/>
        <v/>
      </c>
      <c r="CT67" s="31" t="str">
        <f t="shared" ca="1" si="83"/>
        <v/>
      </c>
      <c r="CU67" s="30" t="str">
        <f t="shared" ca="1" si="107"/>
        <v/>
      </c>
      <c r="CV67" s="236" t="str">
        <f t="shared" ca="1" si="84"/>
        <v/>
      </c>
      <c r="CW67" s="236" t="str">
        <f t="shared" ca="1" si="85"/>
        <v/>
      </c>
      <c r="CX67" s="236" t="str">
        <f t="shared" ca="1" si="86"/>
        <v/>
      </c>
      <c r="CY67" s="236" t="str">
        <f t="shared" ca="1" si="87"/>
        <v/>
      </c>
      <c r="CZ67" s="296" t="str">
        <f ca="1">IFERROR(VLOOKUP($CS67,'（様式１号）３整理番号表'!$Z$19:$AB$32,3,FALSE),"")</f>
        <v/>
      </c>
      <c r="DA67" s="239" t="str">
        <f t="shared" ca="1" si="88"/>
        <v/>
      </c>
      <c r="DB67" s="5"/>
      <c r="DC67" s="301" t="str">
        <f t="shared" ca="1" si="108"/>
        <v/>
      </c>
      <c r="DD67" s="304" t="str">
        <f t="shared" ca="1" si="111"/>
        <v/>
      </c>
      <c r="DE67" s="293" t="str">
        <f t="shared" ca="1" si="112"/>
        <v/>
      </c>
      <c r="DF67" s="293" t="str">
        <f t="shared" ca="1" si="113"/>
        <v/>
      </c>
      <c r="DG67" s="293" t="str">
        <f t="shared" ca="1" si="114"/>
        <v/>
      </c>
      <c r="DH67" s="293" t="str">
        <f t="shared" ca="1" si="115"/>
        <v/>
      </c>
      <c r="DI67" s="309" t="str">
        <f t="shared" ca="1" si="116"/>
        <v/>
      </c>
      <c r="DJ67" s="315" t="str">
        <f t="shared" ca="1" si="89"/>
        <v/>
      </c>
      <c r="DK67" s="5" t="str">
        <f t="shared" ca="1" si="117"/>
        <v/>
      </c>
      <c r="DL67" s="6"/>
      <c r="DM67" s="304"/>
      <c r="DN67" s="7"/>
      <c r="DO67" s="7"/>
      <c r="DP67" s="7"/>
      <c r="DQ67" s="7"/>
      <c r="DR67" s="298" t="str">
        <f>IFERROR(VLOOKUP($DL67,'（様式１号）３整理番号表'!$Z$19:$AB$32,3,FALSE),"")</f>
        <v/>
      </c>
      <c r="DS67" s="239" t="str">
        <f t="shared" si="90"/>
        <v/>
      </c>
      <c r="DT67" s="5"/>
      <c r="DU67" s="8"/>
      <c r="DV67" s="62" t="str">
        <f t="shared" ca="1" si="91"/>
        <v/>
      </c>
      <c r="DX67" s="320">
        <f t="shared" ca="1" si="153"/>
        <v>0</v>
      </c>
      <c r="DY67" s="320">
        <f t="shared" ca="1" si="153"/>
        <v>0</v>
      </c>
      <c r="DZ67" s="320">
        <f t="shared" ca="1" si="153"/>
        <v>0</v>
      </c>
      <c r="EA67" s="320">
        <f t="shared" ca="1" si="153"/>
        <v>0</v>
      </c>
      <c r="EB67" s="320">
        <f t="shared" ca="1" si="153"/>
        <v>0</v>
      </c>
      <c r="EC67" s="320">
        <f t="shared" ca="1" si="153"/>
        <v>0</v>
      </c>
      <c r="ED67" s="320">
        <f t="shared" ca="1" si="153"/>
        <v>0</v>
      </c>
      <c r="EE67" s="320">
        <f t="shared" ca="1" si="153"/>
        <v>0</v>
      </c>
      <c r="EF67" s="320">
        <f t="shared" ca="1" si="153"/>
        <v>0</v>
      </c>
      <c r="EG67" s="320">
        <f t="shared" ca="1" si="153"/>
        <v>0</v>
      </c>
      <c r="EH67" s="320">
        <f t="shared" ca="1" si="153"/>
        <v>0</v>
      </c>
      <c r="EI67" s="320">
        <f t="shared" ca="1" si="153"/>
        <v>0</v>
      </c>
      <c r="EJ67" s="320">
        <f t="shared" ca="1" si="153"/>
        <v>0</v>
      </c>
      <c r="EK67" s="320">
        <f t="shared" ca="1" si="153"/>
        <v>0</v>
      </c>
      <c r="EM67" s="278" t="str">
        <f t="shared" ca="1" si="148"/>
        <v/>
      </c>
      <c r="EN67" s="278" t="str">
        <f t="shared" ca="1" si="109"/>
        <v/>
      </c>
      <c r="EO67" s="278" t="str">
        <f t="shared" ca="1" si="110"/>
        <v/>
      </c>
      <c r="EP67" s="278" t="str">
        <f t="shared" ca="1" si="94"/>
        <v/>
      </c>
      <c r="EQ67" s="278" t="str">
        <f ca="1">IFERROR(INDEX('郵便番号（石川県）'!$A$3:$F$2574,MATCH(INDIRECT("'("&amp;EM67&amp;")'!E7"),'郵便番号（石川県）'!$A$3:$A$2574,0),6),"")</f>
        <v/>
      </c>
      <c r="ER67" s="278" t="str">
        <f ca="1">IFERROR(INDEX('郵便番号（石川県）'!$A$3:$F$2574,MATCH(INDIRECT("'("&amp;$EM67&amp;")'!E7"),'郵便番号（石川県）'!$A$3:$A$2574,0),5),"")</f>
        <v/>
      </c>
      <c r="ES67" s="278" t="str">
        <f t="shared" ca="1" si="95"/>
        <v/>
      </c>
      <c r="ET67" s="278" t="str">
        <f t="shared" ca="1" si="96"/>
        <v/>
      </c>
      <c r="EU67" s="278" t="str">
        <f t="shared" ca="1" si="97"/>
        <v/>
      </c>
      <c r="EV67" s="278" t="str">
        <f t="shared" ca="1" si="98"/>
        <v/>
      </c>
      <c r="EW67" s="278" t="str">
        <f t="shared" ca="1" si="99"/>
        <v/>
      </c>
      <c r="EX67" s="278" t="str">
        <f t="shared" ca="1" si="100"/>
        <v/>
      </c>
      <c r="EY67" s="278" t="str">
        <f t="shared" ca="1" si="101"/>
        <v/>
      </c>
      <c r="EZ67" s="278" t="str">
        <f t="shared" ca="1" si="102"/>
        <v/>
      </c>
      <c r="FA67" s="278" t="str">
        <f t="shared" ca="1" si="103"/>
        <v/>
      </c>
      <c r="FB67" s="661" t="str">
        <f t="shared" ca="1" si="104"/>
        <v/>
      </c>
      <c r="FC67" s="663">
        <v>57</v>
      </c>
      <c r="FD67" s="279" t="str">
        <f t="shared" ca="1" si="105"/>
        <v/>
      </c>
    </row>
    <row r="68" spans="1:160" ht="34.5" customHeight="1" x14ac:dyDescent="0.15">
      <c r="A68" s="401">
        <f t="shared" ca="1" si="24"/>
        <v>0</v>
      </c>
      <c r="B68" s="402">
        <f t="shared" si="1"/>
        <v>1</v>
      </c>
      <c r="C68" s="403">
        <f t="shared" ca="1" si="136"/>
        <v>0</v>
      </c>
      <c r="D68" s="403">
        <f t="shared" ca="1" si="137"/>
        <v>0</v>
      </c>
      <c r="E68" s="403">
        <f t="shared" ca="1" si="138"/>
        <v>0</v>
      </c>
      <c r="F68" s="403">
        <f t="shared" ca="1" si="139"/>
        <v>0</v>
      </c>
      <c r="G68" s="403">
        <f t="shared" ca="1" si="140"/>
        <v>0</v>
      </c>
      <c r="H68" s="403">
        <f t="shared" si="141"/>
        <v>0</v>
      </c>
      <c r="I68" s="403">
        <f t="shared" ca="1" si="142"/>
        <v>0</v>
      </c>
      <c r="J68" s="403">
        <f t="shared" ca="1" si="143"/>
        <v>0</v>
      </c>
      <c r="K68" s="402">
        <f t="shared" ca="1" si="144"/>
        <v>0</v>
      </c>
      <c r="L68" s="402">
        <f t="shared" ca="1" si="145"/>
        <v>0</v>
      </c>
      <c r="M68" s="402">
        <f t="shared" ca="1" si="146"/>
        <v>0</v>
      </c>
      <c r="N68" s="404" t="str">
        <f t="shared" ca="1" si="147"/>
        <v>石川県</v>
      </c>
      <c r="O68" s="63"/>
      <c r="P68" s="145" t="s">
        <v>412</v>
      </c>
      <c r="Q68" s="322" t="str">
        <f t="shared" ca="1" si="32"/>
        <v/>
      </c>
      <c r="R68" s="322" t="str">
        <f t="shared" ca="1" si="33"/>
        <v/>
      </c>
      <c r="S68" s="32" t="str">
        <f t="shared" ca="1" si="134"/>
        <v/>
      </c>
      <c r="T68" s="32" t="str">
        <f t="shared" ca="1" si="135"/>
        <v/>
      </c>
      <c r="U68" s="186" t="str">
        <f t="shared" ca="1" si="35"/>
        <v/>
      </c>
      <c r="V68" s="326">
        <f ca="1">IFERROR(VLOOKUP(U68,'（様式１号）３整理番号表'!$B$4:$H$5,2,FALSE),0)</f>
        <v>0</v>
      </c>
      <c r="W68" s="67">
        <f t="shared" ca="1" si="125"/>
        <v>0</v>
      </c>
      <c r="X68" s="23" t="str">
        <f t="shared" ca="1" si="118"/>
        <v/>
      </c>
      <c r="Y68" s="52" t="str">
        <f t="shared" ca="1" si="38"/>
        <v/>
      </c>
      <c r="Z68" s="68">
        <f ca="1">IFERROR(VLOOKUP(Y68,'（様式１号）３整理番号表'!$B$10:$H$16,2,FALSE),0)</f>
        <v>0</v>
      </c>
      <c r="AA68" s="52" t="str">
        <f t="shared" ca="1" si="39"/>
        <v/>
      </c>
      <c r="AB68" s="52" t="str">
        <f t="shared" ca="1" si="40"/>
        <v/>
      </c>
      <c r="AC68" s="68">
        <f ca="1">IFERROR(VLOOKUP(AB68,'（様式１号）３整理番号表'!$B$21:$H$22,2,FALSE),0)</f>
        <v>0</v>
      </c>
      <c r="AD68" s="52" t="str">
        <f t="shared" ca="1" si="9"/>
        <v/>
      </c>
      <c r="AE68" s="68">
        <f ca="1">IFERROR(VLOOKUP(AD68,'（様式１号）３整理番号表'!$B$26:$H$31,2,FALSE),0)</f>
        <v>0</v>
      </c>
      <c r="AF68" s="52" t="str">
        <f t="shared" ca="1" si="41"/>
        <v/>
      </c>
      <c r="AG68" s="68">
        <f ca="1">IFERROR(VLOOKUP(AF68,'（様式１号）３整理番号表'!$J$5:$N$59,2,FALSE),0)</f>
        <v>0</v>
      </c>
      <c r="AH68" s="51" t="str">
        <f t="shared" ca="1" si="42"/>
        <v/>
      </c>
      <c r="AI68" s="68">
        <f ca="1">IFERROR(VLOOKUP(AH68,'（様式１号）３整理番号表'!$P$5:$R$29,2,FALSE),0)</f>
        <v>0</v>
      </c>
      <c r="AJ68" s="71" t="str">
        <f t="shared" ca="1" si="43"/>
        <v/>
      </c>
      <c r="AK68" s="71" t="str">
        <f t="shared" ca="1" si="44"/>
        <v/>
      </c>
      <c r="AL68" s="71"/>
      <c r="AM68" s="51" t="str">
        <f t="shared" ca="1" si="45"/>
        <v/>
      </c>
      <c r="AN68" s="68">
        <f ca="1">IFERROR(VLOOKUP(AM68,'（様式１号）３整理番号表'!$P$5:$R$29,2,FALSE),0)</f>
        <v>0</v>
      </c>
      <c r="AO68" s="52" t="str">
        <f t="shared" ca="1" si="46"/>
        <v/>
      </c>
      <c r="AP68" s="68">
        <f t="shared" ca="1" si="126"/>
        <v>0</v>
      </c>
      <c r="AQ68" s="52" t="str">
        <f t="shared" ca="1" si="48"/>
        <v/>
      </c>
      <c r="AR68" s="23" t="str">
        <f t="shared" ca="1" si="49"/>
        <v/>
      </c>
      <c r="AS68" s="68" t="str">
        <f t="shared" ca="1" si="127"/>
        <v/>
      </c>
      <c r="AT68" s="188" t="str">
        <f t="shared" ca="1" si="51"/>
        <v/>
      </c>
      <c r="AU68" s="55" t="str">
        <f t="shared" ca="1" si="52"/>
        <v/>
      </c>
      <c r="AV68" s="655" t="str">
        <f t="shared" ca="1" si="150"/>
        <v/>
      </c>
      <c r="AW68" s="655" t="str">
        <f t="shared" ca="1" si="150"/>
        <v/>
      </c>
      <c r="AX68" s="655" t="str">
        <f t="shared" ca="1" si="150"/>
        <v/>
      </c>
      <c r="AY68" s="655" t="str">
        <f t="shared" ca="1" si="150"/>
        <v/>
      </c>
      <c r="AZ68" s="655" t="str">
        <f t="shared" ca="1" si="54"/>
        <v/>
      </c>
      <c r="BA68" s="655" t="str">
        <f t="shared" ca="1" si="151"/>
        <v/>
      </c>
      <c r="BB68" s="655" t="str">
        <f t="shared" ca="1" si="151"/>
        <v/>
      </c>
      <c r="BC68" s="655" t="str">
        <f t="shared" ca="1" si="151"/>
        <v/>
      </c>
      <c r="BD68" s="51" t="str">
        <f t="shared" ca="1" si="56"/>
        <v/>
      </c>
      <c r="BE68" s="52" t="str">
        <f t="shared" ca="1" si="57"/>
        <v/>
      </c>
      <c r="BF68" s="69">
        <f ca="1">IF(BD68&lt;&gt;"",INDEX('（様式１号）３整理番号表'!$AB$7:$AQ$12,MATCH(BD68,'（様式１号）３整理番号表'!$AA$7:$AA$12,0),MATCH(BE68,'（様式１号）３整理番号表'!$AB$6:$AQ$6,0)),0)</f>
        <v>0</v>
      </c>
      <c r="BG68" s="71" t="str">
        <f t="shared" ca="1" si="128"/>
        <v/>
      </c>
      <c r="BH68" s="54" t="str">
        <f t="shared" ca="1" si="129"/>
        <v/>
      </c>
      <c r="BI68" s="55" t="str">
        <f t="shared" ca="1" si="59"/>
        <v/>
      </c>
      <c r="BJ68" s="54" t="str">
        <f t="shared" ca="1" si="60"/>
        <v/>
      </c>
      <c r="BK68" s="53" t="str">
        <f t="shared" ca="1" si="61"/>
        <v/>
      </c>
      <c r="BL68" s="56" t="str">
        <f t="shared" ca="1" si="62"/>
        <v/>
      </c>
      <c r="BM68" s="57" t="str">
        <f t="shared" ca="1" si="63"/>
        <v/>
      </c>
      <c r="BN68" s="58" t="str">
        <f t="shared" ca="1" si="64"/>
        <v/>
      </c>
      <c r="BO68" s="56" t="str">
        <f t="shared" ca="1" si="65"/>
        <v/>
      </c>
      <c r="BP68" s="72" t="str">
        <f t="shared" ca="1" si="66"/>
        <v/>
      </c>
      <c r="BQ68" s="70" t="str">
        <f t="shared" ca="1" si="67"/>
        <v/>
      </c>
      <c r="BR68" s="160" t="str">
        <f t="shared" ca="1" si="13"/>
        <v/>
      </c>
      <c r="BS68" s="638" t="str">
        <f t="shared" ca="1" si="68"/>
        <v/>
      </c>
      <c r="BT68" s="51" t="str">
        <f t="shared" ca="1" si="69"/>
        <v/>
      </c>
      <c r="BU68" s="59" t="str">
        <f t="shared" ca="1" si="70"/>
        <v/>
      </c>
      <c r="BV68" s="60" t="str">
        <f t="shared" ca="1" si="71"/>
        <v/>
      </c>
      <c r="BW68" s="209">
        <f ca="1">IF('ポイント要件確認等（個別表）'!AD68=1,ROUNDDOWN('ポイント要件確認等（個別表）'!AV68,-3),IF('ポイント要件確認等（個別表）'!AD68=2,ROUNDDOWN('ポイント要件確認等（個別表）'!BH68,-3),IF('ポイント要件確認等（個別表）'!AD68=3,ROUNDDOWN('ポイント要件確認等（個別表）'!BT68,-3),0)))</f>
        <v>0</v>
      </c>
      <c r="BX68" s="60" t="str">
        <f t="shared" ca="1" si="72"/>
        <v/>
      </c>
      <c r="BY68" s="210" t="e">
        <f t="shared" ca="1" si="130"/>
        <v>#VALUE!</v>
      </c>
      <c r="BZ68" s="210">
        <f t="shared" ca="1" si="131"/>
        <v>0</v>
      </c>
      <c r="CA68" s="60" t="str">
        <f t="shared" ca="1" si="75"/>
        <v/>
      </c>
      <c r="CB68" s="60" t="str">
        <f t="shared" ca="1" si="76"/>
        <v/>
      </c>
      <c r="CC68" s="636"/>
      <c r="CD68" s="60" t="str">
        <f t="shared" ca="1" si="77"/>
        <v/>
      </c>
      <c r="CE68" s="161" t="str">
        <f t="shared" ca="1" si="78"/>
        <v/>
      </c>
      <c r="CF68" s="225" t="str">
        <f t="shared" ca="1" si="79"/>
        <v>含税額</v>
      </c>
      <c r="CG68" s="226" t="str">
        <f t="shared" ca="1" si="80"/>
        <v/>
      </c>
      <c r="CH68" s="61"/>
      <c r="CI68" s="223"/>
      <c r="CJ68" s="213">
        <v>58</v>
      </c>
      <c r="CK68" s="218"/>
      <c r="CL68" s="51"/>
      <c r="CM68" s="68" t="str">
        <f>IFERROR(VLOOKUP(CL68,'（様式１号）３整理番号表'!$T$5:$V$15,2,FALSE),"")</f>
        <v/>
      </c>
      <c r="CN68" s="52"/>
      <c r="CO68" s="68" t="str">
        <f>IFERROR(VLOOKUP(CN68,'（様式１号）３整理番号表'!$T$19:$V$24,2,FALSE),"")</f>
        <v/>
      </c>
      <c r="CP68" s="52"/>
      <c r="CQ68" s="210">
        <f t="shared" si="132"/>
        <v>0</v>
      </c>
      <c r="CR68" s="227">
        <f t="shared" si="133"/>
        <v>0</v>
      </c>
      <c r="CS68" s="335" t="str">
        <f t="shared" ca="1" si="106"/>
        <v/>
      </c>
      <c r="CT68" s="31" t="str">
        <f t="shared" ca="1" si="83"/>
        <v/>
      </c>
      <c r="CU68" s="30" t="str">
        <f t="shared" ca="1" si="107"/>
        <v/>
      </c>
      <c r="CV68" s="236" t="str">
        <f t="shared" ca="1" si="84"/>
        <v/>
      </c>
      <c r="CW68" s="236" t="str">
        <f t="shared" ca="1" si="85"/>
        <v/>
      </c>
      <c r="CX68" s="236" t="str">
        <f t="shared" ca="1" si="86"/>
        <v/>
      </c>
      <c r="CY68" s="236" t="str">
        <f t="shared" ca="1" si="87"/>
        <v/>
      </c>
      <c r="CZ68" s="296" t="str">
        <f ca="1">IFERROR(VLOOKUP($CS68,'（様式１号）３整理番号表'!$Z$19:$AB$32,3,FALSE),"")</f>
        <v/>
      </c>
      <c r="DA68" s="239" t="str">
        <f t="shared" ca="1" si="88"/>
        <v/>
      </c>
      <c r="DB68" s="5"/>
      <c r="DC68" s="301" t="str">
        <f t="shared" ca="1" si="108"/>
        <v/>
      </c>
      <c r="DD68" s="304" t="str">
        <f t="shared" ca="1" si="111"/>
        <v/>
      </c>
      <c r="DE68" s="293" t="str">
        <f t="shared" ca="1" si="112"/>
        <v/>
      </c>
      <c r="DF68" s="293" t="str">
        <f t="shared" ca="1" si="113"/>
        <v/>
      </c>
      <c r="DG68" s="293" t="str">
        <f t="shared" ca="1" si="114"/>
        <v/>
      </c>
      <c r="DH68" s="293" t="str">
        <f t="shared" ca="1" si="115"/>
        <v/>
      </c>
      <c r="DI68" s="309" t="str">
        <f t="shared" ca="1" si="116"/>
        <v/>
      </c>
      <c r="DJ68" s="315" t="str">
        <f t="shared" ca="1" si="89"/>
        <v/>
      </c>
      <c r="DK68" s="5" t="str">
        <f t="shared" ca="1" si="117"/>
        <v/>
      </c>
      <c r="DL68" s="6"/>
      <c r="DM68" s="304"/>
      <c r="DN68" s="7"/>
      <c r="DO68" s="7"/>
      <c r="DP68" s="7"/>
      <c r="DQ68" s="7"/>
      <c r="DR68" s="298" t="str">
        <f>IFERROR(VLOOKUP($DL68,'（様式１号）３整理番号表'!$Z$19:$AB$32,3,FALSE),"")</f>
        <v/>
      </c>
      <c r="DS68" s="239" t="str">
        <f t="shared" si="90"/>
        <v/>
      </c>
      <c r="DT68" s="5"/>
      <c r="DU68" s="8"/>
      <c r="DV68" s="62" t="str">
        <f t="shared" ca="1" si="91"/>
        <v/>
      </c>
      <c r="DX68" s="320">
        <f t="shared" ca="1" si="153"/>
        <v>0</v>
      </c>
      <c r="DY68" s="320">
        <f t="shared" ca="1" si="153"/>
        <v>0</v>
      </c>
      <c r="DZ68" s="320">
        <f t="shared" ca="1" si="153"/>
        <v>0</v>
      </c>
      <c r="EA68" s="320">
        <f t="shared" ca="1" si="153"/>
        <v>0</v>
      </c>
      <c r="EB68" s="320">
        <f t="shared" ca="1" si="153"/>
        <v>0</v>
      </c>
      <c r="EC68" s="320">
        <f t="shared" ca="1" si="153"/>
        <v>0</v>
      </c>
      <c r="ED68" s="320">
        <f t="shared" ca="1" si="153"/>
        <v>0</v>
      </c>
      <c r="EE68" s="320">
        <f t="shared" ca="1" si="153"/>
        <v>0</v>
      </c>
      <c r="EF68" s="320">
        <f t="shared" ca="1" si="153"/>
        <v>0</v>
      </c>
      <c r="EG68" s="320">
        <f t="shared" ca="1" si="153"/>
        <v>0</v>
      </c>
      <c r="EH68" s="320">
        <f t="shared" ca="1" si="153"/>
        <v>0</v>
      </c>
      <c r="EI68" s="320">
        <f t="shared" ca="1" si="153"/>
        <v>0</v>
      </c>
      <c r="EJ68" s="320">
        <f t="shared" ca="1" si="153"/>
        <v>0</v>
      </c>
      <c r="EK68" s="320">
        <f t="shared" ca="1" si="153"/>
        <v>0</v>
      </c>
      <c r="EM68" s="278" t="str">
        <f t="shared" ca="1" si="148"/>
        <v/>
      </c>
      <c r="EN68" s="278" t="str">
        <f t="shared" ca="1" si="109"/>
        <v/>
      </c>
      <c r="EO68" s="278" t="str">
        <f t="shared" ca="1" si="110"/>
        <v/>
      </c>
      <c r="EP68" s="278" t="str">
        <f t="shared" ca="1" si="94"/>
        <v/>
      </c>
      <c r="EQ68" s="278" t="str">
        <f ca="1">IFERROR(INDEX('郵便番号（石川県）'!$A$3:$F$2574,MATCH(INDIRECT("'("&amp;EM68&amp;")'!E7"),'郵便番号（石川県）'!$A$3:$A$2574,0),6),"")</f>
        <v/>
      </c>
      <c r="ER68" s="278" t="str">
        <f ca="1">IFERROR(INDEX('郵便番号（石川県）'!$A$3:$F$2574,MATCH(INDIRECT("'("&amp;$EM68&amp;")'!E7"),'郵便番号（石川県）'!$A$3:$A$2574,0),5),"")</f>
        <v/>
      </c>
      <c r="ES68" s="278" t="str">
        <f t="shared" ca="1" si="95"/>
        <v/>
      </c>
      <c r="ET68" s="278" t="str">
        <f t="shared" ca="1" si="96"/>
        <v/>
      </c>
      <c r="EU68" s="278" t="str">
        <f t="shared" ca="1" si="97"/>
        <v/>
      </c>
      <c r="EV68" s="278" t="str">
        <f t="shared" ca="1" si="98"/>
        <v/>
      </c>
      <c r="EW68" s="278" t="str">
        <f t="shared" ca="1" si="99"/>
        <v/>
      </c>
      <c r="EX68" s="278" t="str">
        <f t="shared" ca="1" si="100"/>
        <v/>
      </c>
      <c r="EY68" s="278" t="str">
        <f t="shared" ca="1" si="101"/>
        <v/>
      </c>
      <c r="EZ68" s="278" t="str">
        <f t="shared" ca="1" si="102"/>
        <v/>
      </c>
      <c r="FA68" s="278" t="str">
        <f t="shared" ca="1" si="103"/>
        <v/>
      </c>
      <c r="FB68" s="661" t="str">
        <f t="shared" ca="1" si="104"/>
        <v/>
      </c>
      <c r="FC68" s="664">
        <v>58</v>
      </c>
      <c r="FD68" s="279" t="str">
        <f t="shared" ca="1" si="105"/>
        <v/>
      </c>
    </row>
    <row r="69" spans="1:160" ht="34.5" customHeight="1" x14ac:dyDescent="0.15">
      <c r="A69" s="401">
        <f t="shared" ca="1" si="24"/>
        <v>0</v>
      </c>
      <c r="B69" s="402">
        <f t="shared" si="1"/>
        <v>1</v>
      </c>
      <c r="C69" s="403">
        <f t="shared" ca="1" si="136"/>
        <v>0</v>
      </c>
      <c r="D69" s="403">
        <f t="shared" ca="1" si="137"/>
        <v>0</v>
      </c>
      <c r="E69" s="403">
        <f t="shared" ca="1" si="138"/>
        <v>0</v>
      </c>
      <c r="F69" s="403">
        <f t="shared" ca="1" si="139"/>
        <v>0</v>
      </c>
      <c r="G69" s="403">
        <f t="shared" ca="1" si="140"/>
        <v>0</v>
      </c>
      <c r="H69" s="403">
        <f t="shared" si="141"/>
        <v>0</v>
      </c>
      <c r="I69" s="403">
        <f t="shared" ca="1" si="142"/>
        <v>0</v>
      </c>
      <c r="J69" s="403">
        <f t="shared" ca="1" si="143"/>
        <v>0</v>
      </c>
      <c r="K69" s="402">
        <f t="shared" ca="1" si="144"/>
        <v>0</v>
      </c>
      <c r="L69" s="402">
        <f t="shared" ca="1" si="145"/>
        <v>0</v>
      </c>
      <c r="M69" s="402">
        <f t="shared" ca="1" si="146"/>
        <v>0</v>
      </c>
      <c r="N69" s="404" t="str">
        <f t="shared" ca="1" si="147"/>
        <v>石川県</v>
      </c>
      <c r="O69" s="63"/>
      <c r="P69" s="145" t="s">
        <v>412</v>
      </c>
      <c r="Q69" s="322" t="str">
        <f t="shared" ca="1" si="32"/>
        <v/>
      </c>
      <c r="R69" s="322" t="str">
        <f t="shared" ca="1" si="33"/>
        <v/>
      </c>
      <c r="S69" s="32" t="str">
        <f t="shared" ca="1" si="134"/>
        <v/>
      </c>
      <c r="T69" s="32" t="str">
        <f t="shared" ca="1" si="135"/>
        <v/>
      </c>
      <c r="U69" s="186" t="str">
        <f t="shared" ca="1" si="35"/>
        <v/>
      </c>
      <c r="V69" s="326">
        <f ca="1">IFERROR(VLOOKUP(U69,'（様式１号）３整理番号表'!$B$4:$H$5,2,FALSE),0)</f>
        <v>0</v>
      </c>
      <c r="W69" s="67">
        <f t="shared" ca="1" si="125"/>
        <v>0</v>
      </c>
      <c r="X69" s="23" t="str">
        <f t="shared" ca="1" si="118"/>
        <v/>
      </c>
      <c r="Y69" s="52" t="str">
        <f t="shared" ca="1" si="38"/>
        <v/>
      </c>
      <c r="Z69" s="68">
        <f ca="1">IFERROR(VLOOKUP(Y69,'（様式１号）３整理番号表'!$B$10:$H$16,2,FALSE),0)</f>
        <v>0</v>
      </c>
      <c r="AA69" s="52" t="str">
        <f t="shared" ca="1" si="39"/>
        <v/>
      </c>
      <c r="AB69" s="52" t="str">
        <f t="shared" ca="1" si="40"/>
        <v/>
      </c>
      <c r="AC69" s="68">
        <f ca="1">IFERROR(VLOOKUP(AB69,'（様式１号）３整理番号表'!$B$21:$H$22,2,FALSE),0)</f>
        <v>0</v>
      </c>
      <c r="AD69" s="52" t="str">
        <f t="shared" ca="1" si="9"/>
        <v/>
      </c>
      <c r="AE69" s="68">
        <f ca="1">IFERROR(VLOOKUP(AD69,'（様式１号）３整理番号表'!$B$26:$H$31,2,FALSE),0)</f>
        <v>0</v>
      </c>
      <c r="AF69" s="52" t="str">
        <f t="shared" ca="1" si="41"/>
        <v/>
      </c>
      <c r="AG69" s="68">
        <f ca="1">IFERROR(VLOOKUP(AF69,'（様式１号）３整理番号表'!$J$5:$N$59,2,FALSE),0)</f>
        <v>0</v>
      </c>
      <c r="AH69" s="51" t="str">
        <f t="shared" ca="1" si="42"/>
        <v/>
      </c>
      <c r="AI69" s="68">
        <f ca="1">IFERROR(VLOOKUP(AH69,'（様式１号）３整理番号表'!$P$5:$R$29,2,FALSE),0)</f>
        <v>0</v>
      </c>
      <c r="AJ69" s="71" t="str">
        <f t="shared" ca="1" si="43"/>
        <v/>
      </c>
      <c r="AK69" s="71" t="str">
        <f t="shared" ca="1" si="44"/>
        <v/>
      </c>
      <c r="AL69" s="71"/>
      <c r="AM69" s="51" t="str">
        <f t="shared" ca="1" si="45"/>
        <v/>
      </c>
      <c r="AN69" s="68">
        <f ca="1">IFERROR(VLOOKUP(AM69,'（様式１号）３整理番号表'!$P$5:$R$29,2,FALSE),0)</f>
        <v>0</v>
      </c>
      <c r="AO69" s="52" t="str">
        <f t="shared" ca="1" si="46"/>
        <v/>
      </c>
      <c r="AP69" s="68">
        <f t="shared" ca="1" si="126"/>
        <v>0</v>
      </c>
      <c r="AQ69" s="52" t="str">
        <f t="shared" ca="1" si="48"/>
        <v/>
      </c>
      <c r="AR69" s="23" t="str">
        <f t="shared" ca="1" si="49"/>
        <v/>
      </c>
      <c r="AS69" s="68" t="str">
        <f t="shared" ca="1" si="127"/>
        <v/>
      </c>
      <c r="AT69" s="188" t="str">
        <f t="shared" ca="1" si="51"/>
        <v/>
      </c>
      <c r="AU69" s="55" t="str">
        <f t="shared" ca="1" si="52"/>
        <v/>
      </c>
      <c r="AV69" s="655" t="str">
        <f t="shared" ca="1" si="150"/>
        <v/>
      </c>
      <c r="AW69" s="655" t="str">
        <f t="shared" ca="1" si="150"/>
        <v/>
      </c>
      <c r="AX69" s="655" t="str">
        <f t="shared" ca="1" si="150"/>
        <v/>
      </c>
      <c r="AY69" s="655" t="str">
        <f t="shared" ca="1" si="150"/>
        <v/>
      </c>
      <c r="AZ69" s="655" t="str">
        <f t="shared" ca="1" si="54"/>
        <v/>
      </c>
      <c r="BA69" s="655" t="str">
        <f t="shared" ca="1" si="151"/>
        <v/>
      </c>
      <c r="BB69" s="655" t="str">
        <f t="shared" ca="1" si="151"/>
        <v/>
      </c>
      <c r="BC69" s="655" t="str">
        <f t="shared" ca="1" si="151"/>
        <v/>
      </c>
      <c r="BD69" s="51" t="str">
        <f t="shared" ca="1" si="56"/>
        <v/>
      </c>
      <c r="BE69" s="52" t="str">
        <f t="shared" ca="1" si="57"/>
        <v/>
      </c>
      <c r="BF69" s="69">
        <f ca="1">IF(BD69&lt;&gt;"",INDEX('（様式１号）３整理番号表'!$AB$7:$AQ$12,MATCH(BD69,'（様式１号）３整理番号表'!$AA$7:$AA$12,0),MATCH(BE69,'（様式１号）３整理番号表'!$AB$6:$AQ$6,0)),0)</f>
        <v>0</v>
      </c>
      <c r="BG69" s="71" t="str">
        <f t="shared" ca="1" si="128"/>
        <v/>
      </c>
      <c r="BH69" s="54" t="str">
        <f t="shared" ca="1" si="129"/>
        <v/>
      </c>
      <c r="BI69" s="55" t="str">
        <f t="shared" ca="1" si="59"/>
        <v/>
      </c>
      <c r="BJ69" s="54" t="str">
        <f t="shared" ca="1" si="60"/>
        <v/>
      </c>
      <c r="BK69" s="53" t="str">
        <f t="shared" ca="1" si="61"/>
        <v/>
      </c>
      <c r="BL69" s="56" t="str">
        <f t="shared" ca="1" si="62"/>
        <v/>
      </c>
      <c r="BM69" s="57" t="str">
        <f t="shared" ca="1" si="63"/>
        <v/>
      </c>
      <c r="BN69" s="58" t="str">
        <f t="shared" ca="1" si="64"/>
        <v/>
      </c>
      <c r="BO69" s="56" t="str">
        <f t="shared" ca="1" si="65"/>
        <v/>
      </c>
      <c r="BP69" s="72" t="str">
        <f t="shared" ca="1" si="66"/>
        <v/>
      </c>
      <c r="BQ69" s="70" t="str">
        <f t="shared" ca="1" si="67"/>
        <v/>
      </c>
      <c r="BR69" s="160" t="str">
        <f t="shared" ca="1" si="13"/>
        <v/>
      </c>
      <c r="BS69" s="638" t="str">
        <f t="shared" ca="1" si="68"/>
        <v/>
      </c>
      <c r="BT69" s="51" t="str">
        <f t="shared" ca="1" si="69"/>
        <v/>
      </c>
      <c r="BU69" s="59" t="str">
        <f t="shared" ca="1" si="70"/>
        <v/>
      </c>
      <c r="BV69" s="60" t="str">
        <f t="shared" ca="1" si="71"/>
        <v/>
      </c>
      <c r="BW69" s="209">
        <f ca="1">IF('ポイント要件確認等（個別表）'!AD69=1,ROUNDDOWN('ポイント要件確認等（個別表）'!AV69,-3),IF('ポイント要件確認等（個別表）'!AD69=2,ROUNDDOWN('ポイント要件確認等（個別表）'!BH69,-3),IF('ポイント要件確認等（個別表）'!AD69=3,ROUNDDOWN('ポイント要件確認等（個別表）'!BT69,-3),0)))</f>
        <v>0</v>
      </c>
      <c r="BX69" s="60" t="str">
        <f t="shared" ca="1" si="72"/>
        <v/>
      </c>
      <c r="BY69" s="210" t="e">
        <f t="shared" ca="1" si="130"/>
        <v>#VALUE!</v>
      </c>
      <c r="BZ69" s="210">
        <f t="shared" ca="1" si="131"/>
        <v>0</v>
      </c>
      <c r="CA69" s="60" t="str">
        <f t="shared" ca="1" si="75"/>
        <v/>
      </c>
      <c r="CB69" s="60" t="str">
        <f t="shared" ca="1" si="76"/>
        <v/>
      </c>
      <c r="CC69" s="636"/>
      <c r="CD69" s="60" t="str">
        <f t="shared" ca="1" si="77"/>
        <v/>
      </c>
      <c r="CE69" s="161" t="str">
        <f t="shared" ca="1" si="78"/>
        <v/>
      </c>
      <c r="CF69" s="225" t="str">
        <f t="shared" ca="1" si="79"/>
        <v>含税額</v>
      </c>
      <c r="CG69" s="226" t="str">
        <f t="shared" ca="1" si="80"/>
        <v/>
      </c>
      <c r="CH69" s="61"/>
      <c r="CI69" s="223"/>
      <c r="CJ69" s="213">
        <v>59</v>
      </c>
      <c r="CK69" s="218"/>
      <c r="CL69" s="51"/>
      <c r="CM69" s="68" t="str">
        <f>IFERROR(VLOOKUP(CL69,'（様式１号）３整理番号表'!$T$5:$V$15,2,FALSE),"")</f>
        <v/>
      </c>
      <c r="CN69" s="52"/>
      <c r="CO69" s="68" t="str">
        <f>IFERROR(VLOOKUP(CN69,'（様式１号）３整理番号表'!$T$19:$V$24,2,FALSE),"")</f>
        <v/>
      </c>
      <c r="CP69" s="52"/>
      <c r="CQ69" s="210">
        <f t="shared" si="132"/>
        <v>0</v>
      </c>
      <c r="CR69" s="227">
        <f t="shared" si="133"/>
        <v>0</v>
      </c>
      <c r="CS69" s="335" t="str">
        <f t="shared" ca="1" si="106"/>
        <v/>
      </c>
      <c r="CT69" s="31" t="str">
        <f t="shared" ca="1" si="83"/>
        <v/>
      </c>
      <c r="CU69" s="30" t="str">
        <f t="shared" ca="1" si="107"/>
        <v/>
      </c>
      <c r="CV69" s="236" t="str">
        <f t="shared" ca="1" si="84"/>
        <v/>
      </c>
      <c r="CW69" s="236" t="str">
        <f t="shared" ca="1" si="85"/>
        <v/>
      </c>
      <c r="CX69" s="236" t="str">
        <f t="shared" ca="1" si="86"/>
        <v/>
      </c>
      <c r="CY69" s="236" t="str">
        <f t="shared" ca="1" si="87"/>
        <v/>
      </c>
      <c r="CZ69" s="296" t="str">
        <f ca="1">IFERROR(VLOOKUP($CS69,'（様式１号）３整理番号表'!$Z$19:$AB$32,3,FALSE),"")</f>
        <v/>
      </c>
      <c r="DA69" s="239" t="str">
        <f t="shared" ca="1" si="88"/>
        <v/>
      </c>
      <c r="DB69" s="5"/>
      <c r="DC69" s="301" t="str">
        <f t="shared" ca="1" si="108"/>
        <v/>
      </c>
      <c r="DD69" s="304" t="str">
        <f t="shared" ca="1" si="111"/>
        <v/>
      </c>
      <c r="DE69" s="293" t="str">
        <f t="shared" ca="1" si="112"/>
        <v/>
      </c>
      <c r="DF69" s="293" t="str">
        <f t="shared" ca="1" si="113"/>
        <v/>
      </c>
      <c r="DG69" s="293" t="str">
        <f t="shared" ca="1" si="114"/>
        <v/>
      </c>
      <c r="DH69" s="293" t="str">
        <f t="shared" ca="1" si="115"/>
        <v/>
      </c>
      <c r="DI69" s="309" t="str">
        <f t="shared" ca="1" si="116"/>
        <v/>
      </c>
      <c r="DJ69" s="315" t="str">
        <f t="shared" ca="1" si="89"/>
        <v/>
      </c>
      <c r="DK69" s="5" t="str">
        <f t="shared" ca="1" si="117"/>
        <v/>
      </c>
      <c r="DL69" s="6"/>
      <c r="DM69" s="304"/>
      <c r="DN69" s="7"/>
      <c r="DO69" s="7"/>
      <c r="DP69" s="7"/>
      <c r="DQ69" s="7"/>
      <c r="DR69" s="298" t="str">
        <f>IFERROR(VLOOKUP($DL69,'（様式１号）３整理番号表'!$Z$19:$AB$32,3,FALSE),"")</f>
        <v/>
      </c>
      <c r="DS69" s="239" t="str">
        <f t="shared" si="90"/>
        <v/>
      </c>
      <c r="DT69" s="5"/>
      <c r="DU69" s="8"/>
      <c r="DV69" s="62" t="str">
        <f t="shared" ca="1" si="91"/>
        <v/>
      </c>
      <c r="DX69" s="320">
        <f t="shared" ca="1" si="153"/>
        <v>0</v>
      </c>
      <c r="DY69" s="320">
        <f t="shared" ca="1" si="153"/>
        <v>0</v>
      </c>
      <c r="DZ69" s="320">
        <f t="shared" ca="1" si="153"/>
        <v>0</v>
      </c>
      <c r="EA69" s="320">
        <f t="shared" ca="1" si="153"/>
        <v>0</v>
      </c>
      <c r="EB69" s="320">
        <f t="shared" ca="1" si="153"/>
        <v>0</v>
      </c>
      <c r="EC69" s="320">
        <f t="shared" ca="1" si="153"/>
        <v>0</v>
      </c>
      <c r="ED69" s="320">
        <f t="shared" ca="1" si="153"/>
        <v>0</v>
      </c>
      <c r="EE69" s="320">
        <f t="shared" ca="1" si="153"/>
        <v>0</v>
      </c>
      <c r="EF69" s="320">
        <f t="shared" ca="1" si="153"/>
        <v>0</v>
      </c>
      <c r="EG69" s="320">
        <f t="shared" ca="1" si="153"/>
        <v>0</v>
      </c>
      <c r="EH69" s="320">
        <f t="shared" ca="1" si="153"/>
        <v>0</v>
      </c>
      <c r="EI69" s="320">
        <f t="shared" ca="1" si="153"/>
        <v>0</v>
      </c>
      <c r="EJ69" s="320">
        <f t="shared" ca="1" si="153"/>
        <v>0</v>
      </c>
      <c r="EK69" s="320">
        <f t="shared" ca="1" si="153"/>
        <v>0</v>
      </c>
      <c r="EM69" s="278" t="str">
        <f t="shared" ca="1" si="148"/>
        <v/>
      </c>
      <c r="EN69" s="278" t="str">
        <f t="shared" ca="1" si="109"/>
        <v/>
      </c>
      <c r="EO69" s="278" t="str">
        <f t="shared" ca="1" si="110"/>
        <v/>
      </c>
      <c r="EP69" s="278" t="str">
        <f t="shared" ca="1" si="94"/>
        <v/>
      </c>
      <c r="EQ69" s="278" t="str">
        <f ca="1">IFERROR(INDEX('郵便番号（石川県）'!$A$3:$F$2574,MATCH(INDIRECT("'("&amp;EM69&amp;")'!E7"),'郵便番号（石川県）'!$A$3:$A$2574,0),6),"")</f>
        <v/>
      </c>
      <c r="ER69" s="278" t="str">
        <f ca="1">IFERROR(INDEX('郵便番号（石川県）'!$A$3:$F$2574,MATCH(INDIRECT("'("&amp;$EM69&amp;")'!E7"),'郵便番号（石川県）'!$A$3:$A$2574,0),5),"")</f>
        <v/>
      </c>
      <c r="ES69" s="278" t="str">
        <f t="shared" ca="1" si="95"/>
        <v/>
      </c>
      <c r="ET69" s="278" t="str">
        <f t="shared" ca="1" si="96"/>
        <v/>
      </c>
      <c r="EU69" s="278" t="str">
        <f t="shared" ca="1" si="97"/>
        <v/>
      </c>
      <c r="EV69" s="278" t="str">
        <f t="shared" ca="1" si="98"/>
        <v/>
      </c>
      <c r="EW69" s="278" t="str">
        <f t="shared" ca="1" si="99"/>
        <v/>
      </c>
      <c r="EX69" s="278" t="str">
        <f t="shared" ca="1" si="100"/>
        <v/>
      </c>
      <c r="EY69" s="278" t="str">
        <f t="shared" ca="1" si="101"/>
        <v/>
      </c>
      <c r="EZ69" s="278" t="str">
        <f t="shared" ca="1" si="102"/>
        <v/>
      </c>
      <c r="FA69" s="278" t="str">
        <f t="shared" ca="1" si="103"/>
        <v/>
      </c>
      <c r="FB69" s="661" t="str">
        <f t="shared" ca="1" si="104"/>
        <v/>
      </c>
      <c r="FC69" s="663">
        <v>59</v>
      </c>
      <c r="FD69" s="279" t="str">
        <f t="shared" ca="1" si="105"/>
        <v/>
      </c>
    </row>
    <row r="70" spans="1:160" ht="34.5" customHeight="1" x14ac:dyDescent="0.15">
      <c r="A70" s="401">
        <f t="shared" ca="1" si="24"/>
        <v>0</v>
      </c>
      <c r="B70" s="402">
        <f t="shared" si="1"/>
        <v>1</v>
      </c>
      <c r="C70" s="403">
        <f t="shared" ca="1" si="136"/>
        <v>0</v>
      </c>
      <c r="D70" s="403">
        <f t="shared" ca="1" si="137"/>
        <v>0</v>
      </c>
      <c r="E70" s="403">
        <f t="shared" ca="1" si="138"/>
        <v>0</v>
      </c>
      <c r="F70" s="403">
        <f t="shared" ca="1" si="139"/>
        <v>0</v>
      </c>
      <c r="G70" s="403">
        <f t="shared" ca="1" si="140"/>
        <v>0</v>
      </c>
      <c r="H70" s="403">
        <f t="shared" si="141"/>
        <v>0</v>
      </c>
      <c r="I70" s="403">
        <f t="shared" ca="1" si="142"/>
        <v>0</v>
      </c>
      <c r="J70" s="403">
        <f t="shared" ca="1" si="143"/>
        <v>0</v>
      </c>
      <c r="K70" s="402">
        <f t="shared" ca="1" si="144"/>
        <v>0</v>
      </c>
      <c r="L70" s="402">
        <f t="shared" ca="1" si="145"/>
        <v>0</v>
      </c>
      <c r="M70" s="402">
        <f t="shared" ca="1" si="146"/>
        <v>0</v>
      </c>
      <c r="N70" s="404" t="str">
        <f t="shared" ca="1" si="147"/>
        <v>石川県</v>
      </c>
      <c r="O70" s="63"/>
      <c r="P70" s="145" t="s">
        <v>412</v>
      </c>
      <c r="Q70" s="322" t="str">
        <f t="shared" ca="1" si="32"/>
        <v/>
      </c>
      <c r="R70" s="322" t="str">
        <f t="shared" ca="1" si="33"/>
        <v/>
      </c>
      <c r="S70" s="32" t="str">
        <f t="shared" ca="1" si="134"/>
        <v/>
      </c>
      <c r="T70" s="32" t="str">
        <f t="shared" ca="1" si="135"/>
        <v/>
      </c>
      <c r="U70" s="186" t="str">
        <f t="shared" ca="1" si="35"/>
        <v/>
      </c>
      <c r="V70" s="326">
        <f ca="1">IFERROR(VLOOKUP(U70,'（様式１号）３整理番号表'!$B$4:$H$5,2,FALSE),0)</f>
        <v>0</v>
      </c>
      <c r="W70" s="67">
        <f t="shared" ca="1" si="125"/>
        <v>0</v>
      </c>
      <c r="X70" s="23" t="str">
        <f t="shared" ca="1" si="118"/>
        <v/>
      </c>
      <c r="Y70" s="52" t="str">
        <f t="shared" ca="1" si="38"/>
        <v/>
      </c>
      <c r="Z70" s="68">
        <f ca="1">IFERROR(VLOOKUP(Y70,'（様式１号）３整理番号表'!$B$10:$H$16,2,FALSE),0)</f>
        <v>0</v>
      </c>
      <c r="AA70" s="52" t="str">
        <f t="shared" ca="1" si="39"/>
        <v/>
      </c>
      <c r="AB70" s="52" t="str">
        <f t="shared" ca="1" si="40"/>
        <v/>
      </c>
      <c r="AC70" s="68">
        <f ca="1">IFERROR(VLOOKUP(AB70,'（様式１号）３整理番号表'!$B$21:$H$22,2,FALSE),0)</f>
        <v>0</v>
      </c>
      <c r="AD70" s="52" t="str">
        <f t="shared" ca="1" si="9"/>
        <v/>
      </c>
      <c r="AE70" s="68">
        <f ca="1">IFERROR(VLOOKUP(AD70,'（様式１号）３整理番号表'!$B$26:$H$31,2,FALSE),0)</f>
        <v>0</v>
      </c>
      <c r="AF70" s="52" t="str">
        <f t="shared" ca="1" si="41"/>
        <v/>
      </c>
      <c r="AG70" s="68">
        <f ca="1">IFERROR(VLOOKUP(AF70,'（様式１号）３整理番号表'!$J$5:$N$59,2,FALSE),0)</f>
        <v>0</v>
      </c>
      <c r="AH70" s="51" t="str">
        <f t="shared" ca="1" si="42"/>
        <v/>
      </c>
      <c r="AI70" s="68">
        <f ca="1">IFERROR(VLOOKUP(AH70,'（様式１号）３整理番号表'!$P$5:$R$29,2,FALSE),0)</f>
        <v>0</v>
      </c>
      <c r="AJ70" s="71" t="str">
        <f t="shared" ca="1" si="43"/>
        <v/>
      </c>
      <c r="AK70" s="71" t="str">
        <f t="shared" ca="1" si="44"/>
        <v/>
      </c>
      <c r="AL70" s="71"/>
      <c r="AM70" s="51" t="str">
        <f t="shared" ca="1" si="45"/>
        <v/>
      </c>
      <c r="AN70" s="68">
        <f ca="1">IFERROR(VLOOKUP(AM70,'（様式１号）３整理番号表'!$P$5:$R$29,2,FALSE),0)</f>
        <v>0</v>
      </c>
      <c r="AO70" s="52" t="str">
        <f t="shared" ca="1" si="46"/>
        <v/>
      </c>
      <c r="AP70" s="68">
        <f t="shared" ca="1" si="126"/>
        <v>0</v>
      </c>
      <c r="AQ70" s="52" t="str">
        <f t="shared" ca="1" si="48"/>
        <v/>
      </c>
      <c r="AR70" s="23" t="str">
        <f t="shared" ca="1" si="49"/>
        <v/>
      </c>
      <c r="AS70" s="68" t="str">
        <f t="shared" ca="1" si="127"/>
        <v/>
      </c>
      <c r="AT70" s="188" t="str">
        <f t="shared" ca="1" si="51"/>
        <v/>
      </c>
      <c r="AU70" s="55" t="str">
        <f t="shared" ca="1" si="52"/>
        <v/>
      </c>
      <c r="AV70" s="655" t="str">
        <f t="shared" ca="1" si="150"/>
        <v/>
      </c>
      <c r="AW70" s="655" t="str">
        <f t="shared" ca="1" si="150"/>
        <v/>
      </c>
      <c r="AX70" s="655" t="str">
        <f t="shared" ca="1" si="150"/>
        <v/>
      </c>
      <c r="AY70" s="655" t="str">
        <f t="shared" ca="1" si="150"/>
        <v/>
      </c>
      <c r="AZ70" s="655" t="str">
        <f t="shared" ca="1" si="54"/>
        <v/>
      </c>
      <c r="BA70" s="655" t="str">
        <f t="shared" ca="1" si="151"/>
        <v/>
      </c>
      <c r="BB70" s="655" t="str">
        <f t="shared" ca="1" si="151"/>
        <v/>
      </c>
      <c r="BC70" s="655" t="str">
        <f t="shared" ca="1" si="151"/>
        <v/>
      </c>
      <c r="BD70" s="51" t="str">
        <f t="shared" ca="1" si="56"/>
        <v/>
      </c>
      <c r="BE70" s="52" t="str">
        <f t="shared" ca="1" si="57"/>
        <v/>
      </c>
      <c r="BF70" s="69">
        <f ca="1">IF(BD70&lt;&gt;"",INDEX('（様式１号）３整理番号表'!$AB$7:$AQ$12,MATCH(BD70,'（様式１号）３整理番号表'!$AA$7:$AA$12,0),MATCH(BE70,'（様式１号）３整理番号表'!$AB$6:$AQ$6,0)),0)</f>
        <v>0</v>
      </c>
      <c r="BG70" s="71" t="str">
        <f t="shared" ca="1" si="128"/>
        <v/>
      </c>
      <c r="BH70" s="54" t="str">
        <f t="shared" ca="1" si="129"/>
        <v/>
      </c>
      <c r="BI70" s="55" t="str">
        <f t="shared" ca="1" si="59"/>
        <v/>
      </c>
      <c r="BJ70" s="54" t="str">
        <f t="shared" ca="1" si="60"/>
        <v/>
      </c>
      <c r="BK70" s="53" t="str">
        <f t="shared" ca="1" si="61"/>
        <v/>
      </c>
      <c r="BL70" s="56" t="str">
        <f t="shared" ca="1" si="62"/>
        <v/>
      </c>
      <c r="BM70" s="57" t="str">
        <f t="shared" ca="1" si="63"/>
        <v/>
      </c>
      <c r="BN70" s="58" t="str">
        <f t="shared" ca="1" si="64"/>
        <v/>
      </c>
      <c r="BO70" s="56" t="str">
        <f t="shared" ca="1" si="65"/>
        <v/>
      </c>
      <c r="BP70" s="72" t="str">
        <f t="shared" ca="1" si="66"/>
        <v/>
      </c>
      <c r="BQ70" s="70" t="str">
        <f t="shared" ca="1" si="67"/>
        <v/>
      </c>
      <c r="BR70" s="160" t="str">
        <f t="shared" ca="1" si="13"/>
        <v/>
      </c>
      <c r="BS70" s="638" t="str">
        <f t="shared" ca="1" si="68"/>
        <v/>
      </c>
      <c r="BT70" s="51" t="str">
        <f t="shared" ca="1" si="69"/>
        <v/>
      </c>
      <c r="BU70" s="59" t="str">
        <f t="shared" ca="1" si="70"/>
        <v/>
      </c>
      <c r="BV70" s="60" t="str">
        <f t="shared" ca="1" si="71"/>
        <v/>
      </c>
      <c r="BW70" s="209">
        <f ca="1">IF('ポイント要件確認等（個別表）'!AD70=1,ROUNDDOWN('ポイント要件確認等（個別表）'!AV70,-3),IF('ポイント要件確認等（個別表）'!AD70=2,ROUNDDOWN('ポイント要件確認等（個別表）'!BH70,-3),IF('ポイント要件確認等（個別表）'!AD70=3,ROUNDDOWN('ポイント要件確認等（個別表）'!BT70,-3),0)))</f>
        <v>0</v>
      </c>
      <c r="BX70" s="60" t="str">
        <f t="shared" ca="1" si="72"/>
        <v/>
      </c>
      <c r="BY70" s="210" t="e">
        <f t="shared" ca="1" si="130"/>
        <v>#VALUE!</v>
      </c>
      <c r="BZ70" s="210">
        <f t="shared" ca="1" si="131"/>
        <v>0</v>
      </c>
      <c r="CA70" s="60" t="str">
        <f t="shared" ca="1" si="75"/>
        <v/>
      </c>
      <c r="CB70" s="60" t="str">
        <f t="shared" ca="1" si="76"/>
        <v/>
      </c>
      <c r="CC70" s="636"/>
      <c r="CD70" s="60" t="str">
        <f t="shared" ca="1" si="77"/>
        <v/>
      </c>
      <c r="CE70" s="161" t="str">
        <f t="shared" ca="1" si="78"/>
        <v/>
      </c>
      <c r="CF70" s="225" t="str">
        <f t="shared" ca="1" si="79"/>
        <v>含税額</v>
      </c>
      <c r="CG70" s="226" t="str">
        <f t="shared" ca="1" si="80"/>
        <v/>
      </c>
      <c r="CH70" s="61"/>
      <c r="CI70" s="223"/>
      <c r="CJ70" s="213">
        <v>60</v>
      </c>
      <c r="CK70" s="218"/>
      <c r="CL70" s="51"/>
      <c r="CM70" s="68" t="str">
        <f>IFERROR(VLOOKUP(CL70,'（様式１号）３整理番号表'!$T$5:$V$15,2,FALSE),"")</f>
        <v/>
      </c>
      <c r="CN70" s="52"/>
      <c r="CO70" s="68" t="str">
        <f>IFERROR(VLOOKUP(CN70,'（様式１号）３整理番号表'!$T$19:$V$24,2,FALSE),"")</f>
        <v/>
      </c>
      <c r="CP70" s="52"/>
      <c r="CQ70" s="210">
        <f t="shared" si="132"/>
        <v>0</v>
      </c>
      <c r="CR70" s="227">
        <f t="shared" si="133"/>
        <v>0</v>
      </c>
      <c r="CS70" s="335" t="str">
        <f t="shared" ca="1" si="106"/>
        <v/>
      </c>
      <c r="CT70" s="31" t="str">
        <f t="shared" ca="1" si="83"/>
        <v/>
      </c>
      <c r="CU70" s="30" t="str">
        <f t="shared" ca="1" si="107"/>
        <v/>
      </c>
      <c r="CV70" s="236" t="str">
        <f t="shared" ca="1" si="84"/>
        <v/>
      </c>
      <c r="CW70" s="236" t="str">
        <f t="shared" ca="1" si="85"/>
        <v/>
      </c>
      <c r="CX70" s="236" t="str">
        <f t="shared" ca="1" si="86"/>
        <v/>
      </c>
      <c r="CY70" s="236" t="str">
        <f t="shared" ca="1" si="87"/>
        <v/>
      </c>
      <c r="CZ70" s="296" t="str">
        <f ca="1">IFERROR(VLOOKUP($CS70,'（様式１号）３整理番号表'!$Z$19:$AB$32,3,FALSE),"")</f>
        <v/>
      </c>
      <c r="DA70" s="239" t="str">
        <f t="shared" ca="1" si="88"/>
        <v/>
      </c>
      <c r="DB70" s="5"/>
      <c r="DC70" s="301" t="str">
        <f t="shared" ca="1" si="108"/>
        <v/>
      </c>
      <c r="DD70" s="304" t="str">
        <f t="shared" ca="1" si="111"/>
        <v/>
      </c>
      <c r="DE70" s="293" t="str">
        <f t="shared" ca="1" si="112"/>
        <v/>
      </c>
      <c r="DF70" s="293" t="str">
        <f t="shared" ca="1" si="113"/>
        <v/>
      </c>
      <c r="DG70" s="293" t="str">
        <f t="shared" ca="1" si="114"/>
        <v/>
      </c>
      <c r="DH70" s="293" t="str">
        <f t="shared" ca="1" si="115"/>
        <v/>
      </c>
      <c r="DI70" s="309" t="str">
        <f t="shared" ca="1" si="116"/>
        <v/>
      </c>
      <c r="DJ70" s="315" t="str">
        <f t="shared" ca="1" si="89"/>
        <v/>
      </c>
      <c r="DK70" s="5" t="str">
        <f t="shared" ca="1" si="117"/>
        <v/>
      </c>
      <c r="DL70" s="6"/>
      <c r="DM70" s="304"/>
      <c r="DN70" s="7"/>
      <c r="DO70" s="7"/>
      <c r="DP70" s="7"/>
      <c r="DQ70" s="7"/>
      <c r="DR70" s="298" t="str">
        <f>IFERROR(VLOOKUP($DL70,'（様式１号）３整理番号表'!$Z$19:$AB$32,3,FALSE),"")</f>
        <v/>
      </c>
      <c r="DS70" s="239" t="str">
        <f t="shared" si="90"/>
        <v/>
      </c>
      <c r="DT70" s="5"/>
      <c r="DU70" s="8"/>
      <c r="DV70" s="62" t="str">
        <f t="shared" ca="1" si="91"/>
        <v/>
      </c>
      <c r="DX70" s="320">
        <f t="shared" ca="1" si="153"/>
        <v>0</v>
      </c>
      <c r="DY70" s="320">
        <f t="shared" ca="1" si="153"/>
        <v>0</v>
      </c>
      <c r="DZ70" s="320">
        <f t="shared" ca="1" si="153"/>
        <v>0</v>
      </c>
      <c r="EA70" s="320">
        <f t="shared" ca="1" si="153"/>
        <v>0</v>
      </c>
      <c r="EB70" s="320">
        <f t="shared" ca="1" si="153"/>
        <v>0</v>
      </c>
      <c r="EC70" s="320">
        <f t="shared" ca="1" si="153"/>
        <v>0</v>
      </c>
      <c r="ED70" s="320">
        <f t="shared" ca="1" si="153"/>
        <v>0</v>
      </c>
      <c r="EE70" s="320">
        <f t="shared" ca="1" si="153"/>
        <v>0</v>
      </c>
      <c r="EF70" s="320">
        <f t="shared" ca="1" si="153"/>
        <v>0</v>
      </c>
      <c r="EG70" s="320">
        <f t="shared" ca="1" si="153"/>
        <v>0</v>
      </c>
      <c r="EH70" s="320">
        <f t="shared" ca="1" si="153"/>
        <v>0</v>
      </c>
      <c r="EI70" s="320">
        <f t="shared" ca="1" si="153"/>
        <v>0</v>
      </c>
      <c r="EJ70" s="320">
        <f t="shared" ca="1" si="153"/>
        <v>0</v>
      </c>
      <c r="EK70" s="320">
        <f t="shared" ca="1" si="153"/>
        <v>0</v>
      </c>
      <c r="EM70" s="278" t="str">
        <f t="shared" ca="1" si="148"/>
        <v/>
      </c>
      <c r="EN70" s="278" t="str">
        <f t="shared" ca="1" si="109"/>
        <v/>
      </c>
      <c r="EO70" s="278" t="str">
        <f t="shared" ca="1" si="110"/>
        <v/>
      </c>
      <c r="EP70" s="278" t="str">
        <f t="shared" ca="1" si="94"/>
        <v/>
      </c>
      <c r="EQ70" s="278" t="str">
        <f ca="1">IFERROR(INDEX('郵便番号（石川県）'!$A$3:$F$2574,MATCH(INDIRECT("'("&amp;EM70&amp;")'!E7"),'郵便番号（石川県）'!$A$3:$A$2574,0),6),"")</f>
        <v/>
      </c>
      <c r="ER70" s="278" t="str">
        <f ca="1">IFERROR(INDEX('郵便番号（石川県）'!$A$3:$F$2574,MATCH(INDIRECT("'("&amp;$EM70&amp;")'!E7"),'郵便番号（石川県）'!$A$3:$A$2574,0),5),"")</f>
        <v/>
      </c>
      <c r="ES70" s="278" t="str">
        <f t="shared" ca="1" si="95"/>
        <v/>
      </c>
      <c r="ET70" s="278" t="str">
        <f t="shared" ca="1" si="96"/>
        <v/>
      </c>
      <c r="EU70" s="278" t="str">
        <f t="shared" ca="1" si="97"/>
        <v/>
      </c>
      <c r="EV70" s="278" t="str">
        <f t="shared" ca="1" si="98"/>
        <v/>
      </c>
      <c r="EW70" s="278" t="str">
        <f t="shared" ca="1" si="99"/>
        <v/>
      </c>
      <c r="EX70" s="278" t="str">
        <f t="shared" ca="1" si="100"/>
        <v/>
      </c>
      <c r="EY70" s="278" t="str">
        <f t="shared" ca="1" si="101"/>
        <v/>
      </c>
      <c r="EZ70" s="278" t="str">
        <f t="shared" ca="1" si="102"/>
        <v/>
      </c>
      <c r="FA70" s="278" t="str">
        <f t="shared" ca="1" si="103"/>
        <v/>
      </c>
      <c r="FB70" s="661" t="str">
        <f t="shared" ca="1" si="104"/>
        <v/>
      </c>
      <c r="FC70" s="664">
        <v>60</v>
      </c>
      <c r="FD70" s="279" t="str">
        <f t="shared" ca="1" si="105"/>
        <v/>
      </c>
    </row>
    <row r="71" spans="1:160" ht="34.5" customHeight="1" x14ac:dyDescent="0.15">
      <c r="A71" s="401">
        <f t="shared" ca="1" si="24"/>
        <v>0</v>
      </c>
      <c r="B71" s="402">
        <f t="shared" si="1"/>
        <v>1</v>
      </c>
      <c r="C71" s="403">
        <f t="shared" ca="1" si="136"/>
        <v>0</v>
      </c>
      <c r="D71" s="403">
        <f t="shared" ca="1" si="137"/>
        <v>0</v>
      </c>
      <c r="E71" s="403">
        <f t="shared" ca="1" si="138"/>
        <v>0</v>
      </c>
      <c r="F71" s="403">
        <f t="shared" ca="1" si="139"/>
        <v>0</v>
      </c>
      <c r="G71" s="403">
        <f t="shared" ca="1" si="140"/>
        <v>0</v>
      </c>
      <c r="H71" s="403">
        <f t="shared" si="141"/>
        <v>0</v>
      </c>
      <c r="I71" s="403">
        <f t="shared" ca="1" si="142"/>
        <v>0</v>
      </c>
      <c r="J71" s="403">
        <f t="shared" ca="1" si="143"/>
        <v>0</v>
      </c>
      <c r="K71" s="402">
        <f t="shared" ca="1" si="144"/>
        <v>0</v>
      </c>
      <c r="L71" s="402">
        <f t="shared" ca="1" si="145"/>
        <v>0</v>
      </c>
      <c r="M71" s="402">
        <f t="shared" ca="1" si="146"/>
        <v>0</v>
      </c>
      <c r="N71" s="404" t="str">
        <f t="shared" ca="1" si="147"/>
        <v>石川県</v>
      </c>
      <c r="O71" s="63"/>
      <c r="P71" s="145" t="s">
        <v>412</v>
      </c>
      <c r="Q71" s="322" t="str">
        <f t="shared" ca="1" si="32"/>
        <v/>
      </c>
      <c r="R71" s="322" t="str">
        <f t="shared" ca="1" si="33"/>
        <v/>
      </c>
      <c r="S71" s="32" t="str">
        <f t="shared" ca="1" si="134"/>
        <v/>
      </c>
      <c r="T71" s="32" t="str">
        <f t="shared" ca="1" si="135"/>
        <v/>
      </c>
      <c r="U71" s="186" t="str">
        <f t="shared" ca="1" si="35"/>
        <v/>
      </c>
      <c r="V71" s="326">
        <f ca="1">IFERROR(VLOOKUP(U71,'（様式１号）３整理番号表'!$B$4:$H$5,2,FALSE),0)</f>
        <v>0</v>
      </c>
      <c r="W71" s="67">
        <f t="shared" ca="1" si="125"/>
        <v>0</v>
      </c>
      <c r="X71" s="23" t="str">
        <f t="shared" ca="1" si="118"/>
        <v/>
      </c>
      <c r="Y71" s="52" t="str">
        <f t="shared" ca="1" si="38"/>
        <v/>
      </c>
      <c r="Z71" s="68">
        <f ca="1">IFERROR(VLOOKUP(Y71,'（様式１号）３整理番号表'!$B$10:$H$16,2,FALSE),0)</f>
        <v>0</v>
      </c>
      <c r="AA71" s="52" t="str">
        <f t="shared" ca="1" si="39"/>
        <v/>
      </c>
      <c r="AB71" s="52" t="str">
        <f t="shared" ca="1" si="40"/>
        <v/>
      </c>
      <c r="AC71" s="68">
        <f ca="1">IFERROR(VLOOKUP(AB71,'（様式１号）３整理番号表'!$B$21:$H$22,2,FALSE),0)</f>
        <v>0</v>
      </c>
      <c r="AD71" s="52" t="str">
        <f t="shared" ca="1" si="9"/>
        <v/>
      </c>
      <c r="AE71" s="68">
        <f ca="1">IFERROR(VLOOKUP(AD71,'（様式１号）３整理番号表'!$B$26:$H$31,2,FALSE),0)</f>
        <v>0</v>
      </c>
      <c r="AF71" s="52" t="str">
        <f t="shared" ca="1" si="41"/>
        <v/>
      </c>
      <c r="AG71" s="68">
        <f ca="1">IFERROR(VLOOKUP(AF71,'（様式１号）３整理番号表'!$J$5:$N$59,2,FALSE),0)</f>
        <v>0</v>
      </c>
      <c r="AH71" s="51" t="str">
        <f t="shared" ca="1" si="42"/>
        <v/>
      </c>
      <c r="AI71" s="68">
        <f ca="1">IFERROR(VLOOKUP(AH71,'（様式１号）３整理番号表'!$P$5:$R$29,2,FALSE),0)</f>
        <v>0</v>
      </c>
      <c r="AJ71" s="71" t="str">
        <f t="shared" ca="1" si="43"/>
        <v/>
      </c>
      <c r="AK71" s="71" t="str">
        <f t="shared" ca="1" si="44"/>
        <v/>
      </c>
      <c r="AL71" s="71"/>
      <c r="AM71" s="51" t="str">
        <f t="shared" ca="1" si="45"/>
        <v/>
      </c>
      <c r="AN71" s="68">
        <f ca="1">IFERROR(VLOOKUP(AM71,'（様式１号）３整理番号表'!$P$5:$R$29,2,FALSE),0)</f>
        <v>0</v>
      </c>
      <c r="AO71" s="52" t="str">
        <f t="shared" ca="1" si="46"/>
        <v/>
      </c>
      <c r="AP71" s="68">
        <f t="shared" ca="1" si="126"/>
        <v>0</v>
      </c>
      <c r="AQ71" s="52" t="str">
        <f t="shared" ca="1" si="48"/>
        <v/>
      </c>
      <c r="AR71" s="23" t="str">
        <f t="shared" ca="1" si="49"/>
        <v/>
      </c>
      <c r="AS71" s="68" t="str">
        <f t="shared" ca="1" si="127"/>
        <v/>
      </c>
      <c r="AT71" s="188" t="str">
        <f t="shared" ca="1" si="51"/>
        <v/>
      </c>
      <c r="AU71" s="55" t="str">
        <f t="shared" ca="1" si="52"/>
        <v/>
      </c>
      <c r="AV71" s="655" t="str">
        <f t="shared" ca="1" si="150"/>
        <v/>
      </c>
      <c r="AW71" s="655" t="str">
        <f t="shared" ca="1" si="150"/>
        <v/>
      </c>
      <c r="AX71" s="655" t="str">
        <f t="shared" ca="1" si="150"/>
        <v/>
      </c>
      <c r="AY71" s="655" t="str">
        <f t="shared" ca="1" si="150"/>
        <v/>
      </c>
      <c r="AZ71" s="655" t="str">
        <f t="shared" ca="1" si="54"/>
        <v/>
      </c>
      <c r="BA71" s="655" t="str">
        <f t="shared" ca="1" si="151"/>
        <v/>
      </c>
      <c r="BB71" s="655" t="str">
        <f t="shared" ca="1" si="151"/>
        <v/>
      </c>
      <c r="BC71" s="655" t="str">
        <f t="shared" ca="1" si="151"/>
        <v/>
      </c>
      <c r="BD71" s="51" t="str">
        <f t="shared" ca="1" si="56"/>
        <v/>
      </c>
      <c r="BE71" s="52" t="str">
        <f t="shared" ca="1" si="57"/>
        <v/>
      </c>
      <c r="BF71" s="69">
        <f ca="1">IF(BD71&lt;&gt;"",INDEX('（様式１号）３整理番号表'!$AB$7:$AQ$12,MATCH(BD71,'（様式１号）３整理番号表'!$AA$7:$AA$12,0),MATCH(BE71,'（様式１号）３整理番号表'!$AB$6:$AQ$6,0)),0)</f>
        <v>0</v>
      </c>
      <c r="BG71" s="71" t="str">
        <f t="shared" ca="1" si="128"/>
        <v/>
      </c>
      <c r="BH71" s="54" t="str">
        <f t="shared" ca="1" si="129"/>
        <v/>
      </c>
      <c r="BI71" s="55" t="str">
        <f t="shared" ca="1" si="59"/>
        <v/>
      </c>
      <c r="BJ71" s="54" t="str">
        <f t="shared" ca="1" si="60"/>
        <v/>
      </c>
      <c r="BK71" s="53" t="str">
        <f t="shared" ca="1" si="61"/>
        <v/>
      </c>
      <c r="BL71" s="56" t="str">
        <f t="shared" ca="1" si="62"/>
        <v/>
      </c>
      <c r="BM71" s="57" t="str">
        <f t="shared" ca="1" si="63"/>
        <v/>
      </c>
      <c r="BN71" s="58" t="str">
        <f t="shared" ca="1" si="64"/>
        <v/>
      </c>
      <c r="BO71" s="56" t="str">
        <f t="shared" ca="1" si="65"/>
        <v/>
      </c>
      <c r="BP71" s="72" t="str">
        <f t="shared" ca="1" si="66"/>
        <v/>
      </c>
      <c r="BQ71" s="70" t="str">
        <f t="shared" ca="1" si="67"/>
        <v/>
      </c>
      <c r="BR71" s="160" t="str">
        <f t="shared" ca="1" si="13"/>
        <v/>
      </c>
      <c r="BS71" s="638" t="str">
        <f t="shared" ca="1" si="68"/>
        <v/>
      </c>
      <c r="BT71" s="51" t="str">
        <f t="shared" ca="1" si="69"/>
        <v/>
      </c>
      <c r="BU71" s="59" t="str">
        <f t="shared" ca="1" si="70"/>
        <v/>
      </c>
      <c r="BV71" s="60" t="str">
        <f t="shared" ca="1" si="71"/>
        <v/>
      </c>
      <c r="BW71" s="209">
        <f ca="1">IF('ポイント要件確認等（個別表）'!AD71=1,ROUNDDOWN('ポイント要件確認等（個別表）'!AV71,-3),IF('ポイント要件確認等（個別表）'!AD71=2,ROUNDDOWN('ポイント要件確認等（個別表）'!BH71,-3),IF('ポイント要件確認等（個別表）'!AD71=3,ROUNDDOWN('ポイント要件確認等（個別表）'!BT71,-3),0)))</f>
        <v>0</v>
      </c>
      <c r="BX71" s="60" t="str">
        <f t="shared" ca="1" si="72"/>
        <v/>
      </c>
      <c r="BY71" s="210" t="e">
        <f t="shared" ca="1" si="130"/>
        <v>#VALUE!</v>
      </c>
      <c r="BZ71" s="210">
        <f t="shared" ca="1" si="131"/>
        <v>0</v>
      </c>
      <c r="CA71" s="60" t="str">
        <f t="shared" ca="1" si="75"/>
        <v/>
      </c>
      <c r="CB71" s="60" t="str">
        <f t="shared" ca="1" si="76"/>
        <v/>
      </c>
      <c r="CC71" s="636"/>
      <c r="CD71" s="60" t="str">
        <f t="shared" ca="1" si="77"/>
        <v/>
      </c>
      <c r="CE71" s="161" t="str">
        <f t="shared" ca="1" si="78"/>
        <v/>
      </c>
      <c r="CF71" s="225" t="str">
        <f t="shared" ca="1" si="79"/>
        <v>含税額</v>
      </c>
      <c r="CG71" s="226" t="str">
        <f t="shared" ca="1" si="80"/>
        <v/>
      </c>
      <c r="CH71" s="61"/>
      <c r="CI71" s="223"/>
      <c r="CJ71" s="213">
        <v>61</v>
      </c>
      <c r="CK71" s="218"/>
      <c r="CL71" s="51"/>
      <c r="CM71" s="68" t="str">
        <f>IFERROR(VLOOKUP(CL71,'（様式１号）３整理番号表'!$T$5:$V$15,2,FALSE),"")</f>
        <v/>
      </c>
      <c r="CN71" s="52"/>
      <c r="CO71" s="68" t="str">
        <f>IFERROR(VLOOKUP(CN71,'（様式１号）３整理番号表'!$T$19:$V$24,2,FALSE),"")</f>
        <v/>
      </c>
      <c r="CP71" s="52"/>
      <c r="CQ71" s="210">
        <f t="shared" si="132"/>
        <v>0</v>
      </c>
      <c r="CR71" s="227">
        <f t="shared" si="133"/>
        <v>0</v>
      </c>
      <c r="CS71" s="335" t="str">
        <f t="shared" ca="1" si="106"/>
        <v/>
      </c>
      <c r="CT71" s="31" t="str">
        <f t="shared" ca="1" si="83"/>
        <v/>
      </c>
      <c r="CU71" s="30" t="str">
        <f t="shared" ca="1" si="107"/>
        <v/>
      </c>
      <c r="CV71" s="236" t="str">
        <f t="shared" ca="1" si="84"/>
        <v/>
      </c>
      <c r="CW71" s="236" t="str">
        <f t="shared" ca="1" si="85"/>
        <v/>
      </c>
      <c r="CX71" s="236" t="str">
        <f t="shared" ca="1" si="86"/>
        <v/>
      </c>
      <c r="CY71" s="236" t="str">
        <f t="shared" ca="1" si="87"/>
        <v/>
      </c>
      <c r="CZ71" s="296" t="str">
        <f ca="1">IFERROR(VLOOKUP($CS71,'（様式１号）３整理番号表'!$Z$19:$AB$32,3,FALSE),"")</f>
        <v/>
      </c>
      <c r="DA71" s="239" t="str">
        <f t="shared" ca="1" si="88"/>
        <v/>
      </c>
      <c r="DB71" s="5"/>
      <c r="DC71" s="301" t="str">
        <f t="shared" ca="1" si="108"/>
        <v/>
      </c>
      <c r="DD71" s="304" t="str">
        <f t="shared" ca="1" si="111"/>
        <v/>
      </c>
      <c r="DE71" s="293" t="str">
        <f t="shared" ca="1" si="112"/>
        <v/>
      </c>
      <c r="DF71" s="293" t="str">
        <f t="shared" ca="1" si="113"/>
        <v/>
      </c>
      <c r="DG71" s="293" t="str">
        <f t="shared" ca="1" si="114"/>
        <v/>
      </c>
      <c r="DH71" s="293" t="str">
        <f t="shared" ca="1" si="115"/>
        <v/>
      </c>
      <c r="DI71" s="309" t="str">
        <f t="shared" ca="1" si="116"/>
        <v/>
      </c>
      <c r="DJ71" s="315" t="str">
        <f t="shared" ca="1" si="89"/>
        <v/>
      </c>
      <c r="DK71" s="5" t="str">
        <f t="shared" ca="1" si="117"/>
        <v/>
      </c>
      <c r="DL71" s="6"/>
      <c r="DM71" s="304"/>
      <c r="DN71" s="7"/>
      <c r="DO71" s="7"/>
      <c r="DP71" s="7"/>
      <c r="DQ71" s="7"/>
      <c r="DR71" s="298" t="str">
        <f>IFERROR(VLOOKUP($DL71,'（様式１号）３整理番号表'!$Z$19:$AB$32,3,FALSE),"")</f>
        <v/>
      </c>
      <c r="DS71" s="239" t="str">
        <f t="shared" si="90"/>
        <v/>
      </c>
      <c r="DT71" s="5"/>
      <c r="DU71" s="8"/>
      <c r="DV71" s="62" t="str">
        <f t="shared" ca="1" si="91"/>
        <v/>
      </c>
      <c r="DX71" s="320">
        <f t="shared" ca="1" si="153"/>
        <v>0</v>
      </c>
      <c r="DY71" s="320">
        <f t="shared" ca="1" si="153"/>
        <v>0</v>
      </c>
      <c r="DZ71" s="320">
        <f t="shared" ca="1" si="153"/>
        <v>0</v>
      </c>
      <c r="EA71" s="320">
        <f t="shared" ca="1" si="153"/>
        <v>0</v>
      </c>
      <c r="EB71" s="320">
        <f t="shared" ca="1" si="153"/>
        <v>0</v>
      </c>
      <c r="EC71" s="320">
        <f t="shared" ca="1" si="153"/>
        <v>0</v>
      </c>
      <c r="ED71" s="320">
        <f t="shared" ca="1" si="153"/>
        <v>0</v>
      </c>
      <c r="EE71" s="320">
        <f t="shared" ca="1" si="153"/>
        <v>0</v>
      </c>
      <c r="EF71" s="320">
        <f t="shared" ca="1" si="153"/>
        <v>0</v>
      </c>
      <c r="EG71" s="320">
        <f t="shared" ca="1" si="153"/>
        <v>0</v>
      </c>
      <c r="EH71" s="320">
        <f t="shared" ca="1" si="153"/>
        <v>0</v>
      </c>
      <c r="EI71" s="320">
        <f t="shared" ca="1" si="153"/>
        <v>0</v>
      </c>
      <c r="EJ71" s="320">
        <f t="shared" ca="1" si="153"/>
        <v>0</v>
      </c>
      <c r="EK71" s="320">
        <f t="shared" ca="1" si="153"/>
        <v>0</v>
      </c>
      <c r="EM71" s="278" t="str">
        <f t="shared" ca="1" si="148"/>
        <v/>
      </c>
      <c r="EN71" s="278" t="str">
        <f t="shared" ca="1" si="109"/>
        <v/>
      </c>
      <c r="EO71" s="278" t="str">
        <f t="shared" ca="1" si="110"/>
        <v/>
      </c>
      <c r="EP71" s="278" t="str">
        <f t="shared" ca="1" si="94"/>
        <v/>
      </c>
      <c r="EQ71" s="278" t="str">
        <f ca="1">IFERROR(INDEX('郵便番号（石川県）'!$A$3:$F$2574,MATCH(INDIRECT("'("&amp;EM71&amp;")'!E7"),'郵便番号（石川県）'!$A$3:$A$2574,0),6),"")</f>
        <v/>
      </c>
      <c r="ER71" s="278" t="str">
        <f ca="1">IFERROR(INDEX('郵便番号（石川県）'!$A$3:$F$2574,MATCH(INDIRECT("'("&amp;$EM71&amp;")'!E7"),'郵便番号（石川県）'!$A$3:$A$2574,0),5),"")</f>
        <v/>
      </c>
      <c r="ES71" s="278" t="str">
        <f t="shared" ca="1" si="95"/>
        <v/>
      </c>
      <c r="ET71" s="278" t="str">
        <f t="shared" ca="1" si="96"/>
        <v/>
      </c>
      <c r="EU71" s="278" t="str">
        <f t="shared" ca="1" si="97"/>
        <v/>
      </c>
      <c r="EV71" s="278" t="str">
        <f t="shared" ca="1" si="98"/>
        <v/>
      </c>
      <c r="EW71" s="278" t="str">
        <f t="shared" ca="1" si="99"/>
        <v/>
      </c>
      <c r="EX71" s="278" t="str">
        <f t="shared" ca="1" si="100"/>
        <v/>
      </c>
      <c r="EY71" s="278" t="str">
        <f t="shared" ca="1" si="101"/>
        <v/>
      </c>
      <c r="EZ71" s="278" t="str">
        <f t="shared" ca="1" si="102"/>
        <v/>
      </c>
      <c r="FA71" s="278" t="str">
        <f t="shared" ca="1" si="103"/>
        <v/>
      </c>
      <c r="FB71" s="661" t="str">
        <f t="shared" ca="1" si="104"/>
        <v/>
      </c>
      <c r="FC71" s="663">
        <v>61</v>
      </c>
      <c r="FD71" s="279" t="str">
        <f t="shared" ca="1" si="105"/>
        <v/>
      </c>
    </row>
    <row r="72" spans="1:160" ht="34.5" customHeight="1" x14ac:dyDescent="0.15">
      <c r="A72" s="401">
        <f t="shared" ca="1" si="24"/>
        <v>0</v>
      </c>
      <c r="B72" s="402">
        <f t="shared" si="1"/>
        <v>1</v>
      </c>
      <c r="C72" s="403">
        <f t="shared" ca="1" si="136"/>
        <v>0</v>
      </c>
      <c r="D72" s="403">
        <f t="shared" ca="1" si="137"/>
        <v>0</v>
      </c>
      <c r="E72" s="403">
        <f t="shared" ca="1" si="138"/>
        <v>0</v>
      </c>
      <c r="F72" s="403">
        <f t="shared" ca="1" si="139"/>
        <v>0</v>
      </c>
      <c r="G72" s="403">
        <f t="shared" ca="1" si="140"/>
        <v>0</v>
      </c>
      <c r="H72" s="403">
        <f t="shared" si="141"/>
        <v>0</v>
      </c>
      <c r="I72" s="403">
        <f t="shared" ca="1" si="142"/>
        <v>0</v>
      </c>
      <c r="J72" s="403">
        <f t="shared" ca="1" si="143"/>
        <v>0</v>
      </c>
      <c r="K72" s="402">
        <f t="shared" ca="1" si="144"/>
        <v>0</v>
      </c>
      <c r="L72" s="402">
        <f t="shared" ca="1" si="145"/>
        <v>0</v>
      </c>
      <c r="M72" s="402">
        <f t="shared" ca="1" si="146"/>
        <v>0</v>
      </c>
      <c r="N72" s="404" t="str">
        <f t="shared" ca="1" si="147"/>
        <v>石川県</v>
      </c>
      <c r="O72" s="63"/>
      <c r="P72" s="145" t="s">
        <v>412</v>
      </c>
      <c r="Q72" s="322" t="str">
        <f t="shared" ca="1" si="32"/>
        <v/>
      </c>
      <c r="R72" s="322" t="str">
        <f t="shared" ca="1" si="33"/>
        <v/>
      </c>
      <c r="S72" s="32" t="str">
        <f t="shared" ca="1" si="134"/>
        <v/>
      </c>
      <c r="T72" s="32" t="str">
        <f t="shared" ca="1" si="135"/>
        <v/>
      </c>
      <c r="U72" s="186" t="str">
        <f t="shared" ca="1" si="35"/>
        <v/>
      </c>
      <c r="V72" s="326">
        <f ca="1">IFERROR(VLOOKUP(U72,'（様式１号）３整理番号表'!$B$4:$H$5,2,FALSE),0)</f>
        <v>0</v>
      </c>
      <c r="W72" s="67">
        <f t="shared" ca="1" si="125"/>
        <v>0</v>
      </c>
      <c r="X72" s="23" t="str">
        <f t="shared" ca="1" si="118"/>
        <v/>
      </c>
      <c r="Y72" s="52" t="str">
        <f t="shared" ca="1" si="38"/>
        <v/>
      </c>
      <c r="Z72" s="68">
        <f ca="1">IFERROR(VLOOKUP(Y72,'（様式１号）３整理番号表'!$B$10:$H$16,2,FALSE),0)</f>
        <v>0</v>
      </c>
      <c r="AA72" s="52" t="str">
        <f t="shared" ca="1" si="39"/>
        <v/>
      </c>
      <c r="AB72" s="52" t="str">
        <f t="shared" ca="1" si="40"/>
        <v/>
      </c>
      <c r="AC72" s="68">
        <f ca="1">IFERROR(VLOOKUP(AB72,'（様式１号）３整理番号表'!$B$21:$H$22,2,FALSE),0)</f>
        <v>0</v>
      </c>
      <c r="AD72" s="52" t="str">
        <f t="shared" ca="1" si="9"/>
        <v/>
      </c>
      <c r="AE72" s="68">
        <f ca="1">IFERROR(VLOOKUP(AD72,'（様式１号）３整理番号表'!$B$26:$H$31,2,FALSE),0)</f>
        <v>0</v>
      </c>
      <c r="AF72" s="52" t="str">
        <f t="shared" ca="1" si="41"/>
        <v/>
      </c>
      <c r="AG72" s="68">
        <f ca="1">IFERROR(VLOOKUP(AF72,'（様式１号）３整理番号表'!$J$5:$N$59,2,FALSE),0)</f>
        <v>0</v>
      </c>
      <c r="AH72" s="51" t="str">
        <f t="shared" ca="1" si="42"/>
        <v/>
      </c>
      <c r="AI72" s="68">
        <f ca="1">IFERROR(VLOOKUP(AH72,'（様式１号）３整理番号表'!$P$5:$R$29,2,FALSE),0)</f>
        <v>0</v>
      </c>
      <c r="AJ72" s="71" t="str">
        <f t="shared" ca="1" si="43"/>
        <v/>
      </c>
      <c r="AK72" s="71" t="str">
        <f t="shared" ca="1" si="44"/>
        <v/>
      </c>
      <c r="AL72" s="71"/>
      <c r="AM72" s="51" t="str">
        <f t="shared" ca="1" si="45"/>
        <v/>
      </c>
      <c r="AN72" s="68">
        <f ca="1">IFERROR(VLOOKUP(AM72,'（様式１号）３整理番号表'!$P$5:$R$29,2,FALSE),0)</f>
        <v>0</v>
      </c>
      <c r="AO72" s="52" t="str">
        <f t="shared" ca="1" si="46"/>
        <v/>
      </c>
      <c r="AP72" s="68">
        <f t="shared" ca="1" si="126"/>
        <v>0</v>
      </c>
      <c r="AQ72" s="52" t="str">
        <f t="shared" ca="1" si="48"/>
        <v/>
      </c>
      <c r="AR72" s="23" t="str">
        <f t="shared" ca="1" si="49"/>
        <v/>
      </c>
      <c r="AS72" s="68" t="str">
        <f t="shared" ca="1" si="127"/>
        <v/>
      </c>
      <c r="AT72" s="188" t="str">
        <f t="shared" ca="1" si="51"/>
        <v/>
      </c>
      <c r="AU72" s="55" t="str">
        <f t="shared" ca="1" si="52"/>
        <v/>
      </c>
      <c r="AV72" s="655" t="str">
        <f t="shared" ca="1" si="150"/>
        <v/>
      </c>
      <c r="AW72" s="655" t="str">
        <f t="shared" ca="1" si="150"/>
        <v/>
      </c>
      <c r="AX72" s="655" t="str">
        <f t="shared" ca="1" si="150"/>
        <v/>
      </c>
      <c r="AY72" s="655" t="str">
        <f t="shared" ca="1" si="150"/>
        <v/>
      </c>
      <c r="AZ72" s="655" t="str">
        <f t="shared" ca="1" si="54"/>
        <v/>
      </c>
      <c r="BA72" s="655" t="str">
        <f t="shared" ca="1" si="151"/>
        <v/>
      </c>
      <c r="BB72" s="655" t="str">
        <f t="shared" ca="1" si="151"/>
        <v/>
      </c>
      <c r="BC72" s="655" t="str">
        <f t="shared" ca="1" si="151"/>
        <v/>
      </c>
      <c r="BD72" s="51" t="str">
        <f t="shared" ca="1" si="56"/>
        <v/>
      </c>
      <c r="BE72" s="52" t="str">
        <f t="shared" ca="1" si="57"/>
        <v/>
      </c>
      <c r="BF72" s="69">
        <f ca="1">IF(BD72&lt;&gt;"",INDEX('（様式１号）３整理番号表'!$AB$7:$AQ$12,MATCH(BD72,'（様式１号）３整理番号表'!$AA$7:$AA$12,0),MATCH(BE72,'（様式１号）３整理番号表'!$AB$6:$AQ$6,0)),0)</f>
        <v>0</v>
      </c>
      <c r="BG72" s="71" t="str">
        <f t="shared" ca="1" si="128"/>
        <v/>
      </c>
      <c r="BH72" s="54" t="str">
        <f t="shared" ca="1" si="129"/>
        <v/>
      </c>
      <c r="BI72" s="55" t="str">
        <f t="shared" ca="1" si="59"/>
        <v/>
      </c>
      <c r="BJ72" s="54" t="str">
        <f t="shared" ca="1" si="60"/>
        <v/>
      </c>
      <c r="BK72" s="53" t="str">
        <f t="shared" ca="1" si="61"/>
        <v/>
      </c>
      <c r="BL72" s="56" t="str">
        <f t="shared" ca="1" si="62"/>
        <v/>
      </c>
      <c r="BM72" s="57" t="str">
        <f t="shared" ca="1" si="63"/>
        <v/>
      </c>
      <c r="BN72" s="58" t="str">
        <f t="shared" ca="1" si="64"/>
        <v/>
      </c>
      <c r="BO72" s="56" t="str">
        <f t="shared" ca="1" si="65"/>
        <v/>
      </c>
      <c r="BP72" s="72" t="str">
        <f t="shared" ca="1" si="66"/>
        <v/>
      </c>
      <c r="BQ72" s="70" t="str">
        <f t="shared" ca="1" si="67"/>
        <v/>
      </c>
      <c r="BR72" s="160" t="str">
        <f t="shared" ca="1" si="13"/>
        <v/>
      </c>
      <c r="BS72" s="638" t="str">
        <f t="shared" ca="1" si="68"/>
        <v/>
      </c>
      <c r="BT72" s="51" t="str">
        <f t="shared" ca="1" si="69"/>
        <v/>
      </c>
      <c r="BU72" s="59" t="str">
        <f t="shared" ca="1" si="70"/>
        <v/>
      </c>
      <c r="BV72" s="60" t="str">
        <f t="shared" ca="1" si="71"/>
        <v/>
      </c>
      <c r="BW72" s="209">
        <f ca="1">IF('ポイント要件確認等（個別表）'!AD72=1,ROUNDDOWN('ポイント要件確認等（個別表）'!AV72,-3),IF('ポイント要件確認等（個別表）'!AD72=2,ROUNDDOWN('ポイント要件確認等（個別表）'!BH72,-3),IF('ポイント要件確認等（個別表）'!AD72=3,ROUNDDOWN('ポイント要件確認等（個別表）'!BT72,-3),0)))</f>
        <v>0</v>
      </c>
      <c r="BX72" s="60" t="str">
        <f t="shared" ca="1" si="72"/>
        <v/>
      </c>
      <c r="BY72" s="210" t="e">
        <f t="shared" ca="1" si="130"/>
        <v>#VALUE!</v>
      </c>
      <c r="BZ72" s="210">
        <f t="shared" ca="1" si="131"/>
        <v>0</v>
      </c>
      <c r="CA72" s="60" t="str">
        <f t="shared" ca="1" si="75"/>
        <v/>
      </c>
      <c r="CB72" s="60" t="str">
        <f t="shared" ca="1" si="76"/>
        <v/>
      </c>
      <c r="CC72" s="636"/>
      <c r="CD72" s="60" t="str">
        <f t="shared" ca="1" si="77"/>
        <v/>
      </c>
      <c r="CE72" s="161" t="str">
        <f t="shared" ca="1" si="78"/>
        <v/>
      </c>
      <c r="CF72" s="225" t="str">
        <f t="shared" ca="1" si="79"/>
        <v>含税額</v>
      </c>
      <c r="CG72" s="226" t="str">
        <f t="shared" ca="1" si="80"/>
        <v/>
      </c>
      <c r="CH72" s="61"/>
      <c r="CI72" s="223"/>
      <c r="CJ72" s="213">
        <v>62</v>
      </c>
      <c r="CK72" s="218"/>
      <c r="CL72" s="51"/>
      <c r="CM72" s="68" t="str">
        <f>IFERROR(VLOOKUP(CL72,'（様式１号）３整理番号表'!$T$5:$V$15,2,FALSE),"")</f>
        <v/>
      </c>
      <c r="CN72" s="52"/>
      <c r="CO72" s="68" t="str">
        <f>IFERROR(VLOOKUP(CN72,'（様式１号）３整理番号表'!$T$19:$V$24,2,FALSE),"")</f>
        <v/>
      </c>
      <c r="CP72" s="52"/>
      <c r="CQ72" s="210">
        <f t="shared" si="132"/>
        <v>0</v>
      </c>
      <c r="CR72" s="227">
        <f t="shared" si="133"/>
        <v>0</v>
      </c>
      <c r="CS72" s="335" t="str">
        <f t="shared" ca="1" si="106"/>
        <v/>
      </c>
      <c r="CT72" s="31" t="str">
        <f t="shared" ca="1" si="83"/>
        <v/>
      </c>
      <c r="CU72" s="30" t="str">
        <f t="shared" ca="1" si="107"/>
        <v/>
      </c>
      <c r="CV72" s="236" t="str">
        <f t="shared" ca="1" si="84"/>
        <v/>
      </c>
      <c r="CW72" s="236" t="str">
        <f t="shared" ca="1" si="85"/>
        <v/>
      </c>
      <c r="CX72" s="236" t="str">
        <f t="shared" ca="1" si="86"/>
        <v/>
      </c>
      <c r="CY72" s="236" t="str">
        <f t="shared" ca="1" si="87"/>
        <v/>
      </c>
      <c r="CZ72" s="296" t="str">
        <f ca="1">IFERROR(VLOOKUP($CS72,'（様式１号）３整理番号表'!$Z$19:$AB$32,3,FALSE),"")</f>
        <v/>
      </c>
      <c r="DA72" s="239" t="str">
        <f t="shared" ca="1" si="88"/>
        <v/>
      </c>
      <c r="DB72" s="5"/>
      <c r="DC72" s="301" t="str">
        <f t="shared" ca="1" si="108"/>
        <v/>
      </c>
      <c r="DD72" s="304" t="str">
        <f t="shared" ca="1" si="111"/>
        <v/>
      </c>
      <c r="DE72" s="293" t="str">
        <f t="shared" ca="1" si="112"/>
        <v/>
      </c>
      <c r="DF72" s="293" t="str">
        <f t="shared" ca="1" si="113"/>
        <v/>
      </c>
      <c r="DG72" s="293" t="str">
        <f t="shared" ca="1" si="114"/>
        <v/>
      </c>
      <c r="DH72" s="293" t="str">
        <f t="shared" ca="1" si="115"/>
        <v/>
      </c>
      <c r="DI72" s="309" t="str">
        <f t="shared" ca="1" si="116"/>
        <v/>
      </c>
      <c r="DJ72" s="315" t="str">
        <f t="shared" ca="1" si="89"/>
        <v/>
      </c>
      <c r="DK72" s="5" t="str">
        <f t="shared" ca="1" si="117"/>
        <v/>
      </c>
      <c r="DL72" s="6"/>
      <c r="DM72" s="304"/>
      <c r="DN72" s="7"/>
      <c r="DO72" s="7"/>
      <c r="DP72" s="7"/>
      <c r="DQ72" s="7"/>
      <c r="DR72" s="298" t="str">
        <f>IFERROR(VLOOKUP($DL72,'（様式１号）３整理番号表'!$Z$19:$AB$32,3,FALSE),"")</f>
        <v/>
      </c>
      <c r="DS72" s="239" t="str">
        <f t="shared" si="90"/>
        <v/>
      </c>
      <c r="DT72" s="5"/>
      <c r="DU72" s="8"/>
      <c r="DV72" s="62" t="str">
        <f t="shared" ca="1" si="91"/>
        <v/>
      </c>
      <c r="DX72" s="320">
        <f t="shared" ca="1" si="153"/>
        <v>0</v>
      </c>
      <c r="DY72" s="320">
        <f t="shared" ca="1" si="153"/>
        <v>0</v>
      </c>
      <c r="DZ72" s="320">
        <f t="shared" ca="1" si="153"/>
        <v>0</v>
      </c>
      <c r="EA72" s="320">
        <f t="shared" ca="1" si="153"/>
        <v>0</v>
      </c>
      <c r="EB72" s="320">
        <f t="shared" ca="1" si="153"/>
        <v>0</v>
      </c>
      <c r="EC72" s="320">
        <f t="shared" ca="1" si="153"/>
        <v>0</v>
      </c>
      <c r="ED72" s="320">
        <f t="shared" ca="1" si="153"/>
        <v>0</v>
      </c>
      <c r="EE72" s="320">
        <f t="shared" ca="1" si="153"/>
        <v>0</v>
      </c>
      <c r="EF72" s="320">
        <f t="shared" ca="1" si="153"/>
        <v>0</v>
      </c>
      <c r="EG72" s="320">
        <f t="shared" ca="1" si="153"/>
        <v>0</v>
      </c>
      <c r="EH72" s="320">
        <f t="shared" ca="1" si="153"/>
        <v>0</v>
      </c>
      <c r="EI72" s="320">
        <f t="shared" ca="1" si="153"/>
        <v>0</v>
      </c>
      <c r="EJ72" s="320">
        <f t="shared" ca="1" si="153"/>
        <v>0</v>
      </c>
      <c r="EK72" s="320">
        <f t="shared" ca="1" si="153"/>
        <v>0</v>
      </c>
      <c r="EM72" s="278" t="str">
        <f t="shared" ca="1" si="148"/>
        <v/>
      </c>
      <c r="EN72" s="278" t="str">
        <f t="shared" ca="1" si="109"/>
        <v/>
      </c>
      <c r="EO72" s="278" t="str">
        <f t="shared" ca="1" si="110"/>
        <v/>
      </c>
      <c r="EP72" s="278" t="str">
        <f t="shared" ca="1" si="94"/>
        <v/>
      </c>
      <c r="EQ72" s="278" t="str">
        <f ca="1">IFERROR(INDEX('郵便番号（石川県）'!$A$3:$F$2574,MATCH(INDIRECT("'("&amp;EM72&amp;")'!E7"),'郵便番号（石川県）'!$A$3:$A$2574,0),6),"")</f>
        <v/>
      </c>
      <c r="ER72" s="278" t="str">
        <f ca="1">IFERROR(INDEX('郵便番号（石川県）'!$A$3:$F$2574,MATCH(INDIRECT("'("&amp;$EM72&amp;")'!E7"),'郵便番号（石川県）'!$A$3:$A$2574,0),5),"")</f>
        <v/>
      </c>
      <c r="ES72" s="278" t="str">
        <f t="shared" ca="1" si="95"/>
        <v/>
      </c>
      <c r="ET72" s="278" t="str">
        <f t="shared" ca="1" si="96"/>
        <v/>
      </c>
      <c r="EU72" s="278" t="str">
        <f t="shared" ca="1" si="97"/>
        <v/>
      </c>
      <c r="EV72" s="278" t="str">
        <f t="shared" ca="1" si="98"/>
        <v/>
      </c>
      <c r="EW72" s="278" t="str">
        <f t="shared" ca="1" si="99"/>
        <v/>
      </c>
      <c r="EX72" s="278" t="str">
        <f t="shared" ca="1" si="100"/>
        <v/>
      </c>
      <c r="EY72" s="278" t="str">
        <f t="shared" ca="1" si="101"/>
        <v/>
      </c>
      <c r="EZ72" s="278" t="str">
        <f t="shared" ca="1" si="102"/>
        <v/>
      </c>
      <c r="FA72" s="278" t="str">
        <f t="shared" ca="1" si="103"/>
        <v/>
      </c>
      <c r="FB72" s="661" t="str">
        <f t="shared" ca="1" si="104"/>
        <v/>
      </c>
      <c r="FC72" s="664">
        <v>62</v>
      </c>
      <c r="FD72" s="279" t="str">
        <f t="shared" ca="1" si="105"/>
        <v/>
      </c>
    </row>
    <row r="73" spans="1:160" ht="34.5" customHeight="1" x14ac:dyDescent="0.15">
      <c r="A73" s="401">
        <f t="shared" ca="1" si="24"/>
        <v>0</v>
      </c>
      <c r="B73" s="402">
        <f t="shared" si="1"/>
        <v>1</v>
      </c>
      <c r="C73" s="403">
        <f t="shared" ca="1" si="136"/>
        <v>0</v>
      </c>
      <c r="D73" s="403">
        <f t="shared" ca="1" si="137"/>
        <v>0</v>
      </c>
      <c r="E73" s="403">
        <f t="shared" ca="1" si="138"/>
        <v>0</v>
      </c>
      <c r="F73" s="403">
        <f t="shared" ca="1" si="139"/>
        <v>0</v>
      </c>
      <c r="G73" s="403">
        <f t="shared" ca="1" si="140"/>
        <v>0</v>
      </c>
      <c r="H73" s="403">
        <f t="shared" si="141"/>
        <v>0</v>
      </c>
      <c r="I73" s="403">
        <f t="shared" ca="1" si="142"/>
        <v>0</v>
      </c>
      <c r="J73" s="403">
        <f t="shared" ca="1" si="143"/>
        <v>0</v>
      </c>
      <c r="K73" s="402">
        <f t="shared" ca="1" si="144"/>
        <v>0</v>
      </c>
      <c r="L73" s="402">
        <f t="shared" ca="1" si="145"/>
        <v>0</v>
      </c>
      <c r="M73" s="402">
        <f t="shared" ca="1" si="146"/>
        <v>0</v>
      </c>
      <c r="N73" s="404" t="str">
        <f t="shared" ca="1" si="147"/>
        <v>石川県</v>
      </c>
      <c r="O73" s="63"/>
      <c r="P73" s="145" t="s">
        <v>412</v>
      </c>
      <c r="Q73" s="322" t="str">
        <f t="shared" ca="1" si="32"/>
        <v/>
      </c>
      <c r="R73" s="322" t="str">
        <f t="shared" ca="1" si="33"/>
        <v/>
      </c>
      <c r="S73" s="32" t="str">
        <f t="shared" ca="1" si="134"/>
        <v/>
      </c>
      <c r="T73" s="32" t="str">
        <f t="shared" ca="1" si="135"/>
        <v/>
      </c>
      <c r="U73" s="186" t="str">
        <f t="shared" ca="1" si="35"/>
        <v/>
      </c>
      <c r="V73" s="326">
        <f ca="1">IFERROR(VLOOKUP(U73,'（様式１号）３整理番号表'!$B$4:$H$5,2,FALSE),0)</f>
        <v>0</v>
      </c>
      <c r="W73" s="67">
        <f t="shared" ca="1" si="125"/>
        <v>0</v>
      </c>
      <c r="X73" s="23" t="str">
        <f t="shared" ca="1" si="118"/>
        <v/>
      </c>
      <c r="Y73" s="52" t="str">
        <f t="shared" ca="1" si="38"/>
        <v/>
      </c>
      <c r="Z73" s="68">
        <f ca="1">IFERROR(VLOOKUP(Y73,'（様式１号）３整理番号表'!$B$10:$H$16,2,FALSE),0)</f>
        <v>0</v>
      </c>
      <c r="AA73" s="52" t="str">
        <f t="shared" ca="1" si="39"/>
        <v/>
      </c>
      <c r="AB73" s="52" t="str">
        <f t="shared" ca="1" si="40"/>
        <v/>
      </c>
      <c r="AC73" s="68">
        <f ca="1">IFERROR(VLOOKUP(AB73,'（様式１号）３整理番号表'!$B$21:$H$22,2,FALSE),0)</f>
        <v>0</v>
      </c>
      <c r="AD73" s="52" t="str">
        <f t="shared" ca="1" si="9"/>
        <v/>
      </c>
      <c r="AE73" s="68">
        <f ca="1">IFERROR(VLOOKUP(AD73,'（様式１号）３整理番号表'!$B$26:$H$31,2,FALSE),0)</f>
        <v>0</v>
      </c>
      <c r="AF73" s="52" t="str">
        <f t="shared" ca="1" si="41"/>
        <v/>
      </c>
      <c r="AG73" s="68">
        <f ca="1">IFERROR(VLOOKUP(AF73,'（様式１号）３整理番号表'!$J$5:$N$59,2,FALSE),0)</f>
        <v>0</v>
      </c>
      <c r="AH73" s="51" t="str">
        <f t="shared" ca="1" si="42"/>
        <v/>
      </c>
      <c r="AI73" s="68">
        <f ca="1">IFERROR(VLOOKUP(AH73,'（様式１号）３整理番号表'!$P$5:$R$29,2,FALSE),0)</f>
        <v>0</v>
      </c>
      <c r="AJ73" s="71" t="str">
        <f t="shared" ca="1" si="43"/>
        <v/>
      </c>
      <c r="AK73" s="71" t="str">
        <f t="shared" ca="1" si="44"/>
        <v/>
      </c>
      <c r="AL73" s="71"/>
      <c r="AM73" s="51" t="str">
        <f t="shared" ca="1" si="45"/>
        <v/>
      </c>
      <c r="AN73" s="68">
        <f ca="1">IFERROR(VLOOKUP(AM73,'（様式１号）３整理番号表'!$P$5:$R$29,2,FALSE),0)</f>
        <v>0</v>
      </c>
      <c r="AO73" s="52" t="str">
        <f t="shared" ca="1" si="46"/>
        <v/>
      </c>
      <c r="AP73" s="68">
        <f t="shared" ca="1" si="126"/>
        <v>0</v>
      </c>
      <c r="AQ73" s="52" t="str">
        <f t="shared" ca="1" si="48"/>
        <v/>
      </c>
      <c r="AR73" s="23" t="str">
        <f t="shared" ca="1" si="49"/>
        <v/>
      </c>
      <c r="AS73" s="68" t="str">
        <f t="shared" ca="1" si="127"/>
        <v/>
      </c>
      <c r="AT73" s="188" t="str">
        <f t="shared" ca="1" si="51"/>
        <v/>
      </c>
      <c r="AU73" s="55" t="str">
        <f t="shared" ca="1" si="52"/>
        <v/>
      </c>
      <c r="AV73" s="655" t="str">
        <f t="shared" ca="1" si="150"/>
        <v/>
      </c>
      <c r="AW73" s="655" t="str">
        <f t="shared" ca="1" si="150"/>
        <v/>
      </c>
      <c r="AX73" s="655" t="str">
        <f t="shared" ca="1" si="150"/>
        <v/>
      </c>
      <c r="AY73" s="655" t="str">
        <f t="shared" ca="1" si="150"/>
        <v/>
      </c>
      <c r="AZ73" s="655" t="str">
        <f t="shared" ca="1" si="54"/>
        <v/>
      </c>
      <c r="BA73" s="655" t="str">
        <f t="shared" ca="1" si="151"/>
        <v/>
      </c>
      <c r="BB73" s="655" t="str">
        <f t="shared" ca="1" si="151"/>
        <v/>
      </c>
      <c r="BC73" s="655" t="str">
        <f t="shared" ca="1" si="151"/>
        <v/>
      </c>
      <c r="BD73" s="51" t="str">
        <f t="shared" ca="1" si="56"/>
        <v/>
      </c>
      <c r="BE73" s="52" t="str">
        <f t="shared" ca="1" si="57"/>
        <v/>
      </c>
      <c r="BF73" s="69">
        <f ca="1">IF(BD73&lt;&gt;"",INDEX('（様式１号）３整理番号表'!$AB$7:$AQ$12,MATCH(BD73,'（様式１号）３整理番号表'!$AA$7:$AA$12,0),MATCH(BE73,'（様式１号）３整理番号表'!$AB$6:$AQ$6,0)),0)</f>
        <v>0</v>
      </c>
      <c r="BG73" s="71" t="str">
        <f t="shared" ca="1" si="128"/>
        <v/>
      </c>
      <c r="BH73" s="54" t="str">
        <f t="shared" ca="1" si="129"/>
        <v/>
      </c>
      <c r="BI73" s="55" t="str">
        <f t="shared" ca="1" si="59"/>
        <v/>
      </c>
      <c r="BJ73" s="54" t="str">
        <f t="shared" ca="1" si="60"/>
        <v/>
      </c>
      <c r="BK73" s="53" t="str">
        <f t="shared" ca="1" si="61"/>
        <v/>
      </c>
      <c r="BL73" s="56" t="str">
        <f t="shared" ca="1" si="62"/>
        <v/>
      </c>
      <c r="BM73" s="57" t="str">
        <f t="shared" ca="1" si="63"/>
        <v/>
      </c>
      <c r="BN73" s="58" t="str">
        <f t="shared" ca="1" si="64"/>
        <v/>
      </c>
      <c r="BO73" s="56" t="str">
        <f t="shared" ca="1" si="65"/>
        <v/>
      </c>
      <c r="BP73" s="72" t="str">
        <f t="shared" ca="1" si="66"/>
        <v/>
      </c>
      <c r="BQ73" s="70" t="str">
        <f t="shared" ca="1" si="67"/>
        <v/>
      </c>
      <c r="BR73" s="160" t="str">
        <f t="shared" ca="1" si="13"/>
        <v/>
      </c>
      <c r="BS73" s="638" t="str">
        <f t="shared" ca="1" si="68"/>
        <v/>
      </c>
      <c r="BT73" s="51" t="str">
        <f t="shared" ca="1" si="69"/>
        <v/>
      </c>
      <c r="BU73" s="59" t="str">
        <f t="shared" ca="1" si="70"/>
        <v/>
      </c>
      <c r="BV73" s="60" t="str">
        <f t="shared" ca="1" si="71"/>
        <v/>
      </c>
      <c r="BW73" s="209">
        <f ca="1">IF('ポイント要件確認等（個別表）'!AD73=1,ROUNDDOWN('ポイント要件確認等（個別表）'!AV73,-3),IF('ポイント要件確認等（個別表）'!AD73=2,ROUNDDOWN('ポイント要件確認等（個別表）'!BH73,-3),IF('ポイント要件確認等（個別表）'!AD73=3,ROUNDDOWN('ポイント要件確認等（個別表）'!BT73,-3),0)))</f>
        <v>0</v>
      </c>
      <c r="BX73" s="60" t="str">
        <f t="shared" ca="1" si="72"/>
        <v/>
      </c>
      <c r="BY73" s="210" t="e">
        <f t="shared" ca="1" si="130"/>
        <v>#VALUE!</v>
      </c>
      <c r="BZ73" s="210">
        <f t="shared" ca="1" si="131"/>
        <v>0</v>
      </c>
      <c r="CA73" s="60" t="str">
        <f t="shared" ca="1" si="75"/>
        <v/>
      </c>
      <c r="CB73" s="60" t="str">
        <f t="shared" ca="1" si="76"/>
        <v/>
      </c>
      <c r="CC73" s="636"/>
      <c r="CD73" s="60" t="str">
        <f t="shared" ca="1" si="77"/>
        <v/>
      </c>
      <c r="CE73" s="161" t="str">
        <f t="shared" ca="1" si="78"/>
        <v/>
      </c>
      <c r="CF73" s="225" t="str">
        <f t="shared" ca="1" si="79"/>
        <v>含税額</v>
      </c>
      <c r="CG73" s="226" t="str">
        <f t="shared" ca="1" si="80"/>
        <v/>
      </c>
      <c r="CH73" s="61"/>
      <c r="CI73" s="223"/>
      <c r="CJ73" s="213">
        <v>63</v>
      </c>
      <c r="CK73" s="218"/>
      <c r="CL73" s="51"/>
      <c r="CM73" s="68" t="str">
        <f>IFERROR(VLOOKUP(CL73,'（様式１号）３整理番号表'!$T$5:$V$15,2,FALSE),"")</f>
        <v/>
      </c>
      <c r="CN73" s="52"/>
      <c r="CO73" s="68" t="str">
        <f>IFERROR(VLOOKUP(CN73,'（様式１号）３整理番号表'!$T$19:$V$24,2,FALSE),"")</f>
        <v/>
      </c>
      <c r="CP73" s="52"/>
      <c r="CQ73" s="210">
        <f t="shared" si="132"/>
        <v>0</v>
      </c>
      <c r="CR73" s="227">
        <f t="shared" si="133"/>
        <v>0</v>
      </c>
      <c r="CS73" s="335" t="str">
        <f t="shared" ca="1" si="106"/>
        <v/>
      </c>
      <c r="CT73" s="31" t="str">
        <f t="shared" ca="1" si="83"/>
        <v/>
      </c>
      <c r="CU73" s="30" t="str">
        <f t="shared" ca="1" si="107"/>
        <v/>
      </c>
      <c r="CV73" s="236" t="str">
        <f t="shared" ca="1" si="84"/>
        <v/>
      </c>
      <c r="CW73" s="236" t="str">
        <f t="shared" ca="1" si="85"/>
        <v/>
      </c>
      <c r="CX73" s="236" t="str">
        <f t="shared" ca="1" si="86"/>
        <v/>
      </c>
      <c r="CY73" s="236" t="str">
        <f t="shared" ca="1" si="87"/>
        <v/>
      </c>
      <c r="CZ73" s="296" t="str">
        <f ca="1">IFERROR(VLOOKUP($CS73,'（様式１号）３整理番号表'!$Z$19:$AB$32,3,FALSE),"")</f>
        <v/>
      </c>
      <c r="DA73" s="239" t="str">
        <f t="shared" ca="1" si="88"/>
        <v/>
      </c>
      <c r="DB73" s="5"/>
      <c r="DC73" s="301" t="str">
        <f t="shared" ca="1" si="108"/>
        <v/>
      </c>
      <c r="DD73" s="304" t="str">
        <f t="shared" ca="1" si="111"/>
        <v/>
      </c>
      <c r="DE73" s="293" t="str">
        <f t="shared" ca="1" si="112"/>
        <v/>
      </c>
      <c r="DF73" s="293" t="str">
        <f t="shared" ca="1" si="113"/>
        <v/>
      </c>
      <c r="DG73" s="293" t="str">
        <f t="shared" ca="1" si="114"/>
        <v/>
      </c>
      <c r="DH73" s="293" t="str">
        <f t="shared" ca="1" si="115"/>
        <v/>
      </c>
      <c r="DI73" s="309" t="str">
        <f t="shared" ca="1" si="116"/>
        <v/>
      </c>
      <c r="DJ73" s="315" t="str">
        <f t="shared" ca="1" si="89"/>
        <v/>
      </c>
      <c r="DK73" s="5" t="str">
        <f t="shared" ca="1" si="117"/>
        <v/>
      </c>
      <c r="DL73" s="6"/>
      <c r="DM73" s="304"/>
      <c r="DN73" s="7"/>
      <c r="DO73" s="7"/>
      <c r="DP73" s="7"/>
      <c r="DQ73" s="7"/>
      <c r="DR73" s="298" t="str">
        <f>IFERROR(VLOOKUP($DL73,'（様式１号）３整理番号表'!$Z$19:$AB$32,3,FALSE),"")</f>
        <v/>
      </c>
      <c r="DS73" s="239" t="str">
        <f t="shared" si="90"/>
        <v/>
      </c>
      <c r="DT73" s="5"/>
      <c r="DU73" s="8"/>
      <c r="DV73" s="62" t="str">
        <f t="shared" ca="1" si="91"/>
        <v/>
      </c>
      <c r="DX73" s="320">
        <f t="shared" ca="1" si="153"/>
        <v>0</v>
      </c>
      <c r="DY73" s="320">
        <f t="shared" ca="1" si="153"/>
        <v>0</v>
      </c>
      <c r="DZ73" s="320">
        <f t="shared" ca="1" si="153"/>
        <v>0</v>
      </c>
      <c r="EA73" s="320">
        <f t="shared" ca="1" si="153"/>
        <v>0</v>
      </c>
      <c r="EB73" s="320">
        <f t="shared" ca="1" si="153"/>
        <v>0</v>
      </c>
      <c r="EC73" s="320">
        <f t="shared" ca="1" si="153"/>
        <v>0</v>
      </c>
      <c r="ED73" s="320">
        <f t="shared" ca="1" si="153"/>
        <v>0</v>
      </c>
      <c r="EE73" s="320">
        <f t="shared" ca="1" si="153"/>
        <v>0</v>
      </c>
      <c r="EF73" s="320">
        <f t="shared" ca="1" si="153"/>
        <v>0</v>
      </c>
      <c r="EG73" s="320">
        <f t="shared" ca="1" si="153"/>
        <v>0</v>
      </c>
      <c r="EH73" s="320">
        <f t="shared" ca="1" si="153"/>
        <v>0</v>
      </c>
      <c r="EI73" s="320">
        <f t="shared" ca="1" si="153"/>
        <v>0</v>
      </c>
      <c r="EJ73" s="320">
        <f t="shared" ca="1" si="153"/>
        <v>0</v>
      </c>
      <c r="EK73" s="320">
        <f t="shared" ca="1" si="153"/>
        <v>0</v>
      </c>
      <c r="EM73" s="278" t="str">
        <f t="shared" ca="1" si="148"/>
        <v/>
      </c>
      <c r="EN73" s="278" t="str">
        <f t="shared" ca="1" si="109"/>
        <v/>
      </c>
      <c r="EO73" s="278" t="str">
        <f t="shared" ca="1" si="110"/>
        <v/>
      </c>
      <c r="EP73" s="278" t="str">
        <f t="shared" ca="1" si="94"/>
        <v/>
      </c>
      <c r="EQ73" s="278" t="str">
        <f ca="1">IFERROR(INDEX('郵便番号（石川県）'!$A$3:$F$2574,MATCH(INDIRECT("'("&amp;EM73&amp;")'!E7"),'郵便番号（石川県）'!$A$3:$A$2574,0),6),"")</f>
        <v/>
      </c>
      <c r="ER73" s="278" t="str">
        <f ca="1">IFERROR(INDEX('郵便番号（石川県）'!$A$3:$F$2574,MATCH(INDIRECT("'("&amp;$EM73&amp;")'!E7"),'郵便番号（石川県）'!$A$3:$A$2574,0),5),"")</f>
        <v/>
      </c>
      <c r="ES73" s="278" t="str">
        <f t="shared" ca="1" si="95"/>
        <v/>
      </c>
      <c r="ET73" s="278" t="str">
        <f t="shared" ca="1" si="96"/>
        <v/>
      </c>
      <c r="EU73" s="278" t="str">
        <f t="shared" ca="1" si="97"/>
        <v/>
      </c>
      <c r="EV73" s="278" t="str">
        <f t="shared" ca="1" si="98"/>
        <v/>
      </c>
      <c r="EW73" s="278" t="str">
        <f t="shared" ca="1" si="99"/>
        <v/>
      </c>
      <c r="EX73" s="278" t="str">
        <f t="shared" ca="1" si="100"/>
        <v/>
      </c>
      <c r="EY73" s="278" t="str">
        <f t="shared" ca="1" si="101"/>
        <v/>
      </c>
      <c r="EZ73" s="278" t="str">
        <f t="shared" ca="1" si="102"/>
        <v/>
      </c>
      <c r="FA73" s="278" t="str">
        <f t="shared" ca="1" si="103"/>
        <v/>
      </c>
      <c r="FB73" s="661" t="str">
        <f t="shared" ca="1" si="104"/>
        <v/>
      </c>
      <c r="FC73" s="663">
        <v>63</v>
      </c>
      <c r="FD73" s="279" t="str">
        <f t="shared" ca="1" si="105"/>
        <v/>
      </c>
    </row>
    <row r="74" spans="1:160" ht="34.5" customHeight="1" x14ac:dyDescent="0.15">
      <c r="A74" s="401">
        <f t="shared" ca="1" si="24"/>
        <v>0</v>
      </c>
      <c r="B74" s="402">
        <f t="shared" si="1"/>
        <v>1</v>
      </c>
      <c r="C74" s="403">
        <f t="shared" ca="1" si="136"/>
        <v>0</v>
      </c>
      <c r="D74" s="403">
        <f t="shared" ca="1" si="137"/>
        <v>0</v>
      </c>
      <c r="E74" s="403">
        <f t="shared" ca="1" si="138"/>
        <v>0</v>
      </c>
      <c r="F74" s="403">
        <f t="shared" ca="1" si="139"/>
        <v>0</v>
      </c>
      <c r="G74" s="403">
        <f t="shared" ca="1" si="140"/>
        <v>0</v>
      </c>
      <c r="H74" s="403">
        <f t="shared" si="141"/>
        <v>0</v>
      </c>
      <c r="I74" s="403">
        <f t="shared" ca="1" si="142"/>
        <v>0</v>
      </c>
      <c r="J74" s="403">
        <f t="shared" ca="1" si="143"/>
        <v>0</v>
      </c>
      <c r="K74" s="402">
        <f t="shared" ca="1" si="144"/>
        <v>0</v>
      </c>
      <c r="L74" s="402">
        <f t="shared" ca="1" si="145"/>
        <v>0</v>
      </c>
      <c r="M74" s="402">
        <f t="shared" ca="1" si="146"/>
        <v>0</v>
      </c>
      <c r="N74" s="404" t="str">
        <f t="shared" ca="1" si="147"/>
        <v>石川県</v>
      </c>
      <c r="O74" s="63"/>
      <c r="P74" s="145" t="s">
        <v>412</v>
      </c>
      <c r="Q74" s="322" t="str">
        <f t="shared" ca="1" si="32"/>
        <v/>
      </c>
      <c r="R74" s="322" t="str">
        <f t="shared" ca="1" si="33"/>
        <v/>
      </c>
      <c r="S74" s="32" t="str">
        <f t="shared" ca="1" si="134"/>
        <v/>
      </c>
      <c r="T74" s="32" t="str">
        <f t="shared" ca="1" si="135"/>
        <v/>
      </c>
      <c r="U74" s="186" t="str">
        <f t="shared" ca="1" si="35"/>
        <v/>
      </c>
      <c r="V74" s="326">
        <f ca="1">IFERROR(VLOOKUP(U74,'（様式１号）３整理番号表'!$B$4:$H$5,2,FALSE),0)</f>
        <v>0</v>
      </c>
      <c r="W74" s="67">
        <f t="shared" ca="1" si="125"/>
        <v>0</v>
      </c>
      <c r="X74" s="23" t="str">
        <f t="shared" ca="1" si="118"/>
        <v/>
      </c>
      <c r="Y74" s="52" t="str">
        <f t="shared" ca="1" si="38"/>
        <v/>
      </c>
      <c r="Z74" s="68">
        <f ca="1">IFERROR(VLOOKUP(Y74,'（様式１号）３整理番号表'!$B$10:$H$16,2,FALSE),0)</f>
        <v>0</v>
      </c>
      <c r="AA74" s="52" t="str">
        <f t="shared" ca="1" si="39"/>
        <v/>
      </c>
      <c r="AB74" s="52" t="str">
        <f t="shared" ca="1" si="40"/>
        <v/>
      </c>
      <c r="AC74" s="68">
        <f ca="1">IFERROR(VLOOKUP(AB74,'（様式１号）３整理番号表'!$B$21:$H$22,2,FALSE),0)</f>
        <v>0</v>
      </c>
      <c r="AD74" s="52" t="str">
        <f t="shared" ca="1" si="9"/>
        <v/>
      </c>
      <c r="AE74" s="68">
        <f ca="1">IFERROR(VLOOKUP(AD74,'（様式１号）３整理番号表'!$B$26:$H$31,2,FALSE),0)</f>
        <v>0</v>
      </c>
      <c r="AF74" s="52" t="str">
        <f t="shared" ca="1" si="41"/>
        <v/>
      </c>
      <c r="AG74" s="68">
        <f ca="1">IFERROR(VLOOKUP(AF74,'（様式１号）３整理番号表'!$J$5:$N$59,2,FALSE),0)</f>
        <v>0</v>
      </c>
      <c r="AH74" s="51" t="str">
        <f t="shared" ca="1" si="42"/>
        <v/>
      </c>
      <c r="AI74" s="68">
        <f ca="1">IFERROR(VLOOKUP(AH74,'（様式１号）３整理番号表'!$P$5:$R$29,2,FALSE),0)</f>
        <v>0</v>
      </c>
      <c r="AJ74" s="71" t="str">
        <f t="shared" ca="1" si="43"/>
        <v/>
      </c>
      <c r="AK74" s="71" t="str">
        <f t="shared" ca="1" si="44"/>
        <v/>
      </c>
      <c r="AL74" s="71"/>
      <c r="AM74" s="51" t="str">
        <f t="shared" ca="1" si="45"/>
        <v/>
      </c>
      <c r="AN74" s="68">
        <f ca="1">IFERROR(VLOOKUP(AM74,'（様式１号）３整理番号表'!$P$5:$R$29,2,FALSE),0)</f>
        <v>0</v>
      </c>
      <c r="AO74" s="52" t="str">
        <f t="shared" ca="1" si="46"/>
        <v/>
      </c>
      <c r="AP74" s="68">
        <f t="shared" ca="1" si="126"/>
        <v>0</v>
      </c>
      <c r="AQ74" s="52" t="str">
        <f t="shared" ca="1" si="48"/>
        <v/>
      </c>
      <c r="AR74" s="23" t="str">
        <f t="shared" ca="1" si="49"/>
        <v/>
      </c>
      <c r="AS74" s="68" t="str">
        <f t="shared" ca="1" si="127"/>
        <v/>
      </c>
      <c r="AT74" s="188" t="str">
        <f t="shared" ca="1" si="51"/>
        <v/>
      </c>
      <c r="AU74" s="55" t="str">
        <f t="shared" ca="1" si="52"/>
        <v/>
      </c>
      <c r="AV74" s="655" t="str">
        <f t="shared" ca="1" si="150"/>
        <v/>
      </c>
      <c r="AW74" s="655" t="str">
        <f t="shared" ca="1" si="150"/>
        <v/>
      </c>
      <c r="AX74" s="655" t="str">
        <f t="shared" ca="1" si="150"/>
        <v/>
      </c>
      <c r="AY74" s="655" t="str">
        <f t="shared" ca="1" si="150"/>
        <v/>
      </c>
      <c r="AZ74" s="655" t="str">
        <f t="shared" ca="1" si="54"/>
        <v/>
      </c>
      <c r="BA74" s="655" t="str">
        <f t="shared" ca="1" si="151"/>
        <v/>
      </c>
      <c r="BB74" s="655" t="str">
        <f t="shared" ca="1" si="151"/>
        <v/>
      </c>
      <c r="BC74" s="655" t="str">
        <f t="shared" ca="1" si="151"/>
        <v/>
      </c>
      <c r="BD74" s="51" t="str">
        <f t="shared" ca="1" si="56"/>
        <v/>
      </c>
      <c r="BE74" s="52" t="str">
        <f t="shared" ca="1" si="57"/>
        <v/>
      </c>
      <c r="BF74" s="69">
        <f ca="1">IF(BD74&lt;&gt;"",INDEX('（様式１号）３整理番号表'!$AB$7:$AQ$12,MATCH(BD74,'（様式１号）３整理番号表'!$AA$7:$AA$12,0),MATCH(BE74,'（様式１号）３整理番号表'!$AB$6:$AQ$6,0)),0)</f>
        <v>0</v>
      </c>
      <c r="BG74" s="71" t="str">
        <f t="shared" ca="1" si="128"/>
        <v/>
      </c>
      <c r="BH74" s="54" t="str">
        <f t="shared" ca="1" si="129"/>
        <v/>
      </c>
      <c r="BI74" s="55" t="str">
        <f t="shared" ca="1" si="59"/>
        <v/>
      </c>
      <c r="BJ74" s="54" t="str">
        <f t="shared" ca="1" si="60"/>
        <v/>
      </c>
      <c r="BK74" s="53" t="str">
        <f t="shared" ca="1" si="61"/>
        <v/>
      </c>
      <c r="BL74" s="56" t="str">
        <f t="shared" ca="1" si="62"/>
        <v/>
      </c>
      <c r="BM74" s="57" t="str">
        <f t="shared" ca="1" si="63"/>
        <v/>
      </c>
      <c r="BN74" s="58" t="str">
        <f t="shared" ca="1" si="64"/>
        <v/>
      </c>
      <c r="BO74" s="56" t="str">
        <f t="shared" ca="1" si="65"/>
        <v/>
      </c>
      <c r="BP74" s="72" t="str">
        <f t="shared" ca="1" si="66"/>
        <v/>
      </c>
      <c r="BQ74" s="70" t="str">
        <f t="shared" ca="1" si="67"/>
        <v/>
      </c>
      <c r="BR74" s="160" t="str">
        <f t="shared" ca="1" si="13"/>
        <v/>
      </c>
      <c r="BS74" s="638" t="str">
        <f t="shared" ca="1" si="68"/>
        <v/>
      </c>
      <c r="BT74" s="51" t="str">
        <f t="shared" ca="1" si="69"/>
        <v/>
      </c>
      <c r="BU74" s="59" t="str">
        <f t="shared" ca="1" si="70"/>
        <v/>
      </c>
      <c r="BV74" s="60" t="str">
        <f t="shared" ca="1" si="71"/>
        <v/>
      </c>
      <c r="BW74" s="209">
        <f ca="1">IF('ポイント要件確認等（個別表）'!AD74=1,ROUNDDOWN('ポイント要件確認等（個別表）'!AV74,-3),IF('ポイント要件確認等（個別表）'!AD74=2,ROUNDDOWN('ポイント要件確認等（個別表）'!BH74,-3),IF('ポイント要件確認等（個別表）'!AD74=3,ROUNDDOWN('ポイント要件確認等（個別表）'!BT74,-3),0)))</f>
        <v>0</v>
      </c>
      <c r="BX74" s="60" t="str">
        <f t="shared" ca="1" si="72"/>
        <v/>
      </c>
      <c r="BY74" s="210" t="e">
        <f t="shared" ca="1" si="130"/>
        <v>#VALUE!</v>
      </c>
      <c r="BZ74" s="210">
        <f t="shared" ca="1" si="131"/>
        <v>0</v>
      </c>
      <c r="CA74" s="60" t="str">
        <f t="shared" ca="1" si="75"/>
        <v/>
      </c>
      <c r="CB74" s="60" t="str">
        <f t="shared" ca="1" si="76"/>
        <v/>
      </c>
      <c r="CC74" s="636"/>
      <c r="CD74" s="60" t="str">
        <f t="shared" ca="1" si="77"/>
        <v/>
      </c>
      <c r="CE74" s="161" t="str">
        <f t="shared" ca="1" si="78"/>
        <v/>
      </c>
      <c r="CF74" s="225" t="str">
        <f t="shared" ca="1" si="79"/>
        <v>含税額</v>
      </c>
      <c r="CG74" s="226" t="str">
        <f t="shared" ca="1" si="80"/>
        <v/>
      </c>
      <c r="CH74" s="61"/>
      <c r="CI74" s="223"/>
      <c r="CJ74" s="213">
        <v>64</v>
      </c>
      <c r="CK74" s="218"/>
      <c r="CL74" s="51"/>
      <c r="CM74" s="68" t="str">
        <f>IFERROR(VLOOKUP(CL74,'（様式１号）３整理番号表'!$T$5:$V$15,2,FALSE),"")</f>
        <v/>
      </c>
      <c r="CN74" s="52"/>
      <c r="CO74" s="68" t="str">
        <f>IFERROR(VLOOKUP(CN74,'（様式１号）３整理番号表'!$T$19:$V$24,2,FALSE),"")</f>
        <v/>
      </c>
      <c r="CP74" s="52"/>
      <c r="CQ74" s="210">
        <f t="shared" si="132"/>
        <v>0</v>
      </c>
      <c r="CR74" s="227">
        <f t="shared" si="133"/>
        <v>0</v>
      </c>
      <c r="CS74" s="335" t="str">
        <f t="shared" ca="1" si="106"/>
        <v/>
      </c>
      <c r="CT74" s="31" t="str">
        <f t="shared" ca="1" si="83"/>
        <v/>
      </c>
      <c r="CU74" s="30" t="str">
        <f t="shared" ca="1" si="107"/>
        <v/>
      </c>
      <c r="CV74" s="236" t="str">
        <f t="shared" ca="1" si="84"/>
        <v/>
      </c>
      <c r="CW74" s="236" t="str">
        <f t="shared" ca="1" si="85"/>
        <v/>
      </c>
      <c r="CX74" s="236" t="str">
        <f t="shared" ca="1" si="86"/>
        <v/>
      </c>
      <c r="CY74" s="236" t="str">
        <f t="shared" ca="1" si="87"/>
        <v/>
      </c>
      <c r="CZ74" s="296" t="str">
        <f ca="1">IFERROR(VLOOKUP($CS74,'（様式１号）３整理番号表'!$Z$19:$AB$32,3,FALSE),"")</f>
        <v/>
      </c>
      <c r="DA74" s="239" t="str">
        <f t="shared" ca="1" si="88"/>
        <v/>
      </c>
      <c r="DB74" s="5"/>
      <c r="DC74" s="301" t="str">
        <f t="shared" ca="1" si="108"/>
        <v/>
      </c>
      <c r="DD74" s="304" t="str">
        <f t="shared" ca="1" si="111"/>
        <v/>
      </c>
      <c r="DE74" s="293" t="str">
        <f t="shared" ca="1" si="112"/>
        <v/>
      </c>
      <c r="DF74" s="293" t="str">
        <f t="shared" ca="1" si="113"/>
        <v/>
      </c>
      <c r="DG74" s="293" t="str">
        <f t="shared" ca="1" si="114"/>
        <v/>
      </c>
      <c r="DH74" s="293" t="str">
        <f t="shared" ca="1" si="115"/>
        <v/>
      </c>
      <c r="DI74" s="309" t="str">
        <f t="shared" ca="1" si="116"/>
        <v/>
      </c>
      <c r="DJ74" s="315" t="str">
        <f t="shared" ca="1" si="89"/>
        <v/>
      </c>
      <c r="DK74" s="5" t="str">
        <f t="shared" ca="1" si="117"/>
        <v/>
      </c>
      <c r="DL74" s="6"/>
      <c r="DM74" s="304"/>
      <c r="DN74" s="7"/>
      <c r="DO74" s="7"/>
      <c r="DP74" s="7"/>
      <c r="DQ74" s="7"/>
      <c r="DR74" s="298" t="str">
        <f>IFERROR(VLOOKUP($DL74,'（様式１号）３整理番号表'!$Z$19:$AB$32,3,FALSE),"")</f>
        <v/>
      </c>
      <c r="DS74" s="239" t="str">
        <f t="shared" si="90"/>
        <v/>
      </c>
      <c r="DT74" s="5"/>
      <c r="DU74" s="8"/>
      <c r="DV74" s="62" t="str">
        <f t="shared" ca="1" si="91"/>
        <v/>
      </c>
      <c r="DX74" s="320">
        <f t="shared" ca="1" si="153"/>
        <v>0</v>
      </c>
      <c r="DY74" s="320">
        <f t="shared" ca="1" si="153"/>
        <v>0</v>
      </c>
      <c r="DZ74" s="320">
        <f t="shared" ca="1" si="153"/>
        <v>0</v>
      </c>
      <c r="EA74" s="320">
        <f t="shared" ca="1" si="153"/>
        <v>0</v>
      </c>
      <c r="EB74" s="320">
        <f t="shared" ca="1" si="153"/>
        <v>0</v>
      </c>
      <c r="EC74" s="320">
        <f t="shared" ca="1" si="153"/>
        <v>0</v>
      </c>
      <c r="ED74" s="320">
        <f t="shared" ca="1" si="153"/>
        <v>0</v>
      </c>
      <c r="EE74" s="320">
        <f t="shared" ca="1" si="153"/>
        <v>0</v>
      </c>
      <c r="EF74" s="320">
        <f t="shared" ca="1" si="153"/>
        <v>0</v>
      </c>
      <c r="EG74" s="320">
        <f t="shared" ca="1" si="153"/>
        <v>0</v>
      </c>
      <c r="EH74" s="320">
        <f t="shared" ca="1" si="153"/>
        <v>0</v>
      </c>
      <c r="EI74" s="320">
        <f t="shared" ca="1" si="153"/>
        <v>0</v>
      </c>
      <c r="EJ74" s="320">
        <f t="shared" ca="1" si="153"/>
        <v>0</v>
      </c>
      <c r="EK74" s="320">
        <f t="shared" ca="1" si="153"/>
        <v>0</v>
      </c>
      <c r="EM74" s="278" t="str">
        <f t="shared" ca="1" si="148"/>
        <v/>
      </c>
      <c r="EN74" s="278" t="str">
        <f t="shared" ca="1" si="109"/>
        <v/>
      </c>
      <c r="EO74" s="278" t="str">
        <f t="shared" ca="1" si="110"/>
        <v/>
      </c>
      <c r="EP74" s="278" t="str">
        <f t="shared" ca="1" si="94"/>
        <v/>
      </c>
      <c r="EQ74" s="278" t="str">
        <f ca="1">IFERROR(INDEX('郵便番号（石川県）'!$A$3:$F$2574,MATCH(INDIRECT("'("&amp;EM74&amp;")'!E7"),'郵便番号（石川県）'!$A$3:$A$2574,0),6),"")</f>
        <v/>
      </c>
      <c r="ER74" s="278" t="str">
        <f ca="1">IFERROR(INDEX('郵便番号（石川県）'!$A$3:$F$2574,MATCH(INDIRECT("'("&amp;$EM74&amp;")'!E7"),'郵便番号（石川県）'!$A$3:$A$2574,0),5),"")</f>
        <v/>
      </c>
      <c r="ES74" s="278" t="str">
        <f t="shared" ca="1" si="95"/>
        <v/>
      </c>
      <c r="ET74" s="278" t="str">
        <f t="shared" ca="1" si="96"/>
        <v/>
      </c>
      <c r="EU74" s="278" t="str">
        <f t="shared" ca="1" si="97"/>
        <v/>
      </c>
      <c r="EV74" s="278" t="str">
        <f t="shared" ca="1" si="98"/>
        <v/>
      </c>
      <c r="EW74" s="278" t="str">
        <f t="shared" ca="1" si="99"/>
        <v/>
      </c>
      <c r="EX74" s="278" t="str">
        <f t="shared" ca="1" si="100"/>
        <v/>
      </c>
      <c r="EY74" s="278" t="str">
        <f t="shared" ca="1" si="101"/>
        <v/>
      </c>
      <c r="EZ74" s="278" t="str">
        <f t="shared" ca="1" si="102"/>
        <v/>
      </c>
      <c r="FA74" s="278" t="str">
        <f t="shared" ca="1" si="103"/>
        <v/>
      </c>
      <c r="FB74" s="661" t="str">
        <f t="shared" ca="1" si="104"/>
        <v/>
      </c>
      <c r="FC74" s="664">
        <v>64</v>
      </c>
      <c r="FD74" s="279" t="str">
        <f t="shared" ca="1" si="105"/>
        <v/>
      </c>
    </row>
    <row r="75" spans="1:160" ht="34.5" customHeight="1" x14ac:dyDescent="0.15">
      <c r="A75" s="401">
        <f t="shared" ca="1" si="24"/>
        <v>0</v>
      </c>
      <c r="B75" s="402">
        <f t="shared" ref="B75:B138" si="154">IF(P75&lt;&gt;"",IF(P75&lt;&gt;P74,B74+1,B74),0)</f>
        <v>1</v>
      </c>
      <c r="C75" s="403">
        <f t="shared" ca="1" si="136"/>
        <v>0</v>
      </c>
      <c r="D75" s="403">
        <f t="shared" ca="1" si="137"/>
        <v>0</v>
      </c>
      <c r="E75" s="403">
        <f t="shared" ca="1" si="138"/>
        <v>0</v>
      </c>
      <c r="F75" s="403">
        <f t="shared" ca="1" si="139"/>
        <v>0</v>
      </c>
      <c r="G75" s="403">
        <f t="shared" ca="1" si="140"/>
        <v>0</v>
      </c>
      <c r="H75" s="403">
        <f t="shared" si="141"/>
        <v>0</v>
      </c>
      <c r="I75" s="403">
        <f t="shared" ca="1" si="142"/>
        <v>0</v>
      </c>
      <c r="J75" s="403">
        <f t="shared" ca="1" si="143"/>
        <v>0</v>
      </c>
      <c r="K75" s="402">
        <f t="shared" ca="1" si="144"/>
        <v>0</v>
      </c>
      <c r="L75" s="402">
        <f t="shared" ca="1" si="145"/>
        <v>0</v>
      </c>
      <c r="M75" s="402">
        <f t="shared" ca="1" si="146"/>
        <v>0</v>
      </c>
      <c r="N75" s="404" t="str">
        <f t="shared" ca="1" si="147"/>
        <v>石川県</v>
      </c>
      <c r="O75" s="63"/>
      <c r="P75" s="145" t="s">
        <v>412</v>
      </c>
      <c r="Q75" s="322" t="str">
        <f t="shared" ca="1" si="32"/>
        <v/>
      </c>
      <c r="R75" s="322" t="str">
        <f t="shared" ca="1" si="33"/>
        <v/>
      </c>
      <c r="S75" s="32" t="str">
        <f t="shared" ca="1" si="134"/>
        <v/>
      </c>
      <c r="T75" s="32" t="str">
        <f t="shared" ca="1" si="135"/>
        <v/>
      </c>
      <c r="U75" s="186" t="str">
        <f t="shared" ca="1" si="35"/>
        <v/>
      </c>
      <c r="V75" s="326">
        <f ca="1">IFERROR(VLOOKUP(U75,'（様式１号）３整理番号表'!$B$4:$H$5,2,FALSE),0)</f>
        <v>0</v>
      </c>
      <c r="W75" s="67">
        <f t="shared" ca="1" si="125"/>
        <v>0</v>
      </c>
      <c r="X75" s="23" t="str">
        <f t="shared" ca="1" si="118"/>
        <v/>
      </c>
      <c r="Y75" s="52" t="str">
        <f t="shared" ca="1" si="38"/>
        <v/>
      </c>
      <c r="Z75" s="68">
        <f ca="1">IFERROR(VLOOKUP(Y75,'（様式１号）３整理番号表'!$B$10:$H$16,2,FALSE),0)</f>
        <v>0</v>
      </c>
      <c r="AA75" s="52" t="str">
        <f t="shared" ca="1" si="39"/>
        <v/>
      </c>
      <c r="AB75" s="52" t="str">
        <f t="shared" ca="1" si="40"/>
        <v/>
      </c>
      <c r="AC75" s="68">
        <f ca="1">IFERROR(VLOOKUP(AB75,'（様式１号）３整理番号表'!$B$21:$H$22,2,FALSE),0)</f>
        <v>0</v>
      </c>
      <c r="AD75" s="52" t="str">
        <f t="shared" ref="AD75:AD138" ca="1" si="155">IFERROR(IF(INDIRECT("'("&amp;EM75&amp;")'!B12")="■",1,IF(INDIRECT("'("&amp;EM75&amp;")'!h12")="■",2,IF(INDIRECT("'("&amp;EM75&amp;")'!o12")="■",3,IF(INDIRECT("'("&amp;EM75&amp;")'!v12")="■",4,IF(INDIRECT("'("&amp;EM75&amp;")'!ac12")="■",5,IF(OR(INDIRECT("'("&amp;EM75&amp;")'!b13")="■",INDIRECT("'("&amp;EM75&amp;")'!v13")="■"),6)))))),"")</f>
        <v/>
      </c>
      <c r="AE75" s="68">
        <f ca="1">IFERROR(VLOOKUP(AD75,'（様式１号）３整理番号表'!$B$26:$H$31,2,FALSE),0)</f>
        <v>0</v>
      </c>
      <c r="AF75" s="52" t="str">
        <f t="shared" ca="1" si="41"/>
        <v/>
      </c>
      <c r="AG75" s="68">
        <f ca="1">IFERROR(VLOOKUP(AF75,'（様式１号）３整理番号表'!$J$5:$N$59,2,FALSE),0)</f>
        <v>0</v>
      </c>
      <c r="AH75" s="51" t="str">
        <f t="shared" ca="1" si="42"/>
        <v/>
      </c>
      <c r="AI75" s="68">
        <f ca="1">IFERROR(VLOOKUP(AH75,'（様式１号）３整理番号表'!$P$5:$R$29,2,FALSE),0)</f>
        <v>0</v>
      </c>
      <c r="AJ75" s="71" t="str">
        <f t="shared" ca="1" si="43"/>
        <v/>
      </c>
      <c r="AK75" s="71" t="str">
        <f t="shared" ca="1" si="44"/>
        <v/>
      </c>
      <c r="AL75" s="71"/>
      <c r="AM75" s="51" t="str">
        <f t="shared" ca="1" si="45"/>
        <v/>
      </c>
      <c r="AN75" s="68">
        <f ca="1">IFERROR(VLOOKUP(AM75,'（様式１号）３整理番号表'!$P$5:$R$29,2,FALSE),0)</f>
        <v>0</v>
      </c>
      <c r="AO75" s="52" t="str">
        <f t="shared" ca="1" si="46"/>
        <v/>
      </c>
      <c r="AP75" s="68">
        <f t="shared" ca="1" si="126"/>
        <v>0</v>
      </c>
      <c r="AQ75" s="52" t="str">
        <f t="shared" ca="1" si="48"/>
        <v/>
      </c>
      <c r="AR75" s="23" t="str">
        <f t="shared" ca="1" si="49"/>
        <v/>
      </c>
      <c r="AS75" s="68" t="str">
        <f t="shared" ca="1" si="127"/>
        <v/>
      </c>
      <c r="AT75" s="188" t="str">
        <f t="shared" ca="1" si="51"/>
        <v/>
      </c>
      <c r="AU75" s="55" t="str">
        <f t="shared" ca="1" si="52"/>
        <v/>
      </c>
      <c r="AV75" s="655" t="str">
        <f t="shared" ca="1" si="150"/>
        <v/>
      </c>
      <c r="AW75" s="655" t="str">
        <f t="shared" ca="1" si="150"/>
        <v/>
      </c>
      <c r="AX75" s="655" t="str">
        <f t="shared" ca="1" si="150"/>
        <v/>
      </c>
      <c r="AY75" s="655" t="str">
        <f t="shared" ca="1" si="150"/>
        <v/>
      </c>
      <c r="AZ75" s="655" t="str">
        <f t="shared" ca="1" si="54"/>
        <v/>
      </c>
      <c r="BA75" s="655" t="str">
        <f t="shared" ca="1" si="151"/>
        <v/>
      </c>
      <c r="BB75" s="655" t="str">
        <f t="shared" ca="1" si="151"/>
        <v/>
      </c>
      <c r="BC75" s="655" t="str">
        <f t="shared" ca="1" si="151"/>
        <v/>
      </c>
      <c r="BD75" s="51" t="str">
        <f t="shared" ca="1" si="56"/>
        <v/>
      </c>
      <c r="BE75" s="52" t="str">
        <f t="shared" ca="1" si="57"/>
        <v/>
      </c>
      <c r="BF75" s="69">
        <f ca="1">IF(BD75&lt;&gt;"",INDEX('（様式１号）３整理番号表'!$AB$7:$AQ$12,MATCH(BD75,'（様式１号）３整理番号表'!$AA$7:$AA$12,0),MATCH(BE75,'（様式１号）３整理番号表'!$AB$6:$AQ$6,0)),0)</f>
        <v>0</v>
      </c>
      <c r="BG75" s="71" t="str">
        <f t="shared" ca="1" si="128"/>
        <v/>
      </c>
      <c r="BH75" s="54" t="str">
        <f t="shared" ca="1" si="129"/>
        <v/>
      </c>
      <c r="BI75" s="55" t="str">
        <f t="shared" ca="1" si="59"/>
        <v/>
      </c>
      <c r="BJ75" s="54" t="str">
        <f t="shared" ca="1" si="60"/>
        <v/>
      </c>
      <c r="BK75" s="53" t="str">
        <f t="shared" ca="1" si="61"/>
        <v/>
      </c>
      <c r="BL75" s="56" t="str">
        <f t="shared" ca="1" si="62"/>
        <v/>
      </c>
      <c r="BM75" s="57" t="str">
        <f t="shared" ca="1" si="63"/>
        <v/>
      </c>
      <c r="BN75" s="58" t="str">
        <f t="shared" ca="1" si="64"/>
        <v/>
      </c>
      <c r="BO75" s="56" t="str">
        <f t="shared" ca="1" si="65"/>
        <v/>
      </c>
      <c r="BP75" s="72" t="str">
        <f t="shared" ca="1" si="66"/>
        <v/>
      </c>
      <c r="BQ75" s="70" t="str">
        <f t="shared" ca="1" si="67"/>
        <v/>
      </c>
      <c r="BR75" s="160" t="str">
        <f t="shared" ca="1" si="13"/>
        <v/>
      </c>
      <c r="BS75" s="638" t="str">
        <f t="shared" ca="1" si="68"/>
        <v/>
      </c>
      <c r="BT75" s="51" t="str">
        <f t="shared" ca="1" si="69"/>
        <v/>
      </c>
      <c r="BU75" s="59" t="str">
        <f t="shared" ca="1" si="70"/>
        <v/>
      </c>
      <c r="BV75" s="60" t="str">
        <f t="shared" ca="1" si="71"/>
        <v/>
      </c>
      <c r="BW75" s="209">
        <f ca="1">IF('ポイント要件確認等（個別表）'!AD75=1,ROUNDDOWN('ポイント要件確認等（個別表）'!AV75,-3),IF('ポイント要件確認等（個別表）'!AD75=2,ROUNDDOWN('ポイント要件確認等（個別表）'!BH75,-3),IF('ポイント要件確認等（個別表）'!AD75=3,ROUNDDOWN('ポイント要件確認等（個別表）'!BT75,-3),0)))</f>
        <v>0</v>
      </c>
      <c r="BX75" s="60" t="str">
        <f t="shared" ca="1" si="72"/>
        <v/>
      </c>
      <c r="BY75" s="210" t="e">
        <f t="shared" ca="1" si="130"/>
        <v>#VALUE!</v>
      </c>
      <c r="BZ75" s="210">
        <f t="shared" ca="1" si="131"/>
        <v>0</v>
      </c>
      <c r="CA75" s="60" t="str">
        <f t="shared" ca="1" si="75"/>
        <v/>
      </c>
      <c r="CB75" s="60" t="str">
        <f t="shared" ca="1" si="76"/>
        <v/>
      </c>
      <c r="CC75" s="636"/>
      <c r="CD75" s="60" t="str">
        <f t="shared" ca="1" si="77"/>
        <v/>
      </c>
      <c r="CE75" s="161" t="str">
        <f t="shared" ca="1" si="78"/>
        <v/>
      </c>
      <c r="CF75" s="225" t="str">
        <f t="shared" ca="1" si="79"/>
        <v>含税額</v>
      </c>
      <c r="CG75" s="226" t="str">
        <f t="shared" ca="1" si="80"/>
        <v/>
      </c>
      <c r="CH75" s="61"/>
      <c r="CI75" s="223"/>
      <c r="CJ75" s="213">
        <v>65</v>
      </c>
      <c r="CK75" s="218"/>
      <c r="CL75" s="51"/>
      <c r="CM75" s="68" t="str">
        <f>IFERROR(VLOOKUP(CL75,'（様式１号）３整理番号表'!$T$5:$V$15,2,FALSE),"")</f>
        <v/>
      </c>
      <c r="CN75" s="52"/>
      <c r="CO75" s="68" t="str">
        <f>IFERROR(VLOOKUP(CN75,'（様式１号）３整理番号表'!$T$19:$V$24,2,FALSE),"")</f>
        <v/>
      </c>
      <c r="CP75" s="52"/>
      <c r="CQ75" s="210">
        <f t="shared" si="132"/>
        <v>0</v>
      </c>
      <c r="CR75" s="227">
        <f t="shared" si="133"/>
        <v>0</v>
      </c>
      <c r="CS75" s="335" t="str">
        <f t="shared" ca="1" si="106"/>
        <v/>
      </c>
      <c r="CT75" s="31" t="str">
        <f t="shared" ca="1" si="83"/>
        <v/>
      </c>
      <c r="CU75" s="30" t="str">
        <f t="shared" ca="1" si="107"/>
        <v/>
      </c>
      <c r="CV75" s="236" t="str">
        <f t="shared" ca="1" si="84"/>
        <v/>
      </c>
      <c r="CW75" s="236" t="str">
        <f t="shared" ca="1" si="85"/>
        <v/>
      </c>
      <c r="CX75" s="236" t="str">
        <f t="shared" ca="1" si="86"/>
        <v/>
      </c>
      <c r="CY75" s="236" t="str">
        <f t="shared" ca="1" si="87"/>
        <v/>
      </c>
      <c r="CZ75" s="296" t="str">
        <f ca="1">IFERROR(VLOOKUP($CS75,'（様式１号）３整理番号表'!$Z$19:$AB$32,3,FALSE),"")</f>
        <v/>
      </c>
      <c r="DA75" s="239" t="str">
        <f t="shared" ca="1" si="88"/>
        <v/>
      </c>
      <c r="DB75" s="5"/>
      <c r="DC75" s="301" t="str">
        <f t="shared" ca="1" si="108"/>
        <v/>
      </c>
      <c r="DD75" s="304" t="str">
        <f t="shared" ca="1" si="111"/>
        <v/>
      </c>
      <c r="DE75" s="293" t="str">
        <f t="shared" ca="1" si="112"/>
        <v/>
      </c>
      <c r="DF75" s="293" t="str">
        <f t="shared" ca="1" si="113"/>
        <v/>
      </c>
      <c r="DG75" s="293" t="str">
        <f t="shared" ca="1" si="114"/>
        <v/>
      </c>
      <c r="DH75" s="293" t="str">
        <f t="shared" ca="1" si="115"/>
        <v/>
      </c>
      <c r="DI75" s="309" t="str">
        <f t="shared" ca="1" si="116"/>
        <v/>
      </c>
      <c r="DJ75" s="315" t="str">
        <f t="shared" ca="1" si="89"/>
        <v/>
      </c>
      <c r="DK75" s="5" t="str">
        <f t="shared" ca="1" si="117"/>
        <v/>
      </c>
      <c r="DL75" s="6"/>
      <c r="DM75" s="304"/>
      <c r="DN75" s="7"/>
      <c r="DO75" s="7"/>
      <c r="DP75" s="7"/>
      <c r="DQ75" s="7"/>
      <c r="DR75" s="298" t="str">
        <f>IFERROR(VLOOKUP($DL75,'（様式１号）３整理番号表'!$Z$19:$AB$32,3,FALSE),"")</f>
        <v/>
      </c>
      <c r="DS75" s="239" t="str">
        <f t="shared" si="90"/>
        <v/>
      </c>
      <c r="DT75" s="5"/>
      <c r="DU75" s="8"/>
      <c r="DV75" s="62" t="str">
        <f t="shared" ca="1" si="91"/>
        <v/>
      </c>
      <c r="DX75" s="320">
        <f t="shared" ca="1" si="153"/>
        <v>0</v>
      </c>
      <c r="DY75" s="320">
        <f t="shared" ca="1" si="153"/>
        <v>0</v>
      </c>
      <c r="DZ75" s="320">
        <f t="shared" ca="1" si="153"/>
        <v>0</v>
      </c>
      <c r="EA75" s="320">
        <f t="shared" ca="1" si="153"/>
        <v>0</v>
      </c>
      <c r="EB75" s="320">
        <f t="shared" ca="1" si="153"/>
        <v>0</v>
      </c>
      <c r="EC75" s="320">
        <f t="shared" ca="1" si="153"/>
        <v>0</v>
      </c>
      <c r="ED75" s="320">
        <f t="shared" ca="1" si="153"/>
        <v>0</v>
      </c>
      <c r="EE75" s="320">
        <f t="shared" ca="1" si="153"/>
        <v>0</v>
      </c>
      <c r="EF75" s="320">
        <f t="shared" ca="1" si="153"/>
        <v>0</v>
      </c>
      <c r="EG75" s="320">
        <f t="shared" ca="1" si="153"/>
        <v>0</v>
      </c>
      <c r="EH75" s="320">
        <f t="shared" ca="1" si="153"/>
        <v>0</v>
      </c>
      <c r="EI75" s="320">
        <f t="shared" ca="1" si="153"/>
        <v>0</v>
      </c>
      <c r="EJ75" s="320">
        <f t="shared" ca="1" si="153"/>
        <v>0</v>
      </c>
      <c r="EK75" s="320">
        <f t="shared" ca="1" si="153"/>
        <v>0</v>
      </c>
      <c r="EM75" s="278" t="str">
        <f t="shared" ca="1" si="148"/>
        <v/>
      </c>
      <c r="EN75" s="278" t="str">
        <f t="shared" ca="1" si="109"/>
        <v/>
      </c>
      <c r="EO75" s="278" t="str">
        <f t="shared" ca="1" si="110"/>
        <v/>
      </c>
      <c r="EP75" s="278" t="str">
        <f t="shared" ca="1" si="94"/>
        <v/>
      </c>
      <c r="EQ75" s="278" t="str">
        <f ca="1">IFERROR(INDEX('郵便番号（石川県）'!$A$3:$F$2574,MATCH(INDIRECT("'("&amp;EM75&amp;")'!E7"),'郵便番号（石川県）'!$A$3:$A$2574,0),6),"")</f>
        <v/>
      </c>
      <c r="ER75" s="278" t="str">
        <f ca="1">IFERROR(INDEX('郵便番号（石川県）'!$A$3:$F$2574,MATCH(INDIRECT("'("&amp;$EM75&amp;")'!E7"),'郵便番号（石川県）'!$A$3:$A$2574,0),5),"")</f>
        <v/>
      </c>
      <c r="ES75" s="278" t="str">
        <f t="shared" ca="1" si="95"/>
        <v/>
      </c>
      <c r="ET75" s="278" t="str">
        <f t="shared" ca="1" si="96"/>
        <v/>
      </c>
      <c r="EU75" s="278" t="str">
        <f t="shared" ca="1" si="97"/>
        <v/>
      </c>
      <c r="EV75" s="278" t="str">
        <f t="shared" ca="1" si="98"/>
        <v/>
      </c>
      <c r="EW75" s="278" t="str">
        <f t="shared" ca="1" si="99"/>
        <v/>
      </c>
      <c r="EX75" s="278" t="str">
        <f t="shared" ca="1" si="100"/>
        <v/>
      </c>
      <c r="EY75" s="278" t="str">
        <f t="shared" ca="1" si="101"/>
        <v/>
      </c>
      <c r="EZ75" s="278" t="str">
        <f t="shared" ca="1" si="102"/>
        <v/>
      </c>
      <c r="FA75" s="278" t="str">
        <f t="shared" ca="1" si="103"/>
        <v/>
      </c>
      <c r="FB75" s="661" t="str">
        <f t="shared" ca="1" si="104"/>
        <v/>
      </c>
      <c r="FC75" s="663">
        <v>65</v>
      </c>
      <c r="FD75" s="279" t="str">
        <f t="shared" ca="1" si="105"/>
        <v/>
      </c>
    </row>
    <row r="76" spans="1:160" ht="34.5" customHeight="1" x14ac:dyDescent="0.15">
      <c r="A76" s="401">
        <f t="shared" ca="1" si="24"/>
        <v>0</v>
      </c>
      <c r="B76" s="402">
        <f t="shared" si="154"/>
        <v>1</v>
      </c>
      <c r="C76" s="403">
        <f t="shared" ca="1" si="136"/>
        <v>0</v>
      </c>
      <c r="D76" s="403">
        <f t="shared" ca="1" si="137"/>
        <v>0</v>
      </c>
      <c r="E76" s="403">
        <f t="shared" ca="1" si="138"/>
        <v>0</v>
      </c>
      <c r="F76" s="403">
        <f t="shared" ca="1" si="139"/>
        <v>0</v>
      </c>
      <c r="G76" s="403">
        <f t="shared" ca="1" si="140"/>
        <v>0</v>
      </c>
      <c r="H76" s="403">
        <f t="shared" si="141"/>
        <v>0</v>
      </c>
      <c r="I76" s="403">
        <f t="shared" ca="1" si="142"/>
        <v>0</v>
      </c>
      <c r="J76" s="403">
        <f t="shared" ca="1" si="143"/>
        <v>0</v>
      </c>
      <c r="K76" s="402">
        <f t="shared" ca="1" si="144"/>
        <v>0</v>
      </c>
      <c r="L76" s="402">
        <f t="shared" ca="1" si="145"/>
        <v>0</v>
      </c>
      <c r="M76" s="402">
        <f t="shared" ca="1" si="146"/>
        <v>0</v>
      </c>
      <c r="N76" s="404" t="str">
        <f t="shared" ca="1" si="147"/>
        <v>石川県</v>
      </c>
      <c r="O76" s="63"/>
      <c r="P76" s="145" t="s">
        <v>412</v>
      </c>
      <c r="Q76" s="322" t="str">
        <f t="shared" ref="Q76:Q139" ca="1" si="156">IFERROR(IF(INDIRECT("'("&amp;EM76&amp;")'!E6")="",$EQ76,INDIRECT("'("&amp;EM76&amp;")'!E6")),"")</f>
        <v/>
      </c>
      <c r="R76" s="322" t="str">
        <f t="shared" ref="R76:R139" ca="1" si="157">IF(Q76="","",Q76)</f>
        <v/>
      </c>
      <c r="S76" s="32" t="str">
        <f t="shared" ca="1" si="134"/>
        <v/>
      </c>
      <c r="T76" s="32" t="str">
        <f t="shared" ca="1" si="135"/>
        <v/>
      </c>
      <c r="U76" s="186" t="str">
        <f t="shared" ref="U76:U139" ca="1" si="158">IF(Q76="","",IF(EP76="補強",1,2))</f>
        <v/>
      </c>
      <c r="V76" s="326">
        <f ca="1">IFERROR(VLOOKUP(U76,'（様式１号）３整理番号表'!$B$4:$H$5,2,FALSE),0)</f>
        <v>0</v>
      </c>
      <c r="W76" s="67">
        <f t="shared" ca="1" si="125"/>
        <v>0</v>
      </c>
      <c r="X76" s="23" t="str">
        <f t="shared" ca="1" si="118"/>
        <v/>
      </c>
      <c r="Y76" s="52" t="str">
        <f t="shared" ref="Y76:Y139" ca="1" si="159">IF(U76="","",IF(U76=1,1,IF(AND(AJ76=1,ET76="■"),4,IF(AND(AJ76=1,ET76="□"),5,IF(EU76="■",3,2)))))</f>
        <v/>
      </c>
      <c r="Z76" s="68">
        <f ca="1">IFERROR(VLOOKUP(Y76,'（様式１号）３整理番号表'!$B$10:$H$16,2,FALSE),0)</f>
        <v>0</v>
      </c>
      <c r="AA76" s="52" t="str">
        <f t="shared" ref="AA76:AA139" ca="1" si="160">IFERROR(IF(INDIRECT("'("&amp;EM76&amp;")'!AA30")="■",1,""),"")</f>
        <v/>
      </c>
      <c r="AB76" s="52" t="str">
        <f t="shared" ref="AB76:AB139" ca="1" si="161">IFERROR(IF(INDIRECT("'("&amp;EM76&amp;")'!o13")="■",2,1),"")</f>
        <v/>
      </c>
      <c r="AC76" s="68">
        <f ca="1">IFERROR(VLOOKUP(AB76,'（様式１号）３整理番号表'!$B$21:$H$22,2,FALSE),0)</f>
        <v>0</v>
      </c>
      <c r="AD76" s="52" t="str">
        <f t="shared" ca="1" si="155"/>
        <v/>
      </c>
      <c r="AE76" s="68">
        <f ca="1">IFERROR(VLOOKUP(AD76,'（様式１号）３整理番号表'!$B$26:$H$31,2,FALSE),0)</f>
        <v>0</v>
      </c>
      <c r="AF76" s="52" t="str">
        <f t="shared" ref="AF76:AF139" ca="1" si="162">IFERROR(INDIRECT("'("&amp;EM76&amp;")'!B23"),"")</f>
        <v/>
      </c>
      <c r="AG76" s="68">
        <f ca="1">IFERROR(VLOOKUP(AF76,'（様式１号）３整理番号表'!$J$5:$N$59,2,FALSE),0)</f>
        <v>0</v>
      </c>
      <c r="AH76" s="51" t="str">
        <f t="shared" ref="AH76:AH139" ca="1" si="163">IFERROR(INDIRECT("'("&amp;EM76&amp;")'!D"&amp;36+EN76),"")</f>
        <v/>
      </c>
      <c r="AI76" s="68">
        <f ca="1">IFERROR(VLOOKUP(AH76,'（様式１号）３整理番号表'!$P$5:$R$29,2,FALSE),0)</f>
        <v>0</v>
      </c>
      <c r="AJ76" s="71" t="str">
        <f t="shared" ref="AJ76:AJ139" ca="1" si="164">IFERROR(IF(INDIRECT("'("&amp;EM76&amp;")'!J"&amp;36+EN76)="■",1,""),"")</f>
        <v/>
      </c>
      <c r="AK76" s="71" t="str">
        <f t="shared" ref="AK76:AK139" ca="1" si="165">IFERROR(IF(INDIRECT("'("&amp;EM76&amp;")'!K"&amp;36+EN76)="■",1,""),"")</f>
        <v/>
      </c>
      <c r="AL76" s="71"/>
      <c r="AM76" s="51" t="str">
        <f t="shared" ref="AM76:AM139" ca="1" si="166">IFERROR(INDIRECT("'("&amp;EM76&amp;")'!V"&amp;36+EN76),"")</f>
        <v/>
      </c>
      <c r="AN76" s="68">
        <f ca="1">IFERROR(VLOOKUP(AM76,'（様式１号）３整理番号表'!$P$5:$R$29,2,FALSE),0)</f>
        <v>0</v>
      </c>
      <c r="AO76" s="52" t="str">
        <f t="shared" ref="AO76:AO139" ca="1" si="167">IFERROR(IF(OR(INDIRECT("'("&amp;EM76&amp;")'!AB"&amp;36+EN76)="",INDIRECT("'("&amp;EM76&amp;")'!AB"&amp;36+EN76)="□"),"",1),"")</f>
        <v/>
      </c>
      <c r="AP76" s="68">
        <f t="shared" ca="1" si="126"/>
        <v>0</v>
      </c>
      <c r="AQ76" s="52" t="str">
        <f t="shared" ref="AQ76:AQ139" ca="1" si="168">IFERROR(IF(AND(AM76=18,INDIRECT("'("&amp;EM76&amp;")'!AD"&amp;36+EN76)="再取得"),1,""),"")</f>
        <v/>
      </c>
      <c r="AR76" s="23" t="str">
        <f t="shared" ref="AR76:AR139" ca="1" si="169">IFERROR(INDIRECT("'("&amp;EM76&amp;")'!AF"&amp;36+EN76),"")</f>
        <v/>
      </c>
      <c r="AS76" s="68" t="str">
        <f t="shared" ca="1" si="127"/>
        <v/>
      </c>
      <c r="AT76" s="188" t="str">
        <f t="shared" ref="AT76:AT139" ca="1" si="170">IF(AM76="","","被災施設等")</f>
        <v/>
      </c>
      <c r="AU76" s="55" t="str">
        <f t="shared" ref="AU76:AU139" ca="1" si="171">IF(Y76=4,1,"")</f>
        <v/>
      </c>
      <c r="AV76" s="655" t="str">
        <f t="shared" ca="1" si="150"/>
        <v/>
      </c>
      <c r="AW76" s="655" t="str">
        <f t="shared" ca="1" si="150"/>
        <v/>
      </c>
      <c r="AX76" s="655" t="str">
        <f t="shared" ca="1" si="150"/>
        <v/>
      </c>
      <c r="AY76" s="655" t="str">
        <f t="shared" ca="1" si="150"/>
        <v/>
      </c>
      <c r="AZ76" s="655" t="str">
        <f t="shared" ref="AZ76:AZ139" ca="1" si="172">IF(Y76=5,1,"")</f>
        <v/>
      </c>
      <c r="BA76" s="655" t="str">
        <f t="shared" ca="1" si="151"/>
        <v/>
      </c>
      <c r="BB76" s="655" t="str">
        <f t="shared" ca="1" si="151"/>
        <v/>
      </c>
      <c r="BC76" s="655" t="str">
        <f t="shared" ca="1" si="151"/>
        <v/>
      </c>
      <c r="BD76" s="51" t="str">
        <f t="shared" ref="BD76:BD139" ca="1" si="173">IFERROR(IF(INDIRECT("'("&amp;EM76&amp;")'!U"&amp;52+EN76)="","",DBCS(INDIRECT("'("&amp;EM76&amp;")'!U"&amp;52+EN76))),"")</f>
        <v/>
      </c>
      <c r="BE76" s="52" t="str">
        <f t="shared" ref="BE76:BE139" ca="1" si="174">IFERROR(INDIRECT("'("&amp;EM76&amp;")'!AB"&amp;52+EN76),"")</f>
        <v/>
      </c>
      <c r="BF76" s="69">
        <f ca="1">IF(BD76&lt;&gt;"",INDEX('（様式１号）３整理番号表'!$AB$7:$AQ$12,MATCH(BD76,'（様式１号）３整理番号表'!$AA$7:$AA$12,0),MATCH(BE76,'（様式１号）３整理番号表'!$AB$6:$AQ$6,0)),0)</f>
        <v>0</v>
      </c>
      <c r="BG76" s="71" t="str">
        <f t="shared" ca="1" si="128"/>
        <v/>
      </c>
      <c r="BH76" s="54" t="str">
        <f t="shared" ca="1" si="129"/>
        <v/>
      </c>
      <c r="BI76" s="55" t="str">
        <f t="shared" ref="BI76:BI139" ca="1" si="175">IFERROR(IF(INDIRECT("'("&amp;EM76&amp;")'!AI"&amp;52+EN76)="■",1,""),"")</f>
        <v/>
      </c>
      <c r="BJ76" s="54" t="str">
        <f t="shared" ref="BJ76:BJ139" ca="1" si="176">IFERROR(IF(INDIRECT("'("&amp;EM76&amp;")'!AL"&amp;52+EN76)="■",1,""),"")</f>
        <v/>
      </c>
      <c r="BK76" s="53" t="str">
        <f t="shared" ref="BK76:BK139" ca="1" si="177">IFERROR(INDIRECT("'("&amp;EM76&amp;")'!P"&amp;52+EN76),"")</f>
        <v/>
      </c>
      <c r="BL76" s="56" t="str">
        <f t="shared" ref="BL76:BL139" ca="1" si="178">IFERROR(IF(INDIRECT("'("&amp;EM76&amp;")'!R"&amp;52+EN76)="","",INDIRECT("'("&amp;EM76&amp;")'!R"&amp;52+EN76)),"")</f>
        <v/>
      </c>
      <c r="BM76" s="57" t="str">
        <f t="shared" ref="BM76:BM139" ca="1" si="179">IFERROR(INDIRECT("'("&amp;EM76&amp;")'!J"&amp;52+EN76),"")</f>
        <v/>
      </c>
      <c r="BN76" s="58" t="str">
        <f t="shared" ref="BN76:BN139" ca="1" si="180">IFERROR(INDIRECT("'("&amp;EM76&amp;")'!M"&amp;52+EN76),"")</f>
        <v/>
      </c>
      <c r="BO76" s="56" t="str">
        <f t="shared" ref="BO76:BO139" ca="1" si="181">IFERROR(IF(INDIRECT("'("&amp;EM76&amp;")'!Y"&amp;68+EN76)="",INDIRECT("'("&amp;EM76&amp;")'!S"&amp;68+EN76),INDIRECT("'("&amp;EM76&amp;")'!Y"&amp;68+EN76)&amp;"("&amp;INDIRECT("'("&amp;EM76&amp;")'!S"&amp;68+EN76)&amp;")"),"")</f>
        <v/>
      </c>
      <c r="BP76" s="72" t="str">
        <f t="shared" ref="BP76:BP139" ca="1" si="182">IFERROR(INDIRECT("'("&amp;EM76&amp;")'!M"&amp;68+EN76),"")</f>
        <v/>
      </c>
      <c r="BQ76" s="70" t="str">
        <f t="shared" ref="BQ76:BQ139" ca="1" si="183">IFERROR(IF(INDIRECT("'("&amp;EM76&amp;")'!P"&amp;68+EN76)="■",1,""),"")</f>
        <v/>
      </c>
      <c r="BR76" s="160" t="str">
        <f t="shared" ca="1" si="13"/>
        <v/>
      </c>
      <c r="BS76" s="638" t="str">
        <f t="shared" ref="BS76:BS139" ca="1" si="184">IFERROR(IF(AO76="","",INDIRECT("'("&amp;EM76&amp;")'!AB"&amp;36+EN76)),"")</f>
        <v/>
      </c>
      <c r="BT76" s="51" t="str">
        <f t="shared" ref="BT76:BT139" ca="1" si="185">IFERROR(INDIRECT("'("&amp;EM76&amp;")'!B18"),"")</f>
        <v/>
      </c>
      <c r="BU76" s="59" t="str">
        <f t="shared" ref="BU76:BU139" ca="1" si="186">IFERROR(INDIRECT("'("&amp;EM76&amp;")'!D"&amp;84+EN76),"")</f>
        <v/>
      </c>
      <c r="BV76" s="60" t="str">
        <f t="shared" ref="BV76:BV139" ca="1" si="187">IFERROR(INDIRECT("'("&amp;EM76&amp;")'!R"&amp;84+EN76),"")</f>
        <v/>
      </c>
      <c r="BW76" s="209">
        <f ca="1">IF('ポイント要件確認等（個別表）'!AD76=1,ROUNDDOWN('ポイント要件確認等（個別表）'!AV76,-3),IF('ポイント要件確認等（個別表）'!AD76=2,ROUNDDOWN('ポイント要件確認等（個別表）'!BH76,-3),IF('ポイント要件確認等（個別表）'!AD76=3,ROUNDDOWN('ポイント要件確認等（個別表）'!BT76,-3),0)))</f>
        <v>0</v>
      </c>
      <c r="BX76" s="60" t="str">
        <f t="shared" ref="BX76:BX139" ca="1" si="188">IFERROR(INDIRECT("'("&amp;EM76&amp;")'!AE"&amp;84+EN76),"")</f>
        <v/>
      </c>
      <c r="BY76" s="210" t="e">
        <f t="shared" ca="1" si="130"/>
        <v>#VALUE!</v>
      </c>
      <c r="BZ76" s="210">
        <f t="shared" ca="1" si="131"/>
        <v>0</v>
      </c>
      <c r="CA76" s="60" t="str">
        <f t="shared" ref="CA76:CA139" ca="1" si="189">IFERROR(IF(OR(BT76=2,BT76=3,AND(BT76=1,CE76="控除不可")),ROUNDDOWN(BV76*0.2,-3),IF(AND(BT76=1,CE76="全額控除"),ROUNDDOWN(BV76/1.1*0.2,-3),ROUNDDOWN(BV76/110*102*0.2,-3))),"")</f>
        <v/>
      </c>
      <c r="CB76" s="60" t="str">
        <f t="shared" ref="CB76:CB139" ca="1" si="190">IFERROR(IF(OR(BT76=2,BT76=3,AND(BT76=1,CE76="控除不可")),ROUNDDOWN(BV76*0.2,-3),IF(AND(BT76=1,CE76="全額控除"),ROUNDDOWN(BV76/1.1*0.2,-3),ROUNDDOWN(BV76/110*102*0.2,-3))),"")</f>
        <v/>
      </c>
      <c r="CC76" s="636"/>
      <c r="CD76" s="60" t="str">
        <f t="shared" ref="CD76:CD139" ca="1" si="191">IFERROR(INDIRECT("'("&amp;EM76&amp;")'!AK"&amp;84+EN76),"")</f>
        <v/>
      </c>
      <c r="CE76" s="161" t="str">
        <f t="shared" ref="CE76:CE139" ca="1" si="192">IFERROR(INDIRECT("'("&amp;EM76&amp;")'!N18"),"")</f>
        <v/>
      </c>
      <c r="CF76" s="225" t="str">
        <f t="shared" ref="CF76:CF139" ca="1" si="193">IF($BU76&gt;0,IF(AND($BT76=1,$CE76="控除不可"),"該当なし",IF(AND($BT76=1,$CE76="80%控除対象"),ROUNDDOWN($BU76*8/110,0),IF(AND($BT76=1,$CE76="全額控除"),ROUNDDOWN($BU76*10/110,0),IF(OR($BT76=2,$BT76=3),"該当なし","含税額")))),"")</f>
        <v>含税額</v>
      </c>
      <c r="CG76" s="226" t="str">
        <f t="shared" ref="CG76:CG139" ca="1" si="194">IF($BU76&gt;0,IF(AND($BT76=1,$CE76="控除不可"),"",IF(AND($BT76=1,$CE76="80%控除対象"),ROUNDDOWN($BW76*8/102,0),IF(AND($BT76=1,$CE76="全額控除"),ROUNDDOWN($BW76*10/100,0),IF(OR($BT76=2,$BT76=3),"","")))),"")</f>
        <v/>
      </c>
      <c r="CH76" s="61"/>
      <c r="CI76" s="223"/>
      <c r="CJ76" s="213">
        <v>66</v>
      </c>
      <c r="CK76" s="218"/>
      <c r="CL76" s="51"/>
      <c r="CM76" s="68" t="str">
        <f>IFERROR(VLOOKUP(CL76,'（様式１号）３整理番号表'!$T$5:$V$15,2,FALSE),"")</f>
        <v/>
      </c>
      <c r="CN76" s="52"/>
      <c r="CO76" s="68" t="str">
        <f>IFERROR(VLOOKUP(CN76,'（様式１号）３整理番号表'!$T$19:$V$24,2,FALSE),"")</f>
        <v/>
      </c>
      <c r="CP76" s="52"/>
      <c r="CQ76" s="210">
        <f t="shared" si="132"/>
        <v>0</v>
      </c>
      <c r="CR76" s="227">
        <f t="shared" si="133"/>
        <v>0</v>
      </c>
      <c r="CS76" s="335" t="str">
        <f t="shared" ca="1" si="106"/>
        <v/>
      </c>
      <c r="CT76" s="31" t="str">
        <f t="shared" ref="CT76:CT139" ca="1" si="195">IF(CS76="１①",IF(INDIRECT("'("&amp;EM76&amp;")'!c114")="１① 付加価値額の拡大（１人当たり）",2,1),"")</f>
        <v/>
      </c>
      <c r="CU76" s="30" t="str">
        <f t="shared" ca="1" si="107"/>
        <v/>
      </c>
      <c r="CV76" s="236" t="str">
        <f t="shared" ref="CV76:CV139" ca="1" si="196">IF($CS76="２①",1,IF($CS76="１①",INDIRECT("'("&amp;$EM76&amp;")'!I114"),""))</f>
        <v/>
      </c>
      <c r="CW76" s="236" t="str">
        <f t="shared" ref="CW76:CW139" ca="1" si="197">IF($CS76="２①",1,IF($CS76="１①",INDIRECT("'("&amp;$EM76&amp;")'!P114"),""))</f>
        <v/>
      </c>
      <c r="CX76" s="236" t="str">
        <f t="shared" ref="CX76:CX139" ca="1" si="198">IF($CS76="２①",IF(INDIRECT("'("&amp;$EM76&amp;")'!B101")="■",IF(INDIRECT("'("&amp;$EM76&amp;")'!V101")="","",INDIRECT("'("&amp;$EM76&amp;")'!V101")),""),IF($CS76="１①",INDIRECT("'("&amp;$EM76&amp;")'!T114"),""))</f>
        <v/>
      </c>
      <c r="CY76" s="236" t="str">
        <f t="shared" ref="CY76:CY139" ca="1" si="199">IF($CS76="２①",IF(INDIRECT("'("&amp;$EM76&amp;")'!B101")="■",IF(INDIRECT("'("&amp;$EM76&amp;")'!Z101")="","",INDIRECT("'("&amp;$EM76&amp;")'!Z101")),""),IF($CS76="１①",INDIRECT("'("&amp;$EM76&amp;")'!X114"),""))</f>
        <v/>
      </c>
      <c r="CZ76" s="296" t="str">
        <f ca="1">IFERROR(VLOOKUP($CS76,'（様式１号）３整理番号表'!$Z$19:$AB$32,3,FALSE),"")</f>
        <v/>
      </c>
      <c r="DA76" s="239" t="str">
        <f t="shared" ref="DA76:DA139" ca="1" si="200">IF(OR($CY76&lt;=0,$CY76=""),"",IF(OR($CV76="",$CV76&lt;=0),"",IF($CU76=5,ROUNDDOWN(($CY76-$CV76)/$CV76,3),IF($CU76=4,ROUNDDOWN(($CY76-$CV76)/$CV76*3/4,3),0))))</f>
        <v/>
      </c>
      <c r="DB76" s="5"/>
      <c r="DC76" s="301" t="str">
        <f t="shared" ca="1" si="108"/>
        <v/>
      </c>
      <c r="DD76" s="304" t="str">
        <f t="shared" ca="1" si="111"/>
        <v/>
      </c>
      <c r="DE76" s="293" t="str">
        <f t="shared" ca="1" si="112"/>
        <v/>
      </c>
      <c r="DF76" s="293" t="str">
        <f t="shared" ca="1" si="113"/>
        <v/>
      </c>
      <c r="DG76" s="293" t="str">
        <f t="shared" ca="1" si="114"/>
        <v/>
      </c>
      <c r="DH76" s="293" t="str">
        <f t="shared" ca="1" si="115"/>
        <v/>
      </c>
      <c r="DI76" s="309" t="str">
        <f t="shared" ca="1" si="116"/>
        <v/>
      </c>
      <c r="DJ76" s="315" t="str">
        <f t="shared" ref="DJ76:DJ139" ca="1" si="201">IFERROR(IF($DC76&lt;&gt;0,ROUNDDOWN(($DH76-$DE76)/$DE76,3),""),"")</f>
        <v/>
      </c>
      <c r="DK76" s="5" t="str">
        <f t="shared" ca="1" si="117"/>
        <v/>
      </c>
      <c r="DL76" s="6"/>
      <c r="DM76" s="304"/>
      <c r="DN76" s="7"/>
      <c r="DO76" s="7"/>
      <c r="DP76" s="7"/>
      <c r="DQ76" s="7"/>
      <c r="DR76" s="298" t="str">
        <f>IFERROR(VLOOKUP($DL76,'（様式１号）３整理番号表'!$Z$19:$AB$32,3,FALSE),"")</f>
        <v/>
      </c>
      <c r="DS76" s="239" t="str">
        <f t="shared" ref="DS76:DS139" si="202">IF($DL76&lt;&gt;0,ROUNDDOWN(($DQ76-$DN76)/$DN76,3),"")</f>
        <v/>
      </c>
      <c r="DT76" s="5"/>
      <c r="DU76" s="8"/>
      <c r="DV76" s="62" t="str">
        <f t="shared" ref="DV76:DV139" ca="1" si="203">IF(Q76="","","令和６年能登半島地震")</f>
        <v/>
      </c>
      <c r="DX76" s="320">
        <f t="shared" ca="1" si="153"/>
        <v>0</v>
      </c>
      <c r="DY76" s="320">
        <f t="shared" ca="1" si="153"/>
        <v>0</v>
      </c>
      <c r="DZ76" s="320">
        <f t="shared" ca="1" si="153"/>
        <v>0</v>
      </c>
      <c r="EA76" s="320">
        <f t="shared" ca="1" si="153"/>
        <v>0</v>
      </c>
      <c r="EB76" s="320">
        <f t="shared" ca="1" si="153"/>
        <v>0</v>
      </c>
      <c r="EC76" s="320">
        <f t="shared" ca="1" si="153"/>
        <v>0</v>
      </c>
      <c r="ED76" s="320">
        <f t="shared" ca="1" si="153"/>
        <v>0</v>
      </c>
      <c r="EE76" s="320">
        <f t="shared" ca="1" si="153"/>
        <v>0</v>
      </c>
      <c r="EF76" s="320">
        <f t="shared" ca="1" si="153"/>
        <v>0</v>
      </c>
      <c r="EG76" s="320">
        <f t="shared" ca="1" si="153"/>
        <v>0</v>
      </c>
      <c r="EH76" s="320">
        <f t="shared" ca="1" si="153"/>
        <v>0</v>
      </c>
      <c r="EI76" s="320">
        <f t="shared" ca="1" si="153"/>
        <v>0</v>
      </c>
      <c r="EJ76" s="320">
        <f t="shared" ca="1" si="153"/>
        <v>0</v>
      </c>
      <c r="EK76" s="320">
        <f t="shared" ca="1" si="153"/>
        <v>0</v>
      </c>
      <c r="EM76" s="278" t="str">
        <f t="shared" ca="1" si="148"/>
        <v/>
      </c>
      <c r="EN76" s="278" t="str">
        <f t="shared" ca="1" si="109"/>
        <v/>
      </c>
      <c r="EO76" s="278" t="str">
        <f t="shared" ca="1" si="110"/>
        <v/>
      </c>
      <c r="EP76" s="278" t="str">
        <f t="shared" ref="EP76:EP139" ca="1" si="204">IFERROR(INDEX(INDIRECT("'("&amp;EM76&amp;")'!$AD$37:$AD$46"),MATCH(EN76,INDIRECT("'("&amp;EM76&amp;")'!$B$37:$B$46"),0),1),"")</f>
        <v/>
      </c>
      <c r="EQ76" s="278" t="str">
        <f ca="1">IFERROR(INDEX('郵便番号（石川県）'!$A$3:$F$2574,MATCH(INDIRECT("'("&amp;EM76&amp;")'!E7"),'郵便番号（石川県）'!$A$3:$A$2574,0),6),"")</f>
        <v/>
      </c>
      <c r="ER76" s="278" t="str">
        <f ca="1">IFERROR(INDEX('郵便番号（石川県）'!$A$3:$F$2574,MATCH(INDIRECT("'("&amp;$EM76&amp;")'!E7"),'郵便番号（石川県）'!$A$3:$A$2574,0),5),"")</f>
        <v/>
      </c>
      <c r="ES76" s="278" t="str">
        <f t="shared" ref="ES76:ES139" ca="1" si="205">IFERROR(INDIRECT("'("&amp;$EM76&amp;")'!N5"),"")</f>
        <v/>
      </c>
      <c r="ET76" s="278" t="str">
        <f t="shared" ref="ET76:ET139" ca="1" si="206">IFERROR(INDIRECT("'("&amp;EM76&amp;")'!H13"),"")</f>
        <v/>
      </c>
      <c r="EU76" s="278" t="str">
        <f t="shared" ref="EU76:EU139" ca="1" si="207">IFERROR(IF(OR(INDIRECT("'("&amp;EM76&amp;")'!H12")="■",INDIRECT("'("&amp;EM76&amp;")'!ac12")="■"),"■",""),"")</f>
        <v/>
      </c>
      <c r="EV76" s="278" t="str">
        <f t="shared" ref="EV76:EV139" ca="1" si="208">IF(EM76="","","("&amp;EM76&amp;")")</f>
        <v/>
      </c>
      <c r="EW76" s="278" t="str">
        <f t="shared" ref="EW76:EW139" ca="1" si="209">EV76&amp;EN76</f>
        <v/>
      </c>
      <c r="EX76" s="278" t="str">
        <f t="shared" ref="EX76:EX139" ca="1" si="210">IFERROR(INDIRECT("'("&amp;$EM76&amp;")'!B122"),"")</f>
        <v/>
      </c>
      <c r="EY76" s="278" t="str">
        <f t="shared" ref="EY76:EY139" ca="1" si="211">IFERROR(IF(INDIRECT("'("&amp;$EM76&amp;")'!AE136")="",1,2),"")</f>
        <v/>
      </c>
      <c r="EZ76" s="278" t="str">
        <f t="shared" ref="EZ76:EZ139" ca="1" si="212">IFERROR(INDIRECT("'("&amp;$EM76&amp;")'!L122"),"")</f>
        <v/>
      </c>
      <c r="FA76" s="278" t="str">
        <f t="shared" ref="FA76:FA139" ca="1" si="213">IFERROR(IF(INDIRECT("'("&amp;$EM76&amp;")'!AG144")="",1,2),"")</f>
        <v/>
      </c>
      <c r="FB76" s="661" t="str">
        <f t="shared" ref="FB76:FB139" ca="1" si="214">IFERROR(IF(INDIRECT("'("&amp;$EM76&amp;")'!AE2")="■","■",""),"")</f>
        <v/>
      </c>
      <c r="FC76" s="664">
        <v>66</v>
      </c>
      <c r="FD76" s="279" t="str">
        <f t="shared" ref="FD76:FD139" ca="1" si="215">IFERROR(IF(INDIRECT("'("&amp;FC76&amp;")'!T2")="農業機械再取得等支援事業要望申込書",FC76,""),"")</f>
        <v/>
      </c>
    </row>
    <row r="77" spans="1:160" ht="34.5" customHeight="1" x14ac:dyDescent="0.15">
      <c r="A77" s="401">
        <f t="shared" ca="1" si="24"/>
        <v>0</v>
      </c>
      <c r="B77" s="402">
        <f t="shared" si="154"/>
        <v>1</v>
      </c>
      <c r="C77" s="403">
        <f t="shared" ca="1" si="136"/>
        <v>0</v>
      </c>
      <c r="D77" s="403">
        <f t="shared" ca="1" si="137"/>
        <v>0</v>
      </c>
      <c r="E77" s="403">
        <f t="shared" ca="1" si="138"/>
        <v>0</v>
      </c>
      <c r="F77" s="403">
        <f t="shared" ca="1" si="139"/>
        <v>0</v>
      </c>
      <c r="G77" s="403">
        <f t="shared" ca="1" si="140"/>
        <v>0</v>
      </c>
      <c r="H77" s="403">
        <f t="shared" si="141"/>
        <v>0</v>
      </c>
      <c r="I77" s="403">
        <f t="shared" ca="1" si="142"/>
        <v>0</v>
      </c>
      <c r="J77" s="403">
        <f t="shared" ca="1" si="143"/>
        <v>0</v>
      </c>
      <c r="K77" s="402">
        <f t="shared" ca="1" si="144"/>
        <v>0</v>
      </c>
      <c r="L77" s="402">
        <f t="shared" ca="1" si="145"/>
        <v>0</v>
      </c>
      <c r="M77" s="402">
        <f t="shared" ca="1" si="146"/>
        <v>0</v>
      </c>
      <c r="N77" s="404" t="str">
        <f t="shared" ca="1" si="147"/>
        <v>石川県</v>
      </c>
      <c r="O77" s="63"/>
      <c r="P77" s="145" t="s">
        <v>412</v>
      </c>
      <c r="Q77" s="322" t="str">
        <f t="shared" ca="1" si="156"/>
        <v/>
      </c>
      <c r="R77" s="322" t="str">
        <f t="shared" ca="1" si="157"/>
        <v/>
      </c>
      <c r="S77" s="32" t="str">
        <f t="shared" ca="1" si="134"/>
        <v/>
      </c>
      <c r="T77" s="32" t="str">
        <f t="shared" ca="1" si="135"/>
        <v/>
      </c>
      <c r="U77" s="186" t="str">
        <f t="shared" ca="1" si="158"/>
        <v/>
      </c>
      <c r="V77" s="326">
        <f ca="1">IFERROR(VLOOKUP(U77,'（様式１号）３整理番号表'!$B$4:$H$5,2,FALSE),0)</f>
        <v>0</v>
      </c>
      <c r="W77" s="67">
        <f t="shared" ca="1" si="125"/>
        <v>0</v>
      </c>
      <c r="X77" s="23" t="str">
        <f t="shared" ca="1" si="118"/>
        <v/>
      </c>
      <c r="Y77" s="52" t="str">
        <f t="shared" ca="1" si="159"/>
        <v/>
      </c>
      <c r="Z77" s="68">
        <f ca="1">IFERROR(VLOOKUP(Y77,'（様式１号）３整理番号表'!$B$10:$H$16,2,FALSE),0)</f>
        <v>0</v>
      </c>
      <c r="AA77" s="52" t="str">
        <f t="shared" ca="1" si="160"/>
        <v/>
      </c>
      <c r="AB77" s="52" t="str">
        <f t="shared" ca="1" si="161"/>
        <v/>
      </c>
      <c r="AC77" s="68">
        <f ca="1">IFERROR(VLOOKUP(AB77,'（様式１号）３整理番号表'!$B$21:$H$22,2,FALSE),0)</f>
        <v>0</v>
      </c>
      <c r="AD77" s="52" t="str">
        <f t="shared" ca="1" si="155"/>
        <v/>
      </c>
      <c r="AE77" s="68">
        <f ca="1">IFERROR(VLOOKUP(AD77,'（様式１号）３整理番号表'!$B$26:$H$31,2,FALSE),0)</f>
        <v>0</v>
      </c>
      <c r="AF77" s="52" t="str">
        <f t="shared" ca="1" si="162"/>
        <v/>
      </c>
      <c r="AG77" s="68">
        <f ca="1">IFERROR(VLOOKUP(AF77,'（様式１号）３整理番号表'!$J$5:$N$59,2,FALSE),0)</f>
        <v>0</v>
      </c>
      <c r="AH77" s="51" t="str">
        <f t="shared" ca="1" si="163"/>
        <v/>
      </c>
      <c r="AI77" s="68">
        <f ca="1">IFERROR(VLOOKUP(AH77,'（様式１号）３整理番号表'!$P$5:$R$29,2,FALSE),0)</f>
        <v>0</v>
      </c>
      <c r="AJ77" s="71" t="str">
        <f t="shared" ca="1" si="164"/>
        <v/>
      </c>
      <c r="AK77" s="71" t="str">
        <f t="shared" ca="1" si="165"/>
        <v/>
      </c>
      <c r="AL77" s="71"/>
      <c r="AM77" s="51" t="str">
        <f t="shared" ca="1" si="166"/>
        <v/>
      </c>
      <c r="AN77" s="68">
        <f ca="1">IFERROR(VLOOKUP(AM77,'（様式１号）３整理番号表'!$P$5:$R$29,2,FALSE),0)</f>
        <v>0</v>
      </c>
      <c r="AO77" s="52" t="str">
        <f t="shared" ca="1" si="167"/>
        <v/>
      </c>
      <c r="AP77" s="68">
        <f t="shared" ca="1" si="126"/>
        <v>0</v>
      </c>
      <c r="AQ77" s="52" t="str">
        <f t="shared" ca="1" si="168"/>
        <v/>
      </c>
      <c r="AR77" s="23" t="str">
        <f t="shared" ca="1" si="169"/>
        <v/>
      </c>
      <c r="AS77" s="68" t="str">
        <f t="shared" ca="1" si="127"/>
        <v/>
      </c>
      <c r="AT77" s="188" t="str">
        <f t="shared" ca="1" si="170"/>
        <v/>
      </c>
      <c r="AU77" s="55" t="str">
        <f t="shared" ca="1" si="171"/>
        <v/>
      </c>
      <c r="AV77" s="655" t="str">
        <f t="shared" ca="1" si="150"/>
        <v/>
      </c>
      <c r="AW77" s="655" t="str">
        <f t="shared" ca="1" si="150"/>
        <v/>
      </c>
      <c r="AX77" s="655" t="str">
        <f t="shared" ca="1" si="150"/>
        <v/>
      </c>
      <c r="AY77" s="655" t="str">
        <f t="shared" ca="1" si="150"/>
        <v/>
      </c>
      <c r="AZ77" s="655" t="str">
        <f t="shared" ca="1" si="172"/>
        <v/>
      </c>
      <c r="BA77" s="655" t="str">
        <f t="shared" ca="1" si="151"/>
        <v/>
      </c>
      <c r="BB77" s="655" t="str">
        <f t="shared" ca="1" si="151"/>
        <v/>
      </c>
      <c r="BC77" s="655" t="str">
        <f t="shared" ca="1" si="151"/>
        <v/>
      </c>
      <c r="BD77" s="51" t="str">
        <f t="shared" ca="1" si="173"/>
        <v/>
      </c>
      <c r="BE77" s="52" t="str">
        <f t="shared" ca="1" si="174"/>
        <v/>
      </c>
      <c r="BF77" s="69">
        <f ca="1">IF(BD77&lt;&gt;"",INDEX('（様式１号）３整理番号表'!$AB$7:$AQ$12,MATCH(BD77,'（様式１号）３整理番号表'!$AA$7:$AA$12,0),MATCH(BE77,'（様式１号）３整理番号表'!$AB$6:$AQ$6,0)),0)</f>
        <v>0</v>
      </c>
      <c r="BG77" s="71" t="str">
        <f t="shared" ca="1" si="128"/>
        <v/>
      </c>
      <c r="BH77" s="54" t="str">
        <f t="shared" ca="1" si="129"/>
        <v/>
      </c>
      <c r="BI77" s="55" t="str">
        <f t="shared" ca="1" si="175"/>
        <v/>
      </c>
      <c r="BJ77" s="54" t="str">
        <f t="shared" ca="1" si="176"/>
        <v/>
      </c>
      <c r="BK77" s="53" t="str">
        <f t="shared" ca="1" si="177"/>
        <v/>
      </c>
      <c r="BL77" s="56" t="str">
        <f t="shared" ca="1" si="178"/>
        <v/>
      </c>
      <c r="BM77" s="57" t="str">
        <f t="shared" ca="1" si="179"/>
        <v/>
      </c>
      <c r="BN77" s="58" t="str">
        <f t="shared" ca="1" si="180"/>
        <v/>
      </c>
      <c r="BO77" s="56" t="str">
        <f t="shared" ca="1" si="181"/>
        <v/>
      </c>
      <c r="BP77" s="72" t="str">
        <f t="shared" ca="1" si="182"/>
        <v/>
      </c>
      <c r="BQ77" s="70" t="str">
        <f t="shared" ca="1" si="183"/>
        <v/>
      </c>
      <c r="BR77" s="160" t="str">
        <f t="shared" ref="BR77:BR140" ca="1" si="216">IF($AM77=19,$BP77*290,IF($AM77=20,$BP77*880,IF($AM77=21,$BP77*1200,IF($AM77=22,$BP77*4500,IF(AND($AM77=23,$BQ77&lt;&gt;1),"特認","")))))</f>
        <v/>
      </c>
      <c r="BS77" s="638" t="str">
        <f t="shared" ca="1" si="184"/>
        <v/>
      </c>
      <c r="BT77" s="51" t="str">
        <f t="shared" ca="1" si="185"/>
        <v/>
      </c>
      <c r="BU77" s="59" t="str">
        <f t="shared" ca="1" si="186"/>
        <v/>
      </c>
      <c r="BV77" s="60" t="str">
        <f t="shared" ca="1" si="187"/>
        <v/>
      </c>
      <c r="BW77" s="209">
        <f ca="1">IF('ポイント要件確認等（個別表）'!AD77=1,ROUNDDOWN('ポイント要件確認等（個別表）'!AV77,-3),IF('ポイント要件確認等（個別表）'!AD77=2,ROUNDDOWN('ポイント要件確認等（個別表）'!BH77,-3),IF('ポイント要件確認等（個別表）'!AD77=3,ROUNDDOWN('ポイント要件確認等（個別表）'!BT77,-3),0)))</f>
        <v>0</v>
      </c>
      <c r="BX77" s="60" t="str">
        <f t="shared" ca="1" si="188"/>
        <v/>
      </c>
      <c r="BY77" s="210" t="e">
        <f t="shared" ca="1" si="130"/>
        <v>#VALUE!</v>
      </c>
      <c r="BZ77" s="210">
        <f t="shared" ca="1" si="131"/>
        <v>0</v>
      </c>
      <c r="CA77" s="60" t="str">
        <f t="shared" ca="1" si="189"/>
        <v/>
      </c>
      <c r="CB77" s="60" t="str">
        <f t="shared" ca="1" si="190"/>
        <v/>
      </c>
      <c r="CC77" s="636"/>
      <c r="CD77" s="60" t="str">
        <f t="shared" ca="1" si="191"/>
        <v/>
      </c>
      <c r="CE77" s="161" t="str">
        <f t="shared" ca="1" si="192"/>
        <v/>
      </c>
      <c r="CF77" s="225" t="str">
        <f t="shared" ca="1" si="193"/>
        <v>含税額</v>
      </c>
      <c r="CG77" s="226" t="str">
        <f t="shared" ca="1" si="194"/>
        <v/>
      </c>
      <c r="CH77" s="61"/>
      <c r="CI77" s="223"/>
      <c r="CJ77" s="213">
        <v>67</v>
      </c>
      <c r="CK77" s="218"/>
      <c r="CL77" s="51"/>
      <c r="CM77" s="68" t="str">
        <f>IFERROR(VLOOKUP(CL77,'（様式１号）３整理番号表'!$T$5:$V$15,2,FALSE),"")</f>
        <v/>
      </c>
      <c r="CN77" s="52"/>
      <c r="CO77" s="68" t="str">
        <f>IFERROR(VLOOKUP(CN77,'（様式１号）３整理番号表'!$T$19:$V$24,2,FALSE),"")</f>
        <v/>
      </c>
      <c r="CP77" s="52"/>
      <c r="CQ77" s="210">
        <f t="shared" si="132"/>
        <v>0</v>
      </c>
      <c r="CR77" s="227">
        <f t="shared" si="133"/>
        <v>0</v>
      </c>
      <c r="CS77" s="335" t="str">
        <f t="shared" ref="CS77:CS140" ca="1" si="217">IF(Q77="","",IF(EP77="補強","１①","２①"))</f>
        <v/>
      </c>
      <c r="CT77" s="31" t="str">
        <f t="shared" ca="1" si="195"/>
        <v/>
      </c>
      <c r="CU77" s="30" t="str">
        <f t="shared" ref="CU77:CU140" ca="1" si="218">IF(CS77="２①",5,IF(CS77="１①",INDIRECT("'("&amp;EM77&amp;")'!M114"),""))</f>
        <v/>
      </c>
      <c r="CV77" s="236" t="str">
        <f t="shared" ca="1" si="196"/>
        <v/>
      </c>
      <c r="CW77" s="236" t="str">
        <f t="shared" ca="1" si="197"/>
        <v/>
      </c>
      <c r="CX77" s="236" t="str">
        <f t="shared" ca="1" si="198"/>
        <v/>
      </c>
      <c r="CY77" s="236" t="str">
        <f t="shared" ca="1" si="199"/>
        <v/>
      </c>
      <c r="CZ77" s="296" t="str">
        <f ca="1">IFERROR(VLOOKUP($CS77,'（様式１号）３整理番号表'!$Z$19:$AB$32,3,FALSE),"")</f>
        <v/>
      </c>
      <c r="DA77" s="239" t="str">
        <f t="shared" ca="1" si="200"/>
        <v/>
      </c>
      <c r="DB77" s="5"/>
      <c r="DC77" s="301" t="str">
        <f t="shared" ref="DC77:DC140" ca="1" si="219">IF($CS77="２①",IF(AND(AM77=18,AQ77=1),"２②",""),IF($CS77="１①",INDEX(INDIRECT("'("&amp;$EM77&amp;")'!AR116:BB116"),1,MATCH(INDIRECT("'("&amp;$EM77&amp;")'!C118"),INDIRECT("'("&amp;$EM77&amp;")'!AR119:BB119"),0)),""))</f>
        <v/>
      </c>
      <c r="DD77" s="304" t="str">
        <f t="shared" ca="1" si="111"/>
        <v/>
      </c>
      <c r="DE77" s="293" t="str">
        <f t="shared" ca="1" si="112"/>
        <v/>
      </c>
      <c r="DF77" s="293" t="str">
        <f t="shared" ca="1" si="113"/>
        <v/>
      </c>
      <c r="DG77" s="293" t="str">
        <f t="shared" ca="1" si="114"/>
        <v/>
      </c>
      <c r="DH77" s="293" t="str">
        <f t="shared" ca="1" si="115"/>
        <v/>
      </c>
      <c r="DI77" s="309" t="str">
        <f t="shared" ca="1" si="116"/>
        <v/>
      </c>
      <c r="DJ77" s="315" t="str">
        <f t="shared" ca="1" si="201"/>
        <v/>
      </c>
      <c r="DK77" s="5" t="str">
        <f t="shared" ca="1" si="117"/>
        <v/>
      </c>
      <c r="DL77" s="6"/>
      <c r="DM77" s="304"/>
      <c r="DN77" s="7"/>
      <c r="DO77" s="7"/>
      <c r="DP77" s="7"/>
      <c r="DQ77" s="7"/>
      <c r="DR77" s="298" t="str">
        <f>IFERROR(VLOOKUP($DL77,'（様式１号）３整理番号表'!$Z$19:$AB$32,3,FALSE),"")</f>
        <v/>
      </c>
      <c r="DS77" s="239" t="str">
        <f t="shared" si="202"/>
        <v/>
      </c>
      <c r="DT77" s="5"/>
      <c r="DU77" s="8"/>
      <c r="DV77" s="62" t="str">
        <f t="shared" ca="1" si="203"/>
        <v/>
      </c>
      <c r="DX77" s="320">
        <f t="shared" ca="1" si="153"/>
        <v>0</v>
      </c>
      <c r="DY77" s="320">
        <f t="shared" ca="1" si="153"/>
        <v>0</v>
      </c>
      <c r="DZ77" s="320">
        <f t="shared" ca="1" si="153"/>
        <v>0</v>
      </c>
      <c r="EA77" s="320">
        <f t="shared" ca="1" si="153"/>
        <v>0</v>
      </c>
      <c r="EB77" s="320">
        <f t="shared" ca="1" si="153"/>
        <v>0</v>
      </c>
      <c r="EC77" s="320">
        <f t="shared" ca="1" si="153"/>
        <v>0</v>
      </c>
      <c r="ED77" s="320">
        <f t="shared" ca="1" si="153"/>
        <v>0</v>
      </c>
      <c r="EE77" s="320">
        <f t="shared" ca="1" si="153"/>
        <v>0</v>
      </c>
      <c r="EF77" s="320">
        <f t="shared" ca="1" si="153"/>
        <v>0</v>
      </c>
      <c r="EG77" s="320">
        <f t="shared" ca="1" si="153"/>
        <v>0</v>
      </c>
      <c r="EH77" s="320">
        <f t="shared" ca="1" si="153"/>
        <v>0</v>
      </c>
      <c r="EI77" s="320">
        <f t="shared" ca="1" si="153"/>
        <v>0</v>
      </c>
      <c r="EJ77" s="320">
        <f t="shared" ca="1" si="153"/>
        <v>0</v>
      </c>
      <c r="EK77" s="320">
        <f t="shared" ca="1" si="153"/>
        <v>0</v>
      </c>
      <c r="EM77" s="278" t="str">
        <f t="shared" ca="1" si="148"/>
        <v/>
      </c>
      <c r="EN77" s="278" t="str">
        <f t="shared" ref="EN77:EN140" ca="1" si="220">IF(EM77="","",IF(EM76=EM77,EN76+1,1))</f>
        <v/>
      </c>
      <c r="EO77" s="278" t="str">
        <f t="shared" ref="EO77:EO140" ca="1" si="221">IFERROR(IF($EM76=$EM77,EO76,MAX(INDIRECT("'("&amp;EM77&amp;")'!B37:B46"))),"")</f>
        <v/>
      </c>
      <c r="EP77" s="278" t="str">
        <f t="shared" ca="1" si="204"/>
        <v/>
      </c>
      <c r="EQ77" s="278" t="str">
        <f ca="1">IFERROR(INDEX('郵便番号（石川県）'!$A$3:$F$2574,MATCH(INDIRECT("'("&amp;EM77&amp;")'!E7"),'郵便番号（石川県）'!$A$3:$A$2574,0),6),"")</f>
        <v/>
      </c>
      <c r="ER77" s="278" t="str">
        <f ca="1">IFERROR(INDEX('郵便番号（石川県）'!$A$3:$F$2574,MATCH(INDIRECT("'("&amp;$EM77&amp;")'!E7"),'郵便番号（石川県）'!$A$3:$A$2574,0),5),"")</f>
        <v/>
      </c>
      <c r="ES77" s="278" t="str">
        <f t="shared" ca="1" si="205"/>
        <v/>
      </c>
      <c r="ET77" s="278" t="str">
        <f t="shared" ca="1" si="206"/>
        <v/>
      </c>
      <c r="EU77" s="278" t="str">
        <f t="shared" ca="1" si="207"/>
        <v/>
      </c>
      <c r="EV77" s="278" t="str">
        <f t="shared" ca="1" si="208"/>
        <v/>
      </c>
      <c r="EW77" s="278" t="str">
        <f t="shared" ca="1" si="209"/>
        <v/>
      </c>
      <c r="EX77" s="278" t="str">
        <f t="shared" ca="1" si="210"/>
        <v/>
      </c>
      <c r="EY77" s="278" t="str">
        <f t="shared" ca="1" si="211"/>
        <v/>
      </c>
      <c r="EZ77" s="278" t="str">
        <f t="shared" ca="1" si="212"/>
        <v/>
      </c>
      <c r="FA77" s="278" t="str">
        <f t="shared" ca="1" si="213"/>
        <v/>
      </c>
      <c r="FB77" s="661" t="str">
        <f t="shared" ca="1" si="214"/>
        <v/>
      </c>
      <c r="FC77" s="663">
        <v>67</v>
      </c>
      <c r="FD77" s="279" t="str">
        <f t="shared" ca="1" si="215"/>
        <v/>
      </c>
    </row>
    <row r="78" spans="1:160" ht="34.5" customHeight="1" x14ac:dyDescent="0.15">
      <c r="A78" s="401">
        <f t="shared" ca="1" si="24"/>
        <v>0</v>
      </c>
      <c r="B78" s="402">
        <f t="shared" si="154"/>
        <v>1</v>
      </c>
      <c r="C78" s="403">
        <f t="shared" ca="1" si="136"/>
        <v>0</v>
      </c>
      <c r="D78" s="403">
        <f t="shared" ca="1" si="137"/>
        <v>0</v>
      </c>
      <c r="E78" s="403">
        <f t="shared" ca="1" si="138"/>
        <v>0</v>
      </c>
      <c r="F78" s="403">
        <f t="shared" ca="1" si="139"/>
        <v>0</v>
      </c>
      <c r="G78" s="403">
        <f t="shared" ca="1" si="140"/>
        <v>0</v>
      </c>
      <c r="H78" s="403">
        <f t="shared" si="141"/>
        <v>0</v>
      </c>
      <c r="I78" s="403">
        <f t="shared" ca="1" si="142"/>
        <v>0</v>
      </c>
      <c r="J78" s="403">
        <f t="shared" ca="1" si="143"/>
        <v>0</v>
      </c>
      <c r="K78" s="402">
        <f t="shared" ca="1" si="144"/>
        <v>0</v>
      </c>
      <c r="L78" s="402">
        <f t="shared" ca="1" si="145"/>
        <v>0</v>
      </c>
      <c r="M78" s="402">
        <f t="shared" ca="1" si="146"/>
        <v>0</v>
      </c>
      <c r="N78" s="404" t="str">
        <f t="shared" ca="1" si="147"/>
        <v>石川県</v>
      </c>
      <c r="O78" s="63"/>
      <c r="P78" s="145" t="s">
        <v>412</v>
      </c>
      <c r="Q78" s="322" t="str">
        <f t="shared" ca="1" si="156"/>
        <v/>
      </c>
      <c r="R78" s="322" t="str">
        <f t="shared" ca="1" si="157"/>
        <v/>
      </c>
      <c r="S78" s="32" t="str">
        <f t="shared" ca="1" si="134"/>
        <v/>
      </c>
      <c r="T78" s="32" t="str">
        <f t="shared" ca="1" si="135"/>
        <v/>
      </c>
      <c r="U78" s="186" t="str">
        <f t="shared" ca="1" si="158"/>
        <v/>
      </c>
      <c r="V78" s="326">
        <f ca="1">IFERROR(VLOOKUP(U78,'（様式１号）３整理番号表'!$B$4:$H$5,2,FALSE),0)</f>
        <v>0</v>
      </c>
      <c r="W78" s="67">
        <f t="shared" ca="1" si="125"/>
        <v>0</v>
      </c>
      <c r="X78" s="23" t="str">
        <f t="shared" ca="1" si="118"/>
        <v/>
      </c>
      <c r="Y78" s="52" t="str">
        <f t="shared" ca="1" si="159"/>
        <v/>
      </c>
      <c r="Z78" s="68">
        <f ca="1">IFERROR(VLOOKUP(Y78,'（様式１号）３整理番号表'!$B$10:$H$16,2,FALSE),0)</f>
        <v>0</v>
      </c>
      <c r="AA78" s="52" t="str">
        <f t="shared" ca="1" si="160"/>
        <v/>
      </c>
      <c r="AB78" s="52" t="str">
        <f t="shared" ca="1" si="161"/>
        <v/>
      </c>
      <c r="AC78" s="68">
        <f ca="1">IFERROR(VLOOKUP(AB78,'（様式１号）３整理番号表'!$B$21:$H$22,2,FALSE),0)</f>
        <v>0</v>
      </c>
      <c r="AD78" s="52" t="str">
        <f t="shared" ca="1" si="155"/>
        <v/>
      </c>
      <c r="AE78" s="68">
        <f ca="1">IFERROR(VLOOKUP(AD78,'（様式１号）３整理番号表'!$B$26:$H$31,2,FALSE),0)</f>
        <v>0</v>
      </c>
      <c r="AF78" s="52" t="str">
        <f t="shared" ca="1" si="162"/>
        <v/>
      </c>
      <c r="AG78" s="68">
        <f ca="1">IFERROR(VLOOKUP(AF78,'（様式１号）３整理番号表'!$J$5:$N$59,2,FALSE),0)</f>
        <v>0</v>
      </c>
      <c r="AH78" s="51" t="str">
        <f t="shared" ca="1" si="163"/>
        <v/>
      </c>
      <c r="AI78" s="68">
        <f ca="1">IFERROR(VLOOKUP(AH78,'（様式１号）３整理番号表'!$P$5:$R$29,2,FALSE),0)</f>
        <v>0</v>
      </c>
      <c r="AJ78" s="71" t="str">
        <f t="shared" ca="1" si="164"/>
        <v/>
      </c>
      <c r="AK78" s="71" t="str">
        <f t="shared" ca="1" si="165"/>
        <v/>
      </c>
      <c r="AL78" s="71"/>
      <c r="AM78" s="51" t="str">
        <f t="shared" ca="1" si="166"/>
        <v/>
      </c>
      <c r="AN78" s="68">
        <f ca="1">IFERROR(VLOOKUP(AM78,'（様式１号）３整理番号表'!$P$5:$R$29,2,FALSE),0)</f>
        <v>0</v>
      </c>
      <c r="AO78" s="52" t="str">
        <f t="shared" ca="1" si="167"/>
        <v/>
      </c>
      <c r="AP78" s="68">
        <f t="shared" ca="1" si="126"/>
        <v>0</v>
      </c>
      <c r="AQ78" s="52" t="str">
        <f t="shared" ca="1" si="168"/>
        <v/>
      </c>
      <c r="AR78" s="23" t="str">
        <f t="shared" ca="1" si="169"/>
        <v/>
      </c>
      <c r="AS78" s="68" t="str">
        <f t="shared" ca="1" si="127"/>
        <v/>
      </c>
      <c r="AT78" s="188" t="str">
        <f t="shared" ca="1" si="170"/>
        <v/>
      </c>
      <c r="AU78" s="55" t="str">
        <f t="shared" ca="1" si="171"/>
        <v/>
      </c>
      <c r="AV78" s="655" t="str">
        <f t="shared" ca="1" si="150"/>
        <v/>
      </c>
      <c r="AW78" s="655" t="str">
        <f t="shared" ca="1" si="150"/>
        <v/>
      </c>
      <c r="AX78" s="655" t="str">
        <f t="shared" ca="1" si="150"/>
        <v/>
      </c>
      <c r="AY78" s="655" t="str">
        <f t="shared" ca="1" si="150"/>
        <v/>
      </c>
      <c r="AZ78" s="655" t="str">
        <f t="shared" ca="1" si="172"/>
        <v/>
      </c>
      <c r="BA78" s="655" t="str">
        <f t="shared" ca="1" si="151"/>
        <v/>
      </c>
      <c r="BB78" s="655" t="str">
        <f t="shared" ca="1" si="151"/>
        <v/>
      </c>
      <c r="BC78" s="655" t="str">
        <f t="shared" ca="1" si="151"/>
        <v/>
      </c>
      <c r="BD78" s="51" t="str">
        <f t="shared" ca="1" si="173"/>
        <v/>
      </c>
      <c r="BE78" s="52" t="str">
        <f t="shared" ca="1" si="174"/>
        <v/>
      </c>
      <c r="BF78" s="69">
        <f ca="1">IF(BD78&lt;&gt;"",INDEX('（様式１号）３整理番号表'!$AB$7:$AQ$12,MATCH(BD78,'（様式１号）３整理番号表'!$AA$7:$AA$12,0),MATCH(BE78,'（様式１号）３整理番号表'!$AB$6:$AQ$6,0)),0)</f>
        <v>0</v>
      </c>
      <c r="BG78" s="71" t="str">
        <f t="shared" ca="1" si="128"/>
        <v/>
      </c>
      <c r="BH78" s="54" t="str">
        <f t="shared" ca="1" si="129"/>
        <v/>
      </c>
      <c r="BI78" s="55" t="str">
        <f t="shared" ca="1" si="175"/>
        <v/>
      </c>
      <c r="BJ78" s="54" t="str">
        <f t="shared" ca="1" si="176"/>
        <v/>
      </c>
      <c r="BK78" s="53" t="str">
        <f t="shared" ca="1" si="177"/>
        <v/>
      </c>
      <c r="BL78" s="56" t="str">
        <f t="shared" ca="1" si="178"/>
        <v/>
      </c>
      <c r="BM78" s="57" t="str">
        <f t="shared" ca="1" si="179"/>
        <v/>
      </c>
      <c r="BN78" s="58" t="str">
        <f t="shared" ca="1" si="180"/>
        <v/>
      </c>
      <c r="BO78" s="56" t="str">
        <f t="shared" ca="1" si="181"/>
        <v/>
      </c>
      <c r="BP78" s="72" t="str">
        <f t="shared" ca="1" si="182"/>
        <v/>
      </c>
      <c r="BQ78" s="70" t="str">
        <f t="shared" ca="1" si="183"/>
        <v/>
      </c>
      <c r="BR78" s="160" t="str">
        <f t="shared" ca="1" si="216"/>
        <v/>
      </c>
      <c r="BS78" s="638" t="str">
        <f t="shared" ca="1" si="184"/>
        <v/>
      </c>
      <c r="BT78" s="51" t="str">
        <f t="shared" ca="1" si="185"/>
        <v/>
      </c>
      <c r="BU78" s="59" t="str">
        <f t="shared" ca="1" si="186"/>
        <v/>
      </c>
      <c r="BV78" s="60" t="str">
        <f t="shared" ca="1" si="187"/>
        <v/>
      </c>
      <c r="BW78" s="209">
        <f ca="1">IF('ポイント要件確認等（個別表）'!AD78=1,ROUNDDOWN('ポイント要件確認等（個別表）'!AV78,-3),IF('ポイント要件確認等（個別表）'!AD78=2,ROUNDDOWN('ポイント要件確認等（個別表）'!BH78,-3),IF('ポイント要件確認等（個別表）'!AD78=3,ROUNDDOWN('ポイント要件確認等（個別表）'!BT78,-3),0)))</f>
        <v>0</v>
      </c>
      <c r="BX78" s="60" t="str">
        <f t="shared" ca="1" si="188"/>
        <v/>
      </c>
      <c r="BY78" s="210" t="e">
        <f t="shared" ca="1" si="130"/>
        <v>#VALUE!</v>
      </c>
      <c r="BZ78" s="210">
        <f t="shared" ca="1" si="131"/>
        <v>0</v>
      </c>
      <c r="CA78" s="60" t="str">
        <f t="shared" ca="1" si="189"/>
        <v/>
      </c>
      <c r="CB78" s="60" t="str">
        <f t="shared" ca="1" si="190"/>
        <v/>
      </c>
      <c r="CC78" s="636"/>
      <c r="CD78" s="60" t="str">
        <f t="shared" ca="1" si="191"/>
        <v/>
      </c>
      <c r="CE78" s="161" t="str">
        <f t="shared" ca="1" si="192"/>
        <v/>
      </c>
      <c r="CF78" s="225" t="str">
        <f t="shared" ca="1" si="193"/>
        <v>含税額</v>
      </c>
      <c r="CG78" s="226" t="str">
        <f t="shared" ca="1" si="194"/>
        <v/>
      </c>
      <c r="CH78" s="61"/>
      <c r="CI78" s="223"/>
      <c r="CJ78" s="213">
        <v>68</v>
      </c>
      <c r="CK78" s="218"/>
      <c r="CL78" s="51"/>
      <c r="CM78" s="68" t="str">
        <f>IFERROR(VLOOKUP(CL78,'（様式１号）３整理番号表'!$T$5:$V$15,2,FALSE),"")</f>
        <v/>
      </c>
      <c r="CN78" s="52"/>
      <c r="CO78" s="68" t="str">
        <f>IFERROR(VLOOKUP(CN78,'（様式１号）３整理番号表'!$T$19:$V$24,2,FALSE),"")</f>
        <v/>
      </c>
      <c r="CP78" s="52"/>
      <c r="CQ78" s="210">
        <f t="shared" si="132"/>
        <v>0</v>
      </c>
      <c r="CR78" s="227">
        <f t="shared" si="133"/>
        <v>0</v>
      </c>
      <c r="CS78" s="335" t="str">
        <f t="shared" ca="1" si="217"/>
        <v/>
      </c>
      <c r="CT78" s="31" t="str">
        <f t="shared" ca="1" si="195"/>
        <v/>
      </c>
      <c r="CU78" s="30" t="str">
        <f t="shared" ca="1" si="218"/>
        <v/>
      </c>
      <c r="CV78" s="236" t="str">
        <f t="shared" ca="1" si="196"/>
        <v/>
      </c>
      <c r="CW78" s="236" t="str">
        <f t="shared" ca="1" si="197"/>
        <v/>
      </c>
      <c r="CX78" s="236" t="str">
        <f t="shared" ca="1" si="198"/>
        <v/>
      </c>
      <c r="CY78" s="236" t="str">
        <f t="shared" ca="1" si="199"/>
        <v/>
      </c>
      <c r="CZ78" s="296" t="str">
        <f ca="1">IFERROR(VLOOKUP($CS78,'（様式１号）３整理番号表'!$Z$19:$AB$32,3,FALSE),"")</f>
        <v/>
      </c>
      <c r="DA78" s="239" t="str">
        <f t="shared" ca="1" si="200"/>
        <v/>
      </c>
      <c r="DB78" s="5"/>
      <c r="DC78" s="301" t="str">
        <f t="shared" ca="1" si="219"/>
        <v/>
      </c>
      <c r="DD78" s="304" t="str">
        <f t="shared" ca="1" si="111"/>
        <v/>
      </c>
      <c r="DE78" s="293" t="str">
        <f t="shared" ca="1" si="112"/>
        <v/>
      </c>
      <c r="DF78" s="293" t="str">
        <f t="shared" ca="1" si="113"/>
        <v/>
      </c>
      <c r="DG78" s="293" t="str">
        <f t="shared" ca="1" si="114"/>
        <v/>
      </c>
      <c r="DH78" s="293" t="str">
        <f t="shared" ca="1" si="115"/>
        <v/>
      </c>
      <c r="DI78" s="309" t="str">
        <f t="shared" ca="1" si="116"/>
        <v/>
      </c>
      <c r="DJ78" s="315" t="str">
        <f t="shared" ca="1" si="201"/>
        <v/>
      </c>
      <c r="DK78" s="5" t="str">
        <f t="shared" ca="1" si="117"/>
        <v/>
      </c>
      <c r="DL78" s="6"/>
      <c r="DM78" s="304"/>
      <c r="DN78" s="7"/>
      <c r="DO78" s="7"/>
      <c r="DP78" s="7"/>
      <c r="DQ78" s="7"/>
      <c r="DR78" s="298" t="str">
        <f>IFERROR(VLOOKUP($DL78,'（様式１号）３整理番号表'!$Z$19:$AB$32,3,FALSE),"")</f>
        <v/>
      </c>
      <c r="DS78" s="239" t="str">
        <f t="shared" si="202"/>
        <v/>
      </c>
      <c r="DT78" s="5"/>
      <c r="DU78" s="8"/>
      <c r="DV78" s="62" t="str">
        <f t="shared" ca="1" si="203"/>
        <v/>
      </c>
      <c r="DX78" s="320">
        <f t="shared" ca="1" si="153"/>
        <v>0</v>
      </c>
      <c r="DY78" s="320">
        <f t="shared" ca="1" si="153"/>
        <v>0</v>
      </c>
      <c r="DZ78" s="320">
        <f t="shared" ca="1" si="153"/>
        <v>0</v>
      </c>
      <c r="EA78" s="320">
        <f t="shared" ca="1" si="153"/>
        <v>0</v>
      </c>
      <c r="EB78" s="320">
        <f t="shared" ca="1" si="153"/>
        <v>0</v>
      </c>
      <c r="EC78" s="320">
        <f t="shared" ca="1" si="153"/>
        <v>0</v>
      </c>
      <c r="ED78" s="320">
        <f t="shared" ca="1" si="153"/>
        <v>0</v>
      </c>
      <c r="EE78" s="320">
        <f t="shared" ca="1" si="153"/>
        <v>0</v>
      </c>
      <c r="EF78" s="320">
        <f t="shared" ca="1" si="153"/>
        <v>0</v>
      </c>
      <c r="EG78" s="320">
        <f t="shared" ca="1" si="153"/>
        <v>0</v>
      </c>
      <c r="EH78" s="320">
        <f t="shared" ca="1" si="153"/>
        <v>0</v>
      </c>
      <c r="EI78" s="320">
        <f t="shared" ca="1" si="153"/>
        <v>0</v>
      </c>
      <c r="EJ78" s="320">
        <f t="shared" ca="1" si="153"/>
        <v>0</v>
      </c>
      <c r="EK78" s="320">
        <f t="shared" ca="1" si="153"/>
        <v>0</v>
      </c>
      <c r="EM78" s="278" t="str">
        <f t="shared" ca="1" si="148"/>
        <v/>
      </c>
      <c r="EN78" s="278" t="str">
        <f t="shared" ca="1" si="220"/>
        <v/>
      </c>
      <c r="EO78" s="278" t="str">
        <f t="shared" ca="1" si="221"/>
        <v/>
      </c>
      <c r="EP78" s="278" t="str">
        <f t="shared" ca="1" si="204"/>
        <v/>
      </c>
      <c r="EQ78" s="278" t="str">
        <f ca="1">IFERROR(INDEX('郵便番号（石川県）'!$A$3:$F$2574,MATCH(INDIRECT("'("&amp;EM78&amp;")'!E7"),'郵便番号（石川県）'!$A$3:$A$2574,0),6),"")</f>
        <v/>
      </c>
      <c r="ER78" s="278" t="str">
        <f ca="1">IFERROR(INDEX('郵便番号（石川県）'!$A$3:$F$2574,MATCH(INDIRECT("'("&amp;$EM78&amp;")'!E7"),'郵便番号（石川県）'!$A$3:$A$2574,0),5),"")</f>
        <v/>
      </c>
      <c r="ES78" s="278" t="str">
        <f t="shared" ca="1" si="205"/>
        <v/>
      </c>
      <c r="ET78" s="278" t="str">
        <f t="shared" ca="1" si="206"/>
        <v/>
      </c>
      <c r="EU78" s="278" t="str">
        <f t="shared" ca="1" si="207"/>
        <v/>
      </c>
      <c r="EV78" s="278" t="str">
        <f t="shared" ca="1" si="208"/>
        <v/>
      </c>
      <c r="EW78" s="278" t="str">
        <f t="shared" ca="1" si="209"/>
        <v/>
      </c>
      <c r="EX78" s="278" t="str">
        <f t="shared" ca="1" si="210"/>
        <v/>
      </c>
      <c r="EY78" s="278" t="str">
        <f t="shared" ca="1" si="211"/>
        <v/>
      </c>
      <c r="EZ78" s="278" t="str">
        <f t="shared" ca="1" si="212"/>
        <v/>
      </c>
      <c r="FA78" s="278" t="str">
        <f t="shared" ca="1" si="213"/>
        <v/>
      </c>
      <c r="FB78" s="661" t="str">
        <f t="shared" ca="1" si="214"/>
        <v/>
      </c>
      <c r="FC78" s="664">
        <v>68</v>
      </c>
      <c r="FD78" s="279" t="str">
        <f t="shared" ca="1" si="215"/>
        <v/>
      </c>
    </row>
    <row r="79" spans="1:160" ht="34.5" customHeight="1" x14ac:dyDescent="0.15">
      <c r="A79" s="401">
        <f t="shared" ca="1" si="24"/>
        <v>0</v>
      </c>
      <c r="B79" s="402">
        <f t="shared" si="154"/>
        <v>1</v>
      </c>
      <c r="C79" s="403">
        <f t="shared" ca="1" si="136"/>
        <v>0</v>
      </c>
      <c r="D79" s="403">
        <f t="shared" ca="1" si="137"/>
        <v>0</v>
      </c>
      <c r="E79" s="403">
        <f t="shared" ca="1" si="138"/>
        <v>0</v>
      </c>
      <c r="F79" s="403">
        <f t="shared" ca="1" si="139"/>
        <v>0</v>
      </c>
      <c r="G79" s="403">
        <f t="shared" ca="1" si="140"/>
        <v>0</v>
      </c>
      <c r="H79" s="403">
        <f t="shared" si="141"/>
        <v>0</v>
      </c>
      <c r="I79" s="403">
        <f t="shared" ca="1" si="142"/>
        <v>0</v>
      </c>
      <c r="J79" s="403">
        <f t="shared" ca="1" si="143"/>
        <v>0</v>
      </c>
      <c r="K79" s="402">
        <f t="shared" ca="1" si="144"/>
        <v>0</v>
      </c>
      <c r="L79" s="402">
        <f t="shared" ca="1" si="145"/>
        <v>0</v>
      </c>
      <c r="M79" s="402">
        <f t="shared" ca="1" si="146"/>
        <v>0</v>
      </c>
      <c r="N79" s="404" t="str">
        <f t="shared" ca="1" si="147"/>
        <v>石川県</v>
      </c>
      <c r="O79" s="63"/>
      <c r="P79" s="145" t="s">
        <v>412</v>
      </c>
      <c r="Q79" s="322" t="str">
        <f t="shared" ca="1" si="156"/>
        <v/>
      </c>
      <c r="R79" s="322" t="str">
        <f t="shared" ca="1" si="157"/>
        <v/>
      </c>
      <c r="S79" s="32" t="str">
        <f t="shared" ca="1" si="134"/>
        <v/>
      </c>
      <c r="T79" s="32" t="str">
        <f t="shared" ca="1" si="135"/>
        <v/>
      </c>
      <c r="U79" s="186" t="str">
        <f t="shared" ca="1" si="158"/>
        <v/>
      </c>
      <c r="V79" s="326">
        <f ca="1">IFERROR(VLOOKUP(U79,'（様式１号）３整理番号表'!$B$4:$H$5,2,FALSE),0)</f>
        <v>0</v>
      </c>
      <c r="W79" s="67">
        <f t="shared" ca="1" si="125"/>
        <v>0</v>
      </c>
      <c r="X79" s="23" t="str">
        <f t="shared" ca="1" si="118"/>
        <v/>
      </c>
      <c r="Y79" s="52" t="str">
        <f t="shared" ca="1" si="159"/>
        <v/>
      </c>
      <c r="Z79" s="68">
        <f ca="1">IFERROR(VLOOKUP(Y79,'（様式１号）３整理番号表'!$B$10:$H$16,2,FALSE),0)</f>
        <v>0</v>
      </c>
      <c r="AA79" s="52" t="str">
        <f t="shared" ca="1" si="160"/>
        <v/>
      </c>
      <c r="AB79" s="52" t="str">
        <f t="shared" ca="1" si="161"/>
        <v/>
      </c>
      <c r="AC79" s="68">
        <f ca="1">IFERROR(VLOOKUP(AB79,'（様式１号）３整理番号表'!$B$21:$H$22,2,FALSE),0)</f>
        <v>0</v>
      </c>
      <c r="AD79" s="52" t="str">
        <f t="shared" ca="1" si="155"/>
        <v/>
      </c>
      <c r="AE79" s="68">
        <f ca="1">IFERROR(VLOOKUP(AD79,'（様式１号）３整理番号表'!$B$26:$H$31,2,FALSE),0)</f>
        <v>0</v>
      </c>
      <c r="AF79" s="52" t="str">
        <f t="shared" ca="1" si="162"/>
        <v/>
      </c>
      <c r="AG79" s="68">
        <f ca="1">IFERROR(VLOOKUP(AF79,'（様式１号）３整理番号表'!$J$5:$N$59,2,FALSE),0)</f>
        <v>0</v>
      </c>
      <c r="AH79" s="51" t="str">
        <f t="shared" ca="1" si="163"/>
        <v/>
      </c>
      <c r="AI79" s="68">
        <f ca="1">IFERROR(VLOOKUP(AH79,'（様式１号）３整理番号表'!$P$5:$R$29,2,FALSE),0)</f>
        <v>0</v>
      </c>
      <c r="AJ79" s="71" t="str">
        <f t="shared" ca="1" si="164"/>
        <v/>
      </c>
      <c r="AK79" s="71" t="str">
        <f t="shared" ca="1" si="165"/>
        <v/>
      </c>
      <c r="AL79" s="71"/>
      <c r="AM79" s="51" t="str">
        <f t="shared" ca="1" si="166"/>
        <v/>
      </c>
      <c r="AN79" s="68">
        <f ca="1">IFERROR(VLOOKUP(AM79,'（様式１号）３整理番号表'!$P$5:$R$29,2,FALSE),0)</f>
        <v>0</v>
      </c>
      <c r="AO79" s="52" t="str">
        <f t="shared" ca="1" si="167"/>
        <v/>
      </c>
      <c r="AP79" s="68">
        <f t="shared" ca="1" si="126"/>
        <v>0</v>
      </c>
      <c r="AQ79" s="52" t="str">
        <f t="shared" ca="1" si="168"/>
        <v/>
      </c>
      <c r="AR79" s="23" t="str">
        <f t="shared" ca="1" si="169"/>
        <v/>
      </c>
      <c r="AS79" s="68" t="str">
        <f t="shared" ca="1" si="127"/>
        <v/>
      </c>
      <c r="AT79" s="188" t="str">
        <f t="shared" ca="1" si="170"/>
        <v/>
      </c>
      <c r="AU79" s="55" t="str">
        <f t="shared" ca="1" si="171"/>
        <v/>
      </c>
      <c r="AV79" s="655" t="str">
        <f t="shared" ca="1" si="150"/>
        <v/>
      </c>
      <c r="AW79" s="655" t="str">
        <f t="shared" ca="1" si="150"/>
        <v/>
      </c>
      <c r="AX79" s="655" t="str">
        <f t="shared" ca="1" si="150"/>
        <v/>
      </c>
      <c r="AY79" s="655" t="str">
        <f t="shared" ca="1" si="150"/>
        <v/>
      </c>
      <c r="AZ79" s="655" t="str">
        <f t="shared" ca="1" si="172"/>
        <v/>
      </c>
      <c r="BA79" s="655" t="str">
        <f t="shared" ca="1" si="151"/>
        <v/>
      </c>
      <c r="BB79" s="655" t="str">
        <f t="shared" ca="1" si="151"/>
        <v/>
      </c>
      <c r="BC79" s="655" t="str">
        <f t="shared" ca="1" si="151"/>
        <v/>
      </c>
      <c r="BD79" s="51" t="str">
        <f t="shared" ca="1" si="173"/>
        <v/>
      </c>
      <c r="BE79" s="52" t="str">
        <f t="shared" ca="1" si="174"/>
        <v/>
      </c>
      <c r="BF79" s="69">
        <f ca="1">IF(BD79&lt;&gt;"",INDEX('（様式１号）３整理番号表'!$AB$7:$AQ$12,MATCH(BD79,'（様式１号）３整理番号表'!$AA$7:$AA$12,0),MATCH(BE79,'（様式１号）３整理番号表'!$AB$6:$AQ$6,0)),0)</f>
        <v>0</v>
      </c>
      <c r="BG79" s="71" t="str">
        <f t="shared" ca="1" si="128"/>
        <v/>
      </c>
      <c r="BH79" s="54" t="str">
        <f t="shared" ca="1" si="129"/>
        <v/>
      </c>
      <c r="BI79" s="55" t="str">
        <f t="shared" ca="1" si="175"/>
        <v/>
      </c>
      <c r="BJ79" s="54" t="str">
        <f t="shared" ca="1" si="176"/>
        <v/>
      </c>
      <c r="BK79" s="53" t="str">
        <f t="shared" ca="1" si="177"/>
        <v/>
      </c>
      <c r="BL79" s="56" t="str">
        <f t="shared" ca="1" si="178"/>
        <v/>
      </c>
      <c r="BM79" s="57" t="str">
        <f t="shared" ca="1" si="179"/>
        <v/>
      </c>
      <c r="BN79" s="58" t="str">
        <f t="shared" ca="1" si="180"/>
        <v/>
      </c>
      <c r="BO79" s="56" t="str">
        <f t="shared" ca="1" si="181"/>
        <v/>
      </c>
      <c r="BP79" s="72" t="str">
        <f t="shared" ca="1" si="182"/>
        <v/>
      </c>
      <c r="BQ79" s="70" t="str">
        <f t="shared" ca="1" si="183"/>
        <v/>
      </c>
      <c r="BR79" s="160" t="str">
        <f t="shared" ca="1" si="216"/>
        <v/>
      </c>
      <c r="BS79" s="638" t="str">
        <f t="shared" ca="1" si="184"/>
        <v/>
      </c>
      <c r="BT79" s="51" t="str">
        <f t="shared" ca="1" si="185"/>
        <v/>
      </c>
      <c r="BU79" s="59" t="str">
        <f t="shared" ca="1" si="186"/>
        <v/>
      </c>
      <c r="BV79" s="60" t="str">
        <f t="shared" ca="1" si="187"/>
        <v/>
      </c>
      <c r="BW79" s="209">
        <f ca="1">IF('ポイント要件確認等（個別表）'!AD79=1,ROUNDDOWN('ポイント要件確認等（個別表）'!AV79,-3),IF('ポイント要件確認等（個別表）'!AD79=2,ROUNDDOWN('ポイント要件確認等（個別表）'!BH79,-3),IF('ポイント要件確認等（個別表）'!AD79=3,ROUNDDOWN('ポイント要件確認等（個別表）'!BT79,-3),0)))</f>
        <v>0</v>
      </c>
      <c r="BX79" s="60" t="str">
        <f t="shared" ca="1" si="188"/>
        <v/>
      </c>
      <c r="BY79" s="210" t="e">
        <f t="shared" ca="1" si="130"/>
        <v>#VALUE!</v>
      </c>
      <c r="BZ79" s="210">
        <f t="shared" ca="1" si="131"/>
        <v>0</v>
      </c>
      <c r="CA79" s="60" t="str">
        <f t="shared" ca="1" si="189"/>
        <v/>
      </c>
      <c r="CB79" s="60" t="str">
        <f t="shared" ca="1" si="190"/>
        <v/>
      </c>
      <c r="CC79" s="636"/>
      <c r="CD79" s="60" t="str">
        <f t="shared" ca="1" si="191"/>
        <v/>
      </c>
      <c r="CE79" s="161" t="str">
        <f t="shared" ca="1" si="192"/>
        <v/>
      </c>
      <c r="CF79" s="225" t="str">
        <f t="shared" ca="1" si="193"/>
        <v>含税額</v>
      </c>
      <c r="CG79" s="226" t="str">
        <f t="shared" ca="1" si="194"/>
        <v/>
      </c>
      <c r="CH79" s="61"/>
      <c r="CI79" s="223"/>
      <c r="CJ79" s="213">
        <v>69</v>
      </c>
      <c r="CK79" s="218"/>
      <c r="CL79" s="51"/>
      <c r="CM79" s="68" t="str">
        <f>IFERROR(VLOOKUP(CL79,'（様式１号）３整理番号表'!$T$5:$V$15,2,FALSE),"")</f>
        <v/>
      </c>
      <c r="CN79" s="52"/>
      <c r="CO79" s="68" t="str">
        <f>IFERROR(VLOOKUP(CN79,'（様式１号）３整理番号表'!$T$19:$V$24,2,FALSE),"")</f>
        <v/>
      </c>
      <c r="CP79" s="52"/>
      <c r="CQ79" s="210">
        <f t="shared" si="132"/>
        <v>0</v>
      </c>
      <c r="CR79" s="227">
        <f t="shared" si="133"/>
        <v>0</v>
      </c>
      <c r="CS79" s="335" t="str">
        <f t="shared" ca="1" si="217"/>
        <v/>
      </c>
      <c r="CT79" s="31" t="str">
        <f t="shared" ca="1" si="195"/>
        <v/>
      </c>
      <c r="CU79" s="30" t="str">
        <f t="shared" ca="1" si="218"/>
        <v/>
      </c>
      <c r="CV79" s="236" t="str">
        <f t="shared" ca="1" si="196"/>
        <v/>
      </c>
      <c r="CW79" s="236" t="str">
        <f t="shared" ca="1" si="197"/>
        <v/>
      </c>
      <c r="CX79" s="236" t="str">
        <f t="shared" ca="1" si="198"/>
        <v/>
      </c>
      <c r="CY79" s="236" t="str">
        <f t="shared" ca="1" si="199"/>
        <v/>
      </c>
      <c r="CZ79" s="296" t="str">
        <f ca="1">IFERROR(VLOOKUP($CS79,'（様式１号）３整理番号表'!$Z$19:$AB$32,3,FALSE),"")</f>
        <v/>
      </c>
      <c r="DA79" s="239" t="str">
        <f t="shared" ca="1" si="200"/>
        <v/>
      </c>
      <c r="DB79" s="5"/>
      <c r="DC79" s="301" t="str">
        <f t="shared" ca="1" si="219"/>
        <v/>
      </c>
      <c r="DD79" s="304" t="str">
        <f t="shared" ref="DD79:DD142" ca="1" si="222">IF($DC79="２②",INDEX(INDIRECT("'("&amp;$EM79&amp;")'!C105:AK107"),MATCH("■",INDIRECT("'("&amp;$EM79&amp;")'!B105:B107"),0),13),IF($DC79="","",INDIRECT("'("&amp;$EM79&amp;")'!M118")))</f>
        <v/>
      </c>
      <c r="DE79" s="293" t="str">
        <f t="shared" ref="DE79:DE142" ca="1" si="223">IF($DC79="２②",INDEX(INDIRECT("'("&amp;$EM79&amp;")'!C105:AK107"),MATCH("■",INDIRECT("'("&amp;$EM79&amp;")'!B105:B107"),0),9),IF($DC79="","",INDIRECT("'("&amp;$EM79&amp;")'!I118")))</f>
        <v/>
      </c>
      <c r="DF79" s="293" t="str">
        <f t="shared" ref="DF79:DF142" ca="1" si="224">IF($DC79="２②",INDEX(INDIRECT("'("&amp;$EM79&amp;")'!C105:AK107"),MATCH("■",INDIRECT("'("&amp;$EM79&amp;")'!B105:B107"),0),16),IF($DC79="","",INDIRECT("'("&amp;$EM79&amp;")'!P118")))</f>
        <v/>
      </c>
      <c r="DG79" s="293" t="str">
        <f t="shared" ref="DG79:DG142" ca="1" si="225">IF($DC79="２②",INDEX(INDIRECT("'("&amp;$EM79&amp;")'!C105:AK107"),MATCH("■",INDIRECT("'("&amp;$EM79&amp;")'!B105:B107"),0),20),IF($DC79="","",INDIRECT("'("&amp;$EM79&amp;")'!T118")))</f>
        <v/>
      </c>
      <c r="DH79" s="293" t="str">
        <f t="shared" ref="DH79:DH142" ca="1" si="226">IF($DC79="２②",INDEX(INDIRECT("'("&amp;$EM79&amp;")'!C105:AK107"),MATCH("■",INDIRECT("'("&amp;$EM79&amp;")'!B105:B107"),0),24),IF($DC79="","",INDIRECT("'("&amp;$EM79&amp;")'!X118")))</f>
        <v/>
      </c>
      <c r="DI79" s="309" t="str">
        <f t="shared" ref="DI79:DI142" ca="1" si="227">IF($DC79="２②",INDEX(INDIRECT("'("&amp;$EM79&amp;")'!C105:AK107"),MATCH("■",INDIRECT("'("&amp;$EM79&amp;")'!B105:B107"),0),12),IF($DC79="","",INDIRECT("'("&amp;$EM79&amp;")'!L118")))</f>
        <v/>
      </c>
      <c r="DJ79" s="315" t="str">
        <f t="shared" ca="1" si="201"/>
        <v/>
      </c>
      <c r="DK79" s="5" t="str">
        <f t="shared" ca="1" si="117"/>
        <v/>
      </c>
      <c r="DL79" s="6"/>
      <c r="DM79" s="304"/>
      <c r="DN79" s="7"/>
      <c r="DO79" s="7"/>
      <c r="DP79" s="7"/>
      <c r="DQ79" s="7"/>
      <c r="DR79" s="298" t="str">
        <f>IFERROR(VLOOKUP($DL79,'（様式１号）３整理番号表'!$Z$19:$AB$32,3,FALSE),"")</f>
        <v/>
      </c>
      <c r="DS79" s="239" t="str">
        <f t="shared" si="202"/>
        <v/>
      </c>
      <c r="DT79" s="5"/>
      <c r="DU79" s="8"/>
      <c r="DV79" s="62" t="str">
        <f t="shared" ca="1" si="203"/>
        <v/>
      </c>
      <c r="DX79" s="320">
        <f t="shared" ca="1" si="153"/>
        <v>0</v>
      </c>
      <c r="DY79" s="320">
        <f t="shared" ca="1" si="153"/>
        <v>0</v>
      </c>
      <c r="DZ79" s="320">
        <f t="shared" ca="1" si="153"/>
        <v>0</v>
      </c>
      <c r="EA79" s="320">
        <f t="shared" ca="1" si="153"/>
        <v>0</v>
      </c>
      <c r="EB79" s="320">
        <f t="shared" ca="1" si="153"/>
        <v>0</v>
      </c>
      <c r="EC79" s="320">
        <f t="shared" ca="1" si="153"/>
        <v>0</v>
      </c>
      <c r="ED79" s="320">
        <f t="shared" ca="1" si="153"/>
        <v>0</v>
      </c>
      <c r="EE79" s="320">
        <f t="shared" ca="1" si="153"/>
        <v>0</v>
      </c>
      <c r="EF79" s="320">
        <f t="shared" ca="1" si="153"/>
        <v>0</v>
      </c>
      <c r="EG79" s="320">
        <f t="shared" ca="1" si="153"/>
        <v>0</v>
      </c>
      <c r="EH79" s="320">
        <f t="shared" ca="1" si="153"/>
        <v>0</v>
      </c>
      <c r="EI79" s="320">
        <f t="shared" ca="1" si="153"/>
        <v>0</v>
      </c>
      <c r="EJ79" s="320">
        <f t="shared" ca="1" si="153"/>
        <v>0</v>
      </c>
      <c r="EK79" s="320">
        <f t="shared" ca="1" si="153"/>
        <v>0</v>
      </c>
      <c r="EM79" s="278" t="str">
        <f t="shared" ca="1" si="148"/>
        <v/>
      </c>
      <c r="EN79" s="278" t="str">
        <f t="shared" ca="1" si="220"/>
        <v/>
      </c>
      <c r="EO79" s="278" t="str">
        <f t="shared" ca="1" si="221"/>
        <v/>
      </c>
      <c r="EP79" s="278" t="str">
        <f t="shared" ca="1" si="204"/>
        <v/>
      </c>
      <c r="EQ79" s="278" t="str">
        <f ca="1">IFERROR(INDEX('郵便番号（石川県）'!$A$3:$F$2574,MATCH(INDIRECT("'("&amp;EM79&amp;")'!E7"),'郵便番号（石川県）'!$A$3:$A$2574,0),6),"")</f>
        <v/>
      </c>
      <c r="ER79" s="278" t="str">
        <f ca="1">IFERROR(INDEX('郵便番号（石川県）'!$A$3:$F$2574,MATCH(INDIRECT("'("&amp;$EM79&amp;")'!E7"),'郵便番号（石川県）'!$A$3:$A$2574,0),5),"")</f>
        <v/>
      </c>
      <c r="ES79" s="278" t="str">
        <f t="shared" ca="1" si="205"/>
        <v/>
      </c>
      <c r="ET79" s="278" t="str">
        <f t="shared" ca="1" si="206"/>
        <v/>
      </c>
      <c r="EU79" s="278" t="str">
        <f t="shared" ca="1" si="207"/>
        <v/>
      </c>
      <c r="EV79" s="278" t="str">
        <f t="shared" ca="1" si="208"/>
        <v/>
      </c>
      <c r="EW79" s="278" t="str">
        <f t="shared" ca="1" si="209"/>
        <v/>
      </c>
      <c r="EX79" s="278" t="str">
        <f t="shared" ca="1" si="210"/>
        <v/>
      </c>
      <c r="EY79" s="278" t="str">
        <f t="shared" ca="1" si="211"/>
        <v/>
      </c>
      <c r="EZ79" s="278" t="str">
        <f t="shared" ca="1" si="212"/>
        <v/>
      </c>
      <c r="FA79" s="278" t="str">
        <f t="shared" ca="1" si="213"/>
        <v/>
      </c>
      <c r="FB79" s="661" t="str">
        <f t="shared" ca="1" si="214"/>
        <v/>
      </c>
      <c r="FC79" s="663">
        <v>69</v>
      </c>
      <c r="FD79" s="279" t="str">
        <f t="shared" ca="1" si="215"/>
        <v/>
      </c>
    </row>
    <row r="80" spans="1:160" ht="34.5" customHeight="1" x14ac:dyDescent="0.15">
      <c r="A80" s="401">
        <f t="shared" ca="1" si="24"/>
        <v>0</v>
      </c>
      <c r="B80" s="402">
        <f t="shared" si="154"/>
        <v>1</v>
      </c>
      <c r="C80" s="403">
        <f t="shared" ca="1" si="136"/>
        <v>0</v>
      </c>
      <c r="D80" s="403">
        <f t="shared" ca="1" si="137"/>
        <v>0</v>
      </c>
      <c r="E80" s="403">
        <f t="shared" ca="1" si="138"/>
        <v>0</v>
      </c>
      <c r="F80" s="403">
        <f t="shared" ca="1" si="139"/>
        <v>0</v>
      </c>
      <c r="G80" s="403">
        <f t="shared" ca="1" si="140"/>
        <v>0</v>
      </c>
      <c r="H80" s="403">
        <f t="shared" si="141"/>
        <v>0</v>
      </c>
      <c r="I80" s="403">
        <f t="shared" ca="1" si="142"/>
        <v>0</v>
      </c>
      <c r="J80" s="403">
        <f t="shared" ca="1" si="143"/>
        <v>0</v>
      </c>
      <c r="K80" s="402">
        <f t="shared" ca="1" si="144"/>
        <v>0</v>
      </c>
      <c r="L80" s="402">
        <f t="shared" ca="1" si="145"/>
        <v>0</v>
      </c>
      <c r="M80" s="402">
        <f t="shared" ca="1" si="146"/>
        <v>0</v>
      </c>
      <c r="N80" s="404" t="str">
        <f t="shared" ca="1" si="147"/>
        <v>石川県</v>
      </c>
      <c r="O80" s="63"/>
      <c r="P80" s="145" t="s">
        <v>412</v>
      </c>
      <c r="Q80" s="322" t="str">
        <f t="shared" ca="1" si="156"/>
        <v/>
      </c>
      <c r="R80" s="322" t="str">
        <f t="shared" ca="1" si="157"/>
        <v/>
      </c>
      <c r="S80" s="32" t="str">
        <f t="shared" ca="1" si="134"/>
        <v/>
      </c>
      <c r="T80" s="32" t="str">
        <f t="shared" ca="1" si="135"/>
        <v/>
      </c>
      <c r="U80" s="186" t="str">
        <f t="shared" ca="1" si="158"/>
        <v/>
      </c>
      <c r="V80" s="326">
        <f ca="1">IFERROR(VLOOKUP(U80,'（様式１号）３整理番号表'!$B$4:$H$5,2,FALSE),0)</f>
        <v>0</v>
      </c>
      <c r="W80" s="67">
        <f t="shared" ca="1" si="125"/>
        <v>0</v>
      </c>
      <c r="X80" s="23" t="str">
        <f t="shared" ca="1" si="118"/>
        <v/>
      </c>
      <c r="Y80" s="52" t="str">
        <f t="shared" ca="1" si="159"/>
        <v/>
      </c>
      <c r="Z80" s="68">
        <f ca="1">IFERROR(VLOOKUP(Y80,'（様式１号）３整理番号表'!$B$10:$H$16,2,FALSE),0)</f>
        <v>0</v>
      </c>
      <c r="AA80" s="52" t="str">
        <f t="shared" ca="1" si="160"/>
        <v/>
      </c>
      <c r="AB80" s="52" t="str">
        <f t="shared" ca="1" si="161"/>
        <v/>
      </c>
      <c r="AC80" s="68">
        <f ca="1">IFERROR(VLOOKUP(AB80,'（様式１号）３整理番号表'!$B$21:$H$22,2,FALSE),0)</f>
        <v>0</v>
      </c>
      <c r="AD80" s="52" t="str">
        <f t="shared" ca="1" si="155"/>
        <v/>
      </c>
      <c r="AE80" s="68">
        <f ca="1">IFERROR(VLOOKUP(AD80,'（様式１号）３整理番号表'!$B$26:$H$31,2,FALSE),0)</f>
        <v>0</v>
      </c>
      <c r="AF80" s="52" t="str">
        <f t="shared" ca="1" si="162"/>
        <v/>
      </c>
      <c r="AG80" s="68">
        <f ca="1">IFERROR(VLOOKUP(AF80,'（様式１号）３整理番号表'!$J$5:$N$59,2,FALSE),0)</f>
        <v>0</v>
      </c>
      <c r="AH80" s="51" t="str">
        <f t="shared" ca="1" si="163"/>
        <v/>
      </c>
      <c r="AI80" s="68">
        <f ca="1">IFERROR(VLOOKUP(AH80,'（様式１号）３整理番号表'!$P$5:$R$29,2,FALSE),0)</f>
        <v>0</v>
      </c>
      <c r="AJ80" s="71" t="str">
        <f t="shared" ca="1" si="164"/>
        <v/>
      </c>
      <c r="AK80" s="71" t="str">
        <f t="shared" ca="1" si="165"/>
        <v/>
      </c>
      <c r="AL80" s="71"/>
      <c r="AM80" s="51" t="str">
        <f t="shared" ca="1" si="166"/>
        <v/>
      </c>
      <c r="AN80" s="68">
        <f ca="1">IFERROR(VLOOKUP(AM80,'（様式１号）３整理番号表'!$P$5:$R$29,2,FALSE),0)</f>
        <v>0</v>
      </c>
      <c r="AO80" s="52" t="str">
        <f t="shared" ca="1" si="167"/>
        <v/>
      </c>
      <c r="AP80" s="68">
        <f t="shared" ca="1" si="126"/>
        <v>0</v>
      </c>
      <c r="AQ80" s="52" t="str">
        <f t="shared" ca="1" si="168"/>
        <v/>
      </c>
      <c r="AR80" s="23" t="str">
        <f t="shared" ca="1" si="169"/>
        <v/>
      </c>
      <c r="AS80" s="68" t="str">
        <f t="shared" ca="1" si="127"/>
        <v/>
      </c>
      <c r="AT80" s="188" t="str">
        <f t="shared" ca="1" si="170"/>
        <v/>
      </c>
      <c r="AU80" s="55" t="str">
        <f t="shared" ca="1" si="171"/>
        <v/>
      </c>
      <c r="AV80" s="655" t="str">
        <f t="shared" ca="1" si="150"/>
        <v/>
      </c>
      <c r="AW80" s="655" t="str">
        <f t="shared" ca="1" si="150"/>
        <v/>
      </c>
      <c r="AX80" s="655" t="str">
        <f t="shared" ca="1" si="150"/>
        <v/>
      </c>
      <c r="AY80" s="655" t="str">
        <f t="shared" ca="1" si="150"/>
        <v/>
      </c>
      <c r="AZ80" s="655" t="str">
        <f t="shared" ca="1" si="172"/>
        <v/>
      </c>
      <c r="BA80" s="655" t="str">
        <f t="shared" ca="1" si="151"/>
        <v/>
      </c>
      <c r="BB80" s="655" t="str">
        <f t="shared" ca="1" si="151"/>
        <v/>
      </c>
      <c r="BC80" s="655" t="str">
        <f t="shared" ca="1" si="151"/>
        <v/>
      </c>
      <c r="BD80" s="51" t="str">
        <f t="shared" ca="1" si="173"/>
        <v/>
      </c>
      <c r="BE80" s="52" t="str">
        <f t="shared" ca="1" si="174"/>
        <v/>
      </c>
      <c r="BF80" s="69">
        <f ca="1">IF(BD80&lt;&gt;"",INDEX('（様式１号）３整理番号表'!$AB$7:$AQ$12,MATCH(BD80,'（様式１号）３整理番号表'!$AA$7:$AA$12,0),MATCH(BE80,'（様式１号）３整理番号表'!$AB$6:$AQ$6,0)),0)</f>
        <v>0</v>
      </c>
      <c r="BG80" s="71" t="str">
        <f t="shared" ca="1" si="128"/>
        <v/>
      </c>
      <c r="BH80" s="54" t="str">
        <f t="shared" ca="1" si="129"/>
        <v/>
      </c>
      <c r="BI80" s="55" t="str">
        <f t="shared" ca="1" si="175"/>
        <v/>
      </c>
      <c r="BJ80" s="54" t="str">
        <f t="shared" ca="1" si="176"/>
        <v/>
      </c>
      <c r="BK80" s="53" t="str">
        <f t="shared" ca="1" si="177"/>
        <v/>
      </c>
      <c r="BL80" s="56" t="str">
        <f t="shared" ca="1" si="178"/>
        <v/>
      </c>
      <c r="BM80" s="57" t="str">
        <f t="shared" ca="1" si="179"/>
        <v/>
      </c>
      <c r="BN80" s="58" t="str">
        <f t="shared" ca="1" si="180"/>
        <v/>
      </c>
      <c r="BO80" s="56" t="str">
        <f t="shared" ca="1" si="181"/>
        <v/>
      </c>
      <c r="BP80" s="72" t="str">
        <f t="shared" ca="1" si="182"/>
        <v/>
      </c>
      <c r="BQ80" s="70" t="str">
        <f t="shared" ca="1" si="183"/>
        <v/>
      </c>
      <c r="BR80" s="160" t="str">
        <f t="shared" ca="1" si="216"/>
        <v/>
      </c>
      <c r="BS80" s="638" t="str">
        <f t="shared" ca="1" si="184"/>
        <v/>
      </c>
      <c r="BT80" s="51" t="str">
        <f t="shared" ca="1" si="185"/>
        <v/>
      </c>
      <c r="BU80" s="59" t="str">
        <f t="shared" ca="1" si="186"/>
        <v/>
      </c>
      <c r="BV80" s="60" t="str">
        <f t="shared" ca="1" si="187"/>
        <v/>
      </c>
      <c r="BW80" s="209">
        <f ca="1">IF('ポイント要件確認等（個別表）'!AD80=1,ROUNDDOWN('ポイント要件確認等（個別表）'!AV80,-3),IF('ポイント要件確認等（個別表）'!AD80=2,ROUNDDOWN('ポイント要件確認等（個別表）'!BH80,-3),IF('ポイント要件確認等（個別表）'!AD80=3,ROUNDDOWN('ポイント要件確認等（個別表）'!BT80,-3),0)))</f>
        <v>0</v>
      </c>
      <c r="BX80" s="60" t="str">
        <f t="shared" ca="1" si="188"/>
        <v/>
      </c>
      <c r="BY80" s="210" t="e">
        <f t="shared" ca="1" si="130"/>
        <v>#VALUE!</v>
      </c>
      <c r="BZ80" s="210">
        <f t="shared" ca="1" si="131"/>
        <v>0</v>
      </c>
      <c r="CA80" s="60" t="str">
        <f t="shared" ca="1" si="189"/>
        <v/>
      </c>
      <c r="CB80" s="60" t="str">
        <f t="shared" ca="1" si="190"/>
        <v/>
      </c>
      <c r="CC80" s="636"/>
      <c r="CD80" s="60" t="str">
        <f t="shared" ca="1" si="191"/>
        <v/>
      </c>
      <c r="CE80" s="161" t="str">
        <f t="shared" ca="1" si="192"/>
        <v/>
      </c>
      <c r="CF80" s="225" t="str">
        <f t="shared" ca="1" si="193"/>
        <v>含税額</v>
      </c>
      <c r="CG80" s="226" t="str">
        <f t="shared" ca="1" si="194"/>
        <v/>
      </c>
      <c r="CH80" s="61"/>
      <c r="CI80" s="223"/>
      <c r="CJ80" s="213">
        <v>70</v>
      </c>
      <c r="CK80" s="218"/>
      <c r="CL80" s="51"/>
      <c r="CM80" s="68" t="str">
        <f>IFERROR(VLOOKUP(CL80,'（様式１号）３整理番号表'!$T$5:$V$15,2,FALSE),"")</f>
        <v/>
      </c>
      <c r="CN80" s="52"/>
      <c r="CO80" s="68" t="str">
        <f>IFERROR(VLOOKUP(CN80,'（様式１号）３整理番号表'!$T$19:$V$24,2,FALSE),"")</f>
        <v/>
      </c>
      <c r="CP80" s="52"/>
      <c r="CQ80" s="210">
        <f t="shared" si="132"/>
        <v>0</v>
      </c>
      <c r="CR80" s="227">
        <f t="shared" si="133"/>
        <v>0</v>
      </c>
      <c r="CS80" s="335" t="str">
        <f t="shared" ca="1" si="217"/>
        <v/>
      </c>
      <c r="CT80" s="31" t="str">
        <f t="shared" ca="1" si="195"/>
        <v/>
      </c>
      <c r="CU80" s="30" t="str">
        <f t="shared" ca="1" si="218"/>
        <v/>
      </c>
      <c r="CV80" s="236" t="str">
        <f t="shared" ca="1" si="196"/>
        <v/>
      </c>
      <c r="CW80" s="236" t="str">
        <f t="shared" ca="1" si="197"/>
        <v/>
      </c>
      <c r="CX80" s="236" t="str">
        <f t="shared" ca="1" si="198"/>
        <v/>
      </c>
      <c r="CY80" s="236" t="str">
        <f t="shared" ca="1" si="199"/>
        <v/>
      </c>
      <c r="CZ80" s="296" t="str">
        <f ca="1">IFERROR(VLOOKUP($CS80,'（様式１号）３整理番号表'!$Z$19:$AB$32,3,FALSE),"")</f>
        <v/>
      </c>
      <c r="DA80" s="239" t="str">
        <f t="shared" ca="1" si="200"/>
        <v/>
      </c>
      <c r="DB80" s="5"/>
      <c r="DC80" s="301" t="str">
        <f t="shared" ca="1" si="219"/>
        <v/>
      </c>
      <c r="DD80" s="304" t="str">
        <f t="shared" ca="1" si="222"/>
        <v/>
      </c>
      <c r="DE80" s="293" t="str">
        <f t="shared" ca="1" si="223"/>
        <v/>
      </c>
      <c r="DF80" s="293" t="str">
        <f t="shared" ca="1" si="224"/>
        <v/>
      </c>
      <c r="DG80" s="293" t="str">
        <f t="shared" ca="1" si="225"/>
        <v/>
      </c>
      <c r="DH80" s="293" t="str">
        <f t="shared" ca="1" si="226"/>
        <v/>
      </c>
      <c r="DI80" s="309" t="str">
        <f t="shared" ca="1" si="227"/>
        <v/>
      </c>
      <c r="DJ80" s="315" t="str">
        <f t="shared" ca="1" si="201"/>
        <v/>
      </c>
      <c r="DK80" s="5" t="str">
        <f t="shared" ref="DK80:DK143" ca="1" si="228">IF($DC80="２②",INDEX(INDIRECT("'("&amp;$EM80&amp;")'!C105:AK107"),MATCH("■",INDIRECT("'("&amp;$EM80&amp;")'!B105:B107"),0),30),IF($DC80="","",INDIRECT("'("&amp;$EM80&amp;")'!AD118")))</f>
        <v/>
      </c>
      <c r="DL80" s="6"/>
      <c r="DM80" s="304"/>
      <c r="DN80" s="7"/>
      <c r="DO80" s="7"/>
      <c r="DP80" s="7"/>
      <c r="DQ80" s="7"/>
      <c r="DR80" s="298" t="str">
        <f>IFERROR(VLOOKUP($DL80,'（様式１号）３整理番号表'!$Z$19:$AB$32,3,FALSE),"")</f>
        <v/>
      </c>
      <c r="DS80" s="239" t="str">
        <f t="shared" si="202"/>
        <v/>
      </c>
      <c r="DT80" s="5"/>
      <c r="DU80" s="8"/>
      <c r="DV80" s="62" t="str">
        <f t="shared" ca="1" si="203"/>
        <v/>
      </c>
      <c r="DX80" s="320">
        <f t="shared" ca="1" si="153"/>
        <v>0</v>
      </c>
      <c r="DY80" s="320">
        <f t="shared" ca="1" si="153"/>
        <v>0</v>
      </c>
      <c r="DZ80" s="320">
        <f t="shared" ca="1" si="153"/>
        <v>0</v>
      </c>
      <c r="EA80" s="320">
        <f t="shared" ca="1" si="153"/>
        <v>0</v>
      </c>
      <c r="EB80" s="320">
        <f t="shared" ca="1" si="153"/>
        <v>0</v>
      </c>
      <c r="EC80" s="320">
        <f t="shared" ca="1" si="153"/>
        <v>0</v>
      </c>
      <c r="ED80" s="320">
        <f t="shared" ca="1" si="153"/>
        <v>0</v>
      </c>
      <c r="EE80" s="320">
        <f t="shared" ca="1" si="153"/>
        <v>0</v>
      </c>
      <c r="EF80" s="320">
        <f t="shared" ca="1" si="153"/>
        <v>0</v>
      </c>
      <c r="EG80" s="320">
        <f t="shared" ca="1" si="153"/>
        <v>0</v>
      </c>
      <c r="EH80" s="320">
        <f t="shared" ca="1" si="153"/>
        <v>0</v>
      </c>
      <c r="EI80" s="320">
        <f t="shared" ca="1" si="153"/>
        <v>0</v>
      </c>
      <c r="EJ80" s="320">
        <f t="shared" ca="1" si="153"/>
        <v>0</v>
      </c>
      <c r="EK80" s="320">
        <f t="shared" ca="1" si="153"/>
        <v>0</v>
      </c>
      <c r="EM80" s="278" t="str">
        <f t="shared" ca="1" si="148"/>
        <v/>
      </c>
      <c r="EN80" s="278" t="str">
        <f t="shared" ca="1" si="220"/>
        <v/>
      </c>
      <c r="EO80" s="278" t="str">
        <f t="shared" ca="1" si="221"/>
        <v/>
      </c>
      <c r="EP80" s="278" t="str">
        <f t="shared" ca="1" si="204"/>
        <v/>
      </c>
      <c r="EQ80" s="278" t="str">
        <f ca="1">IFERROR(INDEX('郵便番号（石川県）'!$A$3:$F$2574,MATCH(INDIRECT("'("&amp;EM80&amp;")'!E7"),'郵便番号（石川県）'!$A$3:$A$2574,0),6),"")</f>
        <v/>
      </c>
      <c r="ER80" s="278" t="str">
        <f ca="1">IFERROR(INDEX('郵便番号（石川県）'!$A$3:$F$2574,MATCH(INDIRECT("'("&amp;$EM80&amp;")'!E7"),'郵便番号（石川県）'!$A$3:$A$2574,0),5),"")</f>
        <v/>
      </c>
      <c r="ES80" s="278" t="str">
        <f t="shared" ca="1" si="205"/>
        <v/>
      </c>
      <c r="ET80" s="278" t="str">
        <f t="shared" ca="1" si="206"/>
        <v/>
      </c>
      <c r="EU80" s="278" t="str">
        <f t="shared" ca="1" si="207"/>
        <v/>
      </c>
      <c r="EV80" s="278" t="str">
        <f t="shared" ca="1" si="208"/>
        <v/>
      </c>
      <c r="EW80" s="278" t="str">
        <f t="shared" ca="1" si="209"/>
        <v/>
      </c>
      <c r="EX80" s="278" t="str">
        <f t="shared" ca="1" si="210"/>
        <v/>
      </c>
      <c r="EY80" s="278" t="str">
        <f t="shared" ca="1" si="211"/>
        <v/>
      </c>
      <c r="EZ80" s="278" t="str">
        <f t="shared" ca="1" si="212"/>
        <v/>
      </c>
      <c r="FA80" s="278" t="str">
        <f t="shared" ca="1" si="213"/>
        <v/>
      </c>
      <c r="FB80" s="661" t="str">
        <f t="shared" ca="1" si="214"/>
        <v/>
      </c>
      <c r="FC80" s="664">
        <v>70</v>
      </c>
      <c r="FD80" s="279" t="str">
        <f t="shared" ca="1" si="215"/>
        <v/>
      </c>
    </row>
    <row r="81" spans="1:160" ht="34.5" customHeight="1" x14ac:dyDescent="0.15">
      <c r="A81" s="401">
        <f t="shared" ca="1" si="24"/>
        <v>0</v>
      </c>
      <c r="B81" s="402">
        <f t="shared" si="154"/>
        <v>1</v>
      </c>
      <c r="C81" s="403">
        <f t="shared" ca="1" si="136"/>
        <v>0</v>
      </c>
      <c r="D81" s="403">
        <f t="shared" ca="1" si="137"/>
        <v>0</v>
      </c>
      <c r="E81" s="403">
        <f t="shared" ca="1" si="138"/>
        <v>0</v>
      </c>
      <c r="F81" s="403">
        <f t="shared" ca="1" si="139"/>
        <v>0</v>
      </c>
      <c r="G81" s="403">
        <f t="shared" ca="1" si="140"/>
        <v>0</v>
      </c>
      <c r="H81" s="403">
        <f t="shared" si="141"/>
        <v>0</v>
      </c>
      <c r="I81" s="403">
        <f t="shared" ca="1" si="142"/>
        <v>0</v>
      </c>
      <c r="J81" s="403">
        <f t="shared" ca="1" si="143"/>
        <v>0</v>
      </c>
      <c r="K81" s="402">
        <f t="shared" ca="1" si="144"/>
        <v>0</v>
      </c>
      <c r="L81" s="402">
        <f t="shared" ca="1" si="145"/>
        <v>0</v>
      </c>
      <c r="M81" s="402">
        <f t="shared" ca="1" si="146"/>
        <v>0</v>
      </c>
      <c r="N81" s="404" t="str">
        <f t="shared" ca="1" si="147"/>
        <v>石川県</v>
      </c>
      <c r="O81" s="63"/>
      <c r="P81" s="145" t="s">
        <v>412</v>
      </c>
      <c r="Q81" s="322" t="str">
        <f t="shared" ca="1" si="156"/>
        <v/>
      </c>
      <c r="R81" s="322" t="str">
        <f t="shared" ca="1" si="157"/>
        <v/>
      </c>
      <c r="S81" s="32" t="str">
        <f t="shared" ca="1" si="134"/>
        <v/>
      </c>
      <c r="T81" s="32" t="str">
        <f t="shared" ca="1" si="135"/>
        <v/>
      </c>
      <c r="U81" s="186" t="str">
        <f t="shared" ca="1" si="158"/>
        <v/>
      </c>
      <c r="V81" s="326">
        <f ca="1">IFERROR(VLOOKUP(U81,'（様式１号）３整理番号表'!$B$4:$H$5,2,FALSE),0)</f>
        <v>0</v>
      </c>
      <c r="W81" s="67">
        <f t="shared" ca="1" si="125"/>
        <v>0</v>
      </c>
      <c r="X81" s="23" t="str">
        <f t="shared" ref="X81:X144" ca="1" si="229">ES81</f>
        <v/>
      </c>
      <c r="Y81" s="52" t="str">
        <f t="shared" ca="1" si="159"/>
        <v/>
      </c>
      <c r="Z81" s="68">
        <f ca="1">IFERROR(VLOOKUP(Y81,'（様式１号）３整理番号表'!$B$10:$H$16,2,FALSE),0)</f>
        <v>0</v>
      </c>
      <c r="AA81" s="52" t="str">
        <f t="shared" ca="1" si="160"/>
        <v/>
      </c>
      <c r="AB81" s="52" t="str">
        <f t="shared" ca="1" si="161"/>
        <v/>
      </c>
      <c r="AC81" s="68">
        <f ca="1">IFERROR(VLOOKUP(AB81,'（様式１号）３整理番号表'!$B$21:$H$22,2,FALSE),0)</f>
        <v>0</v>
      </c>
      <c r="AD81" s="52" t="str">
        <f t="shared" ca="1" si="155"/>
        <v/>
      </c>
      <c r="AE81" s="68">
        <f ca="1">IFERROR(VLOOKUP(AD81,'（様式１号）３整理番号表'!$B$26:$H$31,2,FALSE),0)</f>
        <v>0</v>
      </c>
      <c r="AF81" s="52" t="str">
        <f t="shared" ca="1" si="162"/>
        <v/>
      </c>
      <c r="AG81" s="68">
        <f ca="1">IFERROR(VLOOKUP(AF81,'（様式１号）３整理番号表'!$J$5:$N$59,2,FALSE),0)</f>
        <v>0</v>
      </c>
      <c r="AH81" s="51" t="str">
        <f t="shared" ca="1" si="163"/>
        <v/>
      </c>
      <c r="AI81" s="68">
        <f ca="1">IFERROR(VLOOKUP(AH81,'（様式１号）３整理番号表'!$P$5:$R$29,2,FALSE),0)</f>
        <v>0</v>
      </c>
      <c r="AJ81" s="71" t="str">
        <f t="shared" ca="1" si="164"/>
        <v/>
      </c>
      <c r="AK81" s="71" t="str">
        <f t="shared" ca="1" si="165"/>
        <v/>
      </c>
      <c r="AL81" s="71"/>
      <c r="AM81" s="51" t="str">
        <f t="shared" ca="1" si="166"/>
        <v/>
      </c>
      <c r="AN81" s="68">
        <f ca="1">IFERROR(VLOOKUP(AM81,'（様式１号）３整理番号表'!$P$5:$R$29,2,FALSE),0)</f>
        <v>0</v>
      </c>
      <c r="AO81" s="52" t="str">
        <f t="shared" ca="1" si="167"/>
        <v/>
      </c>
      <c r="AP81" s="68">
        <f t="shared" ca="1" si="126"/>
        <v>0</v>
      </c>
      <c r="AQ81" s="52" t="str">
        <f t="shared" ca="1" si="168"/>
        <v/>
      </c>
      <c r="AR81" s="23" t="str">
        <f t="shared" ca="1" si="169"/>
        <v/>
      </c>
      <c r="AS81" s="68" t="str">
        <f t="shared" ca="1" si="127"/>
        <v/>
      </c>
      <c r="AT81" s="188" t="str">
        <f t="shared" ca="1" si="170"/>
        <v/>
      </c>
      <c r="AU81" s="55" t="str">
        <f t="shared" ca="1" si="171"/>
        <v/>
      </c>
      <c r="AV81" s="655" t="str">
        <f t="shared" ca="1" si="150"/>
        <v/>
      </c>
      <c r="AW81" s="655" t="str">
        <f t="shared" ca="1" si="150"/>
        <v/>
      </c>
      <c r="AX81" s="655" t="str">
        <f t="shared" ca="1" si="150"/>
        <v/>
      </c>
      <c r="AY81" s="655" t="str">
        <f t="shared" ca="1" si="150"/>
        <v/>
      </c>
      <c r="AZ81" s="655" t="str">
        <f t="shared" ca="1" si="172"/>
        <v/>
      </c>
      <c r="BA81" s="655" t="str">
        <f t="shared" ca="1" si="151"/>
        <v/>
      </c>
      <c r="BB81" s="655" t="str">
        <f t="shared" ca="1" si="151"/>
        <v/>
      </c>
      <c r="BC81" s="655" t="str">
        <f t="shared" ca="1" si="151"/>
        <v/>
      </c>
      <c r="BD81" s="51" t="str">
        <f t="shared" ca="1" si="173"/>
        <v/>
      </c>
      <c r="BE81" s="52" t="str">
        <f t="shared" ca="1" si="174"/>
        <v/>
      </c>
      <c r="BF81" s="69">
        <f ca="1">IF(BD81&lt;&gt;"",INDEX('（様式１号）３整理番号表'!$AB$7:$AQ$12,MATCH(BD81,'（様式１号）３整理番号表'!$AA$7:$AA$12,0),MATCH(BE81,'（様式１号）３整理番号表'!$AB$6:$AQ$6,0)),0)</f>
        <v>0</v>
      </c>
      <c r="BG81" s="71" t="str">
        <f t="shared" ca="1" si="128"/>
        <v/>
      </c>
      <c r="BH81" s="54" t="str">
        <f t="shared" ca="1" si="129"/>
        <v/>
      </c>
      <c r="BI81" s="55" t="str">
        <f t="shared" ca="1" si="175"/>
        <v/>
      </c>
      <c r="BJ81" s="54" t="str">
        <f t="shared" ca="1" si="176"/>
        <v/>
      </c>
      <c r="BK81" s="53" t="str">
        <f t="shared" ca="1" si="177"/>
        <v/>
      </c>
      <c r="BL81" s="56" t="str">
        <f t="shared" ca="1" si="178"/>
        <v/>
      </c>
      <c r="BM81" s="57" t="str">
        <f t="shared" ca="1" si="179"/>
        <v/>
      </c>
      <c r="BN81" s="58" t="str">
        <f t="shared" ca="1" si="180"/>
        <v/>
      </c>
      <c r="BO81" s="56" t="str">
        <f t="shared" ca="1" si="181"/>
        <v/>
      </c>
      <c r="BP81" s="72" t="str">
        <f t="shared" ca="1" si="182"/>
        <v/>
      </c>
      <c r="BQ81" s="70" t="str">
        <f t="shared" ca="1" si="183"/>
        <v/>
      </c>
      <c r="BR81" s="160" t="str">
        <f t="shared" ca="1" si="216"/>
        <v/>
      </c>
      <c r="BS81" s="638" t="str">
        <f t="shared" ca="1" si="184"/>
        <v/>
      </c>
      <c r="BT81" s="51" t="str">
        <f t="shared" ca="1" si="185"/>
        <v/>
      </c>
      <c r="BU81" s="59" t="str">
        <f t="shared" ca="1" si="186"/>
        <v/>
      </c>
      <c r="BV81" s="60" t="str">
        <f t="shared" ca="1" si="187"/>
        <v/>
      </c>
      <c r="BW81" s="209">
        <f ca="1">IF('ポイント要件確認等（個別表）'!AD81=1,ROUNDDOWN('ポイント要件確認等（個別表）'!AV81,-3),IF('ポイント要件確認等（個別表）'!AD81=2,ROUNDDOWN('ポイント要件確認等（個別表）'!BH81,-3),IF('ポイント要件確認等（個別表）'!AD81=3,ROUNDDOWN('ポイント要件確認等（個別表）'!BT81,-3),0)))</f>
        <v>0</v>
      </c>
      <c r="BX81" s="60" t="str">
        <f t="shared" ca="1" si="188"/>
        <v/>
      </c>
      <c r="BY81" s="210" t="e">
        <f t="shared" ca="1" si="130"/>
        <v>#VALUE!</v>
      </c>
      <c r="BZ81" s="210">
        <f t="shared" ca="1" si="131"/>
        <v>0</v>
      </c>
      <c r="CA81" s="60" t="str">
        <f t="shared" ca="1" si="189"/>
        <v/>
      </c>
      <c r="CB81" s="60" t="str">
        <f t="shared" ca="1" si="190"/>
        <v/>
      </c>
      <c r="CC81" s="636"/>
      <c r="CD81" s="60" t="str">
        <f t="shared" ca="1" si="191"/>
        <v/>
      </c>
      <c r="CE81" s="161" t="str">
        <f t="shared" ca="1" si="192"/>
        <v/>
      </c>
      <c r="CF81" s="225" t="str">
        <f t="shared" ca="1" si="193"/>
        <v>含税額</v>
      </c>
      <c r="CG81" s="226" t="str">
        <f t="shared" ca="1" si="194"/>
        <v/>
      </c>
      <c r="CH81" s="61"/>
      <c r="CI81" s="223"/>
      <c r="CJ81" s="213">
        <v>71</v>
      </c>
      <c r="CK81" s="218"/>
      <c r="CL81" s="51"/>
      <c r="CM81" s="68" t="str">
        <f>IFERROR(VLOOKUP(CL81,'（様式１号）３整理番号表'!$T$5:$V$15,2,FALSE),"")</f>
        <v/>
      </c>
      <c r="CN81" s="52"/>
      <c r="CO81" s="68" t="str">
        <f>IFERROR(VLOOKUP(CN81,'（様式１号）３整理番号表'!$T$19:$V$24,2,FALSE),"")</f>
        <v/>
      </c>
      <c r="CP81" s="52"/>
      <c r="CQ81" s="210">
        <f t="shared" si="132"/>
        <v>0</v>
      </c>
      <c r="CR81" s="227">
        <f t="shared" si="133"/>
        <v>0</v>
      </c>
      <c r="CS81" s="335" t="str">
        <f t="shared" ca="1" si="217"/>
        <v/>
      </c>
      <c r="CT81" s="31" t="str">
        <f t="shared" ca="1" si="195"/>
        <v/>
      </c>
      <c r="CU81" s="30" t="str">
        <f t="shared" ca="1" si="218"/>
        <v/>
      </c>
      <c r="CV81" s="236" t="str">
        <f t="shared" ca="1" si="196"/>
        <v/>
      </c>
      <c r="CW81" s="236" t="str">
        <f t="shared" ca="1" si="197"/>
        <v/>
      </c>
      <c r="CX81" s="236" t="str">
        <f t="shared" ca="1" si="198"/>
        <v/>
      </c>
      <c r="CY81" s="236" t="str">
        <f t="shared" ca="1" si="199"/>
        <v/>
      </c>
      <c r="CZ81" s="296" t="str">
        <f ca="1">IFERROR(VLOOKUP($CS81,'（様式１号）３整理番号表'!$Z$19:$AB$32,3,FALSE),"")</f>
        <v/>
      </c>
      <c r="DA81" s="239" t="str">
        <f t="shared" ca="1" si="200"/>
        <v/>
      </c>
      <c r="DB81" s="5"/>
      <c r="DC81" s="301" t="str">
        <f t="shared" ca="1" si="219"/>
        <v/>
      </c>
      <c r="DD81" s="304" t="str">
        <f t="shared" ca="1" si="222"/>
        <v/>
      </c>
      <c r="DE81" s="293" t="str">
        <f t="shared" ca="1" si="223"/>
        <v/>
      </c>
      <c r="DF81" s="293" t="str">
        <f t="shared" ca="1" si="224"/>
        <v/>
      </c>
      <c r="DG81" s="293" t="str">
        <f t="shared" ca="1" si="225"/>
        <v/>
      </c>
      <c r="DH81" s="293" t="str">
        <f t="shared" ca="1" si="226"/>
        <v/>
      </c>
      <c r="DI81" s="309" t="str">
        <f t="shared" ca="1" si="227"/>
        <v/>
      </c>
      <c r="DJ81" s="315" t="str">
        <f t="shared" ca="1" si="201"/>
        <v/>
      </c>
      <c r="DK81" s="5" t="str">
        <f t="shared" ca="1" si="228"/>
        <v/>
      </c>
      <c r="DL81" s="6"/>
      <c r="DM81" s="304"/>
      <c r="DN81" s="7"/>
      <c r="DO81" s="7"/>
      <c r="DP81" s="7"/>
      <c r="DQ81" s="7"/>
      <c r="DR81" s="298" t="str">
        <f>IFERROR(VLOOKUP($DL81,'（様式１号）３整理番号表'!$Z$19:$AB$32,3,FALSE),"")</f>
        <v/>
      </c>
      <c r="DS81" s="239" t="str">
        <f t="shared" si="202"/>
        <v/>
      </c>
      <c r="DT81" s="5"/>
      <c r="DU81" s="8"/>
      <c r="DV81" s="62" t="str">
        <f t="shared" ca="1" si="203"/>
        <v/>
      </c>
      <c r="DX81" s="320">
        <f t="shared" ca="1" si="153"/>
        <v>0</v>
      </c>
      <c r="DY81" s="320">
        <f t="shared" ca="1" si="153"/>
        <v>0</v>
      </c>
      <c r="DZ81" s="320">
        <f t="shared" ca="1" si="153"/>
        <v>0</v>
      </c>
      <c r="EA81" s="320">
        <f t="shared" ca="1" si="153"/>
        <v>0</v>
      </c>
      <c r="EB81" s="320">
        <f t="shared" ca="1" si="153"/>
        <v>0</v>
      </c>
      <c r="EC81" s="320">
        <f t="shared" ca="1" si="153"/>
        <v>0</v>
      </c>
      <c r="ED81" s="320">
        <f t="shared" ca="1" si="153"/>
        <v>0</v>
      </c>
      <c r="EE81" s="320">
        <f t="shared" ca="1" si="153"/>
        <v>0</v>
      </c>
      <c r="EF81" s="320">
        <f t="shared" ca="1" si="153"/>
        <v>0</v>
      </c>
      <c r="EG81" s="320">
        <f t="shared" ca="1" si="153"/>
        <v>0</v>
      </c>
      <c r="EH81" s="320">
        <f t="shared" ca="1" si="153"/>
        <v>0</v>
      </c>
      <c r="EI81" s="320">
        <f t="shared" ca="1" si="153"/>
        <v>0</v>
      </c>
      <c r="EJ81" s="320">
        <f t="shared" ref="DX81:EK100" ca="1" si="230">COUNTIF($CH81:$DT81,EJ$8)</f>
        <v>0</v>
      </c>
      <c r="EK81" s="320">
        <f t="shared" ca="1" si="230"/>
        <v>0</v>
      </c>
      <c r="EM81" s="278" t="str">
        <f t="shared" ca="1" si="148"/>
        <v/>
      </c>
      <c r="EN81" s="278" t="str">
        <f t="shared" ca="1" si="220"/>
        <v/>
      </c>
      <c r="EO81" s="278" t="str">
        <f t="shared" ca="1" si="221"/>
        <v/>
      </c>
      <c r="EP81" s="278" t="str">
        <f t="shared" ca="1" si="204"/>
        <v/>
      </c>
      <c r="EQ81" s="278" t="str">
        <f ca="1">IFERROR(INDEX('郵便番号（石川県）'!$A$3:$F$2574,MATCH(INDIRECT("'("&amp;EM81&amp;")'!E7"),'郵便番号（石川県）'!$A$3:$A$2574,0),6),"")</f>
        <v/>
      </c>
      <c r="ER81" s="278" t="str">
        <f ca="1">IFERROR(INDEX('郵便番号（石川県）'!$A$3:$F$2574,MATCH(INDIRECT("'("&amp;$EM81&amp;")'!E7"),'郵便番号（石川県）'!$A$3:$A$2574,0),5),"")</f>
        <v/>
      </c>
      <c r="ES81" s="278" t="str">
        <f t="shared" ca="1" si="205"/>
        <v/>
      </c>
      <c r="ET81" s="278" t="str">
        <f t="shared" ca="1" si="206"/>
        <v/>
      </c>
      <c r="EU81" s="278" t="str">
        <f t="shared" ca="1" si="207"/>
        <v/>
      </c>
      <c r="EV81" s="278" t="str">
        <f t="shared" ca="1" si="208"/>
        <v/>
      </c>
      <c r="EW81" s="278" t="str">
        <f t="shared" ca="1" si="209"/>
        <v/>
      </c>
      <c r="EX81" s="278" t="str">
        <f t="shared" ca="1" si="210"/>
        <v/>
      </c>
      <c r="EY81" s="278" t="str">
        <f t="shared" ca="1" si="211"/>
        <v/>
      </c>
      <c r="EZ81" s="278" t="str">
        <f t="shared" ca="1" si="212"/>
        <v/>
      </c>
      <c r="FA81" s="278" t="str">
        <f t="shared" ca="1" si="213"/>
        <v/>
      </c>
      <c r="FB81" s="661" t="str">
        <f t="shared" ca="1" si="214"/>
        <v/>
      </c>
      <c r="FC81" s="663">
        <v>71</v>
      </c>
      <c r="FD81" s="279" t="str">
        <f t="shared" ca="1" si="215"/>
        <v/>
      </c>
    </row>
    <row r="82" spans="1:160" ht="34.5" customHeight="1" x14ac:dyDescent="0.15">
      <c r="A82" s="401">
        <f t="shared" ca="1" si="24"/>
        <v>0</v>
      </c>
      <c r="B82" s="402">
        <f t="shared" si="154"/>
        <v>1</v>
      </c>
      <c r="C82" s="403">
        <f t="shared" ca="1" si="136"/>
        <v>0</v>
      </c>
      <c r="D82" s="403">
        <f t="shared" ca="1" si="137"/>
        <v>0</v>
      </c>
      <c r="E82" s="403">
        <f t="shared" ca="1" si="138"/>
        <v>0</v>
      </c>
      <c r="F82" s="403">
        <f t="shared" ca="1" si="139"/>
        <v>0</v>
      </c>
      <c r="G82" s="403">
        <f t="shared" ca="1" si="140"/>
        <v>0</v>
      </c>
      <c r="H82" s="403">
        <f t="shared" si="141"/>
        <v>0</v>
      </c>
      <c r="I82" s="403">
        <f t="shared" ca="1" si="142"/>
        <v>0</v>
      </c>
      <c r="J82" s="403">
        <f t="shared" ca="1" si="143"/>
        <v>0</v>
      </c>
      <c r="K82" s="402">
        <f t="shared" ca="1" si="144"/>
        <v>0</v>
      </c>
      <c r="L82" s="402">
        <f t="shared" ca="1" si="145"/>
        <v>0</v>
      </c>
      <c r="M82" s="402">
        <f t="shared" ca="1" si="146"/>
        <v>0</v>
      </c>
      <c r="N82" s="404" t="str">
        <f t="shared" ca="1" si="147"/>
        <v>石川県</v>
      </c>
      <c r="O82" s="63"/>
      <c r="P82" s="145" t="s">
        <v>412</v>
      </c>
      <c r="Q82" s="322" t="str">
        <f t="shared" ca="1" si="156"/>
        <v/>
      </c>
      <c r="R82" s="322" t="str">
        <f t="shared" ca="1" si="157"/>
        <v/>
      </c>
      <c r="S82" s="32" t="str">
        <f t="shared" ca="1" si="134"/>
        <v/>
      </c>
      <c r="T82" s="32" t="str">
        <f t="shared" ca="1" si="135"/>
        <v/>
      </c>
      <c r="U82" s="186" t="str">
        <f t="shared" ca="1" si="158"/>
        <v/>
      </c>
      <c r="V82" s="326">
        <f ca="1">IFERROR(VLOOKUP(U82,'（様式１号）３整理番号表'!$B$4:$H$5,2,FALSE),0)</f>
        <v>0</v>
      </c>
      <c r="W82" s="67">
        <f t="shared" ref="W82:W145" ca="1" si="231">IF(X82&lt;&gt;"",IF(R82&lt;&gt;R81,1,IF(X82&lt;&gt;X81,W81+1,W81)),0)</f>
        <v>0</v>
      </c>
      <c r="X82" s="23" t="str">
        <f t="shared" ca="1" si="229"/>
        <v/>
      </c>
      <c r="Y82" s="52" t="str">
        <f t="shared" ca="1" si="159"/>
        <v/>
      </c>
      <c r="Z82" s="68">
        <f ca="1">IFERROR(VLOOKUP(Y82,'（様式１号）３整理番号表'!$B$10:$H$16,2,FALSE),0)</f>
        <v>0</v>
      </c>
      <c r="AA82" s="52" t="str">
        <f t="shared" ca="1" si="160"/>
        <v/>
      </c>
      <c r="AB82" s="52" t="str">
        <f t="shared" ca="1" si="161"/>
        <v/>
      </c>
      <c r="AC82" s="68">
        <f ca="1">IFERROR(VLOOKUP(AB82,'（様式１号）３整理番号表'!$B$21:$H$22,2,FALSE),0)</f>
        <v>0</v>
      </c>
      <c r="AD82" s="52" t="str">
        <f t="shared" ca="1" si="155"/>
        <v/>
      </c>
      <c r="AE82" s="68">
        <f ca="1">IFERROR(VLOOKUP(AD82,'（様式１号）３整理番号表'!$B$26:$H$31,2,FALSE),0)</f>
        <v>0</v>
      </c>
      <c r="AF82" s="52" t="str">
        <f t="shared" ca="1" si="162"/>
        <v/>
      </c>
      <c r="AG82" s="68">
        <f ca="1">IFERROR(VLOOKUP(AF82,'（様式１号）３整理番号表'!$J$5:$N$59,2,FALSE),0)</f>
        <v>0</v>
      </c>
      <c r="AH82" s="51" t="str">
        <f t="shared" ca="1" si="163"/>
        <v/>
      </c>
      <c r="AI82" s="68">
        <f ca="1">IFERROR(VLOOKUP(AH82,'（様式１号）３整理番号表'!$P$5:$R$29,2,FALSE),0)</f>
        <v>0</v>
      </c>
      <c r="AJ82" s="71" t="str">
        <f t="shared" ca="1" si="164"/>
        <v/>
      </c>
      <c r="AK82" s="71" t="str">
        <f t="shared" ca="1" si="165"/>
        <v/>
      </c>
      <c r="AL82" s="71"/>
      <c r="AM82" s="51" t="str">
        <f t="shared" ca="1" si="166"/>
        <v/>
      </c>
      <c r="AN82" s="68">
        <f ca="1">IFERROR(VLOOKUP(AM82,'（様式１号）３整理番号表'!$P$5:$R$29,2,FALSE),0)</f>
        <v>0</v>
      </c>
      <c r="AO82" s="52" t="str">
        <f t="shared" ca="1" si="167"/>
        <v/>
      </c>
      <c r="AP82" s="68">
        <f t="shared" ref="AP82:AP145" ca="1" si="232">IF(AR82&lt;&gt;"",IF(OR(X82&lt;&gt;X81,R82&lt;&gt;R81),1,AP81+1),0)</f>
        <v>0</v>
      </c>
      <c r="AQ82" s="52" t="str">
        <f t="shared" ca="1" si="168"/>
        <v/>
      </c>
      <c r="AR82" s="23" t="str">
        <f t="shared" ca="1" si="169"/>
        <v/>
      </c>
      <c r="AS82" s="68" t="str">
        <f t="shared" ref="AS82:AS145" ca="1" si="233">IF(U82=1,1,"")</f>
        <v/>
      </c>
      <c r="AT82" s="188" t="str">
        <f t="shared" ca="1" si="170"/>
        <v/>
      </c>
      <c r="AU82" s="55" t="str">
        <f t="shared" ca="1" si="171"/>
        <v/>
      </c>
      <c r="AV82" s="655" t="str">
        <f t="shared" ca="1" si="150"/>
        <v/>
      </c>
      <c r="AW82" s="655" t="str">
        <f t="shared" ca="1" si="150"/>
        <v/>
      </c>
      <c r="AX82" s="655" t="str">
        <f t="shared" ca="1" si="150"/>
        <v/>
      </c>
      <c r="AY82" s="655" t="str">
        <f t="shared" ca="1" si="150"/>
        <v/>
      </c>
      <c r="AZ82" s="655" t="str">
        <f t="shared" ca="1" si="172"/>
        <v/>
      </c>
      <c r="BA82" s="655" t="str">
        <f t="shared" ca="1" si="151"/>
        <v/>
      </c>
      <c r="BB82" s="655" t="str">
        <f t="shared" ca="1" si="151"/>
        <v/>
      </c>
      <c r="BC82" s="655" t="str">
        <f t="shared" ca="1" si="151"/>
        <v/>
      </c>
      <c r="BD82" s="51" t="str">
        <f t="shared" ca="1" si="173"/>
        <v/>
      </c>
      <c r="BE82" s="52" t="str">
        <f t="shared" ca="1" si="174"/>
        <v/>
      </c>
      <c r="BF82" s="69">
        <f ca="1">IF(BD82&lt;&gt;"",INDEX('（様式１号）３整理番号表'!$AB$7:$AQ$12,MATCH(BD82,'（様式１号）３整理番号表'!$AA$7:$AA$12,0),MATCH(BE82,'（様式１号）３整理番号表'!$AB$6:$AQ$6,0)),0)</f>
        <v>0</v>
      </c>
      <c r="BG82" s="71" t="str">
        <f t="shared" ref="BG82:BG145" ca="1" si="234">IF(BH82="","",1)</f>
        <v/>
      </c>
      <c r="BH82" s="54" t="str">
        <f t="shared" ref="BH82:BH145" ca="1" si="235">IFERROR(IF(INDIRECT("'("&amp;EM82&amp;")'!AF"&amp;52+EN82)="","",INDIRECT("'("&amp;EM82&amp;")'!AF"&amp;52+EN82)),"")</f>
        <v/>
      </c>
      <c r="BI82" s="55" t="str">
        <f t="shared" ca="1" si="175"/>
        <v/>
      </c>
      <c r="BJ82" s="54" t="str">
        <f t="shared" ca="1" si="176"/>
        <v/>
      </c>
      <c r="BK82" s="53" t="str">
        <f t="shared" ca="1" si="177"/>
        <v/>
      </c>
      <c r="BL82" s="56" t="str">
        <f t="shared" ca="1" si="178"/>
        <v/>
      </c>
      <c r="BM82" s="57" t="str">
        <f t="shared" ca="1" si="179"/>
        <v/>
      </c>
      <c r="BN82" s="58" t="str">
        <f t="shared" ca="1" si="180"/>
        <v/>
      </c>
      <c r="BO82" s="56" t="str">
        <f t="shared" ca="1" si="181"/>
        <v/>
      </c>
      <c r="BP82" s="72" t="str">
        <f t="shared" ca="1" si="182"/>
        <v/>
      </c>
      <c r="BQ82" s="70" t="str">
        <f t="shared" ca="1" si="183"/>
        <v/>
      </c>
      <c r="BR82" s="160" t="str">
        <f t="shared" ca="1" si="216"/>
        <v/>
      </c>
      <c r="BS82" s="638" t="str">
        <f t="shared" ca="1" si="184"/>
        <v/>
      </c>
      <c r="BT82" s="51" t="str">
        <f t="shared" ca="1" si="185"/>
        <v/>
      </c>
      <c r="BU82" s="59" t="str">
        <f t="shared" ca="1" si="186"/>
        <v/>
      </c>
      <c r="BV82" s="60" t="str">
        <f t="shared" ca="1" si="187"/>
        <v/>
      </c>
      <c r="BW82" s="209">
        <f ca="1">IF('ポイント要件確認等（個別表）'!AD82=1,ROUNDDOWN('ポイント要件確認等（個別表）'!AV82,-3),IF('ポイント要件確認等（個別表）'!AD82=2,ROUNDDOWN('ポイント要件確認等（個別表）'!BH82,-3),IF('ポイント要件確認等（個別表）'!AD82=3,ROUNDDOWN('ポイント要件確認等（個別表）'!BT82,-3),0)))</f>
        <v>0</v>
      </c>
      <c r="BX82" s="60" t="str">
        <f t="shared" ca="1" si="188"/>
        <v/>
      </c>
      <c r="BY82" s="210" t="e">
        <f t="shared" ref="BY82:BY145" ca="1" si="236">BU82-SUM(BW82,BX82,CA82,CB82,CC82)</f>
        <v>#VALUE!</v>
      </c>
      <c r="BZ82" s="210">
        <f t="shared" ref="BZ82:BZ145" ca="1" si="237">SUM(CA82:CC82)</f>
        <v>0</v>
      </c>
      <c r="CA82" s="60" t="str">
        <f t="shared" ca="1" si="189"/>
        <v/>
      </c>
      <c r="CB82" s="60" t="str">
        <f t="shared" ca="1" si="190"/>
        <v/>
      </c>
      <c r="CC82" s="636"/>
      <c r="CD82" s="60" t="str">
        <f t="shared" ca="1" si="191"/>
        <v/>
      </c>
      <c r="CE82" s="161" t="str">
        <f t="shared" ca="1" si="192"/>
        <v/>
      </c>
      <c r="CF82" s="225" t="str">
        <f t="shared" ca="1" si="193"/>
        <v>含税額</v>
      </c>
      <c r="CG82" s="226" t="str">
        <f t="shared" ca="1" si="194"/>
        <v/>
      </c>
      <c r="CH82" s="61"/>
      <c r="CI82" s="223"/>
      <c r="CJ82" s="213">
        <v>72</v>
      </c>
      <c r="CK82" s="218"/>
      <c r="CL82" s="51"/>
      <c r="CM82" s="68" t="str">
        <f>IFERROR(VLOOKUP(CL82,'（様式１号）３整理番号表'!$T$5:$V$15,2,FALSE),"")</f>
        <v/>
      </c>
      <c r="CN82" s="52"/>
      <c r="CO82" s="68" t="str">
        <f>IFERROR(VLOOKUP(CN82,'（様式１号）３整理番号表'!$T$19:$V$24,2,FALSE),"")</f>
        <v/>
      </c>
      <c r="CP82" s="52"/>
      <c r="CQ82" s="210">
        <f t="shared" ref="CQ82:CQ145" si="238">IF(CP82=1,BX82,0)</f>
        <v>0</v>
      </c>
      <c r="CR82" s="227">
        <f t="shared" ref="CR82:CR145" si="239">IF(CP82=1,ROUNDDOWN(CQ82/15,-3),0)</f>
        <v>0</v>
      </c>
      <c r="CS82" s="335" t="str">
        <f t="shared" ca="1" si="217"/>
        <v/>
      </c>
      <c r="CT82" s="31" t="str">
        <f t="shared" ca="1" si="195"/>
        <v/>
      </c>
      <c r="CU82" s="30" t="str">
        <f t="shared" ca="1" si="218"/>
        <v/>
      </c>
      <c r="CV82" s="236" t="str">
        <f t="shared" ca="1" si="196"/>
        <v/>
      </c>
      <c r="CW82" s="236" t="str">
        <f t="shared" ca="1" si="197"/>
        <v/>
      </c>
      <c r="CX82" s="236" t="str">
        <f t="shared" ca="1" si="198"/>
        <v/>
      </c>
      <c r="CY82" s="236" t="str">
        <f t="shared" ca="1" si="199"/>
        <v/>
      </c>
      <c r="CZ82" s="296" t="str">
        <f ca="1">IFERROR(VLOOKUP($CS82,'（様式１号）３整理番号表'!$Z$19:$AB$32,3,FALSE),"")</f>
        <v/>
      </c>
      <c r="DA82" s="239" t="str">
        <f t="shared" ca="1" si="200"/>
        <v/>
      </c>
      <c r="DB82" s="5"/>
      <c r="DC82" s="301" t="str">
        <f t="shared" ca="1" si="219"/>
        <v/>
      </c>
      <c r="DD82" s="304" t="str">
        <f t="shared" ca="1" si="222"/>
        <v/>
      </c>
      <c r="DE82" s="293" t="str">
        <f t="shared" ca="1" si="223"/>
        <v/>
      </c>
      <c r="DF82" s="293" t="str">
        <f t="shared" ca="1" si="224"/>
        <v/>
      </c>
      <c r="DG82" s="293" t="str">
        <f t="shared" ca="1" si="225"/>
        <v/>
      </c>
      <c r="DH82" s="293" t="str">
        <f t="shared" ca="1" si="226"/>
        <v/>
      </c>
      <c r="DI82" s="309" t="str">
        <f t="shared" ca="1" si="227"/>
        <v/>
      </c>
      <c r="DJ82" s="315" t="str">
        <f t="shared" ca="1" si="201"/>
        <v/>
      </c>
      <c r="DK82" s="5" t="str">
        <f t="shared" ca="1" si="228"/>
        <v/>
      </c>
      <c r="DL82" s="6"/>
      <c r="DM82" s="304"/>
      <c r="DN82" s="7"/>
      <c r="DO82" s="7"/>
      <c r="DP82" s="7"/>
      <c r="DQ82" s="7"/>
      <c r="DR82" s="298" t="str">
        <f>IFERROR(VLOOKUP($DL82,'（様式１号）３整理番号表'!$Z$19:$AB$32,3,FALSE),"")</f>
        <v/>
      </c>
      <c r="DS82" s="239" t="str">
        <f t="shared" si="202"/>
        <v/>
      </c>
      <c r="DT82" s="5"/>
      <c r="DU82" s="8"/>
      <c r="DV82" s="62" t="str">
        <f t="shared" ca="1" si="203"/>
        <v/>
      </c>
      <c r="DX82" s="320">
        <f t="shared" ca="1" si="230"/>
        <v>0</v>
      </c>
      <c r="DY82" s="320">
        <f t="shared" ca="1" si="230"/>
        <v>0</v>
      </c>
      <c r="DZ82" s="320">
        <f t="shared" ca="1" si="230"/>
        <v>0</v>
      </c>
      <c r="EA82" s="320">
        <f t="shared" ca="1" si="230"/>
        <v>0</v>
      </c>
      <c r="EB82" s="320">
        <f t="shared" ca="1" si="230"/>
        <v>0</v>
      </c>
      <c r="EC82" s="320">
        <f t="shared" ca="1" si="230"/>
        <v>0</v>
      </c>
      <c r="ED82" s="320">
        <f t="shared" ca="1" si="230"/>
        <v>0</v>
      </c>
      <c r="EE82" s="320">
        <f t="shared" ca="1" si="230"/>
        <v>0</v>
      </c>
      <c r="EF82" s="320">
        <f t="shared" ca="1" si="230"/>
        <v>0</v>
      </c>
      <c r="EG82" s="320">
        <f t="shared" ca="1" si="230"/>
        <v>0</v>
      </c>
      <c r="EH82" s="320">
        <f t="shared" ca="1" si="230"/>
        <v>0</v>
      </c>
      <c r="EI82" s="320">
        <f t="shared" ca="1" si="230"/>
        <v>0</v>
      </c>
      <c r="EJ82" s="320">
        <f t="shared" ca="1" si="230"/>
        <v>0</v>
      </c>
      <c r="EK82" s="320">
        <f t="shared" ca="1" si="230"/>
        <v>0</v>
      </c>
      <c r="EM82" s="278" t="str">
        <f t="shared" ca="1" si="148"/>
        <v/>
      </c>
      <c r="EN82" s="278" t="str">
        <f t="shared" ca="1" si="220"/>
        <v/>
      </c>
      <c r="EO82" s="278" t="str">
        <f t="shared" ca="1" si="221"/>
        <v/>
      </c>
      <c r="EP82" s="278" t="str">
        <f t="shared" ca="1" si="204"/>
        <v/>
      </c>
      <c r="EQ82" s="278" t="str">
        <f ca="1">IFERROR(INDEX('郵便番号（石川県）'!$A$3:$F$2574,MATCH(INDIRECT("'("&amp;EM82&amp;")'!E7"),'郵便番号（石川県）'!$A$3:$A$2574,0),6),"")</f>
        <v/>
      </c>
      <c r="ER82" s="278" t="str">
        <f ca="1">IFERROR(INDEX('郵便番号（石川県）'!$A$3:$F$2574,MATCH(INDIRECT("'("&amp;$EM82&amp;")'!E7"),'郵便番号（石川県）'!$A$3:$A$2574,0),5),"")</f>
        <v/>
      </c>
      <c r="ES82" s="278" t="str">
        <f t="shared" ca="1" si="205"/>
        <v/>
      </c>
      <c r="ET82" s="278" t="str">
        <f t="shared" ca="1" si="206"/>
        <v/>
      </c>
      <c r="EU82" s="278" t="str">
        <f t="shared" ca="1" si="207"/>
        <v/>
      </c>
      <c r="EV82" s="278" t="str">
        <f t="shared" ca="1" si="208"/>
        <v/>
      </c>
      <c r="EW82" s="278" t="str">
        <f t="shared" ca="1" si="209"/>
        <v/>
      </c>
      <c r="EX82" s="278" t="str">
        <f t="shared" ca="1" si="210"/>
        <v/>
      </c>
      <c r="EY82" s="278" t="str">
        <f t="shared" ca="1" si="211"/>
        <v/>
      </c>
      <c r="EZ82" s="278" t="str">
        <f t="shared" ca="1" si="212"/>
        <v/>
      </c>
      <c r="FA82" s="278" t="str">
        <f t="shared" ca="1" si="213"/>
        <v/>
      </c>
      <c r="FB82" s="661" t="str">
        <f t="shared" ca="1" si="214"/>
        <v/>
      </c>
      <c r="FC82" s="664">
        <v>72</v>
      </c>
      <c r="FD82" s="279" t="str">
        <f t="shared" ca="1" si="215"/>
        <v/>
      </c>
    </row>
    <row r="83" spans="1:160" ht="34.5" customHeight="1" x14ac:dyDescent="0.15">
      <c r="A83" s="401">
        <f t="shared" ca="1" si="24"/>
        <v>0</v>
      </c>
      <c r="B83" s="402">
        <f t="shared" si="154"/>
        <v>1</v>
      </c>
      <c r="C83" s="403">
        <f t="shared" ca="1" si="136"/>
        <v>0</v>
      </c>
      <c r="D83" s="403">
        <f t="shared" ca="1" si="137"/>
        <v>0</v>
      </c>
      <c r="E83" s="403">
        <f t="shared" ca="1" si="138"/>
        <v>0</v>
      </c>
      <c r="F83" s="403">
        <f t="shared" ca="1" si="139"/>
        <v>0</v>
      </c>
      <c r="G83" s="403">
        <f t="shared" ca="1" si="140"/>
        <v>0</v>
      </c>
      <c r="H83" s="403">
        <f t="shared" si="141"/>
        <v>0</v>
      </c>
      <c r="I83" s="403">
        <f t="shared" ca="1" si="142"/>
        <v>0</v>
      </c>
      <c r="J83" s="403">
        <f t="shared" ca="1" si="143"/>
        <v>0</v>
      </c>
      <c r="K83" s="402">
        <f t="shared" ca="1" si="144"/>
        <v>0</v>
      </c>
      <c r="L83" s="402">
        <f t="shared" ca="1" si="145"/>
        <v>0</v>
      </c>
      <c r="M83" s="402">
        <f t="shared" ca="1" si="146"/>
        <v>0</v>
      </c>
      <c r="N83" s="404" t="str">
        <f t="shared" ca="1" si="147"/>
        <v>石川県</v>
      </c>
      <c r="O83" s="63"/>
      <c r="P83" s="145" t="s">
        <v>412</v>
      </c>
      <c r="Q83" s="322" t="str">
        <f t="shared" ca="1" si="156"/>
        <v/>
      </c>
      <c r="R83" s="322" t="str">
        <f t="shared" ca="1" si="157"/>
        <v/>
      </c>
      <c r="S83" s="32" t="str">
        <f t="shared" ref="S83:S146" ca="1" si="240">IF(R83&lt;&gt;"",$R83&amp;IF($U83=1,"(補強)",IF($U83=2,"(補強以外)")),"")</f>
        <v/>
      </c>
      <c r="T83" s="32" t="str">
        <f t="shared" ref="T83:T146" ca="1" si="241">Q83</f>
        <v/>
      </c>
      <c r="U83" s="186" t="str">
        <f t="shared" ca="1" si="158"/>
        <v/>
      </c>
      <c r="V83" s="326">
        <f ca="1">IFERROR(VLOOKUP(U83,'（様式１号）３整理番号表'!$B$4:$H$5,2,FALSE),0)</f>
        <v>0</v>
      </c>
      <c r="W83" s="67">
        <f t="shared" ca="1" si="231"/>
        <v>0</v>
      </c>
      <c r="X83" s="23" t="str">
        <f t="shared" ca="1" si="229"/>
        <v/>
      </c>
      <c r="Y83" s="52" t="str">
        <f t="shared" ca="1" si="159"/>
        <v/>
      </c>
      <c r="Z83" s="68">
        <f ca="1">IFERROR(VLOOKUP(Y83,'（様式１号）３整理番号表'!$B$10:$H$16,2,FALSE),0)</f>
        <v>0</v>
      </c>
      <c r="AA83" s="52" t="str">
        <f t="shared" ca="1" si="160"/>
        <v/>
      </c>
      <c r="AB83" s="52" t="str">
        <f t="shared" ca="1" si="161"/>
        <v/>
      </c>
      <c r="AC83" s="68">
        <f ca="1">IFERROR(VLOOKUP(AB83,'（様式１号）３整理番号表'!$B$21:$H$22,2,FALSE),0)</f>
        <v>0</v>
      </c>
      <c r="AD83" s="52" t="str">
        <f t="shared" ca="1" si="155"/>
        <v/>
      </c>
      <c r="AE83" s="68">
        <f ca="1">IFERROR(VLOOKUP(AD83,'（様式１号）３整理番号表'!$B$26:$H$31,2,FALSE),0)</f>
        <v>0</v>
      </c>
      <c r="AF83" s="52" t="str">
        <f t="shared" ca="1" si="162"/>
        <v/>
      </c>
      <c r="AG83" s="68">
        <f ca="1">IFERROR(VLOOKUP(AF83,'（様式１号）３整理番号表'!$J$5:$N$59,2,FALSE),0)</f>
        <v>0</v>
      </c>
      <c r="AH83" s="51" t="str">
        <f t="shared" ca="1" si="163"/>
        <v/>
      </c>
      <c r="AI83" s="68">
        <f ca="1">IFERROR(VLOOKUP(AH83,'（様式１号）３整理番号表'!$P$5:$R$29,2,FALSE),0)</f>
        <v>0</v>
      </c>
      <c r="AJ83" s="71" t="str">
        <f t="shared" ca="1" si="164"/>
        <v/>
      </c>
      <c r="AK83" s="71" t="str">
        <f t="shared" ca="1" si="165"/>
        <v/>
      </c>
      <c r="AL83" s="71"/>
      <c r="AM83" s="51" t="str">
        <f t="shared" ca="1" si="166"/>
        <v/>
      </c>
      <c r="AN83" s="68">
        <f ca="1">IFERROR(VLOOKUP(AM83,'（様式１号）３整理番号表'!$P$5:$R$29,2,FALSE),0)</f>
        <v>0</v>
      </c>
      <c r="AO83" s="52" t="str">
        <f t="shared" ca="1" si="167"/>
        <v/>
      </c>
      <c r="AP83" s="68">
        <f t="shared" ca="1" si="232"/>
        <v>0</v>
      </c>
      <c r="AQ83" s="52" t="str">
        <f t="shared" ca="1" si="168"/>
        <v/>
      </c>
      <c r="AR83" s="23" t="str">
        <f t="shared" ca="1" si="169"/>
        <v/>
      </c>
      <c r="AS83" s="68" t="str">
        <f t="shared" ca="1" si="233"/>
        <v/>
      </c>
      <c r="AT83" s="188" t="str">
        <f t="shared" ca="1" si="170"/>
        <v/>
      </c>
      <c r="AU83" s="55" t="str">
        <f t="shared" ca="1" si="171"/>
        <v/>
      </c>
      <c r="AV83" s="655" t="str">
        <f t="shared" ca="1" si="150"/>
        <v/>
      </c>
      <c r="AW83" s="655" t="str">
        <f t="shared" ca="1" si="150"/>
        <v/>
      </c>
      <c r="AX83" s="655" t="str">
        <f t="shared" ca="1" si="150"/>
        <v/>
      </c>
      <c r="AY83" s="655" t="str">
        <f t="shared" ca="1" si="150"/>
        <v/>
      </c>
      <c r="AZ83" s="655" t="str">
        <f t="shared" ca="1" si="172"/>
        <v/>
      </c>
      <c r="BA83" s="655" t="str">
        <f t="shared" ca="1" si="151"/>
        <v/>
      </c>
      <c r="BB83" s="655" t="str">
        <f t="shared" ca="1" si="151"/>
        <v/>
      </c>
      <c r="BC83" s="655" t="str">
        <f t="shared" ca="1" si="151"/>
        <v/>
      </c>
      <c r="BD83" s="51" t="str">
        <f t="shared" ca="1" si="173"/>
        <v/>
      </c>
      <c r="BE83" s="52" t="str">
        <f t="shared" ca="1" si="174"/>
        <v/>
      </c>
      <c r="BF83" s="69">
        <f ca="1">IF(BD83&lt;&gt;"",INDEX('（様式１号）３整理番号表'!$AB$7:$AQ$12,MATCH(BD83,'（様式１号）３整理番号表'!$AA$7:$AA$12,0),MATCH(BE83,'（様式１号）３整理番号表'!$AB$6:$AQ$6,0)),0)</f>
        <v>0</v>
      </c>
      <c r="BG83" s="71" t="str">
        <f t="shared" ca="1" si="234"/>
        <v/>
      </c>
      <c r="BH83" s="54" t="str">
        <f t="shared" ca="1" si="235"/>
        <v/>
      </c>
      <c r="BI83" s="55" t="str">
        <f t="shared" ca="1" si="175"/>
        <v/>
      </c>
      <c r="BJ83" s="54" t="str">
        <f t="shared" ca="1" si="176"/>
        <v/>
      </c>
      <c r="BK83" s="53" t="str">
        <f t="shared" ca="1" si="177"/>
        <v/>
      </c>
      <c r="BL83" s="56" t="str">
        <f t="shared" ca="1" si="178"/>
        <v/>
      </c>
      <c r="BM83" s="57" t="str">
        <f t="shared" ca="1" si="179"/>
        <v/>
      </c>
      <c r="BN83" s="58" t="str">
        <f t="shared" ca="1" si="180"/>
        <v/>
      </c>
      <c r="BO83" s="56" t="str">
        <f t="shared" ca="1" si="181"/>
        <v/>
      </c>
      <c r="BP83" s="72" t="str">
        <f t="shared" ca="1" si="182"/>
        <v/>
      </c>
      <c r="BQ83" s="70" t="str">
        <f t="shared" ca="1" si="183"/>
        <v/>
      </c>
      <c r="BR83" s="160" t="str">
        <f t="shared" ca="1" si="216"/>
        <v/>
      </c>
      <c r="BS83" s="638" t="str">
        <f t="shared" ca="1" si="184"/>
        <v/>
      </c>
      <c r="BT83" s="51" t="str">
        <f t="shared" ca="1" si="185"/>
        <v/>
      </c>
      <c r="BU83" s="59" t="str">
        <f t="shared" ca="1" si="186"/>
        <v/>
      </c>
      <c r="BV83" s="60" t="str">
        <f t="shared" ca="1" si="187"/>
        <v/>
      </c>
      <c r="BW83" s="209">
        <f ca="1">IF('ポイント要件確認等（個別表）'!AD83=1,ROUNDDOWN('ポイント要件確認等（個別表）'!AV83,-3),IF('ポイント要件確認等（個別表）'!AD83=2,ROUNDDOWN('ポイント要件確認等（個別表）'!BH83,-3),IF('ポイント要件確認等（個別表）'!AD83=3,ROUNDDOWN('ポイント要件確認等（個別表）'!BT83,-3),0)))</f>
        <v>0</v>
      </c>
      <c r="BX83" s="60" t="str">
        <f t="shared" ca="1" si="188"/>
        <v/>
      </c>
      <c r="BY83" s="210" t="e">
        <f t="shared" ca="1" si="236"/>
        <v>#VALUE!</v>
      </c>
      <c r="BZ83" s="210">
        <f t="shared" ca="1" si="237"/>
        <v>0</v>
      </c>
      <c r="CA83" s="60" t="str">
        <f t="shared" ca="1" si="189"/>
        <v/>
      </c>
      <c r="CB83" s="60" t="str">
        <f t="shared" ca="1" si="190"/>
        <v/>
      </c>
      <c r="CC83" s="636"/>
      <c r="CD83" s="60" t="str">
        <f t="shared" ca="1" si="191"/>
        <v/>
      </c>
      <c r="CE83" s="161" t="str">
        <f t="shared" ca="1" si="192"/>
        <v/>
      </c>
      <c r="CF83" s="225" t="str">
        <f t="shared" ca="1" si="193"/>
        <v>含税額</v>
      </c>
      <c r="CG83" s="226" t="str">
        <f t="shared" ca="1" si="194"/>
        <v/>
      </c>
      <c r="CH83" s="61"/>
      <c r="CI83" s="223"/>
      <c r="CJ83" s="213">
        <v>73</v>
      </c>
      <c r="CK83" s="218"/>
      <c r="CL83" s="51"/>
      <c r="CM83" s="68" t="str">
        <f>IFERROR(VLOOKUP(CL83,'（様式１号）３整理番号表'!$T$5:$V$15,2,FALSE),"")</f>
        <v/>
      </c>
      <c r="CN83" s="52"/>
      <c r="CO83" s="68" t="str">
        <f>IFERROR(VLOOKUP(CN83,'（様式１号）３整理番号表'!$T$19:$V$24,2,FALSE),"")</f>
        <v/>
      </c>
      <c r="CP83" s="52"/>
      <c r="CQ83" s="210">
        <f t="shared" si="238"/>
        <v>0</v>
      </c>
      <c r="CR83" s="227">
        <f t="shared" si="239"/>
        <v>0</v>
      </c>
      <c r="CS83" s="335" t="str">
        <f t="shared" ca="1" si="217"/>
        <v/>
      </c>
      <c r="CT83" s="31" t="str">
        <f t="shared" ca="1" si="195"/>
        <v/>
      </c>
      <c r="CU83" s="30" t="str">
        <f t="shared" ca="1" si="218"/>
        <v/>
      </c>
      <c r="CV83" s="236" t="str">
        <f t="shared" ca="1" si="196"/>
        <v/>
      </c>
      <c r="CW83" s="236" t="str">
        <f t="shared" ca="1" si="197"/>
        <v/>
      </c>
      <c r="CX83" s="236" t="str">
        <f t="shared" ca="1" si="198"/>
        <v/>
      </c>
      <c r="CY83" s="236" t="str">
        <f t="shared" ca="1" si="199"/>
        <v/>
      </c>
      <c r="CZ83" s="296" t="str">
        <f ca="1">IFERROR(VLOOKUP($CS83,'（様式１号）３整理番号表'!$Z$19:$AB$32,3,FALSE),"")</f>
        <v/>
      </c>
      <c r="DA83" s="239" t="str">
        <f t="shared" ca="1" si="200"/>
        <v/>
      </c>
      <c r="DB83" s="5"/>
      <c r="DC83" s="301" t="str">
        <f t="shared" ca="1" si="219"/>
        <v/>
      </c>
      <c r="DD83" s="304" t="str">
        <f t="shared" ca="1" si="222"/>
        <v/>
      </c>
      <c r="DE83" s="293" t="str">
        <f t="shared" ca="1" si="223"/>
        <v/>
      </c>
      <c r="DF83" s="293" t="str">
        <f t="shared" ca="1" si="224"/>
        <v/>
      </c>
      <c r="DG83" s="293" t="str">
        <f t="shared" ca="1" si="225"/>
        <v/>
      </c>
      <c r="DH83" s="293" t="str">
        <f t="shared" ca="1" si="226"/>
        <v/>
      </c>
      <c r="DI83" s="309" t="str">
        <f t="shared" ca="1" si="227"/>
        <v/>
      </c>
      <c r="DJ83" s="315" t="str">
        <f t="shared" ca="1" si="201"/>
        <v/>
      </c>
      <c r="DK83" s="5" t="str">
        <f t="shared" ca="1" si="228"/>
        <v/>
      </c>
      <c r="DL83" s="6"/>
      <c r="DM83" s="304"/>
      <c r="DN83" s="7"/>
      <c r="DO83" s="7"/>
      <c r="DP83" s="7"/>
      <c r="DQ83" s="7"/>
      <c r="DR83" s="298" t="str">
        <f>IFERROR(VLOOKUP($DL83,'（様式１号）３整理番号表'!$Z$19:$AB$32,3,FALSE),"")</f>
        <v/>
      </c>
      <c r="DS83" s="239" t="str">
        <f t="shared" si="202"/>
        <v/>
      </c>
      <c r="DT83" s="5"/>
      <c r="DU83" s="8"/>
      <c r="DV83" s="62" t="str">
        <f t="shared" ca="1" si="203"/>
        <v/>
      </c>
      <c r="DX83" s="320">
        <f t="shared" ca="1" si="230"/>
        <v>0</v>
      </c>
      <c r="DY83" s="320">
        <f t="shared" ca="1" si="230"/>
        <v>0</v>
      </c>
      <c r="DZ83" s="320">
        <f t="shared" ca="1" si="230"/>
        <v>0</v>
      </c>
      <c r="EA83" s="320">
        <f t="shared" ca="1" si="230"/>
        <v>0</v>
      </c>
      <c r="EB83" s="320">
        <f t="shared" ca="1" si="230"/>
        <v>0</v>
      </c>
      <c r="EC83" s="320">
        <f t="shared" ca="1" si="230"/>
        <v>0</v>
      </c>
      <c r="ED83" s="320">
        <f t="shared" ca="1" si="230"/>
        <v>0</v>
      </c>
      <c r="EE83" s="320">
        <f t="shared" ca="1" si="230"/>
        <v>0</v>
      </c>
      <c r="EF83" s="320">
        <f t="shared" ca="1" si="230"/>
        <v>0</v>
      </c>
      <c r="EG83" s="320">
        <f t="shared" ca="1" si="230"/>
        <v>0</v>
      </c>
      <c r="EH83" s="320">
        <f t="shared" ca="1" si="230"/>
        <v>0</v>
      </c>
      <c r="EI83" s="320">
        <f t="shared" ca="1" si="230"/>
        <v>0</v>
      </c>
      <c r="EJ83" s="320">
        <f t="shared" ca="1" si="230"/>
        <v>0</v>
      </c>
      <c r="EK83" s="320">
        <f t="shared" ca="1" si="230"/>
        <v>0</v>
      </c>
      <c r="EM83" s="278" t="str">
        <f t="shared" ca="1" si="148"/>
        <v/>
      </c>
      <c r="EN83" s="278" t="str">
        <f t="shared" ca="1" si="220"/>
        <v/>
      </c>
      <c r="EO83" s="278" t="str">
        <f t="shared" ca="1" si="221"/>
        <v/>
      </c>
      <c r="EP83" s="278" t="str">
        <f t="shared" ca="1" si="204"/>
        <v/>
      </c>
      <c r="EQ83" s="278" t="str">
        <f ca="1">IFERROR(INDEX('郵便番号（石川県）'!$A$3:$F$2574,MATCH(INDIRECT("'("&amp;EM83&amp;")'!E7"),'郵便番号（石川県）'!$A$3:$A$2574,0),6),"")</f>
        <v/>
      </c>
      <c r="ER83" s="278" t="str">
        <f ca="1">IFERROR(INDEX('郵便番号（石川県）'!$A$3:$F$2574,MATCH(INDIRECT("'("&amp;$EM83&amp;")'!E7"),'郵便番号（石川県）'!$A$3:$A$2574,0),5),"")</f>
        <v/>
      </c>
      <c r="ES83" s="278" t="str">
        <f t="shared" ca="1" si="205"/>
        <v/>
      </c>
      <c r="ET83" s="278" t="str">
        <f t="shared" ca="1" si="206"/>
        <v/>
      </c>
      <c r="EU83" s="278" t="str">
        <f t="shared" ca="1" si="207"/>
        <v/>
      </c>
      <c r="EV83" s="278" t="str">
        <f t="shared" ca="1" si="208"/>
        <v/>
      </c>
      <c r="EW83" s="278" t="str">
        <f t="shared" ca="1" si="209"/>
        <v/>
      </c>
      <c r="EX83" s="278" t="str">
        <f t="shared" ca="1" si="210"/>
        <v/>
      </c>
      <c r="EY83" s="278" t="str">
        <f t="shared" ca="1" si="211"/>
        <v/>
      </c>
      <c r="EZ83" s="278" t="str">
        <f t="shared" ca="1" si="212"/>
        <v/>
      </c>
      <c r="FA83" s="278" t="str">
        <f t="shared" ca="1" si="213"/>
        <v/>
      </c>
      <c r="FB83" s="661" t="str">
        <f t="shared" ca="1" si="214"/>
        <v/>
      </c>
      <c r="FC83" s="663">
        <v>73</v>
      </c>
      <c r="FD83" s="279" t="str">
        <f t="shared" ca="1" si="215"/>
        <v/>
      </c>
    </row>
    <row r="84" spans="1:160" ht="34.5" customHeight="1" x14ac:dyDescent="0.15">
      <c r="A84" s="401">
        <f t="shared" ca="1" si="24"/>
        <v>0</v>
      </c>
      <c r="B84" s="402">
        <f t="shared" si="154"/>
        <v>1</v>
      </c>
      <c r="C84" s="403">
        <f t="shared" ref="C84:C147" ca="1" si="242">IF(R84&lt;&gt;"",IF(R84&lt;&gt;R83,C83+1,C83),0)</f>
        <v>0</v>
      </c>
      <c r="D84" s="403">
        <f t="shared" ref="D84:D147" ca="1" si="243">IF(S84&lt;&gt;"",IF(S84&lt;&gt;S83,D83+1,D83),0)</f>
        <v>0</v>
      </c>
      <c r="E84" s="403">
        <f t="shared" ref="E84:E147" ca="1" si="244">IF(Q84&lt;&gt;"",IF(Q84&lt;&gt;Q83,E83+1,E83),0)</f>
        <v>0</v>
      </c>
      <c r="F84" s="403">
        <f t="shared" ref="F84:F147" ca="1" si="245">IF(X84&lt;&gt;"",IF(OR(X84&lt;&gt;X83,R84&lt;&gt;R83),F83+1,F83),0)</f>
        <v>0</v>
      </c>
      <c r="G84" s="403">
        <f t="shared" ref="G84:G147" ca="1" si="246">IF(X84&lt;&gt;"",IF(OR(X84&lt;&gt;X83,R84&lt;&gt;R83,S84&lt;&gt;S83),G83+1,G83),0)</f>
        <v>0</v>
      </c>
      <c r="H84" s="403">
        <f t="shared" ref="H84:H147" si="247">IF(CP84&gt;0,F84,0)</f>
        <v>0</v>
      </c>
      <c r="I84" s="403">
        <f t="shared" ref="I84:I147" ca="1" si="248">IF(R84&lt;&gt;"",IF(R84&lt;&gt;R83,1,0),0)</f>
        <v>0</v>
      </c>
      <c r="J84" s="403">
        <f t="shared" ref="J84:J147" ca="1" si="249">IF(S84&lt;&gt;"",IF(S84&lt;&gt;S83,1,0),0)</f>
        <v>0</v>
      </c>
      <c r="K84" s="402">
        <f t="shared" ref="K84:K147" ca="1" si="250">IF(Q84&lt;&gt;"",IF(Q84&lt;&gt;Q83,1,0),0)</f>
        <v>0</v>
      </c>
      <c r="L84" s="402">
        <f t="shared" ref="L84:L147" ca="1" si="251">IF(X84&lt;&gt;"",IF(X84&lt;&gt;X83,1,IF(AND(R83&lt;&gt;"",R84&lt;&gt;R83),1,0)),0)</f>
        <v>0</v>
      </c>
      <c r="M84" s="402">
        <f t="shared" ref="M84:M147" ca="1" si="252">IF(AND(L84=1,CP84&gt;0),1,0)</f>
        <v>0</v>
      </c>
      <c r="N84" s="404" t="str">
        <f t="shared" ref="N84:N147" ca="1" si="253">P84&amp;Q84&amp;S84</f>
        <v>石川県</v>
      </c>
      <c r="O84" s="63"/>
      <c r="P84" s="145" t="s">
        <v>412</v>
      </c>
      <c r="Q84" s="322" t="str">
        <f t="shared" ca="1" si="156"/>
        <v/>
      </c>
      <c r="R84" s="322" t="str">
        <f t="shared" ca="1" si="157"/>
        <v/>
      </c>
      <c r="S84" s="32" t="str">
        <f t="shared" ca="1" si="240"/>
        <v/>
      </c>
      <c r="T84" s="32" t="str">
        <f t="shared" ca="1" si="241"/>
        <v/>
      </c>
      <c r="U84" s="186" t="str">
        <f t="shared" ca="1" si="158"/>
        <v/>
      </c>
      <c r="V84" s="326">
        <f ca="1">IFERROR(VLOOKUP(U84,'（様式１号）３整理番号表'!$B$4:$H$5,2,FALSE),0)</f>
        <v>0</v>
      </c>
      <c r="W84" s="67">
        <f t="shared" ca="1" si="231"/>
        <v>0</v>
      </c>
      <c r="X84" s="23" t="str">
        <f t="shared" ca="1" si="229"/>
        <v/>
      </c>
      <c r="Y84" s="52" t="str">
        <f t="shared" ca="1" si="159"/>
        <v/>
      </c>
      <c r="Z84" s="68">
        <f ca="1">IFERROR(VLOOKUP(Y84,'（様式１号）３整理番号表'!$B$10:$H$16,2,FALSE),0)</f>
        <v>0</v>
      </c>
      <c r="AA84" s="52" t="str">
        <f t="shared" ca="1" si="160"/>
        <v/>
      </c>
      <c r="AB84" s="52" t="str">
        <f t="shared" ca="1" si="161"/>
        <v/>
      </c>
      <c r="AC84" s="68">
        <f ca="1">IFERROR(VLOOKUP(AB84,'（様式１号）３整理番号表'!$B$21:$H$22,2,FALSE),0)</f>
        <v>0</v>
      </c>
      <c r="AD84" s="52" t="str">
        <f t="shared" ca="1" si="155"/>
        <v/>
      </c>
      <c r="AE84" s="68">
        <f ca="1">IFERROR(VLOOKUP(AD84,'（様式１号）３整理番号表'!$B$26:$H$31,2,FALSE),0)</f>
        <v>0</v>
      </c>
      <c r="AF84" s="52" t="str">
        <f t="shared" ca="1" si="162"/>
        <v/>
      </c>
      <c r="AG84" s="68">
        <f ca="1">IFERROR(VLOOKUP(AF84,'（様式１号）３整理番号表'!$J$5:$N$59,2,FALSE),0)</f>
        <v>0</v>
      </c>
      <c r="AH84" s="51" t="str">
        <f t="shared" ca="1" si="163"/>
        <v/>
      </c>
      <c r="AI84" s="68">
        <f ca="1">IFERROR(VLOOKUP(AH84,'（様式１号）３整理番号表'!$P$5:$R$29,2,FALSE),0)</f>
        <v>0</v>
      </c>
      <c r="AJ84" s="71" t="str">
        <f t="shared" ca="1" si="164"/>
        <v/>
      </c>
      <c r="AK84" s="71" t="str">
        <f t="shared" ca="1" si="165"/>
        <v/>
      </c>
      <c r="AL84" s="71"/>
      <c r="AM84" s="51" t="str">
        <f t="shared" ca="1" si="166"/>
        <v/>
      </c>
      <c r="AN84" s="68">
        <f ca="1">IFERROR(VLOOKUP(AM84,'（様式１号）３整理番号表'!$P$5:$R$29,2,FALSE),0)</f>
        <v>0</v>
      </c>
      <c r="AO84" s="52" t="str">
        <f t="shared" ca="1" si="167"/>
        <v/>
      </c>
      <c r="AP84" s="68">
        <f t="shared" ca="1" si="232"/>
        <v>0</v>
      </c>
      <c r="AQ84" s="52" t="str">
        <f t="shared" ca="1" si="168"/>
        <v/>
      </c>
      <c r="AR84" s="23" t="str">
        <f t="shared" ca="1" si="169"/>
        <v/>
      </c>
      <c r="AS84" s="68" t="str">
        <f t="shared" ca="1" si="233"/>
        <v/>
      </c>
      <c r="AT84" s="188" t="str">
        <f t="shared" ca="1" si="170"/>
        <v/>
      </c>
      <c r="AU84" s="55" t="str">
        <f t="shared" ca="1" si="171"/>
        <v/>
      </c>
      <c r="AV84" s="655" t="str">
        <f t="shared" ca="1" si="150"/>
        <v/>
      </c>
      <c r="AW84" s="655" t="str">
        <f t="shared" ca="1" si="150"/>
        <v/>
      </c>
      <c r="AX84" s="655" t="str">
        <f t="shared" ca="1" si="150"/>
        <v/>
      </c>
      <c r="AY84" s="655" t="str">
        <f t="shared" ca="1" si="150"/>
        <v/>
      </c>
      <c r="AZ84" s="655" t="str">
        <f t="shared" ca="1" si="172"/>
        <v/>
      </c>
      <c r="BA84" s="655" t="str">
        <f t="shared" ca="1" si="151"/>
        <v/>
      </c>
      <c r="BB84" s="655" t="str">
        <f t="shared" ca="1" si="151"/>
        <v/>
      </c>
      <c r="BC84" s="655" t="str">
        <f t="shared" ca="1" si="151"/>
        <v/>
      </c>
      <c r="BD84" s="51" t="str">
        <f t="shared" ca="1" si="173"/>
        <v/>
      </c>
      <c r="BE84" s="52" t="str">
        <f t="shared" ca="1" si="174"/>
        <v/>
      </c>
      <c r="BF84" s="69">
        <f ca="1">IF(BD84&lt;&gt;"",INDEX('（様式１号）３整理番号表'!$AB$7:$AQ$12,MATCH(BD84,'（様式１号）３整理番号表'!$AA$7:$AA$12,0),MATCH(BE84,'（様式１号）３整理番号表'!$AB$6:$AQ$6,0)),0)</f>
        <v>0</v>
      </c>
      <c r="BG84" s="71" t="str">
        <f t="shared" ca="1" si="234"/>
        <v/>
      </c>
      <c r="BH84" s="54" t="str">
        <f t="shared" ca="1" si="235"/>
        <v/>
      </c>
      <c r="BI84" s="55" t="str">
        <f t="shared" ca="1" si="175"/>
        <v/>
      </c>
      <c r="BJ84" s="54" t="str">
        <f t="shared" ca="1" si="176"/>
        <v/>
      </c>
      <c r="BK84" s="53" t="str">
        <f t="shared" ca="1" si="177"/>
        <v/>
      </c>
      <c r="BL84" s="56" t="str">
        <f t="shared" ca="1" si="178"/>
        <v/>
      </c>
      <c r="BM84" s="57" t="str">
        <f t="shared" ca="1" si="179"/>
        <v/>
      </c>
      <c r="BN84" s="58" t="str">
        <f t="shared" ca="1" si="180"/>
        <v/>
      </c>
      <c r="BO84" s="56" t="str">
        <f t="shared" ca="1" si="181"/>
        <v/>
      </c>
      <c r="BP84" s="72" t="str">
        <f t="shared" ca="1" si="182"/>
        <v/>
      </c>
      <c r="BQ84" s="70" t="str">
        <f t="shared" ca="1" si="183"/>
        <v/>
      </c>
      <c r="BR84" s="160" t="str">
        <f t="shared" ca="1" si="216"/>
        <v/>
      </c>
      <c r="BS84" s="638" t="str">
        <f t="shared" ca="1" si="184"/>
        <v/>
      </c>
      <c r="BT84" s="51" t="str">
        <f t="shared" ca="1" si="185"/>
        <v/>
      </c>
      <c r="BU84" s="59" t="str">
        <f t="shared" ca="1" si="186"/>
        <v/>
      </c>
      <c r="BV84" s="60" t="str">
        <f t="shared" ca="1" si="187"/>
        <v/>
      </c>
      <c r="BW84" s="209">
        <f ca="1">IF('ポイント要件確認等（個別表）'!AD84=1,ROUNDDOWN('ポイント要件確認等（個別表）'!AV84,-3),IF('ポイント要件確認等（個別表）'!AD84=2,ROUNDDOWN('ポイント要件確認等（個別表）'!BH84,-3),IF('ポイント要件確認等（個別表）'!AD84=3,ROUNDDOWN('ポイント要件確認等（個別表）'!BT84,-3),0)))</f>
        <v>0</v>
      </c>
      <c r="BX84" s="60" t="str">
        <f t="shared" ca="1" si="188"/>
        <v/>
      </c>
      <c r="BY84" s="210" t="e">
        <f t="shared" ca="1" si="236"/>
        <v>#VALUE!</v>
      </c>
      <c r="BZ84" s="210">
        <f t="shared" ca="1" si="237"/>
        <v>0</v>
      </c>
      <c r="CA84" s="60" t="str">
        <f t="shared" ca="1" si="189"/>
        <v/>
      </c>
      <c r="CB84" s="60" t="str">
        <f t="shared" ca="1" si="190"/>
        <v/>
      </c>
      <c r="CC84" s="636"/>
      <c r="CD84" s="60" t="str">
        <f t="shared" ca="1" si="191"/>
        <v/>
      </c>
      <c r="CE84" s="161" t="str">
        <f t="shared" ca="1" si="192"/>
        <v/>
      </c>
      <c r="CF84" s="225" t="str">
        <f t="shared" ca="1" si="193"/>
        <v>含税額</v>
      </c>
      <c r="CG84" s="226" t="str">
        <f t="shared" ca="1" si="194"/>
        <v/>
      </c>
      <c r="CH84" s="61"/>
      <c r="CI84" s="223"/>
      <c r="CJ84" s="213">
        <v>74</v>
      </c>
      <c r="CK84" s="218"/>
      <c r="CL84" s="51"/>
      <c r="CM84" s="68" t="str">
        <f>IFERROR(VLOOKUP(CL84,'（様式１号）３整理番号表'!$T$5:$V$15,2,FALSE),"")</f>
        <v/>
      </c>
      <c r="CN84" s="52"/>
      <c r="CO84" s="68" t="str">
        <f>IFERROR(VLOOKUP(CN84,'（様式１号）３整理番号表'!$T$19:$V$24,2,FALSE),"")</f>
        <v/>
      </c>
      <c r="CP84" s="52"/>
      <c r="CQ84" s="210">
        <f t="shared" si="238"/>
        <v>0</v>
      </c>
      <c r="CR84" s="227">
        <f t="shared" si="239"/>
        <v>0</v>
      </c>
      <c r="CS84" s="335" t="str">
        <f t="shared" ca="1" si="217"/>
        <v/>
      </c>
      <c r="CT84" s="31" t="str">
        <f t="shared" ca="1" si="195"/>
        <v/>
      </c>
      <c r="CU84" s="30" t="str">
        <f t="shared" ca="1" si="218"/>
        <v/>
      </c>
      <c r="CV84" s="236" t="str">
        <f t="shared" ca="1" si="196"/>
        <v/>
      </c>
      <c r="CW84" s="236" t="str">
        <f t="shared" ca="1" si="197"/>
        <v/>
      </c>
      <c r="CX84" s="236" t="str">
        <f t="shared" ca="1" si="198"/>
        <v/>
      </c>
      <c r="CY84" s="236" t="str">
        <f t="shared" ca="1" si="199"/>
        <v/>
      </c>
      <c r="CZ84" s="296" t="str">
        <f ca="1">IFERROR(VLOOKUP($CS84,'（様式１号）３整理番号表'!$Z$19:$AB$32,3,FALSE),"")</f>
        <v/>
      </c>
      <c r="DA84" s="239" t="str">
        <f t="shared" ca="1" si="200"/>
        <v/>
      </c>
      <c r="DB84" s="5"/>
      <c r="DC84" s="301" t="str">
        <f t="shared" ca="1" si="219"/>
        <v/>
      </c>
      <c r="DD84" s="304" t="str">
        <f t="shared" ca="1" si="222"/>
        <v/>
      </c>
      <c r="DE84" s="293" t="str">
        <f t="shared" ca="1" si="223"/>
        <v/>
      </c>
      <c r="DF84" s="293" t="str">
        <f t="shared" ca="1" si="224"/>
        <v/>
      </c>
      <c r="DG84" s="293" t="str">
        <f t="shared" ca="1" si="225"/>
        <v/>
      </c>
      <c r="DH84" s="293" t="str">
        <f t="shared" ca="1" si="226"/>
        <v/>
      </c>
      <c r="DI84" s="309" t="str">
        <f t="shared" ca="1" si="227"/>
        <v/>
      </c>
      <c r="DJ84" s="315" t="str">
        <f t="shared" ca="1" si="201"/>
        <v/>
      </c>
      <c r="DK84" s="5" t="str">
        <f t="shared" ca="1" si="228"/>
        <v/>
      </c>
      <c r="DL84" s="6"/>
      <c r="DM84" s="304"/>
      <c r="DN84" s="7"/>
      <c r="DO84" s="7"/>
      <c r="DP84" s="7"/>
      <c r="DQ84" s="7"/>
      <c r="DR84" s="298" t="str">
        <f>IFERROR(VLOOKUP($DL84,'（様式１号）３整理番号表'!$Z$19:$AB$32,3,FALSE),"")</f>
        <v/>
      </c>
      <c r="DS84" s="239" t="str">
        <f t="shared" si="202"/>
        <v/>
      </c>
      <c r="DT84" s="5"/>
      <c r="DU84" s="8"/>
      <c r="DV84" s="62" t="str">
        <f t="shared" ca="1" si="203"/>
        <v/>
      </c>
      <c r="DX84" s="320">
        <f t="shared" ca="1" si="230"/>
        <v>0</v>
      </c>
      <c r="DY84" s="320">
        <f t="shared" ca="1" si="230"/>
        <v>0</v>
      </c>
      <c r="DZ84" s="320">
        <f t="shared" ca="1" si="230"/>
        <v>0</v>
      </c>
      <c r="EA84" s="320">
        <f t="shared" ca="1" si="230"/>
        <v>0</v>
      </c>
      <c r="EB84" s="320">
        <f t="shared" ca="1" si="230"/>
        <v>0</v>
      </c>
      <c r="EC84" s="320">
        <f t="shared" ca="1" si="230"/>
        <v>0</v>
      </c>
      <c r="ED84" s="320">
        <f t="shared" ca="1" si="230"/>
        <v>0</v>
      </c>
      <c r="EE84" s="320">
        <f t="shared" ca="1" si="230"/>
        <v>0</v>
      </c>
      <c r="EF84" s="320">
        <f t="shared" ca="1" si="230"/>
        <v>0</v>
      </c>
      <c r="EG84" s="320">
        <f t="shared" ca="1" si="230"/>
        <v>0</v>
      </c>
      <c r="EH84" s="320">
        <f t="shared" ca="1" si="230"/>
        <v>0</v>
      </c>
      <c r="EI84" s="320">
        <f t="shared" ca="1" si="230"/>
        <v>0</v>
      </c>
      <c r="EJ84" s="320">
        <f t="shared" ca="1" si="230"/>
        <v>0</v>
      </c>
      <c r="EK84" s="320">
        <f t="shared" ca="1" si="230"/>
        <v>0</v>
      </c>
      <c r="EM84" s="278" t="str">
        <f t="shared" ca="1" si="148"/>
        <v/>
      </c>
      <c r="EN84" s="278" t="str">
        <f t="shared" ca="1" si="220"/>
        <v/>
      </c>
      <c r="EO84" s="278" t="str">
        <f t="shared" ca="1" si="221"/>
        <v/>
      </c>
      <c r="EP84" s="278" t="str">
        <f t="shared" ca="1" si="204"/>
        <v/>
      </c>
      <c r="EQ84" s="278" t="str">
        <f ca="1">IFERROR(INDEX('郵便番号（石川県）'!$A$3:$F$2574,MATCH(INDIRECT("'("&amp;EM84&amp;")'!E7"),'郵便番号（石川県）'!$A$3:$A$2574,0),6),"")</f>
        <v/>
      </c>
      <c r="ER84" s="278" t="str">
        <f ca="1">IFERROR(INDEX('郵便番号（石川県）'!$A$3:$F$2574,MATCH(INDIRECT("'("&amp;$EM84&amp;")'!E7"),'郵便番号（石川県）'!$A$3:$A$2574,0),5),"")</f>
        <v/>
      </c>
      <c r="ES84" s="278" t="str">
        <f t="shared" ca="1" si="205"/>
        <v/>
      </c>
      <c r="ET84" s="278" t="str">
        <f t="shared" ca="1" si="206"/>
        <v/>
      </c>
      <c r="EU84" s="278" t="str">
        <f t="shared" ca="1" si="207"/>
        <v/>
      </c>
      <c r="EV84" s="278" t="str">
        <f t="shared" ca="1" si="208"/>
        <v/>
      </c>
      <c r="EW84" s="278" t="str">
        <f t="shared" ca="1" si="209"/>
        <v/>
      </c>
      <c r="EX84" s="278" t="str">
        <f t="shared" ca="1" si="210"/>
        <v/>
      </c>
      <c r="EY84" s="278" t="str">
        <f t="shared" ca="1" si="211"/>
        <v/>
      </c>
      <c r="EZ84" s="278" t="str">
        <f t="shared" ca="1" si="212"/>
        <v/>
      </c>
      <c r="FA84" s="278" t="str">
        <f t="shared" ca="1" si="213"/>
        <v/>
      </c>
      <c r="FB84" s="661" t="str">
        <f t="shared" ca="1" si="214"/>
        <v/>
      </c>
      <c r="FC84" s="664">
        <v>74</v>
      </c>
      <c r="FD84" s="279" t="str">
        <f t="shared" ca="1" si="215"/>
        <v/>
      </c>
    </row>
    <row r="85" spans="1:160" ht="34.5" customHeight="1" x14ac:dyDescent="0.15">
      <c r="A85" s="401">
        <f t="shared" ca="1" si="24"/>
        <v>0</v>
      </c>
      <c r="B85" s="402">
        <f t="shared" si="154"/>
        <v>1</v>
      </c>
      <c r="C85" s="403">
        <f t="shared" ca="1" si="242"/>
        <v>0</v>
      </c>
      <c r="D85" s="403">
        <f t="shared" ca="1" si="243"/>
        <v>0</v>
      </c>
      <c r="E85" s="403">
        <f t="shared" ca="1" si="244"/>
        <v>0</v>
      </c>
      <c r="F85" s="403">
        <f t="shared" ca="1" si="245"/>
        <v>0</v>
      </c>
      <c r="G85" s="403">
        <f t="shared" ca="1" si="246"/>
        <v>0</v>
      </c>
      <c r="H85" s="403">
        <f t="shared" si="247"/>
        <v>0</v>
      </c>
      <c r="I85" s="403">
        <f t="shared" ca="1" si="248"/>
        <v>0</v>
      </c>
      <c r="J85" s="403">
        <f t="shared" ca="1" si="249"/>
        <v>0</v>
      </c>
      <c r="K85" s="402">
        <f t="shared" ca="1" si="250"/>
        <v>0</v>
      </c>
      <c r="L85" s="402">
        <f t="shared" ca="1" si="251"/>
        <v>0</v>
      </c>
      <c r="M85" s="402">
        <f t="shared" ca="1" si="252"/>
        <v>0</v>
      </c>
      <c r="N85" s="404" t="str">
        <f t="shared" ca="1" si="253"/>
        <v>石川県</v>
      </c>
      <c r="O85" s="63"/>
      <c r="P85" s="145" t="s">
        <v>412</v>
      </c>
      <c r="Q85" s="322" t="str">
        <f t="shared" ca="1" si="156"/>
        <v/>
      </c>
      <c r="R85" s="322" t="str">
        <f t="shared" ca="1" si="157"/>
        <v/>
      </c>
      <c r="S85" s="32" t="str">
        <f t="shared" ca="1" si="240"/>
        <v/>
      </c>
      <c r="T85" s="32" t="str">
        <f t="shared" ca="1" si="241"/>
        <v/>
      </c>
      <c r="U85" s="186" t="str">
        <f t="shared" ca="1" si="158"/>
        <v/>
      </c>
      <c r="V85" s="326">
        <f ca="1">IFERROR(VLOOKUP(U85,'（様式１号）３整理番号表'!$B$4:$H$5,2,FALSE),0)</f>
        <v>0</v>
      </c>
      <c r="W85" s="67">
        <f t="shared" ca="1" si="231"/>
        <v>0</v>
      </c>
      <c r="X85" s="23" t="str">
        <f t="shared" ca="1" si="229"/>
        <v/>
      </c>
      <c r="Y85" s="52" t="str">
        <f t="shared" ca="1" si="159"/>
        <v/>
      </c>
      <c r="Z85" s="68">
        <f ca="1">IFERROR(VLOOKUP(Y85,'（様式１号）３整理番号表'!$B$10:$H$16,2,FALSE),0)</f>
        <v>0</v>
      </c>
      <c r="AA85" s="52" t="str">
        <f t="shared" ca="1" si="160"/>
        <v/>
      </c>
      <c r="AB85" s="52" t="str">
        <f t="shared" ca="1" si="161"/>
        <v/>
      </c>
      <c r="AC85" s="68">
        <f ca="1">IFERROR(VLOOKUP(AB85,'（様式１号）３整理番号表'!$B$21:$H$22,2,FALSE),0)</f>
        <v>0</v>
      </c>
      <c r="AD85" s="52" t="str">
        <f t="shared" ca="1" si="155"/>
        <v/>
      </c>
      <c r="AE85" s="68">
        <f ca="1">IFERROR(VLOOKUP(AD85,'（様式１号）３整理番号表'!$B$26:$H$31,2,FALSE),0)</f>
        <v>0</v>
      </c>
      <c r="AF85" s="52" t="str">
        <f t="shared" ca="1" si="162"/>
        <v/>
      </c>
      <c r="AG85" s="68">
        <f ca="1">IFERROR(VLOOKUP(AF85,'（様式１号）３整理番号表'!$J$5:$N$59,2,FALSE),0)</f>
        <v>0</v>
      </c>
      <c r="AH85" s="51" t="str">
        <f t="shared" ca="1" si="163"/>
        <v/>
      </c>
      <c r="AI85" s="68">
        <f ca="1">IFERROR(VLOOKUP(AH85,'（様式１号）３整理番号表'!$P$5:$R$29,2,FALSE),0)</f>
        <v>0</v>
      </c>
      <c r="AJ85" s="71" t="str">
        <f t="shared" ca="1" si="164"/>
        <v/>
      </c>
      <c r="AK85" s="71" t="str">
        <f t="shared" ca="1" si="165"/>
        <v/>
      </c>
      <c r="AL85" s="71"/>
      <c r="AM85" s="51" t="str">
        <f t="shared" ca="1" si="166"/>
        <v/>
      </c>
      <c r="AN85" s="68">
        <f ca="1">IFERROR(VLOOKUP(AM85,'（様式１号）３整理番号表'!$P$5:$R$29,2,FALSE),0)</f>
        <v>0</v>
      </c>
      <c r="AO85" s="52" t="str">
        <f t="shared" ca="1" si="167"/>
        <v/>
      </c>
      <c r="AP85" s="68">
        <f t="shared" ca="1" si="232"/>
        <v>0</v>
      </c>
      <c r="AQ85" s="52" t="str">
        <f t="shared" ca="1" si="168"/>
        <v/>
      </c>
      <c r="AR85" s="23" t="str">
        <f t="shared" ca="1" si="169"/>
        <v/>
      </c>
      <c r="AS85" s="68" t="str">
        <f t="shared" ca="1" si="233"/>
        <v/>
      </c>
      <c r="AT85" s="188" t="str">
        <f t="shared" ca="1" si="170"/>
        <v/>
      </c>
      <c r="AU85" s="55" t="str">
        <f t="shared" ca="1" si="171"/>
        <v/>
      </c>
      <c r="AV85" s="655" t="str">
        <f t="shared" ca="1" si="150"/>
        <v/>
      </c>
      <c r="AW85" s="655" t="str">
        <f t="shared" ca="1" si="150"/>
        <v/>
      </c>
      <c r="AX85" s="655" t="str">
        <f t="shared" ca="1" si="150"/>
        <v/>
      </c>
      <c r="AY85" s="655" t="str">
        <f t="shared" ca="1" si="150"/>
        <v/>
      </c>
      <c r="AZ85" s="655" t="str">
        <f t="shared" ca="1" si="172"/>
        <v/>
      </c>
      <c r="BA85" s="655" t="str">
        <f t="shared" ca="1" si="151"/>
        <v/>
      </c>
      <c r="BB85" s="655" t="str">
        <f t="shared" ca="1" si="151"/>
        <v/>
      </c>
      <c r="BC85" s="655" t="str">
        <f t="shared" ca="1" si="151"/>
        <v/>
      </c>
      <c r="BD85" s="51" t="str">
        <f t="shared" ca="1" si="173"/>
        <v/>
      </c>
      <c r="BE85" s="52" t="str">
        <f t="shared" ca="1" si="174"/>
        <v/>
      </c>
      <c r="BF85" s="69">
        <f ca="1">IF(BD85&lt;&gt;"",INDEX('（様式１号）３整理番号表'!$AB$7:$AQ$12,MATCH(BD85,'（様式１号）３整理番号表'!$AA$7:$AA$12,0),MATCH(BE85,'（様式１号）３整理番号表'!$AB$6:$AQ$6,0)),0)</f>
        <v>0</v>
      </c>
      <c r="BG85" s="71" t="str">
        <f t="shared" ca="1" si="234"/>
        <v/>
      </c>
      <c r="BH85" s="54" t="str">
        <f t="shared" ca="1" si="235"/>
        <v/>
      </c>
      <c r="BI85" s="55" t="str">
        <f t="shared" ca="1" si="175"/>
        <v/>
      </c>
      <c r="BJ85" s="54" t="str">
        <f t="shared" ca="1" si="176"/>
        <v/>
      </c>
      <c r="BK85" s="53" t="str">
        <f t="shared" ca="1" si="177"/>
        <v/>
      </c>
      <c r="BL85" s="56" t="str">
        <f t="shared" ca="1" si="178"/>
        <v/>
      </c>
      <c r="BM85" s="57" t="str">
        <f t="shared" ca="1" si="179"/>
        <v/>
      </c>
      <c r="BN85" s="58" t="str">
        <f t="shared" ca="1" si="180"/>
        <v/>
      </c>
      <c r="BO85" s="56" t="str">
        <f t="shared" ca="1" si="181"/>
        <v/>
      </c>
      <c r="BP85" s="72" t="str">
        <f t="shared" ca="1" si="182"/>
        <v/>
      </c>
      <c r="BQ85" s="70" t="str">
        <f t="shared" ca="1" si="183"/>
        <v/>
      </c>
      <c r="BR85" s="160" t="str">
        <f t="shared" ca="1" si="216"/>
        <v/>
      </c>
      <c r="BS85" s="638" t="str">
        <f t="shared" ca="1" si="184"/>
        <v/>
      </c>
      <c r="BT85" s="51" t="str">
        <f t="shared" ca="1" si="185"/>
        <v/>
      </c>
      <c r="BU85" s="59" t="str">
        <f t="shared" ca="1" si="186"/>
        <v/>
      </c>
      <c r="BV85" s="60" t="str">
        <f t="shared" ca="1" si="187"/>
        <v/>
      </c>
      <c r="BW85" s="209">
        <f ca="1">IF('ポイント要件確認等（個別表）'!AD85=1,ROUNDDOWN('ポイント要件確認等（個別表）'!AV85,-3),IF('ポイント要件確認等（個別表）'!AD85=2,ROUNDDOWN('ポイント要件確認等（個別表）'!BH85,-3),IF('ポイント要件確認等（個別表）'!AD85=3,ROUNDDOWN('ポイント要件確認等（個別表）'!BT85,-3),0)))</f>
        <v>0</v>
      </c>
      <c r="BX85" s="60" t="str">
        <f t="shared" ca="1" si="188"/>
        <v/>
      </c>
      <c r="BY85" s="210" t="e">
        <f t="shared" ca="1" si="236"/>
        <v>#VALUE!</v>
      </c>
      <c r="BZ85" s="210">
        <f t="shared" ca="1" si="237"/>
        <v>0</v>
      </c>
      <c r="CA85" s="60" t="str">
        <f t="shared" ca="1" si="189"/>
        <v/>
      </c>
      <c r="CB85" s="60" t="str">
        <f t="shared" ca="1" si="190"/>
        <v/>
      </c>
      <c r="CC85" s="636"/>
      <c r="CD85" s="60" t="str">
        <f t="shared" ca="1" si="191"/>
        <v/>
      </c>
      <c r="CE85" s="161" t="str">
        <f t="shared" ca="1" si="192"/>
        <v/>
      </c>
      <c r="CF85" s="225" t="str">
        <f t="shared" ca="1" si="193"/>
        <v>含税額</v>
      </c>
      <c r="CG85" s="226" t="str">
        <f t="shared" ca="1" si="194"/>
        <v/>
      </c>
      <c r="CH85" s="61"/>
      <c r="CI85" s="223"/>
      <c r="CJ85" s="213">
        <v>75</v>
      </c>
      <c r="CK85" s="218"/>
      <c r="CL85" s="51"/>
      <c r="CM85" s="68" t="str">
        <f>IFERROR(VLOOKUP(CL85,'（様式１号）３整理番号表'!$T$5:$V$15,2,FALSE),"")</f>
        <v/>
      </c>
      <c r="CN85" s="52"/>
      <c r="CO85" s="68" t="str">
        <f>IFERROR(VLOOKUP(CN85,'（様式１号）３整理番号表'!$T$19:$V$24,2,FALSE),"")</f>
        <v/>
      </c>
      <c r="CP85" s="52"/>
      <c r="CQ85" s="210">
        <f t="shared" si="238"/>
        <v>0</v>
      </c>
      <c r="CR85" s="227">
        <f t="shared" si="239"/>
        <v>0</v>
      </c>
      <c r="CS85" s="335" t="str">
        <f t="shared" ca="1" si="217"/>
        <v/>
      </c>
      <c r="CT85" s="31" t="str">
        <f t="shared" ca="1" si="195"/>
        <v/>
      </c>
      <c r="CU85" s="30" t="str">
        <f t="shared" ca="1" si="218"/>
        <v/>
      </c>
      <c r="CV85" s="236" t="str">
        <f t="shared" ca="1" si="196"/>
        <v/>
      </c>
      <c r="CW85" s="236" t="str">
        <f t="shared" ca="1" si="197"/>
        <v/>
      </c>
      <c r="CX85" s="236" t="str">
        <f t="shared" ca="1" si="198"/>
        <v/>
      </c>
      <c r="CY85" s="236" t="str">
        <f t="shared" ca="1" si="199"/>
        <v/>
      </c>
      <c r="CZ85" s="296" t="str">
        <f ca="1">IFERROR(VLOOKUP($CS85,'（様式１号）３整理番号表'!$Z$19:$AB$32,3,FALSE),"")</f>
        <v/>
      </c>
      <c r="DA85" s="239" t="str">
        <f t="shared" ca="1" si="200"/>
        <v/>
      </c>
      <c r="DB85" s="5"/>
      <c r="DC85" s="301" t="str">
        <f t="shared" ca="1" si="219"/>
        <v/>
      </c>
      <c r="DD85" s="304" t="str">
        <f t="shared" ca="1" si="222"/>
        <v/>
      </c>
      <c r="DE85" s="293" t="str">
        <f t="shared" ca="1" si="223"/>
        <v/>
      </c>
      <c r="DF85" s="293" t="str">
        <f t="shared" ca="1" si="224"/>
        <v/>
      </c>
      <c r="DG85" s="293" t="str">
        <f t="shared" ca="1" si="225"/>
        <v/>
      </c>
      <c r="DH85" s="293" t="str">
        <f t="shared" ca="1" si="226"/>
        <v/>
      </c>
      <c r="DI85" s="309" t="str">
        <f t="shared" ca="1" si="227"/>
        <v/>
      </c>
      <c r="DJ85" s="315" t="str">
        <f t="shared" ca="1" si="201"/>
        <v/>
      </c>
      <c r="DK85" s="5" t="str">
        <f t="shared" ca="1" si="228"/>
        <v/>
      </c>
      <c r="DL85" s="6"/>
      <c r="DM85" s="304"/>
      <c r="DN85" s="7"/>
      <c r="DO85" s="7"/>
      <c r="DP85" s="7"/>
      <c r="DQ85" s="7"/>
      <c r="DR85" s="298" t="str">
        <f>IFERROR(VLOOKUP($DL85,'（様式１号）３整理番号表'!$Z$19:$AB$32,3,FALSE),"")</f>
        <v/>
      </c>
      <c r="DS85" s="239" t="str">
        <f t="shared" si="202"/>
        <v/>
      </c>
      <c r="DT85" s="5"/>
      <c r="DU85" s="8"/>
      <c r="DV85" s="62" t="str">
        <f t="shared" ca="1" si="203"/>
        <v/>
      </c>
      <c r="DX85" s="320">
        <f t="shared" ca="1" si="230"/>
        <v>0</v>
      </c>
      <c r="DY85" s="320">
        <f t="shared" ca="1" si="230"/>
        <v>0</v>
      </c>
      <c r="DZ85" s="320">
        <f t="shared" ca="1" si="230"/>
        <v>0</v>
      </c>
      <c r="EA85" s="320">
        <f t="shared" ca="1" si="230"/>
        <v>0</v>
      </c>
      <c r="EB85" s="320">
        <f t="shared" ca="1" si="230"/>
        <v>0</v>
      </c>
      <c r="EC85" s="320">
        <f t="shared" ca="1" si="230"/>
        <v>0</v>
      </c>
      <c r="ED85" s="320">
        <f t="shared" ca="1" si="230"/>
        <v>0</v>
      </c>
      <c r="EE85" s="320">
        <f t="shared" ca="1" si="230"/>
        <v>0</v>
      </c>
      <c r="EF85" s="320">
        <f t="shared" ca="1" si="230"/>
        <v>0</v>
      </c>
      <c r="EG85" s="320">
        <f t="shared" ca="1" si="230"/>
        <v>0</v>
      </c>
      <c r="EH85" s="320">
        <f t="shared" ca="1" si="230"/>
        <v>0</v>
      </c>
      <c r="EI85" s="320">
        <f t="shared" ca="1" si="230"/>
        <v>0</v>
      </c>
      <c r="EJ85" s="320">
        <f t="shared" ca="1" si="230"/>
        <v>0</v>
      </c>
      <c r="EK85" s="320">
        <f t="shared" ca="1" si="230"/>
        <v>0</v>
      </c>
      <c r="EM85" s="278" t="str">
        <f t="shared" ca="1" si="148"/>
        <v/>
      </c>
      <c r="EN85" s="278" t="str">
        <f t="shared" ca="1" si="220"/>
        <v/>
      </c>
      <c r="EO85" s="278" t="str">
        <f t="shared" ca="1" si="221"/>
        <v/>
      </c>
      <c r="EP85" s="278" t="str">
        <f t="shared" ca="1" si="204"/>
        <v/>
      </c>
      <c r="EQ85" s="278" t="str">
        <f ca="1">IFERROR(INDEX('郵便番号（石川県）'!$A$3:$F$2574,MATCH(INDIRECT("'("&amp;EM85&amp;")'!E7"),'郵便番号（石川県）'!$A$3:$A$2574,0),6),"")</f>
        <v/>
      </c>
      <c r="ER85" s="278" t="str">
        <f ca="1">IFERROR(INDEX('郵便番号（石川県）'!$A$3:$F$2574,MATCH(INDIRECT("'("&amp;$EM85&amp;")'!E7"),'郵便番号（石川県）'!$A$3:$A$2574,0),5),"")</f>
        <v/>
      </c>
      <c r="ES85" s="278" t="str">
        <f t="shared" ca="1" si="205"/>
        <v/>
      </c>
      <c r="ET85" s="278" t="str">
        <f t="shared" ca="1" si="206"/>
        <v/>
      </c>
      <c r="EU85" s="278" t="str">
        <f t="shared" ca="1" si="207"/>
        <v/>
      </c>
      <c r="EV85" s="278" t="str">
        <f t="shared" ca="1" si="208"/>
        <v/>
      </c>
      <c r="EW85" s="278" t="str">
        <f t="shared" ca="1" si="209"/>
        <v/>
      </c>
      <c r="EX85" s="278" t="str">
        <f t="shared" ca="1" si="210"/>
        <v/>
      </c>
      <c r="EY85" s="278" t="str">
        <f t="shared" ca="1" si="211"/>
        <v/>
      </c>
      <c r="EZ85" s="278" t="str">
        <f t="shared" ca="1" si="212"/>
        <v/>
      </c>
      <c r="FA85" s="278" t="str">
        <f t="shared" ca="1" si="213"/>
        <v/>
      </c>
      <c r="FB85" s="661" t="str">
        <f t="shared" ca="1" si="214"/>
        <v/>
      </c>
      <c r="FC85" s="663">
        <v>75</v>
      </c>
      <c r="FD85" s="279" t="str">
        <f t="shared" ca="1" si="215"/>
        <v/>
      </c>
    </row>
    <row r="86" spans="1:160" ht="34.5" customHeight="1" x14ac:dyDescent="0.15">
      <c r="A86" s="401">
        <f t="shared" ca="1" si="24"/>
        <v>0</v>
      </c>
      <c r="B86" s="402">
        <f t="shared" si="154"/>
        <v>1</v>
      </c>
      <c r="C86" s="403">
        <f t="shared" ca="1" si="242"/>
        <v>0</v>
      </c>
      <c r="D86" s="403">
        <f t="shared" ca="1" si="243"/>
        <v>0</v>
      </c>
      <c r="E86" s="403">
        <f t="shared" ca="1" si="244"/>
        <v>0</v>
      </c>
      <c r="F86" s="403">
        <f t="shared" ca="1" si="245"/>
        <v>0</v>
      </c>
      <c r="G86" s="403">
        <f t="shared" ca="1" si="246"/>
        <v>0</v>
      </c>
      <c r="H86" s="403">
        <f t="shared" si="247"/>
        <v>0</v>
      </c>
      <c r="I86" s="403">
        <f t="shared" ca="1" si="248"/>
        <v>0</v>
      </c>
      <c r="J86" s="403">
        <f t="shared" ca="1" si="249"/>
        <v>0</v>
      </c>
      <c r="K86" s="402">
        <f t="shared" ca="1" si="250"/>
        <v>0</v>
      </c>
      <c r="L86" s="402">
        <f t="shared" ca="1" si="251"/>
        <v>0</v>
      </c>
      <c r="M86" s="402">
        <f t="shared" ca="1" si="252"/>
        <v>0</v>
      </c>
      <c r="N86" s="404" t="str">
        <f t="shared" ca="1" si="253"/>
        <v>石川県</v>
      </c>
      <c r="O86" s="63"/>
      <c r="P86" s="145" t="s">
        <v>412</v>
      </c>
      <c r="Q86" s="322" t="str">
        <f t="shared" ca="1" si="156"/>
        <v/>
      </c>
      <c r="R86" s="322" t="str">
        <f t="shared" ca="1" si="157"/>
        <v/>
      </c>
      <c r="S86" s="32" t="str">
        <f t="shared" ca="1" si="240"/>
        <v/>
      </c>
      <c r="T86" s="32" t="str">
        <f t="shared" ca="1" si="241"/>
        <v/>
      </c>
      <c r="U86" s="186" t="str">
        <f t="shared" ca="1" si="158"/>
        <v/>
      </c>
      <c r="V86" s="326">
        <f ca="1">IFERROR(VLOOKUP(U86,'（様式１号）３整理番号表'!$B$4:$H$5,2,FALSE),0)</f>
        <v>0</v>
      </c>
      <c r="W86" s="67">
        <f t="shared" ca="1" si="231"/>
        <v>0</v>
      </c>
      <c r="X86" s="23" t="str">
        <f t="shared" ca="1" si="229"/>
        <v/>
      </c>
      <c r="Y86" s="52" t="str">
        <f t="shared" ca="1" si="159"/>
        <v/>
      </c>
      <c r="Z86" s="68">
        <f ca="1">IFERROR(VLOOKUP(Y86,'（様式１号）３整理番号表'!$B$10:$H$16,2,FALSE),0)</f>
        <v>0</v>
      </c>
      <c r="AA86" s="52" t="str">
        <f t="shared" ca="1" si="160"/>
        <v/>
      </c>
      <c r="AB86" s="52" t="str">
        <f t="shared" ca="1" si="161"/>
        <v/>
      </c>
      <c r="AC86" s="68">
        <f ca="1">IFERROR(VLOOKUP(AB86,'（様式１号）３整理番号表'!$B$21:$H$22,2,FALSE),0)</f>
        <v>0</v>
      </c>
      <c r="AD86" s="52" t="str">
        <f t="shared" ca="1" si="155"/>
        <v/>
      </c>
      <c r="AE86" s="68">
        <f ca="1">IFERROR(VLOOKUP(AD86,'（様式１号）３整理番号表'!$B$26:$H$31,2,FALSE),0)</f>
        <v>0</v>
      </c>
      <c r="AF86" s="52" t="str">
        <f t="shared" ca="1" si="162"/>
        <v/>
      </c>
      <c r="AG86" s="68">
        <f ca="1">IFERROR(VLOOKUP(AF86,'（様式１号）３整理番号表'!$J$5:$N$59,2,FALSE),0)</f>
        <v>0</v>
      </c>
      <c r="AH86" s="51" t="str">
        <f t="shared" ca="1" si="163"/>
        <v/>
      </c>
      <c r="AI86" s="68">
        <f ca="1">IFERROR(VLOOKUP(AH86,'（様式１号）３整理番号表'!$P$5:$R$29,2,FALSE),0)</f>
        <v>0</v>
      </c>
      <c r="AJ86" s="71" t="str">
        <f t="shared" ca="1" si="164"/>
        <v/>
      </c>
      <c r="AK86" s="71" t="str">
        <f t="shared" ca="1" si="165"/>
        <v/>
      </c>
      <c r="AL86" s="71"/>
      <c r="AM86" s="51" t="str">
        <f t="shared" ca="1" si="166"/>
        <v/>
      </c>
      <c r="AN86" s="68">
        <f ca="1">IFERROR(VLOOKUP(AM86,'（様式１号）３整理番号表'!$P$5:$R$29,2,FALSE),0)</f>
        <v>0</v>
      </c>
      <c r="AO86" s="52" t="str">
        <f t="shared" ca="1" si="167"/>
        <v/>
      </c>
      <c r="AP86" s="68">
        <f t="shared" ca="1" si="232"/>
        <v>0</v>
      </c>
      <c r="AQ86" s="52" t="str">
        <f t="shared" ca="1" si="168"/>
        <v/>
      </c>
      <c r="AR86" s="23" t="str">
        <f t="shared" ca="1" si="169"/>
        <v/>
      </c>
      <c r="AS86" s="68" t="str">
        <f t="shared" ca="1" si="233"/>
        <v/>
      </c>
      <c r="AT86" s="188" t="str">
        <f t="shared" ca="1" si="170"/>
        <v/>
      </c>
      <c r="AU86" s="55" t="str">
        <f t="shared" ca="1" si="171"/>
        <v/>
      </c>
      <c r="AV86" s="655" t="str">
        <f t="shared" ca="1" si="150"/>
        <v/>
      </c>
      <c r="AW86" s="655" t="str">
        <f t="shared" ca="1" si="150"/>
        <v/>
      </c>
      <c r="AX86" s="655" t="str">
        <f t="shared" ca="1" si="150"/>
        <v/>
      </c>
      <c r="AY86" s="655" t="str">
        <f t="shared" ca="1" si="150"/>
        <v/>
      </c>
      <c r="AZ86" s="655" t="str">
        <f t="shared" ca="1" si="172"/>
        <v/>
      </c>
      <c r="BA86" s="655" t="str">
        <f t="shared" ca="1" si="151"/>
        <v/>
      </c>
      <c r="BB86" s="655" t="str">
        <f t="shared" ca="1" si="151"/>
        <v/>
      </c>
      <c r="BC86" s="655" t="str">
        <f t="shared" ca="1" si="151"/>
        <v/>
      </c>
      <c r="BD86" s="51" t="str">
        <f t="shared" ca="1" si="173"/>
        <v/>
      </c>
      <c r="BE86" s="52" t="str">
        <f t="shared" ca="1" si="174"/>
        <v/>
      </c>
      <c r="BF86" s="69">
        <f ca="1">IF(BD86&lt;&gt;"",INDEX('（様式１号）３整理番号表'!$AB$7:$AQ$12,MATCH(BD86,'（様式１号）３整理番号表'!$AA$7:$AA$12,0),MATCH(BE86,'（様式１号）３整理番号表'!$AB$6:$AQ$6,0)),0)</f>
        <v>0</v>
      </c>
      <c r="BG86" s="71" t="str">
        <f t="shared" ca="1" si="234"/>
        <v/>
      </c>
      <c r="BH86" s="54" t="str">
        <f t="shared" ca="1" si="235"/>
        <v/>
      </c>
      <c r="BI86" s="55" t="str">
        <f t="shared" ca="1" si="175"/>
        <v/>
      </c>
      <c r="BJ86" s="54" t="str">
        <f t="shared" ca="1" si="176"/>
        <v/>
      </c>
      <c r="BK86" s="53" t="str">
        <f t="shared" ca="1" si="177"/>
        <v/>
      </c>
      <c r="BL86" s="56" t="str">
        <f t="shared" ca="1" si="178"/>
        <v/>
      </c>
      <c r="BM86" s="57" t="str">
        <f t="shared" ca="1" si="179"/>
        <v/>
      </c>
      <c r="BN86" s="58" t="str">
        <f t="shared" ca="1" si="180"/>
        <v/>
      </c>
      <c r="BO86" s="56" t="str">
        <f t="shared" ca="1" si="181"/>
        <v/>
      </c>
      <c r="BP86" s="72" t="str">
        <f t="shared" ca="1" si="182"/>
        <v/>
      </c>
      <c r="BQ86" s="70" t="str">
        <f t="shared" ca="1" si="183"/>
        <v/>
      </c>
      <c r="BR86" s="160" t="str">
        <f t="shared" ca="1" si="216"/>
        <v/>
      </c>
      <c r="BS86" s="638" t="str">
        <f t="shared" ca="1" si="184"/>
        <v/>
      </c>
      <c r="BT86" s="51" t="str">
        <f t="shared" ca="1" si="185"/>
        <v/>
      </c>
      <c r="BU86" s="59" t="str">
        <f t="shared" ca="1" si="186"/>
        <v/>
      </c>
      <c r="BV86" s="60" t="str">
        <f t="shared" ca="1" si="187"/>
        <v/>
      </c>
      <c r="BW86" s="209">
        <f ca="1">IF('ポイント要件確認等（個別表）'!AD86=1,ROUNDDOWN('ポイント要件確認等（個別表）'!AV86,-3),IF('ポイント要件確認等（個別表）'!AD86=2,ROUNDDOWN('ポイント要件確認等（個別表）'!BH86,-3),IF('ポイント要件確認等（個別表）'!AD86=3,ROUNDDOWN('ポイント要件確認等（個別表）'!BT86,-3),0)))</f>
        <v>0</v>
      </c>
      <c r="BX86" s="60" t="str">
        <f t="shared" ca="1" si="188"/>
        <v/>
      </c>
      <c r="BY86" s="210" t="e">
        <f t="shared" ca="1" si="236"/>
        <v>#VALUE!</v>
      </c>
      <c r="BZ86" s="210">
        <f t="shared" ca="1" si="237"/>
        <v>0</v>
      </c>
      <c r="CA86" s="60" t="str">
        <f t="shared" ca="1" si="189"/>
        <v/>
      </c>
      <c r="CB86" s="60" t="str">
        <f t="shared" ca="1" si="190"/>
        <v/>
      </c>
      <c r="CC86" s="636"/>
      <c r="CD86" s="60" t="str">
        <f t="shared" ca="1" si="191"/>
        <v/>
      </c>
      <c r="CE86" s="161" t="str">
        <f t="shared" ca="1" si="192"/>
        <v/>
      </c>
      <c r="CF86" s="225" t="str">
        <f t="shared" ca="1" si="193"/>
        <v>含税額</v>
      </c>
      <c r="CG86" s="226" t="str">
        <f t="shared" ca="1" si="194"/>
        <v/>
      </c>
      <c r="CH86" s="61"/>
      <c r="CI86" s="223"/>
      <c r="CJ86" s="213">
        <v>76</v>
      </c>
      <c r="CK86" s="218"/>
      <c r="CL86" s="51"/>
      <c r="CM86" s="68" t="str">
        <f>IFERROR(VLOOKUP(CL86,'（様式１号）３整理番号表'!$T$5:$V$15,2,FALSE),"")</f>
        <v/>
      </c>
      <c r="CN86" s="52"/>
      <c r="CO86" s="68" t="str">
        <f>IFERROR(VLOOKUP(CN86,'（様式１号）３整理番号表'!$T$19:$V$24,2,FALSE),"")</f>
        <v/>
      </c>
      <c r="CP86" s="52"/>
      <c r="CQ86" s="210">
        <f t="shared" si="238"/>
        <v>0</v>
      </c>
      <c r="CR86" s="227">
        <f t="shared" si="239"/>
        <v>0</v>
      </c>
      <c r="CS86" s="335" t="str">
        <f t="shared" ca="1" si="217"/>
        <v/>
      </c>
      <c r="CT86" s="31" t="str">
        <f t="shared" ca="1" si="195"/>
        <v/>
      </c>
      <c r="CU86" s="30" t="str">
        <f t="shared" ca="1" si="218"/>
        <v/>
      </c>
      <c r="CV86" s="236" t="str">
        <f t="shared" ca="1" si="196"/>
        <v/>
      </c>
      <c r="CW86" s="236" t="str">
        <f t="shared" ca="1" si="197"/>
        <v/>
      </c>
      <c r="CX86" s="236" t="str">
        <f t="shared" ca="1" si="198"/>
        <v/>
      </c>
      <c r="CY86" s="236" t="str">
        <f t="shared" ca="1" si="199"/>
        <v/>
      </c>
      <c r="CZ86" s="296" t="str">
        <f ca="1">IFERROR(VLOOKUP($CS86,'（様式１号）３整理番号表'!$Z$19:$AB$32,3,FALSE),"")</f>
        <v/>
      </c>
      <c r="DA86" s="239" t="str">
        <f t="shared" ca="1" si="200"/>
        <v/>
      </c>
      <c r="DB86" s="5"/>
      <c r="DC86" s="301" t="str">
        <f t="shared" ca="1" si="219"/>
        <v/>
      </c>
      <c r="DD86" s="304" t="str">
        <f t="shared" ca="1" si="222"/>
        <v/>
      </c>
      <c r="DE86" s="293" t="str">
        <f t="shared" ca="1" si="223"/>
        <v/>
      </c>
      <c r="DF86" s="293" t="str">
        <f t="shared" ca="1" si="224"/>
        <v/>
      </c>
      <c r="DG86" s="293" t="str">
        <f t="shared" ca="1" si="225"/>
        <v/>
      </c>
      <c r="DH86" s="293" t="str">
        <f t="shared" ca="1" si="226"/>
        <v/>
      </c>
      <c r="DI86" s="309" t="str">
        <f t="shared" ca="1" si="227"/>
        <v/>
      </c>
      <c r="DJ86" s="315" t="str">
        <f t="shared" ca="1" si="201"/>
        <v/>
      </c>
      <c r="DK86" s="5" t="str">
        <f t="shared" ca="1" si="228"/>
        <v/>
      </c>
      <c r="DL86" s="6"/>
      <c r="DM86" s="304"/>
      <c r="DN86" s="7"/>
      <c r="DO86" s="7"/>
      <c r="DP86" s="7"/>
      <c r="DQ86" s="7"/>
      <c r="DR86" s="298" t="str">
        <f>IFERROR(VLOOKUP($DL86,'（様式１号）３整理番号表'!$Z$19:$AB$32,3,FALSE),"")</f>
        <v/>
      </c>
      <c r="DS86" s="239" t="str">
        <f t="shared" si="202"/>
        <v/>
      </c>
      <c r="DT86" s="5"/>
      <c r="DU86" s="8"/>
      <c r="DV86" s="62" t="str">
        <f t="shared" ca="1" si="203"/>
        <v/>
      </c>
      <c r="DX86" s="320">
        <f t="shared" ca="1" si="230"/>
        <v>0</v>
      </c>
      <c r="DY86" s="320">
        <f t="shared" ca="1" si="230"/>
        <v>0</v>
      </c>
      <c r="DZ86" s="320">
        <f t="shared" ca="1" si="230"/>
        <v>0</v>
      </c>
      <c r="EA86" s="320">
        <f t="shared" ca="1" si="230"/>
        <v>0</v>
      </c>
      <c r="EB86" s="320">
        <f t="shared" ca="1" si="230"/>
        <v>0</v>
      </c>
      <c r="EC86" s="320">
        <f t="shared" ca="1" si="230"/>
        <v>0</v>
      </c>
      <c r="ED86" s="320">
        <f t="shared" ca="1" si="230"/>
        <v>0</v>
      </c>
      <c r="EE86" s="320">
        <f t="shared" ca="1" si="230"/>
        <v>0</v>
      </c>
      <c r="EF86" s="320">
        <f t="shared" ca="1" si="230"/>
        <v>0</v>
      </c>
      <c r="EG86" s="320">
        <f t="shared" ca="1" si="230"/>
        <v>0</v>
      </c>
      <c r="EH86" s="320">
        <f t="shared" ca="1" si="230"/>
        <v>0</v>
      </c>
      <c r="EI86" s="320">
        <f t="shared" ca="1" si="230"/>
        <v>0</v>
      </c>
      <c r="EJ86" s="320">
        <f t="shared" ca="1" si="230"/>
        <v>0</v>
      </c>
      <c r="EK86" s="320">
        <f t="shared" ca="1" si="230"/>
        <v>0</v>
      </c>
      <c r="EM86" s="278" t="str">
        <f t="shared" ref="EM86:EM149" ca="1" si="254">IFERROR(IF($EO85="","",IF($EN85&lt;$EO85,EM85,SMALL($FD$11:$FD$239,RANK(EM85,$FD$11:$FD$239,1)+1))),"")</f>
        <v/>
      </c>
      <c r="EN86" s="278" t="str">
        <f t="shared" ca="1" si="220"/>
        <v/>
      </c>
      <c r="EO86" s="278" t="str">
        <f t="shared" ca="1" si="221"/>
        <v/>
      </c>
      <c r="EP86" s="278" t="str">
        <f t="shared" ca="1" si="204"/>
        <v/>
      </c>
      <c r="EQ86" s="278" t="str">
        <f ca="1">IFERROR(INDEX('郵便番号（石川県）'!$A$3:$F$2574,MATCH(INDIRECT("'("&amp;EM86&amp;")'!E7"),'郵便番号（石川県）'!$A$3:$A$2574,0),6),"")</f>
        <v/>
      </c>
      <c r="ER86" s="278" t="str">
        <f ca="1">IFERROR(INDEX('郵便番号（石川県）'!$A$3:$F$2574,MATCH(INDIRECT("'("&amp;$EM86&amp;")'!E7"),'郵便番号（石川県）'!$A$3:$A$2574,0),5),"")</f>
        <v/>
      </c>
      <c r="ES86" s="278" t="str">
        <f t="shared" ca="1" si="205"/>
        <v/>
      </c>
      <c r="ET86" s="278" t="str">
        <f t="shared" ca="1" si="206"/>
        <v/>
      </c>
      <c r="EU86" s="278" t="str">
        <f t="shared" ca="1" si="207"/>
        <v/>
      </c>
      <c r="EV86" s="278" t="str">
        <f t="shared" ca="1" si="208"/>
        <v/>
      </c>
      <c r="EW86" s="278" t="str">
        <f t="shared" ca="1" si="209"/>
        <v/>
      </c>
      <c r="EX86" s="278" t="str">
        <f t="shared" ca="1" si="210"/>
        <v/>
      </c>
      <c r="EY86" s="278" t="str">
        <f t="shared" ca="1" si="211"/>
        <v/>
      </c>
      <c r="EZ86" s="278" t="str">
        <f t="shared" ca="1" si="212"/>
        <v/>
      </c>
      <c r="FA86" s="278" t="str">
        <f t="shared" ca="1" si="213"/>
        <v/>
      </c>
      <c r="FB86" s="661" t="str">
        <f t="shared" ca="1" si="214"/>
        <v/>
      </c>
      <c r="FC86" s="664">
        <v>76</v>
      </c>
      <c r="FD86" s="279" t="str">
        <f t="shared" ca="1" si="215"/>
        <v/>
      </c>
    </row>
    <row r="87" spans="1:160" ht="34.5" customHeight="1" x14ac:dyDescent="0.15">
      <c r="A87" s="401">
        <f t="shared" ca="1" si="24"/>
        <v>0</v>
      </c>
      <c r="B87" s="402">
        <f t="shared" si="154"/>
        <v>1</v>
      </c>
      <c r="C87" s="403">
        <f t="shared" ca="1" si="242"/>
        <v>0</v>
      </c>
      <c r="D87" s="403">
        <f t="shared" ca="1" si="243"/>
        <v>0</v>
      </c>
      <c r="E87" s="403">
        <f t="shared" ca="1" si="244"/>
        <v>0</v>
      </c>
      <c r="F87" s="403">
        <f t="shared" ca="1" si="245"/>
        <v>0</v>
      </c>
      <c r="G87" s="403">
        <f t="shared" ca="1" si="246"/>
        <v>0</v>
      </c>
      <c r="H87" s="403">
        <f t="shared" si="247"/>
        <v>0</v>
      </c>
      <c r="I87" s="403">
        <f t="shared" ca="1" si="248"/>
        <v>0</v>
      </c>
      <c r="J87" s="403">
        <f t="shared" ca="1" si="249"/>
        <v>0</v>
      </c>
      <c r="K87" s="402">
        <f t="shared" ca="1" si="250"/>
        <v>0</v>
      </c>
      <c r="L87" s="402">
        <f t="shared" ca="1" si="251"/>
        <v>0</v>
      </c>
      <c r="M87" s="402">
        <f t="shared" ca="1" si="252"/>
        <v>0</v>
      </c>
      <c r="N87" s="404" t="str">
        <f t="shared" ca="1" si="253"/>
        <v>石川県</v>
      </c>
      <c r="O87" s="63"/>
      <c r="P87" s="145" t="s">
        <v>412</v>
      </c>
      <c r="Q87" s="322" t="str">
        <f t="shared" ca="1" si="156"/>
        <v/>
      </c>
      <c r="R87" s="322" t="str">
        <f t="shared" ca="1" si="157"/>
        <v/>
      </c>
      <c r="S87" s="32" t="str">
        <f t="shared" ca="1" si="240"/>
        <v/>
      </c>
      <c r="T87" s="32" t="str">
        <f t="shared" ca="1" si="241"/>
        <v/>
      </c>
      <c r="U87" s="186" t="str">
        <f t="shared" ca="1" si="158"/>
        <v/>
      </c>
      <c r="V87" s="326">
        <f ca="1">IFERROR(VLOOKUP(U87,'（様式１号）３整理番号表'!$B$4:$H$5,2,FALSE),0)</f>
        <v>0</v>
      </c>
      <c r="W87" s="67">
        <f t="shared" ca="1" si="231"/>
        <v>0</v>
      </c>
      <c r="X87" s="23" t="str">
        <f t="shared" ca="1" si="229"/>
        <v/>
      </c>
      <c r="Y87" s="52" t="str">
        <f t="shared" ca="1" si="159"/>
        <v/>
      </c>
      <c r="Z87" s="68">
        <f ca="1">IFERROR(VLOOKUP(Y87,'（様式１号）３整理番号表'!$B$10:$H$16,2,FALSE),0)</f>
        <v>0</v>
      </c>
      <c r="AA87" s="52" t="str">
        <f t="shared" ca="1" si="160"/>
        <v/>
      </c>
      <c r="AB87" s="52" t="str">
        <f t="shared" ca="1" si="161"/>
        <v/>
      </c>
      <c r="AC87" s="68">
        <f ca="1">IFERROR(VLOOKUP(AB87,'（様式１号）３整理番号表'!$B$21:$H$22,2,FALSE),0)</f>
        <v>0</v>
      </c>
      <c r="AD87" s="52" t="str">
        <f t="shared" ca="1" si="155"/>
        <v/>
      </c>
      <c r="AE87" s="68">
        <f ca="1">IFERROR(VLOOKUP(AD87,'（様式１号）３整理番号表'!$B$26:$H$31,2,FALSE),0)</f>
        <v>0</v>
      </c>
      <c r="AF87" s="52" t="str">
        <f t="shared" ca="1" si="162"/>
        <v/>
      </c>
      <c r="AG87" s="68">
        <f ca="1">IFERROR(VLOOKUP(AF87,'（様式１号）３整理番号表'!$J$5:$N$59,2,FALSE),0)</f>
        <v>0</v>
      </c>
      <c r="AH87" s="51" t="str">
        <f t="shared" ca="1" si="163"/>
        <v/>
      </c>
      <c r="AI87" s="68">
        <f ca="1">IFERROR(VLOOKUP(AH87,'（様式１号）３整理番号表'!$P$5:$R$29,2,FALSE),0)</f>
        <v>0</v>
      </c>
      <c r="AJ87" s="71" t="str">
        <f t="shared" ca="1" si="164"/>
        <v/>
      </c>
      <c r="AK87" s="71" t="str">
        <f t="shared" ca="1" si="165"/>
        <v/>
      </c>
      <c r="AL87" s="71"/>
      <c r="AM87" s="51" t="str">
        <f t="shared" ca="1" si="166"/>
        <v/>
      </c>
      <c r="AN87" s="68">
        <f ca="1">IFERROR(VLOOKUP(AM87,'（様式１号）３整理番号表'!$P$5:$R$29,2,FALSE),0)</f>
        <v>0</v>
      </c>
      <c r="AO87" s="52" t="str">
        <f t="shared" ca="1" si="167"/>
        <v/>
      </c>
      <c r="AP87" s="68">
        <f t="shared" ca="1" si="232"/>
        <v>0</v>
      </c>
      <c r="AQ87" s="52" t="str">
        <f t="shared" ca="1" si="168"/>
        <v/>
      </c>
      <c r="AR87" s="23" t="str">
        <f t="shared" ca="1" si="169"/>
        <v/>
      </c>
      <c r="AS87" s="68" t="str">
        <f t="shared" ca="1" si="233"/>
        <v/>
      </c>
      <c r="AT87" s="188" t="str">
        <f t="shared" ca="1" si="170"/>
        <v/>
      </c>
      <c r="AU87" s="55" t="str">
        <f t="shared" ca="1" si="171"/>
        <v/>
      </c>
      <c r="AV87" s="655" t="str">
        <f t="shared" ca="1" si="150"/>
        <v/>
      </c>
      <c r="AW87" s="655" t="str">
        <f t="shared" ca="1" si="150"/>
        <v/>
      </c>
      <c r="AX87" s="655" t="str">
        <f t="shared" ca="1" si="150"/>
        <v/>
      </c>
      <c r="AY87" s="655" t="str">
        <f t="shared" ca="1" si="150"/>
        <v/>
      </c>
      <c r="AZ87" s="655" t="str">
        <f t="shared" ca="1" si="172"/>
        <v/>
      </c>
      <c r="BA87" s="655" t="str">
        <f t="shared" ca="1" si="151"/>
        <v/>
      </c>
      <c r="BB87" s="655" t="str">
        <f t="shared" ca="1" si="151"/>
        <v/>
      </c>
      <c r="BC87" s="655" t="str">
        <f t="shared" ca="1" si="151"/>
        <v/>
      </c>
      <c r="BD87" s="51" t="str">
        <f t="shared" ca="1" si="173"/>
        <v/>
      </c>
      <c r="BE87" s="52" t="str">
        <f t="shared" ca="1" si="174"/>
        <v/>
      </c>
      <c r="BF87" s="69">
        <f ca="1">IF(BD87&lt;&gt;"",INDEX('（様式１号）３整理番号表'!$AB$7:$AQ$12,MATCH(BD87,'（様式１号）３整理番号表'!$AA$7:$AA$12,0),MATCH(BE87,'（様式１号）３整理番号表'!$AB$6:$AQ$6,0)),0)</f>
        <v>0</v>
      </c>
      <c r="BG87" s="71" t="str">
        <f t="shared" ca="1" si="234"/>
        <v/>
      </c>
      <c r="BH87" s="54" t="str">
        <f t="shared" ca="1" si="235"/>
        <v/>
      </c>
      <c r="BI87" s="55" t="str">
        <f t="shared" ca="1" si="175"/>
        <v/>
      </c>
      <c r="BJ87" s="54" t="str">
        <f t="shared" ca="1" si="176"/>
        <v/>
      </c>
      <c r="BK87" s="53" t="str">
        <f t="shared" ca="1" si="177"/>
        <v/>
      </c>
      <c r="BL87" s="56" t="str">
        <f t="shared" ca="1" si="178"/>
        <v/>
      </c>
      <c r="BM87" s="57" t="str">
        <f t="shared" ca="1" si="179"/>
        <v/>
      </c>
      <c r="BN87" s="58" t="str">
        <f t="shared" ca="1" si="180"/>
        <v/>
      </c>
      <c r="BO87" s="56" t="str">
        <f t="shared" ca="1" si="181"/>
        <v/>
      </c>
      <c r="BP87" s="72" t="str">
        <f t="shared" ca="1" si="182"/>
        <v/>
      </c>
      <c r="BQ87" s="70" t="str">
        <f t="shared" ca="1" si="183"/>
        <v/>
      </c>
      <c r="BR87" s="160" t="str">
        <f t="shared" ca="1" si="216"/>
        <v/>
      </c>
      <c r="BS87" s="638" t="str">
        <f t="shared" ca="1" si="184"/>
        <v/>
      </c>
      <c r="BT87" s="51" t="str">
        <f t="shared" ca="1" si="185"/>
        <v/>
      </c>
      <c r="BU87" s="59" t="str">
        <f t="shared" ca="1" si="186"/>
        <v/>
      </c>
      <c r="BV87" s="60" t="str">
        <f t="shared" ca="1" si="187"/>
        <v/>
      </c>
      <c r="BW87" s="209">
        <f ca="1">IF('ポイント要件確認等（個別表）'!AD87=1,ROUNDDOWN('ポイント要件確認等（個別表）'!AV87,-3),IF('ポイント要件確認等（個別表）'!AD87=2,ROUNDDOWN('ポイント要件確認等（個別表）'!BH87,-3),IF('ポイント要件確認等（個別表）'!AD87=3,ROUNDDOWN('ポイント要件確認等（個別表）'!BT87,-3),0)))</f>
        <v>0</v>
      </c>
      <c r="BX87" s="60" t="str">
        <f t="shared" ca="1" si="188"/>
        <v/>
      </c>
      <c r="BY87" s="210" t="e">
        <f t="shared" ca="1" si="236"/>
        <v>#VALUE!</v>
      </c>
      <c r="BZ87" s="210">
        <f t="shared" ca="1" si="237"/>
        <v>0</v>
      </c>
      <c r="CA87" s="60" t="str">
        <f t="shared" ca="1" si="189"/>
        <v/>
      </c>
      <c r="CB87" s="60" t="str">
        <f t="shared" ca="1" si="190"/>
        <v/>
      </c>
      <c r="CC87" s="636"/>
      <c r="CD87" s="60" t="str">
        <f t="shared" ca="1" si="191"/>
        <v/>
      </c>
      <c r="CE87" s="161" t="str">
        <f t="shared" ca="1" si="192"/>
        <v/>
      </c>
      <c r="CF87" s="225" t="str">
        <f t="shared" ca="1" si="193"/>
        <v>含税額</v>
      </c>
      <c r="CG87" s="226" t="str">
        <f t="shared" ca="1" si="194"/>
        <v/>
      </c>
      <c r="CH87" s="61"/>
      <c r="CI87" s="223"/>
      <c r="CJ87" s="213">
        <v>77</v>
      </c>
      <c r="CK87" s="218"/>
      <c r="CL87" s="51"/>
      <c r="CM87" s="68" t="str">
        <f>IFERROR(VLOOKUP(CL87,'（様式１号）３整理番号表'!$T$5:$V$15,2,FALSE),"")</f>
        <v/>
      </c>
      <c r="CN87" s="52"/>
      <c r="CO87" s="68" t="str">
        <f>IFERROR(VLOOKUP(CN87,'（様式１号）３整理番号表'!$T$19:$V$24,2,FALSE),"")</f>
        <v/>
      </c>
      <c r="CP87" s="52"/>
      <c r="CQ87" s="210">
        <f t="shared" si="238"/>
        <v>0</v>
      </c>
      <c r="CR87" s="227">
        <f t="shared" si="239"/>
        <v>0</v>
      </c>
      <c r="CS87" s="335" t="str">
        <f t="shared" ca="1" si="217"/>
        <v/>
      </c>
      <c r="CT87" s="31" t="str">
        <f t="shared" ca="1" si="195"/>
        <v/>
      </c>
      <c r="CU87" s="30" t="str">
        <f t="shared" ca="1" si="218"/>
        <v/>
      </c>
      <c r="CV87" s="236" t="str">
        <f t="shared" ca="1" si="196"/>
        <v/>
      </c>
      <c r="CW87" s="236" t="str">
        <f t="shared" ca="1" si="197"/>
        <v/>
      </c>
      <c r="CX87" s="236" t="str">
        <f t="shared" ca="1" si="198"/>
        <v/>
      </c>
      <c r="CY87" s="236" t="str">
        <f t="shared" ca="1" si="199"/>
        <v/>
      </c>
      <c r="CZ87" s="296" t="str">
        <f ca="1">IFERROR(VLOOKUP($CS87,'（様式１号）３整理番号表'!$Z$19:$AB$32,3,FALSE),"")</f>
        <v/>
      </c>
      <c r="DA87" s="239" t="str">
        <f t="shared" ca="1" si="200"/>
        <v/>
      </c>
      <c r="DB87" s="5"/>
      <c r="DC87" s="301" t="str">
        <f t="shared" ca="1" si="219"/>
        <v/>
      </c>
      <c r="DD87" s="304" t="str">
        <f t="shared" ca="1" si="222"/>
        <v/>
      </c>
      <c r="DE87" s="293" t="str">
        <f t="shared" ca="1" si="223"/>
        <v/>
      </c>
      <c r="DF87" s="293" t="str">
        <f t="shared" ca="1" si="224"/>
        <v/>
      </c>
      <c r="DG87" s="293" t="str">
        <f t="shared" ca="1" si="225"/>
        <v/>
      </c>
      <c r="DH87" s="293" t="str">
        <f t="shared" ca="1" si="226"/>
        <v/>
      </c>
      <c r="DI87" s="309" t="str">
        <f t="shared" ca="1" si="227"/>
        <v/>
      </c>
      <c r="DJ87" s="315" t="str">
        <f t="shared" ca="1" si="201"/>
        <v/>
      </c>
      <c r="DK87" s="5" t="str">
        <f t="shared" ca="1" si="228"/>
        <v/>
      </c>
      <c r="DL87" s="6"/>
      <c r="DM87" s="304"/>
      <c r="DN87" s="7"/>
      <c r="DO87" s="7"/>
      <c r="DP87" s="7"/>
      <c r="DQ87" s="7"/>
      <c r="DR87" s="298" t="str">
        <f>IFERROR(VLOOKUP($DL87,'（様式１号）３整理番号表'!$Z$19:$AB$32,3,FALSE),"")</f>
        <v/>
      </c>
      <c r="DS87" s="239" t="str">
        <f t="shared" si="202"/>
        <v/>
      </c>
      <c r="DT87" s="5"/>
      <c r="DU87" s="8"/>
      <c r="DV87" s="62" t="str">
        <f t="shared" ca="1" si="203"/>
        <v/>
      </c>
      <c r="DX87" s="320">
        <f t="shared" ca="1" si="230"/>
        <v>0</v>
      </c>
      <c r="DY87" s="320">
        <f t="shared" ca="1" si="230"/>
        <v>0</v>
      </c>
      <c r="DZ87" s="320">
        <f t="shared" ca="1" si="230"/>
        <v>0</v>
      </c>
      <c r="EA87" s="320">
        <f t="shared" ca="1" si="230"/>
        <v>0</v>
      </c>
      <c r="EB87" s="320">
        <f t="shared" ca="1" si="230"/>
        <v>0</v>
      </c>
      <c r="EC87" s="320">
        <f t="shared" ca="1" si="230"/>
        <v>0</v>
      </c>
      <c r="ED87" s="320">
        <f t="shared" ca="1" si="230"/>
        <v>0</v>
      </c>
      <c r="EE87" s="320">
        <f t="shared" ca="1" si="230"/>
        <v>0</v>
      </c>
      <c r="EF87" s="320">
        <f t="shared" ca="1" si="230"/>
        <v>0</v>
      </c>
      <c r="EG87" s="320">
        <f t="shared" ca="1" si="230"/>
        <v>0</v>
      </c>
      <c r="EH87" s="320">
        <f t="shared" ca="1" si="230"/>
        <v>0</v>
      </c>
      <c r="EI87" s="320">
        <f t="shared" ca="1" si="230"/>
        <v>0</v>
      </c>
      <c r="EJ87" s="320">
        <f t="shared" ca="1" si="230"/>
        <v>0</v>
      </c>
      <c r="EK87" s="320">
        <f t="shared" ca="1" si="230"/>
        <v>0</v>
      </c>
      <c r="EM87" s="278" t="str">
        <f t="shared" ca="1" si="254"/>
        <v/>
      </c>
      <c r="EN87" s="278" t="str">
        <f t="shared" ca="1" si="220"/>
        <v/>
      </c>
      <c r="EO87" s="278" t="str">
        <f t="shared" ca="1" si="221"/>
        <v/>
      </c>
      <c r="EP87" s="278" t="str">
        <f t="shared" ca="1" si="204"/>
        <v/>
      </c>
      <c r="EQ87" s="278" t="str">
        <f ca="1">IFERROR(INDEX('郵便番号（石川県）'!$A$3:$F$2574,MATCH(INDIRECT("'("&amp;EM87&amp;")'!E7"),'郵便番号（石川県）'!$A$3:$A$2574,0),6),"")</f>
        <v/>
      </c>
      <c r="ER87" s="278" t="str">
        <f ca="1">IFERROR(INDEX('郵便番号（石川県）'!$A$3:$F$2574,MATCH(INDIRECT("'("&amp;$EM87&amp;")'!E7"),'郵便番号（石川県）'!$A$3:$A$2574,0),5),"")</f>
        <v/>
      </c>
      <c r="ES87" s="278" t="str">
        <f t="shared" ca="1" si="205"/>
        <v/>
      </c>
      <c r="ET87" s="278" t="str">
        <f t="shared" ca="1" si="206"/>
        <v/>
      </c>
      <c r="EU87" s="278" t="str">
        <f t="shared" ca="1" si="207"/>
        <v/>
      </c>
      <c r="EV87" s="278" t="str">
        <f t="shared" ca="1" si="208"/>
        <v/>
      </c>
      <c r="EW87" s="278" t="str">
        <f t="shared" ca="1" si="209"/>
        <v/>
      </c>
      <c r="EX87" s="278" t="str">
        <f t="shared" ca="1" si="210"/>
        <v/>
      </c>
      <c r="EY87" s="278" t="str">
        <f t="shared" ca="1" si="211"/>
        <v/>
      </c>
      <c r="EZ87" s="278" t="str">
        <f t="shared" ca="1" si="212"/>
        <v/>
      </c>
      <c r="FA87" s="278" t="str">
        <f t="shared" ca="1" si="213"/>
        <v/>
      </c>
      <c r="FB87" s="661" t="str">
        <f t="shared" ca="1" si="214"/>
        <v/>
      </c>
      <c r="FC87" s="663">
        <v>77</v>
      </c>
      <c r="FD87" s="279" t="str">
        <f t="shared" ca="1" si="215"/>
        <v/>
      </c>
    </row>
    <row r="88" spans="1:160" ht="34.5" customHeight="1" x14ac:dyDescent="0.15">
      <c r="A88" s="401">
        <f t="shared" ca="1" si="24"/>
        <v>0</v>
      </c>
      <c r="B88" s="402">
        <f t="shared" si="154"/>
        <v>1</v>
      </c>
      <c r="C88" s="403">
        <f t="shared" ca="1" si="242"/>
        <v>0</v>
      </c>
      <c r="D88" s="403">
        <f t="shared" ca="1" si="243"/>
        <v>0</v>
      </c>
      <c r="E88" s="403">
        <f t="shared" ca="1" si="244"/>
        <v>0</v>
      </c>
      <c r="F88" s="403">
        <f t="shared" ca="1" si="245"/>
        <v>0</v>
      </c>
      <c r="G88" s="403">
        <f t="shared" ca="1" si="246"/>
        <v>0</v>
      </c>
      <c r="H88" s="403">
        <f t="shared" si="247"/>
        <v>0</v>
      </c>
      <c r="I88" s="403">
        <f t="shared" ca="1" si="248"/>
        <v>0</v>
      </c>
      <c r="J88" s="403">
        <f t="shared" ca="1" si="249"/>
        <v>0</v>
      </c>
      <c r="K88" s="402">
        <f t="shared" ca="1" si="250"/>
        <v>0</v>
      </c>
      <c r="L88" s="402">
        <f t="shared" ca="1" si="251"/>
        <v>0</v>
      </c>
      <c r="M88" s="402">
        <f t="shared" ca="1" si="252"/>
        <v>0</v>
      </c>
      <c r="N88" s="404" t="str">
        <f t="shared" ca="1" si="253"/>
        <v>石川県</v>
      </c>
      <c r="O88" s="63"/>
      <c r="P88" s="145" t="s">
        <v>412</v>
      </c>
      <c r="Q88" s="322" t="str">
        <f t="shared" ca="1" si="156"/>
        <v/>
      </c>
      <c r="R88" s="322" t="str">
        <f t="shared" ca="1" si="157"/>
        <v/>
      </c>
      <c r="S88" s="32" t="str">
        <f t="shared" ca="1" si="240"/>
        <v/>
      </c>
      <c r="T88" s="32" t="str">
        <f t="shared" ca="1" si="241"/>
        <v/>
      </c>
      <c r="U88" s="186" t="str">
        <f t="shared" ca="1" si="158"/>
        <v/>
      </c>
      <c r="V88" s="326">
        <f ca="1">IFERROR(VLOOKUP(U88,'（様式１号）３整理番号表'!$B$4:$H$5,2,FALSE),0)</f>
        <v>0</v>
      </c>
      <c r="W88" s="67">
        <f t="shared" ca="1" si="231"/>
        <v>0</v>
      </c>
      <c r="X88" s="23" t="str">
        <f t="shared" ca="1" si="229"/>
        <v/>
      </c>
      <c r="Y88" s="52" t="str">
        <f t="shared" ca="1" si="159"/>
        <v/>
      </c>
      <c r="Z88" s="68">
        <f ca="1">IFERROR(VLOOKUP(Y88,'（様式１号）３整理番号表'!$B$10:$H$16,2,FALSE),0)</f>
        <v>0</v>
      </c>
      <c r="AA88" s="52" t="str">
        <f t="shared" ca="1" si="160"/>
        <v/>
      </c>
      <c r="AB88" s="52" t="str">
        <f t="shared" ca="1" si="161"/>
        <v/>
      </c>
      <c r="AC88" s="68">
        <f ca="1">IFERROR(VLOOKUP(AB88,'（様式１号）３整理番号表'!$B$21:$H$22,2,FALSE),0)</f>
        <v>0</v>
      </c>
      <c r="AD88" s="52" t="str">
        <f t="shared" ca="1" si="155"/>
        <v/>
      </c>
      <c r="AE88" s="68">
        <f ca="1">IFERROR(VLOOKUP(AD88,'（様式１号）３整理番号表'!$B$26:$H$31,2,FALSE),0)</f>
        <v>0</v>
      </c>
      <c r="AF88" s="52" t="str">
        <f t="shared" ca="1" si="162"/>
        <v/>
      </c>
      <c r="AG88" s="68">
        <f ca="1">IFERROR(VLOOKUP(AF88,'（様式１号）３整理番号表'!$J$5:$N$59,2,FALSE),0)</f>
        <v>0</v>
      </c>
      <c r="AH88" s="51" t="str">
        <f t="shared" ca="1" si="163"/>
        <v/>
      </c>
      <c r="AI88" s="68">
        <f ca="1">IFERROR(VLOOKUP(AH88,'（様式１号）３整理番号表'!$P$5:$R$29,2,FALSE),0)</f>
        <v>0</v>
      </c>
      <c r="AJ88" s="71" t="str">
        <f t="shared" ca="1" si="164"/>
        <v/>
      </c>
      <c r="AK88" s="71" t="str">
        <f t="shared" ca="1" si="165"/>
        <v/>
      </c>
      <c r="AL88" s="71"/>
      <c r="AM88" s="51" t="str">
        <f t="shared" ca="1" si="166"/>
        <v/>
      </c>
      <c r="AN88" s="68">
        <f ca="1">IFERROR(VLOOKUP(AM88,'（様式１号）３整理番号表'!$P$5:$R$29,2,FALSE),0)</f>
        <v>0</v>
      </c>
      <c r="AO88" s="52" t="str">
        <f t="shared" ca="1" si="167"/>
        <v/>
      </c>
      <c r="AP88" s="68">
        <f t="shared" ca="1" si="232"/>
        <v>0</v>
      </c>
      <c r="AQ88" s="52" t="str">
        <f t="shared" ca="1" si="168"/>
        <v/>
      </c>
      <c r="AR88" s="23" t="str">
        <f t="shared" ca="1" si="169"/>
        <v/>
      </c>
      <c r="AS88" s="68" t="str">
        <f t="shared" ca="1" si="233"/>
        <v/>
      </c>
      <c r="AT88" s="188" t="str">
        <f t="shared" ca="1" si="170"/>
        <v/>
      </c>
      <c r="AU88" s="55" t="str">
        <f t="shared" ca="1" si="171"/>
        <v/>
      </c>
      <c r="AV88" s="655" t="str">
        <f t="shared" ca="1" si="150"/>
        <v/>
      </c>
      <c r="AW88" s="655" t="str">
        <f t="shared" ca="1" si="150"/>
        <v/>
      </c>
      <c r="AX88" s="655" t="str">
        <f t="shared" ca="1" si="150"/>
        <v/>
      </c>
      <c r="AY88" s="655" t="str">
        <f t="shared" ca="1" si="150"/>
        <v/>
      </c>
      <c r="AZ88" s="655" t="str">
        <f t="shared" ca="1" si="172"/>
        <v/>
      </c>
      <c r="BA88" s="655" t="str">
        <f t="shared" ca="1" si="151"/>
        <v/>
      </c>
      <c r="BB88" s="655" t="str">
        <f t="shared" ca="1" si="151"/>
        <v/>
      </c>
      <c r="BC88" s="655" t="str">
        <f t="shared" ca="1" si="151"/>
        <v/>
      </c>
      <c r="BD88" s="51" t="str">
        <f t="shared" ca="1" si="173"/>
        <v/>
      </c>
      <c r="BE88" s="52" t="str">
        <f t="shared" ca="1" si="174"/>
        <v/>
      </c>
      <c r="BF88" s="69">
        <f ca="1">IF(BD88&lt;&gt;"",INDEX('（様式１号）３整理番号表'!$AB$7:$AQ$12,MATCH(BD88,'（様式１号）３整理番号表'!$AA$7:$AA$12,0),MATCH(BE88,'（様式１号）３整理番号表'!$AB$6:$AQ$6,0)),0)</f>
        <v>0</v>
      </c>
      <c r="BG88" s="71" t="str">
        <f t="shared" ca="1" si="234"/>
        <v/>
      </c>
      <c r="BH88" s="54" t="str">
        <f t="shared" ca="1" si="235"/>
        <v/>
      </c>
      <c r="BI88" s="55" t="str">
        <f t="shared" ca="1" si="175"/>
        <v/>
      </c>
      <c r="BJ88" s="54" t="str">
        <f t="shared" ca="1" si="176"/>
        <v/>
      </c>
      <c r="BK88" s="53" t="str">
        <f t="shared" ca="1" si="177"/>
        <v/>
      </c>
      <c r="BL88" s="56" t="str">
        <f t="shared" ca="1" si="178"/>
        <v/>
      </c>
      <c r="BM88" s="57" t="str">
        <f t="shared" ca="1" si="179"/>
        <v/>
      </c>
      <c r="BN88" s="58" t="str">
        <f t="shared" ca="1" si="180"/>
        <v/>
      </c>
      <c r="BO88" s="56" t="str">
        <f t="shared" ca="1" si="181"/>
        <v/>
      </c>
      <c r="BP88" s="72" t="str">
        <f t="shared" ca="1" si="182"/>
        <v/>
      </c>
      <c r="BQ88" s="70" t="str">
        <f t="shared" ca="1" si="183"/>
        <v/>
      </c>
      <c r="BR88" s="160" t="str">
        <f t="shared" ca="1" si="216"/>
        <v/>
      </c>
      <c r="BS88" s="638" t="str">
        <f t="shared" ca="1" si="184"/>
        <v/>
      </c>
      <c r="BT88" s="51" t="str">
        <f t="shared" ca="1" si="185"/>
        <v/>
      </c>
      <c r="BU88" s="59" t="str">
        <f t="shared" ca="1" si="186"/>
        <v/>
      </c>
      <c r="BV88" s="60" t="str">
        <f t="shared" ca="1" si="187"/>
        <v/>
      </c>
      <c r="BW88" s="209">
        <f ca="1">IF('ポイント要件確認等（個別表）'!AD88=1,ROUNDDOWN('ポイント要件確認等（個別表）'!AV88,-3),IF('ポイント要件確認等（個別表）'!AD88=2,ROUNDDOWN('ポイント要件確認等（個別表）'!BH88,-3),IF('ポイント要件確認等（個別表）'!AD88=3,ROUNDDOWN('ポイント要件確認等（個別表）'!BT88,-3),0)))</f>
        <v>0</v>
      </c>
      <c r="BX88" s="60" t="str">
        <f t="shared" ca="1" si="188"/>
        <v/>
      </c>
      <c r="BY88" s="210" t="e">
        <f t="shared" ca="1" si="236"/>
        <v>#VALUE!</v>
      </c>
      <c r="BZ88" s="210">
        <f t="shared" ca="1" si="237"/>
        <v>0</v>
      </c>
      <c r="CA88" s="60" t="str">
        <f t="shared" ca="1" si="189"/>
        <v/>
      </c>
      <c r="CB88" s="60" t="str">
        <f t="shared" ca="1" si="190"/>
        <v/>
      </c>
      <c r="CC88" s="636"/>
      <c r="CD88" s="60" t="str">
        <f t="shared" ca="1" si="191"/>
        <v/>
      </c>
      <c r="CE88" s="161" t="str">
        <f t="shared" ca="1" si="192"/>
        <v/>
      </c>
      <c r="CF88" s="225" t="str">
        <f t="shared" ca="1" si="193"/>
        <v>含税額</v>
      </c>
      <c r="CG88" s="226" t="str">
        <f t="shared" ca="1" si="194"/>
        <v/>
      </c>
      <c r="CH88" s="61"/>
      <c r="CI88" s="223"/>
      <c r="CJ88" s="213">
        <v>78</v>
      </c>
      <c r="CK88" s="218"/>
      <c r="CL88" s="51"/>
      <c r="CM88" s="68" t="str">
        <f>IFERROR(VLOOKUP(CL88,'（様式１号）３整理番号表'!$T$5:$V$15,2,FALSE),"")</f>
        <v/>
      </c>
      <c r="CN88" s="52"/>
      <c r="CO88" s="68" t="str">
        <f>IFERROR(VLOOKUP(CN88,'（様式１号）３整理番号表'!$T$19:$V$24,2,FALSE),"")</f>
        <v/>
      </c>
      <c r="CP88" s="52"/>
      <c r="CQ88" s="210">
        <f t="shared" si="238"/>
        <v>0</v>
      </c>
      <c r="CR88" s="227">
        <f t="shared" si="239"/>
        <v>0</v>
      </c>
      <c r="CS88" s="335" t="str">
        <f t="shared" ca="1" si="217"/>
        <v/>
      </c>
      <c r="CT88" s="31" t="str">
        <f t="shared" ca="1" si="195"/>
        <v/>
      </c>
      <c r="CU88" s="30" t="str">
        <f t="shared" ca="1" si="218"/>
        <v/>
      </c>
      <c r="CV88" s="236" t="str">
        <f t="shared" ca="1" si="196"/>
        <v/>
      </c>
      <c r="CW88" s="236" t="str">
        <f t="shared" ca="1" si="197"/>
        <v/>
      </c>
      <c r="CX88" s="236" t="str">
        <f t="shared" ca="1" si="198"/>
        <v/>
      </c>
      <c r="CY88" s="236" t="str">
        <f t="shared" ca="1" si="199"/>
        <v/>
      </c>
      <c r="CZ88" s="296" t="str">
        <f ca="1">IFERROR(VLOOKUP($CS88,'（様式１号）３整理番号表'!$Z$19:$AB$32,3,FALSE),"")</f>
        <v/>
      </c>
      <c r="DA88" s="239" t="str">
        <f t="shared" ca="1" si="200"/>
        <v/>
      </c>
      <c r="DB88" s="5"/>
      <c r="DC88" s="301" t="str">
        <f t="shared" ca="1" si="219"/>
        <v/>
      </c>
      <c r="DD88" s="304" t="str">
        <f t="shared" ca="1" si="222"/>
        <v/>
      </c>
      <c r="DE88" s="293" t="str">
        <f t="shared" ca="1" si="223"/>
        <v/>
      </c>
      <c r="DF88" s="293" t="str">
        <f t="shared" ca="1" si="224"/>
        <v/>
      </c>
      <c r="DG88" s="293" t="str">
        <f t="shared" ca="1" si="225"/>
        <v/>
      </c>
      <c r="DH88" s="293" t="str">
        <f t="shared" ca="1" si="226"/>
        <v/>
      </c>
      <c r="DI88" s="309" t="str">
        <f t="shared" ca="1" si="227"/>
        <v/>
      </c>
      <c r="DJ88" s="315" t="str">
        <f t="shared" ca="1" si="201"/>
        <v/>
      </c>
      <c r="DK88" s="5" t="str">
        <f t="shared" ca="1" si="228"/>
        <v/>
      </c>
      <c r="DL88" s="6"/>
      <c r="DM88" s="304"/>
      <c r="DN88" s="7"/>
      <c r="DO88" s="7"/>
      <c r="DP88" s="7"/>
      <c r="DQ88" s="7"/>
      <c r="DR88" s="298" t="str">
        <f>IFERROR(VLOOKUP($DL88,'（様式１号）３整理番号表'!$Z$19:$AB$32,3,FALSE),"")</f>
        <v/>
      </c>
      <c r="DS88" s="239" t="str">
        <f t="shared" si="202"/>
        <v/>
      </c>
      <c r="DT88" s="5"/>
      <c r="DU88" s="8"/>
      <c r="DV88" s="62" t="str">
        <f t="shared" ca="1" si="203"/>
        <v/>
      </c>
      <c r="DX88" s="320">
        <f t="shared" ca="1" si="230"/>
        <v>0</v>
      </c>
      <c r="DY88" s="320">
        <f t="shared" ca="1" si="230"/>
        <v>0</v>
      </c>
      <c r="DZ88" s="320">
        <f t="shared" ca="1" si="230"/>
        <v>0</v>
      </c>
      <c r="EA88" s="320">
        <f t="shared" ca="1" si="230"/>
        <v>0</v>
      </c>
      <c r="EB88" s="320">
        <f t="shared" ca="1" si="230"/>
        <v>0</v>
      </c>
      <c r="EC88" s="320">
        <f t="shared" ca="1" si="230"/>
        <v>0</v>
      </c>
      <c r="ED88" s="320">
        <f t="shared" ca="1" si="230"/>
        <v>0</v>
      </c>
      <c r="EE88" s="320">
        <f t="shared" ca="1" si="230"/>
        <v>0</v>
      </c>
      <c r="EF88" s="320">
        <f t="shared" ca="1" si="230"/>
        <v>0</v>
      </c>
      <c r="EG88" s="320">
        <f t="shared" ca="1" si="230"/>
        <v>0</v>
      </c>
      <c r="EH88" s="320">
        <f t="shared" ca="1" si="230"/>
        <v>0</v>
      </c>
      <c r="EI88" s="320">
        <f t="shared" ca="1" si="230"/>
        <v>0</v>
      </c>
      <c r="EJ88" s="320">
        <f t="shared" ca="1" si="230"/>
        <v>0</v>
      </c>
      <c r="EK88" s="320">
        <f t="shared" ca="1" si="230"/>
        <v>0</v>
      </c>
      <c r="EM88" s="278" t="str">
        <f t="shared" ca="1" si="254"/>
        <v/>
      </c>
      <c r="EN88" s="278" t="str">
        <f t="shared" ca="1" si="220"/>
        <v/>
      </c>
      <c r="EO88" s="278" t="str">
        <f t="shared" ca="1" si="221"/>
        <v/>
      </c>
      <c r="EP88" s="278" t="str">
        <f t="shared" ca="1" si="204"/>
        <v/>
      </c>
      <c r="EQ88" s="278" t="str">
        <f ca="1">IFERROR(INDEX('郵便番号（石川県）'!$A$3:$F$2574,MATCH(INDIRECT("'("&amp;EM88&amp;")'!E7"),'郵便番号（石川県）'!$A$3:$A$2574,0),6),"")</f>
        <v/>
      </c>
      <c r="ER88" s="278" t="str">
        <f ca="1">IFERROR(INDEX('郵便番号（石川県）'!$A$3:$F$2574,MATCH(INDIRECT("'("&amp;$EM88&amp;")'!E7"),'郵便番号（石川県）'!$A$3:$A$2574,0),5),"")</f>
        <v/>
      </c>
      <c r="ES88" s="278" t="str">
        <f t="shared" ca="1" si="205"/>
        <v/>
      </c>
      <c r="ET88" s="278" t="str">
        <f t="shared" ca="1" si="206"/>
        <v/>
      </c>
      <c r="EU88" s="278" t="str">
        <f t="shared" ca="1" si="207"/>
        <v/>
      </c>
      <c r="EV88" s="278" t="str">
        <f t="shared" ca="1" si="208"/>
        <v/>
      </c>
      <c r="EW88" s="278" t="str">
        <f t="shared" ca="1" si="209"/>
        <v/>
      </c>
      <c r="EX88" s="278" t="str">
        <f t="shared" ca="1" si="210"/>
        <v/>
      </c>
      <c r="EY88" s="278" t="str">
        <f t="shared" ca="1" si="211"/>
        <v/>
      </c>
      <c r="EZ88" s="278" t="str">
        <f t="shared" ca="1" si="212"/>
        <v/>
      </c>
      <c r="FA88" s="278" t="str">
        <f t="shared" ca="1" si="213"/>
        <v/>
      </c>
      <c r="FB88" s="661" t="str">
        <f t="shared" ca="1" si="214"/>
        <v/>
      </c>
      <c r="FC88" s="664">
        <v>78</v>
      </c>
      <c r="FD88" s="279" t="str">
        <f t="shared" ca="1" si="215"/>
        <v/>
      </c>
    </row>
    <row r="89" spans="1:160" ht="34.5" customHeight="1" x14ac:dyDescent="0.15">
      <c r="A89" s="401">
        <f t="shared" ca="1" si="24"/>
        <v>0</v>
      </c>
      <c r="B89" s="402">
        <f t="shared" si="154"/>
        <v>1</v>
      </c>
      <c r="C89" s="403">
        <f t="shared" ca="1" si="242"/>
        <v>0</v>
      </c>
      <c r="D89" s="403">
        <f t="shared" ca="1" si="243"/>
        <v>0</v>
      </c>
      <c r="E89" s="403">
        <f t="shared" ca="1" si="244"/>
        <v>0</v>
      </c>
      <c r="F89" s="403">
        <f t="shared" ca="1" si="245"/>
        <v>0</v>
      </c>
      <c r="G89" s="403">
        <f t="shared" ca="1" si="246"/>
        <v>0</v>
      </c>
      <c r="H89" s="403">
        <f t="shared" si="247"/>
        <v>0</v>
      </c>
      <c r="I89" s="403">
        <f t="shared" ca="1" si="248"/>
        <v>0</v>
      </c>
      <c r="J89" s="403">
        <f t="shared" ca="1" si="249"/>
        <v>0</v>
      </c>
      <c r="K89" s="402">
        <f t="shared" ca="1" si="250"/>
        <v>0</v>
      </c>
      <c r="L89" s="402">
        <f t="shared" ca="1" si="251"/>
        <v>0</v>
      </c>
      <c r="M89" s="402">
        <f t="shared" ca="1" si="252"/>
        <v>0</v>
      </c>
      <c r="N89" s="404" t="str">
        <f t="shared" ca="1" si="253"/>
        <v>石川県</v>
      </c>
      <c r="O89" s="63"/>
      <c r="P89" s="145" t="s">
        <v>412</v>
      </c>
      <c r="Q89" s="322" t="str">
        <f t="shared" ca="1" si="156"/>
        <v/>
      </c>
      <c r="R89" s="322" t="str">
        <f t="shared" ca="1" si="157"/>
        <v/>
      </c>
      <c r="S89" s="32" t="str">
        <f t="shared" ca="1" si="240"/>
        <v/>
      </c>
      <c r="T89" s="32" t="str">
        <f t="shared" ca="1" si="241"/>
        <v/>
      </c>
      <c r="U89" s="186" t="str">
        <f t="shared" ca="1" si="158"/>
        <v/>
      </c>
      <c r="V89" s="326">
        <f ca="1">IFERROR(VLOOKUP(U89,'（様式１号）３整理番号表'!$B$4:$H$5,2,FALSE),0)</f>
        <v>0</v>
      </c>
      <c r="W89" s="67">
        <f t="shared" ca="1" si="231"/>
        <v>0</v>
      </c>
      <c r="X89" s="23" t="str">
        <f t="shared" ca="1" si="229"/>
        <v/>
      </c>
      <c r="Y89" s="52" t="str">
        <f t="shared" ca="1" si="159"/>
        <v/>
      </c>
      <c r="Z89" s="68">
        <f ca="1">IFERROR(VLOOKUP(Y89,'（様式１号）３整理番号表'!$B$10:$H$16,2,FALSE),0)</f>
        <v>0</v>
      </c>
      <c r="AA89" s="52" t="str">
        <f t="shared" ca="1" si="160"/>
        <v/>
      </c>
      <c r="AB89" s="52" t="str">
        <f t="shared" ca="1" si="161"/>
        <v/>
      </c>
      <c r="AC89" s="68">
        <f ca="1">IFERROR(VLOOKUP(AB89,'（様式１号）３整理番号表'!$B$21:$H$22,2,FALSE),0)</f>
        <v>0</v>
      </c>
      <c r="AD89" s="52" t="str">
        <f t="shared" ca="1" si="155"/>
        <v/>
      </c>
      <c r="AE89" s="68">
        <f ca="1">IFERROR(VLOOKUP(AD89,'（様式１号）３整理番号表'!$B$26:$H$31,2,FALSE),0)</f>
        <v>0</v>
      </c>
      <c r="AF89" s="52" t="str">
        <f t="shared" ca="1" si="162"/>
        <v/>
      </c>
      <c r="AG89" s="68">
        <f ca="1">IFERROR(VLOOKUP(AF89,'（様式１号）３整理番号表'!$J$5:$N$59,2,FALSE),0)</f>
        <v>0</v>
      </c>
      <c r="AH89" s="51" t="str">
        <f t="shared" ca="1" si="163"/>
        <v/>
      </c>
      <c r="AI89" s="68">
        <f ca="1">IFERROR(VLOOKUP(AH89,'（様式１号）３整理番号表'!$P$5:$R$29,2,FALSE),0)</f>
        <v>0</v>
      </c>
      <c r="AJ89" s="71" t="str">
        <f t="shared" ca="1" si="164"/>
        <v/>
      </c>
      <c r="AK89" s="71" t="str">
        <f t="shared" ca="1" si="165"/>
        <v/>
      </c>
      <c r="AL89" s="71"/>
      <c r="AM89" s="51" t="str">
        <f t="shared" ca="1" si="166"/>
        <v/>
      </c>
      <c r="AN89" s="68">
        <f ca="1">IFERROR(VLOOKUP(AM89,'（様式１号）３整理番号表'!$P$5:$R$29,2,FALSE),0)</f>
        <v>0</v>
      </c>
      <c r="AO89" s="52" t="str">
        <f t="shared" ca="1" si="167"/>
        <v/>
      </c>
      <c r="AP89" s="68">
        <f t="shared" ca="1" si="232"/>
        <v>0</v>
      </c>
      <c r="AQ89" s="52" t="str">
        <f t="shared" ca="1" si="168"/>
        <v/>
      </c>
      <c r="AR89" s="23" t="str">
        <f t="shared" ca="1" si="169"/>
        <v/>
      </c>
      <c r="AS89" s="68" t="str">
        <f t="shared" ca="1" si="233"/>
        <v/>
      </c>
      <c r="AT89" s="188" t="str">
        <f t="shared" ca="1" si="170"/>
        <v/>
      </c>
      <c r="AU89" s="55" t="str">
        <f t="shared" ca="1" si="171"/>
        <v/>
      </c>
      <c r="AV89" s="655" t="str">
        <f t="shared" ca="1" si="150"/>
        <v/>
      </c>
      <c r="AW89" s="655" t="str">
        <f t="shared" ca="1" si="150"/>
        <v/>
      </c>
      <c r="AX89" s="655" t="str">
        <f t="shared" ca="1" si="150"/>
        <v/>
      </c>
      <c r="AY89" s="655" t="str">
        <f t="shared" ca="1" si="150"/>
        <v/>
      </c>
      <c r="AZ89" s="655" t="str">
        <f t="shared" ca="1" si="172"/>
        <v/>
      </c>
      <c r="BA89" s="655" t="str">
        <f t="shared" ca="1" si="151"/>
        <v/>
      </c>
      <c r="BB89" s="655" t="str">
        <f t="shared" ca="1" si="151"/>
        <v/>
      </c>
      <c r="BC89" s="655" t="str">
        <f t="shared" ca="1" si="151"/>
        <v/>
      </c>
      <c r="BD89" s="51" t="str">
        <f t="shared" ca="1" si="173"/>
        <v/>
      </c>
      <c r="BE89" s="52" t="str">
        <f t="shared" ca="1" si="174"/>
        <v/>
      </c>
      <c r="BF89" s="69">
        <f ca="1">IF(BD89&lt;&gt;"",INDEX('（様式１号）３整理番号表'!$AB$7:$AQ$12,MATCH(BD89,'（様式１号）３整理番号表'!$AA$7:$AA$12,0),MATCH(BE89,'（様式１号）３整理番号表'!$AB$6:$AQ$6,0)),0)</f>
        <v>0</v>
      </c>
      <c r="BG89" s="71" t="str">
        <f t="shared" ca="1" si="234"/>
        <v/>
      </c>
      <c r="BH89" s="54" t="str">
        <f t="shared" ca="1" si="235"/>
        <v/>
      </c>
      <c r="BI89" s="55" t="str">
        <f t="shared" ca="1" si="175"/>
        <v/>
      </c>
      <c r="BJ89" s="54" t="str">
        <f t="shared" ca="1" si="176"/>
        <v/>
      </c>
      <c r="BK89" s="53" t="str">
        <f t="shared" ca="1" si="177"/>
        <v/>
      </c>
      <c r="BL89" s="56" t="str">
        <f t="shared" ca="1" si="178"/>
        <v/>
      </c>
      <c r="BM89" s="57" t="str">
        <f t="shared" ca="1" si="179"/>
        <v/>
      </c>
      <c r="BN89" s="58" t="str">
        <f t="shared" ca="1" si="180"/>
        <v/>
      </c>
      <c r="BO89" s="56" t="str">
        <f t="shared" ca="1" si="181"/>
        <v/>
      </c>
      <c r="BP89" s="72" t="str">
        <f t="shared" ca="1" si="182"/>
        <v/>
      </c>
      <c r="BQ89" s="70" t="str">
        <f t="shared" ca="1" si="183"/>
        <v/>
      </c>
      <c r="BR89" s="160" t="str">
        <f t="shared" ca="1" si="216"/>
        <v/>
      </c>
      <c r="BS89" s="638" t="str">
        <f t="shared" ca="1" si="184"/>
        <v/>
      </c>
      <c r="BT89" s="51" t="str">
        <f t="shared" ca="1" si="185"/>
        <v/>
      </c>
      <c r="BU89" s="59" t="str">
        <f t="shared" ca="1" si="186"/>
        <v/>
      </c>
      <c r="BV89" s="60" t="str">
        <f t="shared" ca="1" si="187"/>
        <v/>
      </c>
      <c r="BW89" s="209">
        <f ca="1">IF('ポイント要件確認等（個別表）'!AD89=1,ROUNDDOWN('ポイント要件確認等（個別表）'!AV89,-3),IF('ポイント要件確認等（個別表）'!AD89=2,ROUNDDOWN('ポイント要件確認等（個別表）'!BH89,-3),IF('ポイント要件確認等（個別表）'!AD89=3,ROUNDDOWN('ポイント要件確認等（個別表）'!BT89,-3),0)))</f>
        <v>0</v>
      </c>
      <c r="BX89" s="60" t="str">
        <f t="shared" ca="1" si="188"/>
        <v/>
      </c>
      <c r="BY89" s="210" t="e">
        <f t="shared" ca="1" si="236"/>
        <v>#VALUE!</v>
      </c>
      <c r="BZ89" s="210">
        <f t="shared" ca="1" si="237"/>
        <v>0</v>
      </c>
      <c r="CA89" s="60" t="str">
        <f t="shared" ca="1" si="189"/>
        <v/>
      </c>
      <c r="CB89" s="60" t="str">
        <f t="shared" ca="1" si="190"/>
        <v/>
      </c>
      <c r="CC89" s="636"/>
      <c r="CD89" s="60" t="str">
        <f t="shared" ca="1" si="191"/>
        <v/>
      </c>
      <c r="CE89" s="161" t="str">
        <f t="shared" ca="1" si="192"/>
        <v/>
      </c>
      <c r="CF89" s="225" t="str">
        <f t="shared" ca="1" si="193"/>
        <v>含税額</v>
      </c>
      <c r="CG89" s="226" t="str">
        <f t="shared" ca="1" si="194"/>
        <v/>
      </c>
      <c r="CH89" s="61"/>
      <c r="CI89" s="223"/>
      <c r="CJ89" s="213">
        <v>79</v>
      </c>
      <c r="CK89" s="218"/>
      <c r="CL89" s="51"/>
      <c r="CM89" s="68" t="str">
        <f>IFERROR(VLOOKUP(CL89,'（様式１号）３整理番号表'!$T$5:$V$15,2,FALSE),"")</f>
        <v/>
      </c>
      <c r="CN89" s="52"/>
      <c r="CO89" s="68" t="str">
        <f>IFERROR(VLOOKUP(CN89,'（様式１号）３整理番号表'!$T$19:$V$24,2,FALSE),"")</f>
        <v/>
      </c>
      <c r="CP89" s="52"/>
      <c r="CQ89" s="210">
        <f t="shared" si="238"/>
        <v>0</v>
      </c>
      <c r="CR89" s="227">
        <f t="shared" si="239"/>
        <v>0</v>
      </c>
      <c r="CS89" s="335" t="str">
        <f t="shared" ca="1" si="217"/>
        <v/>
      </c>
      <c r="CT89" s="31" t="str">
        <f t="shared" ca="1" si="195"/>
        <v/>
      </c>
      <c r="CU89" s="30" t="str">
        <f t="shared" ca="1" si="218"/>
        <v/>
      </c>
      <c r="CV89" s="236" t="str">
        <f t="shared" ca="1" si="196"/>
        <v/>
      </c>
      <c r="CW89" s="236" t="str">
        <f t="shared" ca="1" si="197"/>
        <v/>
      </c>
      <c r="CX89" s="236" t="str">
        <f t="shared" ca="1" si="198"/>
        <v/>
      </c>
      <c r="CY89" s="236" t="str">
        <f t="shared" ca="1" si="199"/>
        <v/>
      </c>
      <c r="CZ89" s="296" t="str">
        <f ca="1">IFERROR(VLOOKUP($CS89,'（様式１号）３整理番号表'!$Z$19:$AB$32,3,FALSE),"")</f>
        <v/>
      </c>
      <c r="DA89" s="239" t="str">
        <f t="shared" ca="1" si="200"/>
        <v/>
      </c>
      <c r="DB89" s="5"/>
      <c r="DC89" s="301" t="str">
        <f t="shared" ca="1" si="219"/>
        <v/>
      </c>
      <c r="DD89" s="304" t="str">
        <f t="shared" ca="1" si="222"/>
        <v/>
      </c>
      <c r="DE89" s="293" t="str">
        <f t="shared" ca="1" si="223"/>
        <v/>
      </c>
      <c r="DF89" s="293" t="str">
        <f t="shared" ca="1" si="224"/>
        <v/>
      </c>
      <c r="DG89" s="293" t="str">
        <f t="shared" ca="1" si="225"/>
        <v/>
      </c>
      <c r="DH89" s="293" t="str">
        <f t="shared" ca="1" si="226"/>
        <v/>
      </c>
      <c r="DI89" s="309" t="str">
        <f t="shared" ca="1" si="227"/>
        <v/>
      </c>
      <c r="DJ89" s="315" t="str">
        <f t="shared" ca="1" si="201"/>
        <v/>
      </c>
      <c r="DK89" s="5" t="str">
        <f t="shared" ca="1" si="228"/>
        <v/>
      </c>
      <c r="DL89" s="6"/>
      <c r="DM89" s="304"/>
      <c r="DN89" s="7"/>
      <c r="DO89" s="7"/>
      <c r="DP89" s="7"/>
      <c r="DQ89" s="7"/>
      <c r="DR89" s="298" t="str">
        <f>IFERROR(VLOOKUP($DL89,'（様式１号）３整理番号表'!$Z$19:$AB$32,3,FALSE),"")</f>
        <v/>
      </c>
      <c r="DS89" s="239" t="str">
        <f t="shared" si="202"/>
        <v/>
      </c>
      <c r="DT89" s="5"/>
      <c r="DU89" s="8"/>
      <c r="DV89" s="62" t="str">
        <f t="shared" ca="1" si="203"/>
        <v/>
      </c>
      <c r="DX89" s="320">
        <f t="shared" ca="1" si="230"/>
        <v>0</v>
      </c>
      <c r="DY89" s="320">
        <f t="shared" ca="1" si="230"/>
        <v>0</v>
      </c>
      <c r="DZ89" s="320">
        <f t="shared" ca="1" si="230"/>
        <v>0</v>
      </c>
      <c r="EA89" s="320">
        <f t="shared" ca="1" si="230"/>
        <v>0</v>
      </c>
      <c r="EB89" s="320">
        <f t="shared" ca="1" si="230"/>
        <v>0</v>
      </c>
      <c r="EC89" s="320">
        <f t="shared" ca="1" si="230"/>
        <v>0</v>
      </c>
      <c r="ED89" s="320">
        <f t="shared" ca="1" si="230"/>
        <v>0</v>
      </c>
      <c r="EE89" s="320">
        <f t="shared" ca="1" si="230"/>
        <v>0</v>
      </c>
      <c r="EF89" s="320">
        <f t="shared" ca="1" si="230"/>
        <v>0</v>
      </c>
      <c r="EG89" s="320">
        <f t="shared" ca="1" si="230"/>
        <v>0</v>
      </c>
      <c r="EH89" s="320">
        <f t="shared" ca="1" si="230"/>
        <v>0</v>
      </c>
      <c r="EI89" s="320">
        <f t="shared" ca="1" si="230"/>
        <v>0</v>
      </c>
      <c r="EJ89" s="320">
        <f t="shared" ca="1" si="230"/>
        <v>0</v>
      </c>
      <c r="EK89" s="320">
        <f t="shared" ca="1" si="230"/>
        <v>0</v>
      </c>
      <c r="EM89" s="278" t="str">
        <f t="shared" ca="1" si="254"/>
        <v/>
      </c>
      <c r="EN89" s="278" t="str">
        <f t="shared" ca="1" si="220"/>
        <v/>
      </c>
      <c r="EO89" s="278" t="str">
        <f t="shared" ca="1" si="221"/>
        <v/>
      </c>
      <c r="EP89" s="278" t="str">
        <f t="shared" ca="1" si="204"/>
        <v/>
      </c>
      <c r="EQ89" s="278" t="str">
        <f ca="1">IFERROR(INDEX('郵便番号（石川県）'!$A$3:$F$2574,MATCH(INDIRECT("'("&amp;EM89&amp;")'!E7"),'郵便番号（石川県）'!$A$3:$A$2574,0),6),"")</f>
        <v/>
      </c>
      <c r="ER89" s="278" t="str">
        <f ca="1">IFERROR(INDEX('郵便番号（石川県）'!$A$3:$F$2574,MATCH(INDIRECT("'("&amp;$EM89&amp;")'!E7"),'郵便番号（石川県）'!$A$3:$A$2574,0),5),"")</f>
        <v/>
      </c>
      <c r="ES89" s="278" t="str">
        <f t="shared" ca="1" si="205"/>
        <v/>
      </c>
      <c r="ET89" s="278" t="str">
        <f t="shared" ca="1" si="206"/>
        <v/>
      </c>
      <c r="EU89" s="278" t="str">
        <f t="shared" ca="1" si="207"/>
        <v/>
      </c>
      <c r="EV89" s="278" t="str">
        <f t="shared" ca="1" si="208"/>
        <v/>
      </c>
      <c r="EW89" s="278" t="str">
        <f t="shared" ca="1" si="209"/>
        <v/>
      </c>
      <c r="EX89" s="278" t="str">
        <f t="shared" ca="1" si="210"/>
        <v/>
      </c>
      <c r="EY89" s="278" t="str">
        <f t="shared" ca="1" si="211"/>
        <v/>
      </c>
      <c r="EZ89" s="278" t="str">
        <f t="shared" ca="1" si="212"/>
        <v/>
      </c>
      <c r="FA89" s="278" t="str">
        <f t="shared" ca="1" si="213"/>
        <v/>
      </c>
      <c r="FB89" s="661" t="str">
        <f t="shared" ca="1" si="214"/>
        <v/>
      </c>
      <c r="FC89" s="663">
        <v>79</v>
      </c>
      <c r="FD89" s="279" t="str">
        <f t="shared" ca="1" si="215"/>
        <v/>
      </c>
    </row>
    <row r="90" spans="1:160" ht="34.5" customHeight="1" x14ac:dyDescent="0.15">
      <c r="A90" s="401">
        <f t="shared" ca="1" si="24"/>
        <v>0</v>
      </c>
      <c r="B90" s="402">
        <f t="shared" si="154"/>
        <v>1</v>
      </c>
      <c r="C90" s="403">
        <f t="shared" ca="1" si="242"/>
        <v>0</v>
      </c>
      <c r="D90" s="403">
        <f t="shared" ca="1" si="243"/>
        <v>0</v>
      </c>
      <c r="E90" s="403">
        <f t="shared" ca="1" si="244"/>
        <v>0</v>
      </c>
      <c r="F90" s="403">
        <f t="shared" ca="1" si="245"/>
        <v>0</v>
      </c>
      <c r="G90" s="403">
        <f t="shared" ca="1" si="246"/>
        <v>0</v>
      </c>
      <c r="H90" s="403">
        <f t="shared" si="247"/>
        <v>0</v>
      </c>
      <c r="I90" s="403">
        <f t="shared" ca="1" si="248"/>
        <v>0</v>
      </c>
      <c r="J90" s="403">
        <f t="shared" ca="1" si="249"/>
        <v>0</v>
      </c>
      <c r="K90" s="402">
        <f t="shared" ca="1" si="250"/>
        <v>0</v>
      </c>
      <c r="L90" s="402">
        <f t="shared" ca="1" si="251"/>
        <v>0</v>
      </c>
      <c r="M90" s="402">
        <f t="shared" ca="1" si="252"/>
        <v>0</v>
      </c>
      <c r="N90" s="404" t="str">
        <f t="shared" ca="1" si="253"/>
        <v>石川県</v>
      </c>
      <c r="O90" s="63"/>
      <c r="P90" s="145" t="s">
        <v>412</v>
      </c>
      <c r="Q90" s="322" t="str">
        <f t="shared" ca="1" si="156"/>
        <v/>
      </c>
      <c r="R90" s="322" t="str">
        <f t="shared" ca="1" si="157"/>
        <v/>
      </c>
      <c r="S90" s="32" t="str">
        <f t="shared" ca="1" si="240"/>
        <v/>
      </c>
      <c r="T90" s="32" t="str">
        <f t="shared" ca="1" si="241"/>
        <v/>
      </c>
      <c r="U90" s="186" t="str">
        <f t="shared" ca="1" si="158"/>
        <v/>
      </c>
      <c r="V90" s="326">
        <f ca="1">IFERROR(VLOOKUP(U90,'（様式１号）３整理番号表'!$B$4:$H$5,2,FALSE),0)</f>
        <v>0</v>
      </c>
      <c r="W90" s="67">
        <f t="shared" ca="1" si="231"/>
        <v>0</v>
      </c>
      <c r="X90" s="23" t="str">
        <f t="shared" ca="1" si="229"/>
        <v/>
      </c>
      <c r="Y90" s="52" t="str">
        <f t="shared" ca="1" si="159"/>
        <v/>
      </c>
      <c r="Z90" s="68">
        <f ca="1">IFERROR(VLOOKUP(Y90,'（様式１号）３整理番号表'!$B$10:$H$16,2,FALSE),0)</f>
        <v>0</v>
      </c>
      <c r="AA90" s="52" t="str">
        <f t="shared" ca="1" si="160"/>
        <v/>
      </c>
      <c r="AB90" s="52" t="str">
        <f t="shared" ca="1" si="161"/>
        <v/>
      </c>
      <c r="AC90" s="68">
        <f ca="1">IFERROR(VLOOKUP(AB90,'（様式１号）３整理番号表'!$B$21:$H$22,2,FALSE),0)</f>
        <v>0</v>
      </c>
      <c r="AD90" s="52" t="str">
        <f t="shared" ca="1" si="155"/>
        <v/>
      </c>
      <c r="AE90" s="68">
        <f ca="1">IFERROR(VLOOKUP(AD90,'（様式１号）３整理番号表'!$B$26:$H$31,2,FALSE),0)</f>
        <v>0</v>
      </c>
      <c r="AF90" s="52" t="str">
        <f t="shared" ca="1" si="162"/>
        <v/>
      </c>
      <c r="AG90" s="68">
        <f ca="1">IFERROR(VLOOKUP(AF90,'（様式１号）３整理番号表'!$J$5:$N$59,2,FALSE),0)</f>
        <v>0</v>
      </c>
      <c r="AH90" s="51" t="str">
        <f t="shared" ca="1" si="163"/>
        <v/>
      </c>
      <c r="AI90" s="68">
        <f ca="1">IFERROR(VLOOKUP(AH90,'（様式１号）３整理番号表'!$P$5:$R$29,2,FALSE),0)</f>
        <v>0</v>
      </c>
      <c r="AJ90" s="71" t="str">
        <f t="shared" ca="1" si="164"/>
        <v/>
      </c>
      <c r="AK90" s="71" t="str">
        <f t="shared" ca="1" si="165"/>
        <v/>
      </c>
      <c r="AL90" s="71"/>
      <c r="AM90" s="51" t="str">
        <f t="shared" ca="1" si="166"/>
        <v/>
      </c>
      <c r="AN90" s="68">
        <f ca="1">IFERROR(VLOOKUP(AM90,'（様式１号）３整理番号表'!$P$5:$R$29,2,FALSE),0)</f>
        <v>0</v>
      </c>
      <c r="AO90" s="52" t="str">
        <f t="shared" ca="1" si="167"/>
        <v/>
      </c>
      <c r="AP90" s="68">
        <f t="shared" ca="1" si="232"/>
        <v>0</v>
      </c>
      <c r="AQ90" s="52" t="str">
        <f t="shared" ca="1" si="168"/>
        <v/>
      </c>
      <c r="AR90" s="23" t="str">
        <f t="shared" ca="1" si="169"/>
        <v/>
      </c>
      <c r="AS90" s="68" t="str">
        <f t="shared" ca="1" si="233"/>
        <v/>
      </c>
      <c r="AT90" s="188" t="str">
        <f t="shared" ca="1" si="170"/>
        <v/>
      </c>
      <c r="AU90" s="55" t="str">
        <f t="shared" ca="1" si="171"/>
        <v/>
      </c>
      <c r="AV90" s="655" t="str">
        <f t="shared" ca="1" si="150"/>
        <v/>
      </c>
      <c r="AW90" s="655" t="str">
        <f t="shared" ca="1" si="150"/>
        <v/>
      </c>
      <c r="AX90" s="655" t="str">
        <f t="shared" ca="1" si="150"/>
        <v/>
      </c>
      <c r="AY90" s="655" t="str">
        <f t="shared" ca="1" si="150"/>
        <v/>
      </c>
      <c r="AZ90" s="655" t="str">
        <f t="shared" ca="1" si="172"/>
        <v/>
      </c>
      <c r="BA90" s="655" t="str">
        <f t="shared" ca="1" si="151"/>
        <v/>
      </c>
      <c r="BB90" s="655" t="str">
        <f t="shared" ca="1" si="151"/>
        <v/>
      </c>
      <c r="BC90" s="655" t="str">
        <f t="shared" ca="1" si="151"/>
        <v/>
      </c>
      <c r="BD90" s="51" t="str">
        <f t="shared" ca="1" si="173"/>
        <v/>
      </c>
      <c r="BE90" s="52" t="str">
        <f t="shared" ca="1" si="174"/>
        <v/>
      </c>
      <c r="BF90" s="69">
        <f ca="1">IF(BD90&lt;&gt;"",INDEX('（様式１号）３整理番号表'!$AB$7:$AQ$12,MATCH(BD90,'（様式１号）３整理番号表'!$AA$7:$AA$12,0),MATCH(BE90,'（様式１号）３整理番号表'!$AB$6:$AQ$6,0)),0)</f>
        <v>0</v>
      </c>
      <c r="BG90" s="71" t="str">
        <f t="shared" ca="1" si="234"/>
        <v/>
      </c>
      <c r="BH90" s="54" t="str">
        <f t="shared" ca="1" si="235"/>
        <v/>
      </c>
      <c r="BI90" s="55" t="str">
        <f t="shared" ca="1" si="175"/>
        <v/>
      </c>
      <c r="BJ90" s="54" t="str">
        <f t="shared" ca="1" si="176"/>
        <v/>
      </c>
      <c r="BK90" s="53" t="str">
        <f t="shared" ca="1" si="177"/>
        <v/>
      </c>
      <c r="BL90" s="56" t="str">
        <f t="shared" ca="1" si="178"/>
        <v/>
      </c>
      <c r="BM90" s="57" t="str">
        <f t="shared" ca="1" si="179"/>
        <v/>
      </c>
      <c r="BN90" s="58" t="str">
        <f t="shared" ca="1" si="180"/>
        <v/>
      </c>
      <c r="BO90" s="56" t="str">
        <f t="shared" ca="1" si="181"/>
        <v/>
      </c>
      <c r="BP90" s="72" t="str">
        <f t="shared" ca="1" si="182"/>
        <v/>
      </c>
      <c r="BQ90" s="70" t="str">
        <f t="shared" ca="1" si="183"/>
        <v/>
      </c>
      <c r="BR90" s="160" t="str">
        <f t="shared" ca="1" si="216"/>
        <v/>
      </c>
      <c r="BS90" s="638" t="str">
        <f t="shared" ca="1" si="184"/>
        <v/>
      </c>
      <c r="BT90" s="51" t="str">
        <f t="shared" ca="1" si="185"/>
        <v/>
      </c>
      <c r="BU90" s="59" t="str">
        <f t="shared" ca="1" si="186"/>
        <v/>
      </c>
      <c r="BV90" s="60" t="str">
        <f t="shared" ca="1" si="187"/>
        <v/>
      </c>
      <c r="BW90" s="209">
        <f ca="1">IF('ポイント要件確認等（個別表）'!AD90=1,ROUNDDOWN('ポイント要件確認等（個別表）'!AV90,-3),IF('ポイント要件確認等（個別表）'!AD90=2,ROUNDDOWN('ポイント要件確認等（個別表）'!BH90,-3),IF('ポイント要件確認等（個別表）'!AD90=3,ROUNDDOWN('ポイント要件確認等（個別表）'!BT90,-3),0)))</f>
        <v>0</v>
      </c>
      <c r="BX90" s="60" t="str">
        <f t="shared" ca="1" si="188"/>
        <v/>
      </c>
      <c r="BY90" s="210" t="e">
        <f t="shared" ca="1" si="236"/>
        <v>#VALUE!</v>
      </c>
      <c r="BZ90" s="210">
        <f t="shared" ca="1" si="237"/>
        <v>0</v>
      </c>
      <c r="CA90" s="60" t="str">
        <f t="shared" ca="1" si="189"/>
        <v/>
      </c>
      <c r="CB90" s="60" t="str">
        <f t="shared" ca="1" si="190"/>
        <v/>
      </c>
      <c r="CC90" s="636"/>
      <c r="CD90" s="60" t="str">
        <f t="shared" ca="1" si="191"/>
        <v/>
      </c>
      <c r="CE90" s="161" t="str">
        <f t="shared" ca="1" si="192"/>
        <v/>
      </c>
      <c r="CF90" s="225" t="str">
        <f t="shared" ca="1" si="193"/>
        <v>含税額</v>
      </c>
      <c r="CG90" s="226" t="str">
        <f t="shared" ca="1" si="194"/>
        <v/>
      </c>
      <c r="CH90" s="61"/>
      <c r="CI90" s="223"/>
      <c r="CJ90" s="213">
        <v>80</v>
      </c>
      <c r="CK90" s="218"/>
      <c r="CL90" s="51"/>
      <c r="CM90" s="68" t="str">
        <f>IFERROR(VLOOKUP(CL90,'（様式１号）３整理番号表'!$T$5:$V$15,2,FALSE),"")</f>
        <v/>
      </c>
      <c r="CN90" s="52"/>
      <c r="CO90" s="68" t="str">
        <f>IFERROR(VLOOKUP(CN90,'（様式１号）３整理番号表'!$T$19:$V$24,2,FALSE),"")</f>
        <v/>
      </c>
      <c r="CP90" s="52"/>
      <c r="CQ90" s="210">
        <f t="shared" si="238"/>
        <v>0</v>
      </c>
      <c r="CR90" s="227">
        <f t="shared" si="239"/>
        <v>0</v>
      </c>
      <c r="CS90" s="335" t="str">
        <f t="shared" ca="1" si="217"/>
        <v/>
      </c>
      <c r="CT90" s="31" t="str">
        <f t="shared" ca="1" si="195"/>
        <v/>
      </c>
      <c r="CU90" s="30" t="str">
        <f t="shared" ca="1" si="218"/>
        <v/>
      </c>
      <c r="CV90" s="236" t="str">
        <f t="shared" ca="1" si="196"/>
        <v/>
      </c>
      <c r="CW90" s="236" t="str">
        <f t="shared" ca="1" si="197"/>
        <v/>
      </c>
      <c r="CX90" s="236" t="str">
        <f t="shared" ca="1" si="198"/>
        <v/>
      </c>
      <c r="CY90" s="236" t="str">
        <f t="shared" ca="1" si="199"/>
        <v/>
      </c>
      <c r="CZ90" s="296" t="str">
        <f ca="1">IFERROR(VLOOKUP($CS90,'（様式１号）３整理番号表'!$Z$19:$AB$32,3,FALSE),"")</f>
        <v/>
      </c>
      <c r="DA90" s="239" t="str">
        <f t="shared" ca="1" si="200"/>
        <v/>
      </c>
      <c r="DB90" s="5"/>
      <c r="DC90" s="301" t="str">
        <f t="shared" ca="1" si="219"/>
        <v/>
      </c>
      <c r="DD90" s="304" t="str">
        <f t="shared" ca="1" si="222"/>
        <v/>
      </c>
      <c r="DE90" s="293" t="str">
        <f t="shared" ca="1" si="223"/>
        <v/>
      </c>
      <c r="DF90" s="293" t="str">
        <f t="shared" ca="1" si="224"/>
        <v/>
      </c>
      <c r="DG90" s="293" t="str">
        <f t="shared" ca="1" si="225"/>
        <v/>
      </c>
      <c r="DH90" s="293" t="str">
        <f t="shared" ca="1" si="226"/>
        <v/>
      </c>
      <c r="DI90" s="309" t="str">
        <f t="shared" ca="1" si="227"/>
        <v/>
      </c>
      <c r="DJ90" s="315" t="str">
        <f t="shared" ca="1" si="201"/>
        <v/>
      </c>
      <c r="DK90" s="5" t="str">
        <f t="shared" ca="1" si="228"/>
        <v/>
      </c>
      <c r="DL90" s="6"/>
      <c r="DM90" s="304"/>
      <c r="DN90" s="7"/>
      <c r="DO90" s="7"/>
      <c r="DP90" s="7"/>
      <c r="DQ90" s="7"/>
      <c r="DR90" s="298" t="str">
        <f>IFERROR(VLOOKUP($DL90,'（様式１号）３整理番号表'!$Z$19:$AB$32,3,FALSE),"")</f>
        <v/>
      </c>
      <c r="DS90" s="239" t="str">
        <f t="shared" si="202"/>
        <v/>
      </c>
      <c r="DT90" s="5"/>
      <c r="DU90" s="8"/>
      <c r="DV90" s="62" t="str">
        <f t="shared" ca="1" si="203"/>
        <v/>
      </c>
      <c r="DX90" s="320">
        <f t="shared" ca="1" si="230"/>
        <v>0</v>
      </c>
      <c r="DY90" s="320">
        <f t="shared" ca="1" si="230"/>
        <v>0</v>
      </c>
      <c r="DZ90" s="320">
        <f t="shared" ca="1" si="230"/>
        <v>0</v>
      </c>
      <c r="EA90" s="320">
        <f t="shared" ca="1" si="230"/>
        <v>0</v>
      </c>
      <c r="EB90" s="320">
        <f t="shared" ca="1" si="230"/>
        <v>0</v>
      </c>
      <c r="EC90" s="320">
        <f t="shared" ca="1" si="230"/>
        <v>0</v>
      </c>
      <c r="ED90" s="320">
        <f t="shared" ca="1" si="230"/>
        <v>0</v>
      </c>
      <c r="EE90" s="320">
        <f t="shared" ca="1" si="230"/>
        <v>0</v>
      </c>
      <c r="EF90" s="320">
        <f t="shared" ca="1" si="230"/>
        <v>0</v>
      </c>
      <c r="EG90" s="320">
        <f t="shared" ca="1" si="230"/>
        <v>0</v>
      </c>
      <c r="EH90" s="320">
        <f t="shared" ca="1" si="230"/>
        <v>0</v>
      </c>
      <c r="EI90" s="320">
        <f t="shared" ca="1" si="230"/>
        <v>0</v>
      </c>
      <c r="EJ90" s="320">
        <f t="shared" ca="1" si="230"/>
        <v>0</v>
      </c>
      <c r="EK90" s="320">
        <f t="shared" ca="1" si="230"/>
        <v>0</v>
      </c>
      <c r="EM90" s="278" t="str">
        <f t="shared" ca="1" si="254"/>
        <v/>
      </c>
      <c r="EN90" s="278" t="str">
        <f t="shared" ca="1" si="220"/>
        <v/>
      </c>
      <c r="EO90" s="278" t="str">
        <f t="shared" ca="1" si="221"/>
        <v/>
      </c>
      <c r="EP90" s="278" t="str">
        <f t="shared" ca="1" si="204"/>
        <v/>
      </c>
      <c r="EQ90" s="278" t="str">
        <f ca="1">IFERROR(INDEX('郵便番号（石川県）'!$A$3:$F$2574,MATCH(INDIRECT("'("&amp;EM90&amp;")'!E7"),'郵便番号（石川県）'!$A$3:$A$2574,0),6),"")</f>
        <v/>
      </c>
      <c r="ER90" s="278" t="str">
        <f ca="1">IFERROR(INDEX('郵便番号（石川県）'!$A$3:$F$2574,MATCH(INDIRECT("'("&amp;$EM90&amp;")'!E7"),'郵便番号（石川県）'!$A$3:$A$2574,0),5),"")</f>
        <v/>
      </c>
      <c r="ES90" s="278" t="str">
        <f t="shared" ca="1" si="205"/>
        <v/>
      </c>
      <c r="ET90" s="278" t="str">
        <f t="shared" ca="1" si="206"/>
        <v/>
      </c>
      <c r="EU90" s="278" t="str">
        <f t="shared" ca="1" si="207"/>
        <v/>
      </c>
      <c r="EV90" s="278" t="str">
        <f t="shared" ca="1" si="208"/>
        <v/>
      </c>
      <c r="EW90" s="278" t="str">
        <f t="shared" ca="1" si="209"/>
        <v/>
      </c>
      <c r="EX90" s="278" t="str">
        <f t="shared" ca="1" si="210"/>
        <v/>
      </c>
      <c r="EY90" s="278" t="str">
        <f t="shared" ca="1" si="211"/>
        <v/>
      </c>
      <c r="EZ90" s="278" t="str">
        <f t="shared" ca="1" si="212"/>
        <v/>
      </c>
      <c r="FA90" s="278" t="str">
        <f t="shared" ca="1" si="213"/>
        <v/>
      </c>
      <c r="FB90" s="661" t="str">
        <f t="shared" ca="1" si="214"/>
        <v/>
      </c>
      <c r="FC90" s="664">
        <v>80</v>
      </c>
      <c r="FD90" s="279" t="str">
        <f t="shared" ca="1" si="215"/>
        <v/>
      </c>
    </row>
    <row r="91" spans="1:160" ht="34.5" customHeight="1" x14ac:dyDescent="0.15">
      <c r="A91" s="401">
        <f t="shared" ca="1" si="24"/>
        <v>0</v>
      </c>
      <c r="B91" s="402">
        <f t="shared" si="154"/>
        <v>1</v>
      </c>
      <c r="C91" s="403">
        <f t="shared" ca="1" si="242"/>
        <v>0</v>
      </c>
      <c r="D91" s="403">
        <f t="shared" ca="1" si="243"/>
        <v>0</v>
      </c>
      <c r="E91" s="403">
        <f t="shared" ca="1" si="244"/>
        <v>0</v>
      </c>
      <c r="F91" s="403">
        <f t="shared" ca="1" si="245"/>
        <v>0</v>
      </c>
      <c r="G91" s="403">
        <f t="shared" ca="1" si="246"/>
        <v>0</v>
      </c>
      <c r="H91" s="403">
        <f t="shared" si="247"/>
        <v>0</v>
      </c>
      <c r="I91" s="403">
        <f t="shared" ca="1" si="248"/>
        <v>0</v>
      </c>
      <c r="J91" s="403">
        <f t="shared" ca="1" si="249"/>
        <v>0</v>
      </c>
      <c r="K91" s="402">
        <f t="shared" ca="1" si="250"/>
        <v>0</v>
      </c>
      <c r="L91" s="402">
        <f t="shared" ca="1" si="251"/>
        <v>0</v>
      </c>
      <c r="M91" s="402">
        <f t="shared" ca="1" si="252"/>
        <v>0</v>
      </c>
      <c r="N91" s="404" t="str">
        <f t="shared" ca="1" si="253"/>
        <v>石川県</v>
      </c>
      <c r="O91" s="63"/>
      <c r="P91" s="145" t="s">
        <v>412</v>
      </c>
      <c r="Q91" s="322" t="str">
        <f t="shared" ca="1" si="156"/>
        <v/>
      </c>
      <c r="R91" s="322" t="str">
        <f t="shared" ca="1" si="157"/>
        <v/>
      </c>
      <c r="S91" s="32" t="str">
        <f t="shared" ca="1" si="240"/>
        <v/>
      </c>
      <c r="T91" s="32" t="str">
        <f t="shared" ca="1" si="241"/>
        <v/>
      </c>
      <c r="U91" s="186" t="str">
        <f t="shared" ca="1" si="158"/>
        <v/>
      </c>
      <c r="V91" s="326">
        <f ca="1">IFERROR(VLOOKUP(U91,'（様式１号）３整理番号表'!$B$4:$H$5,2,FALSE),0)</f>
        <v>0</v>
      </c>
      <c r="W91" s="67">
        <f t="shared" ca="1" si="231"/>
        <v>0</v>
      </c>
      <c r="X91" s="23" t="str">
        <f t="shared" ca="1" si="229"/>
        <v/>
      </c>
      <c r="Y91" s="52" t="str">
        <f t="shared" ca="1" si="159"/>
        <v/>
      </c>
      <c r="Z91" s="68">
        <f ca="1">IFERROR(VLOOKUP(Y91,'（様式１号）３整理番号表'!$B$10:$H$16,2,FALSE),0)</f>
        <v>0</v>
      </c>
      <c r="AA91" s="52" t="str">
        <f t="shared" ca="1" si="160"/>
        <v/>
      </c>
      <c r="AB91" s="52" t="str">
        <f t="shared" ca="1" si="161"/>
        <v/>
      </c>
      <c r="AC91" s="68">
        <f ca="1">IFERROR(VLOOKUP(AB91,'（様式１号）３整理番号表'!$B$21:$H$22,2,FALSE),0)</f>
        <v>0</v>
      </c>
      <c r="AD91" s="52" t="str">
        <f t="shared" ca="1" si="155"/>
        <v/>
      </c>
      <c r="AE91" s="68">
        <f ca="1">IFERROR(VLOOKUP(AD91,'（様式１号）３整理番号表'!$B$26:$H$31,2,FALSE),0)</f>
        <v>0</v>
      </c>
      <c r="AF91" s="52" t="str">
        <f t="shared" ca="1" si="162"/>
        <v/>
      </c>
      <c r="AG91" s="68">
        <f ca="1">IFERROR(VLOOKUP(AF91,'（様式１号）３整理番号表'!$J$5:$N$59,2,FALSE),0)</f>
        <v>0</v>
      </c>
      <c r="AH91" s="51" t="str">
        <f t="shared" ca="1" si="163"/>
        <v/>
      </c>
      <c r="AI91" s="68">
        <f ca="1">IFERROR(VLOOKUP(AH91,'（様式１号）３整理番号表'!$P$5:$R$29,2,FALSE),0)</f>
        <v>0</v>
      </c>
      <c r="AJ91" s="71" t="str">
        <f t="shared" ca="1" si="164"/>
        <v/>
      </c>
      <c r="AK91" s="71" t="str">
        <f t="shared" ca="1" si="165"/>
        <v/>
      </c>
      <c r="AL91" s="71"/>
      <c r="AM91" s="51" t="str">
        <f t="shared" ca="1" si="166"/>
        <v/>
      </c>
      <c r="AN91" s="68">
        <f ca="1">IFERROR(VLOOKUP(AM91,'（様式１号）３整理番号表'!$P$5:$R$29,2,FALSE),0)</f>
        <v>0</v>
      </c>
      <c r="AO91" s="52" t="str">
        <f t="shared" ca="1" si="167"/>
        <v/>
      </c>
      <c r="AP91" s="68">
        <f t="shared" ca="1" si="232"/>
        <v>0</v>
      </c>
      <c r="AQ91" s="52" t="str">
        <f t="shared" ca="1" si="168"/>
        <v/>
      </c>
      <c r="AR91" s="23" t="str">
        <f t="shared" ca="1" si="169"/>
        <v/>
      </c>
      <c r="AS91" s="68" t="str">
        <f t="shared" ca="1" si="233"/>
        <v/>
      </c>
      <c r="AT91" s="188" t="str">
        <f t="shared" ca="1" si="170"/>
        <v/>
      </c>
      <c r="AU91" s="55" t="str">
        <f t="shared" ca="1" si="171"/>
        <v/>
      </c>
      <c r="AV91" s="655" t="str">
        <f t="shared" ca="1" si="150"/>
        <v/>
      </c>
      <c r="AW91" s="655" t="str">
        <f t="shared" ca="1" si="150"/>
        <v/>
      </c>
      <c r="AX91" s="655" t="str">
        <f t="shared" ca="1" si="150"/>
        <v/>
      </c>
      <c r="AY91" s="655" t="str">
        <f t="shared" ref="AW91:AY154" ca="1" si="255">IF($AU91="","",$AU91)</f>
        <v/>
      </c>
      <c r="AZ91" s="655" t="str">
        <f t="shared" ca="1" si="172"/>
        <v/>
      </c>
      <c r="BA91" s="655" t="str">
        <f t="shared" ca="1" si="151"/>
        <v/>
      </c>
      <c r="BB91" s="655" t="str">
        <f t="shared" ca="1" si="151"/>
        <v/>
      </c>
      <c r="BC91" s="655" t="str">
        <f t="shared" ca="1" si="151"/>
        <v/>
      </c>
      <c r="BD91" s="51" t="str">
        <f t="shared" ca="1" si="173"/>
        <v/>
      </c>
      <c r="BE91" s="52" t="str">
        <f t="shared" ca="1" si="174"/>
        <v/>
      </c>
      <c r="BF91" s="69">
        <f ca="1">IF(BD91&lt;&gt;"",INDEX('（様式１号）３整理番号表'!$AB$7:$AQ$12,MATCH(BD91,'（様式１号）３整理番号表'!$AA$7:$AA$12,0),MATCH(BE91,'（様式１号）３整理番号表'!$AB$6:$AQ$6,0)),0)</f>
        <v>0</v>
      </c>
      <c r="BG91" s="71" t="str">
        <f t="shared" ca="1" si="234"/>
        <v/>
      </c>
      <c r="BH91" s="54" t="str">
        <f t="shared" ca="1" si="235"/>
        <v/>
      </c>
      <c r="BI91" s="55" t="str">
        <f t="shared" ca="1" si="175"/>
        <v/>
      </c>
      <c r="BJ91" s="54" t="str">
        <f t="shared" ca="1" si="176"/>
        <v/>
      </c>
      <c r="BK91" s="53" t="str">
        <f t="shared" ca="1" si="177"/>
        <v/>
      </c>
      <c r="BL91" s="56" t="str">
        <f t="shared" ca="1" si="178"/>
        <v/>
      </c>
      <c r="BM91" s="57" t="str">
        <f t="shared" ca="1" si="179"/>
        <v/>
      </c>
      <c r="BN91" s="58" t="str">
        <f t="shared" ca="1" si="180"/>
        <v/>
      </c>
      <c r="BO91" s="56" t="str">
        <f t="shared" ca="1" si="181"/>
        <v/>
      </c>
      <c r="BP91" s="72" t="str">
        <f t="shared" ca="1" si="182"/>
        <v/>
      </c>
      <c r="BQ91" s="70" t="str">
        <f t="shared" ca="1" si="183"/>
        <v/>
      </c>
      <c r="BR91" s="160" t="str">
        <f t="shared" ca="1" si="216"/>
        <v/>
      </c>
      <c r="BS91" s="638" t="str">
        <f t="shared" ca="1" si="184"/>
        <v/>
      </c>
      <c r="BT91" s="51" t="str">
        <f t="shared" ca="1" si="185"/>
        <v/>
      </c>
      <c r="BU91" s="59" t="str">
        <f t="shared" ca="1" si="186"/>
        <v/>
      </c>
      <c r="BV91" s="60" t="str">
        <f t="shared" ca="1" si="187"/>
        <v/>
      </c>
      <c r="BW91" s="209">
        <f ca="1">IF('ポイント要件確認等（個別表）'!AD91=1,ROUNDDOWN('ポイント要件確認等（個別表）'!AV91,-3),IF('ポイント要件確認等（個別表）'!AD91=2,ROUNDDOWN('ポイント要件確認等（個別表）'!BH91,-3),IF('ポイント要件確認等（個別表）'!AD91=3,ROUNDDOWN('ポイント要件確認等（個別表）'!BT91,-3),0)))</f>
        <v>0</v>
      </c>
      <c r="BX91" s="60" t="str">
        <f t="shared" ca="1" si="188"/>
        <v/>
      </c>
      <c r="BY91" s="210" t="e">
        <f t="shared" ca="1" si="236"/>
        <v>#VALUE!</v>
      </c>
      <c r="BZ91" s="210">
        <f t="shared" ca="1" si="237"/>
        <v>0</v>
      </c>
      <c r="CA91" s="60" t="str">
        <f t="shared" ca="1" si="189"/>
        <v/>
      </c>
      <c r="CB91" s="60" t="str">
        <f t="shared" ca="1" si="190"/>
        <v/>
      </c>
      <c r="CC91" s="636"/>
      <c r="CD91" s="60" t="str">
        <f t="shared" ca="1" si="191"/>
        <v/>
      </c>
      <c r="CE91" s="161" t="str">
        <f t="shared" ca="1" si="192"/>
        <v/>
      </c>
      <c r="CF91" s="225" t="str">
        <f t="shared" ca="1" si="193"/>
        <v>含税額</v>
      </c>
      <c r="CG91" s="226" t="str">
        <f t="shared" ca="1" si="194"/>
        <v/>
      </c>
      <c r="CH91" s="61"/>
      <c r="CI91" s="223"/>
      <c r="CJ91" s="213">
        <v>81</v>
      </c>
      <c r="CK91" s="218"/>
      <c r="CL91" s="51"/>
      <c r="CM91" s="68" t="str">
        <f>IFERROR(VLOOKUP(CL91,'（様式１号）３整理番号表'!$T$5:$V$15,2,FALSE),"")</f>
        <v/>
      </c>
      <c r="CN91" s="52"/>
      <c r="CO91" s="68" t="str">
        <f>IFERROR(VLOOKUP(CN91,'（様式１号）３整理番号表'!$T$19:$V$24,2,FALSE),"")</f>
        <v/>
      </c>
      <c r="CP91" s="52"/>
      <c r="CQ91" s="210">
        <f t="shared" si="238"/>
        <v>0</v>
      </c>
      <c r="CR91" s="227">
        <f t="shared" si="239"/>
        <v>0</v>
      </c>
      <c r="CS91" s="335" t="str">
        <f t="shared" ca="1" si="217"/>
        <v/>
      </c>
      <c r="CT91" s="31" t="str">
        <f t="shared" ca="1" si="195"/>
        <v/>
      </c>
      <c r="CU91" s="30" t="str">
        <f t="shared" ca="1" si="218"/>
        <v/>
      </c>
      <c r="CV91" s="236" t="str">
        <f t="shared" ca="1" si="196"/>
        <v/>
      </c>
      <c r="CW91" s="236" t="str">
        <f t="shared" ca="1" si="197"/>
        <v/>
      </c>
      <c r="CX91" s="236" t="str">
        <f t="shared" ca="1" si="198"/>
        <v/>
      </c>
      <c r="CY91" s="236" t="str">
        <f t="shared" ca="1" si="199"/>
        <v/>
      </c>
      <c r="CZ91" s="296" t="str">
        <f ca="1">IFERROR(VLOOKUP($CS91,'（様式１号）３整理番号表'!$Z$19:$AB$32,3,FALSE),"")</f>
        <v/>
      </c>
      <c r="DA91" s="239" t="str">
        <f t="shared" ca="1" si="200"/>
        <v/>
      </c>
      <c r="DB91" s="5"/>
      <c r="DC91" s="301" t="str">
        <f t="shared" ca="1" si="219"/>
        <v/>
      </c>
      <c r="DD91" s="304" t="str">
        <f t="shared" ca="1" si="222"/>
        <v/>
      </c>
      <c r="DE91" s="293" t="str">
        <f t="shared" ca="1" si="223"/>
        <v/>
      </c>
      <c r="DF91" s="293" t="str">
        <f t="shared" ca="1" si="224"/>
        <v/>
      </c>
      <c r="DG91" s="293" t="str">
        <f t="shared" ca="1" si="225"/>
        <v/>
      </c>
      <c r="DH91" s="293" t="str">
        <f t="shared" ca="1" si="226"/>
        <v/>
      </c>
      <c r="DI91" s="309" t="str">
        <f t="shared" ca="1" si="227"/>
        <v/>
      </c>
      <c r="DJ91" s="315" t="str">
        <f t="shared" ca="1" si="201"/>
        <v/>
      </c>
      <c r="DK91" s="5" t="str">
        <f t="shared" ca="1" si="228"/>
        <v/>
      </c>
      <c r="DL91" s="6"/>
      <c r="DM91" s="304"/>
      <c r="DN91" s="7"/>
      <c r="DO91" s="7"/>
      <c r="DP91" s="7"/>
      <c r="DQ91" s="7"/>
      <c r="DR91" s="298" t="str">
        <f>IFERROR(VLOOKUP($DL91,'（様式１号）３整理番号表'!$Z$19:$AB$32,3,FALSE),"")</f>
        <v/>
      </c>
      <c r="DS91" s="239" t="str">
        <f t="shared" si="202"/>
        <v/>
      </c>
      <c r="DT91" s="5"/>
      <c r="DU91" s="8"/>
      <c r="DV91" s="62" t="str">
        <f t="shared" ca="1" si="203"/>
        <v/>
      </c>
      <c r="DX91" s="320">
        <f t="shared" ca="1" si="230"/>
        <v>0</v>
      </c>
      <c r="DY91" s="320">
        <f t="shared" ca="1" si="230"/>
        <v>0</v>
      </c>
      <c r="DZ91" s="320">
        <f t="shared" ca="1" si="230"/>
        <v>0</v>
      </c>
      <c r="EA91" s="320">
        <f t="shared" ca="1" si="230"/>
        <v>0</v>
      </c>
      <c r="EB91" s="320">
        <f t="shared" ca="1" si="230"/>
        <v>0</v>
      </c>
      <c r="EC91" s="320">
        <f t="shared" ca="1" si="230"/>
        <v>0</v>
      </c>
      <c r="ED91" s="320">
        <f t="shared" ca="1" si="230"/>
        <v>0</v>
      </c>
      <c r="EE91" s="320">
        <f t="shared" ca="1" si="230"/>
        <v>0</v>
      </c>
      <c r="EF91" s="320">
        <f t="shared" ca="1" si="230"/>
        <v>0</v>
      </c>
      <c r="EG91" s="320">
        <f t="shared" ca="1" si="230"/>
        <v>0</v>
      </c>
      <c r="EH91" s="320">
        <f t="shared" ca="1" si="230"/>
        <v>0</v>
      </c>
      <c r="EI91" s="320">
        <f t="shared" ca="1" si="230"/>
        <v>0</v>
      </c>
      <c r="EJ91" s="320">
        <f t="shared" ca="1" si="230"/>
        <v>0</v>
      </c>
      <c r="EK91" s="320">
        <f t="shared" ca="1" si="230"/>
        <v>0</v>
      </c>
      <c r="EM91" s="278" t="str">
        <f t="shared" ca="1" si="254"/>
        <v/>
      </c>
      <c r="EN91" s="278" t="str">
        <f t="shared" ca="1" si="220"/>
        <v/>
      </c>
      <c r="EO91" s="278" t="str">
        <f t="shared" ca="1" si="221"/>
        <v/>
      </c>
      <c r="EP91" s="278" t="str">
        <f t="shared" ca="1" si="204"/>
        <v/>
      </c>
      <c r="EQ91" s="278" t="str">
        <f ca="1">IFERROR(INDEX('郵便番号（石川県）'!$A$3:$F$2574,MATCH(INDIRECT("'("&amp;EM91&amp;")'!E7"),'郵便番号（石川県）'!$A$3:$A$2574,0),6),"")</f>
        <v/>
      </c>
      <c r="ER91" s="278" t="str">
        <f ca="1">IFERROR(INDEX('郵便番号（石川県）'!$A$3:$F$2574,MATCH(INDIRECT("'("&amp;$EM91&amp;")'!E7"),'郵便番号（石川県）'!$A$3:$A$2574,0),5),"")</f>
        <v/>
      </c>
      <c r="ES91" s="278" t="str">
        <f t="shared" ca="1" si="205"/>
        <v/>
      </c>
      <c r="ET91" s="278" t="str">
        <f t="shared" ca="1" si="206"/>
        <v/>
      </c>
      <c r="EU91" s="278" t="str">
        <f t="shared" ca="1" si="207"/>
        <v/>
      </c>
      <c r="EV91" s="278" t="str">
        <f t="shared" ca="1" si="208"/>
        <v/>
      </c>
      <c r="EW91" s="278" t="str">
        <f t="shared" ca="1" si="209"/>
        <v/>
      </c>
      <c r="EX91" s="278" t="str">
        <f t="shared" ca="1" si="210"/>
        <v/>
      </c>
      <c r="EY91" s="278" t="str">
        <f t="shared" ca="1" si="211"/>
        <v/>
      </c>
      <c r="EZ91" s="278" t="str">
        <f t="shared" ca="1" si="212"/>
        <v/>
      </c>
      <c r="FA91" s="278" t="str">
        <f t="shared" ca="1" si="213"/>
        <v/>
      </c>
      <c r="FB91" s="661" t="str">
        <f t="shared" ca="1" si="214"/>
        <v/>
      </c>
      <c r="FC91" s="663">
        <v>81</v>
      </c>
      <c r="FD91" s="279" t="str">
        <f t="shared" ca="1" si="215"/>
        <v/>
      </c>
    </row>
    <row r="92" spans="1:160" ht="34.5" customHeight="1" x14ac:dyDescent="0.15">
      <c r="A92" s="401">
        <f t="shared" ca="1" si="24"/>
        <v>0</v>
      </c>
      <c r="B92" s="402">
        <f t="shared" si="154"/>
        <v>1</v>
      </c>
      <c r="C92" s="403">
        <f t="shared" ca="1" si="242"/>
        <v>0</v>
      </c>
      <c r="D92" s="403">
        <f t="shared" ca="1" si="243"/>
        <v>0</v>
      </c>
      <c r="E92" s="403">
        <f t="shared" ca="1" si="244"/>
        <v>0</v>
      </c>
      <c r="F92" s="403">
        <f t="shared" ca="1" si="245"/>
        <v>0</v>
      </c>
      <c r="G92" s="403">
        <f t="shared" ca="1" si="246"/>
        <v>0</v>
      </c>
      <c r="H92" s="403">
        <f t="shared" si="247"/>
        <v>0</v>
      </c>
      <c r="I92" s="403">
        <f t="shared" ca="1" si="248"/>
        <v>0</v>
      </c>
      <c r="J92" s="403">
        <f t="shared" ca="1" si="249"/>
        <v>0</v>
      </c>
      <c r="K92" s="402">
        <f t="shared" ca="1" si="250"/>
        <v>0</v>
      </c>
      <c r="L92" s="402">
        <f t="shared" ca="1" si="251"/>
        <v>0</v>
      </c>
      <c r="M92" s="402">
        <f t="shared" ca="1" si="252"/>
        <v>0</v>
      </c>
      <c r="N92" s="404" t="str">
        <f t="shared" ca="1" si="253"/>
        <v>石川県</v>
      </c>
      <c r="O92" s="63"/>
      <c r="P92" s="145" t="s">
        <v>412</v>
      </c>
      <c r="Q92" s="322" t="str">
        <f t="shared" ca="1" si="156"/>
        <v/>
      </c>
      <c r="R92" s="322" t="str">
        <f t="shared" ca="1" si="157"/>
        <v/>
      </c>
      <c r="S92" s="32" t="str">
        <f t="shared" ca="1" si="240"/>
        <v/>
      </c>
      <c r="T92" s="32" t="str">
        <f t="shared" ca="1" si="241"/>
        <v/>
      </c>
      <c r="U92" s="186" t="str">
        <f t="shared" ca="1" si="158"/>
        <v/>
      </c>
      <c r="V92" s="326">
        <f ca="1">IFERROR(VLOOKUP(U92,'（様式１号）３整理番号表'!$B$4:$H$5,2,FALSE),0)</f>
        <v>0</v>
      </c>
      <c r="W92" s="67">
        <f t="shared" ca="1" si="231"/>
        <v>0</v>
      </c>
      <c r="X92" s="23" t="str">
        <f t="shared" ca="1" si="229"/>
        <v/>
      </c>
      <c r="Y92" s="52" t="str">
        <f t="shared" ca="1" si="159"/>
        <v/>
      </c>
      <c r="Z92" s="68">
        <f ca="1">IFERROR(VLOOKUP(Y92,'（様式１号）３整理番号表'!$B$10:$H$16,2,FALSE),0)</f>
        <v>0</v>
      </c>
      <c r="AA92" s="52" t="str">
        <f t="shared" ca="1" si="160"/>
        <v/>
      </c>
      <c r="AB92" s="52" t="str">
        <f t="shared" ca="1" si="161"/>
        <v/>
      </c>
      <c r="AC92" s="68">
        <f ca="1">IFERROR(VLOOKUP(AB92,'（様式１号）３整理番号表'!$B$21:$H$22,2,FALSE),0)</f>
        <v>0</v>
      </c>
      <c r="AD92" s="52" t="str">
        <f t="shared" ca="1" si="155"/>
        <v/>
      </c>
      <c r="AE92" s="68">
        <f ca="1">IFERROR(VLOOKUP(AD92,'（様式１号）３整理番号表'!$B$26:$H$31,2,FALSE),0)</f>
        <v>0</v>
      </c>
      <c r="AF92" s="52" t="str">
        <f t="shared" ca="1" si="162"/>
        <v/>
      </c>
      <c r="AG92" s="68">
        <f ca="1">IFERROR(VLOOKUP(AF92,'（様式１号）３整理番号表'!$J$5:$N$59,2,FALSE),0)</f>
        <v>0</v>
      </c>
      <c r="AH92" s="51" t="str">
        <f t="shared" ca="1" si="163"/>
        <v/>
      </c>
      <c r="AI92" s="68">
        <f ca="1">IFERROR(VLOOKUP(AH92,'（様式１号）３整理番号表'!$P$5:$R$29,2,FALSE),0)</f>
        <v>0</v>
      </c>
      <c r="AJ92" s="71" t="str">
        <f t="shared" ca="1" si="164"/>
        <v/>
      </c>
      <c r="AK92" s="71" t="str">
        <f t="shared" ca="1" si="165"/>
        <v/>
      </c>
      <c r="AL92" s="71"/>
      <c r="AM92" s="51" t="str">
        <f t="shared" ca="1" si="166"/>
        <v/>
      </c>
      <c r="AN92" s="68">
        <f ca="1">IFERROR(VLOOKUP(AM92,'（様式１号）３整理番号表'!$P$5:$R$29,2,FALSE),0)</f>
        <v>0</v>
      </c>
      <c r="AO92" s="52" t="str">
        <f t="shared" ca="1" si="167"/>
        <v/>
      </c>
      <c r="AP92" s="68">
        <f t="shared" ca="1" si="232"/>
        <v>0</v>
      </c>
      <c r="AQ92" s="52" t="str">
        <f t="shared" ca="1" si="168"/>
        <v/>
      </c>
      <c r="AR92" s="23" t="str">
        <f t="shared" ca="1" si="169"/>
        <v/>
      </c>
      <c r="AS92" s="68" t="str">
        <f t="shared" ca="1" si="233"/>
        <v/>
      </c>
      <c r="AT92" s="188" t="str">
        <f t="shared" ca="1" si="170"/>
        <v/>
      </c>
      <c r="AU92" s="55" t="str">
        <f t="shared" ca="1" si="171"/>
        <v/>
      </c>
      <c r="AV92" s="655" t="str">
        <f t="shared" ref="AV92:AY155" ca="1" si="256">IF($AU92="","",$AU92)</f>
        <v/>
      </c>
      <c r="AW92" s="655" t="str">
        <f t="shared" ca="1" si="255"/>
        <v/>
      </c>
      <c r="AX92" s="655" t="str">
        <f t="shared" ca="1" si="255"/>
        <v/>
      </c>
      <c r="AY92" s="655" t="str">
        <f t="shared" ca="1" si="255"/>
        <v/>
      </c>
      <c r="AZ92" s="655" t="str">
        <f t="shared" ca="1" si="172"/>
        <v/>
      </c>
      <c r="BA92" s="655" t="str">
        <f t="shared" ref="BA92:BC155" ca="1" si="257">IF($AZ92="","",$AZ92)</f>
        <v/>
      </c>
      <c r="BB92" s="655" t="str">
        <f t="shared" ca="1" si="257"/>
        <v/>
      </c>
      <c r="BC92" s="655" t="str">
        <f t="shared" ca="1" si="257"/>
        <v/>
      </c>
      <c r="BD92" s="51" t="str">
        <f t="shared" ca="1" si="173"/>
        <v/>
      </c>
      <c r="BE92" s="52" t="str">
        <f t="shared" ca="1" si="174"/>
        <v/>
      </c>
      <c r="BF92" s="69">
        <f ca="1">IF(BD92&lt;&gt;"",INDEX('（様式１号）３整理番号表'!$AB$7:$AQ$12,MATCH(BD92,'（様式１号）３整理番号表'!$AA$7:$AA$12,0),MATCH(BE92,'（様式１号）３整理番号表'!$AB$6:$AQ$6,0)),0)</f>
        <v>0</v>
      </c>
      <c r="BG92" s="71" t="str">
        <f t="shared" ca="1" si="234"/>
        <v/>
      </c>
      <c r="BH92" s="54" t="str">
        <f t="shared" ca="1" si="235"/>
        <v/>
      </c>
      <c r="BI92" s="55" t="str">
        <f t="shared" ca="1" si="175"/>
        <v/>
      </c>
      <c r="BJ92" s="54" t="str">
        <f t="shared" ca="1" si="176"/>
        <v/>
      </c>
      <c r="BK92" s="53" t="str">
        <f t="shared" ca="1" si="177"/>
        <v/>
      </c>
      <c r="BL92" s="56" t="str">
        <f t="shared" ca="1" si="178"/>
        <v/>
      </c>
      <c r="BM92" s="57" t="str">
        <f t="shared" ca="1" si="179"/>
        <v/>
      </c>
      <c r="BN92" s="58" t="str">
        <f t="shared" ca="1" si="180"/>
        <v/>
      </c>
      <c r="BO92" s="56" t="str">
        <f t="shared" ca="1" si="181"/>
        <v/>
      </c>
      <c r="BP92" s="72" t="str">
        <f t="shared" ca="1" si="182"/>
        <v/>
      </c>
      <c r="BQ92" s="70" t="str">
        <f t="shared" ca="1" si="183"/>
        <v/>
      </c>
      <c r="BR92" s="160" t="str">
        <f t="shared" ca="1" si="216"/>
        <v/>
      </c>
      <c r="BS92" s="638" t="str">
        <f t="shared" ca="1" si="184"/>
        <v/>
      </c>
      <c r="BT92" s="51" t="str">
        <f t="shared" ca="1" si="185"/>
        <v/>
      </c>
      <c r="BU92" s="59" t="str">
        <f t="shared" ca="1" si="186"/>
        <v/>
      </c>
      <c r="BV92" s="60" t="str">
        <f t="shared" ca="1" si="187"/>
        <v/>
      </c>
      <c r="BW92" s="209">
        <f ca="1">IF('ポイント要件確認等（個別表）'!AD92=1,ROUNDDOWN('ポイント要件確認等（個別表）'!AV92,-3),IF('ポイント要件確認等（個別表）'!AD92=2,ROUNDDOWN('ポイント要件確認等（個別表）'!BH92,-3),IF('ポイント要件確認等（個別表）'!AD92=3,ROUNDDOWN('ポイント要件確認等（個別表）'!BT92,-3),0)))</f>
        <v>0</v>
      </c>
      <c r="BX92" s="60" t="str">
        <f t="shared" ca="1" si="188"/>
        <v/>
      </c>
      <c r="BY92" s="210" t="e">
        <f t="shared" ca="1" si="236"/>
        <v>#VALUE!</v>
      </c>
      <c r="BZ92" s="210">
        <f t="shared" ca="1" si="237"/>
        <v>0</v>
      </c>
      <c r="CA92" s="60" t="str">
        <f t="shared" ca="1" si="189"/>
        <v/>
      </c>
      <c r="CB92" s="60" t="str">
        <f t="shared" ca="1" si="190"/>
        <v/>
      </c>
      <c r="CC92" s="636"/>
      <c r="CD92" s="60" t="str">
        <f t="shared" ca="1" si="191"/>
        <v/>
      </c>
      <c r="CE92" s="161" t="str">
        <f t="shared" ca="1" si="192"/>
        <v/>
      </c>
      <c r="CF92" s="225" t="str">
        <f t="shared" ca="1" si="193"/>
        <v>含税額</v>
      </c>
      <c r="CG92" s="226" t="str">
        <f t="shared" ca="1" si="194"/>
        <v/>
      </c>
      <c r="CH92" s="61"/>
      <c r="CI92" s="223"/>
      <c r="CJ92" s="213">
        <v>82</v>
      </c>
      <c r="CK92" s="218"/>
      <c r="CL92" s="51"/>
      <c r="CM92" s="68" t="str">
        <f>IFERROR(VLOOKUP(CL92,'（様式１号）３整理番号表'!$T$5:$V$15,2,FALSE),"")</f>
        <v/>
      </c>
      <c r="CN92" s="52"/>
      <c r="CO92" s="68" t="str">
        <f>IFERROR(VLOOKUP(CN92,'（様式１号）３整理番号表'!$T$19:$V$24,2,FALSE),"")</f>
        <v/>
      </c>
      <c r="CP92" s="52"/>
      <c r="CQ92" s="210">
        <f t="shared" si="238"/>
        <v>0</v>
      </c>
      <c r="CR92" s="227">
        <f t="shared" si="239"/>
        <v>0</v>
      </c>
      <c r="CS92" s="335" t="str">
        <f t="shared" ca="1" si="217"/>
        <v/>
      </c>
      <c r="CT92" s="31" t="str">
        <f t="shared" ca="1" si="195"/>
        <v/>
      </c>
      <c r="CU92" s="30" t="str">
        <f t="shared" ca="1" si="218"/>
        <v/>
      </c>
      <c r="CV92" s="236" t="str">
        <f t="shared" ca="1" si="196"/>
        <v/>
      </c>
      <c r="CW92" s="236" t="str">
        <f t="shared" ca="1" si="197"/>
        <v/>
      </c>
      <c r="CX92" s="236" t="str">
        <f t="shared" ca="1" si="198"/>
        <v/>
      </c>
      <c r="CY92" s="236" t="str">
        <f t="shared" ca="1" si="199"/>
        <v/>
      </c>
      <c r="CZ92" s="296" t="str">
        <f ca="1">IFERROR(VLOOKUP($CS92,'（様式１号）３整理番号表'!$Z$19:$AB$32,3,FALSE),"")</f>
        <v/>
      </c>
      <c r="DA92" s="239" t="str">
        <f t="shared" ca="1" si="200"/>
        <v/>
      </c>
      <c r="DB92" s="5"/>
      <c r="DC92" s="301" t="str">
        <f t="shared" ca="1" si="219"/>
        <v/>
      </c>
      <c r="DD92" s="304" t="str">
        <f t="shared" ca="1" si="222"/>
        <v/>
      </c>
      <c r="DE92" s="293" t="str">
        <f t="shared" ca="1" si="223"/>
        <v/>
      </c>
      <c r="DF92" s="293" t="str">
        <f t="shared" ca="1" si="224"/>
        <v/>
      </c>
      <c r="DG92" s="293" t="str">
        <f t="shared" ca="1" si="225"/>
        <v/>
      </c>
      <c r="DH92" s="293" t="str">
        <f t="shared" ca="1" si="226"/>
        <v/>
      </c>
      <c r="DI92" s="309" t="str">
        <f t="shared" ca="1" si="227"/>
        <v/>
      </c>
      <c r="DJ92" s="315" t="str">
        <f t="shared" ca="1" si="201"/>
        <v/>
      </c>
      <c r="DK92" s="5" t="str">
        <f t="shared" ca="1" si="228"/>
        <v/>
      </c>
      <c r="DL92" s="6"/>
      <c r="DM92" s="304"/>
      <c r="DN92" s="7"/>
      <c r="DO92" s="7"/>
      <c r="DP92" s="7"/>
      <c r="DQ92" s="7"/>
      <c r="DR92" s="298" t="str">
        <f>IFERROR(VLOOKUP($DL92,'（様式１号）３整理番号表'!$Z$19:$AB$32,3,FALSE),"")</f>
        <v/>
      </c>
      <c r="DS92" s="239" t="str">
        <f t="shared" si="202"/>
        <v/>
      </c>
      <c r="DT92" s="5"/>
      <c r="DU92" s="8"/>
      <c r="DV92" s="62" t="str">
        <f t="shared" ca="1" si="203"/>
        <v/>
      </c>
      <c r="DX92" s="320">
        <f t="shared" ca="1" si="230"/>
        <v>0</v>
      </c>
      <c r="DY92" s="320">
        <f t="shared" ca="1" si="230"/>
        <v>0</v>
      </c>
      <c r="DZ92" s="320">
        <f t="shared" ca="1" si="230"/>
        <v>0</v>
      </c>
      <c r="EA92" s="320">
        <f t="shared" ca="1" si="230"/>
        <v>0</v>
      </c>
      <c r="EB92" s="320">
        <f t="shared" ca="1" si="230"/>
        <v>0</v>
      </c>
      <c r="EC92" s="320">
        <f t="shared" ca="1" si="230"/>
        <v>0</v>
      </c>
      <c r="ED92" s="320">
        <f t="shared" ca="1" si="230"/>
        <v>0</v>
      </c>
      <c r="EE92" s="320">
        <f t="shared" ca="1" si="230"/>
        <v>0</v>
      </c>
      <c r="EF92" s="320">
        <f t="shared" ca="1" si="230"/>
        <v>0</v>
      </c>
      <c r="EG92" s="320">
        <f t="shared" ca="1" si="230"/>
        <v>0</v>
      </c>
      <c r="EH92" s="320">
        <f t="shared" ca="1" si="230"/>
        <v>0</v>
      </c>
      <c r="EI92" s="320">
        <f t="shared" ca="1" si="230"/>
        <v>0</v>
      </c>
      <c r="EJ92" s="320">
        <f t="shared" ca="1" si="230"/>
        <v>0</v>
      </c>
      <c r="EK92" s="320">
        <f t="shared" ca="1" si="230"/>
        <v>0</v>
      </c>
      <c r="EM92" s="278" t="str">
        <f t="shared" ca="1" si="254"/>
        <v/>
      </c>
      <c r="EN92" s="278" t="str">
        <f t="shared" ca="1" si="220"/>
        <v/>
      </c>
      <c r="EO92" s="278" t="str">
        <f t="shared" ca="1" si="221"/>
        <v/>
      </c>
      <c r="EP92" s="278" t="str">
        <f t="shared" ca="1" si="204"/>
        <v/>
      </c>
      <c r="EQ92" s="278" t="str">
        <f ca="1">IFERROR(INDEX('郵便番号（石川県）'!$A$3:$F$2574,MATCH(INDIRECT("'("&amp;EM92&amp;")'!E7"),'郵便番号（石川県）'!$A$3:$A$2574,0),6),"")</f>
        <v/>
      </c>
      <c r="ER92" s="278" t="str">
        <f ca="1">IFERROR(INDEX('郵便番号（石川県）'!$A$3:$F$2574,MATCH(INDIRECT("'("&amp;$EM92&amp;")'!E7"),'郵便番号（石川県）'!$A$3:$A$2574,0),5),"")</f>
        <v/>
      </c>
      <c r="ES92" s="278" t="str">
        <f t="shared" ca="1" si="205"/>
        <v/>
      </c>
      <c r="ET92" s="278" t="str">
        <f t="shared" ca="1" si="206"/>
        <v/>
      </c>
      <c r="EU92" s="278" t="str">
        <f t="shared" ca="1" si="207"/>
        <v/>
      </c>
      <c r="EV92" s="278" t="str">
        <f t="shared" ca="1" si="208"/>
        <v/>
      </c>
      <c r="EW92" s="278" t="str">
        <f t="shared" ca="1" si="209"/>
        <v/>
      </c>
      <c r="EX92" s="278" t="str">
        <f t="shared" ca="1" si="210"/>
        <v/>
      </c>
      <c r="EY92" s="278" t="str">
        <f t="shared" ca="1" si="211"/>
        <v/>
      </c>
      <c r="EZ92" s="278" t="str">
        <f t="shared" ca="1" si="212"/>
        <v/>
      </c>
      <c r="FA92" s="278" t="str">
        <f t="shared" ca="1" si="213"/>
        <v/>
      </c>
      <c r="FB92" s="661" t="str">
        <f t="shared" ca="1" si="214"/>
        <v/>
      </c>
      <c r="FC92" s="664">
        <v>82</v>
      </c>
      <c r="FD92" s="279" t="str">
        <f t="shared" ca="1" si="215"/>
        <v/>
      </c>
    </row>
    <row r="93" spans="1:160" ht="34.5" customHeight="1" x14ac:dyDescent="0.15">
      <c r="A93" s="401">
        <f t="shared" ca="1" si="24"/>
        <v>0</v>
      </c>
      <c r="B93" s="402">
        <f t="shared" si="154"/>
        <v>1</v>
      </c>
      <c r="C93" s="403">
        <f t="shared" ca="1" si="242"/>
        <v>0</v>
      </c>
      <c r="D93" s="403">
        <f t="shared" ca="1" si="243"/>
        <v>0</v>
      </c>
      <c r="E93" s="403">
        <f t="shared" ca="1" si="244"/>
        <v>0</v>
      </c>
      <c r="F93" s="403">
        <f t="shared" ca="1" si="245"/>
        <v>0</v>
      </c>
      <c r="G93" s="403">
        <f t="shared" ca="1" si="246"/>
        <v>0</v>
      </c>
      <c r="H93" s="403">
        <f t="shared" si="247"/>
        <v>0</v>
      </c>
      <c r="I93" s="403">
        <f t="shared" ca="1" si="248"/>
        <v>0</v>
      </c>
      <c r="J93" s="403">
        <f t="shared" ca="1" si="249"/>
        <v>0</v>
      </c>
      <c r="K93" s="402">
        <f t="shared" ca="1" si="250"/>
        <v>0</v>
      </c>
      <c r="L93" s="402">
        <f t="shared" ca="1" si="251"/>
        <v>0</v>
      </c>
      <c r="M93" s="402">
        <f t="shared" ca="1" si="252"/>
        <v>0</v>
      </c>
      <c r="N93" s="404" t="str">
        <f t="shared" ca="1" si="253"/>
        <v>石川県</v>
      </c>
      <c r="O93" s="63"/>
      <c r="P93" s="145" t="s">
        <v>412</v>
      </c>
      <c r="Q93" s="322" t="str">
        <f t="shared" ca="1" si="156"/>
        <v/>
      </c>
      <c r="R93" s="322" t="str">
        <f t="shared" ca="1" si="157"/>
        <v/>
      </c>
      <c r="S93" s="32" t="str">
        <f t="shared" ca="1" si="240"/>
        <v/>
      </c>
      <c r="T93" s="32" t="str">
        <f t="shared" ca="1" si="241"/>
        <v/>
      </c>
      <c r="U93" s="186" t="str">
        <f t="shared" ca="1" si="158"/>
        <v/>
      </c>
      <c r="V93" s="326">
        <f ca="1">IFERROR(VLOOKUP(U93,'（様式１号）３整理番号表'!$B$4:$H$5,2,FALSE),0)</f>
        <v>0</v>
      </c>
      <c r="W93" s="67">
        <f t="shared" ca="1" si="231"/>
        <v>0</v>
      </c>
      <c r="X93" s="23" t="str">
        <f t="shared" ca="1" si="229"/>
        <v/>
      </c>
      <c r="Y93" s="52" t="str">
        <f t="shared" ca="1" si="159"/>
        <v/>
      </c>
      <c r="Z93" s="68">
        <f ca="1">IFERROR(VLOOKUP(Y93,'（様式１号）３整理番号表'!$B$10:$H$16,2,FALSE),0)</f>
        <v>0</v>
      </c>
      <c r="AA93" s="52" t="str">
        <f t="shared" ca="1" si="160"/>
        <v/>
      </c>
      <c r="AB93" s="52" t="str">
        <f t="shared" ca="1" si="161"/>
        <v/>
      </c>
      <c r="AC93" s="68">
        <f ca="1">IFERROR(VLOOKUP(AB93,'（様式１号）３整理番号表'!$B$21:$H$22,2,FALSE),0)</f>
        <v>0</v>
      </c>
      <c r="AD93" s="52" t="str">
        <f t="shared" ca="1" si="155"/>
        <v/>
      </c>
      <c r="AE93" s="68">
        <f ca="1">IFERROR(VLOOKUP(AD93,'（様式１号）３整理番号表'!$B$26:$H$31,2,FALSE),0)</f>
        <v>0</v>
      </c>
      <c r="AF93" s="52" t="str">
        <f t="shared" ca="1" si="162"/>
        <v/>
      </c>
      <c r="AG93" s="68">
        <f ca="1">IFERROR(VLOOKUP(AF93,'（様式１号）３整理番号表'!$J$5:$N$59,2,FALSE),0)</f>
        <v>0</v>
      </c>
      <c r="AH93" s="51" t="str">
        <f t="shared" ca="1" si="163"/>
        <v/>
      </c>
      <c r="AI93" s="68">
        <f ca="1">IFERROR(VLOOKUP(AH93,'（様式１号）３整理番号表'!$P$5:$R$29,2,FALSE),0)</f>
        <v>0</v>
      </c>
      <c r="AJ93" s="71" t="str">
        <f t="shared" ca="1" si="164"/>
        <v/>
      </c>
      <c r="AK93" s="71" t="str">
        <f t="shared" ca="1" si="165"/>
        <v/>
      </c>
      <c r="AL93" s="71"/>
      <c r="AM93" s="51" t="str">
        <f t="shared" ca="1" si="166"/>
        <v/>
      </c>
      <c r="AN93" s="68">
        <f ca="1">IFERROR(VLOOKUP(AM93,'（様式１号）３整理番号表'!$P$5:$R$29,2,FALSE),0)</f>
        <v>0</v>
      </c>
      <c r="AO93" s="52" t="str">
        <f t="shared" ca="1" si="167"/>
        <v/>
      </c>
      <c r="AP93" s="68">
        <f t="shared" ca="1" si="232"/>
        <v>0</v>
      </c>
      <c r="AQ93" s="52" t="str">
        <f t="shared" ca="1" si="168"/>
        <v/>
      </c>
      <c r="AR93" s="23" t="str">
        <f t="shared" ca="1" si="169"/>
        <v/>
      </c>
      <c r="AS93" s="68" t="str">
        <f t="shared" ca="1" si="233"/>
        <v/>
      </c>
      <c r="AT93" s="188" t="str">
        <f t="shared" ca="1" si="170"/>
        <v/>
      </c>
      <c r="AU93" s="55" t="str">
        <f t="shared" ca="1" si="171"/>
        <v/>
      </c>
      <c r="AV93" s="655" t="str">
        <f t="shared" ca="1" si="256"/>
        <v/>
      </c>
      <c r="AW93" s="655" t="str">
        <f t="shared" ca="1" si="255"/>
        <v/>
      </c>
      <c r="AX93" s="655" t="str">
        <f t="shared" ca="1" si="255"/>
        <v/>
      </c>
      <c r="AY93" s="655" t="str">
        <f t="shared" ca="1" si="255"/>
        <v/>
      </c>
      <c r="AZ93" s="655" t="str">
        <f t="shared" ca="1" si="172"/>
        <v/>
      </c>
      <c r="BA93" s="655" t="str">
        <f t="shared" ca="1" si="257"/>
        <v/>
      </c>
      <c r="BB93" s="655" t="str">
        <f t="shared" ca="1" si="257"/>
        <v/>
      </c>
      <c r="BC93" s="655" t="str">
        <f t="shared" ca="1" si="257"/>
        <v/>
      </c>
      <c r="BD93" s="51" t="str">
        <f t="shared" ca="1" si="173"/>
        <v/>
      </c>
      <c r="BE93" s="52" t="str">
        <f t="shared" ca="1" si="174"/>
        <v/>
      </c>
      <c r="BF93" s="69">
        <f ca="1">IF(BD93&lt;&gt;"",INDEX('（様式１号）３整理番号表'!$AB$7:$AQ$12,MATCH(BD93,'（様式１号）３整理番号表'!$AA$7:$AA$12,0),MATCH(BE93,'（様式１号）３整理番号表'!$AB$6:$AQ$6,0)),0)</f>
        <v>0</v>
      </c>
      <c r="BG93" s="71" t="str">
        <f t="shared" ca="1" si="234"/>
        <v/>
      </c>
      <c r="BH93" s="54" t="str">
        <f t="shared" ca="1" si="235"/>
        <v/>
      </c>
      <c r="BI93" s="55" t="str">
        <f t="shared" ca="1" si="175"/>
        <v/>
      </c>
      <c r="BJ93" s="54" t="str">
        <f t="shared" ca="1" si="176"/>
        <v/>
      </c>
      <c r="BK93" s="53" t="str">
        <f t="shared" ca="1" si="177"/>
        <v/>
      </c>
      <c r="BL93" s="56" t="str">
        <f t="shared" ca="1" si="178"/>
        <v/>
      </c>
      <c r="BM93" s="57" t="str">
        <f t="shared" ca="1" si="179"/>
        <v/>
      </c>
      <c r="BN93" s="58" t="str">
        <f t="shared" ca="1" si="180"/>
        <v/>
      </c>
      <c r="BO93" s="56" t="str">
        <f t="shared" ca="1" si="181"/>
        <v/>
      </c>
      <c r="BP93" s="72" t="str">
        <f t="shared" ca="1" si="182"/>
        <v/>
      </c>
      <c r="BQ93" s="70" t="str">
        <f t="shared" ca="1" si="183"/>
        <v/>
      </c>
      <c r="BR93" s="160" t="str">
        <f t="shared" ca="1" si="216"/>
        <v/>
      </c>
      <c r="BS93" s="638" t="str">
        <f t="shared" ca="1" si="184"/>
        <v/>
      </c>
      <c r="BT93" s="51" t="str">
        <f t="shared" ca="1" si="185"/>
        <v/>
      </c>
      <c r="BU93" s="59" t="str">
        <f t="shared" ca="1" si="186"/>
        <v/>
      </c>
      <c r="BV93" s="60" t="str">
        <f t="shared" ca="1" si="187"/>
        <v/>
      </c>
      <c r="BW93" s="209">
        <f ca="1">IF('ポイント要件確認等（個別表）'!AD93=1,ROUNDDOWN('ポイント要件確認等（個別表）'!AV93,-3),IF('ポイント要件確認等（個別表）'!AD93=2,ROUNDDOWN('ポイント要件確認等（個別表）'!BH93,-3),IF('ポイント要件確認等（個別表）'!AD93=3,ROUNDDOWN('ポイント要件確認等（個別表）'!BT93,-3),0)))</f>
        <v>0</v>
      </c>
      <c r="BX93" s="60" t="str">
        <f t="shared" ca="1" si="188"/>
        <v/>
      </c>
      <c r="BY93" s="210" t="e">
        <f t="shared" ca="1" si="236"/>
        <v>#VALUE!</v>
      </c>
      <c r="BZ93" s="210">
        <f t="shared" ca="1" si="237"/>
        <v>0</v>
      </c>
      <c r="CA93" s="60" t="str">
        <f t="shared" ca="1" si="189"/>
        <v/>
      </c>
      <c r="CB93" s="60" t="str">
        <f t="shared" ca="1" si="190"/>
        <v/>
      </c>
      <c r="CC93" s="636"/>
      <c r="CD93" s="60" t="str">
        <f t="shared" ca="1" si="191"/>
        <v/>
      </c>
      <c r="CE93" s="161" t="str">
        <f t="shared" ca="1" si="192"/>
        <v/>
      </c>
      <c r="CF93" s="225" t="str">
        <f t="shared" ca="1" si="193"/>
        <v>含税額</v>
      </c>
      <c r="CG93" s="226" t="str">
        <f t="shared" ca="1" si="194"/>
        <v/>
      </c>
      <c r="CH93" s="61"/>
      <c r="CI93" s="223"/>
      <c r="CJ93" s="213">
        <v>83</v>
      </c>
      <c r="CK93" s="218"/>
      <c r="CL93" s="51"/>
      <c r="CM93" s="68" t="str">
        <f>IFERROR(VLOOKUP(CL93,'（様式１号）３整理番号表'!$T$5:$V$15,2,FALSE),"")</f>
        <v/>
      </c>
      <c r="CN93" s="52"/>
      <c r="CO93" s="68" t="str">
        <f>IFERROR(VLOOKUP(CN93,'（様式１号）３整理番号表'!$T$19:$V$24,2,FALSE),"")</f>
        <v/>
      </c>
      <c r="CP93" s="52"/>
      <c r="CQ93" s="210">
        <f t="shared" si="238"/>
        <v>0</v>
      </c>
      <c r="CR93" s="227">
        <f t="shared" si="239"/>
        <v>0</v>
      </c>
      <c r="CS93" s="335" t="str">
        <f t="shared" ca="1" si="217"/>
        <v/>
      </c>
      <c r="CT93" s="31" t="str">
        <f t="shared" ca="1" si="195"/>
        <v/>
      </c>
      <c r="CU93" s="30" t="str">
        <f t="shared" ca="1" si="218"/>
        <v/>
      </c>
      <c r="CV93" s="236" t="str">
        <f t="shared" ca="1" si="196"/>
        <v/>
      </c>
      <c r="CW93" s="236" t="str">
        <f t="shared" ca="1" si="197"/>
        <v/>
      </c>
      <c r="CX93" s="236" t="str">
        <f t="shared" ca="1" si="198"/>
        <v/>
      </c>
      <c r="CY93" s="236" t="str">
        <f t="shared" ca="1" si="199"/>
        <v/>
      </c>
      <c r="CZ93" s="296" t="str">
        <f ca="1">IFERROR(VLOOKUP($CS93,'（様式１号）３整理番号表'!$Z$19:$AB$32,3,FALSE),"")</f>
        <v/>
      </c>
      <c r="DA93" s="239" t="str">
        <f t="shared" ca="1" si="200"/>
        <v/>
      </c>
      <c r="DB93" s="5"/>
      <c r="DC93" s="301" t="str">
        <f t="shared" ca="1" si="219"/>
        <v/>
      </c>
      <c r="DD93" s="304" t="str">
        <f t="shared" ca="1" si="222"/>
        <v/>
      </c>
      <c r="DE93" s="293" t="str">
        <f t="shared" ca="1" si="223"/>
        <v/>
      </c>
      <c r="DF93" s="293" t="str">
        <f t="shared" ca="1" si="224"/>
        <v/>
      </c>
      <c r="DG93" s="293" t="str">
        <f t="shared" ca="1" si="225"/>
        <v/>
      </c>
      <c r="DH93" s="293" t="str">
        <f t="shared" ca="1" si="226"/>
        <v/>
      </c>
      <c r="DI93" s="309" t="str">
        <f t="shared" ca="1" si="227"/>
        <v/>
      </c>
      <c r="DJ93" s="315" t="str">
        <f t="shared" ca="1" si="201"/>
        <v/>
      </c>
      <c r="DK93" s="5" t="str">
        <f t="shared" ca="1" si="228"/>
        <v/>
      </c>
      <c r="DL93" s="6"/>
      <c r="DM93" s="304"/>
      <c r="DN93" s="7"/>
      <c r="DO93" s="7"/>
      <c r="DP93" s="7"/>
      <c r="DQ93" s="7"/>
      <c r="DR93" s="298" t="str">
        <f>IFERROR(VLOOKUP($DL93,'（様式１号）３整理番号表'!$Z$19:$AB$32,3,FALSE),"")</f>
        <v/>
      </c>
      <c r="DS93" s="239" t="str">
        <f t="shared" si="202"/>
        <v/>
      </c>
      <c r="DT93" s="5"/>
      <c r="DU93" s="8"/>
      <c r="DV93" s="62" t="str">
        <f t="shared" ca="1" si="203"/>
        <v/>
      </c>
      <c r="DX93" s="320">
        <f t="shared" ca="1" si="230"/>
        <v>0</v>
      </c>
      <c r="DY93" s="320">
        <f t="shared" ca="1" si="230"/>
        <v>0</v>
      </c>
      <c r="DZ93" s="320">
        <f t="shared" ca="1" si="230"/>
        <v>0</v>
      </c>
      <c r="EA93" s="320">
        <f t="shared" ca="1" si="230"/>
        <v>0</v>
      </c>
      <c r="EB93" s="320">
        <f t="shared" ca="1" si="230"/>
        <v>0</v>
      </c>
      <c r="EC93" s="320">
        <f t="shared" ca="1" si="230"/>
        <v>0</v>
      </c>
      <c r="ED93" s="320">
        <f t="shared" ca="1" si="230"/>
        <v>0</v>
      </c>
      <c r="EE93" s="320">
        <f t="shared" ca="1" si="230"/>
        <v>0</v>
      </c>
      <c r="EF93" s="320">
        <f t="shared" ca="1" si="230"/>
        <v>0</v>
      </c>
      <c r="EG93" s="320">
        <f t="shared" ca="1" si="230"/>
        <v>0</v>
      </c>
      <c r="EH93" s="320">
        <f t="shared" ca="1" si="230"/>
        <v>0</v>
      </c>
      <c r="EI93" s="320">
        <f t="shared" ca="1" si="230"/>
        <v>0</v>
      </c>
      <c r="EJ93" s="320">
        <f t="shared" ca="1" si="230"/>
        <v>0</v>
      </c>
      <c r="EK93" s="320">
        <f t="shared" ca="1" si="230"/>
        <v>0</v>
      </c>
      <c r="EM93" s="278" t="str">
        <f t="shared" ca="1" si="254"/>
        <v/>
      </c>
      <c r="EN93" s="278" t="str">
        <f t="shared" ca="1" si="220"/>
        <v/>
      </c>
      <c r="EO93" s="278" t="str">
        <f t="shared" ca="1" si="221"/>
        <v/>
      </c>
      <c r="EP93" s="278" t="str">
        <f t="shared" ca="1" si="204"/>
        <v/>
      </c>
      <c r="EQ93" s="278" t="str">
        <f ca="1">IFERROR(INDEX('郵便番号（石川県）'!$A$3:$F$2574,MATCH(INDIRECT("'("&amp;EM93&amp;")'!E7"),'郵便番号（石川県）'!$A$3:$A$2574,0),6),"")</f>
        <v/>
      </c>
      <c r="ER93" s="278" t="str">
        <f ca="1">IFERROR(INDEX('郵便番号（石川県）'!$A$3:$F$2574,MATCH(INDIRECT("'("&amp;$EM93&amp;")'!E7"),'郵便番号（石川県）'!$A$3:$A$2574,0),5),"")</f>
        <v/>
      </c>
      <c r="ES93" s="278" t="str">
        <f t="shared" ca="1" si="205"/>
        <v/>
      </c>
      <c r="ET93" s="278" t="str">
        <f t="shared" ca="1" si="206"/>
        <v/>
      </c>
      <c r="EU93" s="278" t="str">
        <f t="shared" ca="1" si="207"/>
        <v/>
      </c>
      <c r="EV93" s="278" t="str">
        <f t="shared" ca="1" si="208"/>
        <v/>
      </c>
      <c r="EW93" s="278" t="str">
        <f t="shared" ca="1" si="209"/>
        <v/>
      </c>
      <c r="EX93" s="278" t="str">
        <f t="shared" ca="1" si="210"/>
        <v/>
      </c>
      <c r="EY93" s="278" t="str">
        <f t="shared" ca="1" si="211"/>
        <v/>
      </c>
      <c r="EZ93" s="278" t="str">
        <f t="shared" ca="1" si="212"/>
        <v/>
      </c>
      <c r="FA93" s="278" t="str">
        <f t="shared" ca="1" si="213"/>
        <v/>
      </c>
      <c r="FB93" s="661" t="str">
        <f t="shared" ca="1" si="214"/>
        <v/>
      </c>
      <c r="FC93" s="663">
        <v>83</v>
      </c>
      <c r="FD93" s="279" t="str">
        <f t="shared" ca="1" si="215"/>
        <v/>
      </c>
    </row>
    <row r="94" spans="1:160" ht="34.5" customHeight="1" x14ac:dyDescent="0.15">
      <c r="A94" s="401">
        <f t="shared" ca="1" si="24"/>
        <v>0</v>
      </c>
      <c r="B94" s="402">
        <f t="shared" si="154"/>
        <v>1</v>
      </c>
      <c r="C94" s="403">
        <f t="shared" ca="1" si="242"/>
        <v>0</v>
      </c>
      <c r="D94" s="403">
        <f t="shared" ca="1" si="243"/>
        <v>0</v>
      </c>
      <c r="E94" s="403">
        <f t="shared" ca="1" si="244"/>
        <v>0</v>
      </c>
      <c r="F94" s="403">
        <f t="shared" ca="1" si="245"/>
        <v>0</v>
      </c>
      <c r="G94" s="403">
        <f t="shared" ca="1" si="246"/>
        <v>0</v>
      </c>
      <c r="H94" s="403">
        <f t="shared" si="247"/>
        <v>0</v>
      </c>
      <c r="I94" s="403">
        <f t="shared" ca="1" si="248"/>
        <v>0</v>
      </c>
      <c r="J94" s="403">
        <f t="shared" ca="1" si="249"/>
        <v>0</v>
      </c>
      <c r="K94" s="402">
        <f t="shared" ca="1" si="250"/>
        <v>0</v>
      </c>
      <c r="L94" s="402">
        <f t="shared" ca="1" si="251"/>
        <v>0</v>
      </c>
      <c r="M94" s="402">
        <f t="shared" ca="1" si="252"/>
        <v>0</v>
      </c>
      <c r="N94" s="404" t="str">
        <f t="shared" ca="1" si="253"/>
        <v>石川県</v>
      </c>
      <c r="O94" s="63"/>
      <c r="P94" s="145" t="s">
        <v>412</v>
      </c>
      <c r="Q94" s="322" t="str">
        <f t="shared" ca="1" si="156"/>
        <v/>
      </c>
      <c r="R94" s="322" t="str">
        <f t="shared" ca="1" si="157"/>
        <v/>
      </c>
      <c r="S94" s="32" t="str">
        <f t="shared" ca="1" si="240"/>
        <v/>
      </c>
      <c r="T94" s="32" t="str">
        <f t="shared" ca="1" si="241"/>
        <v/>
      </c>
      <c r="U94" s="186" t="str">
        <f t="shared" ca="1" si="158"/>
        <v/>
      </c>
      <c r="V94" s="326">
        <f ca="1">IFERROR(VLOOKUP(U94,'（様式１号）３整理番号表'!$B$4:$H$5,2,FALSE),0)</f>
        <v>0</v>
      </c>
      <c r="W94" s="67">
        <f t="shared" ca="1" si="231"/>
        <v>0</v>
      </c>
      <c r="X94" s="23" t="str">
        <f t="shared" ca="1" si="229"/>
        <v/>
      </c>
      <c r="Y94" s="52" t="str">
        <f t="shared" ca="1" si="159"/>
        <v/>
      </c>
      <c r="Z94" s="68">
        <f ca="1">IFERROR(VLOOKUP(Y94,'（様式１号）３整理番号表'!$B$10:$H$16,2,FALSE),0)</f>
        <v>0</v>
      </c>
      <c r="AA94" s="52" t="str">
        <f t="shared" ca="1" si="160"/>
        <v/>
      </c>
      <c r="AB94" s="52" t="str">
        <f t="shared" ca="1" si="161"/>
        <v/>
      </c>
      <c r="AC94" s="68">
        <f ca="1">IFERROR(VLOOKUP(AB94,'（様式１号）３整理番号表'!$B$21:$H$22,2,FALSE),0)</f>
        <v>0</v>
      </c>
      <c r="AD94" s="52" t="str">
        <f t="shared" ca="1" si="155"/>
        <v/>
      </c>
      <c r="AE94" s="68">
        <f ca="1">IFERROR(VLOOKUP(AD94,'（様式１号）３整理番号表'!$B$26:$H$31,2,FALSE),0)</f>
        <v>0</v>
      </c>
      <c r="AF94" s="52" t="str">
        <f t="shared" ca="1" si="162"/>
        <v/>
      </c>
      <c r="AG94" s="68">
        <f ca="1">IFERROR(VLOOKUP(AF94,'（様式１号）３整理番号表'!$J$5:$N$59,2,FALSE),0)</f>
        <v>0</v>
      </c>
      <c r="AH94" s="51" t="str">
        <f t="shared" ca="1" si="163"/>
        <v/>
      </c>
      <c r="AI94" s="68">
        <f ca="1">IFERROR(VLOOKUP(AH94,'（様式１号）３整理番号表'!$P$5:$R$29,2,FALSE),0)</f>
        <v>0</v>
      </c>
      <c r="AJ94" s="71" t="str">
        <f t="shared" ca="1" si="164"/>
        <v/>
      </c>
      <c r="AK94" s="71" t="str">
        <f t="shared" ca="1" si="165"/>
        <v/>
      </c>
      <c r="AL94" s="71"/>
      <c r="AM94" s="51" t="str">
        <f t="shared" ca="1" si="166"/>
        <v/>
      </c>
      <c r="AN94" s="68">
        <f ca="1">IFERROR(VLOOKUP(AM94,'（様式１号）３整理番号表'!$P$5:$R$29,2,FALSE),0)</f>
        <v>0</v>
      </c>
      <c r="AO94" s="52" t="str">
        <f t="shared" ca="1" si="167"/>
        <v/>
      </c>
      <c r="AP94" s="68">
        <f t="shared" ca="1" si="232"/>
        <v>0</v>
      </c>
      <c r="AQ94" s="52" t="str">
        <f t="shared" ca="1" si="168"/>
        <v/>
      </c>
      <c r="AR94" s="23" t="str">
        <f t="shared" ca="1" si="169"/>
        <v/>
      </c>
      <c r="AS94" s="68" t="str">
        <f t="shared" ca="1" si="233"/>
        <v/>
      </c>
      <c r="AT94" s="188" t="str">
        <f t="shared" ca="1" si="170"/>
        <v/>
      </c>
      <c r="AU94" s="55" t="str">
        <f t="shared" ca="1" si="171"/>
        <v/>
      </c>
      <c r="AV94" s="655" t="str">
        <f t="shared" ca="1" si="256"/>
        <v/>
      </c>
      <c r="AW94" s="655" t="str">
        <f t="shared" ca="1" si="255"/>
        <v/>
      </c>
      <c r="AX94" s="655" t="str">
        <f t="shared" ca="1" si="255"/>
        <v/>
      </c>
      <c r="AY94" s="655" t="str">
        <f t="shared" ca="1" si="255"/>
        <v/>
      </c>
      <c r="AZ94" s="655" t="str">
        <f t="shared" ca="1" si="172"/>
        <v/>
      </c>
      <c r="BA94" s="655" t="str">
        <f t="shared" ca="1" si="257"/>
        <v/>
      </c>
      <c r="BB94" s="655" t="str">
        <f t="shared" ca="1" si="257"/>
        <v/>
      </c>
      <c r="BC94" s="655" t="str">
        <f t="shared" ca="1" si="257"/>
        <v/>
      </c>
      <c r="BD94" s="51" t="str">
        <f t="shared" ca="1" si="173"/>
        <v/>
      </c>
      <c r="BE94" s="52" t="str">
        <f t="shared" ca="1" si="174"/>
        <v/>
      </c>
      <c r="BF94" s="69">
        <f ca="1">IF(BD94&lt;&gt;"",INDEX('（様式１号）３整理番号表'!$AB$7:$AQ$12,MATCH(BD94,'（様式１号）３整理番号表'!$AA$7:$AA$12,0),MATCH(BE94,'（様式１号）３整理番号表'!$AB$6:$AQ$6,0)),0)</f>
        <v>0</v>
      </c>
      <c r="BG94" s="71" t="str">
        <f t="shared" ca="1" si="234"/>
        <v/>
      </c>
      <c r="BH94" s="54" t="str">
        <f t="shared" ca="1" si="235"/>
        <v/>
      </c>
      <c r="BI94" s="55" t="str">
        <f t="shared" ca="1" si="175"/>
        <v/>
      </c>
      <c r="BJ94" s="54" t="str">
        <f t="shared" ca="1" si="176"/>
        <v/>
      </c>
      <c r="BK94" s="53" t="str">
        <f t="shared" ca="1" si="177"/>
        <v/>
      </c>
      <c r="BL94" s="56" t="str">
        <f t="shared" ca="1" si="178"/>
        <v/>
      </c>
      <c r="BM94" s="57" t="str">
        <f t="shared" ca="1" si="179"/>
        <v/>
      </c>
      <c r="BN94" s="58" t="str">
        <f t="shared" ca="1" si="180"/>
        <v/>
      </c>
      <c r="BO94" s="56" t="str">
        <f t="shared" ca="1" si="181"/>
        <v/>
      </c>
      <c r="BP94" s="72" t="str">
        <f t="shared" ca="1" si="182"/>
        <v/>
      </c>
      <c r="BQ94" s="70" t="str">
        <f t="shared" ca="1" si="183"/>
        <v/>
      </c>
      <c r="BR94" s="160" t="str">
        <f t="shared" ca="1" si="216"/>
        <v/>
      </c>
      <c r="BS94" s="638" t="str">
        <f t="shared" ca="1" si="184"/>
        <v/>
      </c>
      <c r="BT94" s="51" t="str">
        <f t="shared" ca="1" si="185"/>
        <v/>
      </c>
      <c r="BU94" s="59" t="str">
        <f t="shared" ca="1" si="186"/>
        <v/>
      </c>
      <c r="BV94" s="60" t="str">
        <f t="shared" ca="1" si="187"/>
        <v/>
      </c>
      <c r="BW94" s="209">
        <f ca="1">IF('ポイント要件確認等（個別表）'!AD94=1,ROUNDDOWN('ポイント要件確認等（個別表）'!AV94,-3),IF('ポイント要件確認等（個別表）'!AD94=2,ROUNDDOWN('ポイント要件確認等（個別表）'!BH94,-3),IF('ポイント要件確認等（個別表）'!AD94=3,ROUNDDOWN('ポイント要件確認等（個別表）'!BT94,-3),0)))</f>
        <v>0</v>
      </c>
      <c r="BX94" s="60" t="str">
        <f t="shared" ca="1" si="188"/>
        <v/>
      </c>
      <c r="BY94" s="210" t="e">
        <f t="shared" ca="1" si="236"/>
        <v>#VALUE!</v>
      </c>
      <c r="BZ94" s="210">
        <f t="shared" ca="1" si="237"/>
        <v>0</v>
      </c>
      <c r="CA94" s="60" t="str">
        <f t="shared" ca="1" si="189"/>
        <v/>
      </c>
      <c r="CB94" s="60" t="str">
        <f t="shared" ca="1" si="190"/>
        <v/>
      </c>
      <c r="CC94" s="636"/>
      <c r="CD94" s="60" t="str">
        <f t="shared" ca="1" si="191"/>
        <v/>
      </c>
      <c r="CE94" s="161" t="str">
        <f t="shared" ca="1" si="192"/>
        <v/>
      </c>
      <c r="CF94" s="225" t="str">
        <f t="shared" ca="1" si="193"/>
        <v>含税額</v>
      </c>
      <c r="CG94" s="226" t="str">
        <f t="shared" ca="1" si="194"/>
        <v/>
      </c>
      <c r="CH94" s="61"/>
      <c r="CI94" s="223"/>
      <c r="CJ94" s="213">
        <v>84</v>
      </c>
      <c r="CK94" s="218"/>
      <c r="CL94" s="51"/>
      <c r="CM94" s="68" t="str">
        <f>IFERROR(VLOOKUP(CL94,'（様式１号）３整理番号表'!$T$5:$V$15,2,FALSE),"")</f>
        <v/>
      </c>
      <c r="CN94" s="52"/>
      <c r="CO94" s="68" t="str">
        <f>IFERROR(VLOOKUP(CN94,'（様式１号）３整理番号表'!$T$19:$V$24,2,FALSE),"")</f>
        <v/>
      </c>
      <c r="CP94" s="52"/>
      <c r="CQ94" s="210">
        <f t="shared" si="238"/>
        <v>0</v>
      </c>
      <c r="CR94" s="227">
        <f t="shared" si="239"/>
        <v>0</v>
      </c>
      <c r="CS94" s="335" t="str">
        <f t="shared" ca="1" si="217"/>
        <v/>
      </c>
      <c r="CT94" s="31" t="str">
        <f t="shared" ca="1" si="195"/>
        <v/>
      </c>
      <c r="CU94" s="30" t="str">
        <f t="shared" ca="1" si="218"/>
        <v/>
      </c>
      <c r="CV94" s="236" t="str">
        <f t="shared" ca="1" si="196"/>
        <v/>
      </c>
      <c r="CW94" s="236" t="str">
        <f t="shared" ca="1" si="197"/>
        <v/>
      </c>
      <c r="CX94" s="236" t="str">
        <f t="shared" ca="1" si="198"/>
        <v/>
      </c>
      <c r="CY94" s="236" t="str">
        <f t="shared" ca="1" si="199"/>
        <v/>
      </c>
      <c r="CZ94" s="296" t="str">
        <f ca="1">IFERROR(VLOOKUP($CS94,'（様式１号）３整理番号表'!$Z$19:$AB$32,3,FALSE),"")</f>
        <v/>
      </c>
      <c r="DA94" s="239" t="str">
        <f t="shared" ca="1" si="200"/>
        <v/>
      </c>
      <c r="DB94" s="5"/>
      <c r="DC94" s="301" t="str">
        <f t="shared" ca="1" si="219"/>
        <v/>
      </c>
      <c r="DD94" s="304" t="str">
        <f t="shared" ca="1" si="222"/>
        <v/>
      </c>
      <c r="DE94" s="293" t="str">
        <f t="shared" ca="1" si="223"/>
        <v/>
      </c>
      <c r="DF94" s="293" t="str">
        <f t="shared" ca="1" si="224"/>
        <v/>
      </c>
      <c r="DG94" s="293" t="str">
        <f t="shared" ca="1" si="225"/>
        <v/>
      </c>
      <c r="DH94" s="293" t="str">
        <f t="shared" ca="1" si="226"/>
        <v/>
      </c>
      <c r="DI94" s="309" t="str">
        <f t="shared" ca="1" si="227"/>
        <v/>
      </c>
      <c r="DJ94" s="315" t="str">
        <f t="shared" ca="1" si="201"/>
        <v/>
      </c>
      <c r="DK94" s="5" t="str">
        <f t="shared" ca="1" si="228"/>
        <v/>
      </c>
      <c r="DL94" s="6"/>
      <c r="DM94" s="304"/>
      <c r="DN94" s="7"/>
      <c r="DO94" s="7"/>
      <c r="DP94" s="7"/>
      <c r="DQ94" s="7"/>
      <c r="DR94" s="298" t="str">
        <f>IFERROR(VLOOKUP($DL94,'（様式１号）３整理番号表'!$Z$19:$AB$32,3,FALSE),"")</f>
        <v/>
      </c>
      <c r="DS94" s="239" t="str">
        <f t="shared" si="202"/>
        <v/>
      </c>
      <c r="DT94" s="5"/>
      <c r="DU94" s="8"/>
      <c r="DV94" s="62" t="str">
        <f t="shared" ca="1" si="203"/>
        <v/>
      </c>
      <c r="DX94" s="320">
        <f t="shared" ca="1" si="230"/>
        <v>0</v>
      </c>
      <c r="DY94" s="320">
        <f t="shared" ca="1" si="230"/>
        <v>0</v>
      </c>
      <c r="DZ94" s="320">
        <f t="shared" ca="1" si="230"/>
        <v>0</v>
      </c>
      <c r="EA94" s="320">
        <f t="shared" ca="1" si="230"/>
        <v>0</v>
      </c>
      <c r="EB94" s="320">
        <f t="shared" ca="1" si="230"/>
        <v>0</v>
      </c>
      <c r="EC94" s="320">
        <f t="shared" ca="1" si="230"/>
        <v>0</v>
      </c>
      <c r="ED94" s="320">
        <f t="shared" ca="1" si="230"/>
        <v>0</v>
      </c>
      <c r="EE94" s="320">
        <f t="shared" ca="1" si="230"/>
        <v>0</v>
      </c>
      <c r="EF94" s="320">
        <f t="shared" ca="1" si="230"/>
        <v>0</v>
      </c>
      <c r="EG94" s="320">
        <f t="shared" ca="1" si="230"/>
        <v>0</v>
      </c>
      <c r="EH94" s="320">
        <f t="shared" ca="1" si="230"/>
        <v>0</v>
      </c>
      <c r="EI94" s="320">
        <f t="shared" ca="1" si="230"/>
        <v>0</v>
      </c>
      <c r="EJ94" s="320">
        <f t="shared" ca="1" si="230"/>
        <v>0</v>
      </c>
      <c r="EK94" s="320">
        <f t="shared" ca="1" si="230"/>
        <v>0</v>
      </c>
      <c r="EM94" s="278" t="str">
        <f t="shared" ca="1" si="254"/>
        <v/>
      </c>
      <c r="EN94" s="278" t="str">
        <f t="shared" ca="1" si="220"/>
        <v/>
      </c>
      <c r="EO94" s="278" t="str">
        <f t="shared" ca="1" si="221"/>
        <v/>
      </c>
      <c r="EP94" s="278" t="str">
        <f t="shared" ca="1" si="204"/>
        <v/>
      </c>
      <c r="EQ94" s="278" t="str">
        <f ca="1">IFERROR(INDEX('郵便番号（石川県）'!$A$3:$F$2574,MATCH(INDIRECT("'("&amp;EM94&amp;")'!E7"),'郵便番号（石川県）'!$A$3:$A$2574,0),6),"")</f>
        <v/>
      </c>
      <c r="ER94" s="278" t="str">
        <f ca="1">IFERROR(INDEX('郵便番号（石川県）'!$A$3:$F$2574,MATCH(INDIRECT("'("&amp;$EM94&amp;")'!E7"),'郵便番号（石川県）'!$A$3:$A$2574,0),5),"")</f>
        <v/>
      </c>
      <c r="ES94" s="278" t="str">
        <f t="shared" ca="1" si="205"/>
        <v/>
      </c>
      <c r="ET94" s="278" t="str">
        <f t="shared" ca="1" si="206"/>
        <v/>
      </c>
      <c r="EU94" s="278" t="str">
        <f t="shared" ca="1" si="207"/>
        <v/>
      </c>
      <c r="EV94" s="278" t="str">
        <f t="shared" ca="1" si="208"/>
        <v/>
      </c>
      <c r="EW94" s="278" t="str">
        <f t="shared" ca="1" si="209"/>
        <v/>
      </c>
      <c r="EX94" s="278" t="str">
        <f t="shared" ca="1" si="210"/>
        <v/>
      </c>
      <c r="EY94" s="278" t="str">
        <f t="shared" ca="1" si="211"/>
        <v/>
      </c>
      <c r="EZ94" s="278" t="str">
        <f t="shared" ca="1" si="212"/>
        <v/>
      </c>
      <c r="FA94" s="278" t="str">
        <f t="shared" ca="1" si="213"/>
        <v/>
      </c>
      <c r="FB94" s="661" t="str">
        <f t="shared" ca="1" si="214"/>
        <v/>
      </c>
      <c r="FC94" s="664">
        <v>84</v>
      </c>
      <c r="FD94" s="279" t="str">
        <f t="shared" ca="1" si="215"/>
        <v/>
      </c>
    </row>
    <row r="95" spans="1:160" ht="34.5" customHeight="1" x14ac:dyDescent="0.15">
      <c r="A95" s="401">
        <f t="shared" ca="1" si="24"/>
        <v>0</v>
      </c>
      <c r="B95" s="402">
        <f t="shared" si="154"/>
        <v>1</v>
      </c>
      <c r="C95" s="403">
        <f t="shared" ca="1" si="242"/>
        <v>0</v>
      </c>
      <c r="D95" s="403">
        <f t="shared" ca="1" si="243"/>
        <v>0</v>
      </c>
      <c r="E95" s="403">
        <f t="shared" ca="1" si="244"/>
        <v>0</v>
      </c>
      <c r="F95" s="403">
        <f t="shared" ca="1" si="245"/>
        <v>0</v>
      </c>
      <c r="G95" s="403">
        <f t="shared" ca="1" si="246"/>
        <v>0</v>
      </c>
      <c r="H95" s="403">
        <f t="shared" si="247"/>
        <v>0</v>
      </c>
      <c r="I95" s="403">
        <f t="shared" ca="1" si="248"/>
        <v>0</v>
      </c>
      <c r="J95" s="403">
        <f t="shared" ca="1" si="249"/>
        <v>0</v>
      </c>
      <c r="K95" s="402">
        <f t="shared" ca="1" si="250"/>
        <v>0</v>
      </c>
      <c r="L95" s="402">
        <f t="shared" ca="1" si="251"/>
        <v>0</v>
      </c>
      <c r="M95" s="402">
        <f t="shared" ca="1" si="252"/>
        <v>0</v>
      </c>
      <c r="N95" s="404" t="str">
        <f t="shared" ca="1" si="253"/>
        <v>石川県</v>
      </c>
      <c r="O95" s="63"/>
      <c r="P95" s="145" t="s">
        <v>412</v>
      </c>
      <c r="Q95" s="322" t="str">
        <f t="shared" ca="1" si="156"/>
        <v/>
      </c>
      <c r="R95" s="322" t="str">
        <f t="shared" ca="1" si="157"/>
        <v/>
      </c>
      <c r="S95" s="32" t="str">
        <f t="shared" ca="1" si="240"/>
        <v/>
      </c>
      <c r="T95" s="32" t="str">
        <f t="shared" ca="1" si="241"/>
        <v/>
      </c>
      <c r="U95" s="186" t="str">
        <f t="shared" ca="1" si="158"/>
        <v/>
      </c>
      <c r="V95" s="326">
        <f ca="1">IFERROR(VLOOKUP(U95,'（様式１号）３整理番号表'!$B$4:$H$5,2,FALSE),0)</f>
        <v>0</v>
      </c>
      <c r="W95" s="67">
        <f t="shared" ca="1" si="231"/>
        <v>0</v>
      </c>
      <c r="X95" s="23" t="str">
        <f t="shared" ca="1" si="229"/>
        <v/>
      </c>
      <c r="Y95" s="52" t="str">
        <f t="shared" ca="1" si="159"/>
        <v/>
      </c>
      <c r="Z95" s="68">
        <f ca="1">IFERROR(VLOOKUP(Y95,'（様式１号）３整理番号表'!$B$10:$H$16,2,FALSE),0)</f>
        <v>0</v>
      </c>
      <c r="AA95" s="52" t="str">
        <f t="shared" ca="1" si="160"/>
        <v/>
      </c>
      <c r="AB95" s="52" t="str">
        <f t="shared" ca="1" si="161"/>
        <v/>
      </c>
      <c r="AC95" s="68">
        <f ca="1">IFERROR(VLOOKUP(AB95,'（様式１号）３整理番号表'!$B$21:$H$22,2,FALSE),0)</f>
        <v>0</v>
      </c>
      <c r="AD95" s="52" t="str">
        <f t="shared" ca="1" si="155"/>
        <v/>
      </c>
      <c r="AE95" s="68">
        <f ca="1">IFERROR(VLOOKUP(AD95,'（様式１号）３整理番号表'!$B$26:$H$31,2,FALSE),0)</f>
        <v>0</v>
      </c>
      <c r="AF95" s="52" t="str">
        <f t="shared" ca="1" si="162"/>
        <v/>
      </c>
      <c r="AG95" s="68">
        <f ca="1">IFERROR(VLOOKUP(AF95,'（様式１号）３整理番号表'!$J$5:$N$59,2,FALSE),0)</f>
        <v>0</v>
      </c>
      <c r="AH95" s="51" t="str">
        <f t="shared" ca="1" si="163"/>
        <v/>
      </c>
      <c r="AI95" s="68">
        <f ca="1">IFERROR(VLOOKUP(AH95,'（様式１号）３整理番号表'!$P$5:$R$29,2,FALSE),0)</f>
        <v>0</v>
      </c>
      <c r="AJ95" s="71" t="str">
        <f t="shared" ca="1" si="164"/>
        <v/>
      </c>
      <c r="AK95" s="71" t="str">
        <f t="shared" ca="1" si="165"/>
        <v/>
      </c>
      <c r="AL95" s="71"/>
      <c r="AM95" s="51" t="str">
        <f t="shared" ca="1" si="166"/>
        <v/>
      </c>
      <c r="AN95" s="68">
        <f ca="1">IFERROR(VLOOKUP(AM95,'（様式１号）３整理番号表'!$P$5:$R$29,2,FALSE),0)</f>
        <v>0</v>
      </c>
      <c r="AO95" s="52" t="str">
        <f t="shared" ca="1" si="167"/>
        <v/>
      </c>
      <c r="AP95" s="68">
        <f t="shared" ca="1" si="232"/>
        <v>0</v>
      </c>
      <c r="AQ95" s="52" t="str">
        <f t="shared" ca="1" si="168"/>
        <v/>
      </c>
      <c r="AR95" s="23" t="str">
        <f t="shared" ca="1" si="169"/>
        <v/>
      </c>
      <c r="AS95" s="68" t="str">
        <f t="shared" ca="1" si="233"/>
        <v/>
      </c>
      <c r="AT95" s="188" t="str">
        <f t="shared" ca="1" si="170"/>
        <v/>
      </c>
      <c r="AU95" s="55" t="str">
        <f t="shared" ca="1" si="171"/>
        <v/>
      </c>
      <c r="AV95" s="655" t="str">
        <f t="shared" ca="1" si="256"/>
        <v/>
      </c>
      <c r="AW95" s="655" t="str">
        <f t="shared" ca="1" si="255"/>
        <v/>
      </c>
      <c r="AX95" s="655" t="str">
        <f t="shared" ca="1" si="255"/>
        <v/>
      </c>
      <c r="AY95" s="655" t="str">
        <f t="shared" ca="1" si="255"/>
        <v/>
      </c>
      <c r="AZ95" s="655" t="str">
        <f t="shared" ca="1" si="172"/>
        <v/>
      </c>
      <c r="BA95" s="655" t="str">
        <f t="shared" ca="1" si="257"/>
        <v/>
      </c>
      <c r="BB95" s="655" t="str">
        <f t="shared" ca="1" si="257"/>
        <v/>
      </c>
      <c r="BC95" s="655" t="str">
        <f t="shared" ca="1" si="257"/>
        <v/>
      </c>
      <c r="BD95" s="51" t="str">
        <f t="shared" ca="1" si="173"/>
        <v/>
      </c>
      <c r="BE95" s="52" t="str">
        <f t="shared" ca="1" si="174"/>
        <v/>
      </c>
      <c r="BF95" s="69">
        <f ca="1">IF(BD95&lt;&gt;"",INDEX('（様式１号）３整理番号表'!$AB$7:$AQ$12,MATCH(BD95,'（様式１号）３整理番号表'!$AA$7:$AA$12,0),MATCH(BE95,'（様式１号）３整理番号表'!$AB$6:$AQ$6,0)),0)</f>
        <v>0</v>
      </c>
      <c r="BG95" s="71" t="str">
        <f t="shared" ca="1" si="234"/>
        <v/>
      </c>
      <c r="BH95" s="54" t="str">
        <f t="shared" ca="1" si="235"/>
        <v/>
      </c>
      <c r="BI95" s="55" t="str">
        <f t="shared" ca="1" si="175"/>
        <v/>
      </c>
      <c r="BJ95" s="54" t="str">
        <f t="shared" ca="1" si="176"/>
        <v/>
      </c>
      <c r="BK95" s="53" t="str">
        <f t="shared" ca="1" si="177"/>
        <v/>
      </c>
      <c r="BL95" s="56" t="str">
        <f t="shared" ca="1" si="178"/>
        <v/>
      </c>
      <c r="BM95" s="57" t="str">
        <f t="shared" ca="1" si="179"/>
        <v/>
      </c>
      <c r="BN95" s="58" t="str">
        <f t="shared" ca="1" si="180"/>
        <v/>
      </c>
      <c r="BO95" s="56" t="str">
        <f t="shared" ca="1" si="181"/>
        <v/>
      </c>
      <c r="BP95" s="72" t="str">
        <f t="shared" ca="1" si="182"/>
        <v/>
      </c>
      <c r="BQ95" s="70" t="str">
        <f t="shared" ca="1" si="183"/>
        <v/>
      </c>
      <c r="BR95" s="160" t="str">
        <f t="shared" ca="1" si="216"/>
        <v/>
      </c>
      <c r="BS95" s="638" t="str">
        <f t="shared" ca="1" si="184"/>
        <v/>
      </c>
      <c r="BT95" s="51" t="str">
        <f t="shared" ca="1" si="185"/>
        <v/>
      </c>
      <c r="BU95" s="59" t="str">
        <f t="shared" ca="1" si="186"/>
        <v/>
      </c>
      <c r="BV95" s="60" t="str">
        <f t="shared" ca="1" si="187"/>
        <v/>
      </c>
      <c r="BW95" s="209">
        <f ca="1">IF('ポイント要件確認等（個別表）'!AD95=1,ROUNDDOWN('ポイント要件確認等（個別表）'!AV95,-3),IF('ポイント要件確認等（個別表）'!AD95=2,ROUNDDOWN('ポイント要件確認等（個別表）'!BH95,-3),IF('ポイント要件確認等（個別表）'!AD95=3,ROUNDDOWN('ポイント要件確認等（個別表）'!BT95,-3),0)))</f>
        <v>0</v>
      </c>
      <c r="BX95" s="60" t="str">
        <f t="shared" ca="1" si="188"/>
        <v/>
      </c>
      <c r="BY95" s="210" t="e">
        <f t="shared" ca="1" si="236"/>
        <v>#VALUE!</v>
      </c>
      <c r="BZ95" s="210">
        <f t="shared" ca="1" si="237"/>
        <v>0</v>
      </c>
      <c r="CA95" s="60" t="str">
        <f t="shared" ca="1" si="189"/>
        <v/>
      </c>
      <c r="CB95" s="60" t="str">
        <f t="shared" ca="1" si="190"/>
        <v/>
      </c>
      <c r="CC95" s="636"/>
      <c r="CD95" s="60" t="str">
        <f t="shared" ca="1" si="191"/>
        <v/>
      </c>
      <c r="CE95" s="161" t="str">
        <f t="shared" ca="1" si="192"/>
        <v/>
      </c>
      <c r="CF95" s="225" t="str">
        <f t="shared" ca="1" si="193"/>
        <v>含税額</v>
      </c>
      <c r="CG95" s="226" t="str">
        <f t="shared" ca="1" si="194"/>
        <v/>
      </c>
      <c r="CH95" s="61"/>
      <c r="CI95" s="223"/>
      <c r="CJ95" s="213">
        <v>85</v>
      </c>
      <c r="CK95" s="218"/>
      <c r="CL95" s="51"/>
      <c r="CM95" s="68" t="str">
        <f>IFERROR(VLOOKUP(CL95,'（様式１号）３整理番号表'!$T$5:$V$15,2,FALSE),"")</f>
        <v/>
      </c>
      <c r="CN95" s="52"/>
      <c r="CO95" s="68" t="str">
        <f>IFERROR(VLOOKUP(CN95,'（様式１号）３整理番号表'!$T$19:$V$24,2,FALSE),"")</f>
        <v/>
      </c>
      <c r="CP95" s="52"/>
      <c r="CQ95" s="210">
        <f t="shared" si="238"/>
        <v>0</v>
      </c>
      <c r="CR95" s="227">
        <f t="shared" si="239"/>
        <v>0</v>
      </c>
      <c r="CS95" s="335" t="str">
        <f t="shared" ca="1" si="217"/>
        <v/>
      </c>
      <c r="CT95" s="31" t="str">
        <f t="shared" ca="1" si="195"/>
        <v/>
      </c>
      <c r="CU95" s="30" t="str">
        <f t="shared" ca="1" si="218"/>
        <v/>
      </c>
      <c r="CV95" s="236" t="str">
        <f t="shared" ca="1" si="196"/>
        <v/>
      </c>
      <c r="CW95" s="236" t="str">
        <f t="shared" ca="1" si="197"/>
        <v/>
      </c>
      <c r="CX95" s="236" t="str">
        <f t="shared" ca="1" si="198"/>
        <v/>
      </c>
      <c r="CY95" s="236" t="str">
        <f t="shared" ca="1" si="199"/>
        <v/>
      </c>
      <c r="CZ95" s="296" t="str">
        <f ca="1">IFERROR(VLOOKUP($CS95,'（様式１号）３整理番号表'!$Z$19:$AB$32,3,FALSE),"")</f>
        <v/>
      </c>
      <c r="DA95" s="239" t="str">
        <f t="shared" ca="1" si="200"/>
        <v/>
      </c>
      <c r="DB95" s="5"/>
      <c r="DC95" s="301" t="str">
        <f t="shared" ca="1" si="219"/>
        <v/>
      </c>
      <c r="DD95" s="304" t="str">
        <f t="shared" ca="1" si="222"/>
        <v/>
      </c>
      <c r="DE95" s="293" t="str">
        <f t="shared" ca="1" si="223"/>
        <v/>
      </c>
      <c r="DF95" s="293" t="str">
        <f t="shared" ca="1" si="224"/>
        <v/>
      </c>
      <c r="DG95" s="293" t="str">
        <f t="shared" ca="1" si="225"/>
        <v/>
      </c>
      <c r="DH95" s="293" t="str">
        <f t="shared" ca="1" si="226"/>
        <v/>
      </c>
      <c r="DI95" s="309" t="str">
        <f t="shared" ca="1" si="227"/>
        <v/>
      </c>
      <c r="DJ95" s="315" t="str">
        <f t="shared" ca="1" si="201"/>
        <v/>
      </c>
      <c r="DK95" s="5" t="str">
        <f t="shared" ca="1" si="228"/>
        <v/>
      </c>
      <c r="DL95" s="6"/>
      <c r="DM95" s="304"/>
      <c r="DN95" s="7"/>
      <c r="DO95" s="7"/>
      <c r="DP95" s="7"/>
      <c r="DQ95" s="7"/>
      <c r="DR95" s="298" t="str">
        <f>IFERROR(VLOOKUP($DL95,'（様式１号）３整理番号表'!$Z$19:$AB$32,3,FALSE),"")</f>
        <v/>
      </c>
      <c r="DS95" s="239" t="str">
        <f t="shared" si="202"/>
        <v/>
      </c>
      <c r="DT95" s="5"/>
      <c r="DU95" s="8"/>
      <c r="DV95" s="62" t="str">
        <f t="shared" ca="1" si="203"/>
        <v/>
      </c>
      <c r="DX95" s="320">
        <f t="shared" ca="1" si="230"/>
        <v>0</v>
      </c>
      <c r="DY95" s="320">
        <f t="shared" ca="1" si="230"/>
        <v>0</v>
      </c>
      <c r="DZ95" s="320">
        <f t="shared" ca="1" si="230"/>
        <v>0</v>
      </c>
      <c r="EA95" s="320">
        <f t="shared" ca="1" si="230"/>
        <v>0</v>
      </c>
      <c r="EB95" s="320">
        <f t="shared" ca="1" si="230"/>
        <v>0</v>
      </c>
      <c r="EC95" s="320">
        <f t="shared" ca="1" si="230"/>
        <v>0</v>
      </c>
      <c r="ED95" s="320">
        <f t="shared" ca="1" si="230"/>
        <v>0</v>
      </c>
      <c r="EE95" s="320">
        <f t="shared" ca="1" si="230"/>
        <v>0</v>
      </c>
      <c r="EF95" s="320">
        <f t="shared" ca="1" si="230"/>
        <v>0</v>
      </c>
      <c r="EG95" s="320">
        <f t="shared" ca="1" si="230"/>
        <v>0</v>
      </c>
      <c r="EH95" s="320">
        <f t="shared" ca="1" si="230"/>
        <v>0</v>
      </c>
      <c r="EI95" s="320">
        <f t="shared" ca="1" si="230"/>
        <v>0</v>
      </c>
      <c r="EJ95" s="320">
        <f t="shared" ca="1" si="230"/>
        <v>0</v>
      </c>
      <c r="EK95" s="320">
        <f t="shared" ca="1" si="230"/>
        <v>0</v>
      </c>
      <c r="EM95" s="278" t="str">
        <f t="shared" ca="1" si="254"/>
        <v/>
      </c>
      <c r="EN95" s="278" t="str">
        <f t="shared" ca="1" si="220"/>
        <v/>
      </c>
      <c r="EO95" s="278" t="str">
        <f t="shared" ca="1" si="221"/>
        <v/>
      </c>
      <c r="EP95" s="278" t="str">
        <f t="shared" ca="1" si="204"/>
        <v/>
      </c>
      <c r="EQ95" s="278" t="str">
        <f ca="1">IFERROR(INDEX('郵便番号（石川県）'!$A$3:$F$2574,MATCH(INDIRECT("'("&amp;EM95&amp;")'!E7"),'郵便番号（石川県）'!$A$3:$A$2574,0),6),"")</f>
        <v/>
      </c>
      <c r="ER95" s="278" t="str">
        <f ca="1">IFERROR(INDEX('郵便番号（石川県）'!$A$3:$F$2574,MATCH(INDIRECT("'("&amp;$EM95&amp;")'!E7"),'郵便番号（石川県）'!$A$3:$A$2574,0),5),"")</f>
        <v/>
      </c>
      <c r="ES95" s="278" t="str">
        <f t="shared" ca="1" si="205"/>
        <v/>
      </c>
      <c r="ET95" s="278" t="str">
        <f t="shared" ca="1" si="206"/>
        <v/>
      </c>
      <c r="EU95" s="278" t="str">
        <f t="shared" ca="1" si="207"/>
        <v/>
      </c>
      <c r="EV95" s="278" t="str">
        <f t="shared" ca="1" si="208"/>
        <v/>
      </c>
      <c r="EW95" s="278" t="str">
        <f t="shared" ca="1" si="209"/>
        <v/>
      </c>
      <c r="EX95" s="278" t="str">
        <f t="shared" ca="1" si="210"/>
        <v/>
      </c>
      <c r="EY95" s="278" t="str">
        <f t="shared" ca="1" si="211"/>
        <v/>
      </c>
      <c r="EZ95" s="278" t="str">
        <f t="shared" ca="1" si="212"/>
        <v/>
      </c>
      <c r="FA95" s="278" t="str">
        <f t="shared" ca="1" si="213"/>
        <v/>
      </c>
      <c r="FB95" s="661" t="str">
        <f t="shared" ca="1" si="214"/>
        <v/>
      </c>
      <c r="FC95" s="663">
        <v>85</v>
      </c>
      <c r="FD95" s="279" t="str">
        <f t="shared" ca="1" si="215"/>
        <v/>
      </c>
    </row>
    <row r="96" spans="1:160" ht="34.5" customHeight="1" x14ac:dyDescent="0.15">
      <c r="A96" s="401">
        <f t="shared" ca="1" si="24"/>
        <v>0</v>
      </c>
      <c r="B96" s="402">
        <f t="shared" si="154"/>
        <v>1</v>
      </c>
      <c r="C96" s="403">
        <f t="shared" ca="1" si="242"/>
        <v>0</v>
      </c>
      <c r="D96" s="403">
        <f t="shared" ca="1" si="243"/>
        <v>0</v>
      </c>
      <c r="E96" s="403">
        <f t="shared" ca="1" si="244"/>
        <v>0</v>
      </c>
      <c r="F96" s="403">
        <f t="shared" ca="1" si="245"/>
        <v>0</v>
      </c>
      <c r="G96" s="403">
        <f t="shared" ca="1" si="246"/>
        <v>0</v>
      </c>
      <c r="H96" s="403">
        <f t="shared" si="247"/>
        <v>0</v>
      </c>
      <c r="I96" s="403">
        <f t="shared" ca="1" si="248"/>
        <v>0</v>
      </c>
      <c r="J96" s="403">
        <f t="shared" ca="1" si="249"/>
        <v>0</v>
      </c>
      <c r="K96" s="402">
        <f t="shared" ca="1" si="250"/>
        <v>0</v>
      </c>
      <c r="L96" s="402">
        <f t="shared" ca="1" si="251"/>
        <v>0</v>
      </c>
      <c r="M96" s="402">
        <f t="shared" ca="1" si="252"/>
        <v>0</v>
      </c>
      <c r="N96" s="404" t="str">
        <f t="shared" ca="1" si="253"/>
        <v>石川県</v>
      </c>
      <c r="O96" s="63"/>
      <c r="P96" s="145" t="s">
        <v>412</v>
      </c>
      <c r="Q96" s="322" t="str">
        <f t="shared" ca="1" si="156"/>
        <v/>
      </c>
      <c r="R96" s="322" t="str">
        <f t="shared" ca="1" si="157"/>
        <v/>
      </c>
      <c r="S96" s="32" t="str">
        <f t="shared" ca="1" si="240"/>
        <v/>
      </c>
      <c r="T96" s="32" t="str">
        <f t="shared" ca="1" si="241"/>
        <v/>
      </c>
      <c r="U96" s="186" t="str">
        <f t="shared" ca="1" si="158"/>
        <v/>
      </c>
      <c r="V96" s="326">
        <f ca="1">IFERROR(VLOOKUP(U96,'（様式１号）３整理番号表'!$B$4:$H$5,2,FALSE),0)</f>
        <v>0</v>
      </c>
      <c r="W96" s="67">
        <f t="shared" ca="1" si="231"/>
        <v>0</v>
      </c>
      <c r="X96" s="23" t="str">
        <f t="shared" ca="1" si="229"/>
        <v/>
      </c>
      <c r="Y96" s="52" t="str">
        <f t="shared" ca="1" si="159"/>
        <v/>
      </c>
      <c r="Z96" s="68">
        <f ca="1">IFERROR(VLOOKUP(Y96,'（様式１号）３整理番号表'!$B$10:$H$16,2,FALSE),0)</f>
        <v>0</v>
      </c>
      <c r="AA96" s="52" t="str">
        <f t="shared" ca="1" si="160"/>
        <v/>
      </c>
      <c r="AB96" s="52" t="str">
        <f t="shared" ca="1" si="161"/>
        <v/>
      </c>
      <c r="AC96" s="68">
        <f ca="1">IFERROR(VLOOKUP(AB96,'（様式１号）３整理番号表'!$B$21:$H$22,2,FALSE),0)</f>
        <v>0</v>
      </c>
      <c r="AD96" s="52" t="str">
        <f t="shared" ca="1" si="155"/>
        <v/>
      </c>
      <c r="AE96" s="68">
        <f ca="1">IFERROR(VLOOKUP(AD96,'（様式１号）３整理番号表'!$B$26:$H$31,2,FALSE),0)</f>
        <v>0</v>
      </c>
      <c r="AF96" s="52" t="str">
        <f t="shared" ca="1" si="162"/>
        <v/>
      </c>
      <c r="AG96" s="68">
        <f ca="1">IFERROR(VLOOKUP(AF96,'（様式１号）３整理番号表'!$J$5:$N$59,2,FALSE),0)</f>
        <v>0</v>
      </c>
      <c r="AH96" s="51" t="str">
        <f t="shared" ca="1" si="163"/>
        <v/>
      </c>
      <c r="AI96" s="68">
        <f ca="1">IFERROR(VLOOKUP(AH96,'（様式１号）３整理番号表'!$P$5:$R$29,2,FALSE),0)</f>
        <v>0</v>
      </c>
      <c r="AJ96" s="71" t="str">
        <f t="shared" ca="1" si="164"/>
        <v/>
      </c>
      <c r="AK96" s="71" t="str">
        <f t="shared" ca="1" si="165"/>
        <v/>
      </c>
      <c r="AL96" s="71"/>
      <c r="AM96" s="51" t="str">
        <f t="shared" ca="1" si="166"/>
        <v/>
      </c>
      <c r="AN96" s="68">
        <f ca="1">IFERROR(VLOOKUP(AM96,'（様式１号）３整理番号表'!$P$5:$R$29,2,FALSE),0)</f>
        <v>0</v>
      </c>
      <c r="AO96" s="52" t="str">
        <f t="shared" ca="1" si="167"/>
        <v/>
      </c>
      <c r="AP96" s="68">
        <f t="shared" ca="1" si="232"/>
        <v>0</v>
      </c>
      <c r="AQ96" s="52" t="str">
        <f t="shared" ca="1" si="168"/>
        <v/>
      </c>
      <c r="AR96" s="23" t="str">
        <f t="shared" ca="1" si="169"/>
        <v/>
      </c>
      <c r="AS96" s="68" t="str">
        <f t="shared" ca="1" si="233"/>
        <v/>
      </c>
      <c r="AT96" s="188" t="str">
        <f t="shared" ca="1" si="170"/>
        <v/>
      </c>
      <c r="AU96" s="55" t="str">
        <f t="shared" ca="1" si="171"/>
        <v/>
      </c>
      <c r="AV96" s="655" t="str">
        <f t="shared" ca="1" si="256"/>
        <v/>
      </c>
      <c r="AW96" s="655" t="str">
        <f t="shared" ca="1" si="255"/>
        <v/>
      </c>
      <c r="AX96" s="655" t="str">
        <f t="shared" ca="1" si="255"/>
        <v/>
      </c>
      <c r="AY96" s="655" t="str">
        <f t="shared" ca="1" si="255"/>
        <v/>
      </c>
      <c r="AZ96" s="655" t="str">
        <f t="shared" ca="1" si="172"/>
        <v/>
      </c>
      <c r="BA96" s="655" t="str">
        <f t="shared" ca="1" si="257"/>
        <v/>
      </c>
      <c r="BB96" s="655" t="str">
        <f t="shared" ca="1" si="257"/>
        <v/>
      </c>
      <c r="BC96" s="655" t="str">
        <f t="shared" ca="1" si="257"/>
        <v/>
      </c>
      <c r="BD96" s="51" t="str">
        <f t="shared" ca="1" si="173"/>
        <v/>
      </c>
      <c r="BE96" s="52" t="str">
        <f t="shared" ca="1" si="174"/>
        <v/>
      </c>
      <c r="BF96" s="69">
        <f ca="1">IF(BD96&lt;&gt;"",INDEX('（様式１号）３整理番号表'!$AB$7:$AQ$12,MATCH(BD96,'（様式１号）３整理番号表'!$AA$7:$AA$12,0),MATCH(BE96,'（様式１号）３整理番号表'!$AB$6:$AQ$6,0)),0)</f>
        <v>0</v>
      </c>
      <c r="BG96" s="71" t="str">
        <f t="shared" ca="1" si="234"/>
        <v/>
      </c>
      <c r="BH96" s="54" t="str">
        <f t="shared" ca="1" si="235"/>
        <v/>
      </c>
      <c r="BI96" s="55" t="str">
        <f t="shared" ca="1" si="175"/>
        <v/>
      </c>
      <c r="BJ96" s="54" t="str">
        <f t="shared" ca="1" si="176"/>
        <v/>
      </c>
      <c r="BK96" s="53" t="str">
        <f t="shared" ca="1" si="177"/>
        <v/>
      </c>
      <c r="BL96" s="56" t="str">
        <f t="shared" ca="1" si="178"/>
        <v/>
      </c>
      <c r="BM96" s="57" t="str">
        <f t="shared" ca="1" si="179"/>
        <v/>
      </c>
      <c r="BN96" s="58" t="str">
        <f t="shared" ca="1" si="180"/>
        <v/>
      </c>
      <c r="BO96" s="56" t="str">
        <f t="shared" ca="1" si="181"/>
        <v/>
      </c>
      <c r="BP96" s="72" t="str">
        <f t="shared" ca="1" si="182"/>
        <v/>
      </c>
      <c r="BQ96" s="70" t="str">
        <f t="shared" ca="1" si="183"/>
        <v/>
      </c>
      <c r="BR96" s="160" t="str">
        <f t="shared" ca="1" si="216"/>
        <v/>
      </c>
      <c r="BS96" s="638" t="str">
        <f t="shared" ca="1" si="184"/>
        <v/>
      </c>
      <c r="BT96" s="51" t="str">
        <f t="shared" ca="1" si="185"/>
        <v/>
      </c>
      <c r="BU96" s="59" t="str">
        <f t="shared" ca="1" si="186"/>
        <v/>
      </c>
      <c r="BV96" s="60" t="str">
        <f t="shared" ca="1" si="187"/>
        <v/>
      </c>
      <c r="BW96" s="209">
        <f ca="1">IF('ポイント要件確認等（個別表）'!AD96=1,ROUNDDOWN('ポイント要件確認等（個別表）'!AV96,-3),IF('ポイント要件確認等（個別表）'!AD96=2,ROUNDDOWN('ポイント要件確認等（個別表）'!BH96,-3),IF('ポイント要件確認等（個別表）'!AD96=3,ROUNDDOWN('ポイント要件確認等（個別表）'!BT96,-3),0)))</f>
        <v>0</v>
      </c>
      <c r="BX96" s="60" t="str">
        <f t="shared" ca="1" si="188"/>
        <v/>
      </c>
      <c r="BY96" s="210" t="e">
        <f t="shared" ca="1" si="236"/>
        <v>#VALUE!</v>
      </c>
      <c r="BZ96" s="210">
        <f t="shared" ca="1" si="237"/>
        <v>0</v>
      </c>
      <c r="CA96" s="60" t="str">
        <f t="shared" ca="1" si="189"/>
        <v/>
      </c>
      <c r="CB96" s="60" t="str">
        <f t="shared" ca="1" si="190"/>
        <v/>
      </c>
      <c r="CC96" s="636"/>
      <c r="CD96" s="60" t="str">
        <f t="shared" ca="1" si="191"/>
        <v/>
      </c>
      <c r="CE96" s="161" t="str">
        <f t="shared" ca="1" si="192"/>
        <v/>
      </c>
      <c r="CF96" s="225" t="str">
        <f t="shared" ca="1" si="193"/>
        <v>含税額</v>
      </c>
      <c r="CG96" s="226" t="str">
        <f t="shared" ca="1" si="194"/>
        <v/>
      </c>
      <c r="CH96" s="61"/>
      <c r="CI96" s="223"/>
      <c r="CJ96" s="213">
        <v>86</v>
      </c>
      <c r="CK96" s="218"/>
      <c r="CL96" s="51"/>
      <c r="CM96" s="68" t="str">
        <f>IFERROR(VLOOKUP(CL96,'（様式１号）３整理番号表'!$T$5:$V$15,2,FALSE),"")</f>
        <v/>
      </c>
      <c r="CN96" s="52"/>
      <c r="CO96" s="68" t="str">
        <f>IFERROR(VLOOKUP(CN96,'（様式１号）３整理番号表'!$T$19:$V$24,2,FALSE),"")</f>
        <v/>
      </c>
      <c r="CP96" s="52"/>
      <c r="CQ96" s="210">
        <f t="shared" si="238"/>
        <v>0</v>
      </c>
      <c r="CR96" s="227">
        <f t="shared" si="239"/>
        <v>0</v>
      </c>
      <c r="CS96" s="335" t="str">
        <f t="shared" ca="1" si="217"/>
        <v/>
      </c>
      <c r="CT96" s="31" t="str">
        <f t="shared" ca="1" si="195"/>
        <v/>
      </c>
      <c r="CU96" s="30" t="str">
        <f t="shared" ca="1" si="218"/>
        <v/>
      </c>
      <c r="CV96" s="236" t="str">
        <f t="shared" ca="1" si="196"/>
        <v/>
      </c>
      <c r="CW96" s="236" t="str">
        <f t="shared" ca="1" si="197"/>
        <v/>
      </c>
      <c r="CX96" s="236" t="str">
        <f t="shared" ca="1" si="198"/>
        <v/>
      </c>
      <c r="CY96" s="236" t="str">
        <f t="shared" ca="1" si="199"/>
        <v/>
      </c>
      <c r="CZ96" s="296" t="str">
        <f ca="1">IFERROR(VLOOKUP($CS96,'（様式１号）３整理番号表'!$Z$19:$AB$32,3,FALSE),"")</f>
        <v/>
      </c>
      <c r="DA96" s="239" t="str">
        <f t="shared" ca="1" si="200"/>
        <v/>
      </c>
      <c r="DB96" s="5"/>
      <c r="DC96" s="301" t="str">
        <f t="shared" ca="1" si="219"/>
        <v/>
      </c>
      <c r="DD96" s="304" t="str">
        <f t="shared" ca="1" si="222"/>
        <v/>
      </c>
      <c r="DE96" s="293" t="str">
        <f t="shared" ca="1" si="223"/>
        <v/>
      </c>
      <c r="DF96" s="293" t="str">
        <f t="shared" ca="1" si="224"/>
        <v/>
      </c>
      <c r="DG96" s="293" t="str">
        <f t="shared" ca="1" si="225"/>
        <v/>
      </c>
      <c r="DH96" s="293" t="str">
        <f t="shared" ca="1" si="226"/>
        <v/>
      </c>
      <c r="DI96" s="309" t="str">
        <f t="shared" ca="1" si="227"/>
        <v/>
      </c>
      <c r="DJ96" s="315" t="str">
        <f t="shared" ca="1" si="201"/>
        <v/>
      </c>
      <c r="DK96" s="5" t="str">
        <f t="shared" ca="1" si="228"/>
        <v/>
      </c>
      <c r="DL96" s="6"/>
      <c r="DM96" s="304"/>
      <c r="DN96" s="7"/>
      <c r="DO96" s="7"/>
      <c r="DP96" s="7"/>
      <c r="DQ96" s="7"/>
      <c r="DR96" s="298" t="str">
        <f>IFERROR(VLOOKUP($DL96,'（様式１号）３整理番号表'!$Z$19:$AB$32,3,FALSE),"")</f>
        <v/>
      </c>
      <c r="DS96" s="239" t="str">
        <f t="shared" si="202"/>
        <v/>
      </c>
      <c r="DT96" s="5"/>
      <c r="DU96" s="8"/>
      <c r="DV96" s="62" t="str">
        <f t="shared" ca="1" si="203"/>
        <v/>
      </c>
      <c r="DX96" s="320">
        <f t="shared" ca="1" si="230"/>
        <v>0</v>
      </c>
      <c r="DY96" s="320">
        <f t="shared" ca="1" si="230"/>
        <v>0</v>
      </c>
      <c r="DZ96" s="320">
        <f t="shared" ca="1" si="230"/>
        <v>0</v>
      </c>
      <c r="EA96" s="320">
        <f t="shared" ca="1" si="230"/>
        <v>0</v>
      </c>
      <c r="EB96" s="320">
        <f t="shared" ca="1" si="230"/>
        <v>0</v>
      </c>
      <c r="EC96" s="320">
        <f t="shared" ca="1" si="230"/>
        <v>0</v>
      </c>
      <c r="ED96" s="320">
        <f t="shared" ca="1" si="230"/>
        <v>0</v>
      </c>
      <c r="EE96" s="320">
        <f t="shared" ca="1" si="230"/>
        <v>0</v>
      </c>
      <c r="EF96" s="320">
        <f t="shared" ca="1" si="230"/>
        <v>0</v>
      </c>
      <c r="EG96" s="320">
        <f t="shared" ca="1" si="230"/>
        <v>0</v>
      </c>
      <c r="EH96" s="320">
        <f t="shared" ca="1" si="230"/>
        <v>0</v>
      </c>
      <c r="EI96" s="320">
        <f t="shared" ca="1" si="230"/>
        <v>0</v>
      </c>
      <c r="EJ96" s="320">
        <f t="shared" ca="1" si="230"/>
        <v>0</v>
      </c>
      <c r="EK96" s="320">
        <f t="shared" ca="1" si="230"/>
        <v>0</v>
      </c>
      <c r="EM96" s="278" t="str">
        <f t="shared" ca="1" si="254"/>
        <v/>
      </c>
      <c r="EN96" s="278" t="str">
        <f t="shared" ca="1" si="220"/>
        <v/>
      </c>
      <c r="EO96" s="278" t="str">
        <f t="shared" ca="1" si="221"/>
        <v/>
      </c>
      <c r="EP96" s="278" t="str">
        <f t="shared" ca="1" si="204"/>
        <v/>
      </c>
      <c r="EQ96" s="278" t="str">
        <f ca="1">IFERROR(INDEX('郵便番号（石川県）'!$A$3:$F$2574,MATCH(INDIRECT("'("&amp;EM96&amp;")'!E7"),'郵便番号（石川県）'!$A$3:$A$2574,0),6),"")</f>
        <v/>
      </c>
      <c r="ER96" s="278" t="str">
        <f ca="1">IFERROR(INDEX('郵便番号（石川県）'!$A$3:$F$2574,MATCH(INDIRECT("'("&amp;$EM96&amp;")'!E7"),'郵便番号（石川県）'!$A$3:$A$2574,0),5),"")</f>
        <v/>
      </c>
      <c r="ES96" s="278" t="str">
        <f t="shared" ca="1" si="205"/>
        <v/>
      </c>
      <c r="ET96" s="278" t="str">
        <f t="shared" ca="1" si="206"/>
        <v/>
      </c>
      <c r="EU96" s="278" t="str">
        <f t="shared" ca="1" si="207"/>
        <v/>
      </c>
      <c r="EV96" s="278" t="str">
        <f t="shared" ca="1" si="208"/>
        <v/>
      </c>
      <c r="EW96" s="278" t="str">
        <f t="shared" ca="1" si="209"/>
        <v/>
      </c>
      <c r="EX96" s="278" t="str">
        <f t="shared" ca="1" si="210"/>
        <v/>
      </c>
      <c r="EY96" s="278" t="str">
        <f t="shared" ca="1" si="211"/>
        <v/>
      </c>
      <c r="EZ96" s="278" t="str">
        <f t="shared" ca="1" si="212"/>
        <v/>
      </c>
      <c r="FA96" s="278" t="str">
        <f t="shared" ca="1" si="213"/>
        <v/>
      </c>
      <c r="FB96" s="661" t="str">
        <f t="shared" ca="1" si="214"/>
        <v/>
      </c>
      <c r="FC96" s="664">
        <v>86</v>
      </c>
      <c r="FD96" s="279" t="str">
        <f t="shared" ca="1" si="215"/>
        <v/>
      </c>
    </row>
    <row r="97" spans="1:160" ht="34.5" customHeight="1" x14ac:dyDescent="0.15">
      <c r="A97" s="401">
        <f t="shared" ca="1" si="24"/>
        <v>0</v>
      </c>
      <c r="B97" s="402">
        <f t="shared" si="154"/>
        <v>1</v>
      </c>
      <c r="C97" s="403">
        <f t="shared" ca="1" si="242"/>
        <v>0</v>
      </c>
      <c r="D97" s="403">
        <f t="shared" ca="1" si="243"/>
        <v>0</v>
      </c>
      <c r="E97" s="403">
        <f t="shared" ca="1" si="244"/>
        <v>0</v>
      </c>
      <c r="F97" s="403">
        <f t="shared" ca="1" si="245"/>
        <v>0</v>
      </c>
      <c r="G97" s="403">
        <f t="shared" ca="1" si="246"/>
        <v>0</v>
      </c>
      <c r="H97" s="403">
        <f t="shared" si="247"/>
        <v>0</v>
      </c>
      <c r="I97" s="403">
        <f t="shared" ca="1" si="248"/>
        <v>0</v>
      </c>
      <c r="J97" s="403">
        <f t="shared" ca="1" si="249"/>
        <v>0</v>
      </c>
      <c r="K97" s="402">
        <f t="shared" ca="1" si="250"/>
        <v>0</v>
      </c>
      <c r="L97" s="402">
        <f t="shared" ca="1" si="251"/>
        <v>0</v>
      </c>
      <c r="M97" s="402">
        <f t="shared" ca="1" si="252"/>
        <v>0</v>
      </c>
      <c r="N97" s="404" t="str">
        <f t="shared" ca="1" si="253"/>
        <v>石川県</v>
      </c>
      <c r="O97" s="63"/>
      <c r="P97" s="145" t="s">
        <v>412</v>
      </c>
      <c r="Q97" s="322" t="str">
        <f t="shared" ca="1" si="156"/>
        <v/>
      </c>
      <c r="R97" s="322" t="str">
        <f t="shared" ca="1" si="157"/>
        <v/>
      </c>
      <c r="S97" s="32" t="str">
        <f t="shared" ca="1" si="240"/>
        <v/>
      </c>
      <c r="T97" s="32" t="str">
        <f t="shared" ca="1" si="241"/>
        <v/>
      </c>
      <c r="U97" s="186" t="str">
        <f t="shared" ca="1" si="158"/>
        <v/>
      </c>
      <c r="V97" s="326">
        <f ca="1">IFERROR(VLOOKUP(U97,'（様式１号）３整理番号表'!$B$4:$H$5,2,FALSE),0)</f>
        <v>0</v>
      </c>
      <c r="W97" s="67">
        <f t="shared" ca="1" si="231"/>
        <v>0</v>
      </c>
      <c r="X97" s="23" t="str">
        <f t="shared" ca="1" si="229"/>
        <v/>
      </c>
      <c r="Y97" s="52" t="str">
        <f t="shared" ca="1" si="159"/>
        <v/>
      </c>
      <c r="Z97" s="68">
        <f ca="1">IFERROR(VLOOKUP(Y97,'（様式１号）３整理番号表'!$B$10:$H$16,2,FALSE),0)</f>
        <v>0</v>
      </c>
      <c r="AA97" s="52" t="str">
        <f t="shared" ca="1" si="160"/>
        <v/>
      </c>
      <c r="AB97" s="52" t="str">
        <f t="shared" ca="1" si="161"/>
        <v/>
      </c>
      <c r="AC97" s="68">
        <f ca="1">IFERROR(VLOOKUP(AB97,'（様式１号）３整理番号表'!$B$21:$H$22,2,FALSE),0)</f>
        <v>0</v>
      </c>
      <c r="AD97" s="52" t="str">
        <f t="shared" ca="1" si="155"/>
        <v/>
      </c>
      <c r="AE97" s="68">
        <f ca="1">IFERROR(VLOOKUP(AD97,'（様式１号）３整理番号表'!$B$26:$H$31,2,FALSE),0)</f>
        <v>0</v>
      </c>
      <c r="AF97" s="52" t="str">
        <f t="shared" ca="1" si="162"/>
        <v/>
      </c>
      <c r="AG97" s="68">
        <f ca="1">IFERROR(VLOOKUP(AF97,'（様式１号）３整理番号表'!$J$5:$N$59,2,FALSE),0)</f>
        <v>0</v>
      </c>
      <c r="AH97" s="51" t="str">
        <f t="shared" ca="1" si="163"/>
        <v/>
      </c>
      <c r="AI97" s="68">
        <f ca="1">IFERROR(VLOOKUP(AH97,'（様式１号）３整理番号表'!$P$5:$R$29,2,FALSE),0)</f>
        <v>0</v>
      </c>
      <c r="AJ97" s="71" t="str">
        <f t="shared" ca="1" si="164"/>
        <v/>
      </c>
      <c r="AK97" s="71" t="str">
        <f t="shared" ca="1" si="165"/>
        <v/>
      </c>
      <c r="AL97" s="71"/>
      <c r="AM97" s="51" t="str">
        <f t="shared" ca="1" si="166"/>
        <v/>
      </c>
      <c r="AN97" s="68">
        <f ca="1">IFERROR(VLOOKUP(AM97,'（様式１号）３整理番号表'!$P$5:$R$29,2,FALSE),0)</f>
        <v>0</v>
      </c>
      <c r="AO97" s="52" t="str">
        <f t="shared" ca="1" si="167"/>
        <v/>
      </c>
      <c r="AP97" s="68">
        <f t="shared" ca="1" si="232"/>
        <v>0</v>
      </c>
      <c r="AQ97" s="52" t="str">
        <f t="shared" ca="1" si="168"/>
        <v/>
      </c>
      <c r="AR97" s="23" t="str">
        <f t="shared" ca="1" si="169"/>
        <v/>
      </c>
      <c r="AS97" s="68" t="str">
        <f t="shared" ca="1" si="233"/>
        <v/>
      </c>
      <c r="AT97" s="188" t="str">
        <f t="shared" ca="1" si="170"/>
        <v/>
      </c>
      <c r="AU97" s="55" t="str">
        <f t="shared" ca="1" si="171"/>
        <v/>
      </c>
      <c r="AV97" s="655" t="str">
        <f t="shared" ca="1" si="256"/>
        <v/>
      </c>
      <c r="AW97" s="655" t="str">
        <f t="shared" ca="1" si="255"/>
        <v/>
      </c>
      <c r="AX97" s="655" t="str">
        <f t="shared" ca="1" si="255"/>
        <v/>
      </c>
      <c r="AY97" s="655" t="str">
        <f t="shared" ca="1" si="255"/>
        <v/>
      </c>
      <c r="AZ97" s="655" t="str">
        <f t="shared" ca="1" si="172"/>
        <v/>
      </c>
      <c r="BA97" s="655" t="str">
        <f t="shared" ca="1" si="257"/>
        <v/>
      </c>
      <c r="BB97" s="655" t="str">
        <f t="shared" ca="1" si="257"/>
        <v/>
      </c>
      <c r="BC97" s="655" t="str">
        <f t="shared" ca="1" si="257"/>
        <v/>
      </c>
      <c r="BD97" s="51" t="str">
        <f t="shared" ca="1" si="173"/>
        <v/>
      </c>
      <c r="BE97" s="52" t="str">
        <f t="shared" ca="1" si="174"/>
        <v/>
      </c>
      <c r="BF97" s="69">
        <f ca="1">IF(BD97&lt;&gt;"",INDEX('（様式１号）３整理番号表'!$AB$7:$AQ$12,MATCH(BD97,'（様式１号）３整理番号表'!$AA$7:$AA$12,0),MATCH(BE97,'（様式１号）３整理番号表'!$AB$6:$AQ$6,0)),0)</f>
        <v>0</v>
      </c>
      <c r="BG97" s="71" t="str">
        <f t="shared" ca="1" si="234"/>
        <v/>
      </c>
      <c r="BH97" s="54" t="str">
        <f t="shared" ca="1" si="235"/>
        <v/>
      </c>
      <c r="BI97" s="55" t="str">
        <f t="shared" ca="1" si="175"/>
        <v/>
      </c>
      <c r="BJ97" s="54" t="str">
        <f t="shared" ca="1" si="176"/>
        <v/>
      </c>
      <c r="BK97" s="53" t="str">
        <f t="shared" ca="1" si="177"/>
        <v/>
      </c>
      <c r="BL97" s="56" t="str">
        <f t="shared" ca="1" si="178"/>
        <v/>
      </c>
      <c r="BM97" s="57" t="str">
        <f t="shared" ca="1" si="179"/>
        <v/>
      </c>
      <c r="BN97" s="58" t="str">
        <f t="shared" ca="1" si="180"/>
        <v/>
      </c>
      <c r="BO97" s="56" t="str">
        <f t="shared" ca="1" si="181"/>
        <v/>
      </c>
      <c r="BP97" s="72" t="str">
        <f t="shared" ca="1" si="182"/>
        <v/>
      </c>
      <c r="BQ97" s="70" t="str">
        <f t="shared" ca="1" si="183"/>
        <v/>
      </c>
      <c r="BR97" s="160" t="str">
        <f t="shared" ca="1" si="216"/>
        <v/>
      </c>
      <c r="BS97" s="638" t="str">
        <f t="shared" ca="1" si="184"/>
        <v/>
      </c>
      <c r="BT97" s="51" t="str">
        <f t="shared" ca="1" si="185"/>
        <v/>
      </c>
      <c r="BU97" s="59" t="str">
        <f t="shared" ca="1" si="186"/>
        <v/>
      </c>
      <c r="BV97" s="60" t="str">
        <f t="shared" ca="1" si="187"/>
        <v/>
      </c>
      <c r="BW97" s="209">
        <f ca="1">IF('ポイント要件確認等（個別表）'!AD97=1,ROUNDDOWN('ポイント要件確認等（個別表）'!AV97,-3),IF('ポイント要件確認等（個別表）'!AD97=2,ROUNDDOWN('ポイント要件確認等（個別表）'!BH97,-3),IF('ポイント要件確認等（個別表）'!AD97=3,ROUNDDOWN('ポイント要件確認等（個別表）'!BT97,-3),0)))</f>
        <v>0</v>
      </c>
      <c r="BX97" s="60" t="str">
        <f t="shared" ca="1" si="188"/>
        <v/>
      </c>
      <c r="BY97" s="210" t="e">
        <f t="shared" ca="1" si="236"/>
        <v>#VALUE!</v>
      </c>
      <c r="BZ97" s="210">
        <f t="shared" ca="1" si="237"/>
        <v>0</v>
      </c>
      <c r="CA97" s="60" t="str">
        <f t="shared" ca="1" si="189"/>
        <v/>
      </c>
      <c r="CB97" s="60" t="str">
        <f t="shared" ca="1" si="190"/>
        <v/>
      </c>
      <c r="CC97" s="636"/>
      <c r="CD97" s="60" t="str">
        <f t="shared" ca="1" si="191"/>
        <v/>
      </c>
      <c r="CE97" s="161" t="str">
        <f t="shared" ca="1" si="192"/>
        <v/>
      </c>
      <c r="CF97" s="225" t="str">
        <f t="shared" ca="1" si="193"/>
        <v>含税額</v>
      </c>
      <c r="CG97" s="226" t="str">
        <f t="shared" ca="1" si="194"/>
        <v/>
      </c>
      <c r="CH97" s="61"/>
      <c r="CI97" s="223"/>
      <c r="CJ97" s="213">
        <v>87</v>
      </c>
      <c r="CK97" s="218"/>
      <c r="CL97" s="51"/>
      <c r="CM97" s="68" t="str">
        <f>IFERROR(VLOOKUP(CL97,'（様式１号）３整理番号表'!$T$5:$V$15,2,FALSE),"")</f>
        <v/>
      </c>
      <c r="CN97" s="52"/>
      <c r="CO97" s="68" t="str">
        <f>IFERROR(VLOOKUP(CN97,'（様式１号）３整理番号表'!$T$19:$V$24,2,FALSE),"")</f>
        <v/>
      </c>
      <c r="CP97" s="52"/>
      <c r="CQ97" s="210">
        <f t="shared" si="238"/>
        <v>0</v>
      </c>
      <c r="CR97" s="227">
        <f t="shared" si="239"/>
        <v>0</v>
      </c>
      <c r="CS97" s="335" t="str">
        <f t="shared" ca="1" si="217"/>
        <v/>
      </c>
      <c r="CT97" s="31" t="str">
        <f t="shared" ca="1" si="195"/>
        <v/>
      </c>
      <c r="CU97" s="30" t="str">
        <f t="shared" ca="1" si="218"/>
        <v/>
      </c>
      <c r="CV97" s="236" t="str">
        <f t="shared" ca="1" si="196"/>
        <v/>
      </c>
      <c r="CW97" s="236" t="str">
        <f t="shared" ca="1" si="197"/>
        <v/>
      </c>
      <c r="CX97" s="236" t="str">
        <f t="shared" ca="1" si="198"/>
        <v/>
      </c>
      <c r="CY97" s="236" t="str">
        <f t="shared" ca="1" si="199"/>
        <v/>
      </c>
      <c r="CZ97" s="296" t="str">
        <f ca="1">IFERROR(VLOOKUP($CS97,'（様式１号）３整理番号表'!$Z$19:$AB$32,3,FALSE),"")</f>
        <v/>
      </c>
      <c r="DA97" s="239" t="str">
        <f t="shared" ca="1" si="200"/>
        <v/>
      </c>
      <c r="DB97" s="5"/>
      <c r="DC97" s="301" t="str">
        <f t="shared" ca="1" si="219"/>
        <v/>
      </c>
      <c r="DD97" s="304" t="str">
        <f t="shared" ca="1" si="222"/>
        <v/>
      </c>
      <c r="DE97" s="293" t="str">
        <f t="shared" ca="1" si="223"/>
        <v/>
      </c>
      <c r="DF97" s="293" t="str">
        <f t="shared" ca="1" si="224"/>
        <v/>
      </c>
      <c r="DG97" s="293" t="str">
        <f t="shared" ca="1" si="225"/>
        <v/>
      </c>
      <c r="DH97" s="293" t="str">
        <f t="shared" ca="1" si="226"/>
        <v/>
      </c>
      <c r="DI97" s="309" t="str">
        <f t="shared" ca="1" si="227"/>
        <v/>
      </c>
      <c r="DJ97" s="315" t="str">
        <f t="shared" ca="1" si="201"/>
        <v/>
      </c>
      <c r="DK97" s="5" t="str">
        <f t="shared" ca="1" si="228"/>
        <v/>
      </c>
      <c r="DL97" s="6"/>
      <c r="DM97" s="304"/>
      <c r="DN97" s="7"/>
      <c r="DO97" s="7"/>
      <c r="DP97" s="7"/>
      <c r="DQ97" s="7"/>
      <c r="DR97" s="298" t="str">
        <f>IFERROR(VLOOKUP($DL97,'（様式１号）３整理番号表'!$Z$19:$AB$32,3,FALSE),"")</f>
        <v/>
      </c>
      <c r="DS97" s="239" t="str">
        <f t="shared" si="202"/>
        <v/>
      </c>
      <c r="DT97" s="5"/>
      <c r="DU97" s="8"/>
      <c r="DV97" s="62" t="str">
        <f t="shared" ca="1" si="203"/>
        <v/>
      </c>
      <c r="DX97" s="320">
        <f t="shared" ca="1" si="230"/>
        <v>0</v>
      </c>
      <c r="DY97" s="320">
        <f t="shared" ca="1" si="230"/>
        <v>0</v>
      </c>
      <c r="DZ97" s="320">
        <f t="shared" ca="1" si="230"/>
        <v>0</v>
      </c>
      <c r="EA97" s="320">
        <f t="shared" ca="1" si="230"/>
        <v>0</v>
      </c>
      <c r="EB97" s="320">
        <f t="shared" ca="1" si="230"/>
        <v>0</v>
      </c>
      <c r="EC97" s="320">
        <f t="shared" ca="1" si="230"/>
        <v>0</v>
      </c>
      <c r="ED97" s="320">
        <f t="shared" ca="1" si="230"/>
        <v>0</v>
      </c>
      <c r="EE97" s="320">
        <f t="shared" ca="1" si="230"/>
        <v>0</v>
      </c>
      <c r="EF97" s="320">
        <f t="shared" ca="1" si="230"/>
        <v>0</v>
      </c>
      <c r="EG97" s="320">
        <f t="shared" ca="1" si="230"/>
        <v>0</v>
      </c>
      <c r="EH97" s="320">
        <f t="shared" ca="1" si="230"/>
        <v>0</v>
      </c>
      <c r="EI97" s="320">
        <f t="shared" ca="1" si="230"/>
        <v>0</v>
      </c>
      <c r="EJ97" s="320">
        <f t="shared" ca="1" si="230"/>
        <v>0</v>
      </c>
      <c r="EK97" s="320">
        <f t="shared" ca="1" si="230"/>
        <v>0</v>
      </c>
      <c r="EM97" s="278" t="str">
        <f t="shared" ca="1" si="254"/>
        <v/>
      </c>
      <c r="EN97" s="278" t="str">
        <f t="shared" ca="1" si="220"/>
        <v/>
      </c>
      <c r="EO97" s="278" t="str">
        <f t="shared" ca="1" si="221"/>
        <v/>
      </c>
      <c r="EP97" s="278" t="str">
        <f t="shared" ca="1" si="204"/>
        <v/>
      </c>
      <c r="EQ97" s="278" t="str">
        <f ca="1">IFERROR(INDEX('郵便番号（石川県）'!$A$3:$F$2574,MATCH(INDIRECT("'("&amp;EM97&amp;")'!E7"),'郵便番号（石川県）'!$A$3:$A$2574,0),6),"")</f>
        <v/>
      </c>
      <c r="ER97" s="278" t="str">
        <f ca="1">IFERROR(INDEX('郵便番号（石川県）'!$A$3:$F$2574,MATCH(INDIRECT("'("&amp;$EM97&amp;")'!E7"),'郵便番号（石川県）'!$A$3:$A$2574,0),5),"")</f>
        <v/>
      </c>
      <c r="ES97" s="278" t="str">
        <f t="shared" ca="1" si="205"/>
        <v/>
      </c>
      <c r="ET97" s="278" t="str">
        <f t="shared" ca="1" si="206"/>
        <v/>
      </c>
      <c r="EU97" s="278" t="str">
        <f t="shared" ca="1" si="207"/>
        <v/>
      </c>
      <c r="EV97" s="278" t="str">
        <f t="shared" ca="1" si="208"/>
        <v/>
      </c>
      <c r="EW97" s="278" t="str">
        <f t="shared" ca="1" si="209"/>
        <v/>
      </c>
      <c r="EX97" s="278" t="str">
        <f t="shared" ca="1" si="210"/>
        <v/>
      </c>
      <c r="EY97" s="278" t="str">
        <f t="shared" ca="1" si="211"/>
        <v/>
      </c>
      <c r="EZ97" s="278" t="str">
        <f t="shared" ca="1" si="212"/>
        <v/>
      </c>
      <c r="FA97" s="278" t="str">
        <f t="shared" ca="1" si="213"/>
        <v/>
      </c>
      <c r="FB97" s="661" t="str">
        <f t="shared" ca="1" si="214"/>
        <v/>
      </c>
      <c r="FC97" s="663">
        <v>87</v>
      </c>
      <c r="FD97" s="279" t="str">
        <f t="shared" ca="1" si="215"/>
        <v/>
      </c>
    </row>
    <row r="98" spans="1:160" ht="34.5" customHeight="1" x14ac:dyDescent="0.15">
      <c r="A98" s="401">
        <f t="shared" ca="1" si="24"/>
        <v>0</v>
      </c>
      <c r="B98" s="402">
        <f t="shared" si="154"/>
        <v>1</v>
      </c>
      <c r="C98" s="403">
        <f t="shared" ca="1" si="242"/>
        <v>0</v>
      </c>
      <c r="D98" s="403">
        <f t="shared" ca="1" si="243"/>
        <v>0</v>
      </c>
      <c r="E98" s="403">
        <f t="shared" ca="1" si="244"/>
        <v>0</v>
      </c>
      <c r="F98" s="403">
        <f t="shared" ca="1" si="245"/>
        <v>0</v>
      </c>
      <c r="G98" s="403">
        <f t="shared" ca="1" si="246"/>
        <v>0</v>
      </c>
      <c r="H98" s="403">
        <f t="shared" si="247"/>
        <v>0</v>
      </c>
      <c r="I98" s="403">
        <f t="shared" ca="1" si="248"/>
        <v>0</v>
      </c>
      <c r="J98" s="403">
        <f t="shared" ca="1" si="249"/>
        <v>0</v>
      </c>
      <c r="K98" s="402">
        <f t="shared" ca="1" si="250"/>
        <v>0</v>
      </c>
      <c r="L98" s="402">
        <f t="shared" ca="1" si="251"/>
        <v>0</v>
      </c>
      <c r="M98" s="402">
        <f t="shared" ca="1" si="252"/>
        <v>0</v>
      </c>
      <c r="N98" s="404" t="str">
        <f t="shared" ca="1" si="253"/>
        <v>石川県</v>
      </c>
      <c r="O98" s="63"/>
      <c r="P98" s="145" t="s">
        <v>412</v>
      </c>
      <c r="Q98" s="322" t="str">
        <f t="shared" ca="1" si="156"/>
        <v/>
      </c>
      <c r="R98" s="322" t="str">
        <f t="shared" ca="1" si="157"/>
        <v/>
      </c>
      <c r="S98" s="32" t="str">
        <f t="shared" ca="1" si="240"/>
        <v/>
      </c>
      <c r="T98" s="32" t="str">
        <f t="shared" ca="1" si="241"/>
        <v/>
      </c>
      <c r="U98" s="186" t="str">
        <f t="shared" ca="1" si="158"/>
        <v/>
      </c>
      <c r="V98" s="326">
        <f ca="1">IFERROR(VLOOKUP(U98,'（様式１号）３整理番号表'!$B$4:$H$5,2,FALSE),0)</f>
        <v>0</v>
      </c>
      <c r="W98" s="67">
        <f t="shared" ca="1" si="231"/>
        <v>0</v>
      </c>
      <c r="X98" s="23" t="str">
        <f t="shared" ca="1" si="229"/>
        <v/>
      </c>
      <c r="Y98" s="52" t="str">
        <f t="shared" ca="1" si="159"/>
        <v/>
      </c>
      <c r="Z98" s="68">
        <f ca="1">IFERROR(VLOOKUP(Y98,'（様式１号）３整理番号表'!$B$10:$H$16,2,FALSE),0)</f>
        <v>0</v>
      </c>
      <c r="AA98" s="52" t="str">
        <f t="shared" ca="1" si="160"/>
        <v/>
      </c>
      <c r="AB98" s="52" t="str">
        <f t="shared" ca="1" si="161"/>
        <v/>
      </c>
      <c r="AC98" s="68">
        <f ca="1">IFERROR(VLOOKUP(AB98,'（様式１号）３整理番号表'!$B$21:$H$22,2,FALSE),0)</f>
        <v>0</v>
      </c>
      <c r="AD98" s="52" t="str">
        <f t="shared" ca="1" si="155"/>
        <v/>
      </c>
      <c r="AE98" s="68">
        <f ca="1">IFERROR(VLOOKUP(AD98,'（様式１号）３整理番号表'!$B$26:$H$31,2,FALSE),0)</f>
        <v>0</v>
      </c>
      <c r="AF98" s="52" t="str">
        <f t="shared" ca="1" si="162"/>
        <v/>
      </c>
      <c r="AG98" s="68">
        <f ca="1">IFERROR(VLOOKUP(AF98,'（様式１号）３整理番号表'!$J$5:$N$59,2,FALSE),0)</f>
        <v>0</v>
      </c>
      <c r="AH98" s="51" t="str">
        <f t="shared" ca="1" si="163"/>
        <v/>
      </c>
      <c r="AI98" s="68">
        <f ca="1">IFERROR(VLOOKUP(AH98,'（様式１号）３整理番号表'!$P$5:$R$29,2,FALSE),0)</f>
        <v>0</v>
      </c>
      <c r="AJ98" s="71" t="str">
        <f t="shared" ca="1" si="164"/>
        <v/>
      </c>
      <c r="AK98" s="71" t="str">
        <f t="shared" ca="1" si="165"/>
        <v/>
      </c>
      <c r="AL98" s="71"/>
      <c r="AM98" s="51" t="str">
        <f t="shared" ca="1" si="166"/>
        <v/>
      </c>
      <c r="AN98" s="68">
        <f ca="1">IFERROR(VLOOKUP(AM98,'（様式１号）３整理番号表'!$P$5:$R$29,2,FALSE),0)</f>
        <v>0</v>
      </c>
      <c r="AO98" s="52" t="str">
        <f t="shared" ca="1" si="167"/>
        <v/>
      </c>
      <c r="AP98" s="68">
        <f t="shared" ca="1" si="232"/>
        <v>0</v>
      </c>
      <c r="AQ98" s="52" t="str">
        <f t="shared" ca="1" si="168"/>
        <v/>
      </c>
      <c r="AR98" s="23" t="str">
        <f t="shared" ca="1" si="169"/>
        <v/>
      </c>
      <c r="AS98" s="68" t="str">
        <f t="shared" ca="1" si="233"/>
        <v/>
      </c>
      <c r="AT98" s="188" t="str">
        <f t="shared" ca="1" si="170"/>
        <v/>
      </c>
      <c r="AU98" s="55" t="str">
        <f t="shared" ca="1" si="171"/>
        <v/>
      </c>
      <c r="AV98" s="655" t="str">
        <f t="shared" ca="1" si="256"/>
        <v/>
      </c>
      <c r="AW98" s="655" t="str">
        <f t="shared" ca="1" si="255"/>
        <v/>
      </c>
      <c r="AX98" s="655" t="str">
        <f t="shared" ca="1" si="255"/>
        <v/>
      </c>
      <c r="AY98" s="655" t="str">
        <f t="shared" ca="1" si="255"/>
        <v/>
      </c>
      <c r="AZ98" s="655" t="str">
        <f t="shared" ca="1" si="172"/>
        <v/>
      </c>
      <c r="BA98" s="655" t="str">
        <f t="shared" ca="1" si="257"/>
        <v/>
      </c>
      <c r="BB98" s="655" t="str">
        <f t="shared" ca="1" si="257"/>
        <v/>
      </c>
      <c r="BC98" s="655" t="str">
        <f t="shared" ca="1" si="257"/>
        <v/>
      </c>
      <c r="BD98" s="51" t="str">
        <f t="shared" ca="1" si="173"/>
        <v/>
      </c>
      <c r="BE98" s="52" t="str">
        <f t="shared" ca="1" si="174"/>
        <v/>
      </c>
      <c r="BF98" s="69">
        <f ca="1">IF(BD98&lt;&gt;"",INDEX('（様式１号）３整理番号表'!$AB$7:$AQ$12,MATCH(BD98,'（様式１号）３整理番号表'!$AA$7:$AA$12,0),MATCH(BE98,'（様式１号）３整理番号表'!$AB$6:$AQ$6,0)),0)</f>
        <v>0</v>
      </c>
      <c r="BG98" s="71" t="str">
        <f t="shared" ca="1" si="234"/>
        <v/>
      </c>
      <c r="BH98" s="54" t="str">
        <f t="shared" ca="1" si="235"/>
        <v/>
      </c>
      <c r="BI98" s="55" t="str">
        <f t="shared" ca="1" si="175"/>
        <v/>
      </c>
      <c r="BJ98" s="54" t="str">
        <f t="shared" ca="1" si="176"/>
        <v/>
      </c>
      <c r="BK98" s="53" t="str">
        <f t="shared" ca="1" si="177"/>
        <v/>
      </c>
      <c r="BL98" s="56" t="str">
        <f t="shared" ca="1" si="178"/>
        <v/>
      </c>
      <c r="BM98" s="57" t="str">
        <f t="shared" ca="1" si="179"/>
        <v/>
      </c>
      <c r="BN98" s="58" t="str">
        <f t="shared" ca="1" si="180"/>
        <v/>
      </c>
      <c r="BO98" s="56" t="str">
        <f t="shared" ca="1" si="181"/>
        <v/>
      </c>
      <c r="BP98" s="72" t="str">
        <f t="shared" ca="1" si="182"/>
        <v/>
      </c>
      <c r="BQ98" s="70" t="str">
        <f t="shared" ca="1" si="183"/>
        <v/>
      </c>
      <c r="BR98" s="160" t="str">
        <f t="shared" ca="1" si="216"/>
        <v/>
      </c>
      <c r="BS98" s="638" t="str">
        <f t="shared" ca="1" si="184"/>
        <v/>
      </c>
      <c r="BT98" s="51" t="str">
        <f t="shared" ca="1" si="185"/>
        <v/>
      </c>
      <c r="BU98" s="59" t="str">
        <f t="shared" ca="1" si="186"/>
        <v/>
      </c>
      <c r="BV98" s="60" t="str">
        <f t="shared" ca="1" si="187"/>
        <v/>
      </c>
      <c r="BW98" s="209">
        <f ca="1">IF('ポイント要件確認等（個別表）'!AD98=1,ROUNDDOWN('ポイント要件確認等（個別表）'!AV98,-3),IF('ポイント要件確認等（個別表）'!AD98=2,ROUNDDOWN('ポイント要件確認等（個別表）'!BH98,-3),IF('ポイント要件確認等（個別表）'!AD98=3,ROUNDDOWN('ポイント要件確認等（個別表）'!BT98,-3),0)))</f>
        <v>0</v>
      </c>
      <c r="BX98" s="60" t="str">
        <f t="shared" ca="1" si="188"/>
        <v/>
      </c>
      <c r="BY98" s="210" t="e">
        <f t="shared" ca="1" si="236"/>
        <v>#VALUE!</v>
      </c>
      <c r="BZ98" s="210">
        <f t="shared" ca="1" si="237"/>
        <v>0</v>
      </c>
      <c r="CA98" s="60" t="str">
        <f t="shared" ca="1" si="189"/>
        <v/>
      </c>
      <c r="CB98" s="60" t="str">
        <f t="shared" ca="1" si="190"/>
        <v/>
      </c>
      <c r="CC98" s="636"/>
      <c r="CD98" s="60" t="str">
        <f t="shared" ca="1" si="191"/>
        <v/>
      </c>
      <c r="CE98" s="161" t="str">
        <f t="shared" ca="1" si="192"/>
        <v/>
      </c>
      <c r="CF98" s="225" t="str">
        <f t="shared" ca="1" si="193"/>
        <v>含税額</v>
      </c>
      <c r="CG98" s="226" t="str">
        <f t="shared" ca="1" si="194"/>
        <v/>
      </c>
      <c r="CH98" s="61"/>
      <c r="CI98" s="223"/>
      <c r="CJ98" s="213">
        <v>88</v>
      </c>
      <c r="CK98" s="218"/>
      <c r="CL98" s="51"/>
      <c r="CM98" s="68" t="str">
        <f>IFERROR(VLOOKUP(CL98,'（様式１号）３整理番号表'!$T$5:$V$15,2,FALSE),"")</f>
        <v/>
      </c>
      <c r="CN98" s="52"/>
      <c r="CO98" s="68" t="str">
        <f>IFERROR(VLOOKUP(CN98,'（様式１号）３整理番号表'!$T$19:$V$24,2,FALSE),"")</f>
        <v/>
      </c>
      <c r="CP98" s="52"/>
      <c r="CQ98" s="210">
        <f t="shared" si="238"/>
        <v>0</v>
      </c>
      <c r="CR98" s="227">
        <f t="shared" si="239"/>
        <v>0</v>
      </c>
      <c r="CS98" s="335" t="str">
        <f t="shared" ca="1" si="217"/>
        <v/>
      </c>
      <c r="CT98" s="31" t="str">
        <f t="shared" ca="1" si="195"/>
        <v/>
      </c>
      <c r="CU98" s="30" t="str">
        <f t="shared" ca="1" si="218"/>
        <v/>
      </c>
      <c r="CV98" s="236" t="str">
        <f t="shared" ca="1" si="196"/>
        <v/>
      </c>
      <c r="CW98" s="236" t="str">
        <f t="shared" ca="1" si="197"/>
        <v/>
      </c>
      <c r="CX98" s="236" t="str">
        <f t="shared" ca="1" si="198"/>
        <v/>
      </c>
      <c r="CY98" s="236" t="str">
        <f t="shared" ca="1" si="199"/>
        <v/>
      </c>
      <c r="CZ98" s="296" t="str">
        <f ca="1">IFERROR(VLOOKUP($CS98,'（様式１号）３整理番号表'!$Z$19:$AB$32,3,FALSE),"")</f>
        <v/>
      </c>
      <c r="DA98" s="239" t="str">
        <f t="shared" ca="1" si="200"/>
        <v/>
      </c>
      <c r="DB98" s="5"/>
      <c r="DC98" s="301" t="str">
        <f t="shared" ca="1" si="219"/>
        <v/>
      </c>
      <c r="DD98" s="304" t="str">
        <f t="shared" ca="1" si="222"/>
        <v/>
      </c>
      <c r="DE98" s="293" t="str">
        <f t="shared" ca="1" si="223"/>
        <v/>
      </c>
      <c r="DF98" s="293" t="str">
        <f t="shared" ca="1" si="224"/>
        <v/>
      </c>
      <c r="DG98" s="293" t="str">
        <f t="shared" ca="1" si="225"/>
        <v/>
      </c>
      <c r="DH98" s="293" t="str">
        <f t="shared" ca="1" si="226"/>
        <v/>
      </c>
      <c r="DI98" s="309" t="str">
        <f t="shared" ca="1" si="227"/>
        <v/>
      </c>
      <c r="DJ98" s="315" t="str">
        <f t="shared" ca="1" si="201"/>
        <v/>
      </c>
      <c r="DK98" s="5" t="str">
        <f t="shared" ca="1" si="228"/>
        <v/>
      </c>
      <c r="DL98" s="6"/>
      <c r="DM98" s="304"/>
      <c r="DN98" s="7"/>
      <c r="DO98" s="7"/>
      <c r="DP98" s="7"/>
      <c r="DQ98" s="7"/>
      <c r="DR98" s="298" t="str">
        <f>IFERROR(VLOOKUP($DL98,'（様式１号）３整理番号表'!$Z$19:$AB$32,3,FALSE),"")</f>
        <v/>
      </c>
      <c r="DS98" s="239" t="str">
        <f t="shared" si="202"/>
        <v/>
      </c>
      <c r="DT98" s="5"/>
      <c r="DU98" s="8"/>
      <c r="DV98" s="62" t="str">
        <f t="shared" ca="1" si="203"/>
        <v/>
      </c>
      <c r="DX98" s="320">
        <f t="shared" ca="1" si="230"/>
        <v>0</v>
      </c>
      <c r="DY98" s="320">
        <f t="shared" ca="1" si="230"/>
        <v>0</v>
      </c>
      <c r="DZ98" s="320">
        <f t="shared" ca="1" si="230"/>
        <v>0</v>
      </c>
      <c r="EA98" s="320">
        <f t="shared" ca="1" si="230"/>
        <v>0</v>
      </c>
      <c r="EB98" s="320">
        <f t="shared" ca="1" si="230"/>
        <v>0</v>
      </c>
      <c r="EC98" s="320">
        <f t="shared" ca="1" si="230"/>
        <v>0</v>
      </c>
      <c r="ED98" s="320">
        <f t="shared" ca="1" si="230"/>
        <v>0</v>
      </c>
      <c r="EE98" s="320">
        <f t="shared" ca="1" si="230"/>
        <v>0</v>
      </c>
      <c r="EF98" s="320">
        <f t="shared" ca="1" si="230"/>
        <v>0</v>
      </c>
      <c r="EG98" s="320">
        <f t="shared" ca="1" si="230"/>
        <v>0</v>
      </c>
      <c r="EH98" s="320">
        <f t="shared" ca="1" si="230"/>
        <v>0</v>
      </c>
      <c r="EI98" s="320">
        <f t="shared" ca="1" si="230"/>
        <v>0</v>
      </c>
      <c r="EJ98" s="320">
        <f t="shared" ca="1" si="230"/>
        <v>0</v>
      </c>
      <c r="EK98" s="320">
        <f t="shared" ca="1" si="230"/>
        <v>0</v>
      </c>
      <c r="EM98" s="278" t="str">
        <f t="shared" ca="1" si="254"/>
        <v/>
      </c>
      <c r="EN98" s="278" t="str">
        <f t="shared" ca="1" si="220"/>
        <v/>
      </c>
      <c r="EO98" s="278" t="str">
        <f t="shared" ca="1" si="221"/>
        <v/>
      </c>
      <c r="EP98" s="278" t="str">
        <f t="shared" ca="1" si="204"/>
        <v/>
      </c>
      <c r="EQ98" s="278" t="str">
        <f ca="1">IFERROR(INDEX('郵便番号（石川県）'!$A$3:$F$2574,MATCH(INDIRECT("'("&amp;EM98&amp;")'!E7"),'郵便番号（石川県）'!$A$3:$A$2574,0),6),"")</f>
        <v/>
      </c>
      <c r="ER98" s="278" t="str">
        <f ca="1">IFERROR(INDEX('郵便番号（石川県）'!$A$3:$F$2574,MATCH(INDIRECT("'("&amp;$EM98&amp;")'!E7"),'郵便番号（石川県）'!$A$3:$A$2574,0),5),"")</f>
        <v/>
      </c>
      <c r="ES98" s="278" t="str">
        <f t="shared" ca="1" si="205"/>
        <v/>
      </c>
      <c r="ET98" s="278" t="str">
        <f t="shared" ca="1" si="206"/>
        <v/>
      </c>
      <c r="EU98" s="278" t="str">
        <f t="shared" ca="1" si="207"/>
        <v/>
      </c>
      <c r="EV98" s="278" t="str">
        <f t="shared" ca="1" si="208"/>
        <v/>
      </c>
      <c r="EW98" s="278" t="str">
        <f t="shared" ca="1" si="209"/>
        <v/>
      </c>
      <c r="EX98" s="278" t="str">
        <f t="shared" ca="1" si="210"/>
        <v/>
      </c>
      <c r="EY98" s="278" t="str">
        <f t="shared" ca="1" si="211"/>
        <v/>
      </c>
      <c r="EZ98" s="278" t="str">
        <f t="shared" ca="1" si="212"/>
        <v/>
      </c>
      <c r="FA98" s="278" t="str">
        <f t="shared" ca="1" si="213"/>
        <v/>
      </c>
      <c r="FB98" s="661" t="str">
        <f t="shared" ca="1" si="214"/>
        <v/>
      </c>
      <c r="FC98" s="664">
        <v>88</v>
      </c>
      <c r="FD98" s="279" t="str">
        <f t="shared" ca="1" si="215"/>
        <v/>
      </c>
    </row>
    <row r="99" spans="1:160" ht="34.5" customHeight="1" x14ac:dyDescent="0.15">
      <c r="A99" s="401">
        <f t="shared" ca="1" si="24"/>
        <v>0</v>
      </c>
      <c r="B99" s="402">
        <f t="shared" si="154"/>
        <v>1</v>
      </c>
      <c r="C99" s="403">
        <f t="shared" ca="1" si="242"/>
        <v>0</v>
      </c>
      <c r="D99" s="403">
        <f t="shared" ca="1" si="243"/>
        <v>0</v>
      </c>
      <c r="E99" s="403">
        <f t="shared" ca="1" si="244"/>
        <v>0</v>
      </c>
      <c r="F99" s="403">
        <f t="shared" ca="1" si="245"/>
        <v>0</v>
      </c>
      <c r="G99" s="403">
        <f t="shared" ca="1" si="246"/>
        <v>0</v>
      </c>
      <c r="H99" s="403">
        <f t="shared" si="247"/>
        <v>0</v>
      </c>
      <c r="I99" s="403">
        <f t="shared" ca="1" si="248"/>
        <v>0</v>
      </c>
      <c r="J99" s="403">
        <f t="shared" ca="1" si="249"/>
        <v>0</v>
      </c>
      <c r="K99" s="402">
        <f t="shared" ca="1" si="250"/>
        <v>0</v>
      </c>
      <c r="L99" s="402">
        <f t="shared" ca="1" si="251"/>
        <v>0</v>
      </c>
      <c r="M99" s="402">
        <f t="shared" ca="1" si="252"/>
        <v>0</v>
      </c>
      <c r="N99" s="404" t="str">
        <f t="shared" ca="1" si="253"/>
        <v>石川県</v>
      </c>
      <c r="O99" s="63"/>
      <c r="P99" s="145" t="s">
        <v>412</v>
      </c>
      <c r="Q99" s="322" t="str">
        <f t="shared" ca="1" si="156"/>
        <v/>
      </c>
      <c r="R99" s="322" t="str">
        <f t="shared" ca="1" si="157"/>
        <v/>
      </c>
      <c r="S99" s="32" t="str">
        <f t="shared" ca="1" si="240"/>
        <v/>
      </c>
      <c r="T99" s="32" t="str">
        <f t="shared" ca="1" si="241"/>
        <v/>
      </c>
      <c r="U99" s="186" t="str">
        <f t="shared" ca="1" si="158"/>
        <v/>
      </c>
      <c r="V99" s="326">
        <f ca="1">IFERROR(VLOOKUP(U99,'（様式１号）３整理番号表'!$B$4:$H$5,2,FALSE),0)</f>
        <v>0</v>
      </c>
      <c r="W99" s="67">
        <f t="shared" ca="1" si="231"/>
        <v>0</v>
      </c>
      <c r="X99" s="23" t="str">
        <f t="shared" ca="1" si="229"/>
        <v/>
      </c>
      <c r="Y99" s="52" t="str">
        <f t="shared" ca="1" si="159"/>
        <v/>
      </c>
      <c r="Z99" s="68">
        <f ca="1">IFERROR(VLOOKUP(Y99,'（様式１号）３整理番号表'!$B$10:$H$16,2,FALSE),0)</f>
        <v>0</v>
      </c>
      <c r="AA99" s="52" t="str">
        <f t="shared" ca="1" si="160"/>
        <v/>
      </c>
      <c r="AB99" s="52" t="str">
        <f t="shared" ca="1" si="161"/>
        <v/>
      </c>
      <c r="AC99" s="68">
        <f ca="1">IFERROR(VLOOKUP(AB99,'（様式１号）３整理番号表'!$B$21:$H$22,2,FALSE),0)</f>
        <v>0</v>
      </c>
      <c r="AD99" s="52" t="str">
        <f t="shared" ca="1" si="155"/>
        <v/>
      </c>
      <c r="AE99" s="68">
        <f ca="1">IFERROR(VLOOKUP(AD99,'（様式１号）３整理番号表'!$B$26:$H$31,2,FALSE),0)</f>
        <v>0</v>
      </c>
      <c r="AF99" s="52" t="str">
        <f t="shared" ca="1" si="162"/>
        <v/>
      </c>
      <c r="AG99" s="68">
        <f ca="1">IFERROR(VLOOKUP(AF99,'（様式１号）３整理番号表'!$J$5:$N$59,2,FALSE),0)</f>
        <v>0</v>
      </c>
      <c r="AH99" s="51" t="str">
        <f t="shared" ca="1" si="163"/>
        <v/>
      </c>
      <c r="AI99" s="68">
        <f ca="1">IFERROR(VLOOKUP(AH99,'（様式１号）３整理番号表'!$P$5:$R$29,2,FALSE),0)</f>
        <v>0</v>
      </c>
      <c r="AJ99" s="71" t="str">
        <f t="shared" ca="1" si="164"/>
        <v/>
      </c>
      <c r="AK99" s="71" t="str">
        <f t="shared" ca="1" si="165"/>
        <v/>
      </c>
      <c r="AL99" s="71"/>
      <c r="AM99" s="51" t="str">
        <f t="shared" ca="1" si="166"/>
        <v/>
      </c>
      <c r="AN99" s="68">
        <f ca="1">IFERROR(VLOOKUP(AM99,'（様式１号）３整理番号表'!$P$5:$R$29,2,FALSE),0)</f>
        <v>0</v>
      </c>
      <c r="AO99" s="52" t="str">
        <f t="shared" ca="1" si="167"/>
        <v/>
      </c>
      <c r="AP99" s="68">
        <f t="shared" ca="1" si="232"/>
        <v>0</v>
      </c>
      <c r="AQ99" s="52" t="str">
        <f t="shared" ca="1" si="168"/>
        <v/>
      </c>
      <c r="AR99" s="23" t="str">
        <f t="shared" ca="1" si="169"/>
        <v/>
      </c>
      <c r="AS99" s="68" t="str">
        <f t="shared" ca="1" si="233"/>
        <v/>
      </c>
      <c r="AT99" s="188" t="str">
        <f t="shared" ca="1" si="170"/>
        <v/>
      </c>
      <c r="AU99" s="55" t="str">
        <f t="shared" ca="1" si="171"/>
        <v/>
      </c>
      <c r="AV99" s="655" t="str">
        <f t="shared" ca="1" si="256"/>
        <v/>
      </c>
      <c r="AW99" s="655" t="str">
        <f t="shared" ca="1" si="255"/>
        <v/>
      </c>
      <c r="AX99" s="655" t="str">
        <f t="shared" ca="1" si="255"/>
        <v/>
      </c>
      <c r="AY99" s="655" t="str">
        <f t="shared" ca="1" si="255"/>
        <v/>
      </c>
      <c r="AZ99" s="655" t="str">
        <f t="shared" ca="1" si="172"/>
        <v/>
      </c>
      <c r="BA99" s="655" t="str">
        <f t="shared" ca="1" si="257"/>
        <v/>
      </c>
      <c r="BB99" s="655" t="str">
        <f t="shared" ca="1" si="257"/>
        <v/>
      </c>
      <c r="BC99" s="655" t="str">
        <f t="shared" ca="1" si="257"/>
        <v/>
      </c>
      <c r="BD99" s="51" t="str">
        <f t="shared" ca="1" si="173"/>
        <v/>
      </c>
      <c r="BE99" s="52" t="str">
        <f t="shared" ca="1" si="174"/>
        <v/>
      </c>
      <c r="BF99" s="69">
        <f ca="1">IF(BD99&lt;&gt;"",INDEX('（様式１号）３整理番号表'!$AB$7:$AQ$12,MATCH(BD99,'（様式１号）３整理番号表'!$AA$7:$AA$12,0),MATCH(BE99,'（様式１号）３整理番号表'!$AB$6:$AQ$6,0)),0)</f>
        <v>0</v>
      </c>
      <c r="BG99" s="71" t="str">
        <f t="shared" ca="1" si="234"/>
        <v/>
      </c>
      <c r="BH99" s="54" t="str">
        <f t="shared" ca="1" si="235"/>
        <v/>
      </c>
      <c r="BI99" s="55" t="str">
        <f t="shared" ca="1" si="175"/>
        <v/>
      </c>
      <c r="BJ99" s="54" t="str">
        <f t="shared" ca="1" si="176"/>
        <v/>
      </c>
      <c r="BK99" s="53" t="str">
        <f t="shared" ca="1" si="177"/>
        <v/>
      </c>
      <c r="BL99" s="56" t="str">
        <f t="shared" ca="1" si="178"/>
        <v/>
      </c>
      <c r="BM99" s="57" t="str">
        <f t="shared" ca="1" si="179"/>
        <v/>
      </c>
      <c r="BN99" s="58" t="str">
        <f t="shared" ca="1" si="180"/>
        <v/>
      </c>
      <c r="BO99" s="56" t="str">
        <f t="shared" ca="1" si="181"/>
        <v/>
      </c>
      <c r="BP99" s="72" t="str">
        <f t="shared" ca="1" si="182"/>
        <v/>
      </c>
      <c r="BQ99" s="70" t="str">
        <f t="shared" ca="1" si="183"/>
        <v/>
      </c>
      <c r="BR99" s="160" t="str">
        <f t="shared" ca="1" si="216"/>
        <v/>
      </c>
      <c r="BS99" s="638" t="str">
        <f t="shared" ca="1" si="184"/>
        <v/>
      </c>
      <c r="BT99" s="51" t="str">
        <f t="shared" ca="1" si="185"/>
        <v/>
      </c>
      <c r="BU99" s="59" t="str">
        <f t="shared" ca="1" si="186"/>
        <v/>
      </c>
      <c r="BV99" s="60" t="str">
        <f t="shared" ca="1" si="187"/>
        <v/>
      </c>
      <c r="BW99" s="209">
        <f ca="1">IF('ポイント要件確認等（個別表）'!AD99=1,ROUNDDOWN('ポイント要件確認等（個別表）'!AV99,-3),IF('ポイント要件確認等（個別表）'!AD99=2,ROUNDDOWN('ポイント要件確認等（個別表）'!BH99,-3),IF('ポイント要件確認等（個別表）'!AD99=3,ROUNDDOWN('ポイント要件確認等（個別表）'!BT99,-3),0)))</f>
        <v>0</v>
      </c>
      <c r="BX99" s="60" t="str">
        <f t="shared" ca="1" si="188"/>
        <v/>
      </c>
      <c r="BY99" s="210" t="e">
        <f t="shared" ca="1" si="236"/>
        <v>#VALUE!</v>
      </c>
      <c r="BZ99" s="210">
        <f t="shared" ca="1" si="237"/>
        <v>0</v>
      </c>
      <c r="CA99" s="60" t="str">
        <f t="shared" ca="1" si="189"/>
        <v/>
      </c>
      <c r="CB99" s="60" t="str">
        <f t="shared" ca="1" si="190"/>
        <v/>
      </c>
      <c r="CC99" s="636"/>
      <c r="CD99" s="60" t="str">
        <f t="shared" ca="1" si="191"/>
        <v/>
      </c>
      <c r="CE99" s="161" t="str">
        <f t="shared" ca="1" si="192"/>
        <v/>
      </c>
      <c r="CF99" s="225" t="str">
        <f t="shared" ca="1" si="193"/>
        <v>含税額</v>
      </c>
      <c r="CG99" s="226" t="str">
        <f t="shared" ca="1" si="194"/>
        <v/>
      </c>
      <c r="CH99" s="61"/>
      <c r="CI99" s="223"/>
      <c r="CJ99" s="213">
        <v>89</v>
      </c>
      <c r="CK99" s="218"/>
      <c r="CL99" s="51"/>
      <c r="CM99" s="68" t="str">
        <f>IFERROR(VLOOKUP(CL99,'（様式１号）３整理番号表'!$T$5:$V$15,2,FALSE),"")</f>
        <v/>
      </c>
      <c r="CN99" s="52"/>
      <c r="CO99" s="68" t="str">
        <f>IFERROR(VLOOKUP(CN99,'（様式１号）３整理番号表'!$T$19:$V$24,2,FALSE),"")</f>
        <v/>
      </c>
      <c r="CP99" s="52"/>
      <c r="CQ99" s="210">
        <f t="shared" si="238"/>
        <v>0</v>
      </c>
      <c r="CR99" s="227">
        <f t="shared" si="239"/>
        <v>0</v>
      </c>
      <c r="CS99" s="335" t="str">
        <f t="shared" ca="1" si="217"/>
        <v/>
      </c>
      <c r="CT99" s="31" t="str">
        <f t="shared" ca="1" si="195"/>
        <v/>
      </c>
      <c r="CU99" s="30" t="str">
        <f t="shared" ca="1" si="218"/>
        <v/>
      </c>
      <c r="CV99" s="236" t="str">
        <f t="shared" ca="1" si="196"/>
        <v/>
      </c>
      <c r="CW99" s="236" t="str">
        <f t="shared" ca="1" si="197"/>
        <v/>
      </c>
      <c r="CX99" s="236" t="str">
        <f t="shared" ca="1" si="198"/>
        <v/>
      </c>
      <c r="CY99" s="236" t="str">
        <f t="shared" ca="1" si="199"/>
        <v/>
      </c>
      <c r="CZ99" s="296" t="str">
        <f ca="1">IFERROR(VLOOKUP($CS99,'（様式１号）３整理番号表'!$Z$19:$AB$32,3,FALSE),"")</f>
        <v/>
      </c>
      <c r="DA99" s="239" t="str">
        <f t="shared" ca="1" si="200"/>
        <v/>
      </c>
      <c r="DB99" s="5"/>
      <c r="DC99" s="301" t="str">
        <f t="shared" ca="1" si="219"/>
        <v/>
      </c>
      <c r="DD99" s="304" t="str">
        <f t="shared" ca="1" si="222"/>
        <v/>
      </c>
      <c r="DE99" s="293" t="str">
        <f t="shared" ca="1" si="223"/>
        <v/>
      </c>
      <c r="DF99" s="293" t="str">
        <f t="shared" ca="1" si="224"/>
        <v/>
      </c>
      <c r="DG99" s="293" t="str">
        <f t="shared" ca="1" si="225"/>
        <v/>
      </c>
      <c r="DH99" s="293" t="str">
        <f t="shared" ca="1" si="226"/>
        <v/>
      </c>
      <c r="DI99" s="309" t="str">
        <f t="shared" ca="1" si="227"/>
        <v/>
      </c>
      <c r="DJ99" s="315" t="str">
        <f t="shared" ca="1" si="201"/>
        <v/>
      </c>
      <c r="DK99" s="5" t="str">
        <f t="shared" ca="1" si="228"/>
        <v/>
      </c>
      <c r="DL99" s="6"/>
      <c r="DM99" s="304"/>
      <c r="DN99" s="7"/>
      <c r="DO99" s="7"/>
      <c r="DP99" s="7"/>
      <c r="DQ99" s="7"/>
      <c r="DR99" s="298" t="str">
        <f>IFERROR(VLOOKUP($DL99,'（様式１号）３整理番号表'!$Z$19:$AB$32,3,FALSE),"")</f>
        <v/>
      </c>
      <c r="DS99" s="239" t="str">
        <f t="shared" si="202"/>
        <v/>
      </c>
      <c r="DT99" s="5"/>
      <c r="DU99" s="8"/>
      <c r="DV99" s="62" t="str">
        <f t="shared" ca="1" si="203"/>
        <v/>
      </c>
      <c r="DX99" s="320">
        <f t="shared" ca="1" si="230"/>
        <v>0</v>
      </c>
      <c r="DY99" s="320">
        <f t="shared" ca="1" si="230"/>
        <v>0</v>
      </c>
      <c r="DZ99" s="320">
        <f t="shared" ca="1" si="230"/>
        <v>0</v>
      </c>
      <c r="EA99" s="320">
        <f t="shared" ca="1" si="230"/>
        <v>0</v>
      </c>
      <c r="EB99" s="320">
        <f t="shared" ca="1" si="230"/>
        <v>0</v>
      </c>
      <c r="EC99" s="320">
        <f t="shared" ca="1" si="230"/>
        <v>0</v>
      </c>
      <c r="ED99" s="320">
        <f t="shared" ca="1" si="230"/>
        <v>0</v>
      </c>
      <c r="EE99" s="320">
        <f t="shared" ca="1" si="230"/>
        <v>0</v>
      </c>
      <c r="EF99" s="320">
        <f t="shared" ca="1" si="230"/>
        <v>0</v>
      </c>
      <c r="EG99" s="320">
        <f t="shared" ca="1" si="230"/>
        <v>0</v>
      </c>
      <c r="EH99" s="320">
        <f t="shared" ca="1" si="230"/>
        <v>0</v>
      </c>
      <c r="EI99" s="320">
        <f t="shared" ca="1" si="230"/>
        <v>0</v>
      </c>
      <c r="EJ99" s="320">
        <f t="shared" ca="1" si="230"/>
        <v>0</v>
      </c>
      <c r="EK99" s="320">
        <f t="shared" ca="1" si="230"/>
        <v>0</v>
      </c>
      <c r="EM99" s="278" t="str">
        <f t="shared" ca="1" si="254"/>
        <v/>
      </c>
      <c r="EN99" s="278" t="str">
        <f t="shared" ca="1" si="220"/>
        <v/>
      </c>
      <c r="EO99" s="278" t="str">
        <f t="shared" ca="1" si="221"/>
        <v/>
      </c>
      <c r="EP99" s="278" t="str">
        <f t="shared" ca="1" si="204"/>
        <v/>
      </c>
      <c r="EQ99" s="278" t="str">
        <f ca="1">IFERROR(INDEX('郵便番号（石川県）'!$A$3:$F$2574,MATCH(INDIRECT("'("&amp;EM99&amp;")'!E7"),'郵便番号（石川県）'!$A$3:$A$2574,0),6),"")</f>
        <v/>
      </c>
      <c r="ER99" s="278" t="str">
        <f ca="1">IFERROR(INDEX('郵便番号（石川県）'!$A$3:$F$2574,MATCH(INDIRECT("'("&amp;$EM99&amp;")'!E7"),'郵便番号（石川県）'!$A$3:$A$2574,0),5),"")</f>
        <v/>
      </c>
      <c r="ES99" s="278" t="str">
        <f t="shared" ca="1" si="205"/>
        <v/>
      </c>
      <c r="ET99" s="278" t="str">
        <f t="shared" ca="1" si="206"/>
        <v/>
      </c>
      <c r="EU99" s="278" t="str">
        <f t="shared" ca="1" si="207"/>
        <v/>
      </c>
      <c r="EV99" s="278" t="str">
        <f t="shared" ca="1" si="208"/>
        <v/>
      </c>
      <c r="EW99" s="278" t="str">
        <f t="shared" ca="1" si="209"/>
        <v/>
      </c>
      <c r="EX99" s="278" t="str">
        <f t="shared" ca="1" si="210"/>
        <v/>
      </c>
      <c r="EY99" s="278" t="str">
        <f t="shared" ca="1" si="211"/>
        <v/>
      </c>
      <c r="EZ99" s="278" t="str">
        <f t="shared" ca="1" si="212"/>
        <v/>
      </c>
      <c r="FA99" s="278" t="str">
        <f t="shared" ca="1" si="213"/>
        <v/>
      </c>
      <c r="FB99" s="661" t="str">
        <f t="shared" ca="1" si="214"/>
        <v/>
      </c>
      <c r="FC99" s="663">
        <v>89</v>
      </c>
      <c r="FD99" s="279" t="str">
        <f t="shared" ca="1" si="215"/>
        <v/>
      </c>
    </row>
    <row r="100" spans="1:160" ht="34.5" customHeight="1" x14ac:dyDescent="0.15">
      <c r="A100" s="401">
        <f t="shared" ca="1" si="24"/>
        <v>0</v>
      </c>
      <c r="B100" s="402">
        <f t="shared" si="154"/>
        <v>1</v>
      </c>
      <c r="C100" s="403">
        <f t="shared" ca="1" si="242"/>
        <v>0</v>
      </c>
      <c r="D100" s="403">
        <f t="shared" ca="1" si="243"/>
        <v>0</v>
      </c>
      <c r="E100" s="403">
        <f t="shared" ca="1" si="244"/>
        <v>0</v>
      </c>
      <c r="F100" s="403">
        <f t="shared" ca="1" si="245"/>
        <v>0</v>
      </c>
      <c r="G100" s="403">
        <f t="shared" ca="1" si="246"/>
        <v>0</v>
      </c>
      <c r="H100" s="403">
        <f t="shared" si="247"/>
        <v>0</v>
      </c>
      <c r="I100" s="403">
        <f t="shared" ca="1" si="248"/>
        <v>0</v>
      </c>
      <c r="J100" s="403">
        <f t="shared" ca="1" si="249"/>
        <v>0</v>
      </c>
      <c r="K100" s="402">
        <f t="shared" ca="1" si="250"/>
        <v>0</v>
      </c>
      <c r="L100" s="402">
        <f t="shared" ca="1" si="251"/>
        <v>0</v>
      </c>
      <c r="M100" s="402">
        <f t="shared" ca="1" si="252"/>
        <v>0</v>
      </c>
      <c r="N100" s="404" t="str">
        <f t="shared" ca="1" si="253"/>
        <v>石川県</v>
      </c>
      <c r="O100" s="63"/>
      <c r="P100" s="145" t="s">
        <v>412</v>
      </c>
      <c r="Q100" s="322" t="str">
        <f t="shared" ca="1" si="156"/>
        <v/>
      </c>
      <c r="R100" s="322" t="str">
        <f t="shared" ca="1" si="157"/>
        <v/>
      </c>
      <c r="S100" s="32" t="str">
        <f t="shared" ca="1" si="240"/>
        <v/>
      </c>
      <c r="T100" s="32" t="str">
        <f t="shared" ca="1" si="241"/>
        <v/>
      </c>
      <c r="U100" s="186" t="str">
        <f t="shared" ca="1" si="158"/>
        <v/>
      </c>
      <c r="V100" s="326">
        <f ca="1">IFERROR(VLOOKUP(U100,'（様式１号）３整理番号表'!$B$4:$H$5,2,FALSE),0)</f>
        <v>0</v>
      </c>
      <c r="W100" s="67">
        <f t="shared" ca="1" si="231"/>
        <v>0</v>
      </c>
      <c r="X100" s="23" t="str">
        <f t="shared" ca="1" si="229"/>
        <v/>
      </c>
      <c r="Y100" s="52" t="str">
        <f t="shared" ca="1" si="159"/>
        <v/>
      </c>
      <c r="Z100" s="68">
        <f ca="1">IFERROR(VLOOKUP(Y100,'（様式１号）３整理番号表'!$B$10:$H$16,2,FALSE),0)</f>
        <v>0</v>
      </c>
      <c r="AA100" s="52" t="str">
        <f t="shared" ca="1" si="160"/>
        <v/>
      </c>
      <c r="AB100" s="52" t="str">
        <f t="shared" ca="1" si="161"/>
        <v/>
      </c>
      <c r="AC100" s="68">
        <f ca="1">IFERROR(VLOOKUP(AB100,'（様式１号）３整理番号表'!$B$21:$H$22,2,FALSE),0)</f>
        <v>0</v>
      </c>
      <c r="AD100" s="52" t="str">
        <f t="shared" ca="1" si="155"/>
        <v/>
      </c>
      <c r="AE100" s="68">
        <f ca="1">IFERROR(VLOOKUP(AD100,'（様式１号）３整理番号表'!$B$26:$H$31,2,FALSE),0)</f>
        <v>0</v>
      </c>
      <c r="AF100" s="52" t="str">
        <f t="shared" ca="1" si="162"/>
        <v/>
      </c>
      <c r="AG100" s="68">
        <f ca="1">IFERROR(VLOOKUP(AF100,'（様式１号）３整理番号表'!$J$5:$N$59,2,FALSE),0)</f>
        <v>0</v>
      </c>
      <c r="AH100" s="51" t="str">
        <f t="shared" ca="1" si="163"/>
        <v/>
      </c>
      <c r="AI100" s="68">
        <f ca="1">IFERROR(VLOOKUP(AH100,'（様式１号）３整理番号表'!$P$5:$R$29,2,FALSE),0)</f>
        <v>0</v>
      </c>
      <c r="AJ100" s="71" t="str">
        <f t="shared" ca="1" si="164"/>
        <v/>
      </c>
      <c r="AK100" s="71" t="str">
        <f t="shared" ca="1" si="165"/>
        <v/>
      </c>
      <c r="AL100" s="71"/>
      <c r="AM100" s="51" t="str">
        <f t="shared" ca="1" si="166"/>
        <v/>
      </c>
      <c r="AN100" s="68">
        <f ca="1">IFERROR(VLOOKUP(AM100,'（様式１号）３整理番号表'!$P$5:$R$29,2,FALSE),0)</f>
        <v>0</v>
      </c>
      <c r="AO100" s="52" t="str">
        <f t="shared" ca="1" si="167"/>
        <v/>
      </c>
      <c r="AP100" s="68">
        <f t="shared" ca="1" si="232"/>
        <v>0</v>
      </c>
      <c r="AQ100" s="52" t="str">
        <f t="shared" ca="1" si="168"/>
        <v/>
      </c>
      <c r="AR100" s="23" t="str">
        <f t="shared" ca="1" si="169"/>
        <v/>
      </c>
      <c r="AS100" s="68" t="str">
        <f t="shared" ca="1" si="233"/>
        <v/>
      </c>
      <c r="AT100" s="188" t="str">
        <f t="shared" ca="1" si="170"/>
        <v/>
      </c>
      <c r="AU100" s="55" t="str">
        <f t="shared" ca="1" si="171"/>
        <v/>
      </c>
      <c r="AV100" s="655" t="str">
        <f t="shared" ca="1" si="256"/>
        <v/>
      </c>
      <c r="AW100" s="655" t="str">
        <f t="shared" ca="1" si="255"/>
        <v/>
      </c>
      <c r="AX100" s="655" t="str">
        <f t="shared" ca="1" si="255"/>
        <v/>
      </c>
      <c r="AY100" s="655" t="str">
        <f t="shared" ca="1" si="255"/>
        <v/>
      </c>
      <c r="AZ100" s="655" t="str">
        <f t="shared" ca="1" si="172"/>
        <v/>
      </c>
      <c r="BA100" s="655" t="str">
        <f t="shared" ca="1" si="257"/>
        <v/>
      </c>
      <c r="BB100" s="655" t="str">
        <f t="shared" ca="1" si="257"/>
        <v/>
      </c>
      <c r="BC100" s="655" t="str">
        <f t="shared" ca="1" si="257"/>
        <v/>
      </c>
      <c r="BD100" s="51" t="str">
        <f t="shared" ca="1" si="173"/>
        <v/>
      </c>
      <c r="BE100" s="52" t="str">
        <f t="shared" ca="1" si="174"/>
        <v/>
      </c>
      <c r="BF100" s="69">
        <f ca="1">IF(BD100&lt;&gt;"",INDEX('（様式１号）３整理番号表'!$AB$7:$AQ$12,MATCH(BD100,'（様式１号）３整理番号表'!$AA$7:$AA$12,0),MATCH(BE100,'（様式１号）３整理番号表'!$AB$6:$AQ$6,0)),0)</f>
        <v>0</v>
      </c>
      <c r="BG100" s="71" t="str">
        <f t="shared" ca="1" si="234"/>
        <v/>
      </c>
      <c r="BH100" s="54" t="str">
        <f t="shared" ca="1" si="235"/>
        <v/>
      </c>
      <c r="BI100" s="55" t="str">
        <f t="shared" ca="1" si="175"/>
        <v/>
      </c>
      <c r="BJ100" s="54" t="str">
        <f t="shared" ca="1" si="176"/>
        <v/>
      </c>
      <c r="BK100" s="53" t="str">
        <f t="shared" ca="1" si="177"/>
        <v/>
      </c>
      <c r="BL100" s="56" t="str">
        <f t="shared" ca="1" si="178"/>
        <v/>
      </c>
      <c r="BM100" s="57" t="str">
        <f t="shared" ca="1" si="179"/>
        <v/>
      </c>
      <c r="BN100" s="58" t="str">
        <f t="shared" ca="1" si="180"/>
        <v/>
      </c>
      <c r="BO100" s="56" t="str">
        <f t="shared" ca="1" si="181"/>
        <v/>
      </c>
      <c r="BP100" s="72" t="str">
        <f t="shared" ca="1" si="182"/>
        <v/>
      </c>
      <c r="BQ100" s="70" t="str">
        <f t="shared" ca="1" si="183"/>
        <v/>
      </c>
      <c r="BR100" s="160" t="str">
        <f t="shared" ca="1" si="216"/>
        <v/>
      </c>
      <c r="BS100" s="638" t="str">
        <f t="shared" ca="1" si="184"/>
        <v/>
      </c>
      <c r="BT100" s="51" t="str">
        <f t="shared" ca="1" si="185"/>
        <v/>
      </c>
      <c r="BU100" s="59" t="str">
        <f t="shared" ca="1" si="186"/>
        <v/>
      </c>
      <c r="BV100" s="60" t="str">
        <f t="shared" ca="1" si="187"/>
        <v/>
      </c>
      <c r="BW100" s="209">
        <f ca="1">IF('ポイント要件確認等（個別表）'!AD100=1,ROUNDDOWN('ポイント要件確認等（個別表）'!AV100,-3),IF('ポイント要件確認等（個別表）'!AD100=2,ROUNDDOWN('ポイント要件確認等（個別表）'!BH100,-3),IF('ポイント要件確認等（個別表）'!AD100=3,ROUNDDOWN('ポイント要件確認等（個別表）'!BT100,-3),0)))</f>
        <v>0</v>
      </c>
      <c r="BX100" s="60" t="str">
        <f t="shared" ca="1" si="188"/>
        <v/>
      </c>
      <c r="BY100" s="210" t="e">
        <f t="shared" ca="1" si="236"/>
        <v>#VALUE!</v>
      </c>
      <c r="BZ100" s="210">
        <f t="shared" ca="1" si="237"/>
        <v>0</v>
      </c>
      <c r="CA100" s="60" t="str">
        <f t="shared" ca="1" si="189"/>
        <v/>
      </c>
      <c r="CB100" s="60" t="str">
        <f t="shared" ca="1" si="190"/>
        <v/>
      </c>
      <c r="CC100" s="636"/>
      <c r="CD100" s="60" t="str">
        <f t="shared" ca="1" si="191"/>
        <v/>
      </c>
      <c r="CE100" s="161" t="str">
        <f t="shared" ca="1" si="192"/>
        <v/>
      </c>
      <c r="CF100" s="225" t="str">
        <f t="shared" ca="1" si="193"/>
        <v>含税額</v>
      </c>
      <c r="CG100" s="226" t="str">
        <f t="shared" ca="1" si="194"/>
        <v/>
      </c>
      <c r="CH100" s="61"/>
      <c r="CI100" s="223"/>
      <c r="CJ100" s="213">
        <v>90</v>
      </c>
      <c r="CK100" s="218"/>
      <c r="CL100" s="51"/>
      <c r="CM100" s="68" t="str">
        <f>IFERROR(VLOOKUP(CL100,'（様式１号）３整理番号表'!$T$5:$V$15,2,FALSE),"")</f>
        <v/>
      </c>
      <c r="CN100" s="52"/>
      <c r="CO100" s="68" t="str">
        <f>IFERROR(VLOOKUP(CN100,'（様式１号）３整理番号表'!$T$19:$V$24,2,FALSE),"")</f>
        <v/>
      </c>
      <c r="CP100" s="52"/>
      <c r="CQ100" s="210">
        <f t="shared" si="238"/>
        <v>0</v>
      </c>
      <c r="CR100" s="227">
        <f t="shared" si="239"/>
        <v>0</v>
      </c>
      <c r="CS100" s="335" t="str">
        <f t="shared" ca="1" si="217"/>
        <v/>
      </c>
      <c r="CT100" s="31" t="str">
        <f t="shared" ca="1" si="195"/>
        <v/>
      </c>
      <c r="CU100" s="30" t="str">
        <f t="shared" ca="1" si="218"/>
        <v/>
      </c>
      <c r="CV100" s="236" t="str">
        <f t="shared" ca="1" si="196"/>
        <v/>
      </c>
      <c r="CW100" s="236" t="str">
        <f t="shared" ca="1" si="197"/>
        <v/>
      </c>
      <c r="CX100" s="236" t="str">
        <f t="shared" ca="1" si="198"/>
        <v/>
      </c>
      <c r="CY100" s="236" t="str">
        <f t="shared" ca="1" si="199"/>
        <v/>
      </c>
      <c r="CZ100" s="296" t="str">
        <f ca="1">IFERROR(VLOOKUP($CS100,'（様式１号）３整理番号表'!$Z$19:$AB$32,3,FALSE),"")</f>
        <v/>
      </c>
      <c r="DA100" s="239" t="str">
        <f t="shared" ca="1" si="200"/>
        <v/>
      </c>
      <c r="DB100" s="5"/>
      <c r="DC100" s="301" t="str">
        <f t="shared" ca="1" si="219"/>
        <v/>
      </c>
      <c r="DD100" s="304" t="str">
        <f t="shared" ca="1" si="222"/>
        <v/>
      </c>
      <c r="DE100" s="293" t="str">
        <f t="shared" ca="1" si="223"/>
        <v/>
      </c>
      <c r="DF100" s="293" t="str">
        <f t="shared" ca="1" si="224"/>
        <v/>
      </c>
      <c r="DG100" s="293" t="str">
        <f t="shared" ca="1" si="225"/>
        <v/>
      </c>
      <c r="DH100" s="293" t="str">
        <f t="shared" ca="1" si="226"/>
        <v/>
      </c>
      <c r="DI100" s="309" t="str">
        <f t="shared" ca="1" si="227"/>
        <v/>
      </c>
      <c r="DJ100" s="315" t="str">
        <f t="shared" ca="1" si="201"/>
        <v/>
      </c>
      <c r="DK100" s="5" t="str">
        <f t="shared" ca="1" si="228"/>
        <v/>
      </c>
      <c r="DL100" s="6"/>
      <c r="DM100" s="304"/>
      <c r="DN100" s="7"/>
      <c r="DO100" s="7"/>
      <c r="DP100" s="7"/>
      <c r="DQ100" s="7"/>
      <c r="DR100" s="298" t="str">
        <f>IFERROR(VLOOKUP($DL100,'（様式１号）３整理番号表'!$Z$19:$AB$32,3,FALSE),"")</f>
        <v/>
      </c>
      <c r="DS100" s="239" t="str">
        <f t="shared" si="202"/>
        <v/>
      </c>
      <c r="DT100" s="5"/>
      <c r="DU100" s="8"/>
      <c r="DV100" s="62" t="str">
        <f t="shared" ca="1" si="203"/>
        <v/>
      </c>
      <c r="DX100" s="320">
        <f t="shared" ca="1" si="230"/>
        <v>0</v>
      </c>
      <c r="DY100" s="320">
        <f t="shared" ref="DX100:EK118" ca="1" si="258">COUNTIF($CH100:$DT100,DY$8)</f>
        <v>0</v>
      </c>
      <c r="DZ100" s="320">
        <f t="shared" ca="1" si="258"/>
        <v>0</v>
      </c>
      <c r="EA100" s="320">
        <f t="shared" ca="1" si="258"/>
        <v>0</v>
      </c>
      <c r="EB100" s="320">
        <f t="shared" ca="1" si="258"/>
        <v>0</v>
      </c>
      <c r="EC100" s="320">
        <f t="shared" ca="1" si="258"/>
        <v>0</v>
      </c>
      <c r="ED100" s="320">
        <f t="shared" ca="1" si="258"/>
        <v>0</v>
      </c>
      <c r="EE100" s="320">
        <f t="shared" ca="1" si="258"/>
        <v>0</v>
      </c>
      <c r="EF100" s="320">
        <f t="shared" ca="1" si="258"/>
        <v>0</v>
      </c>
      <c r="EG100" s="320">
        <f t="shared" ca="1" si="258"/>
        <v>0</v>
      </c>
      <c r="EH100" s="320">
        <f t="shared" ca="1" si="258"/>
        <v>0</v>
      </c>
      <c r="EI100" s="320">
        <f t="shared" ca="1" si="258"/>
        <v>0</v>
      </c>
      <c r="EJ100" s="320">
        <f t="shared" ca="1" si="258"/>
        <v>0</v>
      </c>
      <c r="EK100" s="320">
        <f t="shared" ca="1" si="258"/>
        <v>0</v>
      </c>
      <c r="EM100" s="278" t="str">
        <f t="shared" ca="1" si="254"/>
        <v/>
      </c>
      <c r="EN100" s="278" t="str">
        <f t="shared" ca="1" si="220"/>
        <v/>
      </c>
      <c r="EO100" s="278" t="str">
        <f t="shared" ca="1" si="221"/>
        <v/>
      </c>
      <c r="EP100" s="278" t="str">
        <f t="shared" ca="1" si="204"/>
        <v/>
      </c>
      <c r="EQ100" s="278" t="str">
        <f ca="1">IFERROR(INDEX('郵便番号（石川県）'!$A$3:$F$2574,MATCH(INDIRECT("'("&amp;EM100&amp;")'!E7"),'郵便番号（石川県）'!$A$3:$A$2574,0),6),"")</f>
        <v/>
      </c>
      <c r="ER100" s="278" t="str">
        <f ca="1">IFERROR(INDEX('郵便番号（石川県）'!$A$3:$F$2574,MATCH(INDIRECT("'("&amp;$EM100&amp;")'!E7"),'郵便番号（石川県）'!$A$3:$A$2574,0),5),"")</f>
        <v/>
      </c>
      <c r="ES100" s="278" t="str">
        <f t="shared" ca="1" si="205"/>
        <v/>
      </c>
      <c r="ET100" s="278" t="str">
        <f t="shared" ca="1" si="206"/>
        <v/>
      </c>
      <c r="EU100" s="278" t="str">
        <f t="shared" ca="1" si="207"/>
        <v/>
      </c>
      <c r="EV100" s="278" t="str">
        <f t="shared" ca="1" si="208"/>
        <v/>
      </c>
      <c r="EW100" s="278" t="str">
        <f t="shared" ca="1" si="209"/>
        <v/>
      </c>
      <c r="EX100" s="278" t="str">
        <f t="shared" ca="1" si="210"/>
        <v/>
      </c>
      <c r="EY100" s="278" t="str">
        <f t="shared" ca="1" si="211"/>
        <v/>
      </c>
      <c r="EZ100" s="278" t="str">
        <f t="shared" ca="1" si="212"/>
        <v/>
      </c>
      <c r="FA100" s="278" t="str">
        <f t="shared" ca="1" si="213"/>
        <v/>
      </c>
      <c r="FB100" s="661" t="str">
        <f t="shared" ca="1" si="214"/>
        <v/>
      </c>
      <c r="FC100" s="664">
        <v>90</v>
      </c>
      <c r="FD100" s="279" t="str">
        <f t="shared" ca="1" si="215"/>
        <v/>
      </c>
    </row>
    <row r="101" spans="1:160" ht="34.5" customHeight="1" x14ac:dyDescent="0.15">
      <c r="A101" s="401">
        <f t="shared" ca="1" si="24"/>
        <v>0</v>
      </c>
      <c r="B101" s="402">
        <f t="shared" si="154"/>
        <v>1</v>
      </c>
      <c r="C101" s="403">
        <f t="shared" ca="1" si="242"/>
        <v>0</v>
      </c>
      <c r="D101" s="403">
        <f t="shared" ca="1" si="243"/>
        <v>0</v>
      </c>
      <c r="E101" s="403">
        <f t="shared" ca="1" si="244"/>
        <v>0</v>
      </c>
      <c r="F101" s="403">
        <f t="shared" ca="1" si="245"/>
        <v>0</v>
      </c>
      <c r="G101" s="403">
        <f t="shared" ca="1" si="246"/>
        <v>0</v>
      </c>
      <c r="H101" s="403">
        <f t="shared" si="247"/>
        <v>0</v>
      </c>
      <c r="I101" s="403">
        <f t="shared" ca="1" si="248"/>
        <v>0</v>
      </c>
      <c r="J101" s="403">
        <f t="shared" ca="1" si="249"/>
        <v>0</v>
      </c>
      <c r="K101" s="402">
        <f t="shared" ca="1" si="250"/>
        <v>0</v>
      </c>
      <c r="L101" s="402">
        <f t="shared" ca="1" si="251"/>
        <v>0</v>
      </c>
      <c r="M101" s="402">
        <f t="shared" ca="1" si="252"/>
        <v>0</v>
      </c>
      <c r="N101" s="404" t="str">
        <f t="shared" ca="1" si="253"/>
        <v>石川県</v>
      </c>
      <c r="O101" s="63"/>
      <c r="P101" s="145" t="s">
        <v>412</v>
      </c>
      <c r="Q101" s="322" t="str">
        <f t="shared" ca="1" si="156"/>
        <v/>
      </c>
      <c r="R101" s="322" t="str">
        <f t="shared" ca="1" si="157"/>
        <v/>
      </c>
      <c r="S101" s="32" t="str">
        <f t="shared" ca="1" si="240"/>
        <v/>
      </c>
      <c r="T101" s="32" t="str">
        <f t="shared" ca="1" si="241"/>
        <v/>
      </c>
      <c r="U101" s="186" t="str">
        <f t="shared" ca="1" si="158"/>
        <v/>
      </c>
      <c r="V101" s="326">
        <f ca="1">IFERROR(VLOOKUP(U101,'（様式１号）３整理番号表'!$B$4:$H$5,2,FALSE),0)</f>
        <v>0</v>
      </c>
      <c r="W101" s="67">
        <f t="shared" ca="1" si="231"/>
        <v>0</v>
      </c>
      <c r="X101" s="23" t="str">
        <f t="shared" ca="1" si="229"/>
        <v/>
      </c>
      <c r="Y101" s="52" t="str">
        <f t="shared" ca="1" si="159"/>
        <v/>
      </c>
      <c r="Z101" s="68">
        <f ca="1">IFERROR(VLOOKUP(Y101,'（様式１号）３整理番号表'!$B$10:$H$16,2,FALSE),0)</f>
        <v>0</v>
      </c>
      <c r="AA101" s="52" t="str">
        <f t="shared" ca="1" si="160"/>
        <v/>
      </c>
      <c r="AB101" s="52" t="str">
        <f t="shared" ca="1" si="161"/>
        <v/>
      </c>
      <c r="AC101" s="68">
        <f ca="1">IFERROR(VLOOKUP(AB101,'（様式１号）３整理番号表'!$B$21:$H$22,2,FALSE),0)</f>
        <v>0</v>
      </c>
      <c r="AD101" s="52" t="str">
        <f t="shared" ca="1" si="155"/>
        <v/>
      </c>
      <c r="AE101" s="68">
        <f ca="1">IFERROR(VLOOKUP(AD101,'（様式１号）３整理番号表'!$B$26:$H$31,2,FALSE),0)</f>
        <v>0</v>
      </c>
      <c r="AF101" s="52" t="str">
        <f t="shared" ca="1" si="162"/>
        <v/>
      </c>
      <c r="AG101" s="68">
        <f ca="1">IFERROR(VLOOKUP(AF101,'（様式１号）３整理番号表'!$J$5:$N$59,2,FALSE),0)</f>
        <v>0</v>
      </c>
      <c r="AH101" s="51" t="str">
        <f t="shared" ca="1" si="163"/>
        <v/>
      </c>
      <c r="AI101" s="68">
        <f ca="1">IFERROR(VLOOKUP(AH101,'（様式１号）３整理番号表'!$P$5:$R$29,2,FALSE),0)</f>
        <v>0</v>
      </c>
      <c r="AJ101" s="71" t="str">
        <f t="shared" ca="1" si="164"/>
        <v/>
      </c>
      <c r="AK101" s="71" t="str">
        <f t="shared" ca="1" si="165"/>
        <v/>
      </c>
      <c r="AL101" s="71"/>
      <c r="AM101" s="51" t="str">
        <f t="shared" ca="1" si="166"/>
        <v/>
      </c>
      <c r="AN101" s="68">
        <f ca="1">IFERROR(VLOOKUP(AM101,'（様式１号）３整理番号表'!$P$5:$R$29,2,FALSE),0)</f>
        <v>0</v>
      </c>
      <c r="AO101" s="52" t="str">
        <f t="shared" ca="1" si="167"/>
        <v/>
      </c>
      <c r="AP101" s="68">
        <f t="shared" ca="1" si="232"/>
        <v>0</v>
      </c>
      <c r="AQ101" s="52" t="str">
        <f t="shared" ca="1" si="168"/>
        <v/>
      </c>
      <c r="AR101" s="23" t="str">
        <f t="shared" ca="1" si="169"/>
        <v/>
      </c>
      <c r="AS101" s="68" t="str">
        <f t="shared" ca="1" si="233"/>
        <v/>
      </c>
      <c r="AT101" s="188" t="str">
        <f t="shared" ca="1" si="170"/>
        <v/>
      </c>
      <c r="AU101" s="55" t="str">
        <f t="shared" ca="1" si="171"/>
        <v/>
      </c>
      <c r="AV101" s="655" t="str">
        <f t="shared" ca="1" si="256"/>
        <v/>
      </c>
      <c r="AW101" s="655" t="str">
        <f t="shared" ca="1" si="255"/>
        <v/>
      </c>
      <c r="AX101" s="655" t="str">
        <f t="shared" ca="1" si="255"/>
        <v/>
      </c>
      <c r="AY101" s="655" t="str">
        <f t="shared" ca="1" si="255"/>
        <v/>
      </c>
      <c r="AZ101" s="655" t="str">
        <f t="shared" ca="1" si="172"/>
        <v/>
      </c>
      <c r="BA101" s="655" t="str">
        <f t="shared" ca="1" si="257"/>
        <v/>
      </c>
      <c r="BB101" s="655" t="str">
        <f t="shared" ca="1" si="257"/>
        <v/>
      </c>
      <c r="BC101" s="655" t="str">
        <f t="shared" ca="1" si="257"/>
        <v/>
      </c>
      <c r="BD101" s="51" t="str">
        <f t="shared" ca="1" si="173"/>
        <v/>
      </c>
      <c r="BE101" s="52" t="str">
        <f t="shared" ca="1" si="174"/>
        <v/>
      </c>
      <c r="BF101" s="69">
        <f ca="1">IF(BD101&lt;&gt;"",INDEX('（様式１号）３整理番号表'!$AB$7:$AQ$12,MATCH(BD101,'（様式１号）３整理番号表'!$AA$7:$AA$12,0),MATCH(BE101,'（様式１号）３整理番号表'!$AB$6:$AQ$6,0)),0)</f>
        <v>0</v>
      </c>
      <c r="BG101" s="71" t="str">
        <f t="shared" ca="1" si="234"/>
        <v/>
      </c>
      <c r="BH101" s="54" t="str">
        <f t="shared" ca="1" si="235"/>
        <v/>
      </c>
      <c r="BI101" s="55" t="str">
        <f t="shared" ca="1" si="175"/>
        <v/>
      </c>
      <c r="BJ101" s="54" t="str">
        <f t="shared" ca="1" si="176"/>
        <v/>
      </c>
      <c r="BK101" s="53" t="str">
        <f t="shared" ca="1" si="177"/>
        <v/>
      </c>
      <c r="BL101" s="56" t="str">
        <f t="shared" ca="1" si="178"/>
        <v/>
      </c>
      <c r="BM101" s="57" t="str">
        <f t="shared" ca="1" si="179"/>
        <v/>
      </c>
      <c r="BN101" s="58" t="str">
        <f t="shared" ca="1" si="180"/>
        <v/>
      </c>
      <c r="BO101" s="56" t="str">
        <f t="shared" ca="1" si="181"/>
        <v/>
      </c>
      <c r="BP101" s="72" t="str">
        <f t="shared" ca="1" si="182"/>
        <v/>
      </c>
      <c r="BQ101" s="70" t="str">
        <f t="shared" ca="1" si="183"/>
        <v/>
      </c>
      <c r="BR101" s="160" t="str">
        <f t="shared" ca="1" si="216"/>
        <v/>
      </c>
      <c r="BS101" s="638" t="str">
        <f t="shared" ca="1" si="184"/>
        <v/>
      </c>
      <c r="BT101" s="51" t="str">
        <f t="shared" ca="1" si="185"/>
        <v/>
      </c>
      <c r="BU101" s="59" t="str">
        <f t="shared" ca="1" si="186"/>
        <v/>
      </c>
      <c r="BV101" s="60" t="str">
        <f t="shared" ca="1" si="187"/>
        <v/>
      </c>
      <c r="BW101" s="209">
        <f ca="1">IF('ポイント要件確認等（個別表）'!AD101=1,ROUNDDOWN('ポイント要件確認等（個別表）'!AV101,-3),IF('ポイント要件確認等（個別表）'!AD101=2,ROUNDDOWN('ポイント要件確認等（個別表）'!BH101,-3),IF('ポイント要件確認等（個別表）'!AD101=3,ROUNDDOWN('ポイント要件確認等（個別表）'!BT101,-3),0)))</f>
        <v>0</v>
      </c>
      <c r="BX101" s="60" t="str">
        <f t="shared" ca="1" si="188"/>
        <v/>
      </c>
      <c r="BY101" s="210" t="e">
        <f t="shared" ca="1" si="236"/>
        <v>#VALUE!</v>
      </c>
      <c r="BZ101" s="210">
        <f t="shared" ca="1" si="237"/>
        <v>0</v>
      </c>
      <c r="CA101" s="60" t="str">
        <f t="shared" ca="1" si="189"/>
        <v/>
      </c>
      <c r="CB101" s="60" t="str">
        <f t="shared" ca="1" si="190"/>
        <v/>
      </c>
      <c r="CC101" s="636"/>
      <c r="CD101" s="60" t="str">
        <f t="shared" ca="1" si="191"/>
        <v/>
      </c>
      <c r="CE101" s="161" t="str">
        <f t="shared" ca="1" si="192"/>
        <v/>
      </c>
      <c r="CF101" s="225" t="str">
        <f t="shared" ca="1" si="193"/>
        <v>含税額</v>
      </c>
      <c r="CG101" s="226" t="str">
        <f t="shared" ca="1" si="194"/>
        <v/>
      </c>
      <c r="CH101" s="61"/>
      <c r="CI101" s="223"/>
      <c r="CJ101" s="213">
        <v>91</v>
      </c>
      <c r="CK101" s="218"/>
      <c r="CL101" s="51"/>
      <c r="CM101" s="68" t="str">
        <f>IFERROR(VLOOKUP(CL101,'（様式１号）３整理番号表'!$T$5:$V$15,2,FALSE),"")</f>
        <v/>
      </c>
      <c r="CN101" s="52"/>
      <c r="CO101" s="68" t="str">
        <f>IFERROR(VLOOKUP(CN101,'（様式１号）３整理番号表'!$T$19:$V$24,2,FALSE),"")</f>
        <v/>
      </c>
      <c r="CP101" s="52"/>
      <c r="CQ101" s="210">
        <f t="shared" si="238"/>
        <v>0</v>
      </c>
      <c r="CR101" s="227">
        <f t="shared" si="239"/>
        <v>0</v>
      </c>
      <c r="CS101" s="335" t="str">
        <f t="shared" ca="1" si="217"/>
        <v/>
      </c>
      <c r="CT101" s="31" t="str">
        <f t="shared" ca="1" si="195"/>
        <v/>
      </c>
      <c r="CU101" s="30" t="str">
        <f t="shared" ca="1" si="218"/>
        <v/>
      </c>
      <c r="CV101" s="236" t="str">
        <f t="shared" ca="1" si="196"/>
        <v/>
      </c>
      <c r="CW101" s="236" t="str">
        <f t="shared" ca="1" si="197"/>
        <v/>
      </c>
      <c r="CX101" s="236" t="str">
        <f t="shared" ca="1" si="198"/>
        <v/>
      </c>
      <c r="CY101" s="236" t="str">
        <f t="shared" ca="1" si="199"/>
        <v/>
      </c>
      <c r="CZ101" s="296" t="str">
        <f ca="1">IFERROR(VLOOKUP($CS101,'（様式１号）３整理番号表'!$Z$19:$AB$32,3,FALSE),"")</f>
        <v/>
      </c>
      <c r="DA101" s="239" t="str">
        <f t="shared" ca="1" si="200"/>
        <v/>
      </c>
      <c r="DB101" s="5"/>
      <c r="DC101" s="301" t="str">
        <f t="shared" ca="1" si="219"/>
        <v/>
      </c>
      <c r="DD101" s="304" t="str">
        <f t="shared" ca="1" si="222"/>
        <v/>
      </c>
      <c r="DE101" s="293" t="str">
        <f t="shared" ca="1" si="223"/>
        <v/>
      </c>
      <c r="DF101" s="293" t="str">
        <f t="shared" ca="1" si="224"/>
        <v/>
      </c>
      <c r="DG101" s="293" t="str">
        <f t="shared" ca="1" si="225"/>
        <v/>
      </c>
      <c r="DH101" s="293" t="str">
        <f t="shared" ca="1" si="226"/>
        <v/>
      </c>
      <c r="DI101" s="309" t="str">
        <f t="shared" ca="1" si="227"/>
        <v/>
      </c>
      <c r="DJ101" s="315" t="str">
        <f t="shared" ca="1" si="201"/>
        <v/>
      </c>
      <c r="DK101" s="5" t="str">
        <f t="shared" ca="1" si="228"/>
        <v/>
      </c>
      <c r="DL101" s="6"/>
      <c r="DM101" s="304"/>
      <c r="DN101" s="7"/>
      <c r="DO101" s="7"/>
      <c r="DP101" s="7"/>
      <c r="DQ101" s="7"/>
      <c r="DR101" s="298" t="str">
        <f>IFERROR(VLOOKUP($DL101,'（様式１号）３整理番号表'!$Z$19:$AB$32,3,FALSE),"")</f>
        <v/>
      </c>
      <c r="DS101" s="239" t="str">
        <f t="shared" si="202"/>
        <v/>
      </c>
      <c r="DT101" s="5"/>
      <c r="DU101" s="8"/>
      <c r="DV101" s="62" t="str">
        <f t="shared" ca="1" si="203"/>
        <v/>
      </c>
      <c r="DX101" s="320">
        <f t="shared" ca="1" si="258"/>
        <v>0</v>
      </c>
      <c r="DY101" s="320">
        <f t="shared" ca="1" si="258"/>
        <v>0</v>
      </c>
      <c r="DZ101" s="320">
        <f t="shared" ca="1" si="258"/>
        <v>0</v>
      </c>
      <c r="EA101" s="320">
        <f t="shared" ca="1" si="258"/>
        <v>0</v>
      </c>
      <c r="EB101" s="320">
        <f t="shared" ca="1" si="258"/>
        <v>0</v>
      </c>
      <c r="EC101" s="320">
        <f t="shared" ca="1" si="258"/>
        <v>0</v>
      </c>
      <c r="ED101" s="320">
        <f t="shared" ca="1" si="258"/>
        <v>0</v>
      </c>
      <c r="EE101" s="320">
        <f t="shared" ca="1" si="258"/>
        <v>0</v>
      </c>
      <c r="EF101" s="320">
        <f t="shared" ca="1" si="258"/>
        <v>0</v>
      </c>
      <c r="EG101" s="320">
        <f t="shared" ca="1" si="258"/>
        <v>0</v>
      </c>
      <c r="EH101" s="320">
        <f t="shared" ca="1" si="258"/>
        <v>0</v>
      </c>
      <c r="EI101" s="320">
        <f t="shared" ca="1" si="258"/>
        <v>0</v>
      </c>
      <c r="EJ101" s="320">
        <f t="shared" ca="1" si="258"/>
        <v>0</v>
      </c>
      <c r="EK101" s="320">
        <f t="shared" ca="1" si="258"/>
        <v>0</v>
      </c>
      <c r="EM101" s="278" t="str">
        <f t="shared" ca="1" si="254"/>
        <v/>
      </c>
      <c r="EN101" s="278" t="str">
        <f t="shared" ca="1" si="220"/>
        <v/>
      </c>
      <c r="EO101" s="278" t="str">
        <f t="shared" ca="1" si="221"/>
        <v/>
      </c>
      <c r="EP101" s="278" t="str">
        <f t="shared" ca="1" si="204"/>
        <v/>
      </c>
      <c r="EQ101" s="278" t="str">
        <f ca="1">IFERROR(INDEX('郵便番号（石川県）'!$A$3:$F$2574,MATCH(INDIRECT("'("&amp;EM101&amp;")'!E7"),'郵便番号（石川県）'!$A$3:$A$2574,0),6),"")</f>
        <v/>
      </c>
      <c r="ER101" s="278" t="str">
        <f ca="1">IFERROR(INDEX('郵便番号（石川県）'!$A$3:$F$2574,MATCH(INDIRECT("'("&amp;$EM101&amp;")'!E7"),'郵便番号（石川県）'!$A$3:$A$2574,0),5),"")</f>
        <v/>
      </c>
      <c r="ES101" s="278" t="str">
        <f t="shared" ca="1" si="205"/>
        <v/>
      </c>
      <c r="ET101" s="278" t="str">
        <f t="shared" ca="1" si="206"/>
        <v/>
      </c>
      <c r="EU101" s="278" t="str">
        <f t="shared" ca="1" si="207"/>
        <v/>
      </c>
      <c r="EV101" s="278" t="str">
        <f t="shared" ca="1" si="208"/>
        <v/>
      </c>
      <c r="EW101" s="278" t="str">
        <f t="shared" ca="1" si="209"/>
        <v/>
      </c>
      <c r="EX101" s="278" t="str">
        <f t="shared" ca="1" si="210"/>
        <v/>
      </c>
      <c r="EY101" s="278" t="str">
        <f t="shared" ca="1" si="211"/>
        <v/>
      </c>
      <c r="EZ101" s="278" t="str">
        <f t="shared" ca="1" si="212"/>
        <v/>
      </c>
      <c r="FA101" s="278" t="str">
        <f t="shared" ca="1" si="213"/>
        <v/>
      </c>
      <c r="FB101" s="661" t="str">
        <f t="shared" ca="1" si="214"/>
        <v/>
      </c>
      <c r="FC101" s="663">
        <v>91</v>
      </c>
      <c r="FD101" s="279" t="str">
        <f t="shared" ca="1" si="215"/>
        <v/>
      </c>
    </row>
    <row r="102" spans="1:160" ht="34.5" customHeight="1" x14ac:dyDescent="0.15">
      <c r="A102" s="401">
        <f t="shared" ca="1" si="24"/>
        <v>0</v>
      </c>
      <c r="B102" s="402">
        <f t="shared" si="154"/>
        <v>1</v>
      </c>
      <c r="C102" s="403">
        <f t="shared" ca="1" si="242"/>
        <v>0</v>
      </c>
      <c r="D102" s="403">
        <f t="shared" ca="1" si="243"/>
        <v>0</v>
      </c>
      <c r="E102" s="403">
        <f t="shared" ca="1" si="244"/>
        <v>0</v>
      </c>
      <c r="F102" s="403">
        <f t="shared" ca="1" si="245"/>
        <v>0</v>
      </c>
      <c r="G102" s="403">
        <f t="shared" ca="1" si="246"/>
        <v>0</v>
      </c>
      <c r="H102" s="403">
        <f t="shared" si="247"/>
        <v>0</v>
      </c>
      <c r="I102" s="403">
        <f t="shared" ca="1" si="248"/>
        <v>0</v>
      </c>
      <c r="J102" s="403">
        <f t="shared" ca="1" si="249"/>
        <v>0</v>
      </c>
      <c r="K102" s="402">
        <f t="shared" ca="1" si="250"/>
        <v>0</v>
      </c>
      <c r="L102" s="402">
        <f t="shared" ca="1" si="251"/>
        <v>0</v>
      </c>
      <c r="M102" s="402">
        <f t="shared" ca="1" si="252"/>
        <v>0</v>
      </c>
      <c r="N102" s="404" t="str">
        <f t="shared" ca="1" si="253"/>
        <v>石川県</v>
      </c>
      <c r="O102" s="63"/>
      <c r="P102" s="145" t="s">
        <v>412</v>
      </c>
      <c r="Q102" s="322" t="str">
        <f t="shared" ca="1" si="156"/>
        <v/>
      </c>
      <c r="R102" s="322" t="str">
        <f t="shared" ca="1" si="157"/>
        <v/>
      </c>
      <c r="S102" s="32" t="str">
        <f t="shared" ca="1" si="240"/>
        <v/>
      </c>
      <c r="T102" s="32" t="str">
        <f t="shared" ca="1" si="241"/>
        <v/>
      </c>
      <c r="U102" s="186" t="str">
        <f t="shared" ca="1" si="158"/>
        <v/>
      </c>
      <c r="V102" s="326">
        <f ca="1">IFERROR(VLOOKUP(U102,'（様式１号）３整理番号表'!$B$4:$H$5,2,FALSE),0)</f>
        <v>0</v>
      </c>
      <c r="W102" s="67">
        <f t="shared" ca="1" si="231"/>
        <v>0</v>
      </c>
      <c r="X102" s="23" t="str">
        <f t="shared" ca="1" si="229"/>
        <v/>
      </c>
      <c r="Y102" s="52" t="str">
        <f t="shared" ca="1" si="159"/>
        <v/>
      </c>
      <c r="Z102" s="68">
        <f ca="1">IFERROR(VLOOKUP(Y102,'（様式１号）３整理番号表'!$B$10:$H$16,2,FALSE),0)</f>
        <v>0</v>
      </c>
      <c r="AA102" s="52" t="str">
        <f t="shared" ca="1" si="160"/>
        <v/>
      </c>
      <c r="AB102" s="52" t="str">
        <f t="shared" ca="1" si="161"/>
        <v/>
      </c>
      <c r="AC102" s="68">
        <f ca="1">IFERROR(VLOOKUP(AB102,'（様式１号）３整理番号表'!$B$21:$H$22,2,FALSE),0)</f>
        <v>0</v>
      </c>
      <c r="AD102" s="52" t="str">
        <f t="shared" ca="1" si="155"/>
        <v/>
      </c>
      <c r="AE102" s="68">
        <f ca="1">IFERROR(VLOOKUP(AD102,'（様式１号）３整理番号表'!$B$26:$H$31,2,FALSE),0)</f>
        <v>0</v>
      </c>
      <c r="AF102" s="52" t="str">
        <f t="shared" ca="1" si="162"/>
        <v/>
      </c>
      <c r="AG102" s="68">
        <f ca="1">IFERROR(VLOOKUP(AF102,'（様式１号）３整理番号表'!$J$5:$N$59,2,FALSE),0)</f>
        <v>0</v>
      </c>
      <c r="AH102" s="51" t="str">
        <f t="shared" ca="1" si="163"/>
        <v/>
      </c>
      <c r="AI102" s="68">
        <f ca="1">IFERROR(VLOOKUP(AH102,'（様式１号）３整理番号表'!$P$5:$R$29,2,FALSE),0)</f>
        <v>0</v>
      </c>
      <c r="AJ102" s="71" t="str">
        <f t="shared" ca="1" si="164"/>
        <v/>
      </c>
      <c r="AK102" s="71" t="str">
        <f t="shared" ca="1" si="165"/>
        <v/>
      </c>
      <c r="AL102" s="71"/>
      <c r="AM102" s="51" t="str">
        <f t="shared" ca="1" si="166"/>
        <v/>
      </c>
      <c r="AN102" s="68">
        <f ca="1">IFERROR(VLOOKUP(AM102,'（様式１号）３整理番号表'!$P$5:$R$29,2,FALSE),0)</f>
        <v>0</v>
      </c>
      <c r="AO102" s="52" t="str">
        <f t="shared" ca="1" si="167"/>
        <v/>
      </c>
      <c r="AP102" s="68">
        <f t="shared" ca="1" si="232"/>
        <v>0</v>
      </c>
      <c r="AQ102" s="52" t="str">
        <f t="shared" ca="1" si="168"/>
        <v/>
      </c>
      <c r="AR102" s="23" t="str">
        <f t="shared" ca="1" si="169"/>
        <v/>
      </c>
      <c r="AS102" s="68" t="str">
        <f t="shared" ca="1" si="233"/>
        <v/>
      </c>
      <c r="AT102" s="188" t="str">
        <f t="shared" ca="1" si="170"/>
        <v/>
      </c>
      <c r="AU102" s="55" t="str">
        <f t="shared" ca="1" si="171"/>
        <v/>
      </c>
      <c r="AV102" s="655" t="str">
        <f t="shared" ca="1" si="256"/>
        <v/>
      </c>
      <c r="AW102" s="655" t="str">
        <f t="shared" ca="1" si="255"/>
        <v/>
      </c>
      <c r="AX102" s="655" t="str">
        <f t="shared" ca="1" si="255"/>
        <v/>
      </c>
      <c r="AY102" s="655" t="str">
        <f t="shared" ca="1" si="255"/>
        <v/>
      </c>
      <c r="AZ102" s="655" t="str">
        <f t="shared" ca="1" si="172"/>
        <v/>
      </c>
      <c r="BA102" s="655" t="str">
        <f t="shared" ca="1" si="257"/>
        <v/>
      </c>
      <c r="BB102" s="655" t="str">
        <f t="shared" ca="1" si="257"/>
        <v/>
      </c>
      <c r="BC102" s="655" t="str">
        <f t="shared" ca="1" si="257"/>
        <v/>
      </c>
      <c r="BD102" s="51" t="str">
        <f t="shared" ca="1" si="173"/>
        <v/>
      </c>
      <c r="BE102" s="52" t="str">
        <f t="shared" ca="1" si="174"/>
        <v/>
      </c>
      <c r="BF102" s="69">
        <f ca="1">IF(BD102&lt;&gt;"",INDEX('（様式１号）３整理番号表'!$AB$7:$AQ$12,MATCH(BD102,'（様式１号）３整理番号表'!$AA$7:$AA$12,0),MATCH(BE102,'（様式１号）３整理番号表'!$AB$6:$AQ$6,0)),0)</f>
        <v>0</v>
      </c>
      <c r="BG102" s="71" t="str">
        <f t="shared" ca="1" si="234"/>
        <v/>
      </c>
      <c r="BH102" s="54" t="str">
        <f t="shared" ca="1" si="235"/>
        <v/>
      </c>
      <c r="BI102" s="55" t="str">
        <f t="shared" ca="1" si="175"/>
        <v/>
      </c>
      <c r="BJ102" s="54" t="str">
        <f t="shared" ca="1" si="176"/>
        <v/>
      </c>
      <c r="BK102" s="53" t="str">
        <f t="shared" ca="1" si="177"/>
        <v/>
      </c>
      <c r="BL102" s="56" t="str">
        <f t="shared" ca="1" si="178"/>
        <v/>
      </c>
      <c r="BM102" s="57" t="str">
        <f t="shared" ca="1" si="179"/>
        <v/>
      </c>
      <c r="BN102" s="58" t="str">
        <f t="shared" ca="1" si="180"/>
        <v/>
      </c>
      <c r="BO102" s="56" t="str">
        <f t="shared" ca="1" si="181"/>
        <v/>
      </c>
      <c r="BP102" s="72" t="str">
        <f t="shared" ca="1" si="182"/>
        <v/>
      </c>
      <c r="BQ102" s="70" t="str">
        <f t="shared" ca="1" si="183"/>
        <v/>
      </c>
      <c r="BR102" s="160" t="str">
        <f t="shared" ca="1" si="216"/>
        <v/>
      </c>
      <c r="BS102" s="638" t="str">
        <f t="shared" ca="1" si="184"/>
        <v/>
      </c>
      <c r="BT102" s="51" t="str">
        <f t="shared" ca="1" si="185"/>
        <v/>
      </c>
      <c r="BU102" s="59" t="str">
        <f t="shared" ca="1" si="186"/>
        <v/>
      </c>
      <c r="BV102" s="60" t="str">
        <f t="shared" ca="1" si="187"/>
        <v/>
      </c>
      <c r="BW102" s="209">
        <f ca="1">IF('ポイント要件確認等（個別表）'!AD102=1,ROUNDDOWN('ポイント要件確認等（個別表）'!AV102,-3),IF('ポイント要件確認等（個別表）'!AD102=2,ROUNDDOWN('ポイント要件確認等（個別表）'!BH102,-3),IF('ポイント要件確認等（個別表）'!AD102=3,ROUNDDOWN('ポイント要件確認等（個別表）'!BT102,-3),0)))</f>
        <v>0</v>
      </c>
      <c r="BX102" s="60" t="str">
        <f t="shared" ca="1" si="188"/>
        <v/>
      </c>
      <c r="BY102" s="210" t="e">
        <f t="shared" ca="1" si="236"/>
        <v>#VALUE!</v>
      </c>
      <c r="BZ102" s="210">
        <f t="shared" ca="1" si="237"/>
        <v>0</v>
      </c>
      <c r="CA102" s="60" t="str">
        <f t="shared" ca="1" si="189"/>
        <v/>
      </c>
      <c r="CB102" s="60" t="str">
        <f t="shared" ca="1" si="190"/>
        <v/>
      </c>
      <c r="CC102" s="636"/>
      <c r="CD102" s="60" t="str">
        <f t="shared" ca="1" si="191"/>
        <v/>
      </c>
      <c r="CE102" s="161" t="str">
        <f t="shared" ca="1" si="192"/>
        <v/>
      </c>
      <c r="CF102" s="225" t="str">
        <f t="shared" ca="1" si="193"/>
        <v>含税額</v>
      </c>
      <c r="CG102" s="226" t="str">
        <f t="shared" ca="1" si="194"/>
        <v/>
      </c>
      <c r="CH102" s="61"/>
      <c r="CI102" s="223"/>
      <c r="CJ102" s="213">
        <v>92</v>
      </c>
      <c r="CK102" s="218"/>
      <c r="CL102" s="51"/>
      <c r="CM102" s="68" t="str">
        <f>IFERROR(VLOOKUP(CL102,'（様式１号）３整理番号表'!$T$5:$V$15,2,FALSE),"")</f>
        <v/>
      </c>
      <c r="CN102" s="52"/>
      <c r="CO102" s="68" t="str">
        <f>IFERROR(VLOOKUP(CN102,'（様式１号）３整理番号表'!$T$19:$V$24,2,FALSE),"")</f>
        <v/>
      </c>
      <c r="CP102" s="52"/>
      <c r="CQ102" s="210">
        <f t="shared" si="238"/>
        <v>0</v>
      </c>
      <c r="CR102" s="227">
        <f t="shared" si="239"/>
        <v>0</v>
      </c>
      <c r="CS102" s="335" t="str">
        <f t="shared" ca="1" si="217"/>
        <v/>
      </c>
      <c r="CT102" s="31" t="str">
        <f t="shared" ca="1" si="195"/>
        <v/>
      </c>
      <c r="CU102" s="30" t="str">
        <f t="shared" ca="1" si="218"/>
        <v/>
      </c>
      <c r="CV102" s="236" t="str">
        <f t="shared" ca="1" si="196"/>
        <v/>
      </c>
      <c r="CW102" s="236" t="str">
        <f t="shared" ca="1" si="197"/>
        <v/>
      </c>
      <c r="CX102" s="236" t="str">
        <f t="shared" ca="1" si="198"/>
        <v/>
      </c>
      <c r="CY102" s="236" t="str">
        <f t="shared" ca="1" si="199"/>
        <v/>
      </c>
      <c r="CZ102" s="296" t="str">
        <f ca="1">IFERROR(VLOOKUP($CS102,'（様式１号）３整理番号表'!$Z$19:$AB$32,3,FALSE),"")</f>
        <v/>
      </c>
      <c r="DA102" s="239" t="str">
        <f t="shared" ca="1" si="200"/>
        <v/>
      </c>
      <c r="DB102" s="5"/>
      <c r="DC102" s="301" t="str">
        <f t="shared" ca="1" si="219"/>
        <v/>
      </c>
      <c r="DD102" s="304" t="str">
        <f t="shared" ca="1" si="222"/>
        <v/>
      </c>
      <c r="DE102" s="293" t="str">
        <f t="shared" ca="1" si="223"/>
        <v/>
      </c>
      <c r="DF102" s="293" t="str">
        <f t="shared" ca="1" si="224"/>
        <v/>
      </c>
      <c r="DG102" s="293" t="str">
        <f t="shared" ca="1" si="225"/>
        <v/>
      </c>
      <c r="DH102" s="293" t="str">
        <f t="shared" ca="1" si="226"/>
        <v/>
      </c>
      <c r="DI102" s="309" t="str">
        <f t="shared" ca="1" si="227"/>
        <v/>
      </c>
      <c r="DJ102" s="315" t="str">
        <f t="shared" ca="1" si="201"/>
        <v/>
      </c>
      <c r="DK102" s="5" t="str">
        <f t="shared" ca="1" si="228"/>
        <v/>
      </c>
      <c r="DL102" s="6"/>
      <c r="DM102" s="304"/>
      <c r="DN102" s="7"/>
      <c r="DO102" s="7"/>
      <c r="DP102" s="7"/>
      <c r="DQ102" s="7"/>
      <c r="DR102" s="298" t="str">
        <f>IFERROR(VLOOKUP($DL102,'（様式１号）３整理番号表'!$Z$19:$AB$32,3,FALSE),"")</f>
        <v/>
      </c>
      <c r="DS102" s="239" t="str">
        <f t="shared" si="202"/>
        <v/>
      </c>
      <c r="DT102" s="5"/>
      <c r="DU102" s="8"/>
      <c r="DV102" s="62" t="str">
        <f t="shared" ca="1" si="203"/>
        <v/>
      </c>
      <c r="DX102" s="320">
        <f t="shared" ca="1" si="258"/>
        <v>0</v>
      </c>
      <c r="DY102" s="320">
        <f t="shared" ca="1" si="258"/>
        <v>0</v>
      </c>
      <c r="DZ102" s="320">
        <f t="shared" ca="1" si="258"/>
        <v>0</v>
      </c>
      <c r="EA102" s="320">
        <f t="shared" ca="1" si="258"/>
        <v>0</v>
      </c>
      <c r="EB102" s="320">
        <f t="shared" ca="1" si="258"/>
        <v>0</v>
      </c>
      <c r="EC102" s="320">
        <f t="shared" ca="1" si="258"/>
        <v>0</v>
      </c>
      <c r="ED102" s="320">
        <f t="shared" ca="1" si="258"/>
        <v>0</v>
      </c>
      <c r="EE102" s="320">
        <f t="shared" ca="1" si="258"/>
        <v>0</v>
      </c>
      <c r="EF102" s="320">
        <f t="shared" ca="1" si="258"/>
        <v>0</v>
      </c>
      <c r="EG102" s="320">
        <f t="shared" ca="1" si="258"/>
        <v>0</v>
      </c>
      <c r="EH102" s="320">
        <f t="shared" ca="1" si="258"/>
        <v>0</v>
      </c>
      <c r="EI102" s="320">
        <f t="shared" ca="1" si="258"/>
        <v>0</v>
      </c>
      <c r="EJ102" s="320">
        <f t="shared" ca="1" si="258"/>
        <v>0</v>
      </c>
      <c r="EK102" s="320">
        <f t="shared" ca="1" si="258"/>
        <v>0</v>
      </c>
      <c r="EM102" s="278" t="str">
        <f t="shared" ca="1" si="254"/>
        <v/>
      </c>
      <c r="EN102" s="278" t="str">
        <f t="shared" ca="1" si="220"/>
        <v/>
      </c>
      <c r="EO102" s="278" t="str">
        <f t="shared" ca="1" si="221"/>
        <v/>
      </c>
      <c r="EP102" s="278" t="str">
        <f t="shared" ca="1" si="204"/>
        <v/>
      </c>
      <c r="EQ102" s="278" t="str">
        <f ca="1">IFERROR(INDEX('郵便番号（石川県）'!$A$3:$F$2574,MATCH(INDIRECT("'("&amp;EM102&amp;")'!E7"),'郵便番号（石川県）'!$A$3:$A$2574,0),6),"")</f>
        <v/>
      </c>
      <c r="ER102" s="278" t="str">
        <f ca="1">IFERROR(INDEX('郵便番号（石川県）'!$A$3:$F$2574,MATCH(INDIRECT("'("&amp;$EM102&amp;")'!E7"),'郵便番号（石川県）'!$A$3:$A$2574,0),5),"")</f>
        <v/>
      </c>
      <c r="ES102" s="278" t="str">
        <f t="shared" ca="1" si="205"/>
        <v/>
      </c>
      <c r="ET102" s="278" t="str">
        <f t="shared" ca="1" si="206"/>
        <v/>
      </c>
      <c r="EU102" s="278" t="str">
        <f t="shared" ca="1" si="207"/>
        <v/>
      </c>
      <c r="EV102" s="278" t="str">
        <f t="shared" ca="1" si="208"/>
        <v/>
      </c>
      <c r="EW102" s="278" t="str">
        <f t="shared" ca="1" si="209"/>
        <v/>
      </c>
      <c r="EX102" s="278" t="str">
        <f t="shared" ca="1" si="210"/>
        <v/>
      </c>
      <c r="EY102" s="278" t="str">
        <f t="shared" ca="1" si="211"/>
        <v/>
      </c>
      <c r="EZ102" s="278" t="str">
        <f t="shared" ca="1" si="212"/>
        <v/>
      </c>
      <c r="FA102" s="278" t="str">
        <f t="shared" ca="1" si="213"/>
        <v/>
      </c>
      <c r="FB102" s="661" t="str">
        <f t="shared" ca="1" si="214"/>
        <v/>
      </c>
      <c r="FC102" s="664">
        <v>92</v>
      </c>
      <c r="FD102" s="279" t="str">
        <f t="shared" ca="1" si="215"/>
        <v/>
      </c>
    </row>
    <row r="103" spans="1:160" ht="34.5" customHeight="1" x14ac:dyDescent="0.15">
      <c r="A103" s="401">
        <f t="shared" ca="1" si="24"/>
        <v>0</v>
      </c>
      <c r="B103" s="402">
        <f t="shared" si="154"/>
        <v>1</v>
      </c>
      <c r="C103" s="403">
        <f t="shared" ca="1" si="242"/>
        <v>0</v>
      </c>
      <c r="D103" s="403">
        <f t="shared" ca="1" si="243"/>
        <v>0</v>
      </c>
      <c r="E103" s="403">
        <f t="shared" ca="1" si="244"/>
        <v>0</v>
      </c>
      <c r="F103" s="403">
        <f t="shared" ca="1" si="245"/>
        <v>0</v>
      </c>
      <c r="G103" s="403">
        <f t="shared" ca="1" si="246"/>
        <v>0</v>
      </c>
      <c r="H103" s="403">
        <f t="shared" si="247"/>
        <v>0</v>
      </c>
      <c r="I103" s="403">
        <f t="shared" ca="1" si="248"/>
        <v>0</v>
      </c>
      <c r="J103" s="403">
        <f t="shared" ca="1" si="249"/>
        <v>0</v>
      </c>
      <c r="K103" s="402">
        <f t="shared" ca="1" si="250"/>
        <v>0</v>
      </c>
      <c r="L103" s="402">
        <f t="shared" ca="1" si="251"/>
        <v>0</v>
      </c>
      <c r="M103" s="402">
        <f t="shared" ca="1" si="252"/>
        <v>0</v>
      </c>
      <c r="N103" s="404" t="str">
        <f t="shared" ca="1" si="253"/>
        <v>石川県</v>
      </c>
      <c r="O103" s="63"/>
      <c r="P103" s="145" t="s">
        <v>412</v>
      </c>
      <c r="Q103" s="322" t="str">
        <f t="shared" ca="1" si="156"/>
        <v/>
      </c>
      <c r="R103" s="322" t="str">
        <f t="shared" ca="1" si="157"/>
        <v/>
      </c>
      <c r="S103" s="32" t="str">
        <f t="shared" ca="1" si="240"/>
        <v/>
      </c>
      <c r="T103" s="32" t="str">
        <f t="shared" ca="1" si="241"/>
        <v/>
      </c>
      <c r="U103" s="186" t="str">
        <f t="shared" ca="1" si="158"/>
        <v/>
      </c>
      <c r="V103" s="326">
        <f ca="1">IFERROR(VLOOKUP(U103,'（様式１号）３整理番号表'!$B$4:$H$5,2,FALSE),0)</f>
        <v>0</v>
      </c>
      <c r="W103" s="67">
        <f t="shared" ca="1" si="231"/>
        <v>0</v>
      </c>
      <c r="X103" s="23" t="str">
        <f t="shared" ca="1" si="229"/>
        <v/>
      </c>
      <c r="Y103" s="52" t="str">
        <f t="shared" ca="1" si="159"/>
        <v/>
      </c>
      <c r="Z103" s="68">
        <f ca="1">IFERROR(VLOOKUP(Y103,'（様式１号）３整理番号表'!$B$10:$H$16,2,FALSE),0)</f>
        <v>0</v>
      </c>
      <c r="AA103" s="52" t="str">
        <f t="shared" ca="1" si="160"/>
        <v/>
      </c>
      <c r="AB103" s="52" t="str">
        <f t="shared" ca="1" si="161"/>
        <v/>
      </c>
      <c r="AC103" s="68">
        <f ca="1">IFERROR(VLOOKUP(AB103,'（様式１号）３整理番号表'!$B$21:$H$22,2,FALSE),0)</f>
        <v>0</v>
      </c>
      <c r="AD103" s="52" t="str">
        <f t="shared" ca="1" si="155"/>
        <v/>
      </c>
      <c r="AE103" s="68">
        <f ca="1">IFERROR(VLOOKUP(AD103,'（様式１号）３整理番号表'!$B$26:$H$31,2,FALSE),0)</f>
        <v>0</v>
      </c>
      <c r="AF103" s="52" t="str">
        <f t="shared" ca="1" si="162"/>
        <v/>
      </c>
      <c r="AG103" s="68">
        <f ca="1">IFERROR(VLOOKUP(AF103,'（様式１号）３整理番号表'!$J$5:$N$59,2,FALSE),0)</f>
        <v>0</v>
      </c>
      <c r="AH103" s="51" t="str">
        <f t="shared" ca="1" si="163"/>
        <v/>
      </c>
      <c r="AI103" s="68">
        <f ca="1">IFERROR(VLOOKUP(AH103,'（様式１号）３整理番号表'!$P$5:$R$29,2,FALSE),0)</f>
        <v>0</v>
      </c>
      <c r="AJ103" s="71" t="str">
        <f t="shared" ca="1" si="164"/>
        <v/>
      </c>
      <c r="AK103" s="71" t="str">
        <f t="shared" ca="1" si="165"/>
        <v/>
      </c>
      <c r="AL103" s="71"/>
      <c r="AM103" s="51" t="str">
        <f t="shared" ca="1" si="166"/>
        <v/>
      </c>
      <c r="AN103" s="68">
        <f ca="1">IFERROR(VLOOKUP(AM103,'（様式１号）３整理番号表'!$P$5:$R$29,2,FALSE),0)</f>
        <v>0</v>
      </c>
      <c r="AO103" s="52" t="str">
        <f t="shared" ca="1" si="167"/>
        <v/>
      </c>
      <c r="AP103" s="68">
        <f t="shared" ca="1" si="232"/>
        <v>0</v>
      </c>
      <c r="AQ103" s="52" t="str">
        <f t="shared" ca="1" si="168"/>
        <v/>
      </c>
      <c r="AR103" s="23" t="str">
        <f t="shared" ca="1" si="169"/>
        <v/>
      </c>
      <c r="AS103" s="68" t="str">
        <f t="shared" ca="1" si="233"/>
        <v/>
      </c>
      <c r="AT103" s="188" t="str">
        <f t="shared" ca="1" si="170"/>
        <v/>
      </c>
      <c r="AU103" s="55" t="str">
        <f t="shared" ca="1" si="171"/>
        <v/>
      </c>
      <c r="AV103" s="655" t="str">
        <f t="shared" ca="1" si="256"/>
        <v/>
      </c>
      <c r="AW103" s="655" t="str">
        <f t="shared" ca="1" si="255"/>
        <v/>
      </c>
      <c r="AX103" s="655" t="str">
        <f t="shared" ca="1" si="255"/>
        <v/>
      </c>
      <c r="AY103" s="655" t="str">
        <f t="shared" ca="1" si="255"/>
        <v/>
      </c>
      <c r="AZ103" s="655" t="str">
        <f t="shared" ca="1" si="172"/>
        <v/>
      </c>
      <c r="BA103" s="655" t="str">
        <f t="shared" ca="1" si="257"/>
        <v/>
      </c>
      <c r="BB103" s="655" t="str">
        <f t="shared" ca="1" si="257"/>
        <v/>
      </c>
      <c r="BC103" s="655" t="str">
        <f t="shared" ca="1" si="257"/>
        <v/>
      </c>
      <c r="BD103" s="51" t="str">
        <f t="shared" ca="1" si="173"/>
        <v/>
      </c>
      <c r="BE103" s="52" t="str">
        <f t="shared" ca="1" si="174"/>
        <v/>
      </c>
      <c r="BF103" s="69">
        <f ca="1">IF(BD103&lt;&gt;"",INDEX('（様式１号）３整理番号表'!$AB$7:$AQ$12,MATCH(BD103,'（様式１号）３整理番号表'!$AA$7:$AA$12,0),MATCH(BE103,'（様式１号）３整理番号表'!$AB$6:$AQ$6,0)),0)</f>
        <v>0</v>
      </c>
      <c r="BG103" s="71" t="str">
        <f t="shared" ca="1" si="234"/>
        <v/>
      </c>
      <c r="BH103" s="54" t="str">
        <f t="shared" ca="1" si="235"/>
        <v/>
      </c>
      <c r="BI103" s="55" t="str">
        <f t="shared" ca="1" si="175"/>
        <v/>
      </c>
      <c r="BJ103" s="54" t="str">
        <f t="shared" ca="1" si="176"/>
        <v/>
      </c>
      <c r="BK103" s="53" t="str">
        <f t="shared" ca="1" si="177"/>
        <v/>
      </c>
      <c r="BL103" s="56" t="str">
        <f t="shared" ca="1" si="178"/>
        <v/>
      </c>
      <c r="BM103" s="57" t="str">
        <f t="shared" ca="1" si="179"/>
        <v/>
      </c>
      <c r="BN103" s="58" t="str">
        <f t="shared" ca="1" si="180"/>
        <v/>
      </c>
      <c r="BO103" s="56" t="str">
        <f t="shared" ca="1" si="181"/>
        <v/>
      </c>
      <c r="BP103" s="72" t="str">
        <f t="shared" ca="1" si="182"/>
        <v/>
      </c>
      <c r="BQ103" s="70" t="str">
        <f t="shared" ca="1" si="183"/>
        <v/>
      </c>
      <c r="BR103" s="160" t="str">
        <f t="shared" ca="1" si="216"/>
        <v/>
      </c>
      <c r="BS103" s="638" t="str">
        <f t="shared" ca="1" si="184"/>
        <v/>
      </c>
      <c r="BT103" s="51" t="str">
        <f t="shared" ca="1" si="185"/>
        <v/>
      </c>
      <c r="BU103" s="59" t="str">
        <f t="shared" ca="1" si="186"/>
        <v/>
      </c>
      <c r="BV103" s="60" t="str">
        <f t="shared" ca="1" si="187"/>
        <v/>
      </c>
      <c r="BW103" s="209">
        <f ca="1">IF('ポイント要件確認等（個別表）'!AD103=1,ROUNDDOWN('ポイント要件確認等（個別表）'!AV103,-3),IF('ポイント要件確認等（個別表）'!AD103=2,ROUNDDOWN('ポイント要件確認等（個別表）'!BH103,-3),IF('ポイント要件確認等（個別表）'!AD103=3,ROUNDDOWN('ポイント要件確認等（個別表）'!BT103,-3),0)))</f>
        <v>0</v>
      </c>
      <c r="BX103" s="60" t="str">
        <f t="shared" ca="1" si="188"/>
        <v/>
      </c>
      <c r="BY103" s="210" t="e">
        <f t="shared" ca="1" si="236"/>
        <v>#VALUE!</v>
      </c>
      <c r="BZ103" s="210">
        <f t="shared" ca="1" si="237"/>
        <v>0</v>
      </c>
      <c r="CA103" s="60" t="str">
        <f t="shared" ca="1" si="189"/>
        <v/>
      </c>
      <c r="CB103" s="60" t="str">
        <f t="shared" ca="1" si="190"/>
        <v/>
      </c>
      <c r="CC103" s="636"/>
      <c r="CD103" s="60" t="str">
        <f t="shared" ca="1" si="191"/>
        <v/>
      </c>
      <c r="CE103" s="161" t="str">
        <f t="shared" ca="1" si="192"/>
        <v/>
      </c>
      <c r="CF103" s="225" t="str">
        <f t="shared" ca="1" si="193"/>
        <v>含税額</v>
      </c>
      <c r="CG103" s="226" t="str">
        <f t="shared" ca="1" si="194"/>
        <v/>
      </c>
      <c r="CH103" s="61"/>
      <c r="CI103" s="223"/>
      <c r="CJ103" s="213">
        <v>93</v>
      </c>
      <c r="CK103" s="218"/>
      <c r="CL103" s="51"/>
      <c r="CM103" s="68" t="str">
        <f>IFERROR(VLOOKUP(CL103,'（様式１号）３整理番号表'!$T$5:$V$15,2,FALSE),"")</f>
        <v/>
      </c>
      <c r="CN103" s="52"/>
      <c r="CO103" s="68" t="str">
        <f>IFERROR(VLOOKUP(CN103,'（様式１号）３整理番号表'!$T$19:$V$24,2,FALSE),"")</f>
        <v/>
      </c>
      <c r="CP103" s="52"/>
      <c r="CQ103" s="210">
        <f t="shared" si="238"/>
        <v>0</v>
      </c>
      <c r="CR103" s="227">
        <f t="shared" si="239"/>
        <v>0</v>
      </c>
      <c r="CS103" s="335" t="str">
        <f t="shared" ca="1" si="217"/>
        <v/>
      </c>
      <c r="CT103" s="31" t="str">
        <f t="shared" ca="1" si="195"/>
        <v/>
      </c>
      <c r="CU103" s="30" t="str">
        <f t="shared" ca="1" si="218"/>
        <v/>
      </c>
      <c r="CV103" s="236" t="str">
        <f t="shared" ca="1" si="196"/>
        <v/>
      </c>
      <c r="CW103" s="236" t="str">
        <f t="shared" ca="1" si="197"/>
        <v/>
      </c>
      <c r="CX103" s="236" t="str">
        <f t="shared" ca="1" si="198"/>
        <v/>
      </c>
      <c r="CY103" s="236" t="str">
        <f t="shared" ca="1" si="199"/>
        <v/>
      </c>
      <c r="CZ103" s="296" t="str">
        <f ca="1">IFERROR(VLOOKUP($CS103,'（様式１号）３整理番号表'!$Z$19:$AB$32,3,FALSE),"")</f>
        <v/>
      </c>
      <c r="DA103" s="239" t="str">
        <f t="shared" ca="1" si="200"/>
        <v/>
      </c>
      <c r="DB103" s="5"/>
      <c r="DC103" s="301" t="str">
        <f t="shared" ca="1" si="219"/>
        <v/>
      </c>
      <c r="DD103" s="304" t="str">
        <f t="shared" ca="1" si="222"/>
        <v/>
      </c>
      <c r="DE103" s="293" t="str">
        <f t="shared" ca="1" si="223"/>
        <v/>
      </c>
      <c r="DF103" s="293" t="str">
        <f t="shared" ca="1" si="224"/>
        <v/>
      </c>
      <c r="DG103" s="293" t="str">
        <f t="shared" ca="1" si="225"/>
        <v/>
      </c>
      <c r="DH103" s="293" t="str">
        <f t="shared" ca="1" si="226"/>
        <v/>
      </c>
      <c r="DI103" s="309" t="str">
        <f t="shared" ca="1" si="227"/>
        <v/>
      </c>
      <c r="DJ103" s="315" t="str">
        <f t="shared" ca="1" si="201"/>
        <v/>
      </c>
      <c r="DK103" s="5" t="str">
        <f t="shared" ca="1" si="228"/>
        <v/>
      </c>
      <c r="DL103" s="6"/>
      <c r="DM103" s="304"/>
      <c r="DN103" s="7"/>
      <c r="DO103" s="7"/>
      <c r="DP103" s="7"/>
      <c r="DQ103" s="7"/>
      <c r="DR103" s="298" t="str">
        <f>IFERROR(VLOOKUP($DL103,'（様式１号）３整理番号表'!$Z$19:$AB$32,3,FALSE),"")</f>
        <v/>
      </c>
      <c r="DS103" s="239" t="str">
        <f t="shared" si="202"/>
        <v/>
      </c>
      <c r="DT103" s="5"/>
      <c r="DU103" s="8"/>
      <c r="DV103" s="62" t="str">
        <f t="shared" ca="1" si="203"/>
        <v/>
      </c>
      <c r="DX103" s="320">
        <f t="shared" ca="1" si="258"/>
        <v>0</v>
      </c>
      <c r="DY103" s="320">
        <f t="shared" ca="1" si="258"/>
        <v>0</v>
      </c>
      <c r="DZ103" s="320">
        <f t="shared" ca="1" si="258"/>
        <v>0</v>
      </c>
      <c r="EA103" s="320">
        <f t="shared" ca="1" si="258"/>
        <v>0</v>
      </c>
      <c r="EB103" s="320">
        <f t="shared" ca="1" si="258"/>
        <v>0</v>
      </c>
      <c r="EC103" s="320">
        <f t="shared" ca="1" si="258"/>
        <v>0</v>
      </c>
      <c r="ED103" s="320">
        <f t="shared" ca="1" si="258"/>
        <v>0</v>
      </c>
      <c r="EE103" s="320">
        <f t="shared" ca="1" si="258"/>
        <v>0</v>
      </c>
      <c r="EF103" s="320">
        <f t="shared" ca="1" si="258"/>
        <v>0</v>
      </c>
      <c r="EG103" s="320">
        <f t="shared" ca="1" si="258"/>
        <v>0</v>
      </c>
      <c r="EH103" s="320">
        <f t="shared" ca="1" si="258"/>
        <v>0</v>
      </c>
      <c r="EI103" s="320">
        <f t="shared" ca="1" si="258"/>
        <v>0</v>
      </c>
      <c r="EJ103" s="320">
        <f t="shared" ca="1" si="258"/>
        <v>0</v>
      </c>
      <c r="EK103" s="320">
        <f t="shared" ca="1" si="258"/>
        <v>0</v>
      </c>
      <c r="EM103" s="278" t="str">
        <f t="shared" ca="1" si="254"/>
        <v/>
      </c>
      <c r="EN103" s="278" t="str">
        <f t="shared" ca="1" si="220"/>
        <v/>
      </c>
      <c r="EO103" s="278" t="str">
        <f t="shared" ca="1" si="221"/>
        <v/>
      </c>
      <c r="EP103" s="278" t="str">
        <f t="shared" ca="1" si="204"/>
        <v/>
      </c>
      <c r="EQ103" s="278" t="str">
        <f ca="1">IFERROR(INDEX('郵便番号（石川県）'!$A$3:$F$2574,MATCH(INDIRECT("'("&amp;EM103&amp;")'!E7"),'郵便番号（石川県）'!$A$3:$A$2574,0),6),"")</f>
        <v/>
      </c>
      <c r="ER103" s="278" t="str">
        <f ca="1">IFERROR(INDEX('郵便番号（石川県）'!$A$3:$F$2574,MATCH(INDIRECT("'("&amp;$EM103&amp;")'!E7"),'郵便番号（石川県）'!$A$3:$A$2574,0),5),"")</f>
        <v/>
      </c>
      <c r="ES103" s="278" t="str">
        <f t="shared" ca="1" si="205"/>
        <v/>
      </c>
      <c r="ET103" s="278" t="str">
        <f t="shared" ca="1" si="206"/>
        <v/>
      </c>
      <c r="EU103" s="278" t="str">
        <f t="shared" ca="1" si="207"/>
        <v/>
      </c>
      <c r="EV103" s="278" t="str">
        <f t="shared" ca="1" si="208"/>
        <v/>
      </c>
      <c r="EW103" s="278" t="str">
        <f t="shared" ca="1" si="209"/>
        <v/>
      </c>
      <c r="EX103" s="278" t="str">
        <f t="shared" ca="1" si="210"/>
        <v/>
      </c>
      <c r="EY103" s="278" t="str">
        <f t="shared" ca="1" si="211"/>
        <v/>
      </c>
      <c r="EZ103" s="278" t="str">
        <f t="shared" ca="1" si="212"/>
        <v/>
      </c>
      <c r="FA103" s="278" t="str">
        <f t="shared" ca="1" si="213"/>
        <v/>
      </c>
      <c r="FB103" s="661" t="str">
        <f t="shared" ca="1" si="214"/>
        <v/>
      </c>
      <c r="FC103" s="663">
        <v>93</v>
      </c>
      <c r="FD103" s="279" t="str">
        <f t="shared" ca="1" si="215"/>
        <v/>
      </c>
    </row>
    <row r="104" spans="1:160" ht="34.5" customHeight="1" x14ac:dyDescent="0.15">
      <c r="A104" s="401">
        <f t="shared" ca="1" si="24"/>
        <v>0</v>
      </c>
      <c r="B104" s="402">
        <f t="shared" si="154"/>
        <v>1</v>
      </c>
      <c r="C104" s="403">
        <f t="shared" ca="1" si="242"/>
        <v>0</v>
      </c>
      <c r="D104" s="403">
        <f t="shared" ca="1" si="243"/>
        <v>0</v>
      </c>
      <c r="E104" s="403">
        <f t="shared" ca="1" si="244"/>
        <v>0</v>
      </c>
      <c r="F104" s="403">
        <f t="shared" ca="1" si="245"/>
        <v>0</v>
      </c>
      <c r="G104" s="403">
        <f t="shared" ca="1" si="246"/>
        <v>0</v>
      </c>
      <c r="H104" s="403">
        <f t="shared" si="247"/>
        <v>0</v>
      </c>
      <c r="I104" s="403">
        <f t="shared" ca="1" si="248"/>
        <v>0</v>
      </c>
      <c r="J104" s="403">
        <f t="shared" ca="1" si="249"/>
        <v>0</v>
      </c>
      <c r="K104" s="402">
        <f t="shared" ca="1" si="250"/>
        <v>0</v>
      </c>
      <c r="L104" s="402">
        <f t="shared" ca="1" si="251"/>
        <v>0</v>
      </c>
      <c r="M104" s="402">
        <f t="shared" ca="1" si="252"/>
        <v>0</v>
      </c>
      <c r="N104" s="404" t="str">
        <f t="shared" ca="1" si="253"/>
        <v>石川県</v>
      </c>
      <c r="O104" s="63"/>
      <c r="P104" s="145" t="s">
        <v>412</v>
      </c>
      <c r="Q104" s="322" t="str">
        <f t="shared" ca="1" si="156"/>
        <v/>
      </c>
      <c r="R104" s="322" t="str">
        <f t="shared" ca="1" si="157"/>
        <v/>
      </c>
      <c r="S104" s="32" t="str">
        <f t="shared" ca="1" si="240"/>
        <v/>
      </c>
      <c r="T104" s="32" t="str">
        <f t="shared" ca="1" si="241"/>
        <v/>
      </c>
      <c r="U104" s="186" t="str">
        <f t="shared" ca="1" si="158"/>
        <v/>
      </c>
      <c r="V104" s="326">
        <f ca="1">IFERROR(VLOOKUP(U104,'（様式１号）３整理番号表'!$B$4:$H$5,2,FALSE),0)</f>
        <v>0</v>
      </c>
      <c r="W104" s="67">
        <f t="shared" ca="1" si="231"/>
        <v>0</v>
      </c>
      <c r="X104" s="23" t="str">
        <f t="shared" ca="1" si="229"/>
        <v/>
      </c>
      <c r="Y104" s="52" t="str">
        <f t="shared" ca="1" si="159"/>
        <v/>
      </c>
      <c r="Z104" s="68">
        <f ca="1">IFERROR(VLOOKUP(Y104,'（様式１号）３整理番号表'!$B$10:$H$16,2,FALSE),0)</f>
        <v>0</v>
      </c>
      <c r="AA104" s="52" t="str">
        <f t="shared" ca="1" si="160"/>
        <v/>
      </c>
      <c r="AB104" s="52" t="str">
        <f t="shared" ca="1" si="161"/>
        <v/>
      </c>
      <c r="AC104" s="68">
        <f ca="1">IFERROR(VLOOKUP(AB104,'（様式１号）３整理番号表'!$B$21:$H$22,2,FALSE),0)</f>
        <v>0</v>
      </c>
      <c r="AD104" s="52" t="str">
        <f t="shared" ca="1" si="155"/>
        <v/>
      </c>
      <c r="AE104" s="68">
        <f ca="1">IFERROR(VLOOKUP(AD104,'（様式１号）３整理番号表'!$B$26:$H$31,2,FALSE),0)</f>
        <v>0</v>
      </c>
      <c r="AF104" s="52" t="str">
        <f t="shared" ca="1" si="162"/>
        <v/>
      </c>
      <c r="AG104" s="68">
        <f ca="1">IFERROR(VLOOKUP(AF104,'（様式１号）３整理番号表'!$J$5:$N$59,2,FALSE),0)</f>
        <v>0</v>
      </c>
      <c r="AH104" s="51" t="str">
        <f t="shared" ca="1" si="163"/>
        <v/>
      </c>
      <c r="AI104" s="68">
        <f ca="1">IFERROR(VLOOKUP(AH104,'（様式１号）３整理番号表'!$P$5:$R$29,2,FALSE),0)</f>
        <v>0</v>
      </c>
      <c r="AJ104" s="71" t="str">
        <f t="shared" ca="1" si="164"/>
        <v/>
      </c>
      <c r="AK104" s="71" t="str">
        <f t="shared" ca="1" si="165"/>
        <v/>
      </c>
      <c r="AL104" s="71"/>
      <c r="AM104" s="51" t="str">
        <f t="shared" ca="1" si="166"/>
        <v/>
      </c>
      <c r="AN104" s="68">
        <f ca="1">IFERROR(VLOOKUP(AM104,'（様式１号）３整理番号表'!$P$5:$R$29,2,FALSE),0)</f>
        <v>0</v>
      </c>
      <c r="AO104" s="52" t="str">
        <f t="shared" ca="1" si="167"/>
        <v/>
      </c>
      <c r="AP104" s="68">
        <f t="shared" ca="1" si="232"/>
        <v>0</v>
      </c>
      <c r="AQ104" s="52" t="str">
        <f t="shared" ca="1" si="168"/>
        <v/>
      </c>
      <c r="AR104" s="23" t="str">
        <f t="shared" ca="1" si="169"/>
        <v/>
      </c>
      <c r="AS104" s="68" t="str">
        <f t="shared" ca="1" si="233"/>
        <v/>
      </c>
      <c r="AT104" s="188" t="str">
        <f t="shared" ca="1" si="170"/>
        <v/>
      </c>
      <c r="AU104" s="55" t="str">
        <f t="shared" ca="1" si="171"/>
        <v/>
      </c>
      <c r="AV104" s="655" t="str">
        <f t="shared" ca="1" si="256"/>
        <v/>
      </c>
      <c r="AW104" s="655" t="str">
        <f t="shared" ca="1" si="255"/>
        <v/>
      </c>
      <c r="AX104" s="655" t="str">
        <f t="shared" ca="1" si="255"/>
        <v/>
      </c>
      <c r="AY104" s="655" t="str">
        <f t="shared" ca="1" si="255"/>
        <v/>
      </c>
      <c r="AZ104" s="655" t="str">
        <f t="shared" ca="1" si="172"/>
        <v/>
      </c>
      <c r="BA104" s="655" t="str">
        <f t="shared" ca="1" si="257"/>
        <v/>
      </c>
      <c r="BB104" s="655" t="str">
        <f t="shared" ca="1" si="257"/>
        <v/>
      </c>
      <c r="BC104" s="655" t="str">
        <f t="shared" ca="1" si="257"/>
        <v/>
      </c>
      <c r="BD104" s="51" t="str">
        <f t="shared" ca="1" si="173"/>
        <v/>
      </c>
      <c r="BE104" s="52" t="str">
        <f t="shared" ca="1" si="174"/>
        <v/>
      </c>
      <c r="BF104" s="69">
        <f ca="1">IF(BD104&lt;&gt;"",INDEX('（様式１号）３整理番号表'!$AB$7:$AQ$12,MATCH(BD104,'（様式１号）３整理番号表'!$AA$7:$AA$12,0),MATCH(BE104,'（様式１号）３整理番号表'!$AB$6:$AQ$6,0)),0)</f>
        <v>0</v>
      </c>
      <c r="BG104" s="71" t="str">
        <f t="shared" ca="1" si="234"/>
        <v/>
      </c>
      <c r="BH104" s="54" t="str">
        <f t="shared" ca="1" si="235"/>
        <v/>
      </c>
      <c r="BI104" s="55" t="str">
        <f t="shared" ca="1" si="175"/>
        <v/>
      </c>
      <c r="BJ104" s="54" t="str">
        <f t="shared" ca="1" si="176"/>
        <v/>
      </c>
      <c r="BK104" s="53" t="str">
        <f t="shared" ca="1" si="177"/>
        <v/>
      </c>
      <c r="BL104" s="56" t="str">
        <f t="shared" ca="1" si="178"/>
        <v/>
      </c>
      <c r="BM104" s="57" t="str">
        <f t="shared" ca="1" si="179"/>
        <v/>
      </c>
      <c r="BN104" s="58" t="str">
        <f t="shared" ca="1" si="180"/>
        <v/>
      </c>
      <c r="BO104" s="56" t="str">
        <f t="shared" ca="1" si="181"/>
        <v/>
      </c>
      <c r="BP104" s="72" t="str">
        <f t="shared" ca="1" si="182"/>
        <v/>
      </c>
      <c r="BQ104" s="70" t="str">
        <f t="shared" ca="1" si="183"/>
        <v/>
      </c>
      <c r="BR104" s="160" t="str">
        <f t="shared" ca="1" si="216"/>
        <v/>
      </c>
      <c r="BS104" s="638" t="str">
        <f t="shared" ca="1" si="184"/>
        <v/>
      </c>
      <c r="BT104" s="51" t="str">
        <f t="shared" ca="1" si="185"/>
        <v/>
      </c>
      <c r="BU104" s="59" t="str">
        <f t="shared" ca="1" si="186"/>
        <v/>
      </c>
      <c r="BV104" s="60" t="str">
        <f t="shared" ca="1" si="187"/>
        <v/>
      </c>
      <c r="BW104" s="209">
        <f ca="1">IF('ポイント要件確認等（個別表）'!AD104=1,ROUNDDOWN('ポイント要件確認等（個別表）'!AV104,-3),IF('ポイント要件確認等（個別表）'!AD104=2,ROUNDDOWN('ポイント要件確認等（個別表）'!BH104,-3),IF('ポイント要件確認等（個別表）'!AD104=3,ROUNDDOWN('ポイント要件確認等（個別表）'!BT104,-3),0)))</f>
        <v>0</v>
      </c>
      <c r="BX104" s="60" t="str">
        <f t="shared" ca="1" si="188"/>
        <v/>
      </c>
      <c r="BY104" s="210" t="e">
        <f t="shared" ca="1" si="236"/>
        <v>#VALUE!</v>
      </c>
      <c r="BZ104" s="210">
        <f t="shared" ca="1" si="237"/>
        <v>0</v>
      </c>
      <c r="CA104" s="60" t="str">
        <f t="shared" ca="1" si="189"/>
        <v/>
      </c>
      <c r="CB104" s="60" t="str">
        <f t="shared" ca="1" si="190"/>
        <v/>
      </c>
      <c r="CC104" s="636"/>
      <c r="CD104" s="60" t="str">
        <f t="shared" ca="1" si="191"/>
        <v/>
      </c>
      <c r="CE104" s="161" t="str">
        <f t="shared" ca="1" si="192"/>
        <v/>
      </c>
      <c r="CF104" s="225" t="str">
        <f t="shared" ca="1" si="193"/>
        <v>含税額</v>
      </c>
      <c r="CG104" s="226" t="str">
        <f t="shared" ca="1" si="194"/>
        <v/>
      </c>
      <c r="CH104" s="61"/>
      <c r="CI104" s="223"/>
      <c r="CJ104" s="213">
        <v>94</v>
      </c>
      <c r="CK104" s="218"/>
      <c r="CL104" s="51"/>
      <c r="CM104" s="68" t="str">
        <f>IFERROR(VLOOKUP(CL104,'（様式１号）３整理番号表'!$T$5:$V$15,2,FALSE),"")</f>
        <v/>
      </c>
      <c r="CN104" s="52"/>
      <c r="CO104" s="68" t="str">
        <f>IFERROR(VLOOKUP(CN104,'（様式１号）３整理番号表'!$T$19:$V$24,2,FALSE),"")</f>
        <v/>
      </c>
      <c r="CP104" s="52"/>
      <c r="CQ104" s="210">
        <f t="shared" si="238"/>
        <v>0</v>
      </c>
      <c r="CR104" s="227">
        <f t="shared" si="239"/>
        <v>0</v>
      </c>
      <c r="CS104" s="335" t="str">
        <f t="shared" ca="1" si="217"/>
        <v/>
      </c>
      <c r="CT104" s="31" t="str">
        <f t="shared" ca="1" si="195"/>
        <v/>
      </c>
      <c r="CU104" s="30" t="str">
        <f t="shared" ca="1" si="218"/>
        <v/>
      </c>
      <c r="CV104" s="236" t="str">
        <f t="shared" ca="1" si="196"/>
        <v/>
      </c>
      <c r="CW104" s="236" t="str">
        <f t="shared" ca="1" si="197"/>
        <v/>
      </c>
      <c r="CX104" s="236" t="str">
        <f t="shared" ca="1" si="198"/>
        <v/>
      </c>
      <c r="CY104" s="236" t="str">
        <f t="shared" ca="1" si="199"/>
        <v/>
      </c>
      <c r="CZ104" s="296" t="str">
        <f ca="1">IFERROR(VLOOKUP($CS104,'（様式１号）３整理番号表'!$Z$19:$AB$32,3,FALSE),"")</f>
        <v/>
      </c>
      <c r="DA104" s="239" t="str">
        <f t="shared" ca="1" si="200"/>
        <v/>
      </c>
      <c r="DB104" s="5"/>
      <c r="DC104" s="301" t="str">
        <f t="shared" ca="1" si="219"/>
        <v/>
      </c>
      <c r="DD104" s="304" t="str">
        <f t="shared" ca="1" si="222"/>
        <v/>
      </c>
      <c r="DE104" s="293" t="str">
        <f t="shared" ca="1" si="223"/>
        <v/>
      </c>
      <c r="DF104" s="293" t="str">
        <f t="shared" ca="1" si="224"/>
        <v/>
      </c>
      <c r="DG104" s="293" t="str">
        <f t="shared" ca="1" si="225"/>
        <v/>
      </c>
      <c r="DH104" s="293" t="str">
        <f t="shared" ca="1" si="226"/>
        <v/>
      </c>
      <c r="DI104" s="309" t="str">
        <f t="shared" ca="1" si="227"/>
        <v/>
      </c>
      <c r="DJ104" s="315" t="str">
        <f t="shared" ca="1" si="201"/>
        <v/>
      </c>
      <c r="DK104" s="5" t="str">
        <f t="shared" ca="1" si="228"/>
        <v/>
      </c>
      <c r="DL104" s="6"/>
      <c r="DM104" s="304"/>
      <c r="DN104" s="7"/>
      <c r="DO104" s="7"/>
      <c r="DP104" s="7"/>
      <c r="DQ104" s="7"/>
      <c r="DR104" s="298" t="str">
        <f>IFERROR(VLOOKUP($DL104,'（様式１号）３整理番号表'!$Z$19:$AB$32,3,FALSE),"")</f>
        <v/>
      </c>
      <c r="DS104" s="239" t="str">
        <f t="shared" si="202"/>
        <v/>
      </c>
      <c r="DT104" s="5"/>
      <c r="DU104" s="8"/>
      <c r="DV104" s="62" t="str">
        <f t="shared" ca="1" si="203"/>
        <v/>
      </c>
      <c r="DX104" s="320">
        <f t="shared" ca="1" si="258"/>
        <v>0</v>
      </c>
      <c r="DY104" s="320">
        <f t="shared" ca="1" si="258"/>
        <v>0</v>
      </c>
      <c r="DZ104" s="320">
        <f t="shared" ca="1" si="258"/>
        <v>0</v>
      </c>
      <c r="EA104" s="320">
        <f t="shared" ca="1" si="258"/>
        <v>0</v>
      </c>
      <c r="EB104" s="320">
        <f t="shared" ca="1" si="258"/>
        <v>0</v>
      </c>
      <c r="EC104" s="320">
        <f t="shared" ca="1" si="258"/>
        <v>0</v>
      </c>
      <c r="ED104" s="320">
        <f t="shared" ca="1" si="258"/>
        <v>0</v>
      </c>
      <c r="EE104" s="320">
        <f t="shared" ca="1" si="258"/>
        <v>0</v>
      </c>
      <c r="EF104" s="320">
        <f t="shared" ca="1" si="258"/>
        <v>0</v>
      </c>
      <c r="EG104" s="320">
        <f t="shared" ca="1" si="258"/>
        <v>0</v>
      </c>
      <c r="EH104" s="320">
        <f t="shared" ca="1" si="258"/>
        <v>0</v>
      </c>
      <c r="EI104" s="320">
        <f t="shared" ca="1" si="258"/>
        <v>0</v>
      </c>
      <c r="EJ104" s="320">
        <f t="shared" ca="1" si="258"/>
        <v>0</v>
      </c>
      <c r="EK104" s="320">
        <f t="shared" ca="1" si="258"/>
        <v>0</v>
      </c>
      <c r="EM104" s="278" t="str">
        <f t="shared" ca="1" si="254"/>
        <v/>
      </c>
      <c r="EN104" s="278" t="str">
        <f t="shared" ca="1" si="220"/>
        <v/>
      </c>
      <c r="EO104" s="278" t="str">
        <f t="shared" ca="1" si="221"/>
        <v/>
      </c>
      <c r="EP104" s="278" t="str">
        <f t="shared" ca="1" si="204"/>
        <v/>
      </c>
      <c r="EQ104" s="278" t="str">
        <f ca="1">IFERROR(INDEX('郵便番号（石川県）'!$A$3:$F$2574,MATCH(INDIRECT("'("&amp;EM104&amp;")'!E7"),'郵便番号（石川県）'!$A$3:$A$2574,0),6),"")</f>
        <v/>
      </c>
      <c r="ER104" s="278" t="str">
        <f ca="1">IFERROR(INDEX('郵便番号（石川県）'!$A$3:$F$2574,MATCH(INDIRECT("'("&amp;$EM104&amp;")'!E7"),'郵便番号（石川県）'!$A$3:$A$2574,0),5),"")</f>
        <v/>
      </c>
      <c r="ES104" s="278" t="str">
        <f t="shared" ca="1" si="205"/>
        <v/>
      </c>
      <c r="ET104" s="278" t="str">
        <f t="shared" ca="1" si="206"/>
        <v/>
      </c>
      <c r="EU104" s="278" t="str">
        <f t="shared" ca="1" si="207"/>
        <v/>
      </c>
      <c r="EV104" s="278" t="str">
        <f t="shared" ca="1" si="208"/>
        <v/>
      </c>
      <c r="EW104" s="278" t="str">
        <f t="shared" ca="1" si="209"/>
        <v/>
      </c>
      <c r="EX104" s="278" t="str">
        <f t="shared" ca="1" si="210"/>
        <v/>
      </c>
      <c r="EY104" s="278" t="str">
        <f t="shared" ca="1" si="211"/>
        <v/>
      </c>
      <c r="EZ104" s="278" t="str">
        <f t="shared" ca="1" si="212"/>
        <v/>
      </c>
      <c r="FA104" s="278" t="str">
        <f t="shared" ca="1" si="213"/>
        <v/>
      </c>
      <c r="FB104" s="661" t="str">
        <f t="shared" ca="1" si="214"/>
        <v/>
      </c>
      <c r="FC104" s="664">
        <v>94</v>
      </c>
      <c r="FD104" s="279" t="str">
        <f t="shared" ca="1" si="215"/>
        <v/>
      </c>
    </row>
    <row r="105" spans="1:160" ht="34.5" customHeight="1" x14ac:dyDescent="0.15">
      <c r="A105" s="401">
        <f t="shared" ca="1" si="24"/>
        <v>0</v>
      </c>
      <c r="B105" s="402">
        <f t="shared" si="154"/>
        <v>1</v>
      </c>
      <c r="C105" s="403">
        <f t="shared" ca="1" si="242"/>
        <v>0</v>
      </c>
      <c r="D105" s="403">
        <f t="shared" ca="1" si="243"/>
        <v>0</v>
      </c>
      <c r="E105" s="403">
        <f t="shared" ca="1" si="244"/>
        <v>0</v>
      </c>
      <c r="F105" s="403">
        <f t="shared" ca="1" si="245"/>
        <v>0</v>
      </c>
      <c r="G105" s="403">
        <f t="shared" ca="1" si="246"/>
        <v>0</v>
      </c>
      <c r="H105" s="403">
        <f t="shared" si="247"/>
        <v>0</v>
      </c>
      <c r="I105" s="403">
        <f t="shared" ca="1" si="248"/>
        <v>0</v>
      </c>
      <c r="J105" s="403">
        <f t="shared" ca="1" si="249"/>
        <v>0</v>
      </c>
      <c r="K105" s="402">
        <f t="shared" ca="1" si="250"/>
        <v>0</v>
      </c>
      <c r="L105" s="402">
        <f t="shared" ca="1" si="251"/>
        <v>0</v>
      </c>
      <c r="M105" s="402">
        <f t="shared" ca="1" si="252"/>
        <v>0</v>
      </c>
      <c r="N105" s="404" t="str">
        <f t="shared" ca="1" si="253"/>
        <v>石川県</v>
      </c>
      <c r="O105" s="63"/>
      <c r="P105" s="145" t="s">
        <v>412</v>
      </c>
      <c r="Q105" s="322" t="str">
        <f t="shared" ca="1" si="156"/>
        <v/>
      </c>
      <c r="R105" s="322" t="str">
        <f t="shared" ca="1" si="157"/>
        <v/>
      </c>
      <c r="S105" s="32" t="str">
        <f t="shared" ca="1" si="240"/>
        <v/>
      </c>
      <c r="T105" s="32" t="str">
        <f t="shared" ca="1" si="241"/>
        <v/>
      </c>
      <c r="U105" s="186" t="str">
        <f t="shared" ca="1" si="158"/>
        <v/>
      </c>
      <c r="V105" s="326">
        <f ca="1">IFERROR(VLOOKUP(U105,'（様式１号）３整理番号表'!$B$4:$H$5,2,FALSE),0)</f>
        <v>0</v>
      </c>
      <c r="W105" s="67">
        <f t="shared" ca="1" si="231"/>
        <v>0</v>
      </c>
      <c r="X105" s="23" t="str">
        <f t="shared" ca="1" si="229"/>
        <v/>
      </c>
      <c r="Y105" s="52" t="str">
        <f t="shared" ca="1" si="159"/>
        <v/>
      </c>
      <c r="Z105" s="68">
        <f ca="1">IFERROR(VLOOKUP(Y105,'（様式１号）３整理番号表'!$B$10:$H$16,2,FALSE),0)</f>
        <v>0</v>
      </c>
      <c r="AA105" s="52" t="str">
        <f t="shared" ca="1" si="160"/>
        <v/>
      </c>
      <c r="AB105" s="52" t="str">
        <f t="shared" ca="1" si="161"/>
        <v/>
      </c>
      <c r="AC105" s="68">
        <f ca="1">IFERROR(VLOOKUP(AB105,'（様式１号）３整理番号表'!$B$21:$H$22,2,FALSE),0)</f>
        <v>0</v>
      </c>
      <c r="AD105" s="52" t="str">
        <f t="shared" ca="1" si="155"/>
        <v/>
      </c>
      <c r="AE105" s="68">
        <f ca="1">IFERROR(VLOOKUP(AD105,'（様式１号）３整理番号表'!$B$26:$H$31,2,FALSE),0)</f>
        <v>0</v>
      </c>
      <c r="AF105" s="52" t="str">
        <f t="shared" ca="1" si="162"/>
        <v/>
      </c>
      <c r="AG105" s="68">
        <f ca="1">IFERROR(VLOOKUP(AF105,'（様式１号）３整理番号表'!$J$5:$N$59,2,FALSE),0)</f>
        <v>0</v>
      </c>
      <c r="AH105" s="51" t="str">
        <f t="shared" ca="1" si="163"/>
        <v/>
      </c>
      <c r="AI105" s="68">
        <f ca="1">IFERROR(VLOOKUP(AH105,'（様式１号）３整理番号表'!$P$5:$R$29,2,FALSE),0)</f>
        <v>0</v>
      </c>
      <c r="AJ105" s="71" t="str">
        <f t="shared" ca="1" si="164"/>
        <v/>
      </c>
      <c r="AK105" s="71" t="str">
        <f t="shared" ca="1" si="165"/>
        <v/>
      </c>
      <c r="AL105" s="71"/>
      <c r="AM105" s="51" t="str">
        <f t="shared" ca="1" si="166"/>
        <v/>
      </c>
      <c r="AN105" s="68">
        <f ca="1">IFERROR(VLOOKUP(AM105,'（様式１号）３整理番号表'!$P$5:$R$29,2,FALSE),0)</f>
        <v>0</v>
      </c>
      <c r="AO105" s="52" t="str">
        <f t="shared" ca="1" si="167"/>
        <v/>
      </c>
      <c r="AP105" s="68">
        <f t="shared" ca="1" si="232"/>
        <v>0</v>
      </c>
      <c r="AQ105" s="52" t="str">
        <f t="shared" ca="1" si="168"/>
        <v/>
      </c>
      <c r="AR105" s="23" t="str">
        <f t="shared" ca="1" si="169"/>
        <v/>
      </c>
      <c r="AS105" s="68" t="str">
        <f t="shared" ca="1" si="233"/>
        <v/>
      </c>
      <c r="AT105" s="188" t="str">
        <f t="shared" ca="1" si="170"/>
        <v/>
      </c>
      <c r="AU105" s="55" t="str">
        <f t="shared" ca="1" si="171"/>
        <v/>
      </c>
      <c r="AV105" s="655" t="str">
        <f t="shared" ca="1" si="256"/>
        <v/>
      </c>
      <c r="AW105" s="655" t="str">
        <f t="shared" ca="1" si="255"/>
        <v/>
      </c>
      <c r="AX105" s="655" t="str">
        <f t="shared" ca="1" si="255"/>
        <v/>
      </c>
      <c r="AY105" s="655" t="str">
        <f t="shared" ca="1" si="255"/>
        <v/>
      </c>
      <c r="AZ105" s="655" t="str">
        <f t="shared" ca="1" si="172"/>
        <v/>
      </c>
      <c r="BA105" s="655" t="str">
        <f t="shared" ca="1" si="257"/>
        <v/>
      </c>
      <c r="BB105" s="655" t="str">
        <f t="shared" ca="1" si="257"/>
        <v/>
      </c>
      <c r="BC105" s="655" t="str">
        <f t="shared" ca="1" si="257"/>
        <v/>
      </c>
      <c r="BD105" s="51" t="str">
        <f t="shared" ca="1" si="173"/>
        <v/>
      </c>
      <c r="BE105" s="52" t="str">
        <f t="shared" ca="1" si="174"/>
        <v/>
      </c>
      <c r="BF105" s="69">
        <f ca="1">IF(BD105&lt;&gt;"",INDEX('（様式１号）３整理番号表'!$AB$7:$AQ$12,MATCH(BD105,'（様式１号）３整理番号表'!$AA$7:$AA$12,0),MATCH(BE105,'（様式１号）３整理番号表'!$AB$6:$AQ$6,0)),0)</f>
        <v>0</v>
      </c>
      <c r="BG105" s="71" t="str">
        <f t="shared" ca="1" si="234"/>
        <v/>
      </c>
      <c r="BH105" s="54" t="str">
        <f t="shared" ca="1" si="235"/>
        <v/>
      </c>
      <c r="BI105" s="55" t="str">
        <f t="shared" ca="1" si="175"/>
        <v/>
      </c>
      <c r="BJ105" s="54" t="str">
        <f t="shared" ca="1" si="176"/>
        <v/>
      </c>
      <c r="BK105" s="53" t="str">
        <f t="shared" ca="1" si="177"/>
        <v/>
      </c>
      <c r="BL105" s="56" t="str">
        <f t="shared" ca="1" si="178"/>
        <v/>
      </c>
      <c r="BM105" s="57" t="str">
        <f t="shared" ca="1" si="179"/>
        <v/>
      </c>
      <c r="BN105" s="58" t="str">
        <f t="shared" ca="1" si="180"/>
        <v/>
      </c>
      <c r="BO105" s="56" t="str">
        <f t="shared" ca="1" si="181"/>
        <v/>
      </c>
      <c r="BP105" s="72" t="str">
        <f t="shared" ca="1" si="182"/>
        <v/>
      </c>
      <c r="BQ105" s="70" t="str">
        <f t="shared" ca="1" si="183"/>
        <v/>
      </c>
      <c r="BR105" s="160" t="str">
        <f t="shared" ca="1" si="216"/>
        <v/>
      </c>
      <c r="BS105" s="638" t="str">
        <f t="shared" ca="1" si="184"/>
        <v/>
      </c>
      <c r="BT105" s="51" t="str">
        <f t="shared" ca="1" si="185"/>
        <v/>
      </c>
      <c r="BU105" s="59" t="str">
        <f t="shared" ca="1" si="186"/>
        <v/>
      </c>
      <c r="BV105" s="60" t="str">
        <f t="shared" ca="1" si="187"/>
        <v/>
      </c>
      <c r="BW105" s="209">
        <f ca="1">IF('ポイント要件確認等（個別表）'!AD105=1,ROUNDDOWN('ポイント要件確認等（個別表）'!AV105,-3),IF('ポイント要件確認等（個別表）'!AD105=2,ROUNDDOWN('ポイント要件確認等（個別表）'!BH105,-3),IF('ポイント要件確認等（個別表）'!AD105=3,ROUNDDOWN('ポイント要件確認等（個別表）'!BT105,-3),0)))</f>
        <v>0</v>
      </c>
      <c r="BX105" s="60" t="str">
        <f t="shared" ca="1" si="188"/>
        <v/>
      </c>
      <c r="BY105" s="210" t="e">
        <f t="shared" ca="1" si="236"/>
        <v>#VALUE!</v>
      </c>
      <c r="BZ105" s="210">
        <f t="shared" ca="1" si="237"/>
        <v>0</v>
      </c>
      <c r="CA105" s="60" t="str">
        <f t="shared" ca="1" si="189"/>
        <v/>
      </c>
      <c r="CB105" s="60" t="str">
        <f t="shared" ca="1" si="190"/>
        <v/>
      </c>
      <c r="CC105" s="636"/>
      <c r="CD105" s="60" t="str">
        <f t="shared" ca="1" si="191"/>
        <v/>
      </c>
      <c r="CE105" s="161" t="str">
        <f t="shared" ca="1" si="192"/>
        <v/>
      </c>
      <c r="CF105" s="225" t="str">
        <f t="shared" ca="1" si="193"/>
        <v>含税額</v>
      </c>
      <c r="CG105" s="226" t="str">
        <f t="shared" ca="1" si="194"/>
        <v/>
      </c>
      <c r="CH105" s="61"/>
      <c r="CI105" s="223"/>
      <c r="CJ105" s="213">
        <v>95</v>
      </c>
      <c r="CK105" s="218"/>
      <c r="CL105" s="51"/>
      <c r="CM105" s="68" t="str">
        <f>IFERROR(VLOOKUP(CL105,'（様式１号）３整理番号表'!$T$5:$V$15,2,FALSE),"")</f>
        <v/>
      </c>
      <c r="CN105" s="52"/>
      <c r="CO105" s="68" t="str">
        <f>IFERROR(VLOOKUP(CN105,'（様式１号）３整理番号表'!$T$19:$V$24,2,FALSE),"")</f>
        <v/>
      </c>
      <c r="CP105" s="52"/>
      <c r="CQ105" s="210">
        <f t="shared" si="238"/>
        <v>0</v>
      </c>
      <c r="CR105" s="227">
        <f t="shared" si="239"/>
        <v>0</v>
      </c>
      <c r="CS105" s="335" t="str">
        <f t="shared" ca="1" si="217"/>
        <v/>
      </c>
      <c r="CT105" s="31" t="str">
        <f t="shared" ca="1" si="195"/>
        <v/>
      </c>
      <c r="CU105" s="30" t="str">
        <f t="shared" ca="1" si="218"/>
        <v/>
      </c>
      <c r="CV105" s="236" t="str">
        <f t="shared" ca="1" si="196"/>
        <v/>
      </c>
      <c r="CW105" s="236" t="str">
        <f t="shared" ca="1" si="197"/>
        <v/>
      </c>
      <c r="CX105" s="236" t="str">
        <f t="shared" ca="1" si="198"/>
        <v/>
      </c>
      <c r="CY105" s="236" t="str">
        <f t="shared" ca="1" si="199"/>
        <v/>
      </c>
      <c r="CZ105" s="296" t="str">
        <f ca="1">IFERROR(VLOOKUP($CS105,'（様式１号）３整理番号表'!$Z$19:$AB$32,3,FALSE),"")</f>
        <v/>
      </c>
      <c r="DA105" s="239" t="str">
        <f t="shared" ca="1" si="200"/>
        <v/>
      </c>
      <c r="DB105" s="5"/>
      <c r="DC105" s="301" t="str">
        <f t="shared" ca="1" si="219"/>
        <v/>
      </c>
      <c r="DD105" s="304" t="str">
        <f t="shared" ca="1" si="222"/>
        <v/>
      </c>
      <c r="DE105" s="293" t="str">
        <f t="shared" ca="1" si="223"/>
        <v/>
      </c>
      <c r="DF105" s="293" t="str">
        <f t="shared" ca="1" si="224"/>
        <v/>
      </c>
      <c r="DG105" s="293" t="str">
        <f t="shared" ca="1" si="225"/>
        <v/>
      </c>
      <c r="DH105" s="293" t="str">
        <f t="shared" ca="1" si="226"/>
        <v/>
      </c>
      <c r="DI105" s="309" t="str">
        <f t="shared" ca="1" si="227"/>
        <v/>
      </c>
      <c r="DJ105" s="315" t="str">
        <f t="shared" ca="1" si="201"/>
        <v/>
      </c>
      <c r="DK105" s="5" t="str">
        <f t="shared" ca="1" si="228"/>
        <v/>
      </c>
      <c r="DL105" s="6"/>
      <c r="DM105" s="304"/>
      <c r="DN105" s="7"/>
      <c r="DO105" s="7"/>
      <c r="DP105" s="7"/>
      <c r="DQ105" s="7"/>
      <c r="DR105" s="298" t="str">
        <f>IFERROR(VLOOKUP($DL105,'（様式１号）３整理番号表'!$Z$19:$AB$32,3,FALSE),"")</f>
        <v/>
      </c>
      <c r="DS105" s="239" t="str">
        <f t="shared" si="202"/>
        <v/>
      </c>
      <c r="DT105" s="5"/>
      <c r="DU105" s="8"/>
      <c r="DV105" s="62" t="str">
        <f t="shared" ca="1" si="203"/>
        <v/>
      </c>
      <c r="DX105" s="320">
        <f t="shared" ca="1" si="258"/>
        <v>0</v>
      </c>
      <c r="DY105" s="320">
        <f t="shared" ca="1" si="258"/>
        <v>0</v>
      </c>
      <c r="DZ105" s="320">
        <f t="shared" ca="1" si="258"/>
        <v>0</v>
      </c>
      <c r="EA105" s="320">
        <f t="shared" ca="1" si="258"/>
        <v>0</v>
      </c>
      <c r="EB105" s="320">
        <f t="shared" ca="1" si="258"/>
        <v>0</v>
      </c>
      <c r="EC105" s="320">
        <f t="shared" ca="1" si="258"/>
        <v>0</v>
      </c>
      <c r="ED105" s="320">
        <f t="shared" ca="1" si="258"/>
        <v>0</v>
      </c>
      <c r="EE105" s="320">
        <f t="shared" ca="1" si="258"/>
        <v>0</v>
      </c>
      <c r="EF105" s="320">
        <f t="shared" ca="1" si="258"/>
        <v>0</v>
      </c>
      <c r="EG105" s="320">
        <f t="shared" ca="1" si="258"/>
        <v>0</v>
      </c>
      <c r="EH105" s="320">
        <f t="shared" ca="1" si="258"/>
        <v>0</v>
      </c>
      <c r="EI105" s="320">
        <f t="shared" ca="1" si="258"/>
        <v>0</v>
      </c>
      <c r="EJ105" s="320">
        <f t="shared" ca="1" si="258"/>
        <v>0</v>
      </c>
      <c r="EK105" s="320">
        <f t="shared" ca="1" si="258"/>
        <v>0</v>
      </c>
      <c r="EM105" s="278" t="str">
        <f t="shared" ca="1" si="254"/>
        <v/>
      </c>
      <c r="EN105" s="278" t="str">
        <f t="shared" ca="1" si="220"/>
        <v/>
      </c>
      <c r="EO105" s="278" t="str">
        <f t="shared" ca="1" si="221"/>
        <v/>
      </c>
      <c r="EP105" s="278" t="str">
        <f t="shared" ca="1" si="204"/>
        <v/>
      </c>
      <c r="EQ105" s="278" t="str">
        <f ca="1">IFERROR(INDEX('郵便番号（石川県）'!$A$3:$F$2574,MATCH(INDIRECT("'("&amp;EM105&amp;")'!E7"),'郵便番号（石川県）'!$A$3:$A$2574,0),6),"")</f>
        <v/>
      </c>
      <c r="ER105" s="278" t="str">
        <f ca="1">IFERROR(INDEX('郵便番号（石川県）'!$A$3:$F$2574,MATCH(INDIRECT("'("&amp;$EM105&amp;")'!E7"),'郵便番号（石川県）'!$A$3:$A$2574,0),5),"")</f>
        <v/>
      </c>
      <c r="ES105" s="278" t="str">
        <f t="shared" ca="1" si="205"/>
        <v/>
      </c>
      <c r="ET105" s="278" t="str">
        <f t="shared" ca="1" si="206"/>
        <v/>
      </c>
      <c r="EU105" s="278" t="str">
        <f t="shared" ca="1" si="207"/>
        <v/>
      </c>
      <c r="EV105" s="278" t="str">
        <f t="shared" ca="1" si="208"/>
        <v/>
      </c>
      <c r="EW105" s="278" t="str">
        <f t="shared" ca="1" si="209"/>
        <v/>
      </c>
      <c r="EX105" s="278" t="str">
        <f t="shared" ca="1" si="210"/>
        <v/>
      </c>
      <c r="EY105" s="278" t="str">
        <f t="shared" ca="1" si="211"/>
        <v/>
      </c>
      <c r="EZ105" s="278" t="str">
        <f t="shared" ca="1" si="212"/>
        <v/>
      </c>
      <c r="FA105" s="278" t="str">
        <f t="shared" ca="1" si="213"/>
        <v/>
      </c>
      <c r="FB105" s="661" t="str">
        <f t="shared" ca="1" si="214"/>
        <v/>
      </c>
      <c r="FC105" s="663">
        <v>95</v>
      </c>
      <c r="FD105" s="279" t="str">
        <f t="shared" ca="1" si="215"/>
        <v/>
      </c>
    </row>
    <row r="106" spans="1:160" ht="34.5" customHeight="1" x14ac:dyDescent="0.15">
      <c r="A106" s="401">
        <f t="shared" ca="1" si="24"/>
        <v>0</v>
      </c>
      <c r="B106" s="402">
        <f t="shared" si="154"/>
        <v>1</v>
      </c>
      <c r="C106" s="403">
        <f t="shared" ca="1" si="242"/>
        <v>0</v>
      </c>
      <c r="D106" s="403">
        <f t="shared" ca="1" si="243"/>
        <v>0</v>
      </c>
      <c r="E106" s="403">
        <f t="shared" ca="1" si="244"/>
        <v>0</v>
      </c>
      <c r="F106" s="403">
        <f t="shared" ca="1" si="245"/>
        <v>0</v>
      </c>
      <c r="G106" s="403">
        <f t="shared" ca="1" si="246"/>
        <v>0</v>
      </c>
      <c r="H106" s="403">
        <f t="shared" si="247"/>
        <v>0</v>
      </c>
      <c r="I106" s="403">
        <f t="shared" ca="1" si="248"/>
        <v>0</v>
      </c>
      <c r="J106" s="403">
        <f t="shared" ca="1" si="249"/>
        <v>0</v>
      </c>
      <c r="K106" s="402">
        <f t="shared" ca="1" si="250"/>
        <v>0</v>
      </c>
      <c r="L106" s="402">
        <f t="shared" ca="1" si="251"/>
        <v>0</v>
      </c>
      <c r="M106" s="402">
        <f t="shared" ca="1" si="252"/>
        <v>0</v>
      </c>
      <c r="N106" s="404" t="str">
        <f t="shared" ca="1" si="253"/>
        <v>石川県</v>
      </c>
      <c r="O106" s="63"/>
      <c r="P106" s="145" t="s">
        <v>412</v>
      </c>
      <c r="Q106" s="322" t="str">
        <f t="shared" ca="1" si="156"/>
        <v/>
      </c>
      <c r="R106" s="322" t="str">
        <f t="shared" ca="1" si="157"/>
        <v/>
      </c>
      <c r="S106" s="32" t="str">
        <f t="shared" ca="1" si="240"/>
        <v/>
      </c>
      <c r="T106" s="32" t="str">
        <f t="shared" ca="1" si="241"/>
        <v/>
      </c>
      <c r="U106" s="186" t="str">
        <f t="shared" ca="1" si="158"/>
        <v/>
      </c>
      <c r="V106" s="326">
        <f ca="1">IFERROR(VLOOKUP(U106,'（様式１号）３整理番号表'!$B$4:$H$5,2,FALSE),0)</f>
        <v>0</v>
      </c>
      <c r="W106" s="67">
        <f t="shared" ca="1" si="231"/>
        <v>0</v>
      </c>
      <c r="X106" s="23" t="str">
        <f t="shared" ca="1" si="229"/>
        <v/>
      </c>
      <c r="Y106" s="52" t="str">
        <f t="shared" ca="1" si="159"/>
        <v/>
      </c>
      <c r="Z106" s="68">
        <f ca="1">IFERROR(VLOOKUP(Y106,'（様式１号）３整理番号表'!$B$10:$H$16,2,FALSE),0)</f>
        <v>0</v>
      </c>
      <c r="AA106" s="52" t="str">
        <f t="shared" ca="1" si="160"/>
        <v/>
      </c>
      <c r="AB106" s="52" t="str">
        <f t="shared" ca="1" si="161"/>
        <v/>
      </c>
      <c r="AC106" s="68">
        <f ca="1">IFERROR(VLOOKUP(AB106,'（様式１号）３整理番号表'!$B$21:$H$22,2,FALSE),0)</f>
        <v>0</v>
      </c>
      <c r="AD106" s="52" t="str">
        <f t="shared" ca="1" si="155"/>
        <v/>
      </c>
      <c r="AE106" s="68">
        <f ca="1">IFERROR(VLOOKUP(AD106,'（様式１号）３整理番号表'!$B$26:$H$31,2,FALSE),0)</f>
        <v>0</v>
      </c>
      <c r="AF106" s="52" t="str">
        <f t="shared" ca="1" si="162"/>
        <v/>
      </c>
      <c r="AG106" s="68">
        <f ca="1">IFERROR(VLOOKUP(AF106,'（様式１号）３整理番号表'!$J$5:$N$59,2,FALSE),0)</f>
        <v>0</v>
      </c>
      <c r="AH106" s="51" t="str">
        <f t="shared" ca="1" si="163"/>
        <v/>
      </c>
      <c r="AI106" s="68">
        <f ca="1">IFERROR(VLOOKUP(AH106,'（様式１号）３整理番号表'!$P$5:$R$29,2,FALSE),0)</f>
        <v>0</v>
      </c>
      <c r="AJ106" s="71" t="str">
        <f t="shared" ca="1" si="164"/>
        <v/>
      </c>
      <c r="AK106" s="71" t="str">
        <f t="shared" ca="1" si="165"/>
        <v/>
      </c>
      <c r="AL106" s="71"/>
      <c r="AM106" s="51" t="str">
        <f t="shared" ca="1" si="166"/>
        <v/>
      </c>
      <c r="AN106" s="68">
        <f ca="1">IFERROR(VLOOKUP(AM106,'（様式１号）３整理番号表'!$P$5:$R$29,2,FALSE),0)</f>
        <v>0</v>
      </c>
      <c r="AO106" s="52" t="str">
        <f t="shared" ca="1" si="167"/>
        <v/>
      </c>
      <c r="AP106" s="68">
        <f t="shared" ca="1" si="232"/>
        <v>0</v>
      </c>
      <c r="AQ106" s="52" t="str">
        <f t="shared" ca="1" si="168"/>
        <v/>
      </c>
      <c r="AR106" s="23" t="str">
        <f t="shared" ca="1" si="169"/>
        <v/>
      </c>
      <c r="AS106" s="68" t="str">
        <f t="shared" ca="1" si="233"/>
        <v/>
      </c>
      <c r="AT106" s="188" t="str">
        <f t="shared" ca="1" si="170"/>
        <v/>
      </c>
      <c r="AU106" s="55" t="str">
        <f t="shared" ca="1" si="171"/>
        <v/>
      </c>
      <c r="AV106" s="655" t="str">
        <f t="shared" ca="1" si="256"/>
        <v/>
      </c>
      <c r="AW106" s="655" t="str">
        <f t="shared" ca="1" si="255"/>
        <v/>
      </c>
      <c r="AX106" s="655" t="str">
        <f t="shared" ca="1" si="255"/>
        <v/>
      </c>
      <c r="AY106" s="655" t="str">
        <f t="shared" ca="1" si="255"/>
        <v/>
      </c>
      <c r="AZ106" s="655" t="str">
        <f t="shared" ca="1" si="172"/>
        <v/>
      </c>
      <c r="BA106" s="655" t="str">
        <f t="shared" ca="1" si="257"/>
        <v/>
      </c>
      <c r="BB106" s="655" t="str">
        <f t="shared" ca="1" si="257"/>
        <v/>
      </c>
      <c r="BC106" s="655" t="str">
        <f t="shared" ca="1" si="257"/>
        <v/>
      </c>
      <c r="BD106" s="51" t="str">
        <f t="shared" ca="1" si="173"/>
        <v/>
      </c>
      <c r="BE106" s="52" t="str">
        <f t="shared" ca="1" si="174"/>
        <v/>
      </c>
      <c r="BF106" s="69">
        <f ca="1">IF(BD106&lt;&gt;"",INDEX('（様式１号）３整理番号表'!$AB$7:$AQ$12,MATCH(BD106,'（様式１号）３整理番号表'!$AA$7:$AA$12,0),MATCH(BE106,'（様式１号）３整理番号表'!$AB$6:$AQ$6,0)),0)</f>
        <v>0</v>
      </c>
      <c r="BG106" s="71" t="str">
        <f t="shared" ca="1" si="234"/>
        <v/>
      </c>
      <c r="BH106" s="54" t="str">
        <f t="shared" ca="1" si="235"/>
        <v/>
      </c>
      <c r="BI106" s="55" t="str">
        <f t="shared" ca="1" si="175"/>
        <v/>
      </c>
      <c r="BJ106" s="54" t="str">
        <f t="shared" ca="1" si="176"/>
        <v/>
      </c>
      <c r="BK106" s="53" t="str">
        <f t="shared" ca="1" si="177"/>
        <v/>
      </c>
      <c r="BL106" s="56" t="str">
        <f t="shared" ca="1" si="178"/>
        <v/>
      </c>
      <c r="BM106" s="57" t="str">
        <f t="shared" ca="1" si="179"/>
        <v/>
      </c>
      <c r="BN106" s="58" t="str">
        <f t="shared" ca="1" si="180"/>
        <v/>
      </c>
      <c r="BO106" s="56" t="str">
        <f t="shared" ca="1" si="181"/>
        <v/>
      </c>
      <c r="BP106" s="72" t="str">
        <f t="shared" ca="1" si="182"/>
        <v/>
      </c>
      <c r="BQ106" s="70" t="str">
        <f t="shared" ca="1" si="183"/>
        <v/>
      </c>
      <c r="BR106" s="160" t="str">
        <f t="shared" ca="1" si="216"/>
        <v/>
      </c>
      <c r="BS106" s="638" t="str">
        <f t="shared" ca="1" si="184"/>
        <v/>
      </c>
      <c r="BT106" s="51" t="str">
        <f t="shared" ca="1" si="185"/>
        <v/>
      </c>
      <c r="BU106" s="59" t="str">
        <f t="shared" ca="1" si="186"/>
        <v/>
      </c>
      <c r="BV106" s="60" t="str">
        <f t="shared" ca="1" si="187"/>
        <v/>
      </c>
      <c r="BW106" s="209">
        <f ca="1">IF('ポイント要件確認等（個別表）'!AD106=1,ROUNDDOWN('ポイント要件確認等（個別表）'!AV106,-3),IF('ポイント要件確認等（個別表）'!AD106=2,ROUNDDOWN('ポイント要件確認等（個別表）'!BH106,-3),IF('ポイント要件確認等（個別表）'!AD106=3,ROUNDDOWN('ポイント要件確認等（個別表）'!BT106,-3),0)))</f>
        <v>0</v>
      </c>
      <c r="BX106" s="60" t="str">
        <f t="shared" ca="1" si="188"/>
        <v/>
      </c>
      <c r="BY106" s="210" t="e">
        <f t="shared" ca="1" si="236"/>
        <v>#VALUE!</v>
      </c>
      <c r="BZ106" s="210">
        <f t="shared" ca="1" si="237"/>
        <v>0</v>
      </c>
      <c r="CA106" s="60" t="str">
        <f t="shared" ca="1" si="189"/>
        <v/>
      </c>
      <c r="CB106" s="60" t="str">
        <f t="shared" ca="1" si="190"/>
        <v/>
      </c>
      <c r="CC106" s="636"/>
      <c r="CD106" s="60" t="str">
        <f t="shared" ca="1" si="191"/>
        <v/>
      </c>
      <c r="CE106" s="161" t="str">
        <f t="shared" ca="1" si="192"/>
        <v/>
      </c>
      <c r="CF106" s="225" t="str">
        <f t="shared" ca="1" si="193"/>
        <v>含税額</v>
      </c>
      <c r="CG106" s="226" t="str">
        <f t="shared" ca="1" si="194"/>
        <v/>
      </c>
      <c r="CH106" s="61"/>
      <c r="CI106" s="223"/>
      <c r="CJ106" s="213">
        <v>96</v>
      </c>
      <c r="CK106" s="218"/>
      <c r="CL106" s="51"/>
      <c r="CM106" s="68" t="str">
        <f>IFERROR(VLOOKUP(CL106,'（様式１号）３整理番号表'!$T$5:$V$15,2,FALSE),"")</f>
        <v/>
      </c>
      <c r="CN106" s="52"/>
      <c r="CO106" s="68" t="str">
        <f>IFERROR(VLOOKUP(CN106,'（様式１号）３整理番号表'!$T$19:$V$24,2,FALSE),"")</f>
        <v/>
      </c>
      <c r="CP106" s="52"/>
      <c r="CQ106" s="210">
        <f t="shared" si="238"/>
        <v>0</v>
      </c>
      <c r="CR106" s="227">
        <f t="shared" si="239"/>
        <v>0</v>
      </c>
      <c r="CS106" s="335" t="str">
        <f t="shared" ca="1" si="217"/>
        <v/>
      </c>
      <c r="CT106" s="31" t="str">
        <f t="shared" ca="1" si="195"/>
        <v/>
      </c>
      <c r="CU106" s="30" t="str">
        <f t="shared" ca="1" si="218"/>
        <v/>
      </c>
      <c r="CV106" s="236" t="str">
        <f t="shared" ca="1" si="196"/>
        <v/>
      </c>
      <c r="CW106" s="236" t="str">
        <f t="shared" ca="1" si="197"/>
        <v/>
      </c>
      <c r="CX106" s="236" t="str">
        <f t="shared" ca="1" si="198"/>
        <v/>
      </c>
      <c r="CY106" s="236" t="str">
        <f t="shared" ca="1" si="199"/>
        <v/>
      </c>
      <c r="CZ106" s="296" t="str">
        <f ca="1">IFERROR(VLOOKUP($CS106,'（様式１号）３整理番号表'!$Z$19:$AB$32,3,FALSE),"")</f>
        <v/>
      </c>
      <c r="DA106" s="239" t="str">
        <f t="shared" ca="1" si="200"/>
        <v/>
      </c>
      <c r="DB106" s="5"/>
      <c r="DC106" s="301" t="str">
        <f t="shared" ca="1" si="219"/>
        <v/>
      </c>
      <c r="DD106" s="304" t="str">
        <f t="shared" ca="1" si="222"/>
        <v/>
      </c>
      <c r="DE106" s="293" t="str">
        <f t="shared" ca="1" si="223"/>
        <v/>
      </c>
      <c r="DF106" s="293" t="str">
        <f t="shared" ca="1" si="224"/>
        <v/>
      </c>
      <c r="DG106" s="293" t="str">
        <f t="shared" ca="1" si="225"/>
        <v/>
      </c>
      <c r="DH106" s="293" t="str">
        <f t="shared" ca="1" si="226"/>
        <v/>
      </c>
      <c r="DI106" s="309" t="str">
        <f t="shared" ca="1" si="227"/>
        <v/>
      </c>
      <c r="DJ106" s="315" t="str">
        <f t="shared" ca="1" si="201"/>
        <v/>
      </c>
      <c r="DK106" s="5" t="str">
        <f t="shared" ca="1" si="228"/>
        <v/>
      </c>
      <c r="DL106" s="6"/>
      <c r="DM106" s="304"/>
      <c r="DN106" s="7"/>
      <c r="DO106" s="7"/>
      <c r="DP106" s="7"/>
      <c r="DQ106" s="7"/>
      <c r="DR106" s="298" t="str">
        <f>IFERROR(VLOOKUP($DL106,'（様式１号）３整理番号表'!$Z$19:$AB$32,3,FALSE),"")</f>
        <v/>
      </c>
      <c r="DS106" s="239" t="str">
        <f t="shared" si="202"/>
        <v/>
      </c>
      <c r="DT106" s="5"/>
      <c r="DU106" s="8"/>
      <c r="DV106" s="62" t="str">
        <f t="shared" ca="1" si="203"/>
        <v/>
      </c>
      <c r="DX106" s="320">
        <f t="shared" ca="1" si="258"/>
        <v>0</v>
      </c>
      <c r="DY106" s="320">
        <f t="shared" ca="1" si="258"/>
        <v>0</v>
      </c>
      <c r="DZ106" s="320">
        <f t="shared" ca="1" si="258"/>
        <v>0</v>
      </c>
      <c r="EA106" s="320">
        <f t="shared" ca="1" si="258"/>
        <v>0</v>
      </c>
      <c r="EB106" s="320">
        <f t="shared" ca="1" si="258"/>
        <v>0</v>
      </c>
      <c r="EC106" s="320">
        <f t="shared" ca="1" si="258"/>
        <v>0</v>
      </c>
      <c r="ED106" s="320">
        <f t="shared" ca="1" si="258"/>
        <v>0</v>
      </c>
      <c r="EE106" s="320">
        <f t="shared" ca="1" si="258"/>
        <v>0</v>
      </c>
      <c r="EF106" s="320">
        <f t="shared" ca="1" si="258"/>
        <v>0</v>
      </c>
      <c r="EG106" s="320">
        <f t="shared" ca="1" si="258"/>
        <v>0</v>
      </c>
      <c r="EH106" s="320">
        <f t="shared" ca="1" si="258"/>
        <v>0</v>
      </c>
      <c r="EI106" s="320">
        <f t="shared" ca="1" si="258"/>
        <v>0</v>
      </c>
      <c r="EJ106" s="320">
        <f t="shared" ca="1" si="258"/>
        <v>0</v>
      </c>
      <c r="EK106" s="320">
        <f t="shared" ca="1" si="258"/>
        <v>0</v>
      </c>
      <c r="EM106" s="278" t="str">
        <f t="shared" ca="1" si="254"/>
        <v/>
      </c>
      <c r="EN106" s="278" t="str">
        <f t="shared" ca="1" si="220"/>
        <v/>
      </c>
      <c r="EO106" s="278" t="str">
        <f t="shared" ca="1" si="221"/>
        <v/>
      </c>
      <c r="EP106" s="278" t="str">
        <f t="shared" ca="1" si="204"/>
        <v/>
      </c>
      <c r="EQ106" s="278" t="str">
        <f ca="1">IFERROR(INDEX('郵便番号（石川県）'!$A$3:$F$2574,MATCH(INDIRECT("'("&amp;EM106&amp;")'!E7"),'郵便番号（石川県）'!$A$3:$A$2574,0),6),"")</f>
        <v/>
      </c>
      <c r="ER106" s="278" t="str">
        <f ca="1">IFERROR(INDEX('郵便番号（石川県）'!$A$3:$F$2574,MATCH(INDIRECT("'("&amp;$EM106&amp;")'!E7"),'郵便番号（石川県）'!$A$3:$A$2574,0),5),"")</f>
        <v/>
      </c>
      <c r="ES106" s="278" t="str">
        <f t="shared" ca="1" si="205"/>
        <v/>
      </c>
      <c r="ET106" s="278" t="str">
        <f t="shared" ca="1" si="206"/>
        <v/>
      </c>
      <c r="EU106" s="278" t="str">
        <f t="shared" ca="1" si="207"/>
        <v/>
      </c>
      <c r="EV106" s="278" t="str">
        <f t="shared" ca="1" si="208"/>
        <v/>
      </c>
      <c r="EW106" s="278" t="str">
        <f t="shared" ca="1" si="209"/>
        <v/>
      </c>
      <c r="EX106" s="278" t="str">
        <f t="shared" ca="1" si="210"/>
        <v/>
      </c>
      <c r="EY106" s="278" t="str">
        <f t="shared" ca="1" si="211"/>
        <v/>
      </c>
      <c r="EZ106" s="278" t="str">
        <f t="shared" ca="1" si="212"/>
        <v/>
      </c>
      <c r="FA106" s="278" t="str">
        <f t="shared" ca="1" si="213"/>
        <v/>
      </c>
      <c r="FB106" s="661" t="str">
        <f t="shared" ca="1" si="214"/>
        <v/>
      </c>
      <c r="FC106" s="664">
        <v>96</v>
      </c>
      <c r="FD106" s="279" t="str">
        <f t="shared" ca="1" si="215"/>
        <v/>
      </c>
    </row>
    <row r="107" spans="1:160" ht="34.5" customHeight="1" x14ac:dyDescent="0.15">
      <c r="A107" s="401">
        <f t="shared" ca="1" si="24"/>
        <v>0</v>
      </c>
      <c r="B107" s="402">
        <f t="shared" si="154"/>
        <v>1</v>
      </c>
      <c r="C107" s="403">
        <f t="shared" ca="1" si="242"/>
        <v>0</v>
      </c>
      <c r="D107" s="403">
        <f t="shared" ca="1" si="243"/>
        <v>0</v>
      </c>
      <c r="E107" s="403">
        <f t="shared" ca="1" si="244"/>
        <v>0</v>
      </c>
      <c r="F107" s="403">
        <f t="shared" ca="1" si="245"/>
        <v>0</v>
      </c>
      <c r="G107" s="403">
        <f t="shared" ca="1" si="246"/>
        <v>0</v>
      </c>
      <c r="H107" s="403">
        <f t="shared" si="247"/>
        <v>0</v>
      </c>
      <c r="I107" s="403">
        <f t="shared" ca="1" si="248"/>
        <v>0</v>
      </c>
      <c r="J107" s="403">
        <f t="shared" ca="1" si="249"/>
        <v>0</v>
      </c>
      <c r="K107" s="402">
        <f t="shared" ca="1" si="250"/>
        <v>0</v>
      </c>
      <c r="L107" s="402">
        <f t="shared" ca="1" si="251"/>
        <v>0</v>
      </c>
      <c r="M107" s="402">
        <f t="shared" ca="1" si="252"/>
        <v>0</v>
      </c>
      <c r="N107" s="404" t="str">
        <f t="shared" ca="1" si="253"/>
        <v>石川県</v>
      </c>
      <c r="O107" s="63"/>
      <c r="P107" s="145" t="s">
        <v>412</v>
      </c>
      <c r="Q107" s="322" t="str">
        <f t="shared" ca="1" si="156"/>
        <v/>
      </c>
      <c r="R107" s="322" t="str">
        <f t="shared" ca="1" si="157"/>
        <v/>
      </c>
      <c r="S107" s="32" t="str">
        <f t="shared" ca="1" si="240"/>
        <v/>
      </c>
      <c r="T107" s="32" t="str">
        <f t="shared" ca="1" si="241"/>
        <v/>
      </c>
      <c r="U107" s="186" t="str">
        <f t="shared" ca="1" si="158"/>
        <v/>
      </c>
      <c r="V107" s="326">
        <f ca="1">IFERROR(VLOOKUP(U107,'（様式１号）３整理番号表'!$B$4:$H$5,2,FALSE),0)</f>
        <v>0</v>
      </c>
      <c r="W107" s="67">
        <f t="shared" ca="1" si="231"/>
        <v>0</v>
      </c>
      <c r="X107" s="23" t="str">
        <f t="shared" ca="1" si="229"/>
        <v/>
      </c>
      <c r="Y107" s="52" t="str">
        <f t="shared" ca="1" si="159"/>
        <v/>
      </c>
      <c r="Z107" s="68">
        <f ca="1">IFERROR(VLOOKUP(Y107,'（様式１号）３整理番号表'!$B$10:$H$16,2,FALSE),0)</f>
        <v>0</v>
      </c>
      <c r="AA107" s="52" t="str">
        <f t="shared" ca="1" si="160"/>
        <v/>
      </c>
      <c r="AB107" s="52" t="str">
        <f t="shared" ca="1" si="161"/>
        <v/>
      </c>
      <c r="AC107" s="68">
        <f ca="1">IFERROR(VLOOKUP(AB107,'（様式１号）３整理番号表'!$B$21:$H$22,2,FALSE),0)</f>
        <v>0</v>
      </c>
      <c r="AD107" s="52" t="str">
        <f t="shared" ca="1" si="155"/>
        <v/>
      </c>
      <c r="AE107" s="68">
        <f ca="1">IFERROR(VLOOKUP(AD107,'（様式１号）３整理番号表'!$B$26:$H$31,2,FALSE),0)</f>
        <v>0</v>
      </c>
      <c r="AF107" s="52" t="str">
        <f t="shared" ca="1" si="162"/>
        <v/>
      </c>
      <c r="AG107" s="68">
        <f ca="1">IFERROR(VLOOKUP(AF107,'（様式１号）３整理番号表'!$J$5:$N$59,2,FALSE),0)</f>
        <v>0</v>
      </c>
      <c r="AH107" s="51" t="str">
        <f t="shared" ca="1" si="163"/>
        <v/>
      </c>
      <c r="AI107" s="68">
        <f ca="1">IFERROR(VLOOKUP(AH107,'（様式１号）３整理番号表'!$P$5:$R$29,2,FALSE),0)</f>
        <v>0</v>
      </c>
      <c r="AJ107" s="71" t="str">
        <f t="shared" ca="1" si="164"/>
        <v/>
      </c>
      <c r="AK107" s="71" t="str">
        <f t="shared" ca="1" si="165"/>
        <v/>
      </c>
      <c r="AL107" s="71"/>
      <c r="AM107" s="51" t="str">
        <f t="shared" ca="1" si="166"/>
        <v/>
      </c>
      <c r="AN107" s="68">
        <f ca="1">IFERROR(VLOOKUP(AM107,'（様式１号）３整理番号表'!$P$5:$R$29,2,FALSE),0)</f>
        <v>0</v>
      </c>
      <c r="AO107" s="52" t="str">
        <f t="shared" ca="1" si="167"/>
        <v/>
      </c>
      <c r="AP107" s="68">
        <f t="shared" ca="1" si="232"/>
        <v>0</v>
      </c>
      <c r="AQ107" s="52" t="str">
        <f t="shared" ca="1" si="168"/>
        <v/>
      </c>
      <c r="AR107" s="23" t="str">
        <f t="shared" ca="1" si="169"/>
        <v/>
      </c>
      <c r="AS107" s="68" t="str">
        <f t="shared" ca="1" si="233"/>
        <v/>
      </c>
      <c r="AT107" s="188" t="str">
        <f t="shared" ca="1" si="170"/>
        <v/>
      </c>
      <c r="AU107" s="55" t="str">
        <f t="shared" ca="1" si="171"/>
        <v/>
      </c>
      <c r="AV107" s="655" t="str">
        <f t="shared" ca="1" si="256"/>
        <v/>
      </c>
      <c r="AW107" s="655" t="str">
        <f t="shared" ca="1" si="255"/>
        <v/>
      </c>
      <c r="AX107" s="655" t="str">
        <f t="shared" ca="1" si="255"/>
        <v/>
      </c>
      <c r="AY107" s="655" t="str">
        <f t="shared" ca="1" si="255"/>
        <v/>
      </c>
      <c r="AZ107" s="655" t="str">
        <f t="shared" ca="1" si="172"/>
        <v/>
      </c>
      <c r="BA107" s="655" t="str">
        <f t="shared" ca="1" si="257"/>
        <v/>
      </c>
      <c r="BB107" s="655" t="str">
        <f t="shared" ca="1" si="257"/>
        <v/>
      </c>
      <c r="BC107" s="655" t="str">
        <f t="shared" ca="1" si="257"/>
        <v/>
      </c>
      <c r="BD107" s="51" t="str">
        <f t="shared" ca="1" si="173"/>
        <v/>
      </c>
      <c r="BE107" s="52" t="str">
        <f t="shared" ca="1" si="174"/>
        <v/>
      </c>
      <c r="BF107" s="69">
        <f ca="1">IF(BD107&lt;&gt;"",INDEX('（様式１号）３整理番号表'!$AB$7:$AQ$12,MATCH(BD107,'（様式１号）３整理番号表'!$AA$7:$AA$12,0),MATCH(BE107,'（様式１号）３整理番号表'!$AB$6:$AQ$6,0)),0)</f>
        <v>0</v>
      </c>
      <c r="BG107" s="71" t="str">
        <f t="shared" ca="1" si="234"/>
        <v/>
      </c>
      <c r="BH107" s="54" t="str">
        <f t="shared" ca="1" si="235"/>
        <v/>
      </c>
      <c r="BI107" s="55" t="str">
        <f t="shared" ca="1" si="175"/>
        <v/>
      </c>
      <c r="BJ107" s="54" t="str">
        <f t="shared" ca="1" si="176"/>
        <v/>
      </c>
      <c r="BK107" s="53" t="str">
        <f t="shared" ca="1" si="177"/>
        <v/>
      </c>
      <c r="BL107" s="56" t="str">
        <f t="shared" ca="1" si="178"/>
        <v/>
      </c>
      <c r="BM107" s="57" t="str">
        <f t="shared" ca="1" si="179"/>
        <v/>
      </c>
      <c r="BN107" s="58" t="str">
        <f t="shared" ca="1" si="180"/>
        <v/>
      </c>
      <c r="BO107" s="56" t="str">
        <f t="shared" ca="1" si="181"/>
        <v/>
      </c>
      <c r="BP107" s="72" t="str">
        <f t="shared" ca="1" si="182"/>
        <v/>
      </c>
      <c r="BQ107" s="70" t="str">
        <f t="shared" ca="1" si="183"/>
        <v/>
      </c>
      <c r="BR107" s="160" t="str">
        <f t="shared" ca="1" si="216"/>
        <v/>
      </c>
      <c r="BS107" s="638" t="str">
        <f t="shared" ca="1" si="184"/>
        <v/>
      </c>
      <c r="BT107" s="51" t="str">
        <f t="shared" ca="1" si="185"/>
        <v/>
      </c>
      <c r="BU107" s="59" t="str">
        <f t="shared" ca="1" si="186"/>
        <v/>
      </c>
      <c r="BV107" s="60" t="str">
        <f t="shared" ca="1" si="187"/>
        <v/>
      </c>
      <c r="BW107" s="209">
        <f ca="1">IF('ポイント要件確認等（個別表）'!AD107=1,ROUNDDOWN('ポイント要件確認等（個別表）'!AV107,-3),IF('ポイント要件確認等（個別表）'!AD107=2,ROUNDDOWN('ポイント要件確認等（個別表）'!BH107,-3),IF('ポイント要件確認等（個別表）'!AD107=3,ROUNDDOWN('ポイント要件確認等（個別表）'!BT107,-3),0)))</f>
        <v>0</v>
      </c>
      <c r="BX107" s="60" t="str">
        <f t="shared" ca="1" si="188"/>
        <v/>
      </c>
      <c r="BY107" s="210" t="e">
        <f t="shared" ca="1" si="236"/>
        <v>#VALUE!</v>
      </c>
      <c r="BZ107" s="210">
        <f t="shared" ca="1" si="237"/>
        <v>0</v>
      </c>
      <c r="CA107" s="60" t="str">
        <f t="shared" ca="1" si="189"/>
        <v/>
      </c>
      <c r="CB107" s="60" t="str">
        <f t="shared" ca="1" si="190"/>
        <v/>
      </c>
      <c r="CC107" s="636"/>
      <c r="CD107" s="60" t="str">
        <f t="shared" ca="1" si="191"/>
        <v/>
      </c>
      <c r="CE107" s="161" t="str">
        <f t="shared" ca="1" si="192"/>
        <v/>
      </c>
      <c r="CF107" s="225" t="str">
        <f t="shared" ca="1" si="193"/>
        <v>含税額</v>
      </c>
      <c r="CG107" s="226" t="str">
        <f t="shared" ca="1" si="194"/>
        <v/>
      </c>
      <c r="CH107" s="61"/>
      <c r="CI107" s="223"/>
      <c r="CJ107" s="213">
        <v>97</v>
      </c>
      <c r="CK107" s="218"/>
      <c r="CL107" s="51"/>
      <c r="CM107" s="68" t="str">
        <f>IFERROR(VLOOKUP(CL107,'（様式１号）３整理番号表'!$T$5:$V$15,2,FALSE),"")</f>
        <v/>
      </c>
      <c r="CN107" s="52"/>
      <c r="CO107" s="68" t="str">
        <f>IFERROR(VLOOKUP(CN107,'（様式１号）３整理番号表'!$T$19:$V$24,2,FALSE),"")</f>
        <v/>
      </c>
      <c r="CP107" s="52"/>
      <c r="CQ107" s="210">
        <f t="shared" si="238"/>
        <v>0</v>
      </c>
      <c r="CR107" s="227">
        <f t="shared" si="239"/>
        <v>0</v>
      </c>
      <c r="CS107" s="335" t="str">
        <f t="shared" ca="1" si="217"/>
        <v/>
      </c>
      <c r="CT107" s="31" t="str">
        <f t="shared" ca="1" si="195"/>
        <v/>
      </c>
      <c r="CU107" s="30" t="str">
        <f t="shared" ca="1" si="218"/>
        <v/>
      </c>
      <c r="CV107" s="236" t="str">
        <f t="shared" ca="1" si="196"/>
        <v/>
      </c>
      <c r="CW107" s="236" t="str">
        <f t="shared" ca="1" si="197"/>
        <v/>
      </c>
      <c r="CX107" s="236" t="str">
        <f t="shared" ca="1" si="198"/>
        <v/>
      </c>
      <c r="CY107" s="236" t="str">
        <f t="shared" ca="1" si="199"/>
        <v/>
      </c>
      <c r="CZ107" s="296" t="str">
        <f ca="1">IFERROR(VLOOKUP($CS107,'（様式１号）３整理番号表'!$Z$19:$AB$32,3,FALSE),"")</f>
        <v/>
      </c>
      <c r="DA107" s="239" t="str">
        <f t="shared" ca="1" si="200"/>
        <v/>
      </c>
      <c r="DB107" s="5"/>
      <c r="DC107" s="301" t="str">
        <f t="shared" ca="1" si="219"/>
        <v/>
      </c>
      <c r="DD107" s="304" t="str">
        <f t="shared" ca="1" si="222"/>
        <v/>
      </c>
      <c r="DE107" s="293" t="str">
        <f t="shared" ca="1" si="223"/>
        <v/>
      </c>
      <c r="DF107" s="293" t="str">
        <f t="shared" ca="1" si="224"/>
        <v/>
      </c>
      <c r="DG107" s="293" t="str">
        <f t="shared" ca="1" si="225"/>
        <v/>
      </c>
      <c r="DH107" s="293" t="str">
        <f t="shared" ca="1" si="226"/>
        <v/>
      </c>
      <c r="DI107" s="309" t="str">
        <f t="shared" ca="1" si="227"/>
        <v/>
      </c>
      <c r="DJ107" s="315" t="str">
        <f t="shared" ca="1" si="201"/>
        <v/>
      </c>
      <c r="DK107" s="5" t="str">
        <f t="shared" ca="1" si="228"/>
        <v/>
      </c>
      <c r="DL107" s="6"/>
      <c r="DM107" s="304"/>
      <c r="DN107" s="7"/>
      <c r="DO107" s="7"/>
      <c r="DP107" s="7"/>
      <c r="DQ107" s="7"/>
      <c r="DR107" s="298" t="str">
        <f>IFERROR(VLOOKUP($DL107,'（様式１号）３整理番号表'!$Z$19:$AB$32,3,FALSE),"")</f>
        <v/>
      </c>
      <c r="DS107" s="239" t="str">
        <f t="shared" si="202"/>
        <v/>
      </c>
      <c r="DT107" s="5"/>
      <c r="DU107" s="8"/>
      <c r="DV107" s="62" t="str">
        <f t="shared" ca="1" si="203"/>
        <v/>
      </c>
      <c r="DX107" s="320">
        <f t="shared" ca="1" si="258"/>
        <v>0</v>
      </c>
      <c r="DY107" s="320">
        <f t="shared" ca="1" si="258"/>
        <v>0</v>
      </c>
      <c r="DZ107" s="320">
        <f t="shared" ca="1" si="258"/>
        <v>0</v>
      </c>
      <c r="EA107" s="320">
        <f t="shared" ca="1" si="258"/>
        <v>0</v>
      </c>
      <c r="EB107" s="320">
        <f t="shared" ca="1" si="258"/>
        <v>0</v>
      </c>
      <c r="EC107" s="320">
        <f t="shared" ca="1" si="258"/>
        <v>0</v>
      </c>
      <c r="ED107" s="320">
        <f t="shared" ca="1" si="258"/>
        <v>0</v>
      </c>
      <c r="EE107" s="320">
        <f t="shared" ca="1" si="258"/>
        <v>0</v>
      </c>
      <c r="EF107" s="320">
        <f t="shared" ca="1" si="258"/>
        <v>0</v>
      </c>
      <c r="EG107" s="320">
        <f t="shared" ca="1" si="258"/>
        <v>0</v>
      </c>
      <c r="EH107" s="320">
        <f t="shared" ca="1" si="258"/>
        <v>0</v>
      </c>
      <c r="EI107" s="320">
        <f t="shared" ca="1" si="258"/>
        <v>0</v>
      </c>
      <c r="EJ107" s="320">
        <f t="shared" ca="1" si="258"/>
        <v>0</v>
      </c>
      <c r="EK107" s="320">
        <f t="shared" ca="1" si="258"/>
        <v>0</v>
      </c>
      <c r="EM107" s="278" t="str">
        <f t="shared" ca="1" si="254"/>
        <v/>
      </c>
      <c r="EN107" s="278" t="str">
        <f t="shared" ca="1" si="220"/>
        <v/>
      </c>
      <c r="EO107" s="278" t="str">
        <f t="shared" ca="1" si="221"/>
        <v/>
      </c>
      <c r="EP107" s="278" t="str">
        <f t="shared" ca="1" si="204"/>
        <v/>
      </c>
      <c r="EQ107" s="278" t="str">
        <f ca="1">IFERROR(INDEX('郵便番号（石川県）'!$A$3:$F$2574,MATCH(INDIRECT("'("&amp;EM107&amp;")'!E7"),'郵便番号（石川県）'!$A$3:$A$2574,0),6),"")</f>
        <v/>
      </c>
      <c r="ER107" s="278" t="str">
        <f ca="1">IFERROR(INDEX('郵便番号（石川県）'!$A$3:$F$2574,MATCH(INDIRECT("'("&amp;$EM107&amp;")'!E7"),'郵便番号（石川県）'!$A$3:$A$2574,0),5),"")</f>
        <v/>
      </c>
      <c r="ES107" s="278" t="str">
        <f t="shared" ca="1" si="205"/>
        <v/>
      </c>
      <c r="ET107" s="278" t="str">
        <f t="shared" ca="1" si="206"/>
        <v/>
      </c>
      <c r="EU107" s="278" t="str">
        <f t="shared" ca="1" si="207"/>
        <v/>
      </c>
      <c r="EV107" s="278" t="str">
        <f t="shared" ca="1" si="208"/>
        <v/>
      </c>
      <c r="EW107" s="278" t="str">
        <f t="shared" ca="1" si="209"/>
        <v/>
      </c>
      <c r="EX107" s="278" t="str">
        <f t="shared" ca="1" si="210"/>
        <v/>
      </c>
      <c r="EY107" s="278" t="str">
        <f t="shared" ca="1" si="211"/>
        <v/>
      </c>
      <c r="EZ107" s="278" t="str">
        <f t="shared" ca="1" si="212"/>
        <v/>
      </c>
      <c r="FA107" s="278" t="str">
        <f t="shared" ca="1" si="213"/>
        <v/>
      </c>
      <c r="FB107" s="661" t="str">
        <f t="shared" ca="1" si="214"/>
        <v/>
      </c>
      <c r="FC107" s="663">
        <v>97</v>
      </c>
      <c r="FD107" s="279" t="str">
        <f t="shared" ca="1" si="215"/>
        <v/>
      </c>
    </row>
    <row r="108" spans="1:160" ht="34.5" customHeight="1" x14ac:dyDescent="0.15">
      <c r="A108" s="401">
        <f t="shared" ca="1" si="24"/>
        <v>0</v>
      </c>
      <c r="B108" s="402">
        <f t="shared" si="154"/>
        <v>1</v>
      </c>
      <c r="C108" s="403">
        <f t="shared" ca="1" si="242"/>
        <v>0</v>
      </c>
      <c r="D108" s="403">
        <f t="shared" ca="1" si="243"/>
        <v>0</v>
      </c>
      <c r="E108" s="403">
        <f t="shared" ca="1" si="244"/>
        <v>0</v>
      </c>
      <c r="F108" s="403">
        <f t="shared" ca="1" si="245"/>
        <v>0</v>
      </c>
      <c r="G108" s="403">
        <f t="shared" ca="1" si="246"/>
        <v>0</v>
      </c>
      <c r="H108" s="403">
        <f t="shared" si="247"/>
        <v>0</v>
      </c>
      <c r="I108" s="403">
        <f t="shared" ca="1" si="248"/>
        <v>0</v>
      </c>
      <c r="J108" s="403">
        <f t="shared" ca="1" si="249"/>
        <v>0</v>
      </c>
      <c r="K108" s="402">
        <f t="shared" ca="1" si="250"/>
        <v>0</v>
      </c>
      <c r="L108" s="402">
        <f t="shared" ca="1" si="251"/>
        <v>0</v>
      </c>
      <c r="M108" s="402">
        <f t="shared" ca="1" si="252"/>
        <v>0</v>
      </c>
      <c r="N108" s="404" t="str">
        <f t="shared" ca="1" si="253"/>
        <v>石川県</v>
      </c>
      <c r="O108" s="63"/>
      <c r="P108" s="145" t="s">
        <v>412</v>
      </c>
      <c r="Q108" s="322" t="str">
        <f t="shared" ca="1" si="156"/>
        <v/>
      </c>
      <c r="R108" s="322" t="str">
        <f t="shared" ca="1" si="157"/>
        <v/>
      </c>
      <c r="S108" s="32" t="str">
        <f t="shared" ca="1" si="240"/>
        <v/>
      </c>
      <c r="T108" s="32" t="str">
        <f t="shared" ca="1" si="241"/>
        <v/>
      </c>
      <c r="U108" s="186" t="str">
        <f t="shared" ca="1" si="158"/>
        <v/>
      </c>
      <c r="V108" s="326">
        <f ca="1">IFERROR(VLOOKUP(U108,'（様式１号）３整理番号表'!$B$4:$H$5,2,FALSE),0)</f>
        <v>0</v>
      </c>
      <c r="W108" s="67">
        <f t="shared" ca="1" si="231"/>
        <v>0</v>
      </c>
      <c r="X108" s="23" t="str">
        <f t="shared" ca="1" si="229"/>
        <v/>
      </c>
      <c r="Y108" s="52" t="str">
        <f t="shared" ca="1" si="159"/>
        <v/>
      </c>
      <c r="Z108" s="68">
        <f ca="1">IFERROR(VLOOKUP(Y108,'（様式１号）３整理番号表'!$B$10:$H$16,2,FALSE),0)</f>
        <v>0</v>
      </c>
      <c r="AA108" s="52" t="str">
        <f t="shared" ca="1" si="160"/>
        <v/>
      </c>
      <c r="AB108" s="52" t="str">
        <f t="shared" ca="1" si="161"/>
        <v/>
      </c>
      <c r="AC108" s="68">
        <f ca="1">IFERROR(VLOOKUP(AB108,'（様式１号）３整理番号表'!$B$21:$H$22,2,FALSE),0)</f>
        <v>0</v>
      </c>
      <c r="AD108" s="52" t="str">
        <f t="shared" ca="1" si="155"/>
        <v/>
      </c>
      <c r="AE108" s="68">
        <f ca="1">IFERROR(VLOOKUP(AD108,'（様式１号）３整理番号表'!$B$26:$H$31,2,FALSE),0)</f>
        <v>0</v>
      </c>
      <c r="AF108" s="52" t="str">
        <f t="shared" ca="1" si="162"/>
        <v/>
      </c>
      <c r="AG108" s="68">
        <f ca="1">IFERROR(VLOOKUP(AF108,'（様式１号）３整理番号表'!$J$5:$N$59,2,FALSE),0)</f>
        <v>0</v>
      </c>
      <c r="AH108" s="51" t="str">
        <f t="shared" ca="1" si="163"/>
        <v/>
      </c>
      <c r="AI108" s="68">
        <f ca="1">IFERROR(VLOOKUP(AH108,'（様式１号）３整理番号表'!$P$5:$R$29,2,FALSE),0)</f>
        <v>0</v>
      </c>
      <c r="AJ108" s="71" t="str">
        <f t="shared" ca="1" si="164"/>
        <v/>
      </c>
      <c r="AK108" s="71" t="str">
        <f t="shared" ca="1" si="165"/>
        <v/>
      </c>
      <c r="AL108" s="71"/>
      <c r="AM108" s="51" t="str">
        <f t="shared" ca="1" si="166"/>
        <v/>
      </c>
      <c r="AN108" s="68">
        <f ca="1">IFERROR(VLOOKUP(AM108,'（様式１号）３整理番号表'!$P$5:$R$29,2,FALSE),0)</f>
        <v>0</v>
      </c>
      <c r="AO108" s="52" t="str">
        <f t="shared" ca="1" si="167"/>
        <v/>
      </c>
      <c r="AP108" s="68">
        <f t="shared" ca="1" si="232"/>
        <v>0</v>
      </c>
      <c r="AQ108" s="52" t="str">
        <f t="shared" ca="1" si="168"/>
        <v/>
      </c>
      <c r="AR108" s="23" t="str">
        <f t="shared" ca="1" si="169"/>
        <v/>
      </c>
      <c r="AS108" s="68" t="str">
        <f t="shared" ca="1" si="233"/>
        <v/>
      </c>
      <c r="AT108" s="188" t="str">
        <f t="shared" ca="1" si="170"/>
        <v/>
      </c>
      <c r="AU108" s="55" t="str">
        <f t="shared" ca="1" si="171"/>
        <v/>
      </c>
      <c r="AV108" s="655" t="str">
        <f t="shared" ca="1" si="256"/>
        <v/>
      </c>
      <c r="AW108" s="655" t="str">
        <f t="shared" ca="1" si="255"/>
        <v/>
      </c>
      <c r="AX108" s="655" t="str">
        <f t="shared" ca="1" si="255"/>
        <v/>
      </c>
      <c r="AY108" s="655" t="str">
        <f t="shared" ca="1" si="255"/>
        <v/>
      </c>
      <c r="AZ108" s="655" t="str">
        <f t="shared" ca="1" si="172"/>
        <v/>
      </c>
      <c r="BA108" s="655" t="str">
        <f t="shared" ca="1" si="257"/>
        <v/>
      </c>
      <c r="BB108" s="655" t="str">
        <f t="shared" ca="1" si="257"/>
        <v/>
      </c>
      <c r="BC108" s="655" t="str">
        <f t="shared" ca="1" si="257"/>
        <v/>
      </c>
      <c r="BD108" s="51" t="str">
        <f t="shared" ca="1" si="173"/>
        <v/>
      </c>
      <c r="BE108" s="52" t="str">
        <f t="shared" ca="1" si="174"/>
        <v/>
      </c>
      <c r="BF108" s="69">
        <f ca="1">IF(BD108&lt;&gt;"",INDEX('（様式１号）３整理番号表'!$AB$7:$AQ$12,MATCH(BD108,'（様式１号）３整理番号表'!$AA$7:$AA$12,0),MATCH(BE108,'（様式１号）３整理番号表'!$AB$6:$AQ$6,0)),0)</f>
        <v>0</v>
      </c>
      <c r="BG108" s="71" t="str">
        <f t="shared" ca="1" si="234"/>
        <v/>
      </c>
      <c r="BH108" s="54" t="str">
        <f t="shared" ca="1" si="235"/>
        <v/>
      </c>
      <c r="BI108" s="55" t="str">
        <f t="shared" ca="1" si="175"/>
        <v/>
      </c>
      <c r="BJ108" s="54" t="str">
        <f t="shared" ca="1" si="176"/>
        <v/>
      </c>
      <c r="BK108" s="53" t="str">
        <f t="shared" ca="1" si="177"/>
        <v/>
      </c>
      <c r="BL108" s="56" t="str">
        <f t="shared" ca="1" si="178"/>
        <v/>
      </c>
      <c r="BM108" s="57" t="str">
        <f t="shared" ca="1" si="179"/>
        <v/>
      </c>
      <c r="BN108" s="58" t="str">
        <f t="shared" ca="1" si="180"/>
        <v/>
      </c>
      <c r="BO108" s="56" t="str">
        <f t="shared" ca="1" si="181"/>
        <v/>
      </c>
      <c r="BP108" s="72" t="str">
        <f t="shared" ca="1" si="182"/>
        <v/>
      </c>
      <c r="BQ108" s="70" t="str">
        <f t="shared" ca="1" si="183"/>
        <v/>
      </c>
      <c r="BR108" s="160" t="str">
        <f t="shared" ca="1" si="216"/>
        <v/>
      </c>
      <c r="BS108" s="638" t="str">
        <f t="shared" ca="1" si="184"/>
        <v/>
      </c>
      <c r="BT108" s="51" t="str">
        <f t="shared" ca="1" si="185"/>
        <v/>
      </c>
      <c r="BU108" s="59" t="str">
        <f t="shared" ca="1" si="186"/>
        <v/>
      </c>
      <c r="BV108" s="60" t="str">
        <f t="shared" ca="1" si="187"/>
        <v/>
      </c>
      <c r="BW108" s="209">
        <f ca="1">IF('ポイント要件確認等（個別表）'!AD108=1,ROUNDDOWN('ポイント要件確認等（個別表）'!AV108,-3),IF('ポイント要件確認等（個別表）'!AD108=2,ROUNDDOWN('ポイント要件確認等（個別表）'!BH108,-3),IF('ポイント要件確認等（個別表）'!AD108=3,ROUNDDOWN('ポイント要件確認等（個別表）'!BT108,-3),0)))</f>
        <v>0</v>
      </c>
      <c r="BX108" s="60" t="str">
        <f t="shared" ca="1" si="188"/>
        <v/>
      </c>
      <c r="BY108" s="210" t="e">
        <f t="shared" ca="1" si="236"/>
        <v>#VALUE!</v>
      </c>
      <c r="BZ108" s="210">
        <f t="shared" ca="1" si="237"/>
        <v>0</v>
      </c>
      <c r="CA108" s="60" t="str">
        <f t="shared" ca="1" si="189"/>
        <v/>
      </c>
      <c r="CB108" s="60" t="str">
        <f t="shared" ca="1" si="190"/>
        <v/>
      </c>
      <c r="CC108" s="636"/>
      <c r="CD108" s="60" t="str">
        <f t="shared" ca="1" si="191"/>
        <v/>
      </c>
      <c r="CE108" s="161" t="str">
        <f t="shared" ca="1" si="192"/>
        <v/>
      </c>
      <c r="CF108" s="225" t="str">
        <f t="shared" ca="1" si="193"/>
        <v>含税額</v>
      </c>
      <c r="CG108" s="226" t="str">
        <f t="shared" ca="1" si="194"/>
        <v/>
      </c>
      <c r="CH108" s="61"/>
      <c r="CI108" s="223"/>
      <c r="CJ108" s="213">
        <v>98</v>
      </c>
      <c r="CK108" s="218"/>
      <c r="CL108" s="51"/>
      <c r="CM108" s="68" t="str">
        <f>IFERROR(VLOOKUP(CL108,'（様式１号）３整理番号表'!$T$5:$V$15,2,FALSE),"")</f>
        <v/>
      </c>
      <c r="CN108" s="52"/>
      <c r="CO108" s="68" t="str">
        <f>IFERROR(VLOOKUP(CN108,'（様式１号）３整理番号表'!$T$19:$V$24,2,FALSE),"")</f>
        <v/>
      </c>
      <c r="CP108" s="52"/>
      <c r="CQ108" s="210">
        <f t="shared" si="238"/>
        <v>0</v>
      </c>
      <c r="CR108" s="227">
        <f t="shared" si="239"/>
        <v>0</v>
      </c>
      <c r="CS108" s="335" t="str">
        <f t="shared" ca="1" si="217"/>
        <v/>
      </c>
      <c r="CT108" s="31" t="str">
        <f t="shared" ca="1" si="195"/>
        <v/>
      </c>
      <c r="CU108" s="30" t="str">
        <f t="shared" ca="1" si="218"/>
        <v/>
      </c>
      <c r="CV108" s="236" t="str">
        <f t="shared" ca="1" si="196"/>
        <v/>
      </c>
      <c r="CW108" s="236" t="str">
        <f t="shared" ca="1" si="197"/>
        <v/>
      </c>
      <c r="CX108" s="236" t="str">
        <f t="shared" ca="1" si="198"/>
        <v/>
      </c>
      <c r="CY108" s="236" t="str">
        <f t="shared" ca="1" si="199"/>
        <v/>
      </c>
      <c r="CZ108" s="296" t="str">
        <f ca="1">IFERROR(VLOOKUP($CS108,'（様式１号）３整理番号表'!$Z$19:$AB$32,3,FALSE),"")</f>
        <v/>
      </c>
      <c r="DA108" s="239" t="str">
        <f t="shared" ca="1" si="200"/>
        <v/>
      </c>
      <c r="DB108" s="5"/>
      <c r="DC108" s="301" t="str">
        <f t="shared" ca="1" si="219"/>
        <v/>
      </c>
      <c r="DD108" s="304" t="str">
        <f t="shared" ca="1" si="222"/>
        <v/>
      </c>
      <c r="DE108" s="293" t="str">
        <f t="shared" ca="1" si="223"/>
        <v/>
      </c>
      <c r="DF108" s="293" t="str">
        <f t="shared" ca="1" si="224"/>
        <v/>
      </c>
      <c r="DG108" s="293" t="str">
        <f t="shared" ca="1" si="225"/>
        <v/>
      </c>
      <c r="DH108" s="293" t="str">
        <f t="shared" ca="1" si="226"/>
        <v/>
      </c>
      <c r="DI108" s="309" t="str">
        <f t="shared" ca="1" si="227"/>
        <v/>
      </c>
      <c r="DJ108" s="315" t="str">
        <f t="shared" ca="1" si="201"/>
        <v/>
      </c>
      <c r="DK108" s="5" t="str">
        <f t="shared" ca="1" si="228"/>
        <v/>
      </c>
      <c r="DL108" s="6"/>
      <c r="DM108" s="304"/>
      <c r="DN108" s="7"/>
      <c r="DO108" s="7"/>
      <c r="DP108" s="7"/>
      <c r="DQ108" s="7"/>
      <c r="DR108" s="298" t="str">
        <f>IFERROR(VLOOKUP($DL108,'（様式１号）３整理番号表'!$Z$19:$AB$32,3,FALSE),"")</f>
        <v/>
      </c>
      <c r="DS108" s="239" t="str">
        <f t="shared" si="202"/>
        <v/>
      </c>
      <c r="DT108" s="5"/>
      <c r="DU108" s="8"/>
      <c r="DV108" s="62" t="str">
        <f t="shared" ca="1" si="203"/>
        <v/>
      </c>
      <c r="DX108" s="320">
        <f t="shared" ca="1" si="258"/>
        <v>0</v>
      </c>
      <c r="DY108" s="320">
        <f t="shared" ca="1" si="258"/>
        <v>0</v>
      </c>
      <c r="DZ108" s="320">
        <f t="shared" ca="1" si="258"/>
        <v>0</v>
      </c>
      <c r="EA108" s="320">
        <f t="shared" ca="1" si="258"/>
        <v>0</v>
      </c>
      <c r="EB108" s="320">
        <f t="shared" ca="1" si="258"/>
        <v>0</v>
      </c>
      <c r="EC108" s="320">
        <f t="shared" ca="1" si="258"/>
        <v>0</v>
      </c>
      <c r="ED108" s="320">
        <f t="shared" ca="1" si="258"/>
        <v>0</v>
      </c>
      <c r="EE108" s="320">
        <f t="shared" ca="1" si="258"/>
        <v>0</v>
      </c>
      <c r="EF108" s="320">
        <f t="shared" ca="1" si="258"/>
        <v>0</v>
      </c>
      <c r="EG108" s="320">
        <f t="shared" ca="1" si="258"/>
        <v>0</v>
      </c>
      <c r="EH108" s="320">
        <f t="shared" ca="1" si="258"/>
        <v>0</v>
      </c>
      <c r="EI108" s="320">
        <f t="shared" ca="1" si="258"/>
        <v>0</v>
      </c>
      <c r="EJ108" s="320">
        <f t="shared" ca="1" si="258"/>
        <v>0</v>
      </c>
      <c r="EK108" s="320">
        <f t="shared" ca="1" si="258"/>
        <v>0</v>
      </c>
      <c r="EM108" s="278" t="str">
        <f t="shared" ca="1" si="254"/>
        <v/>
      </c>
      <c r="EN108" s="278" t="str">
        <f t="shared" ca="1" si="220"/>
        <v/>
      </c>
      <c r="EO108" s="278" t="str">
        <f t="shared" ca="1" si="221"/>
        <v/>
      </c>
      <c r="EP108" s="278" t="str">
        <f t="shared" ca="1" si="204"/>
        <v/>
      </c>
      <c r="EQ108" s="278" t="str">
        <f ca="1">IFERROR(INDEX('郵便番号（石川県）'!$A$3:$F$2574,MATCH(INDIRECT("'("&amp;EM108&amp;")'!E7"),'郵便番号（石川県）'!$A$3:$A$2574,0),6),"")</f>
        <v/>
      </c>
      <c r="ER108" s="278" t="str">
        <f ca="1">IFERROR(INDEX('郵便番号（石川県）'!$A$3:$F$2574,MATCH(INDIRECT("'("&amp;$EM108&amp;")'!E7"),'郵便番号（石川県）'!$A$3:$A$2574,0),5),"")</f>
        <v/>
      </c>
      <c r="ES108" s="278" t="str">
        <f t="shared" ca="1" si="205"/>
        <v/>
      </c>
      <c r="ET108" s="278" t="str">
        <f t="shared" ca="1" si="206"/>
        <v/>
      </c>
      <c r="EU108" s="278" t="str">
        <f t="shared" ca="1" si="207"/>
        <v/>
      </c>
      <c r="EV108" s="278" t="str">
        <f t="shared" ca="1" si="208"/>
        <v/>
      </c>
      <c r="EW108" s="278" t="str">
        <f t="shared" ca="1" si="209"/>
        <v/>
      </c>
      <c r="EX108" s="278" t="str">
        <f t="shared" ca="1" si="210"/>
        <v/>
      </c>
      <c r="EY108" s="278" t="str">
        <f t="shared" ca="1" si="211"/>
        <v/>
      </c>
      <c r="EZ108" s="278" t="str">
        <f t="shared" ca="1" si="212"/>
        <v/>
      </c>
      <c r="FA108" s="278" t="str">
        <f t="shared" ca="1" si="213"/>
        <v/>
      </c>
      <c r="FB108" s="661" t="str">
        <f t="shared" ca="1" si="214"/>
        <v/>
      </c>
      <c r="FC108" s="664">
        <v>98</v>
      </c>
      <c r="FD108" s="279" t="str">
        <f t="shared" ca="1" si="215"/>
        <v/>
      </c>
    </row>
    <row r="109" spans="1:160" ht="34.5" customHeight="1" x14ac:dyDescent="0.15">
      <c r="A109" s="401">
        <f t="shared" ca="1" si="24"/>
        <v>0</v>
      </c>
      <c r="B109" s="402">
        <f t="shared" si="154"/>
        <v>1</v>
      </c>
      <c r="C109" s="403">
        <f t="shared" ca="1" si="242"/>
        <v>0</v>
      </c>
      <c r="D109" s="403">
        <f t="shared" ca="1" si="243"/>
        <v>0</v>
      </c>
      <c r="E109" s="403">
        <f t="shared" ca="1" si="244"/>
        <v>0</v>
      </c>
      <c r="F109" s="403">
        <f t="shared" ca="1" si="245"/>
        <v>0</v>
      </c>
      <c r="G109" s="403">
        <f t="shared" ca="1" si="246"/>
        <v>0</v>
      </c>
      <c r="H109" s="403">
        <f t="shared" si="247"/>
        <v>0</v>
      </c>
      <c r="I109" s="403">
        <f t="shared" ca="1" si="248"/>
        <v>0</v>
      </c>
      <c r="J109" s="403">
        <f t="shared" ca="1" si="249"/>
        <v>0</v>
      </c>
      <c r="K109" s="402">
        <f t="shared" ca="1" si="250"/>
        <v>0</v>
      </c>
      <c r="L109" s="402">
        <f t="shared" ca="1" si="251"/>
        <v>0</v>
      </c>
      <c r="M109" s="402">
        <f t="shared" ca="1" si="252"/>
        <v>0</v>
      </c>
      <c r="N109" s="404" t="str">
        <f t="shared" ca="1" si="253"/>
        <v>石川県</v>
      </c>
      <c r="O109" s="63"/>
      <c r="P109" s="145" t="s">
        <v>412</v>
      </c>
      <c r="Q109" s="322" t="str">
        <f t="shared" ca="1" si="156"/>
        <v/>
      </c>
      <c r="R109" s="322" t="str">
        <f t="shared" ca="1" si="157"/>
        <v/>
      </c>
      <c r="S109" s="32" t="str">
        <f t="shared" ca="1" si="240"/>
        <v/>
      </c>
      <c r="T109" s="32" t="str">
        <f t="shared" ca="1" si="241"/>
        <v/>
      </c>
      <c r="U109" s="186" t="str">
        <f t="shared" ca="1" si="158"/>
        <v/>
      </c>
      <c r="V109" s="326">
        <f ca="1">IFERROR(VLOOKUP(U109,'（様式１号）３整理番号表'!$B$4:$H$5,2,FALSE),0)</f>
        <v>0</v>
      </c>
      <c r="W109" s="67">
        <f t="shared" ca="1" si="231"/>
        <v>0</v>
      </c>
      <c r="X109" s="23" t="str">
        <f t="shared" ca="1" si="229"/>
        <v/>
      </c>
      <c r="Y109" s="52" t="str">
        <f t="shared" ca="1" si="159"/>
        <v/>
      </c>
      <c r="Z109" s="68">
        <f ca="1">IFERROR(VLOOKUP(Y109,'（様式１号）３整理番号表'!$B$10:$H$16,2,FALSE),0)</f>
        <v>0</v>
      </c>
      <c r="AA109" s="52" t="str">
        <f t="shared" ca="1" si="160"/>
        <v/>
      </c>
      <c r="AB109" s="52" t="str">
        <f t="shared" ca="1" si="161"/>
        <v/>
      </c>
      <c r="AC109" s="68">
        <f ca="1">IFERROR(VLOOKUP(AB109,'（様式１号）３整理番号表'!$B$21:$H$22,2,FALSE),0)</f>
        <v>0</v>
      </c>
      <c r="AD109" s="52" t="str">
        <f t="shared" ca="1" si="155"/>
        <v/>
      </c>
      <c r="AE109" s="68">
        <f ca="1">IFERROR(VLOOKUP(AD109,'（様式１号）３整理番号表'!$B$26:$H$31,2,FALSE),0)</f>
        <v>0</v>
      </c>
      <c r="AF109" s="52" t="str">
        <f t="shared" ca="1" si="162"/>
        <v/>
      </c>
      <c r="AG109" s="68">
        <f ca="1">IFERROR(VLOOKUP(AF109,'（様式１号）３整理番号表'!$J$5:$N$59,2,FALSE),0)</f>
        <v>0</v>
      </c>
      <c r="AH109" s="51" t="str">
        <f t="shared" ca="1" si="163"/>
        <v/>
      </c>
      <c r="AI109" s="68">
        <f ca="1">IFERROR(VLOOKUP(AH109,'（様式１号）３整理番号表'!$P$5:$R$29,2,FALSE),0)</f>
        <v>0</v>
      </c>
      <c r="AJ109" s="71" t="str">
        <f t="shared" ca="1" si="164"/>
        <v/>
      </c>
      <c r="AK109" s="71" t="str">
        <f t="shared" ca="1" si="165"/>
        <v/>
      </c>
      <c r="AL109" s="71"/>
      <c r="AM109" s="51" t="str">
        <f t="shared" ca="1" si="166"/>
        <v/>
      </c>
      <c r="AN109" s="68">
        <f ca="1">IFERROR(VLOOKUP(AM109,'（様式１号）３整理番号表'!$P$5:$R$29,2,FALSE),0)</f>
        <v>0</v>
      </c>
      <c r="AO109" s="52" t="str">
        <f t="shared" ca="1" si="167"/>
        <v/>
      </c>
      <c r="AP109" s="68">
        <f t="shared" ca="1" si="232"/>
        <v>0</v>
      </c>
      <c r="AQ109" s="52" t="str">
        <f t="shared" ca="1" si="168"/>
        <v/>
      </c>
      <c r="AR109" s="23" t="str">
        <f t="shared" ca="1" si="169"/>
        <v/>
      </c>
      <c r="AS109" s="68" t="str">
        <f t="shared" ca="1" si="233"/>
        <v/>
      </c>
      <c r="AT109" s="188" t="str">
        <f t="shared" ca="1" si="170"/>
        <v/>
      </c>
      <c r="AU109" s="55" t="str">
        <f t="shared" ca="1" si="171"/>
        <v/>
      </c>
      <c r="AV109" s="655" t="str">
        <f t="shared" ca="1" si="256"/>
        <v/>
      </c>
      <c r="AW109" s="655" t="str">
        <f t="shared" ca="1" si="255"/>
        <v/>
      </c>
      <c r="AX109" s="655" t="str">
        <f t="shared" ca="1" si="255"/>
        <v/>
      </c>
      <c r="AY109" s="655" t="str">
        <f t="shared" ca="1" si="255"/>
        <v/>
      </c>
      <c r="AZ109" s="655" t="str">
        <f t="shared" ca="1" si="172"/>
        <v/>
      </c>
      <c r="BA109" s="655" t="str">
        <f t="shared" ca="1" si="257"/>
        <v/>
      </c>
      <c r="BB109" s="655" t="str">
        <f t="shared" ca="1" si="257"/>
        <v/>
      </c>
      <c r="BC109" s="655" t="str">
        <f t="shared" ca="1" si="257"/>
        <v/>
      </c>
      <c r="BD109" s="51" t="str">
        <f t="shared" ca="1" si="173"/>
        <v/>
      </c>
      <c r="BE109" s="52" t="str">
        <f t="shared" ca="1" si="174"/>
        <v/>
      </c>
      <c r="BF109" s="69">
        <f ca="1">IF(BD109&lt;&gt;"",INDEX('（様式１号）３整理番号表'!$AB$7:$AQ$12,MATCH(BD109,'（様式１号）３整理番号表'!$AA$7:$AA$12,0),MATCH(BE109,'（様式１号）３整理番号表'!$AB$6:$AQ$6,0)),0)</f>
        <v>0</v>
      </c>
      <c r="BG109" s="71" t="str">
        <f t="shared" ca="1" si="234"/>
        <v/>
      </c>
      <c r="BH109" s="54" t="str">
        <f t="shared" ca="1" si="235"/>
        <v/>
      </c>
      <c r="BI109" s="55" t="str">
        <f t="shared" ca="1" si="175"/>
        <v/>
      </c>
      <c r="BJ109" s="54" t="str">
        <f t="shared" ca="1" si="176"/>
        <v/>
      </c>
      <c r="BK109" s="53" t="str">
        <f t="shared" ca="1" si="177"/>
        <v/>
      </c>
      <c r="BL109" s="56" t="str">
        <f t="shared" ca="1" si="178"/>
        <v/>
      </c>
      <c r="BM109" s="57" t="str">
        <f t="shared" ca="1" si="179"/>
        <v/>
      </c>
      <c r="BN109" s="58" t="str">
        <f t="shared" ca="1" si="180"/>
        <v/>
      </c>
      <c r="BO109" s="56" t="str">
        <f t="shared" ca="1" si="181"/>
        <v/>
      </c>
      <c r="BP109" s="72" t="str">
        <f t="shared" ca="1" si="182"/>
        <v/>
      </c>
      <c r="BQ109" s="70" t="str">
        <f t="shared" ca="1" si="183"/>
        <v/>
      </c>
      <c r="BR109" s="160" t="str">
        <f t="shared" ca="1" si="216"/>
        <v/>
      </c>
      <c r="BS109" s="638" t="str">
        <f t="shared" ca="1" si="184"/>
        <v/>
      </c>
      <c r="BT109" s="51" t="str">
        <f t="shared" ca="1" si="185"/>
        <v/>
      </c>
      <c r="BU109" s="59" t="str">
        <f t="shared" ca="1" si="186"/>
        <v/>
      </c>
      <c r="BV109" s="60" t="str">
        <f t="shared" ca="1" si="187"/>
        <v/>
      </c>
      <c r="BW109" s="209">
        <f ca="1">IF('ポイント要件確認等（個別表）'!AD109=1,ROUNDDOWN('ポイント要件確認等（個別表）'!AV109,-3),IF('ポイント要件確認等（個別表）'!AD109=2,ROUNDDOWN('ポイント要件確認等（個別表）'!BH109,-3),IF('ポイント要件確認等（個別表）'!AD109=3,ROUNDDOWN('ポイント要件確認等（個別表）'!BT109,-3),0)))</f>
        <v>0</v>
      </c>
      <c r="BX109" s="60" t="str">
        <f t="shared" ca="1" si="188"/>
        <v/>
      </c>
      <c r="BY109" s="210" t="e">
        <f t="shared" ca="1" si="236"/>
        <v>#VALUE!</v>
      </c>
      <c r="BZ109" s="210">
        <f t="shared" ca="1" si="237"/>
        <v>0</v>
      </c>
      <c r="CA109" s="60" t="str">
        <f t="shared" ca="1" si="189"/>
        <v/>
      </c>
      <c r="CB109" s="60" t="str">
        <f t="shared" ca="1" si="190"/>
        <v/>
      </c>
      <c r="CC109" s="636"/>
      <c r="CD109" s="60" t="str">
        <f t="shared" ca="1" si="191"/>
        <v/>
      </c>
      <c r="CE109" s="161" t="str">
        <f t="shared" ca="1" si="192"/>
        <v/>
      </c>
      <c r="CF109" s="225" t="str">
        <f t="shared" ca="1" si="193"/>
        <v>含税額</v>
      </c>
      <c r="CG109" s="226" t="str">
        <f t="shared" ca="1" si="194"/>
        <v/>
      </c>
      <c r="CH109" s="61"/>
      <c r="CI109" s="223"/>
      <c r="CJ109" s="213">
        <v>99</v>
      </c>
      <c r="CK109" s="218"/>
      <c r="CL109" s="51"/>
      <c r="CM109" s="68" t="str">
        <f>IFERROR(VLOOKUP(CL109,'（様式１号）３整理番号表'!$T$5:$V$15,2,FALSE),"")</f>
        <v/>
      </c>
      <c r="CN109" s="52"/>
      <c r="CO109" s="68" t="str">
        <f>IFERROR(VLOOKUP(CN109,'（様式１号）３整理番号表'!$T$19:$V$24,2,FALSE),"")</f>
        <v/>
      </c>
      <c r="CP109" s="52"/>
      <c r="CQ109" s="210">
        <f t="shared" si="238"/>
        <v>0</v>
      </c>
      <c r="CR109" s="227">
        <f t="shared" si="239"/>
        <v>0</v>
      </c>
      <c r="CS109" s="335" t="str">
        <f t="shared" ca="1" si="217"/>
        <v/>
      </c>
      <c r="CT109" s="31" t="str">
        <f t="shared" ca="1" si="195"/>
        <v/>
      </c>
      <c r="CU109" s="30" t="str">
        <f t="shared" ca="1" si="218"/>
        <v/>
      </c>
      <c r="CV109" s="236" t="str">
        <f t="shared" ca="1" si="196"/>
        <v/>
      </c>
      <c r="CW109" s="236" t="str">
        <f t="shared" ca="1" si="197"/>
        <v/>
      </c>
      <c r="CX109" s="236" t="str">
        <f t="shared" ca="1" si="198"/>
        <v/>
      </c>
      <c r="CY109" s="236" t="str">
        <f t="shared" ca="1" si="199"/>
        <v/>
      </c>
      <c r="CZ109" s="296" t="str">
        <f ca="1">IFERROR(VLOOKUP($CS109,'（様式１号）３整理番号表'!$Z$19:$AB$32,3,FALSE),"")</f>
        <v/>
      </c>
      <c r="DA109" s="239" t="str">
        <f t="shared" ca="1" si="200"/>
        <v/>
      </c>
      <c r="DB109" s="5"/>
      <c r="DC109" s="301" t="str">
        <f t="shared" ca="1" si="219"/>
        <v/>
      </c>
      <c r="DD109" s="304" t="str">
        <f t="shared" ca="1" si="222"/>
        <v/>
      </c>
      <c r="DE109" s="293" t="str">
        <f t="shared" ca="1" si="223"/>
        <v/>
      </c>
      <c r="DF109" s="293" t="str">
        <f t="shared" ca="1" si="224"/>
        <v/>
      </c>
      <c r="DG109" s="293" t="str">
        <f t="shared" ca="1" si="225"/>
        <v/>
      </c>
      <c r="DH109" s="293" t="str">
        <f t="shared" ca="1" si="226"/>
        <v/>
      </c>
      <c r="DI109" s="309" t="str">
        <f t="shared" ca="1" si="227"/>
        <v/>
      </c>
      <c r="DJ109" s="315" t="str">
        <f t="shared" ca="1" si="201"/>
        <v/>
      </c>
      <c r="DK109" s="5" t="str">
        <f t="shared" ca="1" si="228"/>
        <v/>
      </c>
      <c r="DL109" s="6"/>
      <c r="DM109" s="304"/>
      <c r="DN109" s="7"/>
      <c r="DO109" s="7"/>
      <c r="DP109" s="7"/>
      <c r="DQ109" s="7"/>
      <c r="DR109" s="298" t="str">
        <f>IFERROR(VLOOKUP($DL109,'（様式１号）３整理番号表'!$Z$19:$AB$32,3,FALSE),"")</f>
        <v/>
      </c>
      <c r="DS109" s="239" t="str">
        <f t="shared" si="202"/>
        <v/>
      </c>
      <c r="DT109" s="5"/>
      <c r="DU109" s="8"/>
      <c r="DV109" s="62" t="str">
        <f t="shared" ca="1" si="203"/>
        <v/>
      </c>
      <c r="DX109" s="320">
        <f t="shared" ca="1" si="258"/>
        <v>0</v>
      </c>
      <c r="DY109" s="320">
        <f t="shared" ca="1" si="258"/>
        <v>0</v>
      </c>
      <c r="DZ109" s="320">
        <f t="shared" ca="1" si="258"/>
        <v>0</v>
      </c>
      <c r="EA109" s="320">
        <f t="shared" ca="1" si="258"/>
        <v>0</v>
      </c>
      <c r="EB109" s="320">
        <f t="shared" ca="1" si="258"/>
        <v>0</v>
      </c>
      <c r="EC109" s="320">
        <f t="shared" ca="1" si="258"/>
        <v>0</v>
      </c>
      <c r="ED109" s="320">
        <f t="shared" ca="1" si="258"/>
        <v>0</v>
      </c>
      <c r="EE109" s="320">
        <f t="shared" ca="1" si="258"/>
        <v>0</v>
      </c>
      <c r="EF109" s="320">
        <f t="shared" ca="1" si="258"/>
        <v>0</v>
      </c>
      <c r="EG109" s="320">
        <f t="shared" ca="1" si="258"/>
        <v>0</v>
      </c>
      <c r="EH109" s="320">
        <f t="shared" ca="1" si="258"/>
        <v>0</v>
      </c>
      <c r="EI109" s="320">
        <f t="shared" ca="1" si="258"/>
        <v>0</v>
      </c>
      <c r="EJ109" s="320">
        <f t="shared" ca="1" si="258"/>
        <v>0</v>
      </c>
      <c r="EK109" s="320">
        <f t="shared" ca="1" si="258"/>
        <v>0</v>
      </c>
      <c r="EM109" s="278" t="str">
        <f t="shared" ca="1" si="254"/>
        <v/>
      </c>
      <c r="EN109" s="278" t="str">
        <f t="shared" ca="1" si="220"/>
        <v/>
      </c>
      <c r="EO109" s="278" t="str">
        <f t="shared" ca="1" si="221"/>
        <v/>
      </c>
      <c r="EP109" s="278" t="str">
        <f t="shared" ca="1" si="204"/>
        <v/>
      </c>
      <c r="EQ109" s="278" t="str">
        <f ca="1">IFERROR(INDEX('郵便番号（石川県）'!$A$3:$F$2574,MATCH(INDIRECT("'("&amp;EM109&amp;")'!E7"),'郵便番号（石川県）'!$A$3:$A$2574,0),6),"")</f>
        <v/>
      </c>
      <c r="ER109" s="278" t="str">
        <f ca="1">IFERROR(INDEX('郵便番号（石川県）'!$A$3:$F$2574,MATCH(INDIRECT("'("&amp;$EM109&amp;")'!E7"),'郵便番号（石川県）'!$A$3:$A$2574,0),5),"")</f>
        <v/>
      </c>
      <c r="ES109" s="278" t="str">
        <f t="shared" ca="1" si="205"/>
        <v/>
      </c>
      <c r="ET109" s="278" t="str">
        <f t="shared" ca="1" si="206"/>
        <v/>
      </c>
      <c r="EU109" s="278" t="str">
        <f t="shared" ca="1" si="207"/>
        <v/>
      </c>
      <c r="EV109" s="278" t="str">
        <f t="shared" ca="1" si="208"/>
        <v/>
      </c>
      <c r="EW109" s="278" t="str">
        <f t="shared" ca="1" si="209"/>
        <v/>
      </c>
      <c r="EX109" s="278" t="str">
        <f t="shared" ca="1" si="210"/>
        <v/>
      </c>
      <c r="EY109" s="278" t="str">
        <f t="shared" ca="1" si="211"/>
        <v/>
      </c>
      <c r="EZ109" s="278" t="str">
        <f t="shared" ca="1" si="212"/>
        <v/>
      </c>
      <c r="FA109" s="278" t="str">
        <f t="shared" ca="1" si="213"/>
        <v/>
      </c>
      <c r="FB109" s="661" t="str">
        <f t="shared" ca="1" si="214"/>
        <v/>
      </c>
      <c r="FC109" s="663">
        <v>99</v>
      </c>
      <c r="FD109" s="279" t="str">
        <f t="shared" ca="1" si="215"/>
        <v/>
      </c>
    </row>
    <row r="110" spans="1:160" ht="34.5" customHeight="1" x14ac:dyDescent="0.15">
      <c r="A110" s="401">
        <f t="shared" ca="1" si="24"/>
        <v>0</v>
      </c>
      <c r="B110" s="402">
        <f t="shared" si="154"/>
        <v>1</v>
      </c>
      <c r="C110" s="403">
        <f t="shared" ca="1" si="242"/>
        <v>0</v>
      </c>
      <c r="D110" s="403">
        <f t="shared" ca="1" si="243"/>
        <v>0</v>
      </c>
      <c r="E110" s="403">
        <f t="shared" ca="1" si="244"/>
        <v>0</v>
      </c>
      <c r="F110" s="403">
        <f t="shared" ca="1" si="245"/>
        <v>0</v>
      </c>
      <c r="G110" s="403">
        <f t="shared" ca="1" si="246"/>
        <v>0</v>
      </c>
      <c r="H110" s="403">
        <f t="shared" si="247"/>
        <v>0</v>
      </c>
      <c r="I110" s="403">
        <f t="shared" ca="1" si="248"/>
        <v>0</v>
      </c>
      <c r="J110" s="403">
        <f t="shared" ca="1" si="249"/>
        <v>0</v>
      </c>
      <c r="K110" s="402">
        <f t="shared" ca="1" si="250"/>
        <v>0</v>
      </c>
      <c r="L110" s="402">
        <f t="shared" ca="1" si="251"/>
        <v>0</v>
      </c>
      <c r="M110" s="402">
        <f t="shared" ca="1" si="252"/>
        <v>0</v>
      </c>
      <c r="N110" s="404" t="str">
        <f t="shared" ca="1" si="253"/>
        <v>石川県</v>
      </c>
      <c r="O110" s="63"/>
      <c r="P110" s="145" t="s">
        <v>412</v>
      </c>
      <c r="Q110" s="322" t="str">
        <f t="shared" ca="1" si="156"/>
        <v/>
      </c>
      <c r="R110" s="322" t="str">
        <f t="shared" ca="1" si="157"/>
        <v/>
      </c>
      <c r="S110" s="32" t="str">
        <f t="shared" ca="1" si="240"/>
        <v/>
      </c>
      <c r="T110" s="32" t="str">
        <f t="shared" ca="1" si="241"/>
        <v/>
      </c>
      <c r="U110" s="186" t="str">
        <f t="shared" ca="1" si="158"/>
        <v/>
      </c>
      <c r="V110" s="326">
        <f ca="1">IFERROR(VLOOKUP(U110,'（様式１号）３整理番号表'!$B$4:$H$5,2,FALSE),0)</f>
        <v>0</v>
      </c>
      <c r="W110" s="67">
        <f t="shared" ca="1" si="231"/>
        <v>0</v>
      </c>
      <c r="X110" s="23" t="str">
        <f t="shared" ca="1" si="229"/>
        <v/>
      </c>
      <c r="Y110" s="52" t="str">
        <f t="shared" ca="1" si="159"/>
        <v/>
      </c>
      <c r="Z110" s="68">
        <f ca="1">IFERROR(VLOOKUP(Y110,'（様式１号）３整理番号表'!$B$10:$H$16,2,FALSE),0)</f>
        <v>0</v>
      </c>
      <c r="AA110" s="52" t="str">
        <f t="shared" ca="1" si="160"/>
        <v/>
      </c>
      <c r="AB110" s="52" t="str">
        <f t="shared" ca="1" si="161"/>
        <v/>
      </c>
      <c r="AC110" s="68">
        <f ca="1">IFERROR(VLOOKUP(AB110,'（様式１号）３整理番号表'!$B$21:$H$22,2,FALSE),0)</f>
        <v>0</v>
      </c>
      <c r="AD110" s="52" t="str">
        <f t="shared" ca="1" si="155"/>
        <v/>
      </c>
      <c r="AE110" s="68">
        <f ca="1">IFERROR(VLOOKUP(AD110,'（様式１号）３整理番号表'!$B$26:$H$31,2,FALSE),0)</f>
        <v>0</v>
      </c>
      <c r="AF110" s="52" t="str">
        <f t="shared" ca="1" si="162"/>
        <v/>
      </c>
      <c r="AG110" s="68">
        <f ca="1">IFERROR(VLOOKUP(AF110,'（様式１号）３整理番号表'!$J$5:$N$59,2,FALSE),0)</f>
        <v>0</v>
      </c>
      <c r="AH110" s="51" t="str">
        <f t="shared" ca="1" si="163"/>
        <v/>
      </c>
      <c r="AI110" s="68">
        <f ca="1">IFERROR(VLOOKUP(AH110,'（様式１号）３整理番号表'!$P$5:$R$29,2,FALSE),0)</f>
        <v>0</v>
      </c>
      <c r="AJ110" s="71" t="str">
        <f t="shared" ca="1" si="164"/>
        <v/>
      </c>
      <c r="AK110" s="71" t="str">
        <f t="shared" ca="1" si="165"/>
        <v/>
      </c>
      <c r="AL110" s="71"/>
      <c r="AM110" s="51" t="str">
        <f t="shared" ca="1" si="166"/>
        <v/>
      </c>
      <c r="AN110" s="68">
        <f ca="1">IFERROR(VLOOKUP(AM110,'（様式１号）３整理番号表'!$P$5:$R$29,2,FALSE),0)</f>
        <v>0</v>
      </c>
      <c r="AO110" s="52" t="str">
        <f t="shared" ca="1" si="167"/>
        <v/>
      </c>
      <c r="AP110" s="68">
        <f t="shared" ca="1" si="232"/>
        <v>0</v>
      </c>
      <c r="AQ110" s="52" t="str">
        <f t="shared" ca="1" si="168"/>
        <v/>
      </c>
      <c r="AR110" s="23" t="str">
        <f t="shared" ca="1" si="169"/>
        <v/>
      </c>
      <c r="AS110" s="68" t="str">
        <f t="shared" ca="1" si="233"/>
        <v/>
      </c>
      <c r="AT110" s="188" t="str">
        <f t="shared" ca="1" si="170"/>
        <v/>
      </c>
      <c r="AU110" s="55" t="str">
        <f t="shared" ca="1" si="171"/>
        <v/>
      </c>
      <c r="AV110" s="655" t="str">
        <f t="shared" ca="1" si="256"/>
        <v/>
      </c>
      <c r="AW110" s="655" t="str">
        <f t="shared" ca="1" si="255"/>
        <v/>
      </c>
      <c r="AX110" s="655" t="str">
        <f t="shared" ca="1" si="255"/>
        <v/>
      </c>
      <c r="AY110" s="655" t="str">
        <f t="shared" ca="1" si="255"/>
        <v/>
      </c>
      <c r="AZ110" s="655" t="str">
        <f t="shared" ca="1" si="172"/>
        <v/>
      </c>
      <c r="BA110" s="655" t="str">
        <f t="shared" ca="1" si="257"/>
        <v/>
      </c>
      <c r="BB110" s="655" t="str">
        <f t="shared" ca="1" si="257"/>
        <v/>
      </c>
      <c r="BC110" s="655" t="str">
        <f t="shared" ca="1" si="257"/>
        <v/>
      </c>
      <c r="BD110" s="51" t="str">
        <f t="shared" ca="1" si="173"/>
        <v/>
      </c>
      <c r="BE110" s="52" t="str">
        <f t="shared" ca="1" si="174"/>
        <v/>
      </c>
      <c r="BF110" s="69">
        <f ca="1">IF(BD110&lt;&gt;"",INDEX('（様式１号）３整理番号表'!$AB$7:$AQ$12,MATCH(BD110,'（様式１号）３整理番号表'!$AA$7:$AA$12,0),MATCH(BE110,'（様式１号）３整理番号表'!$AB$6:$AQ$6,0)),0)</f>
        <v>0</v>
      </c>
      <c r="BG110" s="71" t="str">
        <f t="shared" ca="1" si="234"/>
        <v/>
      </c>
      <c r="BH110" s="54" t="str">
        <f t="shared" ca="1" si="235"/>
        <v/>
      </c>
      <c r="BI110" s="55" t="str">
        <f t="shared" ca="1" si="175"/>
        <v/>
      </c>
      <c r="BJ110" s="54" t="str">
        <f t="shared" ca="1" si="176"/>
        <v/>
      </c>
      <c r="BK110" s="53" t="str">
        <f t="shared" ca="1" si="177"/>
        <v/>
      </c>
      <c r="BL110" s="56" t="str">
        <f t="shared" ca="1" si="178"/>
        <v/>
      </c>
      <c r="BM110" s="57" t="str">
        <f t="shared" ca="1" si="179"/>
        <v/>
      </c>
      <c r="BN110" s="58" t="str">
        <f t="shared" ca="1" si="180"/>
        <v/>
      </c>
      <c r="BO110" s="56" t="str">
        <f t="shared" ca="1" si="181"/>
        <v/>
      </c>
      <c r="BP110" s="72" t="str">
        <f t="shared" ca="1" si="182"/>
        <v/>
      </c>
      <c r="BQ110" s="70" t="str">
        <f t="shared" ca="1" si="183"/>
        <v/>
      </c>
      <c r="BR110" s="160" t="str">
        <f t="shared" ca="1" si="216"/>
        <v/>
      </c>
      <c r="BS110" s="638" t="str">
        <f t="shared" ca="1" si="184"/>
        <v/>
      </c>
      <c r="BT110" s="51" t="str">
        <f t="shared" ca="1" si="185"/>
        <v/>
      </c>
      <c r="BU110" s="59" t="str">
        <f t="shared" ca="1" si="186"/>
        <v/>
      </c>
      <c r="BV110" s="60" t="str">
        <f t="shared" ca="1" si="187"/>
        <v/>
      </c>
      <c r="BW110" s="209">
        <f ca="1">IF('ポイント要件確認等（個別表）'!AD110=1,ROUNDDOWN('ポイント要件確認等（個別表）'!AV110,-3),IF('ポイント要件確認等（個別表）'!AD110=2,ROUNDDOWN('ポイント要件確認等（個別表）'!BH110,-3),IF('ポイント要件確認等（個別表）'!AD110=3,ROUNDDOWN('ポイント要件確認等（個別表）'!BT110,-3),0)))</f>
        <v>0</v>
      </c>
      <c r="BX110" s="60" t="str">
        <f t="shared" ca="1" si="188"/>
        <v/>
      </c>
      <c r="BY110" s="210" t="e">
        <f t="shared" ca="1" si="236"/>
        <v>#VALUE!</v>
      </c>
      <c r="BZ110" s="210">
        <f t="shared" ca="1" si="237"/>
        <v>0</v>
      </c>
      <c r="CA110" s="60" t="str">
        <f t="shared" ca="1" si="189"/>
        <v/>
      </c>
      <c r="CB110" s="60" t="str">
        <f t="shared" ca="1" si="190"/>
        <v/>
      </c>
      <c r="CC110" s="636"/>
      <c r="CD110" s="60" t="str">
        <f t="shared" ca="1" si="191"/>
        <v/>
      </c>
      <c r="CE110" s="161" t="str">
        <f t="shared" ca="1" si="192"/>
        <v/>
      </c>
      <c r="CF110" s="225" t="str">
        <f t="shared" ca="1" si="193"/>
        <v>含税額</v>
      </c>
      <c r="CG110" s="226" t="str">
        <f t="shared" ca="1" si="194"/>
        <v/>
      </c>
      <c r="CH110" s="61"/>
      <c r="CI110" s="223"/>
      <c r="CJ110" s="213">
        <v>100</v>
      </c>
      <c r="CK110" s="218"/>
      <c r="CL110" s="51"/>
      <c r="CM110" s="68" t="str">
        <f>IFERROR(VLOOKUP(CL110,'（様式１号）３整理番号表'!$T$5:$V$15,2,FALSE),"")</f>
        <v/>
      </c>
      <c r="CN110" s="52"/>
      <c r="CO110" s="68" t="str">
        <f>IFERROR(VLOOKUP(CN110,'（様式１号）３整理番号表'!$T$19:$V$24,2,FALSE),"")</f>
        <v/>
      </c>
      <c r="CP110" s="52"/>
      <c r="CQ110" s="210">
        <f t="shared" si="238"/>
        <v>0</v>
      </c>
      <c r="CR110" s="227">
        <f t="shared" si="239"/>
        <v>0</v>
      </c>
      <c r="CS110" s="335" t="str">
        <f t="shared" ca="1" si="217"/>
        <v/>
      </c>
      <c r="CT110" s="31" t="str">
        <f t="shared" ca="1" si="195"/>
        <v/>
      </c>
      <c r="CU110" s="30" t="str">
        <f t="shared" ca="1" si="218"/>
        <v/>
      </c>
      <c r="CV110" s="236" t="str">
        <f t="shared" ca="1" si="196"/>
        <v/>
      </c>
      <c r="CW110" s="236" t="str">
        <f t="shared" ca="1" si="197"/>
        <v/>
      </c>
      <c r="CX110" s="236" t="str">
        <f t="shared" ca="1" si="198"/>
        <v/>
      </c>
      <c r="CY110" s="236" t="str">
        <f t="shared" ca="1" si="199"/>
        <v/>
      </c>
      <c r="CZ110" s="296" t="str">
        <f ca="1">IFERROR(VLOOKUP($CS110,'（様式１号）３整理番号表'!$Z$19:$AB$32,3,FALSE),"")</f>
        <v/>
      </c>
      <c r="DA110" s="239" t="str">
        <f t="shared" ca="1" si="200"/>
        <v/>
      </c>
      <c r="DB110" s="5"/>
      <c r="DC110" s="301" t="str">
        <f t="shared" ca="1" si="219"/>
        <v/>
      </c>
      <c r="DD110" s="304" t="str">
        <f t="shared" ca="1" si="222"/>
        <v/>
      </c>
      <c r="DE110" s="293" t="str">
        <f t="shared" ca="1" si="223"/>
        <v/>
      </c>
      <c r="DF110" s="293" t="str">
        <f t="shared" ca="1" si="224"/>
        <v/>
      </c>
      <c r="DG110" s="293" t="str">
        <f t="shared" ca="1" si="225"/>
        <v/>
      </c>
      <c r="DH110" s="293" t="str">
        <f t="shared" ca="1" si="226"/>
        <v/>
      </c>
      <c r="DI110" s="309" t="str">
        <f t="shared" ca="1" si="227"/>
        <v/>
      </c>
      <c r="DJ110" s="315" t="str">
        <f t="shared" ca="1" si="201"/>
        <v/>
      </c>
      <c r="DK110" s="5" t="str">
        <f t="shared" ca="1" si="228"/>
        <v/>
      </c>
      <c r="DL110" s="6"/>
      <c r="DM110" s="304"/>
      <c r="DN110" s="7"/>
      <c r="DO110" s="7"/>
      <c r="DP110" s="7"/>
      <c r="DQ110" s="7"/>
      <c r="DR110" s="298" t="str">
        <f>IFERROR(VLOOKUP($DL110,'（様式１号）３整理番号表'!$Z$19:$AB$32,3,FALSE),"")</f>
        <v/>
      </c>
      <c r="DS110" s="239" t="str">
        <f t="shared" si="202"/>
        <v/>
      </c>
      <c r="DT110" s="5"/>
      <c r="DU110" s="8"/>
      <c r="DV110" s="62" t="str">
        <f t="shared" ca="1" si="203"/>
        <v/>
      </c>
      <c r="DX110" s="320">
        <f t="shared" ca="1" si="258"/>
        <v>0</v>
      </c>
      <c r="DY110" s="320">
        <f t="shared" ca="1" si="258"/>
        <v>0</v>
      </c>
      <c r="DZ110" s="320">
        <f t="shared" ca="1" si="258"/>
        <v>0</v>
      </c>
      <c r="EA110" s="320">
        <f t="shared" ca="1" si="258"/>
        <v>0</v>
      </c>
      <c r="EB110" s="320">
        <f t="shared" ca="1" si="258"/>
        <v>0</v>
      </c>
      <c r="EC110" s="320">
        <f t="shared" ca="1" si="258"/>
        <v>0</v>
      </c>
      <c r="ED110" s="320">
        <f t="shared" ca="1" si="258"/>
        <v>0</v>
      </c>
      <c r="EE110" s="320">
        <f t="shared" ca="1" si="258"/>
        <v>0</v>
      </c>
      <c r="EF110" s="320">
        <f t="shared" ca="1" si="258"/>
        <v>0</v>
      </c>
      <c r="EG110" s="320">
        <f t="shared" ca="1" si="258"/>
        <v>0</v>
      </c>
      <c r="EH110" s="320">
        <f t="shared" ca="1" si="258"/>
        <v>0</v>
      </c>
      <c r="EI110" s="320">
        <f t="shared" ca="1" si="258"/>
        <v>0</v>
      </c>
      <c r="EJ110" s="320">
        <f t="shared" ca="1" si="258"/>
        <v>0</v>
      </c>
      <c r="EK110" s="320">
        <f t="shared" ca="1" si="258"/>
        <v>0</v>
      </c>
      <c r="EM110" s="278" t="str">
        <f t="shared" ca="1" si="254"/>
        <v/>
      </c>
      <c r="EN110" s="278" t="str">
        <f t="shared" ca="1" si="220"/>
        <v/>
      </c>
      <c r="EO110" s="278" t="str">
        <f t="shared" ca="1" si="221"/>
        <v/>
      </c>
      <c r="EP110" s="278" t="str">
        <f t="shared" ca="1" si="204"/>
        <v/>
      </c>
      <c r="EQ110" s="278" t="str">
        <f ca="1">IFERROR(INDEX('郵便番号（石川県）'!$A$3:$F$2574,MATCH(INDIRECT("'("&amp;EM110&amp;")'!E7"),'郵便番号（石川県）'!$A$3:$A$2574,0),6),"")</f>
        <v/>
      </c>
      <c r="ER110" s="278" t="str">
        <f ca="1">IFERROR(INDEX('郵便番号（石川県）'!$A$3:$F$2574,MATCH(INDIRECT("'("&amp;$EM110&amp;")'!E7"),'郵便番号（石川県）'!$A$3:$A$2574,0),5),"")</f>
        <v/>
      </c>
      <c r="ES110" s="278" t="str">
        <f t="shared" ca="1" si="205"/>
        <v/>
      </c>
      <c r="ET110" s="278" t="str">
        <f t="shared" ca="1" si="206"/>
        <v/>
      </c>
      <c r="EU110" s="278" t="str">
        <f t="shared" ca="1" si="207"/>
        <v/>
      </c>
      <c r="EV110" s="278" t="str">
        <f t="shared" ca="1" si="208"/>
        <v/>
      </c>
      <c r="EW110" s="278" t="str">
        <f t="shared" ca="1" si="209"/>
        <v/>
      </c>
      <c r="EX110" s="278" t="str">
        <f t="shared" ca="1" si="210"/>
        <v/>
      </c>
      <c r="EY110" s="278" t="str">
        <f t="shared" ca="1" si="211"/>
        <v/>
      </c>
      <c r="EZ110" s="278" t="str">
        <f t="shared" ca="1" si="212"/>
        <v/>
      </c>
      <c r="FA110" s="278" t="str">
        <f t="shared" ca="1" si="213"/>
        <v/>
      </c>
      <c r="FB110" s="661" t="str">
        <f t="shared" ca="1" si="214"/>
        <v/>
      </c>
      <c r="FC110" s="664">
        <v>100</v>
      </c>
      <c r="FD110" s="279" t="str">
        <f t="shared" ca="1" si="215"/>
        <v/>
      </c>
    </row>
    <row r="111" spans="1:160" ht="34.5" customHeight="1" x14ac:dyDescent="0.15">
      <c r="A111" s="401">
        <f t="shared" ca="1" si="24"/>
        <v>0</v>
      </c>
      <c r="B111" s="402">
        <f t="shared" si="154"/>
        <v>1</v>
      </c>
      <c r="C111" s="403">
        <f t="shared" ca="1" si="242"/>
        <v>0</v>
      </c>
      <c r="D111" s="403">
        <f t="shared" ca="1" si="243"/>
        <v>0</v>
      </c>
      <c r="E111" s="403">
        <f t="shared" ca="1" si="244"/>
        <v>0</v>
      </c>
      <c r="F111" s="403">
        <f t="shared" ca="1" si="245"/>
        <v>0</v>
      </c>
      <c r="G111" s="403">
        <f t="shared" ca="1" si="246"/>
        <v>0</v>
      </c>
      <c r="H111" s="403">
        <f t="shared" si="247"/>
        <v>0</v>
      </c>
      <c r="I111" s="403">
        <f t="shared" ca="1" si="248"/>
        <v>0</v>
      </c>
      <c r="J111" s="403">
        <f t="shared" ca="1" si="249"/>
        <v>0</v>
      </c>
      <c r="K111" s="402">
        <f t="shared" ca="1" si="250"/>
        <v>0</v>
      </c>
      <c r="L111" s="402">
        <f t="shared" ca="1" si="251"/>
        <v>0</v>
      </c>
      <c r="M111" s="402">
        <f t="shared" ca="1" si="252"/>
        <v>0</v>
      </c>
      <c r="N111" s="404" t="str">
        <f t="shared" ca="1" si="253"/>
        <v>石川県</v>
      </c>
      <c r="O111" s="63"/>
      <c r="P111" s="145" t="s">
        <v>412</v>
      </c>
      <c r="Q111" s="322" t="str">
        <f t="shared" ca="1" si="156"/>
        <v/>
      </c>
      <c r="R111" s="322" t="str">
        <f t="shared" ca="1" si="157"/>
        <v/>
      </c>
      <c r="S111" s="32" t="str">
        <f t="shared" ca="1" si="240"/>
        <v/>
      </c>
      <c r="T111" s="32" t="str">
        <f t="shared" ca="1" si="241"/>
        <v/>
      </c>
      <c r="U111" s="186" t="str">
        <f t="shared" ca="1" si="158"/>
        <v/>
      </c>
      <c r="V111" s="326">
        <f ca="1">IFERROR(VLOOKUP(U111,'（様式１号）３整理番号表'!$B$4:$H$5,2,FALSE),0)</f>
        <v>0</v>
      </c>
      <c r="W111" s="67">
        <f t="shared" ca="1" si="231"/>
        <v>0</v>
      </c>
      <c r="X111" s="23" t="str">
        <f t="shared" ca="1" si="229"/>
        <v/>
      </c>
      <c r="Y111" s="52" t="str">
        <f t="shared" ca="1" si="159"/>
        <v/>
      </c>
      <c r="Z111" s="68">
        <f ca="1">IFERROR(VLOOKUP(Y111,'（様式１号）３整理番号表'!$B$10:$H$16,2,FALSE),0)</f>
        <v>0</v>
      </c>
      <c r="AA111" s="52" t="str">
        <f t="shared" ca="1" si="160"/>
        <v/>
      </c>
      <c r="AB111" s="52" t="str">
        <f t="shared" ca="1" si="161"/>
        <v/>
      </c>
      <c r="AC111" s="68">
        <f ca="1">IFERROR(VLOOKUP(AB111,'（様式１号）３整理番号表'!$B$21:$H$22,2,FALSE),0)</f>
        <v>0</v>
      </c>
      <c r="AD111" s="52" t="str">
        <f t="shared" ca="1" si="155"/>
        <v/>
      </c>
      <c r="AE111" s="68">
        <f ca="1">IFERROR(VLOOKUP(AD111,'（様式１号）３整理番号表'!$B$26:$H$31,2,FALSE),0)</f>
        <v>0</v>
      </c>
      <c r="AF111" s="52" t="str">
        <f t="shared" ca="1" si="162"/>
        <v/>
      </c>
      <c r="AG111" s="68">
        <f ca="1">IFERROR(VLOOKUP(AF111,'（様式１号）３整理番号表'!$J$5:$N$59,2,FALSE),0)</f>
        <v>0</v>
      </c>
      <c r="AH111" s="51" t="str">
        <f t="shared" ca="1" si="163"/>
        <v/>
      </c>
      <c r="AI111" s="68">
        <f ca="1">IFERROR(VLOOKUP(AH111,'（様式１号）３整理番号表'!$P$5:$R$29,2,FALSE),0)</f>
        <v>0</v>
      </c>
      <c r="AJ111" s="71" t="str">
        <f t="shared" ca="1" si="164"/>
        <v/>
      </c>
      <c r="AK111" s="71" t="str">
        <f t="shared" ca="1" si="165"/>
        <v/>
      </c>
      <c r="AL111" s="71"/>
      <c r="AM111" s="51" t="str">
        <f t="shared" ca="1" si="166"/>
        <v/>
      </c>
      <c r="AN111" s="68">
        <f ca="1">IFERROR(VLOOKUP(AM111,'（様式１号）３整理番号表'!$P$5:$R$29,2,FALSE),0)</f>
        <v>0</v>
      </c>
      <c r="AO111" s="52" t="str">
        <f t="shared" ca="1" si="167"/>
        <v/>
      </c>
      <c r="AP111" s="68">
        <f t="shared" ca="1" si="232"/>
        <v>0</v>
      </c>
      <c r="AQ111" s="52" t="str">
        <f t="shared" ca="1" si="168"/>
        <v/>
      </c>
      <c r="AR111" s="23" t="str">
        <f t="shared" ca="1" si="169"/>
        <v/>
      </c>
      <c r="AS111" s="68" t="str">
        <f t="shared" ca="1" si="233"/>
        <v/>
      </c>
      <c r="AT111" s="188" t="str">
        <f t="shared" ca="1" si="170"/>
        <v/>
      </c>
      <c r="AU111" s="55" t="str">
        <f t="shared" ca="1" si="171"/>
        <v/>
      </c>
      <c r="AV111" s="655" t="str">
        <f t="shared" ca="1" si="256"/>
        <v/>
      </c>
      <c r="AW111" s="655" t="str">
        <f t="shared" ca="1" si="255"/>
        <v/>
      </c>
      <c r="AX111" s="655" t="str">
        <f t="shared" ca="1" si="255"/>
        <v/>
      </c>
      <c r="AY111" s="655" t="str">
        <f t="shared" ca="1" si="255"/>
        <v/>
      </c>
      <c r="AZ111" s="655" t="str">
        <f t="shared" ca="1" si="172"/>
        <v/>
      </c>
      <c r="BA111" s="655" t="str">
        <f t="shared" ca="1" si="257"/>
        <v/>
      </c>
      <c r="BB111" s="655" t="str">
        <f t="shared" ca="1" si="257"/>
        <v/>
      </c>
      <c r="BC111" s="655" t="str">
        <f t="shared" ca="1" si="257"/>
        <v/>
      </c>
      <c r="BD111" s="51" t="str">
        <f t="shared" ca="1" si="173"/>
        <v/>
      </c>
      <c r="BE111" s="52" t="str">
        <f t="shared" ca="1" si="174"/>
        <v/>
      </c>
      <c r="BF111" s="69">
        <f ca="1">IF(BD111&lt;&gt;"",INDEX('（様式１号）３整理番号表'!$AB$7:$AQ$12,MATCH(BD111,'（様式１号）３整理番号表'!$AA$7:$AA$12,0),MATCH(BE111,'（様式１号）３整理番号表'!$AB$6:$AQ$6,0)),0)</f>
        <v>0</v>
      </c>
      <c r="BG111" s="71" t="str">
        <f t="shared" ca="1" si="234"/>
        <v/>
      </c>
      <c r="BH111" s="54" t="str">
        <f t="shared" ca="1" si="235"/>
        <v/>
      </c>
      <c r="BI111" s="55" t="str">
        <f t="shared" ca="1" si="175"/>
        <v/>
      </c>
      <c r="BJ111" s="54" t="str">
        <f t="shared" ca="1" si="176"/>
        <v/>
      </c>
      <c r="BK111" s="53" t="str">
        <f t="shared" ca="1" si="177"/>
        <v/>
      </c>
      <c r="BL111" s="56" t="str">
        <f t="shared" ca="1" si="178"/>
        <v/>
      </c>
      <c r="BM111" s="57" t="str">
        <f t="shared" ca="1" si="179"/>
        <v/>
      </c>
      <c r="BN111" s="58" t="str">
        <f t="shared" ca="1" si="180"/>
        <v/>
      </c>
      <c r="BO111" s="56" t="str">
        <f t="shared" ca="1" si="181"/>
        <v/>
      </c>
      <c r="BP111" s="72" t="str">
        <f t="shared" ca="1" si="182"/>
        <v/>
      </c>
      <c r="BQ111" s="70" t="str">
        <f t="shared" ca="1" si="183"/>
        <v/>
      </c>
      <c r="BR111" s="160" t="str">
        <f t="shared" ca="1" si="216"/>
        <v/>
      </c>
      <c r="BS111" s="638" t="str">
        <f t="shared" ca="1" si="184"/>
        <v/>
      </c>
      <c r="BT111" s="51" t="str">
        <f t="shared" ca="1" si="185"/>
        <v/>
      </c>
      <c r="BU111" s="59" t="str">
        <f t="shared" ca="1" si="186"/>
        <v/>
      </c>
      <c r="BV111" s="60" t="str">
        <f t="shared" ca="1" si="187"/>
        <v/>
      </c>
      <c r="BW111" s="209">
        <f ca="1">IF('ポイント要件確認等（個別表）'!AD111=1,ROUNDDOWN('ポイント要件確認等（個別表）'!AV111,-3),IF('ポイント要件確認等（個別表）'!AD111=2,ROUNDDOWN('ポイント要件確認等（個別表）'!BH111,-3),IF('ポイント要件確認等（個別表）'!AD111=3,ROUNDDOWN('ポイント要件確認等（個別表）'!BT111,-3),0)))</f>
        <v>0</v>
      </c>
      <c r="BX111" s="60" t="str">
        <f t="shared" ca="1" si="188"/>
        <v/>
      </c>
      <c r="BY111" s="210" t="e">
        <f t="shared" ca="1" si="236"/>
        <v>#VALUE!</v>
      </c>
      <c r="BZ111" s="210">
        <f t="shared" ca="1" si="237"/>
        <v>0</v>
      </c>
      <c r="CA111" s="60" t="str">
        <f t="shared" ca="1" si="189"/>
        <v/>
      </c>
      <c r="CB111" s="60" t="str">
        <f t="shared" ca="1" si="190"/>
        <v/>
      </c>
      <c r="CC111" s="636"/>
      <c r="CD111" s="60" t="str">
        <f t="shared" ca="1" si="191"/>
        <v/>
      </c>
      <c r="CE111" s="161" t="str">
        <f t="shared" ca="1" si="192"/>
        <v/>
      </c>
      <c r="CF111" s="225" t="str">
        <f t="shared" ca="1" si="193"/>
        <v>含税額</v>
      </c>
      <c r="CG111" s="226" t="str">
        <f t="shared" ca="1" si="194"/>
        <v/>
      </c>
      <c r="CH111" s="61"/>
      <c r="CI111" s="223"/>
      <c r="CJ111" s="213">
        <v>101</v>
      </c>
      <c r="CK111" s="218"/>
      <c r="CL111" s="51"/>
      <c r="CM111" s="68" t="str">
        <f>IFERROR(VLOOKUP(CL111,'（様式１号）３整理番号表'!$T$5:$V$15,2,FALSE),"")</f>
        <v/>
      </c>
      <c r="CN111" s="52"/>
      <c r="CO111" s="68" t="str">
        <f>IFERROR(VLOOKUP(CN111,'（様式１号）３整理番号表'!$T$19:$V$24,2,FALSE),"")</f>
        <v/>
      </c>
      <c r="CP111" s="52"/>
      <c r="CQ111" s="210">
        <f t="shared" si="238"/>
        <v>0</v>
      </c>
      <c r="CR111" s="227">
        <f t="shared" si="239"/>
        <v>0</v>
      </c>
      <c r="CS111" s="335" t="str">
        <f t="shared" ca="1" si="217"/>
        <v/>
      </c>
      <c r="CT111" s="31" t="str">
        <f t="shared" ca="1" si="195"/>
        <v/>
      </c>
      <c r="CU111" s="30" t="str">
        <f t="shared" ca="1" si="218"/>
        <v/>
      </c>
      <c r="CV111" s="236" t="str">
        <f t="shared" ca="1" si="196"/>
        <v/>
      </c>
      <c r="CW111" s="236" t="str">
        <f t="shared" ca="1" si="197"/>
        <v/>
      </c>
      <c r="CX111" s="236" t="str">
        <f t="shared" ca="1" si="198"/>
        <v/>
      </c>
      <c r="CY111" s="236" t="str">
        <f t="shared" ca="1" si="199"/>
        <v/>
      </c>
      <c r="CZ111" s="296" t="str">
        <f ca="1">IFERROR(VLOOKUP($CS111,'（様式１号）３整理番号表'!$Z$19:$AB$32,3,FALSE),"")</f>
        <v/>
      </c>
      <c r="DA111" s="239" t="str">
        <f t="shared" ca="1" si="200"/>
        <v/>
      </c>
      <c r="DB111" s="5"/>
      <c r="DC111" s="301" t="str">
        <f t="shared" ca="1" si="219"/>
        <v/>
      </c>
      <c r="DD111" s="304" t="str">
        <f t="shared" ca="1" si="222"/>
        <v/>
      </c>
      <c r="DE111" s="293" t="str">
        <f t="shared" ca="1" si="223"/>
        <v/>
      </c>
      <c r="DF111" s="293" t="str">
        <f t="shared" ca="1" si="224"/>
        <v/>
      </c>
      <c r="DG111" s="293" t="str">
        <f t="shared" ca="1" si="225"/>
        <v/>
      </c>
      <c r="DH111" s="293" t="str">
        <f t="shared" ca="1" si="226"/>
        <v/>
      </c>
      <c r="DI111" s="309" t="str">
        <f t="shared" ca="1" si="227"/>
        <v/>
      </c>
      <c r="DJ111" s="315" t="str">
        <f t="shared" ca="1" si="201"/>
        <v/>
      </c>
      <c r="DK111" s="5" t="str">
        <f t="shared" ca="1" si="228"/>
        <v/>
      </c>
      <c r="DL111" s="6"/>
      <c r="DM111" s="304"/>
      <c r="DN111" s="7"/>
      <c r="DO111" s="7"/>
      <c r="DP111" s="7"/>
      <c r="DQ111" s="7"/>
      <c r="DR111" s="298" t="str">
        <f>IFERROR(VLOOKUP($DL111,'（様式１号）３整理番号表'!$Z$19:$AB$32,3,FALSE),"")</f>
        <v/>
      </c>
      <c r="DS111" s="239" t="str">
        <f t="shared" si="202"/>
        <v/>
      </c>
      <c r="DT111" s="5"/>
      <c r="DU111" s="8"/>
      <c r="DV111" s="62" t="str">
        <f t="shared" ca="1" si="203"/>
        <v/>
      </c>
      <c r="DX111" s="320">
        <f t="shared" ca="1" si="258"/>
        <v>0</v>
      </c>
      <c r="DY111" s="320">
        <f t="shared" ca="1" si="258"/>
        <v>0</v>
      </c>
      <c r="DZ111" s="320">
        <f t="shared" ca="1" si="258"/>
        <v>0</v>
      </c>
      <c r="EA111" s="320">
        <f t="shared" ca="1" si="258"/>
        <v>0</v>
      </c>
      <c r="EB111" s="320">
        <f t="shared" ca="1" si="258"/>
        <v>0</v>
      </c>
      <c r="EC111" s="320">
        <f t="shared" ca="1" si="258"/>
        <v>0</v>
      </c>
      <c r="ED111" s="320">
        <f t="shared" ca="1" si="258"/>
        <v>0</v>
      </c>
      <c r="EE111" s="320">
        <f t="shared" ca="1" si="258"/>
        <v>0</v>
      </c>
      <c r="EF111" s="320">
        <f t="shared" ca="1" si="258"/>
        <v>0</v>
      </c>
      <c r="EG111" s="320">
        <f t="shared" ca="1" si="258"/>
        <v>0</v>
      </c>
      <c r="EH111" s="320">
        <f t="shared" ca="1" si="258"/>
        <v>0</v>
      </c>
      <c r="EI111" s="320">
        <f t="shared" ca="1" si="258"/>
        <v>0</v>
      </c>
      <c r="EJ111" s="320">
        <f t="shared" ca="1" si="258"/>
        <v>0</v>
      </c>
      <c r="EK111" s="320">
        <f t="shared" ca="1" si="258"/>
        <v>0</v>
      </c>
      <c r="EM111" s="278" t="str">
        <f t="shared" ca="1" si="254"/>
        <v/>
      </c>
      <c r="EN111" s="278" t="str">
        <f t="shared" ca="1" si="220"/>
        <v/>
      </c>
      <c r="EO111" s="278" t="str">
        <f t="shared" ca="1" si="221"/>
        <v/>
      </c>
      <c r="EP111" s="278" t="str">
        <f t="shared" ca="1" si="204"/>
        <v/>
      </c>
      <c r="EQ111" s="278" t="str">
        <f ca="1">IFERROR(INDEX('郵便番号（石川県）'!$A$3:$F$2574,MATCH(INDIRECT("'("&amp;EM111&amp;")'!E7"),'郵便番号（石川県）'!$A$3:$A$2574,0),6),"")</f>
        <v/>
      </c>
      <c r="ER111" s="278" t="str">
        <f ca="1">IFERROR(INDEX('郵便番号（石川県）'!$A$3:$F$2574,MATCH(INDIRECT("'("&amp;$EM111&amp;")'!E7"),'郵便番号（石川県）'!$A$3:$A$2574,0),5),"")</f>
        <v/>
      </c>
      <c r="ES111" s="278" t="str">
        <f t="shared" ca="1" si="205"/>
        <v/>
      </c>
      <c r="ET111" s="278" t="str">
        <f t="shared" ca="1" si="206"/>
        <v/>
      </c>
      <c r="EU111" s="278" t="str">
        <f t="shared" ca="1" si="207"/>
        <v/>
      </c>
      <c r="EV111" s="278" t="str">
        <f t="shared" ca="1" si="208"/>
        <v/>
      </c>
      <c r="EW111" s="278" t="str">
        <f t="shared" ca="1" si="209"/>
        <v/>
      </c>
      <c r="EX111" s="278" t="str">
        <f t="shared" ca="1" si="210"/>
        <v/>
      </c>
      <c r="EY111" s="278" t="str">
        <f t="shared" ca="1" si="211"/>
        <v/>
      </c>
      <c r="EZ111" s="278" t="str">
        <f t="shared" ca="1" si="212"/>
        <v/>
      </c>
      <c r="FA111" s="278" t="str">
        <f t="shared" ca="1" si="213"/>
        <v/>
      </c>
      <c r="FB111" s="661" t="str">
        <f t="shared" ca="1" si="214"/>
        <v/>
      </c>
      <c r="FC111" s="663">
        <v>101</v>
      </c>
      <c r="FD111" s="279" t="str">
        <f t="shared" ca="1" si="215"/>
        <v/>
      </c>
    </row>
    <row r="112" spans="1:160" ht="34.5" customHeight="1" x14ac:dyDescent="0.15">
      <c r="A112" s="401">
        <f t="shared" ca="1" si="24"/>
        <v>0</v>
      </c>
      <c r="B112" s="402">
        <f t="shared" si="154"/>
        <v>1</v>
      </c>
      <c r="C112" s="403">
        <f t="shared" ca="1" si="242"/>
        <v>0</v>
      </c>
      <c r="D112" s="403">
        <f t="shared" ca="1" si="243"/>
        <v>0</v>
      </c>
      <c r="E112" s="403">
        <f t="shared" ca="1" si="244"/>
        <v>0</v>
      </c>
      <c r="F112" s="403">
        <f t="shared" ca="1" si="245"/>
        <v>0</v>
      </c>
      <c r="G112" s="403">
        <f t="shared" ca="1" si="246"/>
        <v>0</v>
      </c>
      <c r="H112" s="403">
        <f t="shared" si="247"/>
        <v>0</v>
      </c>
      <c r="I112" s="403">
        <f t="shared" ca="1" si="248"/>
        <v>0</v>
      </c>
      <c r="J112" s="403">
        <f t="shared" ca="1" si="249"/>
        <v>0</v>
      </c>
      <c r="K112" s="402">
        <f t="shared" ca="1" si="250"/>
        <v>0</v>
      </c>
      <c r="L112" s="402">
        <f t="shared" ca="1" si="251"/>
        <v>0</v>
      </c>
      <c r="M112" s="402">
        <f t="shared" ca="1" si="252"/>
        <v>0</v>
      </c>
      <c r="N112" s="404" t="str">
        <f t="shared" ca="1" si="253"/>
        <v>石川県</v>
      </c>
      <c r="O112" s="63"/>
      <c r="P112" s="145" t="s">
        <v>412</v>
      </c>
      <c r="Q112" s="322" t="str">
        <f t="shared" ca="1" si="156"/>
        <v/>
      </c>
      <c r="R112" s="322" t="str">
        <f t="shared" ca="1" si="157"/>
        <v/>
      </c>
      <c r="S112" s="32" t="str">
        <f t="shared" ca="1" si="240"/>
        <v/>
      </c>
      <c r="T112" s="32" t="str">
        <f t="shared" ca="1" si="241"/>
        <v/>
      </c>
      <c r="U112" s="186" t="str">
        <f t="shared" ca="1" si="158"/>
        <v/>
      </c>
      <c r="V112" s="326">
        <f ca="1">IFERROR(VLOOKUP(U112,'（様式１号）３整理番号表'!$B$4:$H$5,2,FALSE),0)</f>
        <v>0</v>
      </c>
      <c r="W112" s="67">
        <f t="shared" ca="1" si="231"/>
        <v>0</v>
      </c>
      <c r="X112" s="23" t="str">
        <f t="shared" ca="1" si="229"/>
        <v/>
      </c>
      <c r="Y112" s="52" t="str">
        <f t="shared" ca="1" si="159"/>
        <v/>
      </c>
      <c r="Z112" s="68">
        <f ca="1">IFERROR(VLOOKUP(Y112,'（様式１号）３整理番号表'!$B$10:$H$16,2,FALSE),0)</f>
        <v>0</v>
      </c>
      <c r="AA112" s="52" t="str">
        <f t="shared" ca="1" si="160"/>
        <v/>
      </c>
      <c r="AB112" s="52" t="str">
        <f t="shared" ca="1" si="161"/>
        <v/>
      </c>
      <c r="AC112" s="68">
        <f ca="1">IFERROR(VLOOKUP(AB112,'（様式１号）３整理番号表'!$B$21:$H$22,2,FALSE),0)</f>
        <v>0</v>
      </c>
      <c r="AD112" s="52" t="str">
        <f t="shared" ca="1" si="155"/>
        <v/>
      </c>
      <c r="AE112" s="68">
        <f ca="1">IFERROR(VLOOKUP(AD112,'（様式１号）３整理番号表'!$B$26:$H$31,2,FALSE),0)</f>
        <v>0</v>
      </c>
      <c r="AF112" s="52" t="str">
        <f t="shared" ca="1" si="162"/>
        <v/>
      </c>
      <c r="AG112" s="68">
        <f ca="1">IFERROR(VLOOKUP(AF112,'（様式１号）３整理番号表'!$J$5:$N$59,2,FALSE),0)</f>
        <v>0</v>
      </c>
      <c r="AH112" s="51" t="str">
        <f t="shared" ca="1" si="163"/>
        <v/>
      </c>
      <c r="AI112" s="68">
        <f ca="1">IFERROR(VLOOKUP(AH112,'（様式１号）３整理番号表'!$P$5:$R$29,2,FALSE),0)</f>
        <v>0</v>
      </c>
      <c r="AJ112" s="71" t="str">
        <f t="shared" ca="1" si="164"/>
        <v/>
      </c>
      <c r="AK112" s="71" t="str">
        <f t="shared" ca="1" si="165"/>
        <v/>
      </c>
      <c r="AL112" s="71"/>
      <c r="AM112" s="51" t="str">
        <f t="shared" ca="1" si="166"/>
        <v/>
      </c>
      <c r="AN112" s="68">
        <f ca="1">IFERROR(VLOOKUP(AM112,'（様式１号）３整理番号表'!$P$5:$R$29,2,FALSE),0)</f>
        <v>0</v>
      </c>
      <c r="AO112" s="52" t="str">
        <f t="shared" ca="1" si="167"/>
        <v/>
      </c>
      <c r="AP112" s="68">
        <f t="shared" ca="1" si="232"/>
        <v>0</v>
      </c>
      <c r="AQ112" s="52" t="str">
        <f t="shared" ca="1" si="168"/>
        <v/>
      </c>
      <c r="AR112" s="23" t="str">
        <f t="shared" ca="1" si="169"/>
        <v/>
      </c>
      <c r="AS112" s="68" t="str">
        <f t="shared" ca="1" si="233"/>
        <v/>
      </c>
      <c r="AT112" s="188" t="str">
        <f t="shared" ca="1" si="170"/>
        <v/>
      </c>
      <c r="AU112" s="55" t="str">
        <f t="shared" ca="1" si="171"/>
        <v/>
      </c>
      <c r="AV112" s="655" t="str">
        <f t="shared" ca="1" si="256"/>
        <v/>
      </c>
      <c r="AW112" s="655" t="str">
        <f t="shared" ca="1" si="255"/>
        <v/>
      </c>
      <c r="AX112" s="655" t="str">
        <f t="shared" ca="1" si="255"/>
        <v/>
      </c>
      <c r="AY112" s="655" t="str">
        <f t="shared" ca="1" si="255"/>
        <v/>
      </c>
      <c r="AZ112" s="655" t="str">
        <f t="shared" ca="1" si="172"/>
        <v/>
      </c>
      <c r="BA112" s="655" t="str">
        <f t="shared" ca="1" si="257"/>
        <v/>
      </c>
      <c r="BB112" s="655" t="str">
        <f t="shared" ca="1" si="257"/>
        <v/>
      </c>
      <c r="BC112" s="655" t="str">
        <f t="shared" ca="1" si="257"/>
        <v/>
      </c>
      <c r="BD112" s="51" t="str">
        <f t="shared" ca="1" si="173"/>
        <v/>
      </c>
      <c r="BE112" s="52" t="str">
        <f t="shared" ca="1" si="174"/>
        <v/>
      </c>
      <c r="BF112" s="69">
        <f ca="1">IF(BD112&lt;&gt;"",INDEX('（様式１号）３整理番号表'!$AB$7:$AQ$12,MATCH(BD112,'（様式１号）３整理番号表'!$AA$7:$AA$12,0),MATCH(BE112,'（様式１号）３整理番号表'!$AB$6:$AQ$6,0)),0)</f>
        <v>0</v>
      </c>
      <c r="BG112" s="71" t="str">
        <f t="shared" ca="1" si="234"/>
        <v/>
      </c>
      <c r="BH112" s="54" t="str">
        <f t="shared" ca="1" si="235"/>
        <v/>
      </c>
      <c r="BI112" s="55" t="str">
        <f t="shared" ca="1" si="175"/>
        <v/>
      </c>
      <c r="BJ112" s="54" t="str">
        <f t="shared" ca="1" si="176"/>
        <v/>
      </c>
      <c r="BK112" s="53" t="str">
        <f t="shared" ca="1" si="177"/>
        <v/>
      </c>
      <c r="BL112" s="56" t="str">
        <f t="shared" ca="1" si="178"/>
        <v/>
      </c>
      <c r="BM112" s="57" t="str">
        <f t="shared" ca="1" si="179"/>
        <v/>
      </c>
      <c r="BN112" s="58" t="str">
        <f t="shared" ca="1" si="180"/>
        <v/>
      </c>
      <c r="BO112" s="56" t="str">
        <f t="shared" ca="1" si="181"/>
        <v/>
      </c>
      <c r="BP112" s="72" t="str">
        <f t="shared" ca="1" si="182"/>
        <v/>
      </c>
      <c r="BQ112" s="70" t="str">
        <f t="shared" ca="1" si="183"/>
        <v/>
      </c>
      <c r="BR112" s="160" t="str">
        <f t="shared" ca="1" si="216"/>
        <v/>
      </c>
      <c r="BS112" s="638" t="str">
        <f t="shared" ca="1" si="184"/>
        <v/>
      </c>
      <c r="BT112" s="51" t="str">
        <f t="shared" ca="1" si="185"/>
        <v/>
      </c>
      <c r="BU112" s="59" t="str">
        <f t="shared" ca="1" si="186"/>
        <v/>
      </c>
      <c r="BV112" s="60" t="str">
        <f t="shared" ca="1" si="187"/>
        <v/>
      </c>
      <c r="BW112" s="209">
        <f ca="1">IF('ポイント要件確認等（個別表）'!AD112=1,ROUNDDOWN('ポイント要件確認等（個別表）'!AV112,-3),IF('ポイント要件確認等（個別表）'!AD112=2,ROUNDDOWN('ポイント要件確認等（個別表）'!BH112,-3),IF('ポイント要件確認等（個別表）'!AD112=3,ROUNDDOWN('ポイント要件確認等（個別表）'!BT112,-3),0)))</f>
        <v>0</v>
      </c>
      <c r="BX112" s="60" t="str">
        <f t="shared" ca="1" si="188"/>
        <v/>
      </c>
      <c r="BY112" s="210" t="e">
        <f t="shared" ca="1" si="236"/>
        <v>#VALUE!</v>
      </c>
      <c r="BZ112" s="210">
        <f t="shared" ca="1" si="237"/>
        <v>0</v>
      </c>
      <c r="CA112" s="60" t="str">
        <f t="shared" ca="1" si="189"/>
        <v/>
      </c>
      <c r="CB112" s="60" t="str">
        <f t="shared" ca="1" si="190"/>
        <v/>
      </c>
      <c r="CC112" s="636"/>
      <c r="CD112" s="60" t="str">
        <f t="shared" ca="1" si="191"/>
        <v/>
      </c>
      <c r="CE112" s="161" t="str">
        <f t="shared" ca="1" si="192"/>
        <v/>
      </c>
      <c r="CF112" s="225" t="str">
        <f t="shared" ca="1" si="193"/>
        <v>含税額</v>
      </c>
      <c r="CG112" s="226" t="str">
        <f t="shared" ca="1" si="194"/>
        <v/>
      </c>
      <c r="CH112" s="61"/>
      <c r="CI112" s="223"/>
      <c r="CJ112" s="213">
        <v>102</v>
      </c>
      <c r="CK112" s="218"/>
      <c r="CL112" s="51"/>
      <c r="CM112" s="68" t="str">
        <f>IFERROR(VLOOKUP(CL112,'（様式１号）３整理番号表'!$T$5:$V$15,2,FALSE),"")</f>
        <v/>
      </c>
      <c r="CN112" s="52"/>
      <c r="CO112" s="68" t="str">
        <f>IFERROR(VLOOKUP(CN112,'（様式１号）３整理番号表'!$T$19:$V$24,2,FALSE),"")</f>
        <v/>
      </c>
      <c r="CP112" s="52"/>
      <c r="CQ112" s="210">
        <f t="shared" si="238"/>
        <v>0</v>
      </c>
      <c r="CR112" s="227">
        <f t="shared" si="239"/>
        <v>0</v>
      </c>
      <c r="CS112" s="335" t="str">
        <f t="shared" ca="1" si="217"/>
        <v/>
      </c>
      <c r="CT112" s="31" t="str">
        <f t="shared" ca="1" si="195"/>
        <v/>
      </c>
      <c r="CU112" s="30" t="str">
        <f t="shared" ca="1" si="218"/>
        <v/>
      </c>
      <c r="CV112" s="236" t="str">
        <f t="shared" ca="1" si="196"/>
        <v/>
      </c>
      <c r="CW112" s="236" t="str">
        <f t="shared" ca="1" si="197"/>
        <v/>
      </c>
      <c r="CX112" s="236" t="str">
        <f t="shared" ca="1" si="198"/>
        <v/>
      </c>
      <c r="CY112" s="236" t="str">
        <f t="shared" ca="1" si="199"/>
        <v/>
      </c>
      <c r="CZ112" s="296" t="str">
        <f ca="1">IFERROR(VLOOKUP($CS112,'（様式１号）３整理番号表'!$Z$19:$AB$32,3,FALSE),"")</f>
        <v/>
      </c>
      <c r="DA112" s="239" t="str">
        <f t="shared" ca="1" si="200"/>
        <v/>
      </c>
      <c r="DB112" s="5"/>
      <c r="DC112" s="301" t="str">
        <f t="shared" ca="1" si="219"/>
        <v/>
      </c>
      <c r="DD112" s="304" t="str">
        <f t="shared" ca="1" si="222"/>
        <v/>
      </c>
      <c r="DE112" s="293" t="str">
        <f t="shared" ca="1" si="223"/>
        <v/>
      </c>
      <c r="DF112" s="293" t="str">
        <f t="shared" ca="1" si="224"/>
        <v/>
      </c>
      <c r="DG112" s="293" t="str">
        <f t="shared" ca="1" si="225"/>
        <v/>
      </c>
      <c r="DH112" s="293" t="str">
        <f t="shared" ca="1" si="226"/>
        <v/>
      </c>
      <c r="DI112" s="309" t="str">
        <f t="shared" ca="1" si="227"/>
        <v/>
      </c>
      <c r="DJ112" s="315" t="str">
        <f t="shared" ca="1" si="201"/>
        <v/>
      </c>
      <c r="DK112" s="5" t="str">
        <f t="shared" ca="1" si="228"/>
        <v/>
      </c>
      <c r="DL112" s="6"/>
      <c r="DM112" s="304"/>
      <c r="DN112" s="7"/>
      <c r="DO112" s="7"/>
      <c r="DP112" s="7"/>
      <c r="DQ112" s="7"/>
      <c r="DR112" s="298" t="str">
        <f>IFERROR(VLOOKUP($DL112,'（様式１号）３整理番号表'!$Z$19:$AB$32,3,FALSE),"")</f>
        <v/>
      </c>
      <c r="DS112" s="239" t="str">
        <f t="shared" si="202"/>
        <v/>
      </c>
      <c r="DT112" s="5"/>
      <c r="DU112" s="8"/>
      <c r="DV112" s="62" t="str">
        <f t="shared" ca="1" si="203"/>
        <v/>
      </c>
      <c r="DX112" s="320">
        <f t="shared" ca="1" si="258"/>
        <v>0</v>
      </c>
      <c r="DY112" s="320">
        <f t="shared" ca="1" si="258"/>
        <v>0</v>
      </c>
      <c r="DZ112" s="320">
        <f t="shared" ca="1" si="258"/>
        <v>0</v>
      </c>
      <c r="EA112" s="320">
        <f t="shared" ca="1" si="258"/>
        <v>0</v>
      </c>
      <c r="EB112" s="320">
        <f t="shared" ca="1" si="258"/>
        <v>0</v>
      </c>
      <c r="EC112" s="320">
        <f t="shared" ca="1" si="258"/>
        <v>0</v>
      </c>
      <c r="ED112" s="320">
        <f t="shared" ca="1" si="258"/>
        <v>0</v>
      </c>
      <c r="EE112" s="320">
        <f t="shared" ca="1" si="258"/>
        <v>0</v>
      </c>
      <c r="EF112" s="320">
        <f t="shared" ca="1" si="258"/>
        <v>0</v>
      </c>
      <c r="EG112" s="320">
        <f t="shared" ca="1" si="258"/>
        <v>0</v>
      </c>
      <c r="EH112" s="320">
        <f t="shared" ca="1" si="258"/>
        <v>0</v>
      </c>
      <c r="EI112" s="320">
        <f t="shared" ca="1" si="258"/>
        <v>0</v>
      </c>
      <c r="EJ112" s="320">
        <f t="shared" ca="1" si="258"/>
        <v>0</v>
      </c>
      <c r="EK112" s="320">
        <f t="shared" ca="1" si="258"/>
        <v>0</v>
      </c>
      <c r="EM112" s="278" t="str">
        <f t="shared" ca="1" si="254"/>
        <v/>
      </c>
      <c r="EN112" s="278" t="str">
        <f t="shared" ca="1" si="220"/>
        <v/>
      </c>
      <c r="EO112" s="278" t="str">
        <f t="shared" ca="1" si="221"/>
        <v/>
      </c>
      <c r="EP112" s="278" t="str">
        <f t="shared" ca="1" si="204"/>
        <v/>
      </c>
      <c r="EQ112" s="278" t="str">
        <f ca="1">IFERROR(INDEX('郵便番号（石川県）'!$A$3:$F$2574,MATCH(INDIRECT("'("&amp;EM112&amp;")'!E7"),'郵便番号（石川県）'!$A$3:$A$2574,0),6),"")</f>
        <v/>
      </c>
      <c r="ER112" s="278" t="str">
        <f ca="1">IFERROR(INDEX('郵便番号（石川県）'!$A$3:$F$2574,MATCH(INDIRECT("'("&amp;$EM112&amp;")'!E7"),'郵便番号（石川県）'!$A$3:$A$2574,0),5),"")</f>
        <v/>
      </c>
      <c r="ES112" s="278" t="str">
        <f t="shared" ca="1" si="205"/>
        <v/>
      </c>
      <c r="ET112" s="278" t="str">
        <f t="shared" ca="1" si="206"/>
        <v/>
      </c>
      <c r="EU112" s="278" t="str">
        <f t="shared" ca="1" si="207"/>
        <v/>
      </c>
      <c r="EV112" s="278" t="str">
        <f t="shared" ca="1" si="208"/>
        <v/>
      </c>
      <c r="EW112" s="278" t="str">
        <f t="shared" ca="1" si="209"/>
        <v/>
      </c>
      <c r="EX112" s="278" t="str">
        <f t="shared" ca="1" si="210"/>
        <v/>
      </c>
      <c r="EY112" s="278" t="str">
        <f t="shared" ca="1" si="211"/>
        <v/>
      </c>
      <c r="EZ112" s="278" t="str">
        <f t="shared" ca="1" si="212"/>
        <v/>
      </c>
      <c r="FA112" s="278" t="str">
        <f t="shared" ca="1" si="213"/>
        <v/>
      </c>
      <c r="FB112" s="661" t="str">
        <f t="shared" ca="1" si="214"/>
        <v/>
      </c>
      <c r="FC112" s="664">
        <v>102</v>
      </c>
      <c r="FD112" s="279" t="str">
        <f t="shared" ca="1" si="215"/>
        <v/>
      </c>
    </row>
    <row r="113" spans="1:160" ht="34.5" customHeight="1" x14ac:dyDescent="0.15">
      <c r="A113" s="401">
        <f t="shared" ca="1" si="24"/>
        <v>0</v>
      </c>
      <c r="B113" s="402">
        <f t="shared" si="154"/>
        <v>1</v>
      </c>
      <c r="C113" s="403">
        <f t="shared" ca="1" si="242"/>
        <v>0</v>
      </c>
      <c r="D113" s="403">
        <f t="shared" ca="1" si="243"/>
        <v>0</v>
      </c>
      <c r="E113" s="403">
        <f t="shared" ca="1" si="244"/>
        <v>0</v>
      </c>
      <c r="F113" s="403">
        <f t="shared" ca="1" si="245"/>
        <v>0</v>
      </c>
      <c r="G113" s="403">
        <f t="shared" ca="1" si="246"/>
        <v>0</v>
      </c>
      <c r="H113" s="403">
        <f t="shared" si="247"/>
        <v>0</v>
      </c>
      <c r="I113" s="403">
        <f t="shared" ca="1" si="248"/>
        <v>0</v>
      </c>
      <c r="J113" s="403">
        <f t="shared" ca="1" si="249"/>
        <v>0</v>
      </c>
      <c r="K113" s="402">
        <f t="shared" ca="1" si="250"/>
        <v>0</v>
      </c>
      <c r="L113" s="402">
        <f t="shared" ca="1" si="251"/>
        <v>0</v>
      </c>
      <c r="M113" s="402">
        <f t="shared" ca="1" si="252"/>
        <v>0</v>
      </c>
      <c r="N113" s="404" t="str">
        <f t="shared" ca="1" si="253"/>
        <v>石川県</v>
      </c>
      <c r="O113" s="63"/>
      <c r="P113" s="145" t="s">
        <v>412</v>
      </c>
      <c r="Q113" s="322" t="str">
        <f t="shared" ca="1" si="156"/>
        <v/>
      </c>
      <c r="R113" s="322" t="str">
        <f t="shared" ca="1" si="157"/>
        <v/>
      </c>
      <c r="S113" s="32" t="str">
        <f t="shared" ca="1" si="240"/>
        <v/>
      </c>
      <c r="T113" s="32" t="str">
        <f t="shared" ca="1" si="241"/>
        <v/>
      </c>
      <c r="U113" s="186" t="str">
        <f t="shared" ca="1" si="158"/>
        <v/>
      </c>
      <c r="V113" s="326">
        <f ca="1">IFERROR(VLOOKUP(U113,'（様式１号）３整理番号表'!$B$4:$H$5,2,FALSE),0)</f>
        <v>0</v>
      </c>
      <c r="W113" s="67">
        <f t="shared" ca="1" si="231"/>
        <v>0</v>
      </c>
      <c r="X113" s="23" t="str">
        <f t="shared" ca="1" si="229"/>
        <v/>
      </c>
      <c r="Y113" s="52" t="str">
        <f t="shared" ca="1" si="159"/>
        <v/>
      </c>
      <c r="Z113" s="68">
        <f ca="1">IFERROR(VLOOKUP(Y113,'（様式１号）３整理番号表'!$B$10:$H$16,2,FALSE),0)</f>
        <v>0</v>
      </c>
      <c r="AA113" s="52" t="str">
        <f t="shared" ca="1" si="160"/>
        <v/>
      </c>
      <c r="AB113" s="52" t="str">
        <f t="shared" ca="1" si="161"/>
        <v/>
      </c>
      <c r="AC113" s="68">
        <f ca="1">IFERROR(VLOOKUP(AB113,'（様式１号）３整理番号表'!$B$21:$H$22,2,FALSE),0)</f>
        <v>0</v>
      </c>
      <c r="AD113" s="52" t="str">
        <f t="shared" ca="1" si="155"/>
        <v/>
      </c>
      <c r="AE113" s="68">
        <f ca="1">IFERROR(VLOOKUP(AD113,'（様式１号）３整理番号表'!$B$26:$H$31,2,FALSE),0)</f>
        <v>0</v>
      </c>
      <c r="AF113" s="52" t="str">
        <f t="shared" ca="1" si="162"/>
        <v/>
      </c>
      <c r="AG113" s="68">
        <f ca="1">IFERROR(VLOOKUP(AF113,'（様式１号）３整理番号表'!$J$5:$N$59,2,FALSE),0)</f>
        <v>0</v>
      </c>
      <c r="AH113" s="51" t="str">
        <f t="shared" ca="1" si="163"/>
        <v/>
      </c>
      <c r="AI113" s="68">
        <f ca="1">IFERROR(VLOOKUP(AH113,'（様式１号）３整理番号表'!$P$5:$R$29,2,FALSE),0)</f>
        <v>0</v>
      </c>
      <c r="AJ113" s="71" t="str">
        <f t="shared" ca="1" si="164"/>
        <v/>
      </c>
      <c r="AK113" s="71" t="str">
        <f t="shared" ca="1" si="165"/>
        <v/>
      </c>
      <c r="AL113" s="71"/>
      <c r="AM113" s="51" t="str">
        <f t="shared" ca="1" si="166"/>
        <v/>
      </c>
      <c r="AN113" s="68">
        <f ca="1">IFERROR(VLOOKUP(AM113,'（様式１号）３整理番号表'!$P$5:$R$29,2,FALSE),0)</f>
        <v>0</v>
      </c>
      <c r="AO113" s="52" t="str">
        <f t="shared" ca="1" si="167"/>
        <v/>
      </c>
      <c r="AP113" s="68">
        <f t="shared" ca="1" si="232"/>
        <v>0</v>
      </c>
      <c r="AQ113" s="52" t="str">
        <f t="shared" ca="1" si="168"/>
        <v/>
      </c>
      <c r="AR113" s="23" t="str">
        <f t="shared" ca="1" si="169"/>
        <v/>
      </c>
      <c r="AS113" s="68" t="str">
        <f t="shared" ca="1" si="233"/>
        <v/>
      </c>
      <c r="AT113" s="188" t="str">
        <f t="shared" ca="1" si="170"/>
        <v/>
      </c>
      <c r="AU113" s="55" t="str">
        <f t="shared" ca="1" si="171"/>
        <v/>
      </c>
      <c r="AV113" s="655" t="str">
        <f t="shared" ca="1" si="256"/>
        <v/>
      </c>
      <c r="AW113" s="655" t="str">
        <f t="shared" ca="1" si="255"/>
        <v/>
      </c>
      <c r="AX113" s="655" t="str">
        <f t="shared" ca="1" si="255"/>
        <v/>
      </c>
      <c r="AY113" s="655" t="str">
        <f t="shared" ca="1" si="255"/>
        <v/>
      </c>
      <c r="AZ113" s="655" t="str">
        <f t="shared" ca="1" si="172"/>
        <v/>
      </c>
      <c r="BA113" s="655" t="str">
        <f t="shared" ca="1" si="257"/>
        <v/>
      </c>
      <c r="BB113" s="655" t="str">
        <f t="shared" ca="1" si="257"/>
        <v/>
      </c>
      <c r="BC113" s="655" t="str">
        <f t="shared" ca="1" si="257"/>
        <v/>
      </c>
      <c r="BD113" s="51" t="str">
        <f t="shared" ca="1" si="173"/>
        <v/>
      </c>
      <c r="BE113" s="52" t="str">
        <f t="shared" ca="1" si="174"/>
        <v/>
      </c>
      <c r="BF113" s="69">
        <f ca="1">IF(BD113&lt;&gt;"",INDEX('（様式１号）３整理番号表'!$AB$7:$AQ$12,MATCH(BD113,'（様式１号）３整理番号表'!$AA$7:$AA$12,0),MATCH(BE113,'（様式１号）３整理番号表'!$AB$6:$AQ$6,0)),0)</f>
        <v>0</v>
      </c>
      <c r="BG113" s="71" t="str">
        <f t="shared" ca="1" si="234"/>
        <v/>
      </c>
      <c r="BH113" s="54" t="str">
        <f t="shared" ca="1" si="235"/>
        <v/>
      </c>
      <c r="BI113" s="55" t="str">
        <f t="shared" ca="1" si="175"/>
        <v/>
      </c>
      <c r="BJ113" s="54" t="str">
        <f t="shared" ca="1" si="176"/>
        <v/>
      </c>
      <c r="BK113" s="53" t="str">
        <f t="shared" ca="1" si="177"/>
        <v/>
      </c>
      <c r="BL113" s="56" t="str">
        <f t="shared" ca="1" si="178"/>
        <v/>
      </c>
      <c r="BM113" s="57" t="str">
        <f t="shared" ca="1" si="179"/>
        <v/>
      </c>
      <c r="BN113" s="58" t="str">
        <f t="shared" ca="1" si="180"/>
        <v/>
      </c>
      <c r="BO113" s="56" t="str">
        <f t="shared" ca="1" si="181"/>
        <v/>
      </c>
      <c r="BP113" s="72" t="str">
        <f t="shared" ca="1" si="182"/>
        <v/>
      </c>
      <c r="BQ113" s="70" t="str">
        <f t="shared" ca="1" si="183"/>
        <v/>
      </c>
      <c r="BR113" s="160" t="str">
        <f t="shared" ca="1" si="216"/>
        <v/>
      </c>
      <c r="BS113" s="638" t="str">
        <f t="shared" ca="1" si="184"/>
        <v/>
      </c>
      <c r="BT113" s="51" t="str">
        <f t="shared" ca="1" si="185"/>
        <v/>
      </c>
      <c r="BU113" s="59" t="str">
        <f t="shared" ca="1" si="186"/>
        <v/>
      </c>
      <c r="BV113" s="60" t="str">
        <f t="shared" ca="1" si="187"/>
        <v/>
      </c>
      <c r="BW113" s="209">
        <f ca="1">IF('ポイント要件確認等（個別表）'!AD113=1,ROUNDDOWN('ポイント要件確認等（個別表）'!AV113,-3),IF('ポイント要件確認等（個別表）'!AD113=2,ROUNDDOWN('ポイント要件確認等（個別表）'!BH113,-3),IF('ポイント要件確認等（個別表）'!AD113=3,ROUNDDOWN('ポイント要件確認等（個別表）'!BT113,-3),0)))</f>
        <v>0</v>
      </c>
      <c r="BX113" s="60" t="str">
        <f t="shared" ca="1" si="188"/>
        <v/>
      </c>
      <c r="BY113" s="210" t="e">
        <f t="shared" ca="1" si="236"/>
        <v>#VALUE!</v>
      </c>
      <c r="BZ113" s="210">
        <f t="shared" ca="1" si="237"/>
        <v>0</v>
      </c>
      <c r="CA113" s="60" t="str">
        <f t="shared" ca="1" si="189"/>
        <v/>
      </c>
      <c r="CB113" s="60" t="str">
        <f t="shared" ca="1" si="190"/>
        <v/>
      </c>
      <c r="CC113" s="636"/>
      <c r="CD113" s="60" t="str">
        <f t="shared" ca="1" si="191"/>
        <v/>
      </c>
      <c r="CE113" s="161" t="str">
        <f t="shared" ca="1" si="192"/>
        <v/>
      </c>
      <c r="CF113" s="225" t="str">
        <f t="shared" ca="1" si="193"/>
        <v>含税額</v>
      </c>
      <c r="CG113" s="226" t="str">
        <f t="shared" ca="1" si="194"/>
        <v/>
      </c>
      <c r="CH113" s="61"/>
      <c r="CI113" s="223"/>
      <c r="CJ113" s="213">
        <v>103</v>
      </c>
      <c r="CK113" s="218"/>
      <c r="CL113" s="51"/>
      <c r="CM113" s="68" t="str">
        <f>IFERROR(VLOOKUP(CL113,'（様式１号）３整理番号表'!$T$5:$V$15,2,FALSE),"")</f>
        <v/>
      </c>
      <c r="CN113" s="52"/>
      <c r="CO113" s="68" t="str">
        <f>IFERROR(VLOOKUP(CN113,'（様式１号）３整理番号表'!$T$19:$V$24,2,FALSE),"")</f>
        <v/>
      </c>
      <c r="CP113" s="52"/>
      <c r="CQ113" s="210">
        <f t="shared" si="238"/>
        <v>0</v>
      </c>
      <c r="CR113" s="227">
        <f t="shared" si="239"/>
        <v>0</v>
      </c>
      <c r="CS113" s="335" t="str">
        <f t="shared" ca="1" si="217"/>
        <v/>
      </c>
      <c r="CT113" s="31" t="str">
        <f t="shared" ca="1" si="195"/>
        <v/>
      </c>
      <c r="CU113" s="30" t="str">
        <f t="shared" ca="1" si="218"/>
        <v/>
      </c>
      <c r="CV113" s="236" t="str">
        <f t="shared" ca="1" si="196"/>
        <v/>
      </c>
      <c r="CW113" s="236" t="str">
        <f t="shared" ca="1" si="197"/>
        <v/>
      </c>
      <c r="CX113" s="236" t="str">
        <f t="shared" ca="1" si="198"/>
        <v/>
      </c>
      <c r="CY113" s="236" t="str">
        <f t="shared" ca="1" si="199"/>
        <v/>
      </c>
      <c r="CZ113" s="296" t="str">
        <f ca="1">IFERROR(VLOOKUP($CS113,'（様式１号）３整理番号表'!$Z$19:$AB$32,3,FALSE),"")</f>
        <v/>
      </c>
      <c r="DA113" s="239" t="str">
        <f t="shared" ca="1" si="200"/>
        <v/>
      </c>
      <c r="DB113" s="5"/>
      <c r="DC113" s="301" t="str">
        <f t="shared" ca="1" si="219"/>
        <v/>
      </c>
      <c r="DD113" s="304" t="str">
        <f t="shared" ca="1" si="222"/>
        <v/>
      </c>
      <c r="DE113" s="293" t="str">
        <f t="shared" ca="1" si="223"/>
        <v/>
      </c>
      <c r="DF113" s="293" t="str">
        <f t="shared" ca="1" si="224"/>
        <v/>
      </c>
      <c r="DG113" s="293" t="str">
        <f t="shared" ca="1" si="225"/>
        <v/>
      </c>
      <c r="DH113" s="293" t="str">
        <f t="shared" ca="1" si="226"/>
        <v/>
      </c>
      <c r="DI113" s="309" t="str">
        <f t="shared" ca="1" si="227"/>
        <v/>
      </c>
      <c r="DJ113" s="315" t="str">
        <f t="shared" ca="1" si="201"/>
        <v/>
      </c>
      <c r="DK113" s="5" t="str">
        <f t="shared" ca="1" si="228"/>
        <v/>
      </c>
      <c r="DL113" s="6"/>
      <c r="DM113" s="304"/>
      <c r="DN113" s="7"/>
      <c r="DO113" s="7"/>
      <c r="DP113" s="7"/>
      <c r="DQ113" s="7"/>
      <c r="DR113" s="298" t="str">
        <f>IFERROR(VLOOKUP($DL113,'（様式１号）３整理番号表'!$Z$19:$AB$32,3,FALSE),"")</f>
        <v/>
      </c>
      <c r="DS113" s="239" t="str">
        <f t="shared" si="202"/>
        <v/>
      </c>
      <c r="DT113" s="5"/>
      <c r="DU113" s="8"/>
      <c r="DV113" s="62" t="str">
        <f t="shared" ca="1" si="203"/>
        <v/>
      </c>
      <c r="DX113" s="320">
        <f t="shared" ca="1" si="258"/>
        <v>0</v>
      </c>
      <c r="DY113" s="320">
        <f t="shared" ca="1" si="258"/>
        <v>0</v>
      </c>
      <c r="DZ113" s="320">
        <f t="shared" ca="1" si="258"/>
        <v>0</v>
      </c>
      <c r="EA113" s="320">
        <f t="shared" ca="1" si="258"/>
        <v>0</v>
      </c>
      <c r="EB113" s="320">
        <f t="shared" ca="1" si="258"/>
        <v>0</v>
      </c>
      <c r="EC113" s="320">
        <f t="shared" ca="1" si="258"/>
        <v>0</v>
      </c>
      <c r="ED113" s="320">
        <f t="shared" ca="1" si="258"/>
        <v>0</v>
      </c>
      <c r="EE113" s="320">
        <f t="shared" ca="1" si="258"/>
        <v>0</v>
      </c>
      <c r="EF113" s="320">
        <f t="shared" ca="1" si="258"/>
        <v>0</v>
      </c>
      <c r="EG113" s="320">
        <f t="shared" ca="1" si="258"/>
        <v>0</v>
      </c>
      <c r="EH113" s="320">
        <f t="shared" ca="1" si="258"/>
        <v>0</v>
      </c>
      <c r="EI113" s="320">
        <f t="shared" ca="1" si="258"/>
        <v>0</v>
      </c>
      <c r="EJ113" s="320">
        <f t="shared" ca="1" si="258"/>
        <v>0</v>
      </c>
      <c r="EK113" s="320">
        <f t="shared" ca="1" si="258"/>
        <v>0</v>
      </c>
      <c r="EM113" s="278" t="str">
        <f t="shared" ca="1" si="254"/>
        <v/>
      </c>
      <c r="EN113" s="278" t="str">
        <f t="shared" ca="1" si="220"/>
        <v/>
      </c>
      <c r="EO113" s="278" t="str">
        <f t="shared" ca="1" si="221"/>
        <v/>
      </c>
      <c r="EP113" s="278" t="str">
        <f t="shared" ca="1" si="204"/>
        <v/>
      </c>
      <c r="EQ113" s="278" t="str">
        <f ca="1">IFERROR(INDEX('郵便番号（石川県）'!$A$3:$F$2574,MATCH(INDIRECT("'("&amp;EM113&amp;")'!E7"),'郵便番号（石川県）'!$A$3:$A$2574,0),6),"")</f>
        <v/>
      </c>
      <c r="ER113" s="278" t="str">
        <f ca="1">IFERROR(INDEX('郵便番号（石川県）'!$A$3:$F$2574,MATCH(INDIRECT("'("&amp;$EM113&amp;")'!E7"),'郵便番号（石川県）'!$A$3:$A$2574,0),5),"")</f>
        <v/>
      </c>
      <c r="ES113" s="278" t="str">
        <f t="shared" ca="1" si="205"/>
        <v/>
      </c>
      <c r="ET113" s="278" t="str">
        <f t="shared" ca="1" si="206"/>
        <v/>
      </c>
      <c r="EU113" s="278" t="str">
        <f t="shared" ca="1" si="207"/>
        <v/>
      </c>
      <c r="EV113" s="278" t="str">
        <f t="shared" ca="1" si="208"/>
        <v/>
      </c>
      <c r="EW113" s="278" t="str">
        <f t="shared" ca="1" si="209"/>
        <v/>
      </c>
      <c r="EX113" s="278" t="str">
        <f t="shared" ca="1" si="210"/>
        <v/>
      </c>
      <c r="EY113" s="278" t="str">
        <f t="shared" ca="1" si="211"/>
        <v/>
      </c>
      <c r="EZ113" s="278" t="str">
        <f t="shared" ca="1" si="212"/>
        <v/>
      </c>
      <c r="FA113" s="278" t="str">
        <f t="shared" ca="1" si="213"/>
        <v/>
      </c>
      <c r="FB113" s="661" t="str">
        <f t="shared" ca="1" si="214"/>
        <v/>
      </c>
      <c r="FC113" s="663">
        <v>103</v>
      </c>
      <c r="FD113" s="279" t="str">
        <f t="shared" ca="1" si="215"/>
        <v/>
      </c>
    </row>
    <row r="114" spans="1:160" ht="34.5" customHeight="1" x14ac:dyDescent="0.15">
      <c r="A114" s="401">
        <f t="shared" ca="1" si="24"/>
        <v>0</v>
      </c>
      <c r="B114" s="402">
        <f t="shared" si="154"/>
        <v>1</v>
      </c>
      <c r="C114" s="403">
        <f t="shared" ca="1" si="242"/>
        <v>0</v>
      </c>
      <c r="D114" s="403">
        <f t="shared" ca="1" si="243"/>
        <v>0</v>
      </c>
      <c r="E114" s="403">
        <f t="shared" ca="1" si="244"/>
        <v>0</v>
      </c>
      <c r="F114" s="403">
        <f t="shared" ca="1" si="245"/>
        <v>0</v>
      </c>
      <c r="G114" s="403">
        <f t="shared" ca="1" si="246"/>
        <v>0</v>
      </c>
      <c r="H114" s="403">
        <f t="shared" si="247"/>
        <v>0</v>
      </c>
      <c r="I114" s="403">
        <f t="shared" ca="1" si="248"/>
        <v>0</v>
      </c>
      <c r="J114" s="403">
        <f t="shared" ca="1" si="249"/>
        <v>0</v>
      </c>
      <c r="K114" s="402">
        <f t="shared" ca="1" si="250"/>
        <v>0</v>
      </c>
      <c r="L114" s="402">
        <f t="shared" ca="1" si="251"/>
        <v>0</v>
      </c>
      <c r="M114" s="402">
        <f t="shared" ca="1" si="252"/>
        <v>0</v>
      </c>
      <c r="N114" s="404" t="str">
        <f t="shared" ca="1" si="253"/>
        <v>石川県</v>
      </c>
      <c r="O114" s="63"/>
      <c r="P114" s="145" t="s">
        <v>412</v>
      </c>
      <c r="Q114" s="322" t="str">
        <f t="shared" ca="1" si="156"/>
        <v/>
      </c>
      <c r="R114" s="322" t="str">
        <f t="shared" ca="1" si="157"/>
        <v/>
      </c>
      <c r="S114" s="32" t="str">
        <f t="shared" ca="1" si="240"/>
        <v/>
      </c>
      <c r="T114" s="32" t="str">
        <f t="shared" ca="1" si="241"/>
        <v/>
      </c>
      <c r="U114" s="186" t="str">
        <f t="shared" ca="1" si="158"/>
        <v/>
      </c>
      <c r="V114" s="326">
        <f ca="1">IFERROR(VLOOKUP(U114,'（様式１号）３整理番号表'!$B$4:$H$5,2,FALSE),0)</f>
        <v>0</v>
      </c>
      <c r="W114" s="67">
        <f t="shared" ca="1" si="231"/>
        <v>0</v>
      </c>
      <c r="X114" s="23" t="str">
        <f t="shared" ca="1" si="229"/>
        <v/>
      </c>
      <c r="Y114" s="52" t="str">
        <f t="shared" ca="1" si="159"/>
        <v/>
      </c>
      <c r="Z114" s="68">
        <f ca="1">IFERROR(VLOOKUP(Y114,'（様式１号）３整理番号表'!$B$10:$H$16,2,FALSE),0)</f>
        <v>0</v>
      </c>
      <c r="AA114" s="52" t="str">
        <f t="shared" ca="1" si="160"/>
        <v/>
      </c>
      <c r="AB114" s="52" t="str">
        <f t="shared" ca="1" si="161"/>
        <v/>
      </c>
      <c r="AC114" s="68">
        <f ca="1">IFERROR(VLOOKUP(AB114,'（様式１号）３整理番号表'!$B$21:$H$22,2,FALSE),0)</f>
        <v>0</v>
      </c>
      <c r="AD114" s="52" t="str">
        <f t="shared" ca="1" si="155"/>
        <v/>
      </c>
      <c r="AE114" s="68">
        <f ca="1">IFERROR(VLOOKUP(AD114,'（様式１号）３整理番号表'!$B$26:$H$31,2,FALSE),0)</f>
        <v>0</v>
      </c>
      <c r="AF114" s="52" t="str">
        <f t="shared" ca="1" si="162"/>
        <v/>
      </c>
      <c r="AG114" s="68">
        <f ca="1">IFERROR(VLOOKUP(AF114,'（様式１号）３整理番号表'!$J$5:$N$59,2,FALSE),0)</f>
        <v>0</v>
      </c>
      <c r="AH114" s="51" t="str">
        <f t="shared" ca="1" si="163"/>
        <v/>
      </c>
      <c r="AI114" s="68">
        <f ca="1">IFERROR(VLOOKUP(AH114,'（様式１号）３整理番号表'!$P$5:$R$29,2,FALSE),0)</f>
        <v>0</v>
      </c>
      <c r="AJ114" s="71" t="str">
        <f t="shared" ca="1" si="164"/>
        <v/>
      </c>
      <c r="AK114" s="71" t="str">
        <f t="shared" ca="1" si="165"/>
        <v/>
      </c>
      <c r="AL114" s="71"/>
      <c r="AM114" s="51" t="str">
        <f t="shared" ca="1" si="166"/>
        <v/>
      </c>
      <c r="AN114" s="68">
        <f ca="1">IFERROR(VLOOKUP(AM114,'（様式１号）３整理番号表'!$P$5:$R$29,2,FALSE),0)</f>
        <v>0</v>
      </c>
      <c r="AO114" s="52" t="str">
        <f t="shared" ca="1" si="167"/>
        <v/>
      </c>
      <c r="AP114" s="68">
        <f t="shared" ca="1" si="232"/>
        <v>0</v>
      </c>
      <c r="AQ114" s="52" t="str">
        <f t="shared" ca="1" si="168"/>
        <v/>
      </c>
      <c r="AR114" s="23" t="str">
        <f t="shared" ca="1" si="169"/>
        <v/>
      </c>
      <c r="AS114" s="68" t="str">
        <f t="shared" ca="1" si="233"/>
        <v/>
      </c>
      <c r="AT114" s="188" t="str">
        <f t="shared" ca="1" si="170"/>
        <v/>
      </c>
      <c r="AU114" s="55" t="str">
        <f t="shared" ca="1" si="171"/>
        <v/>
      </c>
      <c r="AV114" s="655" t="str">
        <f t="shared" ca="1" si="256"/>
        <v/>
      </c>
      <c r="AW114" s="655" t="str">
        <f t="shared" ca="1" si="255"/>
        <v/>
      </c>
      <c r="AX114" s="655" t="str">
        <f t="shared" ca="1" si="255"/>
        <v/>
      </c>
      <c r="AY114" s="655" t="str">
        <f t="shared" ca="1" si="255"/>
        <v/>
      </c>
      <c r="AZ114" s="655" t="str">
        <f t="shared" ca="1" si="172"/>
        <v/>
      </c>
      <c r="BA114" s="655" t="str">
        <f t="shared" ca="1" si="257"/>
        <v/>
      </c>
      <c r="BB114" s="655" t="str">
        <f t="shared" ca="1" si="257"/>
        <v/>
      </c>
      <c r="BC114" s="655" t="str">
        <f t="shared" ca="1" si="257"/>
        <v/>
      </c>
      <c r="BD114" s="51" t="str">
        <f t="shared" ca="1" si="173"/>
        <v/>
      </c>
      <c r="BE114" s="52" t="str">
        <f t="shared" ca="1" si="174"/>
        <v/>
      </c>
      <c r="BF114" s="69">
        <f ca="1">IF(BD114&lt;&gt;"",INDEX('（様式１号）３整理番号表'!$AB$7:$AQ$12,MATCH(BD114,'（様式１号）３整理番号表'!$AA$7:$AA$12,0),MATCH(BE114,'（様式１号）３整理番号表'!$AB$6:$AQ$6,0)),0)</f>
        <v>0</v>
      </c>
      <c r="BG114" s="71" t="str">
        <f t="shared" ca="1" si="234"/>
        <v/>
      </c>
      <c r="BH114" s="54" t="str">
        <f t="shared" ca="1" si="235"/>
        <v/>
      </c>
      <c r="BI114" s="55" t="str">
        <f t="shared" ca="1" si="175"/>
        <v/>
      </c>
      <c r="BJ114" s="54" t="str">
        <f t="shared" ca="1" si="176"/>
        <v/>
      </c>
      <c r="BK114" s="53" t="str">
        <f t="shared" ca="1" si="177"/>
        <v/>
      </c>
      <c r="BL114" s="56" t="str">
        <f t="shared" ca="1" si="178"/>
        <v/>
      </c>
      <c r="BM114" s="57" t="str">
        <f t="shared" ca="1" si="179"/>
        <v/>
      </c>
      <c r="BN114" s="58" t="str">
        <f t="shared" ca="1" si="180"/>
        <v/>
      </c>
      <c r="BO114" s="56" t="str">
        <f t="shared" ca="1" si="181"/>
        <v/>
      </c>
      <c r="BP114" s="72" t="str">
        <f t="shared" ca="1" si="182"/>
        <v/>
      </c>
      <c r="BQ114" s="70" t="str">
        <f t="shared" ca="1" si="183"/>
        <v/>
      </c>
      <c r="BR114" s="160" t="str">
        <f t="shared" ca="1" si="216"/>
        <v/>
      </c>
      <c r="BS114" s="638" t="str">
        <f t="shared" ca="1" si="184"/>
        <v/>
      </c>
      <c r="BT114" s="51" t="str">
        <f t="shared" ca="1" si="185"/>
        <v/>
      </c>
      <c r="BU114" s="59" t="str">
        <f t="shared" ca="1" si="186"/>
        <v/>
      </c>
      <c r="BV114" s="60" t="str">
        <f t="shared" ca="1" si="187"/>
        <v/>
      </c>
      <c r="BW114" s="209">
        <f ca="1">IF('ポイント要件確認等（個別表）'!AD114=1,ROUNDDOWN('ポイント要件確認等（個別表）'!AV114,-3),IF('ポイント要件確認等（個別表）'!AD114=2,ROUNDDOWN('ポイント要件確認等（個別表）'!BH114,-3),IF('ポイント要件確認等（個別表）'!AD114=3,ROUNDDOWN('ポイント要件確認等（個別表）'!BT114,-3),0)))</f>
        <v>0</v>
      </c>
      <c r="BX114" s="60" t="str">
        <f t="shared" ca="1" si="188"/>
        <v/>
      </c>
      <c r="BY114" s="210" t="e">
        <f t="shared" ca="1" si="236"/>
        <v>#VALUE!</v>
      </c>
      <c r="BZ114" s="210">
        <f t="shared" ca="1" si="237"/>
        <v>0</v>
      </c>
      <c r="CA114" s="60" t="str">
        <f t="shared" ca="1" si="189"/>
        <v/>
      </c>
      <c r="CB114" s="60" t="str">
        <f t="shared" ca="1" si="190"/>
        <v/>
      </c>
      <c r="CC114" s="636"/>
      <c r="CD114" s="60" t="str">
        <f t="shared" ca="1" si="191"/>
        <v/>
      </c>
      <c r="CE114" s="161" t="str">
        <f t="shared" ca="1" si="192"/>
        <v/>
      </c>
      <c r="CF114" s="225" t="str">
        <f t="shared" ca="1" si="193"/>
        <v>含税額</v>
      </c>
      <c r="CG114" s="226" t="str">
        <f t="shared" ca="1" si="194"/>
        <v/>
      </c>
      <c r="CH114" s="61"/>
      <c r="CI114" s="223"/>
      <c r="CJ114" s="213">
        <v>104</v>
      </c>
      <c r="CK114" s="218"/>
      <c r="CL114" s="51"/>
      <c r="CM114" s="68" t="str">
        <f>IFERROR(VLOOKUP(CL114,'（様式１号）３整理番号表'!$T$5:$V$15,2,FALSE),"")</f>
        <v/>
      </c>
      <c r="CN114" s="52"/>
      <c r="CO114" s="68" t="str">
        <f>IFERROR(VLOOKUP(CN114,'（様式１号）３整理番号表'!$T$19:$V$24,2,FALSE),"")</f>
        <v/>
      </c>
      <c r="CP114" s="52"/>
      <c r="CQ114" s="210">
        <f t="shared" si="238"/>
        <v>0</v>
      </c>
      <c r="CR114" s="227">
        <f t="shared" si="239"/>
        <v>0</v>
      </c>
      <c r="CS114" s="335" t="str">
        <f t="shared" ca="1" si="217"/>
        <v/>
      </c>
      <c r="CT114" s="31" t="str">
        <f t="shared" ca="1" si="195"/>
        <v/>
      </c>
      <c r="CU114" s="30" t="str">
        <f t="shared" ca="1" si="218"/>
        <v/>
      </c>
      <c r="CV114" s="236" t="str">
        <f t="shared" ca="1" si="196"/>
        <v/>
      </c>
      <c r="CW114" s="236" t="str">
        <f t="shared" ca="1" si="197"/>
        <v/>
      </c>
      <c r="CX114" s="236" t="str">
        <f t="shared" ca="1" si="198"/>
        <v/>
      </c>
      <c r="CY114" s="236" t="str">
        <f t="shared" ca="1" si="199"/>
        <v/>
      </c>
      <c r="CZ114" s="296" t="str">
        <f ca="1">IFERROR(VLOOKUP($CS114,'（様式１号）３整理番号表'!$Z$19:$AB$32,3,FALSE),"")</f>
        <v/>
      </c>
      <c r="DA114" s="239" t="str">
        <f t="shared" ca="1" si="200"/>
        <v/>
      </c>
      <c r="DB114" s="5"/>
      <c r="DC114" s="301" t="str">
        <f t="shared" ca="1" si="219"/>
        <v/>
      </c>
      <c r="DD114" s="304" t="str">
        <f t="shared" ca="1" si="222"/>
        <v/>
      </c>
      <c r="DE114" s="293" t="str">
        <f t="shared" ca="1" si="223"/>
        <v/>
      </c>
      <c r="DF114" s="293" t="str">
        <f t="shared" ca="1" si="224"/>
        <v/>
      </c>
      <c r="DG114" s="293" t="str">
        <f t="shared" ca="1" si="225"/>
        <v/>
      </c>
      <c r="DH114" s="293" t="str">
        <f t="shared" ca="1" si="226"/>
        <v/>
      </c>
      <c r="DI114" s="309" t="str">
        <f t="shared" ca="1" si="227"/>
        <v/>
      </c>
      <c r="DJ114" s="315" t="str">
        <f t="shared" ca="1" si="201"/>
        <v/>
      </c>
      <c r="DK114" s="5" t="str">
        <f t="shared" ca="1" si="228"/>
        <v/>
      </c>
      <c r="DL114" s="6"/>
      <c r="DM114" s="304"/>
      <c r="DN114" s="7"/>
      <c r="DO114" s="7"/>
      <c r="DP114" s="7"/>
      <c r="DQ114" s="7"/>
      <c r="DR114" s="298" t="str">
        <f>IFERROR(VLOOKUP($DL114,'（様式１号）３整理番号表'!$Z$19:$AB$32,3,FALSE),"")</f>
        <v/>
      </c>
      <c r="DS114" s="239" t="str">
        <f t="shared" si="202"/>
        <v/>
      </c>
      <c r="DT114" s="5"/>
      <c r="DU114" s="8"/>
      <c r="DV114" s="62" t="str">
        <f t="shared" ca="1" si="203"/>
        <v/>
      </c>
      <c r="DX114" s="320">
        <f t="shared" ca="1" si="258"/>
        <v>0</v>
      </c>
      <c r="DY114" s="320">
        <f t="shared" ca="1" si="258"/>
        <v>0</v>
      </c>
      <c r="DZ114" s="320">
        <f t="shared" ca="1" si="258"/>
        <v>0</v>
      </c>
      <c r="EA114" s="320">
        <f t="shared" ca="1" si="258"/>
        <v>0</v>
      </c>
      <c r="EB114" s="320">
        <f t="shared" ca="1" si="258"/>
        <v>0</v>
      </c>
      <c r="EC114" s="320">
        <f t="shared" ca="1" si="258"/>
        <v>0</v>
      </c>
      <c r="ED114" s="320">
        <f t="shared" ca="1" si="258"/>
        <v>0</v>
      </c>
      <c r="EE114" s="320">
        <f t="shared" ca="1" si="258"/>
        <v>0</v>
      </c>
      <c r="EF114" s="320">
        <f t="shared" ca="1" si="258"/>
        <v>0</v>
      </c>
      <c r="EG114" s="320">
        <f t="shared" ca="1" si="258"/>
        <v>0</v>
      </c>
      <c r="EH114" s="320">
        <f t="shared" ca="1" si="258"/>
        <v>0</v>
      </c>
      <c r="EI114" s="320">
        <f t="shared" ca="1" si="258"/>
        <v>0</v>
      </c>
      <c r="EJ114" s="320">
        <f t="shared" ca="1" si="258"/>
        <v>0</v>
      </c>
      <c r="EK114" s="320">
        <f t="shared" ca="1" si="258"/>
        <v>0</v>
      </c>
      <c r="EM114" s="278" t="str">
        <f t="shared" ca="1" si="254"/>
        <v/>
      </c>
      <c r="EN114" s="278" t="str">
        <f t="shared" ca="1" si="220"/>
        <v/>
      </c>
      <c r="EO114" s="278" t="str">
        <f t="shared" ca="1" si="221"/>
        <v/>
      </c>
      <c r="EP114" s="278" t="str">
        <f t="shared" ca="1" si="204"/>
        <v/>
      </c>
      <c r="EQ114" s="278" t="str">
        <f ca="1">IFERROR(INDEX('郵便番号（石川県）'!$A$3:$F$2574,MATCH(INDIRECT("'("&amp;EM114&amp;")'!E7"),'郵便番号（石川県）'!$A$3:$A$2574,0),6),"")</f>
        <v/>
      </c>
      <c r="ER114" s="278" t="str">
        <f ca="1">IFERROR(INDEX('郵便番号（石川県）'!$A$3:$F$2574,MATCH(INDIRECT("'("&amp;$EM114&amp;")'!E7"),'郵便番号（石川県）'!$A$3:$A$2574,0),5),"")</f>
        <v/>
      </c>
      <c r="ES114" s="278" t="str">
        <f t="shared" ca="1" si="205"/>
        <v/>
      </c>
      <c r="ET114" s="278" t="str">
        <f t="shared" ca="1" si="206"/>
        <v/>
      </c>
      <c r="EU114" s="278" t="str">
        <f t="shared" ca="1" si="207"/>
        <v/>
      </c>
      <c r="EV114" s="278" t="str">
        <f t="shared" ca="1" si="208"/>
        <v/>
      </c>
      <c r="EW114" s="278" t="str">
        <f t="shared" ca="1" si="209"/>
        <v/>
      </c>
      <c r="EX114" s="278" t="str">
        <f t="shared" ca="1" si="210"/>
        <v/>
      </c>
      <c r="EY114" s="278" t="str">
        <f t="shared" ca="1" si="211"/>
        <v/>
      </c>
      <c r="EZ114" s="278" t="str">
        <f t="shared" ca="1" si="212"/>
        <v/>
      </c>
      <c r="FA114" s="278" t="str">
        <f t="shared" ca="1" si="213"/>
        <v/>
      </c>
      <c r="FB114" s="661" t="str">
        <f t="shared" ca="1" si="214"/>
        <v/>
      </c>
      <c r="FC114" s="664">
        <v>104</v>
      </c>
      <c r="FD114" s="279" t="str">
        <f t="shared" ca="1" si="215"/>
        <v/>
      </c>
    </row>
    <row r="115" spans="1:160" ht="34.5" customHeight="1" x14ac:dyDescent="0.15">
      <c r="A115" s="401">
        <f t="shared" ca="1" si="24"/>
        <v>0</v>
      </c>
      <c r="B115" s="402">
        <f t="shared" si="154"/>
        <v>1</v>
      </c>
      <c r="C115" s="403">
        <f t="shared" ca="1" si="242"/>
        <v>0</v>
      </c>
      <c r="D115" s="403">
        <f t="shared" ca="1" si="243"/>
        <v>0</v>
      </c>
      <c r="E115" s="403">
        <f t="shared" ca="1" si="244"/>
        <v>0</v>
      </c>
      <c r="F115" s="403">
        <f t="shared" ca="1" si="245"/>
        <v>0</v>
      </c>
      <c r="G115" s="403">
        <f t="shared" ca="1" si="246"/>
        <v>0</v>
      </c>
      <c r="H115" s="403">
        <f t="shared" si="247"/>
        <v>0</v>
      </c>
      <c r="I115" s="403">
        <f t="shared" ca="1" si="248"/>
        <v>0</v>
      </c>
      <c r="J115" s="403">
        <f t="shared" ca="1" si="249"/>
        <v>0</v>
      </c>
      <c r="K115" s="402">
        <f t="shared" ca="1" si="250"/>
        <v>0</v>
      </c>
      <c r="L115" s="402">
        <f t="shared" ca="1" si="251"/>
        <v>0</v>
      </c>
      <c r="M115" s="402">
        <f t="shared" ca="1" si="252"/>
        <v>0</v>
      </c>
      <c r="N115" s="404" t="str">
        <f t="shared" ca="1" si="253"/>
        <v>石川県</v>
      </c>
      <c r="O115" s="63"/>
      <c r="P115" s="145" t="s">
        <v>412</v>
      </c>
      <c r="Q115" s="322" t="str">
        <f t="shared" ca="1" si="156"/>
        <v/>
      </c>
      <c r="R115" s="322" t="str">
        <f t="shared" ca="1" si="157"/>
        <v/>
      </c>
      <c r="S115" s="32" t="str">
        <f t="shared" ca="1" si="240"/>
        <v/>
      </c>
      <c r="T115" s="32" t="str">
        <f t="shared" ca="1" si="241"/>
        <v/>
      </c>
      <c r="U115" s="186" t="str">
        <f t="shared" ca="1" si="158"/>
        <v/>
      </c>
      <c r="V115" s="326">
        <f ca="1">IFERROR(VLOOKUP(U115,'（様式１号）３整理番号表'!$B$4:$H$5,2,FALSE),0)</f>
        <v>0</v>
      </c>
      <c r="W115" s="67">
        <f t="shared" ca="1" si="231"/>
        <v>0</v>
      </c>
      <c r="X115" s="23" t="str">
        <f t="shared" ca="1" si="229"/>
        <v/>
      </c>
      <c r="Y115" s="52" t="str">
        <f t="shared" ca="1" si="159"/>
        <v/>
      </c>
      <c r="Z115" s="68">
        <f ca="1">IFERROR(VLOOKUP(Y115,'（様式１号）３整理番号表'!$B$10:$H$16,2,FALSE),0)</f>
        <v>0</v>
      </c>
      <c r="AA115" s="52" t="str">
        <f t="shared" ca="1" si="160"/>
        <v/>
      </c>
      <c r="AB115" s="52" t="str">
        <f t="shared" ca="1" si="161"/>
        <v/>
      </c>
      <c r="AC115" s="68">
        <f ca="1">IFERROR(VLOOKUP(AB115,'（様式１号）３整理番号表'!$B$21:$H$22,2,FALSE),0)</f>
        <v>0</v>
      </c>
      <c r="AD115" s="52" t="str">
        <f t="shared" ca="1" si="155"/>
        <v/>
      </c>
      <c r="AE115" s="68">
        <f ca="1">IFERROR(VLOOKUP(AD115,'（様式１号）３整理番号表'!$B$26:$H$31,2,FALSE),0)</f>
        <v>0</v>
      </c>
      <c r="AF115" s="52" t="str">
        <f t="shared" ca="1" si="162"/>
        <v/>
      </c>
      <c r="AG115" s="68">
        <f ca="1">IFERROR(VLOOKUP(AF115,'（様式１号）３整理番号表'!$J$5:$N$59,2,FALSE),0)</f>
        <v>0</v>
      </c>
      <c r="AH115" s="51" t="str">
        <f t="shared" ca="1" si="163"/>
        <v/>
      </c>
      <c r="AI115" s="68">
        <f ca="1">IFERROR(VLOOKUP(AH115,'（様式１号）３整理番号表'!$P$5:$R$29,2,FALSE),0)</f>
        <v>0</v>
      </c>
      <c r="AJ115" s="71" t="str">
        <f t="shared" ca="1" si="164"/>
        <v/>
      </c>
      <c r="AK115" s="71" t="str">
        <f t="shared" ca="1" si="165"/>
        <v/>
      </c>
      <c r="AL115" s="71"/>
      <c r="AM115" s="51" t="str">
        <f t="shared" ca="1" si="166"/>
        <v/>
      </c>
      <c r="AN115" s="68">
        <f ca="1">IFERROR(VLOOKUP(AM115,'（様式１号）３整理番号表'!$P$5:$R$29,2,FALSE),0)</f>
        <v>0</v>
      </c>
      <c r="AO115" s="52" t="str">
        <f t="shared" ca="1" si="167"/>
        <v/>
      </c>
      <c r="AP115" s="68">
        <f t="shared" ca="1" si="232"/>
        <v>0</v>
      </c>
      <c r="AQ115" s="52" t="str">
        <f t="shared" ca="1" si="168"/>
        <v/>
      </c>
      <c r="AR115" s="23" t="str">
        <f t="shared" ca="1" si="169"/>
        <v/>
      </c>
      <c r="AS115" s="68" t="str">
        <f t="shared" ca="1" si="233"/>
        <v/>
      </c>
      <c r="AT115" s="188" t="str">
        <f t="shared" ca="1" si="170"/>
        <v/>
      </c>
      <c r="AU115" s="55" t="str">
        <f t="shared" ca="1" si="171"/>
        <v/>
      </c>
      <c r="AV115" s="655" t="str">
        <f t="shared" ca="1" si="256"/>
        <v/>
      </c>
      <c r="AW115" s="655" t="str">
        <f t="shared" ca="1" si="255"/>
        <v/>
      </c>
      <c r="AX115" s="655" t="str">
        <f t="shared" ca="1" si="255"/>
        <v/>
      </c>
      <c r="AY115" s="655" t="str">
        <f t="shared" ca="1" si="255"/>
        <v/>
      </c>
      <c r="AZ115" s="655" t="str">
        <f t="shared" ca="1" si="172"/>
        <v/>
      </c>
      <c r="BA115" s="655" t="str">
        <f t="shared" ca="1" si="257"/>
        <v/>
      </c>
      <c r="BB115" s="655" t="str">
        <f t="shared" ca="1" si="257"/>
        <v/>
      </c>
      <c r="BC115" s="655" t="str">
        <f t="shared" ca="1" si="257"/>
        <v/>
      </c>
      <c r="BD115" s="51" t="str">
        <f t="shared" ca="1" si="173"/>
        <v/>
      </c>
      <c r="BE115" s="52" t="str">
        <f t="shared" ca="1" si="174"/>
        <v/>
      </c>
      <c r="BF115" s="69">
        <f ca="1">IF(BD115&lt;&gt;"",INDEX('（様式１号）３整理番号表'!$AB$7:$AQ$12,MATCH(BD115,'（様式１号）３整理番号表'!$AA$7:$AA$12,0),MATCH(BE115,'（様式１号）３整理番号表'!$AB$6:$AQ$6,0)),0)</f>
        <v>0</v>
      </c>
      <c r="BG115" s="71" t="str">
        <f t="shared" ca="1" si="234"/>
        <v/>
      </c>
      <c r="BH115" s="54" t="str">
        <f t="shared" ca="1" si="235"/>
        <v/>
      </c>
      <c r="BI115" s="55" t="str">
        <f t="shared" ca="1" si="175"/>
        <v/>
      </c>
      <c r="BJ115" s="54" t="str">
        <f t="shared" ca="1" si="176"/>
        <v/>
      </c>
      <c r="BK115" s="53" t="str">
        <f t="shared" ca="1" si="177"/>
        <v/>
      </c>
      <c r="BL115" s="56" t="str">
        <f t="shared" ca="1" si="178"/>
        <v/>
      </c>
      <c r="BM115" s="57" t="str">
        <f t="shared" ca="1" si="179"/>
        <v/>
      </c>
      <c r="BN115" s="58" t="str">
        <f t="shared" ca="1" si="180"/>
        <v/>
      </c>
      <c r="BO115" s="56" t="str">
        <f t="shared" ca="1" si="181"/>
        <v/>
      </c>
      <c r="BP115" s="72" t="str">
        <f t="shared" ca="1" si="182"/>
        <v/>
      </c>
      <c r="BQ115" s="70" t="str">
        <f t="shared" ca="1" si="183"/>
        <v/>
      </c>
      <c r="BR115" s="160" t="str">
        <f t="shared" ca="1" si="216"/>
        <v/>
      </c>
      <c r="BS115" s="638" t="str">
        <f t="shared" ca="1" si="184"/>
        <v/>
      </c>
      <c r="BT115" s="51" t="str">
        <f t="shared" ca="1" si="185"/>
        <v/>
      </c>
      <c r="BU115" s="59" t="str">
        <f t="shared" ca="1" si="186"/>
        <v/>
      </c>
      <c r="BV115" s="60" t="str">
        <f t="shared" ca="1" si="187"/>
        <v/>
      </c>
      <c r="BW115" s="209">
        <f ca="1">IF('ポイント要件確認等（個別表）'!AD115=1,ROUNDDOWN('ポイント要件確認等（個別表）'!AV115,-3),IF('ポイント要件確認等（個別表）'!AD115=2,ROUNDDOWN('ポイント要件確認等（個別表）'!BH115,-3),IF('ポイント要件確認等（個別表）'!AD115=3,ROUNDDOWN('ポイント要件確認等（個別表）'!BT115,-3),0)))</f>
        <v>0</v>
      </c>
      <c r="BX115" s="60" t="str">
        <f t="shared" ca="1" si="188"/>
        <v/>
      </c>
      <c r="BY115" s="210" t="e">
        <f t="shared" ca="1" si="236"/>
        <v>#VALUE!</v>
      </c>
      <c r="BZ115" s="210">
        <f t="shared" ca="1" si="237"/>
        <v>0</v>
      </c>
      <c r="CA115" s="60" t="str">
        <f t="shared" ca="1" si="189"/>
        <v/>
      </c>
      <c r="CB115" s="60" t="str">
        <f t="shared" ca="1" si="190"/>
        <v/>
      </c>
      <c r="CC115" s="636"/>
      <c r="CD115" s="60" t="str">
        <f t="shared" ca="1" si="191"/>
        <v/>
      </c>
      <c r="CE115" s="161" t="str">
        <f t="shared" ca="1" si="192"/>
        <v/>
      </c>
      <c r="CF115" s="225" t="str">
        <f t="shared" ca="1" si="193"/>
        <v>含税額</v>
      </c>
      <c r="CG115" s="226" t="str">
        <f t="shared" ca="1" si="194"/>
        <v/>
      </c>
      <c r="CH115" s="61"/>
      <c r="CI115" s="223"/>
      <c r="CJ115" s="213">
        <v>105</v>
      </c>
      <c r="CK115" s="218"/>
      <c r="CL115" s="51"/>
      <c r="CM115" s="68" t="str">
        <f>IFERROR(VLOOKUP(CL115,'（様式１号）３整理番号表'!$T$5:$V$15,2,FALSE),"")</f>
        <v/>
      </c>
      <c r="CN115" s="52"/>
      <c r="CO115" s="68" t="str">
        <f>IFERROR(VLOOKUP(CN115,'（様式１号）３整理番号表'!$T$19:$V$24,2,FALSE),"")</f>
        <v/>
      </c>
      <c r="CP115" s="52"/>
      <c r="CQ115" s="210">
        <f t="shared" si="238"/>
        <v>0</v>
      </c>
      <c r="CR115" s="227">
        <f t="shared" si="239"/>
        <v>0</v>
      </c>
      <c r="CS115" s="335" t="str">
        <f t="shared" ca="1" si="217"/>
        <v/>
      </c>
      <c r="CT115" s="31" t="str">
        <f t="shared" ca="1" si="195"/>
        <v/>
      </c>
      <c r="CU115" s="30" t="str">
        <f t="shared" ca="1" si="218"/>
        <v/>
      </c>
      <c r="CV115" s="236" t="str">
        <f t="shared" ca="1" si="196"/>
        <v/>
      </c>
      <c r="CW115" s="236" t="str">
        <f t="shared" ca="1" si="197"/>
        <v/>
      </c>
      <c r="CX115" s="236" t="str">
        <f t="shared" ca="1" si="198"/>
        <v/>
      </c>
      <c r="CY115" s="236" t="str">
        <f t="shared" ca="1" si="199"/>
        <v/>
      </c>
      <c r="CZ115" s="296" t="str">
        <f ca="1">IFERROR(VLOOKUP($CS115,'（様式１号）３整理番号表'!$Z$19:$AB$32,3,FALSE),"")</f>
        <v/>
      </c>
      <c r="DA115" s="239" t="str">
        <f t="shared" ca="1" si="200"/>
        <v/>
      </c>
      <c r="DB115" s="5"/>
      <c r="DC115" s="301" t="str">
        <f t="shared" ca="1" si="219"/>
        <v/>
      </c>
      <c r="DD115" s="304" t="str">
        <f t="shared" ca="1" si="222"/>
        <v/>
      </c>
      <c r="DE115" s="293" t="str">
        <f t="shared" ca="1" si="223"/>
        <v/>
      </c>
      <c r="DF115" s="293" t="str">
        <f t="shared" ca="1" si="224"/>
        <v/>
      </c>
      <c r="DG115" s="293" t="str">
        <f t="shared" ca="1" si="225"/>
        <v/>
      </c>
      <c r="DH115" s="293" t="str">
        <f t="shared" ca="1" si="226"/>
        <v/>
      </c>
      <c r="DI115" s="309" t="str">
        <f t="shared" ca="1" si="227"/>
        <v/>
      </c>
      <c r="DJ115" s="315" t="str">
        <f t="shared" ca="1" si="201"/>
        <v/>
      </c>
      <c r="DK115" s="5" t="str">
        <f t="shared" ca="1" si="228"/>
        <v/>
      </c>
      <c r="DL115" s="6"/>
      <c r="DM115" s="304"/>
      <c r="DN115" s="7"/>
      <c r="DO115" s="7"/>
      <c r="DP115" s="7"/>
      <c r="DQ115" s="7"/>
      <c r="DR115" s="298" t="str">
        <f>IFERROR(VLOOKUP($DL115,'（様式１号）３整理番号表'!$Z$19:$AB$32,3,FALSE),"")</f>
        <v/>
      </c>
      <c r="DS115" s="239" t="str">
        <f t="shared" si="202"/>
        <v/>
      </c>
      <c r="DT115" s="5"/>
      <c r="DU115" s="8"/>
      <c r="DV115" s="62" t="str">
        <f t="shared" ca="1" si="203"/>
        <v/>
      </c>
      <c r="DX115" s="320">
        <f t="shared" ca="1" si="258"/>
        <v>0</v>
      </c>
      <c r="DY115" s="320">
        <f t="shared" ca="1" si="258"/>
        <v>0</v>
      </c>
      <c r="DZ115" s="320">
        <f t="shared" ca="1" si="258"/>
        <v>0</v>
      </c>
      <c r="EA115" s="320">
        <f t="shared" ca="1" si="258"/>
        <v>0</v>
      </c>
      <c r="EB115" s="320">
        <f t="shared" ca="1" si="258"/>
        <v>0</v>
      </c>
      <c r="EC115" s="320">
        <f t="shared" ca="1" si="258"/>
        <v>0</v>
      </c>
      <c r="ED115" s="320">
        <f t="shared" ca="1" si="258"/>
        <v>0</v>
      </c>
      <c r="EE115" s="320">
        <f t="shared" ca="1" si="258"/>
        <v>0</v>
      </c>
      <c r="EF115" s="320">
        <f t="shared" ca="1" si="258"/>
        <v>0</v>
      </c>
      <c r="EG115" s="320">
        <f t="shared" ca="1" si="258"/>
        <v>0</v>
      </c>
      <c r="EH115" s="320">
        <f t="shared" ca="1" si="258"/>
        <v>0</v>
      </c>
      <c r="EI115" s="320">
        <f t="shared" ca="1" si="258"/>
        <v>0</v>
      </c>
      <c r="EJ115" s="320">
        <f t="shared" ca="1" si="258"/>
        <v>0</v>
      </c>
      <c r="EK115" s="320">
        <f t="shared" ca="1" si="258"/>
        <v>0</v>
      </c>
      <c r="EM115" s="278" t="str">
        <f t="shared" ca="1" si="254"/>
        <v/>
      </c>
      <c r="EN115" s="278" t="str">
        <f t="shared" ca="1" si="220"/>
        <v/>
      </c>
      <c r="EO115" s="278" t="str">
        <f t="shared" ca="1" si="221"/>
        <v/>
      </c>
      <c r="EP115" s="278" t="str">
        <f t="shared" ca="1" si="204"/>
        <v/>
      </c>
      <c r="EQ115" s="278" t="str">
        <f ca="1">IFERROR(INDEX('郵便番号（石川県）'!$A$3:$F$2574,MATCH(INDIRECT("'("&amp;EM115&amp;")'!E7"),'郵便番号（石川県）'!$A$3:$A$2574,0),6),"")</f>
        <v/>
      </c>
      <c r="ER115" s="278" t="str">
        <f ca="1">IFERROR(INDEX('郵便番号（石川県）'!$A$3:$F$2574,MATCH(INDIRECT("'("&amp;$EM115&amp;")'!E7"),'郵便番号（石川県）'!$A$3:$A$2574,0),5),"")</f>
        <v/>
      </c>
      <c r="ES115" s="278" t="str">
        <f t="shared" ca="1" si="205"/>
        <v/>
      </c>
      <c r="ET115" s="278" t="str">
        <f t="shared" ca="1" si="206"/>
        <v/>
      </c>
      <c r="EU115" s="278" t="str">
        <f t="shared" ca="1" si="207"/>
        <v/>
      </c>
      <c r="EV115" s="278" t="str">
        <f t="shared" ca="1" si="208"/>
        <v/>
      </c>
      <c r="EW115" s="278" t="str">
        <f t="shared" ca="1" si="209"/>
        <v/>
      </c>
      <c r="EX115" s="278" t="str">
        <f t="shared" ca="1" si="210"/>
        <v/>
      </c>
      <c r="EY115" s="278" t="str">
        <f t="shared" ca="1" si="211"/>
        <v/>
      </c>
      <c r="EZ115" s="278" t="str">
        <f t="shared" ca="1" si="212"/>
        <v/>
      </c>
      <c r="FA115" s="278" t="str">
        <f t="shared" ca="1" si="213"/>
        <v/>
      </c>
      <c r="FB115" s="661" t="str">
        <f t="shared" ca="1" si="214"/>
        <v/>
      </c>
      <c r="FC115" s="663">
        <v>105</v>
      </c>
      <c r="FD115" s="279" t="str">
        <f t="shared" ca="1" si="215"/>
        <v/>
      </c>
    </row>
    <row r="116" spans="1:160" ht="34.5" customHeight="1" x14ac:dyDescent="0.15">
      <c r="A116" s="401">
        <f t="shared" ca="1" si="24"/>
        <v>0</v>
      </c>
      <c r="B116" s="402">
        <f t="shared" si="154"/>
        <v>1</v>
      </c>
      <c r="C116" s="403">
        <f t="shared" ca="1" si="242"/>
        <v>0</v>
      </c>
      <c r="D116" s="403">
        <f t="shared" ca="1" si="243"/>
        <v>0</v>
      </c>
      <c r="E116" s="403">
        <f t="shared" ca="1" si="244"/>
        <v>0</v>
      </c>
      <c r="F116" s="403">
        <f t="shared" ca="1" si="245"/>
        <v>0</v>
      </c>
      <c r="G116" s="403">
        <f t="shared" ca="1" si="246"/>
        <v>0</v>
      </c>
      <c r="H116" s="403">
        <f t="shared" si="247"/>
        <v>0</v>
      </c>
      <c r="I116" s="403">
        <f t="shared" ca="1" si="248"/>
        <v>0</v>
      </c>
      <c r="J116" s="403">
        <f t="shared" ca="1" si="249"/>
        <v>0</v>
      </c>
      <c r="K116" s="402">
        <f t="shared" ca="1" si="250"/>
        <v>0</v>
      </c>
      <c r="L116" s="402">
        <f t="shared" ca="1" si="251"/>
        <v>0</v>
      </c>
      <c r="M116" s="402">
        <f t="shared" ca="1" si="252"/>
        <v>0</v>
      </c>
      <c r="N116" s="404" t="str">
        <f t="shared" ca="1" si="253"/>
        <v>石川県</v>
      </c>
      <c r="O116" s="63"/>
      <c r="P116" s="145" t="s">
        <v>412</v>
      </c>
      <c r="Q116" s="322" t="str">
        <f t="shared" ca="1" si="156"/>
        <v/>
      </c>
      <c r="R116" s="322" t="str">
        <f t="shared" ca="1" si="157"/>
        <v/>
      </c>
      <c r="S116" s="32" t="str">
        <f t="shared" ca="1" si="240"/>
        <v/>
      </c>
      <c r="T116" s="32" t="str">
        <f t="shared" ca="1" si="241"/>
        <v/>
      </c>
      <c r="U116" s="186" t="str">
        <f t="shared" ca="1" si="158"/>
        <v/>
      </c>
      <c r="V116" s="326">
        <f ca="1">IFERROR(VLOOKUP(U116,'（様式１号）３整理番号表'!$B$4:$H$5,2,FALSE),0)</f>
        <v>0</v>
      </c>
      <c r="W116" s="67">
        <f t="shared" ca="1" si="231"/>
        <v>0</v>
      </c>
      <c r="X116" s="23" t="str">
        <f t="shared" ca="1" si="229"/>
        <v/>
      </c>
      <c r="Y116" s="52" t="str">
        <f t="shared" ca="1" si="159"/>
        <v/>
      </c>
      <c r="Z116" s="68">
        <f ca="1">IFERROR(VLOOKUP(Y116,'（様式１号）３整理番号表'!$B$10:$H$16,2,FALSE),0)</f>
        <v>0</v>
      </c>
      <c r="AA116" s="52" t="str">
        <f t="shared" ca="1" si="160"/>
        <v/>
      </c>
      <c r="AB116" s="52" t="str">
        <f t="shared" ca="1" si="161"/>
        <v/>
      </c>
      <c r="AC116" s="68">
        <f ca="1">IFERROR(VLOOKUP(AB116,'（様式１号）３整理番号表'!$B$21:$H$22,2,FALSE),0)</f>
        <v>0</v>
      </c>
      <c r="AD116" s="52" t="str">
        <f t="shared" ca="1" si="155"/>
        <v/>
      </c>
      <c r="AE116" s="68">
        <f ca="1">IFERROR(VLOOKUP(AD116,'（様式１号）３整理番号表'!$B$26:$H$31,2,FALSE),0)</f>
        <v>0</v>
      </c>
      <c r="AF116" s="52" t="str">
        <f t="shared" ca="1" si="162"/>
        <v/>
      </c>
      <c r="AG116" s="68">
        <f ca="1">IFERROR(VLOOKUP(AF116,'（様式１号）３整理番号表'!$J$5:$N$59,2,FALSE),0)</f>
        <v>0</v>
      </c>
      <c r="AH116" s="51" t="str">
        <f t="shared" ca="1" si="163"/>
        <v/>
      </c>
      <c r="AI116" s="68">
        <f ca="1">IFERROR(VLOOKUP(AH116,'（様式１号）３整理番号表'!$P$5:$R$29,2,FALSE),0)</f>
        <v>0</v>
      </c>
      <c r="AJ116" s="71" t="str">
        <f t="shared" ca="1" si="164"/>
        <v/>
      </c>
      <c r="AK116" s="71" t="str">
        <f t="shared" ca="1" si="165"/>
        <v/>
      </c>
      <c r="AL116" s="71"/>
      <c r="AM116" s="51" t="str">
        <f t="shared" ca="1" si="166"/>
        <v/>
      </c>
      <c r="AN116" s="68">
        <f ca="1">IFERROR(VLOOKUP(AM116,'（様式１号）３整理番号表'!$P$5:$R$29,2,FALSE),0)</f>
        <v>0</v>
      </c>
      <c r="AO116" s="52" t="str">
        <f t="shared" ca="1" si="167"/>
        <v/>
      </c>
      <c r="AP116" s="68">
        <f t="shared" ca="1" si="232"/>
        <v>0</v>
      </c>
      <c r="AQ116" s="52" t="str">
        <f t="shared" ca="1" si="168"/>
        <v/>
      </c>
      <c r="AR116" s="23" t="str">
        <f t="shared" ca="1" si="169"/>
        <v/>
      </c>
      <c r="AS116" s="68" t="str">
        <f t="shared" ca="1" si="233"/>
        <v/>
      </c>
      <c r="AT116" s="188" t="str">
        <f t="shared" ca="1" si="170"/>
        <v/>
      </c>
      <c r="AU116" s="55" t="str">
        <f t="shared" ca="1" si="171"/>
        <v/>
      </c>
      <c r="AV116" s="655" t="str">
        <f t="shared" ca="1" si="256"/>
        <v/>
      </c>
      <c r="AW116" s="655" t="str">
        <f t="shared" ca="1" si="255"/>
        <v/>
      </c>
      <c r="AX116" s="655" t="str">
        <f t="shared" ca="1" si="255"/>
        <v/>
      </c>
      <c r="AY116" s="655" t="str">
        <f t="shared" ca="1" si="255"/>
        <v/>
      </c>
      <c r="AZ116" s="655" t="str">
        <f t="shared" ca="1" si="172"/>
        <v/>
      </c>
      <c r="BA116" s="655" t="str">
        <f t="shared" ca="1" si="257"/>
        <v/>
      </c>
      <c r="BB116" s="655" t="str">
        <f t="shared" ca="1" si="257"/>
        <v/>
      </c>
      <c r="BC116" s="655" t="str">
        <f t="shared" ca="1" si="257"/>
        <v/>
      </c>
      <c r="BD116" s="51" t="str">
        <f t="shared" ca="1" si="173"/>
        <v/>
      </c>
      <c r="BE116" s="52" t="str">
        <f t="shared" ca="1" si="174"/>
        <v/>
      </c>
      <c r="BF116" s="69">
        <f ca="1">IF(BD116&lt;&gt;"",INDEX('（様式１号）３整理番号表'!$AB$7:$AQ$12,MATCH(BD116,'（様式１号）３整理番号表'!$AA$7:$AA$12,0),MATCH(BE116,'（様式１号）３整理番号表'!$AB$6:$AQ$6,0)),0)</f>
        <v>0</v>
      </c>
      <c r="BG116" s="71" t="str">
        <f t="shared" ca="1" si="234"/>
        <v/>
      </c>
      <c r="BH116" s="54" t="str">
        <f t="shared" ca="1" si="235"/>
        <v/>
      </c>
      <c r="BI116" s="55" t="str">
        <f t="shared" ca="1" si="175"/>
        <v/>
      </c>
      <c r="BJ116" s="54" t="str">
        <f t="shared" ca="1" si="176"/>
        <v/>
      </c>
      <c r="BK116" s="53" t="str">
        <f t="shared" ca="1" si="177"/>
        <v/>
      </c>
      <c r="BL116" s="56" t="str">
        <f t="shared" ca="1" si="178"/>
        <v/>
      </c>
      <c r="BM116" s="57" t="str">
        <f t="shared" ca="1" si="179"/>
        <v/>
      </c>
      <c r="BN116" s="58" t="str">
        <f t="shared" ca="1" si="180"/>
        <v/>
      </c>
      <c r="BO116" s="56" t="str">
        <f t="shared" ca="1" si="181"/>
        <v/>
      </c>
      <c r="BP116" s="72" t="str">
        <f t="shared" ca="1" si="182"/>
        <v/>
      </c>
      <c r="BQ116" s="70" t="str">
        <f t="shared" ca="1" si="183"/>
        <v/>
      </c>
      <c r="BR116" s="160" t="str">
        <f t="shared" ca="1" si="216"/>
        <v/>
      </c>
      <c r="BS116" s="638" t="str">
        <f t="shared" ca="1" si="184"/>
        <v/>
      </c>
      <c r="BT116" s="51" t="str">
        <f t="shared" ca="1" si="185"/>
        <v/>
      </c>
      <c r="BU116" s="59" t="str">
        <f t="shared" ca="1" si="186"/>
        <v/>
      </c>
      <c r="BV116" s="60" t="str">
        <f t="shared" ca="1" si="187"/>
        <v/>
      </c>
      <c r="BW116" s="209">
        <f ca="1">IF('ポイント要件確認等（個別表）'!AD116=1,ROUNDDOWN('ポイント要件確認等（個別表）'!AV116,-3),IF('ポイント要件確認等（個別表）'!AD116=2,ROUNDDOWN('ポイント要件確認等（個別表）'!BH116,-3),IF('ポイント要件確認等（個別表）'!AD116=3,ROUNDDOWN('ポイント要件確認等（個別表）'!BT116,-3),0)))</f>
        <v>0</v>
      </c>
      <c r="BX116" s="60" t="str">
        <f t="shared" ca="1" si="188"/>
        <v/>
      </c>
      <c r="BY116" s="210" t="e">
        <f t="shared" ca="1" si="236"/>
        <v>#VALUE!</v>
      </c>
      <c r="BZ116" s="210">
        <f t="shared" ca="1" si="237"/>
        <v>0</v>
      </c>
      <c r="CA116" s="60" t="str">
        <f t="shared" ca="1" si="189"/>
        <v/>
      </c>
      <c r="CB116" s="60" t="str">
        <f t="shared" ca="1" si="190"/>
        <v/>
      </c>
      <c r="CC116" s="636"/>
      <c r="CD116" s="60" t="str">
        <f t="shared" ca="1" si="191"/>
        <v/>
      </c>
      <c r="CE116" s="161" t="str">
        <f t="shared" ca="1" si="192"/>
        <v/>
      </c>
      <c r="CF116" s="225" t="str">
        <f t="shared" ca="1" si="193"/>
        <v>含税額</v>
      </c>
      <c r="CG116" s="226" t="str">
        <f t="shared" ca="1" si="194"/>
        <v/>
      </c>
      <c r="CH116" s="61"/>
      <c r="CI116" s="223"/>
      <c r="CJ116" s="213">
        <v>106</v>
      </c>
      <c r="CK116" s="218"/>
      <c r="CL116" s="51"/>
      <c r="CM116" s="68" t="str">
        <f>IFERROR(VLOOKUP(CL116,'（様式１号）３整理番号表'!$T$5:$V$15,2,FALSE),"")</f>
        <v/>
      </c>
      <c r="CN116" s="52"/>
      <c r="CO116" s="68" t="str">
        <f>IFERROR(VLOOKUP(CN116,'（様式１号）３整理番号表'!$T$19:$V$24,2,FALSE),"")</f>
        <v/>
      </c>
      <c r="CP116" s="52"/>
      <c r="CQ116" s="210">
        <f t="shared" si="238"/>
        <v>0</v>
      </c>
      <c r="CR116" s="227">
        <f t="shared" si="239"/>
        <v>0</v>
      </c>
      <c r="CS116" s="335" t="str">
        <f t="shared" ca="1" si="217"/>
        <v/>
      </c>
      <c r="CT116" s="31" t="str">
        <f t="shared" ca="1" si="195"/>
        <v/>
      </c>
      <c r="CU116" s="30" t="str">
        <f t="shared" ca="1" si="218"/>
        <v/>
      </c>
      <c r="CV116" s="236" t="str">
        <f t="shared" ca="1" si="196"/>
        <v/>
      </c>
      <c r="CW116" s="236" t="str">
        <f t="shared" ca="1" si="197"/>
        <v/>
      </c>
      <c r="CX116" s="236" t="str">
        <f t="shared" ca="1" si="198"/>
        <v/>
      </c>
      <c r="CY116" s="236" t="str">
        <f t="shared" ca="1" si="199"/>
        <v/>
      </c>
      <c r="CZ116" s="296" t="str">
        <f ca="1">IFERROR(VLOOKUP($CS116,'（様式１号）３整理番号表'!$Z$19:$AB$32,3,FALSE),"")</f>
        <v/>
      </c>
      <c r="DA116" s="239" t="str">
        <f t="shared" ca="1" si="200"/>
        <v/>
      </c>
      <c r="DB116" s="5"/>
      <c r="DC116" s="301" t="str">
        <f t="shared" ca="1" si="219"/>
        <v/>
      </c>
      <c r="DD116" s="304" t="str">
        <f t="shared" ca="1" si="222"/>
        <v/>
      </c>
      <c r="DE116" s="293" t="str">
        <f t="shared" ca="1" si="223"/>
        <v/>
      </c>
      <c r="DF116" s="293" t="str">
        <f t="shared" ca="1" si="224"/>
        <v/>
      </c>
      <c r="DG116" s="293" t="str">
        <f t="shared" ca="1" si="225"/>
        <v/>
      </c>
      <c r="DH116" s="293" t="str">
        <f t="shared" ca="1" si="226"/>
        <v/>
      </c>
      <c r="DI116" s="309" t="str">
        <f t="shared" ca="1" si="227"/>
        <v/>
      </c>
      <c r="DJ116" s="315" t="str">
        <f t="shared" ca="1" si="201"/>
        <v/>
      </c>
      <c r="DK116" s="5" t="str">
        <f t="shared" ca="1" si="228"/>
        <v/>
      </c>
      <c r="DL116" s="6"/>
      <c r="DM116" s="304"/>
      <c r="DN116" s="7"/>
      <c r="DO116" s="7"/>
      <c r="DP116" s="7"/>
      <c r="DQ116" s="7"/>
      <c r="DR116" s="298" t="str">
        <f>IFERROR(VLOOKUP($DL116,'（様式１号）３整理番号表'!$Z$19:$AB$32,3,FALSE),"")</f>
        <v/>
      </c>
      <c r="DS116" s="239" t="str">
        <f t="shared" si="202"/>
        <v/>
      </c>
      <c r="DT116" s="5"/>
      <c r="DU116" s="8"/>
      <c r="DV116" s="62" t="str">
        <f t="shared" ca="1" si="203"/>
        <v/>
      </c>
      <c r="DX116" s="320">
        <f t="shared" ca="1" si="258"/>
        <v>0</v>
      </c>
      <c r="DY116" s="320">
        <f t="shared" ca="1" si="258"/>
        <v>0</v>
      </c>
      <c r="DZ116" s="320">
        <f t="shared" ca="1" si="258"/>
        <v>0</v>
      </c>
      <c r="EA116" s="320">
        <f t="shared" ca="1" si="258"/>
        <v>0</v>
      </c>
      <c r="EB116" s="320">
        <f t="shared" ca="1" si="258"/>
        <v>0</v>
      </c>
      <c r="EC116" s="320">
        <f t="shared" ca="1" si="258"/>
        <v>0</v>
      </c>
      <c r="ED116" s="320">
        <f t="shared" ca="1" si="258"/>
        <v>0</v>
      </c>
      <c r="EE116" s="320">
        <f t="shared" ca="1" si="258"/>
        <v>0</v>
      </c>
      <c r="EF116" s="320">
        <f t="shared" ca="1" si="258"/>
        <v>0</v>
      </c>
      <c r="EG116" s="320">
        <f t="shared" ca="1" si="258"/>
        <v>0</v>
      </c>
      <c r="EH116" s="320">
        <f t="shared" ca="1" si="258"/>
        <v>0</v>
      </c>
      <c r="EI116" s="320">
        <f t="shared" ca="1" si="258"/>
        <v>0</v>
      </c>
      <c r="EJ116" s="320">
        <f t="shared" ca="1" si="258"/>
        <v>0</v>
      </c>
      <c r="EK116" s="320">
        <f t="shared" ca="1" si="258"/>
        <v>0</v>
      </c>
      <c r="EM116" s="278" t="str">
        <f t="shared" ca="1" si="254"/>
        <v/>
      </c>
      <c r="EN116" s="278" t="str">
        <f t="shared" ca="1" si="220"/>
        <v/>
      </c>
      <c r="EO116" s="278" t="str">
        <f t="shared" ca="1" si="221"/>
        <v/>
      </c>
      <c r="EP116" s="278" t="str">
        <f t="shared" ca="1" si="204"/>
        <v/>
      </c>
      <c r="EQ116" s="278" t="str">
        <f ca="1">IFERROR(INDEX('郵便番号（石川県）'!$A$3:$F$2574,MATCH(INDIRECT("'("&amp;EM116&amp;")'!E7"),'郵便番号（石川県）'!$A$3:$A$2574,0),6),"")</f>
        <v/>
      </c>
      <c r="ER116" s="278" t="str">
        <f ca="1">IFERROR(INDEX('郵便番号（石川県）'!$A$3:$F$2574,MATCH(INDIRECT("'("&amp;$EM116&amp;")'!E7"),'郵便番号（石川県）'!$A$3:$A$2574,0),5),"")</f>
        <v/>
      </c>
      <c r="ES116" s="278" t="str">
        <f t="shared" ca="1" si="205"/>
        <v/>
      </c>
      <c r="ET116" s="278" t="str">
        <f t="shared" ca="1" si="206"/>
        <v/>
      </c>
      <c r="EU116" s="278" t="str">
        <f t="shared" ca="1" si="207"/>
        <v/>
      </c>
      <c r="EV116" s="278" t="str">
        <f t="shared" ca="1" si="208"/>
        <v/>
      </c>
      <c r="EW116" s="278" t="str">
        <f t="shared" ca="1" si="209"/>
        <v/>
      </c>
      <c r="EX116" s="278" t="str">
        <f t="shared" ca="1" si="210"/>
        <v/>
      </c>
      <c r="EY116" s="278" t="str">
        <f t="shared" ca="1" si="211"/>
        <v/>
      </c>
      <c r="EZ116" s="278" t="str">
        <f t="shared" ca="1" si="212"/>
        <v/>
      </c>
      <c r="FA116" s="278" t="str">
        <f t="shared" ca="1" si="213"/>
        <v/>
      </c>
      <c r="FB116" s="661" t="str">
        <f t="shared" ca="1" si="214"/>
        <v/>
      </c>
      <c r="FC116" s="664">
        <v>106</v>
      </c>
      <c r="FD116" s="279" t="str">
        <f t="shared" ca="1" si="215"/>
        <v/>
      </c>
    </row>
    <row r="117" spans="1:160" ht="34.5" customHeight="1" x14ac:dyDescent="0.15">
      <c r="A117" s="401">
        <f t="shared" ca="1" si="24"/>
        <v>0</v>
      </c>
      <c r="B117" s="402">
        <f t="shared" si="154"/>
        <v>1</v>
      </c>
      <c r="C117" s="403">
        <f t="shared" ca="1" si="242"/>
        <v>0</v>
      </c>
      <c r="D117" s="403">
        <f t="shared" ca="1" si="243"/>
        <v>0</v>
      </c>
      <c r="E117" s="403">
        <f t="shared" ca="1" si="244"/>
        <v>0</v>
      </c>
      <c r="F117" s="403">
        <f t="shared" ca="1" si="245"/>
        <v>0</v>
      </c>
      <c r="G117" s="403">
        <f t="shared" ca="1" si="246"/>
        <v>0</v>
      </c>
      <c r="H117" s="403">
        <f t="shared" si="247"/>
        <v>0</v>
      </c>
      <c r="I117" s="403">
        <f t="shared" ca="1" si="248"/>
        <v>0</v>
      </c>
      <c r="J117" s="403">
        <f t="shared" ca="1" si="249"/>
        <v>0</v>
      </c>
      <c r="K117" s="402">
        <f t="shared" ca="1" si="250"/>
        <v>0</v>
      </c>
      <c r="L117" s="402">
        <f t="shared" ca="1" si="251"/>
        <v>0</v>
      </c>
      <c r="M117" s="402">
        <f t="shared" ca="1" si="252"/>
        <v>0</v>
      </c>
      <c r="N117" s="404" t="str">
        <f t="shared" ca="1" si="253"/>
        <v>石川県</v>
      </c>
      <c r="O117" s="63"/>
      <c r="P117" s="145" t="s">
        <v>412</v>
      </c>
      <c r="Q117" s="322" t="str">
        <f t="shared" ca="1" si="156"/>
        <v/>
      </c>
      <c r="R117" s="322" t="str">
        <f t="shared" ca="1" si="157"/>
        <v/>
      </c>
      <c r="S117" s="32" t="str">
        <f t="shared" ca="1" si="240"/>
        <v/>
      </c>
      <c r="T117" s="32" t="str">
        <f t="shared" ca="1" si="241"/>
        <v/>
      </c>
      <c r="U117" s="186" t="str">
        <f t="shared" ca="1" si="158"/>
        <v/>
      </c>
      <c r="V117" s="326">
        <f ca="1">IFERROR(VLOOKUP(U117,'（様式１号）３整理番号表'!$B$4:$H$5,2,FALSE),0)</f>
        <v>0</v>
      </c>
      <c r="W117" s="67">
        <f t="shared" ca="1" si="231"/>
        <v>0</v>
      </c>
      <c r="X117" s="23" t="str">
        <f t="shared" ca="1" si="229"/>
        <v/>
      </c>
      <c r="Y117" s="52" t="str">
        <f t="shared" ca="1" si="159"/>
        <v/>
      </c>
      <c r="Z117" s="68">
        <f ca="1">IFERROR(VLOOKUP(Y117,'（様式１号）３整理番号表'!$B$10:$H$16,2,FALSE),0)</f>
        <v>0</v>
      </c>
      <c r="AA117" s="52" t="str">
        <f t="shared" ca="1" si="160"/>
        <v/>
      </c>
      <c r="AB117" s="52" t="str">
        <f t="shared" ca="1" si="161"/>
        <v/>
      </c>
      <c r="AC117" s="68">
        <f ca="1">IFERROR(VLOOKUP(AB117,'（様式１号）３整理番号表'!$B$21:$H$22,2,FALSE),0)</f>
        <v>0</v>
      </c>
      <c r="AD117" s="52" t="str">
        <f t="shared" ca="1" si="155"/>
        <v/>
      </c>
      <c r="AE117" s="68">
        <f ca="1">IFERROR(VLOOKUP(AD117,'（様式１号）３整理番号表'!$B$26:$H$31,2,FALSE),0)</f>
        <v>0</v>
      </c>
      <c r="AF117" s="52" t="str">
        <f t="shared" ca="1" si="162"/>
        <v/>
      </c>
      <c r="AG117" s="68">
        <f ca="1">IFERROR(VLOOKUP(AF117,'（様式１号）３整理番号表'!$J$5:$N$59,2,FALSE),0)</f>
        <v>0</v>
      </c>
      <c r="AH117" s="51" t="str">
        <f t="shared" ca="1" si="163"/>
        <v/>
      </c>
      <c r="AI117" s="68">
        <f ca="1">IFERROR(VLOOKUP(AH117,'（様式１号）３整理番号表'!$P$5:$R$29,2,FALSE),0)</f>
        <v>0</v>
      </c>
      <c r="AJ117" s="71" t="str">
        <f t="shared" ca="1" si="164"/>
        <v/>
      </c>
      <c r="AK117" s="71" t="str">
        <f t="shared" ca="1" si="165"/>
        <v/>
      </c>
      <c r="AL117" s="71"/>
      <c r="AM117" s="51" t="str">
        <f t="shared" ca="1" si="166"/>
        <v/>
      </c>
      <c r="AN117" s="68">
        <f ca="1">IFERROR(VLOOKUP(AM117,'（様式１号）３整理番号表'!$P$5:$R$29,2,FALSE),0)</f>
        <v>0</v>
      </c>
      <c r="AO117" s="52" t="str">
        <f t="shared" ca="1" si="167"/>
        <v/>
      </c>
      <c r="AP117" s="68">
        <f t="shared" ca="1" si="232"/>
        <v>0</v>
      </c>
      <c r="AQ117" s="52" t="str">
        <f t="shared" ca="1" si="168"/>
        <v/>
      </c>
      <c r="AR117" s="23" t="str">
        <f t="shared" ca="1" si="169"/>
        <v/>
      </c>
      <c r="AS117" s="68" t="str">
        <f t="shared" ca="1" si="233"/>
        <v/>
      </c>
      <c r="AT117" s="188" t="str">
        <f t="shared" ca="1" si="170"/>
        <v/>
      </c>
      <c r="AU117" s="55" t="str">
        <f t="shared" ca="1" si="171"/>
        <v/>
      </c>
      <c r="AV117" s="655" t="str">
        <f t="shared" ca="1" si="256"/>
        <v/>
      </c>
      <c r="AW117" s="655" t="str">
        <f t="shared" ca="1" si="255"/>
        <v/>
      </c>
      <c r="AX117" s="655" t="str">
        <f t="shared" ca="1" si="255"/>
        <v/>
      </c>
      <c r="AY117" s="655" t="str">
        <f t="shared" ca="1" si="255"/>
        <v/>
      </c>
      <c r="AZ117" s="655" t="str">
        <f t="shared" ca="1" si="172"/>
        <v/>
      </c>
      <c r="BA117" s="655" t="str">
        <f t="shared" ca="1" si="257"/>
        <v/>
      </c>
      <c r="BB117" s="655" t="str">
        <f t="shared" ca="1" si="257"/>
        <v/>
      </c>
      <c r="BC117" s="655" t="str">
        <f t="shared" ca="1" si="257"/>
        <v/>
      </c>
      <c r="BD117" s="51" t="str">
        <f t="shared" ca="1" si="173"/>
        <v/>
      </c>
      <c r="BE117" s="52" t="str">
        <f t="shared" ca="1" si="174"/>
        <v/>
      </c>
      <c r="BF117" s="69">
        <f ca="1">IF(BD117&lt;&gt;"",INDEX('（様式１号）３整理番号表'!$AB$7:$AQ$12,MATCH(BD117,'（様式１号）３整理番号表'!$AA$7:$AA$12,0),MATCH(BE117,'（様式１号）３整理番号表'!$AB$6:$AQ$6,0)),0)</f>
        <v>0</v>
      </c>
      <c r="BG117" s="71" t="str">
        <f t="shared" ca="1" si="234"/>
        <v/>
      </c>
      <c r="BH117" s="54" t="str">
        <f t="shared" ca="1" si="235"/>
        <v/>
      </c>
      <c r="BI117" s="55" t="str">
        <f t="shared" ca="1" si="175"/>
        <v/>
      </c>
      <c r="BJ117" s="54" t="str">
        <f t="shared" ca="1" si="176"/>
        <v/>
      </c>
      <c r="BK117" s="53" t="str">
        <f t="shared" ca="1" si="177"/>
        <v/>
      </c>
      <c r="BL117" s="56" t="str">
        <f t="shared" ca="1" si="178"/>
        <v/>
      </c>
      <c r="BM117" s="57" t="str">
        <f t="shared" ca="1" si="179"/>
        <v/>
      </c>
      <c r="BN117" s="58" t="str">
        <f t="shared" ca="1" si="180"/>
        <v/>
      </c>
      <c r="BO117" s="56" t="str">
        <f t="shared" ca="1" si="181"/>
        <v/>
      </c>
      <c r="BP117" s="72" t="str">
        <f t="shared" ca="1" si="182"/>
        <v/>
      </c>
      <c r="BQ117" s="70" t="str">
        <f t="shared" ca="1" si="183"/>
        <v/>
      </c>
      <c r="BR117" s="160" t="str">
        <f t="shared" ca="1" si="216"/>
        <v/>
      </c>
      <c r="BS117" s="638" t="str">
        <f t="shared" ca="1" si="184"/>
        <v/>
      </c>
      <c r="BT117" s="51" t="str">
        <f t="shared" ca="1" si="185"/>
        <v/>
      </c>
      <c r="BU117" s="59" t="str">
        <f t="shared" ca="1" si="186"/>
        <v/>
      </c>
      <c r="BV117" s="60" t="str">
        <f t="shared" ca="1" si="187"/>
        <v/>
      </c>
      <c r="BW117" s="209">
        <f ca="1">IF('ポイント要件確認等（個別表）'!AD117=1,ROUNDDOWN('ポイント要件確認等（個別表）'!AV117,-3),IF('ポイント要件確認等（個別表）'!AD117=2,ROUNDDOWN('ポイント要件確認等（個別表）'!BH117,-3),IF('ポイント要件確認等（個別表）'!AD117=3,ROUNDDOWN('ポイント要件確認等（個別表）'!BT117,-3),0)))</f>
        <v>0</v>
      </c>
      <c r="BX117" s="60" t="str">
        <f t="shared" ca="1" si="188"/>
        <v/>
      </c>
      <c r="BY117" s="210" t="e">
        <f t="shared" ca="1" si="236"/>
        <v>#VALUE!</v>
      </c>
      <c r="BZ117" s="210">
        <f t="shared" ca="1" si="237"/>
        <v>0</v>
      </c>
      <c r="CA117" s="60" t="str">
        <f t="shared" ca="1" si="189"/>
        <v/>
      </c>
      <c r="CB117" s="60" t="str">
        <f t="shared" ca="1" si="190"/>
        <v/>
      </c>
      <c r="CC117" s="636"/>
      <c r="CD117" s="60" t="str">
        <f t="shared" ca="1" si="191"/>
        <v/>
      </c>
      <c r="CE117" s="161" t="str">
        <f t="shared" ca="1" si="192"/>
        <v/>
      </c>
      <c r="CF117" s="225" t="str">
        <f t="shared" ca="1" si="193"/>
        <v>含税額</v>
      </c>
      <c r="CG117" s="226" t="str">
        <f t="shared" ca="1" si="194"/>
        <v/>
      </c>
      <c r="CH117" s="61"/>
      <c r="CI117" s="223"/>
      <c r="CJ117" s="213">
        <v>107</v>
      </c>
      <c r="CK117" s="218"/>
      <c r="CL117" s="51"/>
      <c r="CM117" s="68" t="str">
        <f>IFERROR(VLOOKUP(CL117,'（様式１号）３整理番号表'!$T$5:$V$15,2,FALSE),"")</f>
        <v/>
      </c>
      <c r="CN117" s="52"/>
      <c r="CO117" s="68" t="str">
        <f>IFERROR(VLOOKUP(CN117,'（様式１号）３整理番号表'!$T$19:$V$24,2,FALSE),"")</f>
        <v/>
      </c>
      <c r="CP117" s="52"/>
      <c r="CQ117" s="210">
        <f t="shared" si="238"/>
        <v>0</v>
      </c>
      <c r="CR117" s="227">
        <f t="shared" si="239"/>
        <v>0</v>
      </c>
      <c r="CS117" s="335" t="str">
        <f t="shared" ca="1" si="217"/>
        <v/>
      </c>
      <c r="CT117" s="31" t="str">
        <f t="shared" ca="1" si="195"/>
        <v/>
      </c>
      <c r="CU117" s="30" t="str">
        <f t="shared" ca="1" si="218"/>
        <v/>
      </c>
      <c r="CV117" s="236" t="str">
        <f t="shared" ca="1" si="196"/>
        <v/>
      </c>
      <c r="CW117" s="236" t="str">
        <f t="shared" ca="1" si="197"/>
        <v/>
      </c>
      <c r="CX117" s="236" t="str">
        <f t="shared" ca="1" si="198"/>
        <v/>
      </c>
      <c r="CY117" s="236" t="str">
        <f t="shared" ca="1" si="199"/>
        <v/>
      </c>
      <c r="CZ117" s="296" t="str">
        <f ca="1">IFERROR(VLOOKUP($CS117,'（様式１号）３整理番号表'!$Z$19:$AB$32,3,FALSE),"")</f>
        <v/>
      </c>
      <c r="DA117" s="239" t="str">
        <f t="shared" ca="1" si="200"/>
        <v/>
      </c>
      <c r="DB117" s="5"/>
      <c r="DC117" s="301" t="str">
        <f t="shared" ca="1" si="219"/>
        <v/>
      </c>
      <c r="DD117" s="304" t="str">
        <f t="shared" ca="1" si="222"/>
        <v/>
      </c>
      <c r="DE117" s="293" t="str">
        <f t="shared" ca="1" si="223"/>
        <v/>
      </c>
      <c r="DF117" s="293" t="str">
        <f t="shared" ca="1" si="224"/>
        <v/>
      </c>
      <c r="DG117" s="293" t="str">
        <f t="shared" ca="1" si="225"/>
        <v/>
      </c>
      <c r="DH117" s="293" t="str">
        <f t="shared" ca="1" si="226"/>
        <v/>
      </c>
      <c r="DI117" s="309" t="str">
        <f t="shared" ca="1" si="227"/>
        <v/>
      </c>
      <c r="DJ117" s="315" t="str">
        <f t="shared" ca="1" si="201"/>
        <v/>
      </c>
      <c r="DK117" s="5" t="str">
        <f t="shared" ca="1" si="228"/>
        <v/>
      </c>
      <c r="DL117" s="6"/>
      <c r="DM117" s="304"/>
      <c r="DN117" s="7"/>
      <c r="DO117" s="7"/>
      <c r="DP117" s="7"/>
      <c r="DQ117" s="7"/>
      <c r="DR117" s="298" t="str">
        <f>IFERROR(VLOOKUP($DL117,'（様式１号）３整理番号表'!$Z$19:$AB$32,3,FALSE),"")</f>
        <v/>
      </c>
      <c r="DS117" s="239" t="str">
        <f t="shared" si="202"/>
        <v/>
      </c>
      <c r="DT117" s="5"/>
      <c r="DU117" s="8"/>
      <c r="DV117" s="62" t="str">
        <f t="shared" ca="1" si="203"/>
        <v/>
      </c>
      <c r="DX117" s="320">
        <f t="shared" ca="1" si="258"/>
        <v>0</v>
      </c>
      <c r="DY117" s="320">
        <f t="shared" ca="1" si="258"/>
        <v>0</v>
      </c>
      <c r="DZ117" s="320">
        <f t="shared" ca="1" si="258"/>
        <v>0</v>
      </c>
      <c r="EA117" s="320">
        <f t="shared" ca="1" si="258"/>
        <v>0</v>
      </c>
      <c r="EB117" s="320">
        <f t="shared" ca="1" si="258"/>
        <v>0</v>
      </c>
      <c r="EC117" s="320">
        <f t="shared" ca="1" si="258"/>
        <v>0</v>
      </c>
      <c r="ED117" s="320">
        <f t="shared" ca="1" si="258"/>
        <v>0</v>
      </c>
      <c r="EE117" s="320">
        <f t="shared" ca="1" si="258"/>
        <v>0</v>
      </c>
      <c r="EF117" s="320">
        <f t="shared" ca="1" si="258"/>
        <v>0</v>
      </c>
      <c r="EG117" s="320">
        <f t="shared" ca="1" si="258"/>
        <v>0</v>
      </c>
      <c r="EH117" s="320">
        <f t="shared" ca="1" si="258"/>
        <v>0</v>
      </c>
      <c r="EI117" s="320">
        <f t="shared" ca="1" si="258"/>
        <v>0</v>
      </c>
      <c r="EJ117" s="320">
        <f t="shared" ca="1" si="258"/>
        <v>0</v>
      </c>
      <c r="EK117" s="320">
        <f t="shared" ca="1" si="258"/>
        <v>0</v>
      </c>
      <c r="EM117" s="278" t="str">
        <f t="shared" ca="1" si="254"/>
        <v/>
      </c>
      <c r="EN117" s="278" t="str">
        <f t="shared" ca="1" si="220"/>
        <v/>
      </c>
      <c r="EO117" s="278" t="str">
        <f t="shared" ca="1" si="221"/>
        <v/>
      </c>
      <c r="EP117" s="278" t="str">
        <f t="shared" ca="1" si="204"/>
        <v/>
      </c>
      <c r="EQ117" s="278" t="str">
        <f ca="1">IFERROR(INDEX('郵便番号（石川県）'!$A$3:$F$2574,MATCH(INDIRECT("'("&amp;EM117&amp;")'!E7"),'郵便番号（石川県）'!$A$3:$A$2574,0),6),"")</f>
        <v/>
      </c>
      <c r="ER117" s="278" t="str">
        <f ca="1">IFERROR(INDEX('郵便番号（石川県）'!$A$3:$F$2574,MATCH(INDIRECT("'("&amp;$EM117&amp;")'!E7"),'郵便番号（石川県）'!$A$3:$A$2574,0),5),"")</f>
        <v/>
      </c>
      <c r="ES117" s="278" t="str">
        <f t="shared" ca="1" si="205"/>
        <v/>
      </c>
      <c r="ET117" s="278" t="str">
        <f t="shared" ca="1" si="206"/>
        <v/>
      </c>
      <c r="EU117" s="278" t="str">
        <f t="shared" ca="1" si="207"/>
        <v/>
      </c>
      <c r="EV117" s="278" t="str">
        <f t="shared" ca="1" si="208"/>
        <v/>
      </c>
      <c r="EW117" s="278" t="str">
        <f t="shared" ca="1" si="209"/>
        <v/>
      </c>
      <c r="EX117" s="278" t="str">
        <f t="shared" ca="1" si="210"/>
        <v/>
      </c>
      <c r="EY117" s="278" t="str">
        <f t="shared" ca="1" si="211"/>
        <v/>
      </c>
      <c r="EZ117" s="278" t="str">
        <f t="shared" ca="1" si="212"/>
        <v/>
      </c>
      <c r="FA117" s="278" t="str">
        <f t="shared" ca="1" si="213"/>
        <v/>
      </c>
      <c r="FB117" s="661" t="str">
        <f t="shared" ca="1" si="214"/>
        <v/>
      </c>
      <c r="FC117" s="663">
        <v>107</v>
      </c>
      <c r="FD117" s="279" t="str">
        <f t="shared" ca="1" si="215"/>
        <v/>
      </c>
    </row>
    <row r="118" spans="1:160" ht="34.5" customHeight="1" x14ac:dyDescent="0.15">
      <c r="A118" s="401">
        <f t="shared" ca="1" si="24"/>
        <v>0</v>
      </c>
      <c r="B118" s="402">
        <f t="shared" si="154"/>
        <v>1</v>
      </c>
      <c r="C118" s="403">
        <f t="shared" ca="1" si="242"/>
        <v>0</v>
      </c>
      <c r="D118" s="403">
        <f t="shared" ca="1" si="243"/>
        <v>0</v>
      </c>
      <c r="E118" s="403">
        <f t="shared" ca="1" si="244"/>
        <v>0</v>
      </c>
      <c r="F118" s="403">
        <f t="shared" ca="1" si="245"/>
        <v>0</v>
      </c>
      <c r="G118" s="403">
        <f t="shared" ca="1" si="246"/>
        <v>0</v>
      </c>
      <c r="H118" s="403">
        <f t="shared" si="247"/>
        <v>0</v>
      </c>
      <c r="I118" s="403">
        <f t="shared" ca="1" si="248"/>
        <v>0</v>
      </c>
      <c r="J118" s="403">
        <f t="shared" ca="1" si="249"/>
        <v>0</v>
      </c>
      <c r="K118" s="402">
        <f t="shared" ca="1" si="250"/>
        <v>0</v>
      </c>
      <c r="L118" s="402">
        <f t="shared" ca="1" si="251"/>
        <v>0</v>
      </c>
      <c r="M118" s="402">
        <f t="shared" ca="1" si="252"/>
        <v>0</v>
      </c>
      <c r="N118" s="404" t="str">
        <f t="shared" ca="1" si="253"/>
        <v>石川県</v>
      </c>
      <c r="O118" s="63"/>
      <c r="P118" s="145" t="s">
        <v>412</v>
      </c>
      <c r="Q118" s="322" t="str">
        <f t="shared" ca="1" si="156"/>
        <v/>
      </c>
      <c r="R118" s="322" t="str">
        <f t="shared" ca="1" si="157"/>
        <v/>
      </c>
      <c r="S118" s="32" t="str">
        <f t="shared" ca="1" si="240"/>
        <v/>
      </c>
      <c r="T118" s="32" t="str">
        <f t="shared" ca="1" si="241"/>
        <v/>
      </c>
      <c r="U118" s="186" t="str">
        <f t="shared" ca="1" si="158"/>
        <v/>
      </c>
      <c r="V118" s="326">
        <f ca="1">IFERROR(VLOOKUP(U118,'（様式１号）３整理番号表'!$B$4:$H$5,2,FALSE),0)</f>
        <v>0</v>
      </c>
      <c r="W118" s="67">
        <f t="shared" ca="1" si="231"/>
        <v>0</v>
      </c>
      <c r="X118" s="23" t="str">
        <f t="shared" ca="1" si="229"/>
        <v/>
      </c>
      <c r="Y118" s="52" t="str">
        <f t="shared" ca="1" si="159"/>
        <v/>
      </c>
      <c r="Z118" s="68">
        <f ca="1">IFERROR(VLOOKUP(Y118,'（様式１号）３整理番号表'!$B$10:$H$16,2,FALSE),0)</f>
        <v>0</v>
      </c>
      <c r="AA118" s="52" t="str">
        <f t="shared" ca="1" si="160"/>
        <v/>
      </c>
      <c r="AB118" s="52" t="str">
        <f t="shared" ca="1" si="161"/>
        <v/>
      </c>
      <c r="AC118" s="68">
        <f ca="1">IFERROR(VLOOKUP(AB118,'（様式１号）３整理番号表'!$B$21:$H$22,2,FALSE),0)</f>
        <v>0</v>
      </c>
      <c r="AD118" s="52" t="str">
        <f t="shared" ca="1" si="155"/>
        <v/>
      </c>
      <c r="AE118" s="68">
        <f ca="1">IFERROR(VLOOKUP(AD118,'（様式１号）３整理番号表'!$B$26:$H$31,2,FALSE),0)</f>
        <v>0</v>
      </c>
      <c r="AF118" s="52" t="str">
        <f t="shared" ca="1" si="162"/>
        <v/>
      </c>
      <c r="AG118" s="68">
        <f ca="1">IFERROR(VLOOKUP(AF118,'（様式１号）３整理番号表'!$J$5:$N$59,2,FALSE),0)</f>
        <v>0</v>
      </c>
      <c r="AH118" s="51" t="str">
        <f t="shared" ca="1" si="163"/>
        <v/>
      </c>
      <c r="AI118" s="68">
        <f ca="1">IFERROR(VLOOKUP(AH118,'（様式１号）３整理番号表'!$P$5:$R$29,2,FALSE),0)</f>
        <v>0</v>
      </c>
      <c r="AJ118" s="71" t="str">
        <f t="shared" ca="1" si="164"/>
        <v/>
      </c>
      <c r="AK118" s="71" t="str">
        <f t="shared" ca="1" si="165"/>
        <v/>
      </c>
      <c r="AL118" s="71"/>
      <c r="AM118" s="51" t="str">
        <f t="shared" ca="1" si="166"/>
        <v/>
      </c>
      <c r="AN118" s="68">
        <f ca="1">IFERROR(VLOOKUP(AM118,'（様式１号）３整理番号表'!$P$5:$R$29,2,FALSE),0)</f>
        <v>0</v>
      </c>
      <c r="AO118" s="52" t="str">
        <f t="shared" ca="1" si="167"/>
        <v/>
      </c>
      <c r="AP118" s="68">
        <f t="shared" ca="1" si="232"/>
        <v>0</v>
      </c>
      <c r="AQ118" s="52" t="str">
        <f t="shared" ca="1" si="168"/>
        <v/>
      </c>
      <c r="AR118" s="23" t="str">
        <f t="shared" ca="1" si="169"/>
        <v/>
      </c>
      <c r="AS118" s="68" t="str">
        <f t="shared" ca="1" si="233"/>
        <v/>
      </c>
      <c r="AT118" s="188" t="str">
        <f t="shared" ca="1" si="170"/>
        <v/>
      </c>
      <c r="AU118" s="55" t="str">
        <f t="shared" ca="1" si="171"/>
        <v/>
      </c>
      <c r="AV118" s="655" t="str">
        <f t="shared" ca="1" si="256"/>
        <v/>
      </c>
      <c r="AW118" s="655" t="str">
        <f t="shared" ca="1" si="255"/>
        <v/>
      </c>
      <c r="AX118" s="655" t="str">
        <f t="shared" ca="1" si="255"/>
        <v/>
      </c>
      <c r="AY118" s="655" t="str">
        <f t="shared" ca="1" si="255"/>
        <v/>
      </c>
      <c r="AZ118" s="655" t="str">
        <f t="shared" ca="1" si="172"/>
        <v/>
      </c>
      <c r="BA118" s="655" t="str">
        <f t="shared" ca="1" si="257"/>
        <v/>
      </c>
      <c r="BB118" s="655" t="str">
        <f t="shared" ca="1" si="257"/>
        <v/>
      </c>
      <c r="BC118" s="655" t="str">
        <f t="shared" ca="1" si="257"/>
        <v/>
      </c>
      <c r="BD118" s="51" t="str">
        <f t="shared" ca="1" si="173"/>
        <v/>
      </c>
      <c r="BE118" s="52" t="str">
        <f t="shared" ca="1" si="174"/>
        <v/>
      </c>
      <c r="BF118" s="69">
        <f ca="1">IF(BD118&lt;&gt;"",INDEX('（様式１号）３整理番号表'!$AB$7:$AQ$12,MATCH(BD118,'（様式１号）３整理番号表'!$AA$7:$AA$12,0),MATCH(BE118,'（様式１号）３整理番号表'!$AB$6:$AQ$6,0)),0)</f>
        <v>0</v>
      </c>
      <c r="BG118" s="71" t="str">
        <f t="shared" ca="1" si="234"/>
        <v/>
      </c>
      <c r="BH118" s="54" t="str">
        <f t="shared" ca="1" si="235"/>
        <v/>
      </c>
      <c r="BI118" s="55" t="str">
        <f t="shared" ca="1" si="175"/>
        <v/>
      </c>
      <c r="BJ118" s="54" t="str">
        <f t="shared" ca="1" si="176"/>
        <v/>
      </c>
      <c r="BK118" s="53" t="str">
        <f t="shared" ca="1" si="177"/>
        <v/>
      </c>
      <c r="BL118" s="56" t="str">
        <f t="shared" ca="1" si="178"/>
        <v/>
      </c>
      <c r="BM118" s="57" t="str">
        <f t="shared" ca="1" si="179"/>
        <v/>
      </c>
      <c r="BN118" s="58" t="str">
        <f t="shared" ca="1" si="180"/>
        <v/>
      </c>
      <c r="BO118" s="56" t="str">
        <f t="shared" ca="1" si="181"/>
        <v/>
      </c>
      <c r="BP118" s="72" t="str">
        <f t="shared" ca="1" si="182"/>
        <v/>
      </c>
      <c r="BQ118" s="70" t="str">
        <f t="shared" ca="1" si="183"/>
        <v/>
      </c>
      <c r="BR118" s="160" t="str">
        <f t="shared" ca="1" si="216"/>
        <v/>
      </c>
      <c r="BS118" s="638" t="str">
        <f t="shared" ca="1" si="184"/>
        <v/>
      </c>
      <c r="BT118" s="51" t="str">
        <f t="shared" ca="1" si="185"/>
        <v/>
      </c>
      <c r="BU118" s="59" t="str">
        <f t="shared" ca="1" si="186"/>
        <v/>
      </c>
      <c r="BV118" s="60" t="str">
        <f t="shared" ca="1" si="187"/>
        <v/>
      </c>
      <c r="BW118" s="209">
        <f ca="1">IF('ポイント要件確認等（個別表）'!AD118=1,ROUNDDOWN('ポイント要件確認等（個別表）'!AV118,-3),IF('ポイント要件確認等（個別表）'!AD118=2,ROUNDDOWN('ポイント要件確認等（個別表）'!BH118,-3),IF('ポイント要件確認等（個別表）'!AD118=3,ROUNDDOWN('ポイント要件確認等（個別表）'!BT118,-3),0)))</f>
        <v>0</v>
      </c>
      <c r="BX118" s="60" t="str">
        <f t="shared" ca="1" si="188"/>
        <v/>
      </c>
      <c r="BY118" s="210" t="e">
        <f t="shared" ca="1" si="236"/>
        <v>#VALUE!</v>
      </c>
      <c r="BZ118" s="210">
        <f t="shared" ca="1" si="237"/>
        <v>0</v>
      </c>
      <c r="CA118" s="60" t="str">
        <f t="shared" ca="1" si="189"/>
        <v/>
      </c>
      <c r="CB118" s="60" t="str">
        <f t="shared" ca="1" si="190"/>
        <v/>
      </c>
      <c r="CC118" s="636"/>
      <c r="CD118" s="60" t="str">
        <f t="shared" ca="1" si="191"/>
        <v/>
      </c>
      <c r="CE118" s="161" t="str">
        <f t="shared" ca="1" si="192"/>
        <v/>
      </c>
      <c r="CF118" s="225" t="str">
        <f t="shared" ca="1" si="193"/>
        <v>含税額</v>
      </c>
      <c r="CG118" s="226" t="str">
        <f t="shared" ca="1" si="194"/>
        <v/>
      </c>
      <c r="CH118" s="61"/>
      <c r="CI118" s="223"/>
      <c r="CJ118" s="213">
        <v>108</v>
      </c>
      <c r="CK118" s="218"/>
      <c r="CL118" s="51"/>
      <c r="CM118" s="68" t="str">
        <f>IFERROR(VLOOKUP(CL118,'（様式１号）３整理番号表'!$T$5:$V$15,2,FALSE),"")</f>
        <v/>
      </c>
      <c r="CN118" s="52"/>
      <c r="CO118" s="68" t="str">
        <f>IFERROR(VLOOKUP(CN118,'（様式１号）３整理番号表'!$T$19:$V$24,2,FALSE),"")</f>
        <v/>
      </c>
      <c r="CP118" s="52"/>
      <c r="CQ118" s="210">
        <f t="shared" si="238"/>
        <v>0</v>
      </c>
      <c r="CR118" s="227">
        <f t="shared" si="239"/>
        <v>0</v>
      </c>
      <c r="CS118" s="335" t="str">
        <f t="shared" ca="1" si="217"/>
        <v/>
      </c>
      <c r="CT118" s="31" t="str">
        <f t="shared" ca="1" si="195"/>
        <v/>
      </c>
      <c r="CU118" s="30" t="str">
        <f t="shared" ca="1" si="218"/>
        <v/>
      </c>
      <c r="CV118" s="236" t="str">
        <f t="shared" ca="1" si="196"/>
        <v/>
      </c>
      <c r="CW118" s="236" t="str">
        <f t="shared" ca="1" si="197"/>
        <v/>
      </c>
      <c r="CX118" s="236" t="str">
        <f t="shared" ca="1" si="198"/>
        <v/>
      </c>
      <c r="CY118" s="236" t="str">
        <f t="shared" ca="1" si="199"/>
        <v/>
      </c>
      <c r="CZ118" s="296" t="str">
        <f ca="1">IFERROR(VLOOKUP($CS118,'（様式１号）３整理番号表'!$Z$19:$AB$32,3,FALSE),"")</f>
        <v/>
      </c>
      <c r="DA118" s="239" t="str">
        <f t="shared" ca="1" si="200"/>
        <v/>
      </c>
      <c r="DB118" s="5"/>
      <c r="DC118" s="301" t="str">
        <f t="shared" ca="1" si="219"/>
        <v/>
      </c>
      <c r="DD118" s="304" t="str">
        <f t="shared" ca="1" si="222"/>
        <v/>
      </c>
      <c r="DE118" s="293" t="str">
        <f t="shared" ca="1" si="223"/>
        <v/>
      </c>
      <c r="DF118" s="293" t="str">
        <f t="shared" ca="1" si="224"/>
        <v/>
      </c>
      <c r="DG118" s="293" t="str">
        <f t="shared" ca="1" si="225"/>
        <v/>
      </c>
      <c r="DH118" s="293" t="str">
        <f t="shared" ca="1" si="226"/>
        <v/>
      </c>
      <c r="DI118" s="309" t="str">
        <f t="shared" ca="1" si="227"/>
        <v/>
      </c>
      <c r="DJ118" s="315" t="str">
        <f t="shared" ca="1" si="201"/>
        <v/>
      </c>
      <c r="DK118" s="5" t="str">
        <f t="shared" ca="1" si="228"/>
        <v/>
      </c>
      <c r="DL118" s="6"/>
      <c r="DM118" s="304"/>
      <c r="DN118" s="7"/>
      <c r="DO118" s="7"/>
      <c r="DP118" s="7"/>
      <c r="DQ118" s="7"/>
      <c r="DR118" s="298" t="str">
        <f>IFERROR(VLOOKUP($DL118,'（様式１号）３整理番号表'!$Z$19:$AB$32,3,FALSE),"")</f>
        <v/>
      </c>
      <c r="DS118" s="239" t="str">
        <f t="shared" si="202"/>
        <v/>
      </c>
      <c r="DT118" s="5"/>
      <c r="DU118" s="8"/>
      <c r="DV118" s="62" t="str">
        <f t="shared" ca="1" si="203"/>
        <v/>
      </c>
      <c r="DX118" s="320">
        <f t="shared" ca="1" si="258"/>
        <v>0</v>
      </c>
      <c r="DY118" s="320">
        <f t="shared" ca="1" si="258"/>
        <v>0</v>
      </c>
      <c r="DZ118" s="320">
        <f t="shared" ca="1" si="258"/>
        <v>0</v>
      </c>
      <c r="EA118" s="320">
        <f t="shared" ca="1" si="258"/>
        <v>0</v>
      </c>
      <c r="EB118" s="320">
        <f t="shared" ref="DX118:EK136" ca="1" si="259">COUNTIF($CH118:$DT118,EB$8)</f>
        <v>0</v>
      </c>
      <c r="EC118" s="320">
        <f t="shared" ca="1" si="259"/>
        <v>0</v>
      </c>
      <c r="ED118" s="320">
        <f t="shared" ca="1" si="259"/>
        <v>0</v>
      </c>
      <c r="EE118" s="320">
        <f t="shared" ca="1" si="259"/>
        <v>0</v>
      </c>
      <c r="EF118" s="320">
        <f t="shared" ca="1" si="259"/>
        <v>0</v>
      </c>
      <c r="EG118" s="320">
        <f t="shared" ca="1" si="259"/>
        <v>0</v>
      </c>
      <c r="EH118" s="320">
        <f t="shared" ca="1" si="259"/>
        <v>0</v>
      </c>
      <c r="EI118" s="320">
        <f t="shared" ca="1" si="259"/>
        <v>0</v>
      </c>
      <c r="EJ118" s="320">
        <f t="shared" ca="1" si="259"/>
        <v>0</v>
      </c>
      <c r="EK118" s="320">
        <f t="shared" ca="1" si="259"/>
        <v>0</v>
      </c>
      <c r="EM118" s="278" t="str">
        <f t="shared" ca="1" si="254"/>
        <v/>
      </c>
      <c r="EN118" s="278" t="str">
        <f t="shared" ca="1" si="220"/>
        <v/>
      </c>
      <c r="EO118" s="278" t="str">
        <f t="shared" ca="1" si="221"/>
        <v/>
      </c>
      <c r="EP118" s="278" t="str">
        <f t="shared" ca="1" si="204"/>
        <v/>
      </c>
      <c r="EQ118" s="278" t="str">
        <f ca="1">IFERROR(INDEX('郵便番号（石川県）'!$A$3:$F$2574,MATCH(INDIRECT("'("&amp;EM118&amp;")'!E7"),'郵便番号（石川県）'!$A$3:$A$2574,0),6),"")</f>
        <v/>
      </c>
      <c r="ER118" s="278" t="str">
        <f ca="1">IFERROR(INDEX('郵便番号（石川県）'!$A$3:$F$2574,MATCH(INDIRECT("'("&amp;$EM118&amp;")'!E7"),'郵便番号（石川県）'!$A$3:$A$2574,0),5),"")</f>
        <v/>
      </c>
      <c r="ES118" s="278" t="str">
        <f t="shared" ca="1" si="205"/>
        <v/>
      </c>
      <c r="ET118" s="278" t="str">
        <f t="shared" ca="1" si="206"/>
        <v/>
      </c>
      <c r="EU118" s="278" t="str">
        <f t="shared" ca="1" si="207"/>
        <v/>
      </c>
      <c r="EV118" s="278" t="str">
        <f t="shared" ca="1" si="208"/>
        <v/>
      </c>
      <c r="EW118" s="278" t="str">
        <f t="shared" ca="1" si="209"/>
        <v/>
      </c>
      <c r="EX118" s="278" t="str">
        <f t="shared" ca="1" si="210"/>
        <v/>
      </c>
      <c r="EY118" s="278" t="str">
        <f t="shared" ca="1" si="211"/>
        <v/>
      </c>
      <c r="EZ118" s="278" t="str">
        <f t="shared" ca="1" si="212"/>
        <v/>
      </c>
      <c r="FA118" s="278" t="str">
        <f t="shared" ca="1" si="213"/>
        <v/>
      </c>
      <c r="FB118" s="661" t="str">
        <f t="shared" ca="1" si="214"/>
        <v/>
      </c>
      <c r="FC118" s="664">
        <v>108</v>
      </c>
      <c r="FD118" s="279" t="str">
        <f t="shared" ca="1" si="215"/>
        <v/>
      </c>
    </row>
    <row r="119" spans="1:160" ht="34.5" customHeight="1" x14ac:dyDescent="0.15">
      <c r="A119" s="401">
        <f t="shared" ca="1" si="24"/>
        <v>0</v>
      </c>
      <c r="B119" s="402">
        <f t="shared" si="154"/>
        <v>1</v>
      </c>
      <c r="C119" s="403">
        <f t="shared" ca="1" si="242"/>
        <v>0</v>
      </c>
      <c r="D119" s="403">
        <f t="shared" ca="1" si="243"/>
        <v>0</v>
      </c>
      <c r="E119" s="403">
        <f t="shared" ca="1" si="244"/>
        <v>0</v>
      </c>
      <c r="F119" s="403">
        <f t="shared" ca="1" si="245"/>
        <v>0</v>
      </c>
      <c r="G119" s="403">
        <f t="shared" ca="1" si="246"/>
        <v>0</v>
      </c>
      <c r="H119" s="403">
        <f t="shared" si="247"/>
        <v>0</v>
      </c>
      <c r="I119" s="403">
        <f t="shared" ca="1" si="248"/>
        <v>0</v>
      </c>
      <c r="J119" s="403">
        <f t="shared" ca="1" si="249"/>
        <v>0</v>
      </c>
      <c r="K119" s="402">
        <f t="shared" ca="1" si="250"/>
        <v>0</v>
      </c>
      <c r="L119" s="402">
        <f t="shared" ca="1" si="251"/>
        <v>0</v>
      </c>
      <c r="M119" s="402">
        <f t="shared" ca="1" si="252"/>
        <v>0</v>
      </c>
      <c r="N119" s="404" t="str">
        <f t="shared" ca="1" si="253"/>
        <v>石川県</v>
      </c>
      <c r="O119" s="63"/>
      <c r="P119" s="145" t="s">
        <v>412</v>
      </c>
      <c r="Q119" s="322" t="str">
        <f t="shared" ca="1" si="156"/>
        <v/>
      </c>
      <c r="R119" s="322" t="str">
        <f t="shared" ca="1" si="157"/>
        <v/>
      </c>
      <c r="S119" s="32" t="str">
        <f t="shared" ca="1" si="240"/>
        <v/>
      </c>
      <c r="T119" s="32" t="str">
        <f t="shared" ca="1" si="241"/>
        <v/>
      </c>
      <c r="U119" s="186" t="str">
        <f t="shared" ca="1" si="158"/>
        <v/>
      </c>
      <c r="V119" s="326">
        <f ca="1">IFERROR(VLOOKUP(U119,'（様式１号）３整理番号表'!$B$4:$H$5,2,FALSE),0)</f>
        <v>0</v>
      </c>
      <c r="W119" s="67">
        <f t="shared" ca="1" si="231"/>
        <v>0</v>
      </c>
      <c r="X119" s="23" t="str">
        <f t="shared" ca="1" si="229"/>
        <v/>
      </c>
      <c r="Y119" s="52" t="str">
        <f t="shared" ca="1" si="159"/>
        <v/>
      </c>
      <c r="Z119" s="68">
        <f ca="1">IFERROR(VLOOKUP(Y119,'（様式１号）３整理番号表'!$B$10:$H$16,2,FALSE),0)</f>
        <v>0</v>
      </c>
      <c r="AA119" s="52" t="str">
        <f t="shared" ca="1" si="160"/>
        <v/>
      </c>
      <c r="AB119" s="52" t="str">
        <f t="shared" ca="1" si="161"/>
        <v/>
      </c>
      <c r="AC119" s="68">
        <f ca="1">IFERROR(VLOOKUP(AB119,'（様式１号）３整理番号表'!$B$21:$H$22,2,FALSE),0)</f>
        <v>0</v>
      </c>
      <c r="AD119" s="52" t="str">
        <f t="shared" ca="1" si="155"/>
        <v/>
      </c>
      <c r="AE119" s="68">
        <f ca="1">IFERROR(VLOOKUP(AD119,'（様式１号）３整理番号表'!$B$26:$H$31,2,FALSE),0)</f>
        <v>0</v>
      </c>
      <c r="AF119" s="52" t="str">
        <f t="shared" ca="1" si="162"/>
        <v/>
      </c>
      <c r="AG119" s="68">
        <f ca="1">IFERROR(VLOOKUP(AF119,'（様式１号）３整理番号表'!$J$5:$N$59,2,FALSE),0)</f>
        <v>0</v>
      </c>
      <c r="AH119" s="51" t="str">
        <f t="shared" ca="1" si="163"/>
        <v/>
      </c>
      <c r="AI119" s="68">
        <f ca="1">IFERROR(VLOOKUP(AH119,'（様式１号）３整理番号表'!$P$5:$R$29,2,FALSE),0)</f>
        <v>0</v>
      </c>
      <c r="AJ119" s="71" t="str">
        <f t="shared" ca="1" si="164"/>
        <v/>
      </c>
      <c r="AK119" s="71" t="str">
        <f t="shared" ca="1" si="165"/>
        <v/>
      </c>
      <c r="AL119" s="71"/>
      <c r="AM119" s="51" t="str">
        <f t="shared" ca="1" si="166"/>
        <v/>
      </c>
      <c r="AN119" s="68">
        <f ca="1">IFERROR(VLOOKUP(AM119,'（様式１号）３整理番号表'!$P$5:$R$29,2,FALSE),0)</f>
        <v>0</v>
      </c>
      <c r="AO119" s="52" t="str">
        <f t="shared" ca="1" si="167"/>
        <v/>
      </c>
      <c r="AP119" s="68">
        <f t="shared" ca="1" si="232"/>
        <v>0</v>
      </c>
      <c r="AQ119" s="52" t="str">
        <f t="shared" ca="1" si="168"/>
        <v/>
      </c>
      <c r="AR119" s="23" t="str">
        <f t="shared" ca="1" si="169"/>
        <v/>
      </c>
      <c r="AS119" s="68" t="str">
        <f t="shared" ca="1" si="233"/>
        <v/>
      </c>
      <c r="AT119" s="188" t="str">
        <f t="shared" ca="1" si="170"/>
        <v/>
      </c>
      <c r="AU119" s="55" t="str">
        <f t="shared" ca="1" si="171"/>
        <v/>
      </c>
      <c r="AV119" s="655" t="str">
        <f t="shared" ca="1" si="256"/>
        <v/>
      </c>
      <c r="AW119" s="655" t="str">
        <f t="shared" ca="1" si="255"/>
        <v/>
      </c>
      <c r="AX119" s="655" t="str">
        <f t="shared" ca="1" si="255"/>
        <v/>
      </c>
      <c r="AY119" s="655" t="str">
        <f t="shared" ca="1" si="255"/>
        <v/>
      </c>
      <c r="AZ119" s="655" t="str">
        <f t="shared" ca="1" si="172"/>
        <v/>
      </c>
      <c r="BA119" s="655" t="str">
        <f t="shared" ca="1" si="257"/>
        <v/>
      </c>
      <c r="BB119" s="655" t="str">
        <f t="shared" ca="1" si="257"/>
        <v/>
      </c>
      <c r="BC119" s="655" t="str">
        <f t="shared" ca="1" si="257"/>
        <v/>
      </c>
      <c r="BD119" s="51" t="str">
        <f t="shared" ca="1" si="173"/>
        <v/>
      </c>
      <c r="BE119" s="52" t="str">
        <f t="shared" ca="1" si="174"/>
        <v/>
      </c>
      <c r="BF119" s="69">
        <f ca="1">IF(BD119&lt;&gt;"",INDEX('（様式１号）３整理番号表'!$AB$7:$AQ$12,MATCH(BD119,'（様式１号）３整理番号表'!$AA$7:$AA$12,0),MATCH(BE119,'（様式１号）３整理番号表'!$AB$6:$AQ$6,0)),0)</f>
        <v>0</v>
      </c>
      <c r="BG119" s="71" t="str">
        <f t="shared" ca="1" si="234"/>
        <v/>
      </c>
      <c r="BH119" s="54" t="str">
        <f t="shared" ca="1" si="235"/>
        <v/>
      </c>
      <c r="BI119" s="55" t="str">
        <f t="shared" ca="1" si="175"/>
        <v/>
      </c>
      <c r="BJ119" s="54" t="str">
        <f t="shared" ca="1" si="176"/>
        <v/>
      </c>
      <c r="BK119" s="53" t="str">
        <f t="shared" ca="1" si="177"/>
        <v/>
      </c>
      <c r="BL119" s="56" t="str">
        <f t="shared" ca="1" si="178"/>
        <v/>
      </c>
      <c r="BM119" s="57" t="str">
        <f t="shared" ca="1" si="179"/>
        <v/>
      </c>
      <c r="BN119" s="58" t="str">
        <f t="shared" ca="1" si="180"/>
        <v/>
      </c>
      <c r="BO119" s="56" t="str">
        <f t="shared" ca="1" si="181"/>
        <v/>
      </c>
      <c r="BP119" s="72" t="str">
        <f t="shared" ca="1" si="182"/>
        <v/>
      </c>
      <c r="BQ119" s="70" t="str">
        <f t="shared" ca="1" si="183"/>
        <v/>
      </c>
      <c r="BR119" s="160" t="str">
        <f t="shared" ca="1" si="216"/>
        <v/>
      </c>
      <c r="BS119" s="638" t="str">
        <f t="shared" ca="1" si="184"/>
        <v/>
      </c>
      <c r="BT119" s="51" t="str">
        <f t="shared" ca="1" si="185"/>
        <v/>
      </c>
      <c r="BU119" s="59" t="str">
        <f t="shared" ca="1" si="186"/>
        <v/>
      </c>
      <c r="BV119" s="60" t="str">
        <f t="shared" ca="1" si="187"/>
        <v/>
      </c>
      <c r="BW119" s="209">
        <f ca="1">IF('ポイント要件確認等（個別表）'!AD119=1,ROUNDDOWN('ポイント要件確認等（個別表）'!AV119,-3),IF('ポイント要件確認等（個別表）'!AD119=2,ROUNDDOWN('ポイント要件確認等（個別表）'!BH119,-3),IF('ポイント要件確認等（個別表）'!AD119=3,ROUNDDOWN('ポイント要件確認等（個別表）'!BT119,-3),0)))</f>
        <v>0</v>
      </c>
      <c r="BX119" s="60" t="str">
        <f t="shared" ca="1" si="188"/>
        <v/>
      </c>
      <c r="BY119" s="210" t="e">
        <f t="shared" ca="1" si="236"/>
        <v>#VALUE!</v>
      </c>
      <c r="BZ119" s="210">
        <f t="shared" ca="1" si="237"/>
        <v>0</v>
      </c>
      <c r="CA119" s="60" t="str">
        <f t="shared" ca="1" si="189"/>
        <v/>
      </c>
      <c r="CB119" s="60" t="str">
        <f t="shared" ca="1" si="190"/>
        <v/>
      </c>
      <c r="CC119" s="636"/>
      <c r="CD119" s="60" t="str">
        <f t="shared" ca="1" si="191"/>
        <v/>
      </c>
      <c r="CE119" s="161" t="str">
        <f t="shared" ca="1" si="192"/>
        <v/>
      </c>
      <c r="CF119" s="225" t="str">
        <f t="shared" ca="1" si="193"/>
        <v>含税額</v>
      </c>
      <c r="CG119" s="226" t="str">
        <f t="shared" ca="1" si="194"/>
        <v/>
      </c>
      <c r="CH119" s="61"/>
      <c r="CI119" s="223"/>
      <c r="CJ119" s="213">
        <v>109</v>
      </c>
      <c r="CK119" s="218"/>
      <c r="CL119" s="51"/>
      <c r="CM119" s="68" t="str">
        <f>IFERROR(VLOOKUP(CL119,'（様式１号）３整理番号表'!$T$5:$V$15,2,FALSE),"")</f>
        <v/>
      </c>
      <c r="CN119" s="52"/>
      <c r="CO119" s="68" t="str">
        <f>IFERROR(VLOOKUP(CN119,'（様式１号）３整理番号表'!$T$19:$V$24,2,FALSE),"")</f>
        <v/>
      </c>
      <c r="CP119" s="52"/>
      <c r="CQ119" s="210">
        <f t="shared" si="238"/>
        <v>0</v>
      </c>
      <c r="CR119" s="227">
        <f t="shared" si="239"/>
        <v>0</v>
      </c>
      <c r="CS119" s="335" t="str">
        <f t="shared" ca="1" si="217"/>
        <v/>
      </c>
      <c r="CT119" s="31" t="str">
        <f t="shared" ca="1" si="195"/>
        <v/>
      </c>
      <c r="CU119" s="30" t="str">
        <f t="shared" ca="1" si="218"/>
        <v/>
      </c>
      <c r="CV119" s="236" t="str">
        <f t="shared" ca="1" si="196"/>
        <v/>
      </c>
      <c r="CW119" s="236" t="str">
        <f t="shared" ca="1" si="197"/>
        <v/>
      </c>
      <c r="CX119" s="236" t="str">
        <f t="shared" ca="1" si="198"/>
        <v/>
      </c>
      <c r="CY119" s="236" t="str">
        <f t="shared" ca="1" si="199"/>
        <v/>
      </c>
      <c r="CZ119" s="296" t="str">
        <f ca="1">IFERROR(VLOOKUP($CS119,'（様式１号）３整理番号表'!$Z$19:$AB$32,3,FALSE),"")</f>
        <v/>
      </c>
      <c r="DA119" s="239" t="str">
        <f t="shared" ca="1" si="200"/>
        <v/>
      </c>
      <c r="DB119" s="5"/>
      <c r="DC119" s="301" t="str">
        <f t="shared" ca="1" si="219"/>
        <v/>
      </c>
      <c r="DD119" s="304" t="str">
        <f t="shared" ca="1" si="222"/>
        <v/>
      </c>
      <c r="DE119" s="293" t="str">
        <f t="shared" ca="1" si="223"/>
        <v/>
      </c>
      <c r="DF119" s="293" t="str">
        <f t="shared" ca="1" si="224"/>
        <v/>
      </c>
      <c r="DG119" s="293" t="str">
        <f t="shared" ca="1" si="225"/>
        <v/>
      </c>
      <c r="DH119" s="293" t="str">
        <f t="shared" ca="1" si="226"/>
        <v/>
      </c>
      <c r="DI119" s="309" t="str">
        <f t="shared" ca="1" si="227"/>
        <v/>
      </c>
      <c r="DJ119" s="315" t="str">
        <f t="shared" ca="1" si="201"/>
        <v/>
      </c>
      <c r="DK119" s="5" t="str">
        <f t="shared" ca="1" si="228"/>
        <v/>
      </c>
      <c r="DL119" s="6"/>
      <c r="DM119" s="304"/>
      <c r="DN119" s="7"/>
      <c r="DO119" s="7"/>
      <c r="DP119" s="7"/>
      <c r="DQ119" s="7"/>
      <c r="DR119" s="298" t="str">
        <f>IFERROR(VLOOKUP($DL119,'（様式１号）３整理番号表'!$Z$19:$AB$32,3,FALSE),"")</f>
        <v/>
      </c>
      <c r="DS119" s="239" t="str">
        <f t="shared" si="202"/>
        <v/>
      </c>
      <c r="DT119" s="5"/>
      <c r="DU119" s="8"/>
      <c r="DV119" s="62" t="str">
        <f t="shared" ca="1" si="203"/>
        <v/>
      </c>
      <c r="DX119" s="320">
        <f t="shared" ca="1" si="259"/>
        <v>0</v>
      </c>
      <c r="DY119" s="320">
        <f t="shared" ca="1" si="259"/>
        <v>0</v>
      </c>
      <c r="DZ119" s="320">
        <f t="shared" ca="1" si="259"/>
        <v>0</v>
      </c>
      <c r="EA119" s="320">
        <f t="shared" ca="1" si="259"/>
        <v>0</v>
      </c>
      <c r="EB119" s="320">
        <f t="shared" ca="1" si="259"/>
        <v>0</v>
      </c>
      <c r="EC119" s="320">
        <f t="shared" ca="1" si="259"/>
        <v>0</v>
      </c>
      <c r="ED119" s="320">
        <f t="shared" ca="1" si="259"/>
        <v>0</v>
      </c>
      <c r="EE119" s="320">
        <f t="shared" ca="1" si="259"/>
        <v>0</v>
      </c>
      <c r="EF119" s="320">
        <f t="shared" ca="1" si="259"/>
        <v>0</v>
      </c>
      <c r="EG119" s="320">
        <f t="shared" ca="1" si="259"/>
        <v>0</v>
      </c>
      <c r="EH119" s="320">
        <f t="shared" ca="1" si="259"/>
        <v>0</v>
      </c>
      <c r="EI119" s="320">
        <f t="shared" ca="1" si="259"/>
        <v>0</v>
      </c>
      <c r="EJ119" s="320">
        <f t="shared" ca="1" si="259"/>
        <v>0</v>
      </c>
      <c r="EK119" s="320">
        <f t="shared" ca="1" si="259"/>
        <v>0</v>
      </c>
      <c r="EM119" s="278" t="str">
        <f t="shared" ca="1" si="254"/>
        <v/>
      </c>
      <c r="EN119" s="278" t="str">
        <f t="shared" ca="1" si="220"/>
        <v/>
      </c>
      <c r="EO119" s="278" t="str">
        <f t="shared" ca="1" si="221"/>
        <v/>
      </c>
      <c r="EP119" s="278" t="str">
        <f t="shared" ca="1" si="204"/>
        <v/>
      </c>
      <c r="EQ119" s="278" t="str">
        <f ca="1">IFERROR(INDEX('郵便番号（石川県）'!$A$3:$F$2574,MATCH(INDIRECT("'("&amp;EM119&amp;")'!E7"),'郵便番号（石川県）'!$A$3:$A$2574,0),6),"")</f>
        <v/>
      </c>
      <c r="ER119" s="278" t="str">
        <f ca="1">IFERROR(INDEX('郵便番号（石川県）'!$A$3:$F$2574,MATCH(INDIRECT("'("&amp;$EM119&amp;")'!E7"),'郵便番号（石川県）'!$A$3:$A$2574,0),5),"")</f>
        <v/>
      </c>
      <c r="ES119" s="278" t="str">
        <f t="shared" ca="1" si="205"/>
        <v/>
      </c>
      <c r="ET119" s="278" t="str">
        <f t="shared" ca="1" si="206"/>
        <v/>
      </c>
      <c r="EU119" s="278" t="str">
        <f t="shared" ca="1" si="207"/>
        <v/>
      </c>
      <c r="EV119" s="278" t="str">
        <f t="shared" ca="1" si="208"/>
        <v/>
      </c>
      <c r="EW119" s="278" t="str">
        <f t="shared" ca="1" si="209"/>
        <v/>
      </c>
      <c r="EX119" s="278" t="str">
        <f t="shared" ca="1" si="210"/>
        <v/>
      </c>
      <c r="EY119" s="278" t="str">
        <f t="shared" ca="1" si="211"/>
        <v/>
      </c>
      <c r="EZ119" s="278" t="str">
        <f t="shared" ca="1" si="212"/>
        <v/>
      </c>
      <c r="FA119" s="278" t="str">
        <f t="shared" ca="1" si="213"/>
        <v/>
      </c>
      <c r="FB119" s="661" t="str">
        <f t="shared" ca="1" si="214"/>
        <v/>
      </c>
      <c r="FC119" s="663">
        <v>109</v>
      </c>
      <c r="FD119" s="279" t="str">
        <f t="shared" ca="1" si="215"/>
        <v/>
      </c>
    </row>
    <row r="120" spans="1:160" ht="34.5" customHeight="1" x14ac:dyDescent="0.15">
      <c r="A120" s="401">
        <f t="shared" ca="1" si="24"/>
        <v>0</v>
      </c>
      <c r="B120" s="402">
        <f t="shared" si="154"/>
        <v>1</v>
      </c>
      <c r="C120" s="403">
        <f t="shared" ca="1" si="242"/>
        <v>0</v>
      </c>
      <c r="D120" s="403">
        <f t="shared" ca="1" si="243"/>
        <v>0</v>
      </c>
      <c r="E120" s="403">
        <f t="shared" ca="1" si="244"/>
        <v>0</v>
      </c>
      <c r="F120" s="403">
        <f t="shared" ca="1" si="245"/>
        <v>0</v>
      </c>
      <c r="G120" s="403">
        <f t="shared" ca="1" si="246"/>
        <v>0</v>
      </c>
      <c r="H120" s="403">
        <f t="shared" si="247"/>
        <v>0</v>
      </c>
      <c r="I120" s="403">
        <f t="shared" ca="1" si="248"/>
        <v>0</v>
      </c>
      <c r="J120" s="403">
        <f t="shared" ca="1" si="249"/>
        <v>0</v>
      </c>
      <c r="K120" s="402">
        <f t="shared" ca="1" si="250"/>
        <v>0</v>
      </c>
      <c r="L120" s="402">
        <f t="shared" ca="1" si="251"/>
        <v>0</v>
      </c>
      <c r="M120" s="402">
        <f t="shared" ca="1" si="252"/>
        <v>0</v>
      </c>
      <c r="N120" s="404" t="str">
        <f t="shared" ca="1" si="253"/>
        <v>石川県</v>
      </c>
      <c r="O120" s="63"/>
      <c r="P120" s="145" t="s">
        <v>412</v>
      </c>
      <c r="Q120" s="322" t="str">
        <f t="shared" ca="1" si="156"/>
        <v/>
      </c>
      <c r="R120" s="322" t="str">
        <f t="shared" ca="1" si="157"/>
        <v/>
      </c>
      <c r="S120" s="32" t="str">
        <f t="shared" ca="1" si="240"/>
        <v/>
      </c>
      <c r="T120" s="32" t="str">
        <f t="shared" ca="1" si="241"/>
        <v/>
      </c>
      <c r="U120" s="186" t="str">
        <f t="shared" ca="1" si="158"/>
        <v/>
      </c>
      <c r="V120" s="326">
        <f ca="1">IFERROR(VLOOKUP(U120,'（様式１号）３整理番号表'!$B$4:$H$5,2,FALSE),0)</f>
        <v>0</v>
      </c>
      <c r="W120" s="67">
        <f t="shared" ca="1" si="231"/>
        <v>0</v>
      </c>
      <c r="X120" s="23" t="str">
        <f t="shared" ca="1" si="229"/>
        <v/>
      </c>
      <c r="Y120" s="52" t="str">
        <f t="shared" ca="1" si="159"/>
        <v/>
      </c>
      <c r="Z120" s="68">
        <f ca="1">IFERROR(VLOOKUP(Y120,'（様式１号）３整理番号表'!$B$10:$H$16,2,FALSE),0)</f>
        <v>0</v>
      </c>
      <c r="AA120" s="52" t="str">
        <f t="shared" ca="1" si="160"/>
        <v/>
      </c>
      <c r="AB120" s="52" t="str">
        <f t="shared" ca="1" si="161"/>
        <v/>
      </c>
      <c r="AC120" s="68">
        <f ca="1">IFERROR(VLOOKUP(AB120,'（様式１号）３整理番号表'!$B$21:$H$22,2,FALSE),0)</f>
        <v>0</v>
      </c>
      <c r="AD120" s="52" t="str">
        <f t="shared" ca="1" si="155"/>
        <v/>
      </c>
      <c r="AE120" s="68">
        <f ca="1">IFERROR(VLOOKUP(AD120,'（様式１号）３整理番号表'!$B$26:$H$31,2,FALSE),0)</f>
        <v>0</v>
      </c>
      <c r="AF120" s="52" t="str">
        <f t="shared" ca="1" si="162"/>
        <v/>
      </c>
      <c r="AG120" s="68">
        <f ca="1">IFERROR(VLOOKUP(AF120,'（様式１号）３整理番号表'!$J$5:$N$59,2,FALSE),0)</f>
        <v>0</v>
      </c>
      <c r="AH120" s="51" t="str">
        <f t="shared" ca="1" si="163"/>
        <v/>
      </c>
      <c r="AI120" s="68">
        <f ca="1">IFERROR(VLOOKUP(AH120,'（様式１号）３整理番号表'!$P$5:$R$29,2,FALSE),0)</f>
        <v>0</v>
      </c>
      <c r="AJ120" s="71" t="str">
        <f t="shared" ca="1" si="164"/>
        <v/>
      </c>
      <c r="AK120" s="71" t="str">
        <f t="shared" ca="1" si="165"/>
        <v/>
      </c>
      <c r="AL120" s="71"/>
      <c r="AM120" s="51" t="str">
        <f t="shared" ca="1" si="166"/>
        <v/>
      </c>
      <c r="AN120" s="68">
        <f ca="1">IFERROR(VLOOKUP(AM120,'（様式１号）３整理番号表'!$P$5:$R$29,2,FALSE),0)</f>
        <v>0</v>
      </c>
      <c r="AO120" s="52" t="str">
        <f t="shared" ca="1" si="167"/>
        <v/>
      </c>
      <c r="AP120" s="68">
        <f t="shared" ca="1" si="232"/>
        <v>0</v>
      </c>
      <c r="AQ120" s="52" t="str">
        <f t="shared" ca="1" si="168"/>
        <v/>
      </c>
      <c r="AR120" s="23" t="str">
        <f t="shared" ca="1" si="169"/>
        <v/>
      </c>
      <c r="AS120" s="68" t="str">
        <f t="shared" ca="1" si="233"/>
        <v/>
      </c>
      <c r="AT120" s="188" t="str">
        <f t="shared" ca="1" si="170"/>
        <v/>
      </c>
      <c r="AU120" s="55" t="str">
        <f t="shared" ca="1" si="171"/>
        <v/>
      </c>
      <c r="AV120" s="655" t="str">
        <f t="shared" ca="1" si="256"/>
        <v/>
      </c>
      <c r="AW120" s="655" t="str">
        <f t="shared" ca="1" si="255"/>
        <v/>
      </c>
      <c r="AX120" s="655" t="str">
        <f t="shared" ca="1" si="255"/>
        <v/>
      </c>
      <c r="AY120" s="655" t="str">
        <f t="shared" ca="1" si="255"/>
        <v/>
      </c>
      <c r="AZ120" s="655" t="str">
        <f t="shared" ca="1" si="172"/>
        <v/>
      </c>
      <c r="BA120" s="655" t="str">
        <f t="shared" ca="1" si="257"/>
        <v/>
      </c>
      <c r="BB120" s="655" t="str">
        <f t="shared" ca="1" si="257"/>
        <v/>
      </c>
      <c r="BC120" s="655" t="str">
        <f t="shared" ca="1" si="257"/>
        <v/>
      </c>
      <c r="BD120" s="51" t="str">
        <f t="shared" ca="1" si="173"/>
        <v/>
      </c>
      <c r="BE120" s="52" t="str">
        <f t="shared" ca="1" si="174"/>
        <v/>
      </c>
      <c r="BF120" s="69">
        <f ca="1">IF(BD120&lt;&gt;"",INDEX('（様式１号）３整理番号表'!$AB$7:$AQ$12,MATCH(BD120,'（様式１号）３整理番号表'!$AA$7:$AA$12,0),MATCH(BE120,'（様式１号）３整理番号表'!$AB$6:$AQ$6,0)),0)</f>
        <v>0</v>
      </c>
      <c r="BG120" s="71" t="str">
        <f t="shared" ca="1" si="234"/>
        <v/>
      </c>
      <c r="BH120" s="54" t="str">
        <f t="shared" ca="1" si="235"/>
        <v/>
      </c>
      <c r="BI120" s="55" t="str">
        <f t="shared" ca="1" si="175"/>
        <v/>
      </c>
      <c r="BJ120" s="54" t="str">
        <f t="shared" ca="1" si="176"/>
        <v/>
      </c>
      <c r="BK120" s="53" t="str">
        <f t="shared" ca="1" si="177"/>
        <v/>
      </c>
      <c r="BL120" s="56" t="str">
        <f t="shared" ca="1" si="178"/>
        <v/>
      </c>
      <c r="BM120" s="57" t="str">
        <f t="shared" ca="1" si="179"/>
        <v/>
      </c>
      <c r="BN120" s="58" t="str">
        <f t="shared" ca="1" si="180"/>
        <v/>
      </c>
      <c r="BO120" s="56" t="str">
        <f t="shared" ca="1" si="181"/>
        <v/>
      </c>
      <c r="BP120" s="72" t="str">
        <f t="shared" ca="1" si="182"/>
        <v/>
      </c>
      <c r="BQ120" s="70" t="str">
        <f t="shared" ca="1" si="183"/>
        <v/>
      </c>
      <c r="BR120" s="160" t="str">
        <f t="shared" ca="1" si="216"/>
        <v/>
      </c>
      <c r="BS120" s="638" t="str">
        <f t="shared" ca="1" si="184"/>
        <v/>
      </c>
      <c r="BT120" s="51" t="str">
        <f t="shared" ca="1" si="185"/>
        <v/>
      </c>
      <c r="BU120" s="59" t="str">
        <f t="shared" ca="1" si="186"/>
        <v/>
      </c>
      <c r="BV120" s="60" t="str">
        <f t="shared" ca="1" si="187"/>
        <v/>
      </c>
      <c r="BW120" s="209">
        <f ca="1">IF('ポイント要件確認等（個別表）'!AD120=1,ROUNDDOWN('ポイント要件確認等（個別表）'!AV120,-3),IF('ポイント要件確認等（個別表）'!AD120=2,ROUNDDOWN('ポイント要件確認等（個別表）'!BH120,-3),IF('ポイント要件確認等（個別表）'!AD120=3,ROUNDDOWN('ポイント要件確認等（個別表）'!BT120,-3),0)))</f>
        <v>0</v>
      </c>
      <c r="BX120" s="60" t="str">
        <f t="shared" ca="1" si="188"/>
        <v/>
      </c>
      <c r="BY120" s="210" t="e">
        <f t="shared" ca="1" si="236"/>
        <v>#VALUE!</v>
      </c>
      <c r="BZ120" s="210">
        <f t="shared" ca="1" si="237"/>
        <v>0</v>
      </c>
      <c r="CA120" s="60" t="str">
        <f t="shared" ca="1" si="189"/>
        <v/>
      </c>
      <c r="CB120" s="60" t="str">
        <f t="shared" ca="1" si="190"/>
        <v/>
      </c>
      <c r="CC120" s="636"/>
      <c r="CD120" s="60" t="str">
        <f t="shared" ca="1" si="191"/>
        <v/>
      </c>
      <c r="CE120" s="161" t="str">
        <f t="shared" ca="1" si="192"/>
        <v/>
      </c>
      <c r="CF120" s="225" t="str">
        <f t="shared" ca="1" si="193"/>
        <v>含税額</v>
      </c>
      <c r="CG120" s="226" t="str">
        <f t="shared" ca="1" si="194"/>
        <v/>
      </c>
      <c r="CH120" s="61"/>
      <c r="CI120" s="223"/>
      <c r="CJ120" s="213">
        <v>110</v>
      </c>
      <c r="CK120" s="218"/>
      <c r="CL120" s="51"/>
      <c r="CM120" s="68" t="str">
        <f>IFERROR(VLOOKUP(CL120,'（様式１号）３整理番号表'!$T$5:$V$15,2,FALSE),"")</f>
        <v/>
      </c>
      <c r="CN120" s="52"/>
      <c r="CO120" s="68" t="str">
        <f>IFERROR(VLOOKUP(CN120,'（様式１号）３整理番号表'!$T$19:$V$24,2,FALSE),"")</f>
        <v/>
      </c>
      <c r="CP120" s="52"/>
      <c r="CQ120" s="210">
        <f t="shared" si="238"/>
        <v>0</v>
      </c>
      <c r="CR120" s="227">
        <f t="shared" si="239"/>
        <v>0</v>
      </c>
      <c r="CS120" s="335" t="str">
        <f t="shared" ca="1" si="217"/>
        <v/>
      </c>
      <c r="CT120" s="31" t="str">
        <f t="shared" ca="1" si="195"/>
        <v/>
      </c>
      <c r="CU120" s="30" t="str">
        <f t="shared" ca="1" si="218"/>
        <v/>
      </c>
      <c r="CV120" s="236" t="str">
        <f t="shared" ca="1" si="196"/>
        <v/>
      </c>
      <c r="CW120" s="236" t="str">
        <f t="shared" ca="1" si="197"/>
        <v/>
      </c>
      <c r="CX120" s="236" t="str">
        <f t="shared" ca="1" si="198"/>
        <v/>
      </c>
      <c r="CY120" s="236" t="str">
        <f t="shared" ca="1" si="199"/>
        <v/>
      </c>
      <c r="CZ120" s="296" t="str">
        <f ca="1">IFERROR(VLOOKUP($CS120,'（様式１号）３整理番号表'!$Z$19:$AB$32,3,FALSE),"")</f>
        <v/>
      </c>
      <c r="DA120" s="239" t="str">
        <f t="shared" ca="1" si="200"/>
        <v/>
      </c>
      <c r="DB120" s="5"/>
      <c r="DC120" s="301" t="str">
        <f t="shared" ca="1" si="219"/>
        <v/>
      </c>
      <c r="DD120" s="304" t="str">
        <f t="shared" ca="1" si="222"/>
        <v/>
      </c>
      <c r="DE120" s="293" t="str">
        <f t="shared" ca="1" si="223"/>
        <v/>
      </c>
      <c r="DF120" s="293" t="str">
        <f t="shared" ca="1" si="224"/>
        <v/>
      </c>
      <c r="DG120" s="293" t="str">
        <f t="shared" ca="1" si="225"/>
        <v/>
      </c>
      <c r="DH120" s="293" t="str">
        <f t="shared" ca="1" si="226"/>
        <v/>
      </c>
      <c r="DI120" s="309" t="str">
        <f t="shared" ca="1" si="227"/>
        <v/>
      </c>
      <c r="DJ120" s="315" t="str">
        <f t="shared" ca="1" si="201"/>
        <v/>
      </c>
      <c r="DK120" s="5" t="str">
        <f t="shared" ca="1" si="228"/>
        <v/>
      </c>
      <c r="DL120" s="6"/>
      <c r="DM120" s="304"/>
      <c r="DN120" s="7"/>
      <c r="DO120" s="7"/>
      <c r="DP120" s="7"/>
      <c r="DQ120" s="7"/>
      <c r="DR120" s="298" t="str">
        <f>IFERROR(VLOOKUP($DL120,'（様式１号）３整理番号表'!$Z$19:$AB$32,3,FALSE),"")</f>
        <v/>
      </c>
      <c r="DS120" s="239" t="str">
        <f t="shared" si="202"/>
        <v/>
      </c>
      <c r="DT120" s="5"/>
      <c r="DU120" s="8"/>
      <c r="DV120" s="62" t="str">
        <f t="shared" ca="1" si="203"/>
        <v/>
      </c>
      <c r="DX120" s="320">
        <f t="shared" ca="1" si="259"/>
        <v>0</v>
      </c>
      <c r="DY120" s="320">
        <f t="shared" ca="1" si="259"/>
        <v>0</v>
      </c>
      <c r="DZ120" s="320">
        <f t="shared" ca="1" si="259"/>
        <v>0</v>
      </c>
      <c r="EA120" s="320">
        <f t="shared" ca="1" si="259"/>
        <v>0</v>
      </c>
      <c r="EB120" s="320">
        <f t="shared" ca="1" si="259"/>
        <v>0</v>
      </c>
      <c r="EC120" s="320">
        <f t="shared" ca="1" si="259"/>
        <v>0</v>
      </c>
      <c r="ED120" s="320">
        <f t="shared" ca="1" si="259"/>
        <v>0</v>
      </c>
      <c r="EE120" s="320">
        <f t="shared" ca="1" si="259"/>
        <v>0</v>
      </c>
      <c r="EF120" s="320">
        <f t="shared" ca="1" si="259"/>
        <v>0</v>
      </c>
      <c r="EG120" s="320">
        <f t="shared" ca="1" si="259"/>
        <v>0</v>
      </c>
      <c r="EH120" s="320">
        <f t="shared" ca="1" si="259"/>
        <v>0</v>
      </c>
      <c r="EI120" s="320">
        <f t="shared" ca="1" si="259"/>
        <v>0</v>
      </c>
      <c r="EJ120" s="320">
        <f t="shared" ca="1" si="259"/>
        <v>0</v>
      </c>
      <c r="EK120" s="320">
        <f t="shared" ca="1" si="259"/>
        <v>0</v>
      </c>
      <c r="EM120" s="278" t="str">
        <f t="shared" ca="1" si="254"/>
        <v/>
      </c>
      <c r="EN120" s="278" t="str">
        <f t="shared" ca="1" si="220"/>
        <v/>
      </c>
      <c r="EO120" s="278" t="str">
        <f t="shared" ca="1" si="221"/>
        <v/>
      </c>
      <c r="EP120" s="278" t="str">
        <f t="shared" ca="1" si="204"/>
        <v/>
      </c>
      <c r="EQ120" s="278" t="str">
        <f ca="1">IFERROR(INDEX('郵便番号（石川県）'!$A$3:$F$2574,MATCH(INDIRECT("'("&amp;EM120&amp;")'!E7"),'郵便番号（石川県）'!$A$3:$A$2574,0),6),"")</f>
        <v/>
      </c>
      <c r="ER120" s="278" t="str">
        <f ca="1">IFERROR(INDEX('郵便番号（石川県）'!$A$3:$F$2574,MATCH(INDIRECT("'("&amp;$EM120&amp;")'!E7"),'郵便番号（石川県）'!$A$3:$A$2574,0),5),"")</f>
        <v/>
      </c>
      <c r="ES120" s="278" t="str">
        <f t="shared" ca="1" si="205"/>
        <v/>
      </c>
      <c r="ET120" s="278" t="str">
        <f t="shared" ca="1" si="206"/>
        <v/>
      </c>
      <c r="EU120" s="278" t="str">
        <f t="shared" ca="1" si="207"/>
        <v/>
      </c>
      <c r="EV120" s="278" t="str">
        <f t="shared" ca="1" si="208"/>
        <v/>
      </c>
      <c r="EW120" s="278" t="str">
        <f t="shared" ca="1" si="209"/>
        <v/>
      </c>
      <c r="EX120" s="278" t="str">
        <f t="shared" ca="1" si="210"/>
        <v/>
      </c>
      <c r="EY120" s="278" t="str">
        <f t="shared" ca="1" si="211"/>
        <v/>
      </c>
      <c r="EZ120" s="278" t="str">
        <f t="shared" ca="1" si="212"/>
        <v/>
      </c>
      <c r="FA120" s="278" t="str">
        <f t="shared" ca="1" si="213"/>
        <v/>
      </c>
      <c r="FB120" s="661" t="str">
        <f t="shared" ca="1" si="214"/>
        <v/>
      </c>
      <c r="FC120" s="664">
        <v>110</v>
      </c>
      <c r="FD120" s="279" t="str">
        <f t="shared" ca="1" si="215"/>
        <v/>
      </c>
    </row>
    <row r="121" spans="1:160" ht="34.5" customHeight="1" x14ac:dyDescent="0.15">
      <c r="A121" s="401">
        <f t="shared" ca="1" si="24"/>
        <v>0</v>
      </c>
      <c r="B121" s="402">
        <f t="shared" si="154"/>
        <v>1</v>
      </c>
      <c r="C121" s="403">
        <f t="shared" ca="1" si="242"/>
        <v>0</v>
      </c>
      <c r="D121" s="403">
        <f t="shared" ca="1" si="243"/>
        <v>0</v>
      </c>
      <c r="E121" s="403">
        <f t="shared" ca="1" si="244"/>
        <v>0</v>
      </c>
      <c r="F121" s="403">
        <f t="shared" ca="1" si="245"/>
        <v>0</v>
      </c>
      <c r="G121" s="403">
        <f t="shared" ca="1" si="246"/>
        <v>0</v>
      </c>
      <c r="H121" s="403">
        <f t="shared" si="247"/>
        <v>0</v>
      </c>
      <c r="I121" s="403">
        <f t="shared" ca="1" si="248"/>
        <v>0</v>
      </c>
      <c r="J121" s="403">
        <f t="shared" ca="1" si="249"/>
        <v>0</v>
      </c>
      <c r="K121" s="402">
        <f t="shared" ca="1" si="250"/>
        <v>0</v>
      </c>
      <c r="L121" s="402">
        <f t="shared" ca="1" si="251"/>
        <v>0</v>
      </c>
      <c r="M121" s="402">
        <f t="shared" ca="1" si="252"/>
        <v>0</v>
      </c>
      <c r="N121" s="404" t="str">
        <f t="shared" ca="1" si="253"/>
        <v>石川県</v>
      </c>
      <c r="O121" s="63"/>
      <c r="P121" s="145" t="s">
        <v>412</v>
      </c>
      <c r="Q121" s="322" t="str">
        <f t="shared" ca="1" si="156"/>
        <v/>
      </c>
      <c r="R121" s="322" t="str">
        <f t="shared" ca="1" si="157"/>
        <v/>
      </c>
      <c r="S121" s="32" t="str">
        <f t="shared" ca="1" si="240"/>
        <v/>
      </c>
      <c r="T121" s="32" t="str">
        <f t="shared" ca="1" si="241"/>
        <v/>
      </c>
      <c r="U121" s="186" t="str">
        <f t="shared" ca="1" si="158"/>
        <v/>
      </c>
      <c r="V121" s="326">
        <f ca="1">IFERROR(VLOOKUP(U121,'（様式１号）３整理番号表'!$B$4:$H$5,2,FALSE),0)</f>
        <v>0</v>
      </c>
      <c r="W121" s="67">
        <f t="shared" ca="1" si="231"/>
        <v>0</v>
      </c>
      <c r="X121" s="23" t="str">
        <f t="shared" ca="1" si="229"/>
        <v/>
      </c>
      <c r="Y121" s="52" t="str">
        <f t="shared" ca="1" si="159"/>
        <v/>
      </c>
      <c r="Z121" s="68">
        <f ca="1">IFERROR(VLOOKUP(Y121,'（様式１号）３整理番号表'!$B$10:$H$16,2,FALSE),0)</f>
        <v>0</v>
      </c>
      <c r="AA121" s="52" t="str">
        <f t="shared" ca="1" si="160"/>
        <v/>
      </c>
      <c r="AB121" s="52" t="str">
        <f t="shared" ca="1" si="161"/>
        <v/>
      </c>
      <c r="AC121" s="68">
        <f ca="1">IFERROR(VLOOKUP(AB121,'（様式１号）３整理番号表'!$B$21:$H$22,2,FALSE),0)</f>
        <v>0</v>
      </c>
      <c r="AD121" s="52" t="str">
        <f t="shared" ca="1" si="155"/>
        <v/>
      </c>
      <c r="AE121" s="68">
        <f ca="1">IFERROR(VLOOKUP(AD121,'（様式１号）３整理番号表'!$B$26:$H$31,2,FALSE),0)</f>
        <v>0</v>
      </c>
      <c r="AF121" s="52" t="str">
        <f t="shared" ca="1" si="162"/>
        <v/>
      </c>
      <c r="AG121" s="68">
        <f ca="1">IFERROR(VLOOKUP(AF121,'（様式１号）３整理番号表'!$J$5:$N$59,2,FALSE),0)</f>
        <v>0</v>
      </c>
      <c r="AH121" s="51" t="str">
        <f t="shared" ca="1" si="163"/>
        <v/>
      </c>
      <c r="AI121" s="68">
        <f ca="1">IFERROR(VLOOKUP(AH121,'（様式１号）３整理番号表'!$P$5:$R$29,2,FALSE),0)</f>
        <v>0</v>
      </c>
      <c r="AJ121" s="71" t="str">
        <f t="shared" ca="1" si="164"/>
        <v/>
      </c>
      <c r="AK121" s="71" t="str">
        <f t="shared" ca="1" si="165"/>
        <v/>
      </c>
      <c r="AL121" s="71"/>
      <c r="AM121" s="51" t="str">
        <f t="shared" ca="1" si="166"/>
        <v/>
      </c>
      <c r="AN121" s="68">
        <f ca="1">IFERROR(VLOOKUP(AM121,'（様式１号）３整理番号表'!$P$5:$R$29,2,FALSE),0)</f>
        <v>0</v>
      </c>
      <c r="AO121" s="52" t="str">
        <f t="shared" ca="1" si="167"/>
        <v/>
      </c>
      <c r="AP121" s="68">
        <f t="shared" ca="1" si="232"/>
        <v>0</v>
      </c>
      <c r="AQ121" s="52" t="str">
        <f t="shared" ca="1" si="168"/>
        <v/>
      </c>
      <c r="AR121" s="23" t="str">
        <f t="shared" ca="1" si="169"/>
        <v/>
      </c>
      <c r="AS121" s="68" t="str">
        <f t="shared" ca="1" si="233"/>
        <v/>
      </c>
      <c r="AT121" s="188" t="str">
        <f t="shared" ca="1" si="170"/>
        <v/>
      </c>
      <c r="AU121" s="55" t="str">
        <f t="shared" ca="1" si="171"/>
        <v/>
      </c>
      <c r="AV121" s="655" t="str">
        <f t="shared" ca="1" si="256"/>
        <v/>
      </c>
      <c r="AW121" s="655" t="str">
        <f t="shared" ca="1" si="255"/>
        <v/>
      </c>
      <c r="AX121" s="655" t="str">
        <f t="shared" ca="1" si="255"/>
        <v/>
      </c>
      <c r="AY121" s="655" t="str">
        <f t="shared" ca="1" si="255"/>
        <v/>
      </c>
      <c r="AZ121" s="655" t="str">
        <f t="shared" ca="1" si="172"/>
        <v/>
      </c>
      <c r="BA121" s="655" t="str">
        <f t="shared" ca="1" si="257"/>
        <v/>
      </c>
      <c r="BB121" s="655" t="str">
        <f t="shared" ca="1" si="257"/>
        <v/>
      </c>
      <c r="BC121" s="655" t="str">
        <f t="shared" ca="1" si="257"/>
        <v/>
      </c>
      <c r="BD121" s="51" t="str">
        <f t="shared" ca="1" si="173"/>
        <v/>
      </c>
      <c r="BE121" s="52" t="str">
        <f t="shared" ca="1" si="174"/>
        <v/>
      </c>
      <c r="BF121" s="69">
        <f ca="1">IF(BD121&lt;&gt;"",INDEX('（様式１号）３整理番号表'!$AB$7:$AQ$12,MATCH(BD121,'（様式１号）３整理番号表'!$AA$7:$AA$12,0),MATCH(BE121,'（様式１号）３整理番号表'!$AB$6:$AQ$6,0)),0)</f>
        <v>0</v>
      </c>
      <c r="BG121" s="71" t="str">
        <f t="shared" ca="1" si="234"/>
        <v/>
      </c>
      <c r="BH121" s="54" t="str">
        <f t="shared" ca="1" si="235"/>
        <v/>
      </c>
      <c r="BI121" s="55" t="str">
        <f t="shared" ca="1" si="175"/>
        <v/>
      </c>
      <c r="BJ121" s="54" t="str">
        <f t="shared" ca="1" si="176"/>
        <v/>
      </c>
      <c r="BK121" s="53" t="str">
        <f t="shared" ca="1" si="177"/>
        <v/>
      </c>
      <c r="BL121" s="56" t="str">
        <f t="shared" ca="1" si="178"/>
        <v/>
      </c>
      <c r="BM121" s="57" t="str">
        <f t="shared" ca="1" si="179"/>
        <v/>
      </c>
      <c r="BN121" s="58" t="str">
        <f t="shared" ca="1" si="180"/>
        <v/>
      </c>
      <c r="BO121" s="56" t="str">
        <f t="shared" ca="1" si="181"/>
        <v/>
      </c>
      <c r="BP121" s="72" t="str">
        <f t="shared" ca="1" si="182"/>
        <v/>
      </c>
      <c r="BQ121" s="70" t="str">
        <f t="shared" ca="1" si="183"/>
        <v/>
      </c>
      <c r="BR121" s="160" t="str">
        <f t="shared" ca="1" si="216"/>
        <v/>
      </c>
      <c r="BS121" s="638" t="str">
        <f t="shared" ca="1" si="184"/>
        <v/>
      </c>
      <c r="BT121" s="51" t="str">
        <f t="shared" ca="1" si="185"/>
        <v/>
      </c>
      <c r="BU121" s="59" t="str">
        <f t="shared" ca="1" si="186"/>
        <v/>
      </c>
      <c r="BV121" s="60" t="str">
        <f t="shared" ca="1" si="187"/>
        <v/>
      </c>
      <c r="BW121" s="209">
        <f ca="1">IF('ポイント要件確認等（個別表）'!AD121=1,ROUNDDOWN('ポイント要件確認等（個別表）'!AV121,-3),IF('ポイント要件確認等（個別表）'!AD121=2,ROUNDDOWN('ポイント要件確認等（個別表）'!BH121,-3),IF('ポイント要件確認等（個別表）'!AD121=3,ROUNDDOWN('ポイント要件確認等（個別表）'!BT121,-3),0)))</f>
        <v>0</v>
      </c>
      <c r="BX121" s="60" t="str">
        <f t="shared" ca="1" si="188"/>
        <v/>
      </c>
      <c r="BY121" s="210" t="e">
        <f t="shared" ca="1" si="236"/>
        <v>#VALUE!</v>
      </c>
      <c r="BZ121" s="210">
        <f t="shared" ca="1" si="237"/>
        <v>0</v>
      </c>
      <c r="CA121" s="60" t="str">
        <f t="shared" ca="1" si="189"/>
        <v/>
      </c>
      <c r="CB121" s="60" t="str">
        <f t="shared" ca="1" si="190"/>
        <v/>
      </c>
      <c r="CC121" s="636"/>
      <c r="CD121" s="60" t="str">
        <f t="shared" ca="1" si="191"/>
        <v/>
      </c>
      <c r="CE121" s="161" t="str">
        <f t="shared" ca="1" si="192"/>
        <v/>
      </c>
      <c r="CF121" s="225" t="str">
        <f t="shared" ca="1" si="193"/>
        <v>含税額</v>
      </c>
      <c r="CG121" s="226" t="str">
        <f t="shared" ca="1" si="194"/>
        <v/>
      </c>
      <c r="CH121" s="61"/>
      <c r="CI121" s="223"/>
      <c r="CJ121" s="213">
        <v>111</v>
      </c>
      <c r="CK121" s="218"/>
      <c r="CL121" s="51"/>
      <c r="CM121" s="68" t="str">
        <f>IFERROR(VLOOKUP(CL121,'（様式１号）３整理番号表'!$T$5:$V$15,2,FALSE),"")</f>
        <v/>
      </c>
      <c r="CN121" s="52"/>
      <c r="CO121" s="68" t="str">
        <f>IFERROR(VLOOKUP(CN121,'（様式１号）３整理番号表'!$T$19:$V$24,2,FALSE),"")</f>
        <v/>
      </c>
      <c r="CP121" s="52"/>
      <c r="CQ121" s="210">
        <f t="shared" si="238"/>
        <v>0</v>
      </c>
      <c r="CR121" s="227">
        <f t="shared" si="239"/>
        <v>0</v>
      </c>
      <c r="CS121" s="335" t="str">
        <f t="shared" ca="1" si="217"/>
        <v/>
      </c>
      <c r="CT121" s="31" t="str">
        <f t="shared" ca="1" si="195"/>
        <v/>
      </c>
      <c r="CU121" s="30" t="str">
        <f t="shared" ca="1" si="218"/>
        <v/>
      </c>
      <c r="CV121" s="236" t="str">
        <f t="shared" ca="1" si="196"/>
        <v/>
      </c>
      <c r="CW121" s="236" t="str">
        <f t="shared" ca="1" si="197"/>
        <v/>
      </c>
      <c r="CX121" s="236" t="str">
        <f t="shared" ca="1" si="198"/>
        <v/>
      </c>
      <c r="CY121" s="236" t="str">
        <f t="shared" ca="1" si="199"/>
        <v/>
      </c>
      <c r="CZ121" s="296" t="str">
        <f ca="1">IFERROR(VLOOKUP($CS121,'（様式１号）３整理番号表'!$Z$19:$AB$32,3,FALSE),"")</f>
        <v/>
      </c>
      <c r="DA121" s="239" t="str">
        <f t="shared" ca="1" si="200"/>
        <v/>
      </c>
      <c r="DB121" s="5"/>
      <c r="DC121" s="301" t="str">
        <f t="shared" ca="1" si="219"/>
        <v/>
      </c>
      <c r="DD121" s="304" t="str">
        <f t="shared" ca="1" si="222"/>
        <v/>
      </c>
      <c r="DE121" s="293" t="str">
        <f t="shared" ca="1" si="223"/>
        <v/>
      </c>
      <c r="DF121" s="293" t="str">
        <f t="shared" ca="1" si="224"/>
        <v/>
      </c>
      <c r="DG121" s="293" t="str">
        <f t="shared" ca="1" si="225"/>
        <v/>
      </c>
      <c r="DH121" s="293" t="str">
        <f t="shared" ca="1" si="226"/>
        <v/>
      </c>
      <c r="DI121" s="309" t="str">
        <f t="shared" ca="1" si="227"/>
        <v/>
      </c>
      <c r="DJ121" s="315" t="str">
        <f t="shared" ca="1" si="201"/>
        <v/>
      </c>
      <c r="DK121" s="5" t="str">
        <f t="shared" ca="1" si="228"/>
        <v/>
      </c>
      <c r="DL121" s="6"/>
      <c r="DM121" s="304"/>
      <c r="DN121" s="7"/>
      <c r="DO121" s="7"/>
      <c r="DP121" s="7"/>
      <c r="DQ121" s="7"/>
      <c r="DR121" s="298" t="str">
        <f>IFERROR(VLOOKUP($DL121,'（様式１号）３整理番号表'!$Z$19:$AB$32,3,FALSE),"")</f>
        <v/>
      </c>
      <c r="DS121" s="239" t="str">
        <f t="shared" si="202"/>
        <v/>
      </c>
      <c r="DT121" s="5"/>
      <c r="DU121" s="8"/>
      <c r="DV121" s="62" t="str">
        <f t="shared" ca="1" si="203"/>
        <v/>
      </c>
      <c r="DX121" s="320">
        <f t="shared" ca="1" si="259"/>
        <v>0</v>
      </c>
      <c r="DY121" s="320">
        <f t="shared" ca="1" si="259"/>
        <v>0</v>
      </c>
      <c r="DZ121" s="320">
        <f t="shared" ca="1" si="259"/>
        <v>0</v>
      </c>
      <c r="EA121" s="320">
        <f t="shared" ca="1" si="259"/>
        <v>0</v>
      </c>
      <c r="EB121" s="320">
        <f t="shared" ca="1" si="259"/>
        <v>0</v>
      </c>
      <c r="EC121" s="320">
        <f t="shared" ca="1" si="259"/>
        <v>0</v>
      </c>
      <c r="ED121" s="320">
        <f t="shared" ca="1" si="259"/>
        <v>0</v>
      </c>
      <c r="EE121" s="320">
        <f t="shared" ca="1" si="259"/>
        <v>0</v>
      </c>
      <c r="EF121" s="320">
        <f t="shared" ca="1" si="259"/>
        <v>0</v>
      </c>
      <c r="EG121" s="320">
        <f t="shared" ca="1" si="259"/>
        <v>0</v>
      </c>
      <c r="EH121" s="320">
        <f t="shared" ca="1" si="259"/>
        <v>0</v>
      </c>
      <c r="EI121" s="320">
        <f t="shared" ca="1" si="259"/>
        <v>0</v>
      </c>
      <c r="EJ121" s="320">
        <f t="shared" ca="1" si="259"/>
        <v>0</v>
      </c>
      <c r="EK121" s="320">
        <f t="shared" ca="1" si="259"/>
        <v>0</v>
      </c>
      <c r="EM121" s="278" t="str">
        <f t="shared" ca="1" si="254"/>
        <v/>
      </c>
      <c r="EN121" s="278" t="str">
        <f t="shared" ca="1" si="220"/>
        <v/>
      </c>
      <c r="EO121" s="278" t="str">
        <f t="shared" ca="1" si="221"/>
        <v/>
      </c>
      <c r="EP121" s="278" t="str">
        <f t="shared" ca="1" si="204"/>
        <v/>
      </c>
      <c r="EQ121" s="278" t="str">
        <f ca="1">IFERROR(INDEX('郵便番号（石川県）'!$A$3:$F$2574,MATCH(INDIRECT("'("&amp;EM121&amp;")'!E7"),'郵便番号（石川県）'!$A$3:$A$2574,0),6),"")</f>
        <v/>
      </c>
      <c r="ER121" s="278" t="str">
        <f ca="1">IFERROR(INDEX('郵便番号（石川県）'!$A$3:$F$2574,MATCH(INDIRECT("'("&amp;$EM121&amp;")'!E7"),'郵便番号（石川県）'!$A$3:$A$2574,0),5),"")</f>
        <v/>
      </c>
      <c r="ES121" s="278" t="str">
        <f t="shared" ca="1" si="205"/>
        <v/>
      </c>
      <c r="ET121" s="278" t="str">
        <f t="shared" ca="1" si="206"/>
        <v/>
      </c>
      <c r="EU121" s="278" t="str">
        <f t="shared" ca="1" si="207"/>
        <v/>
      </c>
      <c r="EV121" s="278" t="str">
        <f t="shared" ca="1" si="208"/>
        <v/>
      </c>
      <c r="EW121" s="278" t="str">
        <f t="shared" ca="1" si="209"/>
        <v/>
      </c>
      <c r="EX121" s="278" t="str">
        <f t="shared" ca="1" si="210"/>
        <v/>
      </c>
      <c r="EY121" s="278" t="str">
        <f t="shared" ca="1" si="211"/>
        <v/>
      </c>
      <c r="EZ121" s="278" t="str">
        <f t="shared" ca="1" si="212"/>
        <v/>
      </c>
      <c r="FA121" s="278" t="str">
        <f t="shared" ca="1" si="213"/>
        <v/>
      </c>
      <c r="FB121" s="661" t="str">
        <f t="shared" ca="1" si="214"/>
        <v/>
      </c>
      <c r="FC121" s="663">
        <v>111</v>
      </c>
      <c r="FD121" s="279" t="str">
        <f t="shared" ca="1" si="215"/>
        <v/>
      </c>
    </row>
    <row r="122" spans="1:160" ht="34.5" customHeight="1" x14ac:dyDescent="0.15">
      <c r="A122" s="401">
        <f t="shared" ca="1" si="24"/>
        <v>0</v>
      </c>
      <c r="B122" s="402">
        <f t="shared" si="154"/>
        <v>1</v>
      </c>
      <c r="C122" s="403">
        <f t="shared" ca="1" si="242"/>
        <v>0</v>
      </c>
      <c r="D122" s="403">
        <f t="shared" ca="1" si="243"/>
        <v>0</v>
      </c>
      <c r="E122" s="403">
        <f t="shared" ca="1" si="244"/>
        <v>0</v>
      </c>
      <c r="F122" s="403">
        <f t="shared" ca="1" si="245"/>
        <v>0</v>
      </c>
      <c r="G122" s="403">
        <f t="shared" ca="1" si="246"/>
        <v>0</v>
      </c>
      <c r="H122" s="403">
        <f t="shared" si="247"/>
        <v>0</v>
      </c>
      <c r="I122" s="403">
        <f t="shared" ca="1" si="248"/>
        <v>0</v>
      </c>
      <c r="J122" s="403">
        <f t="shared" ca="1" si="249"/>
        <v>0</v>
      </c>
      <c r="K122" s="402">
        <f t="shared" ca="1" si="250"/>
        <v>0</v>
      </c>
      <c r="L122" s="402">
        <f t="shared" ca="1" si="251"/>
        <v>0</v>
      </c>
      <c r="M122" s="402">
        <f t="shared" ca="1" si="252"/>
        <v>0</v>
      </c>
      <c r="N122" s="404" t="str">
        <f t="shared" ca="1" si="253"/>
        <v>石川県</v>
      </c>
      <c r="O122" s="63"/>
      <c r="P122" s="145" t="s">
        <v>412</v>
      </c>
      <c r="Q122" s="322" t="str">
        <f t="shared" ca="1" si="156"/>
        <v/>
      </c>
      <c r="R122" s="322" t="str">
        <f t="shared" ca="1" si="157"/>
        <v/>
      </c>
      <c r="S122" s="32" t="str">
        <f t="shared" ca="1" si="240"/>
        <v/>
      </c>
      <c r="T122" s="32" t="str">
        <f t="shared" ca="1" si="241"/>
        <v/>
      </c>
      <c r="U122" s="186" t="str">
        <f t="shared" ca="1" si="158"/>
        <v/>
      </c>
      <c r="V122" s="326">
        <f ca="1">IFERROR(VLOOKUP(U122,'（様式１号）３整理番号表'!$B$4:$H$5,2,FALSE),0)</f>
        <v>0</v>
      </c>
      <c r="W122" s="67">
        <f t="shared" ca="1" si="231"/>
        <v>0</v>
      </c>
      <c r="X122" s="23" t="str">
        <f t="shared" ca="1" si="229"/>
        <v/>
      </c>
      <c r="Y122" s="52" t="str">
        <f t="shared" ca="1" si="159"/>
        <v/>
      </c>
      <c r="Z122" s="68">
        <f ca="1">IFERROR(VLOOKUP(Y122,'（様式１号）３整理番号表'!$B$10:$H$16,2,FALSE),0)</f>
        <v>0</v>
      </c>
      <c r="AA122" s="52" t="str">
        <f t="shared" ca="1" si="160"/>
        <v/>
      </c>
      <c r="AB122" s="52" t="str">
        <f t="shared" ca="1" si="161"/>
        <v/>
      </c>
      <c r="AC122" s="68">
        <f ca="1">IFERROR(VLOOKUP(AB122,'（様式１号）３整理番号表'!$B$21:$H$22,2,FALSE),0)</f>
        <v>0</v>
      </c>
      <c r="AD122" s="52" t="str">
        <f t="shared" ca="1" si="155"/>
        <v/>
      </c>
      <c r="AE122" s="68">
        <f ca="1">IFERROR(VLOOKUP(AD122,'（様式１号）３整理番号表'!$B$26:$H$31,2,FALSE),0)</f>
        <v>0</v>
      </c>
      <c r="AF122" s="52" t="str">
        <f t="shared" ca="1" si="162"/>
        <v/>
      </c>
      <c r="AG122" s="68">
        <f ca="1">IFERROR(VLOOKUP(AF122,'（様式１号）３整理番号表'!$J$5:$N$59,2,FALSE),0)</f>
        <v>0</v>
      </c>
      <c r="AH122" s="51" t="str">
        <f t="shared" ca="1" si="163"/>
        <v/>
      </c>
      <c r="AI122" s="68">
        <f ca="1">IFERROR(VLOOKUP(AH122,'（様式１号）３整理番号表'!$P$5:$R$29,2,FALSE),0)</f>
        <v>0</v>
      </c>
      <c r="AJ122" s="71" t="str">
        <f t="shared" ca="1" si="164"/>
        <v/>
      </c>
      <c r="AK122" s="71" t="str">
        <f t="shared" ca="1" si="165"/>
        <v/>
      </c>
      <c r="AL122" s="71"/>
      <c r="AM122" s="51" t="str">
        <f t="shared" ca="1" si="166"/>
        <v/>
      </c>
      <c r="AN122" s="68">
        <f ca="1">IFERROR(VLOOKUP(AM122,'（様式１号）３整理番号表'!$P$5:$R$29,2,FALSE),0)</f>
        <v>0</v>
      </c>
      <c r="AO122" s="52" t="str">
        <f t="shared" ca="1" si="167"/>
        <v/>
      </c>
      <c r="AP122" s="68">
        <f t="shared" ca="1" si="232"/>
        <v>0</v>
      </c>
      <c r="AQ122" s="52" t="str">
        <f t="shared" ca="1" si="168"/>
        <v/>
      </c>
      <c r="AR122" s="23" t="str">
        <f t="shared" ca="1" si="169"/>
        <v/>
      </c>
      <c r="AS122" s="68" t="str">
        <f t="shared" ca="1" si="233"/>
        <v/>
      </c>
      <c r="AT122" s="188" t="str">
        <f t="shared" ca="1" si="170"/>
        <v/>
      </c>
      <c r="AU122" s="55" t="str">
        <f t="shared" ca="1" si="171"/>
        <v/>
      </c>
      <c r="AV122" s="655" t="str">
        <f t="shared" ca="1" si="256"/>
        <v/>
      </c>
      <c r="AW122" s="655" t="str">
        <f t="shared" ca="1" si="255"/>
        <v/>
      </c>
      <c r="AX122" s="655" t="str">
        <f t="shared" ca="1" si="255"/>
        <v/>
      </c>
      <c r="AY122" s="655" t="str">
        <f t="shared" ca="1" si="255"/>
        <v/>
      </c>
      <c r="AZ122" s="655" t="str">
        <f t="shared" ca="1" si="172"/>
        <v/>
      </c>
      <c r="BA122" s="655" t="str">
        <f t="shared" ca="1" si="257"/>
        <v/>
      </c>
      <c r="BB122" s="655" t="str">
        <f t="shared" ca="1" si="257"/>
        <v/>
      </c>
      <c r="BC122" s="655" t="str">
        <f t="shared" ca="1" si="257"/>
        <v/>
      </c>
      <c r="BD122" s="51" t="str">
        <f t="shared" ca="1" si="173"/>
        <v/>
      </c>
      <c r="BE122" s="52" t="str">
        <f t="shared" ca="1" si="174"/>
        <v/>
      </c>
      <c r="BF122" s="69">
        <f ca="1">IF(BD122&lt;&gt;"",INDEX('（様式１号）３整理番号表'!$AB$7:$AQ$12,MATCH(BD122,'（様式１号）３整理番号表'!$AA$7:$AA$12,0),MATCH(BE122,'（様式１号）３整理番号表'!$AB$6:$AQ$6,0)),0)</f>
        <v>0</v>
      </c>
      <c r="BG122" s="71" t="str">
        <f t="shared" ca="1" si="234"/>
        <v/>
      </c>
      <c r="BH122" s="54" t="str">
        <f t="shared" ca="1" si="235"/>
        <v/>
      </c>
      <c r="BI122" s="55" t="str">
        <f t="shared" ca="1" si="175"/>
        <v/>
      </c>
      <c r="BJ122" s="54" t="str">
        <f t="shared" ca="1" si="176"/>
        <v/>
      </c>
      <c r="BK122" s="53" t="str">
        <f t="shared" ca="1" si="177"/>
        <v/>
      </c>
      <c r="BL122" s="56" t="str">
        <f t="shared" ca="1" si="178"/>
        <v/>
      </c>
      <c r="BM122" s="57" t="str">
        <f t="shared" ca="1" si="179"/>
        <v/>
      </c>
      <c r="BN122" s="58" t="str">
        <f t="shared" ca="1" si="180"/>
        <v/>
      </c>
      <c r="BO122" s="56" t="str">
        <f t="shared" ca="1" si="181"/>
        <v/>
      </c>
      <c r="BP122" s="72" t="str">
        <f t="shared" ca="1" si="182"/>
        <v/>
      </c>
      <c r="BQ122" s="70" t="str">
        <f t="shared" ca="1" si="183"/>
        <v/>
      </c>
      <c r="BR122" s="160" t="str">
        <f t="shared" ca="1" si="216"/>
        <v/>
      </c>
      <c r="BS122" s="638" t="str">
        <f t="shared" ca="1" si="184"/>
        <v/>
      </c>
      <c r="BT122" s="51" t="str">
        <f t="shared" ca="1" si="185"/>
        <v/>
      </c>
      <c r="BU122" s="59" t="str">
        <f t="shared" ca="1" si="186"/>
        <v/>
      </c>
      <c r="BV122" s="60" t="str">
        <f t="shared" ca="1" si="187"/>
        <v/>
      </c>
      <c r="BW122" s="209">
        <f ca="1">IF('ポイント要件確認等（個別表）'!AD122=1,ROUNDDOWN('ポイント要件確認等（個別表）'!AV122,-3),IF('ポイント要件確認等（個別表）'!AD122=2,ROUNDDOWN('ポイント要件確認等（個別表）'!BH122,-3),IF('ポイント要件確認等（個別表）'!AD122=3,ROUNDDOWN('ポイント要件確認等（個別表）'!BT122,-3),0)))</f>
        <v>0</v>
      </c>
      <c r="BX122" s="60" t="str">
        <f t="shared" ca="1" si="188"/>
        <v/>
      </c>
      <c r="BY122" s="210" t="e">
        <f t="shared" ca="1" si="236"/>
        <v>#VALUE!</v>
      </c>
      <c r="BZ122" s="210">
        <f t="shared" ca="1" si="237"/>
        <v>0</v>
      </c>
      <c r="CA122" s="60" t="str">
        <f t="shared" ca="1" si="189"/>
        <v/>
      </c>
      <c r="CB122" s="60" t="str">
        <f t="shared" ca="1" si="190"/>
        <v/>
      </c>
      <c r="CC122" s="636"/>
      <c r="CD122" s="60" t="str">
        <f t="shared" ca="1" si="191"/>
        <v/>
      </c>
      <c r="CE122" s="161" t="str">
        <f t="shared" ca="1" si="192"/>
        <v/>
      </c>
      <c r="CF122" s="225" t="str">
        <f t="shared" ca="1" si="193"/>
        <v>含税額</v>
      </c>
      <c r="CG122" s="226" t="str">
        <f t="shared" ca="1" si="194"/>
        <v/>
      </c>
      <c r="CH122" s="61"/>
      <c r="CI122" s="223"/>
      <c r="CJ122" s="213">
        <v>112</v>
      </c>
      <c r="CK122" s="218"/>
      <c r="CL122" s="51"/>
      <c r="CM122" s="68" t="str">
        <f>IFERROR(VLOOKUP(CL122,'（様式１号）３整理番号表'!$T$5:$V$15,2,FALSE),"")</f>
        <v/>
      </c>
      <c r="CN122" s="52"/>
      <c r="CO122" s="68" t="str">
        <f>IFERROR(VLOOKUP(CN122,'（様式１号）３整理番号表'!$T$19:$V$24,2,FALSE),"")</f>
        <v/>
      </c>
      <c r="CP122" s="52"/>
      <c r="CQ122" s="210">
        <f t="shared" si="238"/>
        <v>0</v>
      </c>
      <c r="CR122" s="227">
        <f t="shared" si="239"/>
        <v>0</v>
      </c>
      <c r="CS122" s="335" t="str">
        <f t="shared" ca="1" si="217"/>
        <v/>
      </c>
      <c r="CT122" s="31" t="str">
        <f t="shared" ca="1" si="195"/>
        <v/>
      </c>
      <c r="CU122" s="30" t="str">
        <f t="shared" ca="1" si="218"/>
        <v/>
      </c>
      <c r="CV122" s="236" t="str">
        <f t="shared" ca="1" si="196"/>
        <v/>
      </c>
      <c r="CW122" s="236" t="str">
        <f t="shared" ca="1" si="197"/>
        <v/>
      </c>
      <c r="CX122" s="236" t="str">
        <f t="shared" ca="1" si="198"/>
        <v/>
      </c>
      <c r="CY122" s="236" t="str">
        <f t="shared" ca="1" si="199"/>
        <v/>
      </c>
      <c r="CZ122" s="296" t="str">
        <f ca="1">IFERROR(VLOOKUP($CS122,'（様式１号）３整理番号表'!$Z$19:$AB$32,3,FALSE),"")</f>
        <v/>
      </c>
      <c r="DA122" s="239" t="str">
        <f t="shared" ca="1" si="200"/>
        <v/>
      </c>
      <c r="DB122" s="5"/>
      <c r="DC122" s="301" t="str">
        <f t="shared" ca="1" si="219"/>
        <v/>
      </c>
      <c r="DD122" s="304" t="str">
        <f t="shared" ca="1" si="222"/>
        <v/>
      </c>
      <c r="DE122" s="293" t="str">
        <f t="shared" ca="1" si="223"/>
        <v/>
      </c>
      <c r="DF122" s="293" t="str">
        <f t="shared" ca="1" si="224"/>
        <v/>
      </c>
      <c r="DG122" s="293" t="str">
        <f t="shared" ca="1" si="225"/>
        <v/>
      </c>
      <c r="DH122" s="293" t="str">
        <f t="shared" ca="1" si="226"/>
        <v/>
      </c>
      <c r="DI122" s="309" t="str">
        <f t="shared" ca="1" si="227"/>
        <v/>
      </c>
      <c r="DJ122" s="315" t="str">
        <f t="shared" ca="1" si="201"/>
        <v/>
      </c>
      <c r="DK122" s="5" t="str">
        <f t="shared" ca="1" si="228"/>
        <v/>
      </c>
      <c r="DL122" s="6"/>
      <c r="DM122" s="304"/>
      <c r="DN122" s="7"/>
      <c r="DO122" s="7"/>
      <c r="DP122" s="7"/>
      <c r="DQ122" s="7"/>
      <c r="DR122" s="298" t="str">
        <f>IFERROR(VLOOKUP($DL122,'（様式１号）３整理番号表'!$Z$19:$AB$32,3,FALSE),"")</f>
        <v/>
      </c>
      <c r="DS122" s="239" t="str">
        <f t="shared" si="202"/>
        <v/>
      </c>
      <c r="DT122" s="5"/>
      <c r="DU122" s="8"/>
      <c r="DV122" s="62" t="str">
        <f t="shared" ca="1" si="203"/>
        <v/>
      </c>
      <c r="DX122" s="320">
        <f t="shared" ca="1" si="259"/>
        <v>0</v>
      </c>
      <c r="DY122" s="320">
        <f t="shared" ca="1" si="259"/>
        <v>0</v>
      </c>
      <c r="DZ122" s="320">
        <f t="shared" ca="1" si="259"/>
        <v>0</v>
      </c>
      <c r="EA122" s="320">
        <f t="shared" ca="1" si="259"/>
        <v>0</v>
      </c>
      <c r="EB122" s="320">
        <f t="shared" ca="1" si="259"/>
        <v>0</v>
      </c>
      <c r="EC122" s="320">
        <f t="shared" ca="1" si="259"/>
        <v>0</v>
      </c>
      <c r="ED122" s="320">
        <f t="shared" ca="1" si="259"/>
        <v>0</v>
      </c>
      <c r="EE122" s="320">
        <f t="shared" ca="1" si="259"/>
        <v>0</v>
      </c>
      <c r="EF122" s="320">
        <f t="shared" ca="1" si="259"/>
        <v>0</v>
      </c>
      <c r="EG122" s="320">
        <f t="shared" ca="1" si="259"/>
        <v>0</v>
      </c>
      <c r="EH122" s="320">
        <f t="shared" ca="1" si="259"/>
        <v>0</v>
      </c>
      <c r="EI122" s="320">
        <f t="shared" ca="1" si="259"/>
        <v>0</v>
      </c>
      <c r="EJ122" s="320">
        <f t="shared" ca="1" si="259"/>
        <v>0</v>
      </c>
      <c r="EK122" s="320">
        <f t="shared" ca="1" si="259"/>
        <v>0</v>
      </c>
      <c r="EM122" s="278" t="str">
        <f t="shared" ca="1" si="254"/>
        <v/>
      </c>
      <c r="EN122" s="278" t="str">
        <f t="shared" ca="1" si="220"/>
        <v/>
      </c>
      <c r="EO122" s="278" t="str">
        <f t="shared" ca="1" si="221"/>
        <v/>
      </c>
      <c r="EP122" s="278" t="str">
        <f t="shared" ca="1" si="204"/>
        <v/>
      </c>
      <c r="EQ122" s="278" t="str">
        <f ca="1">IFERROR(INDEX('郵便番号（石川県）'!$A$3:$F$2574,MATCH(INDIRECT("'("&amp;EM122&amp;")'!E7"),'郵便番号（石川県）'!$A$3:$A$2574,0),6),"")</f>
        <v/>
      </c>
      <c r="ER122" s="278" t="str">
        <f ca="1">IFERROR(INDEX('郵便番号（石川県）'!$A$3:$F$2574,MATCH(INDIRECT("'("&amp;$EM122&amp;")'!E7"),'郵便番号（石川県）'!$A$3:$A$2574,0),5),"")</f>
        <v/>
      </c>
      <c r="ES122" s="278" t="str">
        <f t="shared" ca="1" si="205"/>
        <v/>
      </c>
      <c r="ET122" s="278" t="str">
        <f t="shared" ca="1" si="206"/>
        <v/>
      </c>
      <c r="EU122" s="278" t="str">
        <f t="shared" ca="1" si="207"/>
        <v/>
      </c>
      <c r="EV122" s="278" t="str">
        <f t="shared" ca="1" si="208"/>
        <v/>
      </c>
      <c r="EW122" s="278" t="str">
        <f t="shared" ca="1" si="209"/>
        <v/>
      </c>
      <c r="EX122" s="278" t="str">
        <f t="shared" ca="1" si="210"/>
        <v/>
      </c>
      <c r="EY122" s="278" t="str">
        <f t="shared" ca="1" si="211"/>
        <v/>
      </c>
      <c r="EZ122" s="278" t="str">
        <f t="shared" ca="1" si="212"/>
        <v/>
      </c>
      <c r="FA122" s="278" t="str">
        <f t="shared" ca="1" si="213"/>
        <v/>
      </c>
      <c r="FB122" s="661" t="str">
        <f t="shared" ca="1" si="214"/>
        <v/>
      </c>
      <c r="FC122" s="664">
        <v>112</v>
      </c>
      <c r="FD122" s="279" t="str">
        <f t="shared" ca="1" si="215"/>
        <v/>
      </c>
    </row>
    <row r="123" spans="1:160" ht="34.5" customHeight="1" x14ac:dyDescent="0.15">
      <c r="A123" s="401">
        <f t="shared" ca="1" si="24"/>
        <v>0</v>
      </c>
      <c r="B123" s="402">
        <f t="shared" si="154"/>
        <v>1</v>
      </c>
      <c r="C123" s="403">
        <f t="shared" ca="1" si="242"/>
        <v>0</v>
      </c>
      <c r="D123" s="403">
        <f t="shared" ca="1" si="243"/>
        <v>0</v>
      </c>
      <c r="E123" s="403">
        <f t="shared" ca="1" si="244"/>
        <v>0</v>
      </c>
      <c r="F123" s="403">
        <f t="shared" ca="1" si="245"/>
        <v>0</v>
      </c>
      <c r="G123" s="403">
        <f t="shared" ca="1" si="246"/>
        <v>0</v>
      </c>
      <c r="H123" s="403">
        <f t="shared" si="247"/>
        <v>0</v>
      </c>
      <c r="I123" s="403">
        <f t="shared" ca="1" si="248"/>
        <v>0</v>
      </c>
      <c r="J123" s="403">
        <f t="shared" ca="1" si="249"/>
        <v>0</v>
      </c>
      <c r="K123" s="402">
        <f t="shared" ca="1" si="250"/>
        <v>0</v>
      </c>
      <c r="L123" s="402">
        <f t="shared" ca="1" si="251"/>
        <v>0</v>
      </c>
      <c r="M123" s="402">
        <f t="shared" ca="1" si="252"/>
        <v>0</v>
      </c>
      <c r="N123" s="404" t="str">
        <f t="shared" ca="1" si="253"/>
        <v>石川県</v>
      </c>
      <c r="O123" s="63"/>
      <c r="P123" s="145" t="s">
        <v>412</v>
      </c>
      <c r="Q123" s="322" t="str">
        <f t="shared" ca="1" si="156"/>
        <v/>
      </c>
      <c r="R123" s="322" t="str">
        <f t="shared" ca="1" si="157"/>
        <v/>
      </c>
      <c r="S123" s="32" t="str">
        <f t="shared" ca="1" si="240"/>
        <v/>
      </c>
      <c r="T123" s="32" t="str">
        <f t="shared" ca="1" si="241"/>
        <v/>
      </c>
      <c r="U123" s="186" t="str">
        <f t="shared" ca="1" si="158"/>
        <v/>
      </c>
      <c r="V123" s="326">
        <f ca="1">IFERROR(VLOOKUP(U123,'（様式１号）３整理番号表'!$B$4:$H$5,2,FALSE),0)</f>
        <v>0</v>
      </c>
      <c r="W123" s="67">
        <f t="shared" ca="1" si="231"/>
        <v>0</v>
      </c>
      <c r="X123" s="23" t="str">
        <f t="shared" ca="1" si="229"/>
        <v/>
      </c>
      <c r="Y123" s="52" t="str">
        <f t="shared" ca="1" si="159"/>
        <v/>
      </c>
      <c r="Z123" s="68">
        <f ca="1">IFERROR(VLOOKUP(Y123,'（様式１号）３整理番号表'!$B$10:$H$16,2,FALSE),0)</f>
        <v>0</v>
      </c>
      <c r="AA123" s="52" t="str">
        <f t="shared" ca="1" si="160"/>
        <v/>
      </c>
      <c r="AB123" s="52" t="str">
        <f t="shared" ca="1" si="161"/>
        <v/>
      </c>
      <c r="AC123" s="68">
        <f ca="1">IFERROR(VLOOKUP(AB123,'（様式１号）３整理番号表'!$B$21:$H$22,2,FALSE),0)</f>
        <v>0</v>
      </c>
      <c r="AD123" s="52" t="str">
        <f t="shared" ca="1" si="155"/>
        <v/>
      </c>
      <c r="AE123" s="68">
        <f ca="1">IFERROR(VLOOKUP(AD123,'（様式１号）３整理番号表'!$B$26:$H$31,2,FALSE),0)</f>
        <v>0</v>
      </c>
      <c r="AF123" s="52" t="str">
        <f t="shared" ca="1" si="162"/>
        <v/>
      </c>
      <c r="AG123" s="68">
        <f ca="1">IFERROR(VLOOKUP(AF123,'（様式１号）３整理番号表'!$J$5:$N$59,2,FALSE),0)</f>
        <v>0</v>
      </c>
      <c r="AH123" s="51" t="str">
        <f t="shared" ca="1" si="163"/>
        <v/>
      </c>
      <c r="AI123" s="68">
        <f ca="1">IFERROR(VLOOKUP(AH123,'（様式１号）３整理番号表'!$P$5:$R$29,2,FALSE),0)</f>
        <v>0</v>
      </c>
      <c r="AJ123" s="71" t="str">
        <f t="shared" ca="1" si="164"/>
        <v/>
      </c>
      <c r="AK123" s="71" t="str">
        <f t="shared" ca="1" si="165"/>
        <v/>
      </c>
      <c r="AL123" s="71"/>
      <c r="AM123" s="51" t="str">
        <f t="shared" ca="1" si="166"/>
        <v/>
      </c>
      <c r="AN123" s="68">
        <f ca="1">IFERROR(VLOOKUP(AM123,'（様式１号）３整理番号表'!$P$5:$R$29,2,FALSE),0)</f>
        <v>0</v>
      </c>
      <c r="AO123" s="52" t="str">
        <f t="shared" ca="1" si="167"/>
        <v/>
      </c>
      <c r="AP123" s="68">
        <f t="shared" ca="1" si="232"/>
        <v>0</v>
      </c>
      <c r="AQ123" s="52" t="str">
        <f t="shared" ca="1" si="168"/>
        <v/>
      </c>
      <c r="AR123" s="23" t="str">
        <f t="shared" ca="1" si="169"/>
        <v/>
      </c>
      <c r="AS123" s="68" t="str">
        <f t="shared" ca="1" si="233"/>
        <v/>
      </c>
      <c r="AT123" s="188" t="str">
        <f t="shared" ca="1" si="170"/>
        <v/>
      </c>
      <c r="AU123" s="55" t="str">
        <f t="shared" ca="1" si="171"/>
        <v/>
      </c>
      <c r="AV123" s="655" t="str">
        <f t="shared" ca="1" si="256"/>
        <v/>
      </c>
      <c r="AW123" s="655" t="str">
        <f t="shared" ca="1" si="255"/>
        <v/>
      </c>
      <c r="AX123" s="655" t="str">
        <f t="shared" ca="1" si="255"/>
        <v/>
      </c>
      <c r="AY123" s="655" t="str">
        <f t="shared" ca="1" si="255"/>
        <v/>
      </c>
      <c r="AZ123" s="655" t="str">
        <f t="shared" ca="1" si="172"/>
        <v/>
      </c>
      <c r="BA123" s="655" t="str">
        <f t="shared" ca="1" si="257"/>
        <v/>
      </c>
      <c r="BB123" s="655" t="str">
        <f t="shared" ca="1" si="257"/>
        <v/>
      </c>
      <c r="BC123" s="655" t="str">
        <f t="shared" ca="1" si="257"/>
        <v/>
      </c>
      <c r="BD123" s="51" t="str">
        <f t="shared" ca="1" si="173"/>
        <v/>
      </c>
      <c r="BE123" s="52" t="str">
        <f t="shared" ca="1" si="174"/>
        <v/>
      </c>
      <c r="BF123" s="69">
        <f ca="1">IF(BD123&lt;&gt;"",INDEX('（様式１号）３整理番号表'!$AB$7:$AQ$12,MATCH(BD123,'（様式１号）３整理番号表'!$AA$7:$AA$12,0),MATCH(BE123,'（様式１号）３整理番号表'!$AB$6:$AQ$6,0)),0)</f>
        <v>0</v>
      </c>
      <c r="BG123" s="71" t="str">
        <f t="shared" ca="1" si="234"/>
        <v/>
      </c>
      <c r="BH123" s="54" t="str">
        <f t="shared" ca="1" si="235"/>
        <v/>
      </c>
      <c r="BI123" s="55" t="str">
        <f t="shared" ca="1" si="175"/>
        <v/>
      </c>
      <c r="BJ123" s="54" t="str">
        <f t="shared" ca="1" si="176"/>
        <v/>
      </c>
      <c r="BK123" s="53" t="str">
        <f t="shared" ca="1" si="177"/>
        <v/>
      </c>
      <c r="BL123" s="56" t="str">
        <f t="shared" ca="1" si="178"/>
        <v/>
      </c>
      <c r="BM123" s="57" t="str">
        <f t="shared" ca="1" si="179"/>
        <v/>
      </c>
      <c r="BN123" s="58" t="str">
        <f t="shared" ca="1" si="180"/>
        <v/>
      </c>
      <c r="BO123" s="56" t="str">
        <f t="shared" ca="1" si="181"/>
        <v/>
      </c>
      <c r="BP123" s="72" t="str">
        <f t="shared" ca="1" si="182"/>
        <v/>
      </c>
      <c r="BQ123" s="70" t="str">
        <f t="shared" ca="1" si="183"/>
        <v/>
      </c>
      <c r="BR123" s="160" t="str">
        <f t="shared" ca="1" si="216"/>
        <v/>
      </c>
      <c r="BS123" s="638" t="str">
        <f t="shared" ca="1" si="184"/>
        <v/>
      </c>
      <c r="BT123" s="51" t="str">
        <f t="shared" ca="1" si="185"/>
        <v/>
      </c>
      <c r="BU123" s="59" t="str">
        <f t="shared" ca="1" si="186"/>
        <v/>
      </c>
      <c r="BV123" s="60" t="str">
        <f t="shared" ca="1" si="187"/>
        <v/>
      </c>
      <c r="BW123" s="209">
        <f ca="1">IF('ポイント要件確認等（個別表）'!AD123=1,ROUNDDOWN('ポイント要件確認等（個別表）'!AV123,-3),IF('ポイント要件確認等（個別表）'!AD123=2,ROUNDDOWN('ポイント要件確認等（個別表）'!BH123,-3),IF('ポイント要件確認等（個別表）'!AD123=3,ROUNDDOWN('ポイント要件確認等（個別表）'!BT123,-3),0)))</f>
        <v>0</v>
      </c>
      <c r="BX123" s="60" t="str">
        <f t="shared" ca="1" si="188"/>
        <v/>
      </c>
      <c r="BY123" s="210" t="e">
        <f t="shared" ca="1" si="236"/>
        <v>#VALUE!</v>
      </c>
      <c r="BZ123" s="210">
        <f t="shared" ca="1" si="237"/>
        <v>0</v>
      </c>
      <c r="CA123" s="60" t="str">
        <f t="shared" ca="1" si="189"/>
        <v/>
      </c>
      <c r="CB123" s="60" t="str">
        <f t="shared" ca="1" si="190"/>
        <v/>
      </c>
      <c r="CC123" s="636"/>
      <c r="CD123" s="60" t="str">
        <f t="shared" ca="1" si="191"/>
        <v/>
      </c>
      <c r="CE123" s="161" t="str">
        <f t="shared" ca="1" si="192"/>
        <v/>
      </c>
      <c r="CF123" s="225" t="str">
        <f t="shared" ca="1" si="193"/>
        <v>含税額</v>
      </c>
      <c r="CG123" s="226" t="str">
        <f t="shared" ca="1" si="194"/>
        <v/>
      </c>
      <c r="CH123" s="61"/>
      <c r="CI123" s="223"/>
      <c r="CJ123" s="213">
        <v>113</v>
      </c>
      <c r="CK123" s="218"/>
      <c r="CL123" s="51"/>
      <c r="CM123" s="68" t="str">
        <f>IFERROR(VLOOKUP(CL123,'（様式１号）３整理番号表'!$T$5:$V$15,2,FALSE),"")</f>
        <v/>
      </c>
      <c r="CN123" s="52"/>
      <c r="CO123" s="68" t="str">
        <f>IFERROR(VLOOKUP(CN123,'（様式１号）３整理番号表'!$T$19:$V$24,2,FALSE),"")</f>
        <v/>
      </c>
      <c r="CP123" s="52"/>
      <c r="CQ123" s="210">
        <f t="shared" si="238"/>
        <v>0</v>
      </c>
      <c r="CR123" s="227">
        <f t="shared" si="239"/>
        <v>0</v>
      </c>
      <c r="CS123" s="335" t="str">
        <f t="shared" ca="1" si="217"/>
        <v/>
      </c>
      <c r="CT123" s="31" t="str">
        <f t="shared" ca="1" si="195"/>
        <v/>
      </c>
      <c r="CU123" s="30" t="str">
        <f t="shared" ca="1" si="218"/>
        <v/>
      </c>
      <c r="CV123" s="236" t="str">
        <f t="shared" ca="1" si="196"/>
        <v/>
      </c>
      <c r="CW123" s="236" t="str">
        <f t="shared" ca="1" si="197"/>
        <v/>
      </c>
      <c r="CX123" s="236" t="str">
        <f t="shared" ca="1" si="198"/>
        <v/>
      </c>
      <c r="CY123" s="236" t="str">
        <f t="shared" ca="1" si="199"/>
        <v/>
      </c>
      <c r="CZ123" s="296" t="str">
        <f ca="1">IFERROR(VLOOKUP($CS123,'（様式１号）３整理番号表'!$Z$19:$AB$32,3,FALSE),"")</f>
        <v/>
      </c>
      <c r="DA123" s="239" t="str">
        <f t="shared" ca="1" si="200"/>
        <v/>
      </c>
      <c r="DB123" s="5"/>
      <c r="DC123" s="301" t="str">
        <f t="shared" ca="1" si="219"/>
        <v/>
      </c>
      <c r="DD123" s="304" t="str">
        <f t="shared" ca="1" si="222"/>
        <v/>
      </c>
      <c r="DE123" s="293" t="str">
        <f t="shared" ca="1" si="223"/>
        <v/>
      </c>
      <c r="DF123" s="293" t="str">
        <f t="shared" ca="1" si="224"/>
        <v/>
      </c>
      <c r="DG123" s="293" t="str">
        <f t="shared" ca="1" si="225"/>
        <v/>
      </c>
      <c r="DH123" s="293" t="str">
        <f t="shared" ca="1" si="226"/>
        <v/>
      </c>
      <c r="DI123" s="309" t="str">
        <f t="shared" ca="1" si="227"/>
        <v/>
      </c>
      <c r="DJ123" s="315" t="str">
        <f t="shared" ca="1" si="201"/>
        <v/>
      </c>
      <c r="DK123" s="5" t="str">
        <f t="shared" ca="1" si="228"/>
        <v/>
      </c>
      <c r="DL123" s="6"/>
      <c r="DM123" s="304"/>
      <c r="DN123" s="7"/>
      <c r="DO123" s="7"/>
      <c r="DP123" s="7"/>
      <c r="DQ123" s="7"/>
      <c r="DR123" s="298" t="str">
        <f>IFERROR(VLOOKUP($DL123,'（様式１号）３整理番号表'!$Z$19:$AB$32,3,FALSE),"")</f>
        <v/>
      </c>
      <c r="DS123" s="239" t="str">
        <f t="shared" si="202"/>
        <v/>
      </c>
      <c r="DT123" s="5"/>
      <c r="DU123" s="8"/>
      <c r="DV123" s="62" t="str">
        <f t="shared" ca="1" si="203"/>
        <v/>
      </c>
      <c r="DX123" s="320">
        <f t="shared" ca="1" si="259"/>
        <v>0</v>
      </c>
      <c r="DY123" s="320">
        <f t="shared" ca="1" si="259"/>
        <v>0</v>
      </c>
      <c r="DZ123" s="320">
        <f t="shared" ca="1" si="259"/>
        <v>0</v>
      </c>
      <c r="EA123" s="320">
        <f t="shared" ca="1" si="259"/>
        <v>0</v>
      </c>
      <c r="EB123" s="320">
        <f t="shared" ca="1" si="259"/>
        <v>0</v>
      </c>
      <c r="EC123" s="320">
        <f t="shared" ca="1" si="259"/>
        <v>0</v>
      </c>
      <c r="ED123" s="320">
        <f t="shared" ca="1" si="259"/>
        <v>0</v>
      </c>
      <c r="EE123" s="320">
        <f t="shared" ca="1" si="259"/>
        <v>0</v>
      </c>
      <c r="EF123" s="320">
        <f t="shared" ca="1" si="259"/>
        <v>0</v>
      </c>
      <c r="EG123" s="320">
        <f t="shared" ca="1" si="259"/>
        <v>0</v>
      </c>
      <c r="EH123" s="320">
        <f t="shared" ca="1" si="259"/>
        <v>0</v>
      </c>
      <c r="EI123" s="320">
        <f t="shared" ca="1" si="259"/>
        <v>0</v>
      </c>
      <c r="EJ123" s="320">
        <f t="shared" ca="1" si="259"/>
        <v>0</v>
      </c>
      <c r="EK123" s="320">
        <f t="shared" ca="1" si="259"/>
        <v>0</v>
      </c>
      <c r="EM123" s="278" t="str">
        <f t="shared" ca="1" si="254"/>
        <v/>
      </c>
      <c r="EN123" s="278" t="str">
        <f t="shared" ca="1" si="220"/>
        <v/>
      </c>
      <c r="EO123" s="278" t="str">
        <f t="shared" ca="1" si="221"/>
        <v/>
      </c>
      <c r="EP123" s="278" t="str">
        <f t="shared" ca="1" si="204"/>
        <v/>
      </c>
      <c r="EQ123" s="278" t="str">
        <f ca="1">IFERROR(INDEX('郵便番号（石川県）'!$A$3:$F$2574,MATCH(INDIRECT("'("&amp;EM123&amp;")'!E7"),'郵便番号（石川県）'!$A$3:$A$2574,0),6),"")</f>
        <v/>
      </c>
      <c r="ER123" s="278" t="str">
        <f ca="1">IFERROR(INDEX('郵便番号（石川県）'!$A$3:$F$2574,MATCH(INDIRECT("'("&amp;$EM123&amp;")'!E7"),'郵便番号（石川県）'!$A$3:$A$2574,0),5),"")</f>
        <v/>
      </c>
      <c r="ES123" s="278" t="str">
        <f t="shared" ca="1" si="205"/>
        <v/>
      </c>
      <c r="ET123" s="278" t="str">
        <f t="shared" ca="1" si="206"/>
        <v/>
      </c>
      <c r="EU123" s="278" t="str">
        <f t="shared" ca="1" si="207"/>
        <v/>
      </c>
      <c r="EV123" s="278" t="str">
        <f t="shared" ca="1" si="208"/>
        <v/>
      </c>
      <c r="EW123" s="278" t="str">
        <f t="shared" ca="1" si="209"/>
        <v/>
      </c>
      <c r="EX123" s="278" t="str">
        <f t="shared" ca="1" si="210"/>
        <v/>
      </c>
      <c r="EY123" s="278" t="str">
        <f t="shared" ca="1" si="211"/>
        <v/>
      </c>
      <c r="EZ123" s="278" t="str">
        <f t="shared" ca="1" si="212"/>
        <v/>
      </c>
      <c r="FA123" s="278" t="str">
        <f t="shared" ca="1" si="213"/>
        <v/>
      </c>
      <c r="FB123" s="661" t="str">
        <f t="shared" ca="1" si="214"/>
        <v/>
      </c>
      <c r="FC123" s="663">
        <v>113</v>
      </c>
      <c r="FD123" s="279" t="str">
        <f t="shared" ca="1" si="215"/>
        <v/>
      </c>
    </row>
    <row r="124" spans="1:160" ht="34.5" customHeight="1" x14ac:dyDescent="0.15">
      <c r="A124" s="401">
        <f t="shared" ca="1" si="24"/>
        <v>0</v>
      </c>
      <c r="B124" s="402">
        <f t="shared" si="154"/>
        <v>1</v>
      </c>
      <c r="C124" s="403">
        <f t="shared" ca="1" si="242"/>
        <v>0</v>
      </c>
      <c r="D124" s="403">
        <f t="shared" ca="1" si="243"/>
        <v>0</v>
      </c>
      <c r="E124" s="403">
        <f t="shared" ca="1" si="244"/>
        <v>0</v>
      </c>
      <c r="F124" s="403">
        <f t="shared" ca="1" si="245"/>
        <v>0</v>
      </c>
      <c r="G124" s="403">
        <f t="shared" ca="1" si="246"/>
        <v>0</v>
      </c>
      <c r="H124" s="403">
        <f t="shared" si="247"/>
        <v>0</v>
      </c>
      <c r="I124" s="403">
        <f t="shared" ca="1" si="248"/>
        <v>0</v>
      </c>
      <c r="J124" s="403">
        <f t="shared" ca="1" si="249"/>
        <v>0</v>
      </c>
      <c r="K124" s="402">
        <f t="shared" ca="1" si="250"/>
        <v>0</v>
      </c>
      <c r="L124" s="402">
        <f t="shared" ca="1" si="251"/>
        <v>0</v>
      </c>
      <c r="M124" s="402">
        <f t="shared" ca="1" si="252"/>
        <v>0</v>
      </c>
      <c r="N124" s="404" t="str">
        <f t="shared" ca="1" si="253"/>
        <v>石川県</v>
      </c>
      <c r="O124" s="63"/>
      <c r="P124" s="145" t="s">
        <v>412</v>
      </c>
      <c r="Q124" s="322" t="str">
        <f t="shared" ca="1" si="156"/>
        <v/>
      </c>
      <c r="R124" s="322" t="str">
        <f t="shared" ca="1" si="157"/>
        <v/>
      </c>
      <c r="S124" s="32" t="str">
        <f t="shared" ca="1" si="240"/>
        <v/>
      </c>
      <c r="T124" s="32" t="str">
        <f t="shared" ca="1" si="241"/>
        <v/>
      </c>
      <c r="U124" s="186" t="str">
        <f t="shared" ca="1" si="158"/>
        <v/>
      </c>
      <c r="V124" s="326">
        <f ca="1">IFERROR(VLOOKUP(U124,'（様式１号）３整理番号表'!$B$4:$H$5,2,FALSE),0)</f>
        <v>0</v>
      </c>
      <c r="W124" s="67">
        <f t="shared" ca="1" si="231"/>
        <v>0</v>
      </c>
      <c r="X124" s="23" t="str">
        <f t="shared" ca="1" si="229"/>
        <v/>
      </c>
      <c r="Y124" s="52" t="str">
        <f t="shared" ca="1" si="159"/>
        <v/>
      </c>
      <c r="Z124" s="68">
        <f ca="1">IFERROR(VLOOKUP(Y124,'（様式１号）３整理番号表'!$B$10:$H$16,2,FALSE),0)</f>
        <v>0</v>
      </c>
      <c r="AA124" s="52" t="str">
        <f t="shared" ca="1" si="160"/>
        <v/>
      </c>
      <c r="AB124" s="52" t="str">
        <f t="shared" ca="1" si="161"/>
        <v/>
      </c>
      <c r="AC124" s="68">
        <f ca="1">IFERROR(VLOOKUP(AB124,'（様式１号）３整理番号表'!$B$21:$H$22,2,FALSE),0)</f>
        <v>0</v>
      </c>
      <c r="AD124" s="52" t="str">
        <f t="shared" ca="1" si="155"/>
        <v/>
      </c>
      <c r="AE124" s="68">
        <f ca="1">IFERROR(VLOOKUP(AD124,'（様式１号）３整理番号表'!$B$26:$H$31,2,FALSE),0)</f>
        <v>0</v>
      </c>
      <c r="AF124" s="52" t="str">
        <f t="shared" ca="1" si="162"/>
        <v/>
      </c>
      <c r="AG124" s="68">
        <f ca="1">IFERROR(VLOOKUP(AF124,'（様式１号）３整理番号表'!$J$5:$N$59,2,FALSE),0)</f>
        <v>0</v>
      </c>
      <c r="AH124" s="51" t="str">
        <f t="shared" ca="1" si="163"/>
        <v/>
      </c>
      <c r="AI124" s="68">
        <f ca="1">IFERROR(VLOOKUP(AH124,'（様式１号）３整理番号表'!$P$5:$R$29,2,FALSE),0)</f>
        <v>0</v>
      </c>
      <c r="AJ124" s="71" t="str">
        <f t="shared" ca="1" si="164"/>
        <v/>
      </c>
      <c r="AK124" s="71" t="str">
        <f t="shared" ca="1" si="165"/>
        <v/>
      </c>
      <c r="AL124" s="71"/>
      <c r="AM124" s="51" t="str">
        <f t="shared" ca="1" si="166"/>
        <v/>
      </c>
      <c r="AN124" s="68">
        <f ca="1">IFERROR(VLOOKUP(AM124,'（様式１号）３整理番号表'!$P$5:$R$29,2,FALSE),0)</f>
        <v>0</v>
      </c>
      <c r="AO124" s="52" t="str">
        <f t="shared" ca="1" si="167"/>
        <v/>
      </c>
      <c r="AP124" s="68">
        <f t="shared" ca="1" si="232"/>
        <v>0</v>
      </c>
      <c r="AQ124" s="52" t="str">
        <f t="shared" ca="1" si="168"/>
        <v/>
      </c>
      <c r="AR124" s="23" t="str">
        <f t="shared" ca="1" si="169"/>
        <v/>
      </c>
      <c r="AS124" s="68" t="str">
        <f t="shared" ca="1" si="233"/>
        <v/>
      </c>
      <c r="AT124" s="188" t="str">
        <f t="shared" ca="1" si="170"/>
        <v/>
      </c>
      <c r="AU124" s="55" t="str">
        <f t="shared" ca="1" si="171"/>
        <v/>
      </c>
      <c r="AV124" s="655" t="str">
        <f t="shared" ca="1" si="256"/>
        <v/>
      </c>
      <c r="AW124" s="655" t="str">
        <f t="shared" ca="1" si="255"/>
        <v/>
      </c>
      <c r="AX124" s="655" t="str">
        <f t="shared" ca="1" si="255"/>
        <v/>
      </c>
      <c r="AY124" s="655" t="str">
        <f t="shared" ca="1" si="255"/>
        <v/>
      </c>
      <c r="AZ124" s="655" t="str">
        <f t="shared" ca="1" si="172"/>
        <v/>
      </c>
      <c r="BA124" s="655" t="str">
        <f t="shared" ca="1" si="257"/>
        <v/>
      </c>
      <c r="BB124" s="655" t="str">
        <f t="shared" ca="1" si="257"/>
        <v/>
      </c>
      <c r="BC124" s="655" t="str">
        <f t="shared" ca="1" si="257"/>
        <v/>
      </c>
      <c r="BD124" s="51" t="str">
        <f t="shared" ca="1" si="173"/>
        <v/>
      </c>
      <c r="BE124" s="52" t="str">
        <f t="shared" ca="1" si="174"/>
        <v/>
      </c>
      <c r="BF124" s="69">
        <f ca="1">IF(BD124&lt;&gt;"",INDEX('（様式１号）３整理番号表'!$AB$7:$AQ$12,MATCH(BD124,'（様式１号）３整理番号表'!$AA$7:$AA$12,0),MATCH(BE124,'（様式１号）３整理番号表'!$AB$6:$AQ$6,0)),0)</f>
        <v>0</v>
      </c>
      <c r="BG124" s="71" t="str">
        <f t="shared" ca="1" si="234"/>
        <v/>
      </c>
      <c r="BH124" s="54" t="str">
        <f t="shared" ca="1" si="235"/>
        <v/>
      </c>
      <c r="BI124" s="55" t="str">
        <f t="shared" ca="1" si="175"/>
        <v/>
      </c>
      <c r="BJ124" s="54" t="str">
        <f t="shared" ca="1" si="176"/>
        <v/>
      </c>
      <c r="BK124" s="53" t="str">
        <f t="shared" ca="1" si="177"/>
        <v/>
      </c>
      <c r="BL124" s="56" t="str">
        <f t="shared" ca="1" si="178"/>
        <v/>
      </c>
      <c r="BM124" s="57" t="str">
        <f t="shared" ca="1" si="179"/>
        <v/>
      </c>
      <c r="BN124" s="58" t="str">
        <f t="shared" ca="1" si="180"/>
        <v/>
      </c>
      <c r="BO124" s="56" t="str">
        <f t="shared" ca="1" si="181"/>
        <v/>
      </c>
      <c r="BP124" s="72" t="str">
        <f t="shared" ca="1" si="182"/>
        <v/>
      </c>
      <c r="BQ124" s="70" t="str">
        <f t="shared" ca="1" si="183"/>
        <v/>
      </c>
      <c r="BR124" s="160" t="str">
        <f t="shared" ca="1" si="216"/>
        <v/>
      </c>
      <c r="BS124" s="638" t="str">
        <f t="shared" ca="1" si="184"/>
        <v/>
      </c>
      <c r="BT124" s="51" t="str">
        <f t="shared" ca="1" si="185"/>
        <v/>
      </c>
      <c r="BU124" s="59" t="str">
        <f t="shared" ca="1" si="186"/>
        <v/>
      </c>
      <c r="BV124" s="60" t="str">
        <f t="shared" ca="1" si="187"/>
        <v/>
      </c>
      <c r="BW124" s="209">
        <f ca="1">IF('ポイント要件確認等（個別表）'!AD124=1,ROUNDDOWN('ポイント要件確認等（個別表）'!AV124,-3),IF('ポイント要件確認等（個別表）'!AD124=2,ROUNDDOWN('ポイント要件確認等（個別表）'!BH124,-3),IF('ポイント要件確認等（個別表）'!AD124=3,ROUNDDOWN('ポイント要件確認等（個別表）'!BT124,-3),0)))</f>
        <v>0</v>
      </c>
      <c r="BX124" s="60" t="str">
        <f t="shared" ca="1" si="188"/>
        <v/>
      </c>
      <c r="BY124" s="210" t="e">
        <f t="shared" ca="1" si="236"/>
        <v>#VALUE!</v>
      </c>
      <c r="BZ124" s="210">
        <f t="shared" ca="1" si="237"/>
        <v>0</v>
      </c>
      <c r="CA124" s="60" t="str">
        <f t="shared" ca="1" si="189"/>
        <v/>
      </c>
      <c r="CB124" s="60" t="str">
        <f t="shared" ca="1" si="190"/>
        <v/>
      </c>
      <c r="CC124" s="636"/>
      <c r="CD124" s="60" t="str">
        <f t="shared" ca="1" si="191"/>
        <v/>
      </c>
      <c r="CE124" s="161" t="str">
        <f t="shared" ca="1" si="192"/>
        <v/>
      </c>
      <c r="CF124" s="225" t="str">
        <f t="shared" ca="1" si="193"/>
        <v>含税額</v>
      </c>
      <c r="CG124" s="226" t="str">
        <f t="shared" ca="1" si="194"/>
        <v/>
      </c>
      <c r="CH124" s="61"/>
      <c r="CI124" s="223"/>
      <c r="CJ124" s="213">
        <v>114</v>
      </c>
      <c r="CK124" s="218"/>
      <c r="CL124" s="51"/>
      <c r="CM124" s="68" t="str">
        <f>IFERROR(VLOOKUP(CL124,'（様式１号）３整理番号表'!$T$5:$V$15,2,FALSE),"")</f>
        <v/>
      </c>
      <c r="CN124" s="52"/>
      <c r="CO124" s="68" t="str">
        <f>IFERROR(VLOOKUP(CN124,'（様式１号）３整理番号表'!$T$19:$V$24,2,FALSE),"")</f>
        <v/>
      </c>
      <c r="CP124" s="52"/>
      <c r="CQ124" s="210">
        <f t="shared" si="238"/>
        <v>0</v>
      </c>
      <c r="CR124" s="227">
        <f t="shared" si="239"/>
        <v>0</v>
      </c>
      <c r="CS124" s="335" t="str">
        <f t="shared" ca="1" si="217"/>
        <v/>
      </c>
      <c r="CT124" s="31" t="str">
        <f t="shared" ca="1" si="195"/>
        <v/>
      </c>
      <c r="CU124" s="30" t="str">
        <f t="shared" ca="1" si="218"/>
        <v/>
      </c>
      <c r="CV124" s="236" t="str">
        <f t="shared" ca="1" si="196"/>
        <v/>
      </c>
      <c r="CW124" s="236" t="str">
        <f t="shared" ca="1" si="197"/>
        <v/>
      </c>
      <c r="CX124" s="236" t="str">
        <f t="shared" ca="1" si="198"/>
        <v/>
      </c>
      <c r="CY124" s="236" t="str">
        <f t="shared" ca="1" si="199"/>
        <v/>
      </c>
      <c r="CZ124" s="296" t="str">
        <f ca="1">IFERROR(VLOOKUP($CS124,'（様式１号）３整理番号表'!$Z$19:$AB$32,3,FALSE),"")</f>
        <v/>
      </c>
      <c r="DA124" s="239" t="str">
        <f t="shared" ca="1" si="200"/>
        <v/>
      </c>
      <c r="DB124" s="5"/>
      <c r="DC124" s="301" t="str">
        <f t="shared" ca="1" si="219"/>
        <v/>
      </c>
      <c r="DD124" s="304" t="str">
        <f t="shared" ca="1" si="222"/>
        <v/>
      </c>
      <c r="DE124" s="293" t="str">
        <f t="shared" ca="1" si="223"/>
        <v/>
      </c>
      <c r="DF124" s="293" t="str">
        <f t="shared" ca="1" si="224"/>
        <v/>
      </c>
      <c r="DG124" s="293" t="str">
        <f t="shared" ca="1" si="225"/>
        <v/>
      </c>
      <c r="DH124" s="293" t="str">
        <f t="shared" ca="1" si="226"/>
        <v/>
      </c>
      <c r="DI124" s="309" t="str">
        <f t="shared" ca="1" si="227"/>
        <v/>
      </c>
      <c r="DJ124" s="315" t="str">
        <f t="shared" ca="1" si="201"/>
        <v/>
      </c>
      <c r="DK124" s="5" t="str">
        <f t="shared" ca="1" si="228"/>
        <v/>
      </c>
      <c r="DL124" s="6"/>
      <c r="DM124" s="304"/>
      <c r="DN124" s="7"/>
      <c r="DO124" s="7"/>
      <c r="DP124" s="7"/>
      <c r="DQ124" s="7"/>
      <c r="DR124" s="298" t="str">
        <f>IFERROR(VLOOKUP($DL124,'（様式１号）３整理番号表'!$Z$19:$AB$32,3,FALSE),"")</f>
        <v/>
      </c>
      <c r="DS124" s="239" t="str">
        <f t="shared" si="202"/>
        <v/>
      </c>
      <c r="DT124" s="5"/>
      <c r="DU124" s="8"/>
      <c r="DV124" s="62" t="str">
        <f t="shared" ca="1" si="203"/>
        <v/>
      </c>
      <c r="DX124" s="320">
        <f t="shared" ca="1" si="259"/>
        <v>0</v>
      </c>
      <c r="DY124" s="320">
        <f t="shared" ca="1" si="259"/>
        <v>0</v>
      </c>
      <c r="DZ124" s="320">
        <f t="shared" ca="1" si="259"/>
        <v>0</v>
      </c>
      <c r="EA124" s="320">
        <f t="shared" ca="1" si="259"/>
        <v>0</v>
      </c>
      <c r="EB124" s="320">
        <f t="shared" ca="1" si="259"/>
        <v>0</v>
      </c>
      <c r="EC124" s="320">
        <f t="shared" ca="1" si="259"/>
        <v>0</v>
      </c>
      <c r="ED124" s="320">
        <f t="shared" ca="1" si="259"/>
        <v>0</v>
      </c>
      <c r="EE124" s="320">
        <f t="shared" ca="1" si="259"/>
        <v>0</v>
      </c>
      <c r="EF124" s="320">
        <f t="shared" ca="1" si="259"/>
        <v>0</v>
      </c>
      <c r="EG124" s="320">
        <f t="shared" ca="1" si="259"/>
        <v>0</v>
      </c>
      <c r="EH124" s="320">
        <f t="shared" ca="1" si="259"/>
        <v>0</v>
      </c>
      <c r="EI124" s="320">
        <f t="shared" ca="1" si="259"/>
        <v>0</v>
      </c>
      <c r="EJ124" s="320">
        <f t="shared" ca="1" si="259"/>
        <v>0</v>
      </c>
      <c r="EK124" s="320">
        <f t="shared" ca="1" si="259"/>
        <v>0</v>
      </c>
      <c r="EM124" s="278" t="str">
        <f t="shared" ca="1" si="254"/>
        <v/>
      </c>
      <c r="EN124" s="278" t="str">
        <f t="shared" ca="1" si="220"/>
        <v/>
      </c>
      <c r="EO124" s="278" t="str">
        <f t="shared" ca="1" si="221"/>
        <v/>
      </c>
      <c r="EP124" s="278" t="str">
        <f t="shared" ca="1" si="204"/>
        <v/>
      </c>
      <c r="EQ124" s="278" t="str">
        <f ca="1">IFERROR(INDEX('郵便番号（石川県）'!$A$3:$F$2574,MATCH(INDIRECT("'("&amp;EM124&amp;")'!E7"),'郵便番号（石川県）'!$A$3:$A$2574,0),6),"")</f>
        <v/>
      </c>
      <c r="ER124" s="278" t="str">
        <f ca="1">IFERROR(INDEX('郵便番号（石川県）'!$A$3:$F$2574,MATCH(INDIRECT("'("&amp;$EM124&amp;")'!E7"),'郵便番号（石川県）'!$A$3:$A$2574,0),5),"")</f>
        <v/>
      </c>
      <c r="ES124" s="278" t="str">
        <f t="shared" ca="1" si="205"/>
        <v/>
      </c>
      <c r="ET124" s="278" t="str">
        <f t="shared" ca="1" si="206"/>
        <v/>
      </c>
      <c r="EU124" s="278" t="str">
        <f t="shared" ca="1" si="207"/>
        <v/>
      </c>
      <c r="EV124" s="278" t="str">
        <f t="shared" ca="1" si="208"/>
        <v/>
      </c>
      <c r="EW124" s="278" t="str">
        <f t="shared" ca="1" si="209"/>
        <v/>
      </c>
      <c r="EX124" s="278" t="str">
        <f t="shared" ca="1" si="210"/>
        <v/>
      </c>
      <c r="EY124" s="278" t="str">
        <f t="shared" ca="1" si="211"/>
        <v/>
      </c>
      <c r="EZ124" s="278" t="str">
        <f t="shared" ca="1" si="212"/>
        <v/>
      </c>
      <c r="FA124" s="278" t="str">
        <f t="shared" ca="1" si="213"/>
        <v/>
      </c>
      <c r="FB124" s="661" t="str">
        <f t="shared" ca="1" si="214"/>
        <v/>
      </c>
      <c r="FC124" s="664">
        <v>114</v>
      </c>
      <c r="FD124" s="279" t="str">
        <f t="shared" ca="1" si="215"/>
        <v/>
      </c>
    </row>
    <row r="125" spans="1:160" ht="34.5" customHeight="1" x14ac:dyDescent="0.15">
      <c r="A125" s="401">
        <f t="shared" ca="1" si="24"/>
        <v>0</v>
      </c>
      <c r="B125" s="402">
        <f t="shared" si="154"/>
        <v>1</v>
      </c>
      <c r="C125" s="403">
        <f t="shared" ca="1" si="242"/>
        <v>0</v>
      </c>
      <c r="D125" s="403">
        <f t="shared" ca="1" si="243"/>
        <v>0</v>
      </c>
      <c r="E125" s="403">
        <f t="shared" ca="1" si="244"/>
        <v>0</v>
      </c>
      <c r="F125" s="403">
        <f t="shared" ca="1" si="245"/>
        <v>0</v>
      </c>
      <c r="G125" s="403">
        <f t="shared" ca="1" si="246"/>
        <v>0</v>
      </c>
      <c r="H125" s="403">
        <f t="shared" si="247"/>
        <v>0</v>
      </c>
      <c r="I125" s="403">
        <f t="shared" ca="1" si="248"/>
        <v>0</v>
      </c>
      <c r="J125" s="403">
        <f t="shared" ca="1" si="249"/>
        <v>0</v>
      </c>
      <c r="K125" s="402">
        <f t="shared" ca="1" si="250"/>
        <v>0</v>
      </c>
      <c r="L125" s="402">
        <f t="shared" ca="1" si="251"/>
        <v>0</v>
      </c>
      <c r="M125" s="402">
        <f t="shared" ca="1" si="252"/>
        <v>0</v>
      </c>
      <c r="N125" s="404" t="str">
        <f t="shared" ca="1" si="253"/>
        <v>石川県</v>
      </c>
      <c r="O125" s="63"/>
      <c r="P125" s="145" t="s">
        <v>412</v>
      </c>
      <c r="Q125" s="322" t="str">
        <f t="shared" ca="1" si="156"/>
        <v/>
      </c>
      <c r="R125" s="322" t="str">
        <f t="shared" ca="1" si="157"/>
        <v/>
      </c>
      <c r="S125" s="32" t="str">
        <f t="shared" ca="1" si="240"/>
        <v/>
      </c>
      <c r="T125" s="32" t="str">
        <f t="shared" ca="1" si="241"/>
        <v/>
      </c>
      <c r="U125" s="186" t="str">
        <f t="shared" ca="1" si="158"/>
        <v/>
      </c>
      <c r="V125" s="326">
        <f ca="1">IFERROR(VLOOKUP(U125,'（様式１号）３整理番号表'!$B$4:$H$5,2,FALSE),0)</f>
        <v>0</v>
      </c>
      <c r="W125" s="67">
        <f t="shared" ca="1" si="231"/>
        <v>0</v>
      </c>
      <c r="X125" s="23" t="str">
        <f t="shared" ca="1" si="229"/>
        <v/>
      </c>
      <c r="Y125" s="52" t="str">
        <f t="shared" ca="1" si="159"/>
        <v/>
      </c>
      <c r="Z125" s="68">
        <f ca="1">IFERROR(VLOOKUP(Y125,'（様式１号）３整理番号表'!$B$10:$H$16,2,FALSE),0)</f>
        <v>0</v>
      </c>
      <c r="AA125" s="52" t="str">
        <f t="shared" ca="1" si="160"/>
        <v/>
      </c>
      <c r="AB125" s="52" t="str">
        <f t="shared" ca="1" si="161"/>
        <v/>
      </c>
      <c r="AC125" s="68">
        <f ca="1">IFERROR(VLOOKUP(AB125,'（様式１号）３整理番号表'!$B$21:$H$22,2,FALSE),0)</f>
        <v>0</v>
      </c>
      <c r="AD125" s="52" t="str">
        <f t="shared" ca="1" si="155"/>
        <v/>
      </c>
      <c r="AE125" s="68">
        <f ca="1">IFERROR(VLOOKUP(AD125,'（様式１号）３整理番号表'!$B$26:$H$31,2,FALSE),0)</f>
        <v>0</v>
      </c>
      <c r="AF125" s="52" t="str">
        <f t="shared" ca="1" si="162"/>
        <v/>
      </c>
      <c r="AG125" s="68">
        <f ca="1">IFERROR(VLOOKUP(AF125,'（様式１号）３整理番号表'!$J$5:$N$59,2,FALSE),0)</f>
        <v>0</v>
      </c>
      <c r="AH125" s="51" t="str">
        <f t="shared" ca="1" si="163"/>
        <v/>
      </c>
      <c r="AI125" s="68">
        <f ca="1">IFERROR(VLOOKUP(AH125,'（様式１号）３整理番号表'!$P$5:$R$29,2,FALSE),0)</f>
        <v>0</v>
      </c>
      <c r="AJ125" s="71" t="str">
        <f t="shared" ca="1" si="164"/>
        <v/>
      </c>
      <c r="AK125" s="71" t="str">
        <f t="shared" ca="1" si="165"/>
        <v/>
      </c>
      <c r="AL125" s="71"/>
      <c r="AM125" s="51" t="str">
        <f t="shared" ca="1" si="166"/>
        <v/>
      </c>
      <c r="AN125" s="68">
        <f ca="1">IFERROR(VLOOKUP(AM125,'（様式１号）３整理番号表'!$P$5:$R$29,2,FALSE),0)</f>
        <v>0</v>
      </c>
      <c r="AO125" s="52" t="str">
        <f t="shared" ca="1" si="167"/>
        <v/>
      </c>
      <c r="AP125" s="68">
        <f t="shared" ca="1" si="232"/>
        <v>0</v>
      </c>
      <c r="AQ125" s="52" t="str">
        <f t="shared" ca="1" si="168"/>
        <v/>
      </c>
      <c r="AR125" s="23" t="str">
        <f t="shared" ca="1" si="169"/>
        <v/>
      </c>
      <c r="AS125" s="68" t="str">
        <f t="shared" ca="1" si="233"/>
        <v/>
      </c>
      <c r="AT125" s="188" t="str">
        <f t="shared" ca="1" si="170"/>
        <v/>
      </c>
      <c r="AU125" s="55" t="str">
        <f t="shared" ca="1" si="171"/>
        <v/>
      </c>
      <c r="AV125" s="655" t="str">
        <f t="shared" ca="1" si="256"/>
        <v/>
      </c>
      <c r="AW125" s="655" t="str">
        <f t="shared" ca="1" si="255"/>
        <v/>
      </c>
      <c r="AX125" s="655" t="str">
        <f t="shared" ca="1" si="255"/>
        <v/>
      </c>
      <c r="AY125" s="655" t="str">
        <f t="shared" ca="1" si="255"/>
        <v/>
      </c>
      <c r="AZ125" s="655" t="str">
        <f t="shared" ca="1" si="172"/>
        <v/>
      </c>
      <c r="BA125" s="655" t="str">
        <f t="shared" ca="1" si="257"/>
        <v/>
      </c>
      <c r="BB125" s="655" t="str">
        <f t="shared" ca="1" si="257"/>
        <v/>
      </c>
      <c r="BC125" s="655" t="str">
        <f t="shared" ca="1" si="257"/>
        <v/>
      </c>
      <c r="BD125" s="51" t="str">
        <f t="shared" ca="1" si="173"/>
        <v/>
      </c>
      <c r="BE125" s="52" t="str">
        <f t="shared" ca="1" si="174"/>
        <v/>
      </c>
      <c r="BF125" s="69">
        <f ca="1">IF(BD125&lt;&gt;"",INDEX('（様式１号）３整理番号表'!$AB$7:$AQ$12,MATCH(BD125,'（様式１号）３整理番号表'!$AA$7:$AA$12,0),MATCH(BE125,'（様式１号）３整理番号表'!$AB$6:$AQ$6,0)),0)</f>
        <v>0</v>
      </c>
      <c r="BG125" s="71" t="str">
        <f t="shared" ca="1" si="234"/>
        <v/>
      </c>
      <c r="BH125" s="54" t="str">
        <f t="shared" ca="1" si="235"/>
        <v/>
      </c>
      <c r="BI125" s="55" t="str">
        <f t="shared" ca="1" si="175"/>
        <v/>
      </c>
      <c r="BJ125" s="54" t="str">
        <f t="shared" ca="1" si="176"/>
        <v/>
      </c>
      <c r="BK125" s="53" t="str">
        <f t="shared" ca="1" si="177"/>
        <v/>
      </c>
      <c r="BL125" s="56" t="str">
        <f t="shared" ca="1" si="178"/>
        <v/>
      </c>
      <c r="BM125" s="57" t="str">
        <f t="shared" ca="1" si="179"/>
        <v/>
      </c>
      <c r="BN125" s="58" t="str">
        <f t="shared" ca="1" si="180"/>
        <v/>
      </c>
      <c r="BO125" s="56" t="str">
        <f t="shared" ca="1" si="181"/>
        <v/>
      </c>
      <c r="BP125" s="72" t="str">
        <f t="shared" ca="1" si="182"/>
        <v/>
      </c>
      <c r="BQ125" s="70" t="str">
        <f t="shared" ca="1" si="183"/>
        <v/>
      </c>
      <c r="BR125" s="160" t="str">
        <f t="shared" ca="1" si="216"/>
        <v/>
      </c>
      <c r="BS125" s="638" t="str">
        <f t="shared" ca="1" si="184"/>
        <v/>
      </c>
      <c r="BT125" s="51" t="str">
        <f t="shared" ca="1" si="185"/>
        <v/>
      </c>
      <c r="BU125" s="59" t="str">
        <f t="shared" ca="1" si="186"/>
        <v/>
      </c>
      <c r="BV125" s="60" t="str">
        <f t="shared" ca="1" si="187"/>
        <v/>
      </c>
      <c r="BW125" s="209">
        <f ca="1">IF('ポイント要件確認等（個別表）'!AD125=1,ROUNDDOWN('ポイント要件確認等（個別表）'!AV125,-3),IF('ポイント要件確認等（個別表）'!AD125=2,ROUNDDOWN('ポイント要件確認等（個別表）'!BH125,-3),IF('ポイント要件確認等（個別表）'!AD125=3,ROUNDDOWN('ポイント要件確認等（個別表）'!BT125,-3),0)))</f>
        <v>0</v>
      </c>
      <c r="BX125" s="60" t="str">
        <f t="shared" ca="1" si="188"/>
        <v/>
      </c>
      <c r="BY125" s="210" t="e">
        <f t="shared" ca="1" si="236"/>
        <v>#VALUE!</v>
      </c>
      <c r="BZ125" s="210">
        <f t="shared" ca="1" si="237"/>
        <v>0</v>
      </c>
      <c r="CA125" s="60" t="str">
        <f t="shared" ca="1" si="189"/>
        <v/>
      </c>
      <c r="CB125" s="60" t="str">
        <f t="shared" ca="1" si="190"/>
        <v/>
      </c>
      <c r="CC125" s="636"/>
      <c r="CD125" s="60" t="str">
        <f t="shared" ca="1" si="191"/>
        <v/>
      </c>
      <c r="CE125" s="161" t="str">
        <f t="shared" ca="1" si="192"/>
        <v/>
      </c>
      <c r="CF125" s="225" t="str">
        <f t="shared" ca="1" si="193"/>
        <v>含税額</v>
      </c>
      <c r="CG125" s="226" t="str">
        <f t="shared" ca="1" si="194"/>
        <v/>
      </c>
      <c r="CH125" s="61"/>
      <c r="CI125" s="223"/>
      <c r="CJ125" s="213">
        <v>115</v>
      </c>
      <c r="CK125" s="218"/>
      <c r="CL125" s="51"/>
      <c r="CM125" s="68" t="str">
        <f>IFERROR(VLOOKUP(CL125,'（様式１号）３整理番号表'!$T$5:$V$15,2,FALSE),"")</f>
        <v/>
      </c>
      <c r="CN125" s="52"/>
      <c r="CO125" s="68" t="str">
        <f>IFERROR(VLOOKUP(CN125,'（様式１号）３整理番号表'!$T$19:$V$24,2,FALSE),"")</f>
        <v/>
      </c>
      <c r="CP125" s="52"/>
      <c r="CQ125" s="210">
        <f t="shared" si="238"/>
        <v>0</v>
      </c>
      <c r="CR125" s="227">
        <f t="shared" si="239"/>
        <v>0</v>
      </c>
      <c r="CS125" s="335" t="str">
        <f t="shared" ca="1" si="217"/>
        <v/>
      </c>
      <c r="CT125" s="31" t="str">
        <f t="shared" ca="1" si="195"/>
        <v/>
      </c>
      <c r="CU125" s="30" t="str">
        <f t="shared" ca="1" si="218"/>
        <v/>
      </c>
      <c r="CV125" s="236" t="str">
        <f t="shared" ca="1" si="196"/>
        <v/>
      </c>
      <c r="CW125" s="236" t="str">
        <f t="shared" ca="1" si="197"/>
        <v/>
      </c>
      <c r="CX125" s="236" t="str">
        <f t="shared" ca="1" si="198"/>
        <v/>
      </c>
      <c r="CY125" s="236" t="str">
        <f t="shared" ca="1" si="199"/>
        <v/>
      </c>
      <c r="CZ125" s="296" t="str">
        <f ca="1">IFERROR(VLOOKUP($CS125,'（様式１号）３整理番号表'!$Z$19:$AB$32,3,FALSE),"")</f>
        <v/>
      </c>
      <c r="DA125" s="239" t="str">
        <f t="shared" ca="1" si="200"/>
        <v/>
      </c>
      <c r="DB125" s="5"/>
      <c r="DC125" s="301" t="str">
        <f t="shared" ca="1" si="219"/>
        <v/>
      </c>
      <c r="DD125" s="304" t="str">
        <f t="shared" ca="1" si="222"/>
        <v/>
      </c>
      <c r="DE125" s="293" t="str">
        <f t="shared" ca="1" si="223"/>
        <v/>
      </c>
      <c r="DF125" s="293" t="str">
        <f t="shared" ca="1" si="224"/>
        <v/>
      </c>
      <c r="DG125" s="293" t="str">
        <f t="shared" ca="1" si="225"/>
        <v/>
      </c>
      <c r="DH125" s="293" t="str">
        <f t="shared" ca="1" si="226"/>
        <v/>
      </c>
      <c r="DI125" s="309" t="str">
        <f t="shared" ca="1" si="227"/>
        <v/>
      </c>
      <c r="DJ125" s="315" t="str">
        <f t="shared" ca="1" si="201"/>
        <v/>
      </c>
      <c r="DK125" s="5" t="str">
        <f t="shared" ca="1" si="228"/>
        <v/>
      </c>
      <c r="DL125" s="6"/>
      <c r="DM125" s="304"/>
      <c r="DN125" s="7"/>
      <c r="DO125" s="7"/>
      <c r="DP125" s="7"/>
      <c r="DQ125" s="7"/>
      <c r="DR125" s="298" t="str">
        <f>IFERROR(VLOOKUP($DL125,'（様式１号）３整理番号表'!$Z$19:$AB$32,3,FALSE),"")</f>
        <v/>
      </c>
      <c r="DS125" s="239" t="str">
        <f t="shared" si="202"/>
        <v/>
      </c>
      <c r="DT125" s="5"/>
      <c r="DU125" s="8"/>
      <c r="DV125" s="62" t="str">
        <f t="shared" ca="1" si="203"/>
        <v/>
      </c>
      <c r="DX125" s="320">
        <f t="shared" ca="1" si="259"/>
        <v>0</v>
      </c>
      <c r="DY125" s="320">
        <f t="shared" ca="1" si="259"/>
        <v>0</v>
      </c>
      <c r="DZ125" s="320">
        <f t="shared" ca="1" si="259"/>
        <v>0</v>
      </c>
      <c r="EA125" s="320">
        <f t="shared" ca="1" si="259"/>
        <v>0</v>
      </c>
      <c r="EB125" s="320">
        <f t="shared" ca="1" si="259"/>
        <v>0</v>
      </c>
      <c r="EC125" s="320">
        <f t="shared" ca="1" si="259"/>
        <v>0</v>
      </c>
      <c r="ED125" s="320">
        <f t="shared" ca="1" si="259"/>
        <v>0</v>
      </c>
      <c r="EE125" s="320">
        <f t="shared" ca="1" si="259"/>
        <v>0</v>
      </c>
      <c r="EF125" s="320">
        <f t="shared" ca="1" si="259"/>
        <v>0</v>
      </c>
      <c r="EG125" s="320">
        <f t="shared" ca="1" si="259"/>
        <v>0</v>
      </c>
      <c r="EH125" s="320">
        <f t="shared" ca="1" si="259"/>
        <v>0</v>
      </c>
      <c r="EI125" s="320">
        <f t="shared" ca="1" si="259"/>
        <v>0</v>
      </c>
      <c r="EJ125" s="320">
        <f t="shared" ca="1" si="259"/>
        <v>0</v>
      </c>
      <c r="EK125" s="320">
        <f t="shared" ca="1" si="259"/>
        <v>0</v>
      </c>
      <c r="EM125" s="278" t="str">
        <f t="shared" ca="1" si="254"/>
        <v/>
      </c>
      <c r="EN125" s="278" t="str">
        <f t="shared" ca="1" si="220"/>
        <v/>
      </c>
      <c r="EO125" s="278" t="str">
        <f t="shared" ca="1" si="221"/>
        <v/>
      </c>
      <c r="EP125" s="278" t="str">
        <f t="shared" ca="1" si="204"/>
        <v/>
      </c>
      <c r="EQ125" s="278" t="str">
        <f ca="1">IFERROR(INDEX('郵便番号（石川県）'!$A$3:$F$2574,MATCH(INDIRECT("'("&amp;EM125&amp;")'!E7"),'郵便番号（石川県）'!$A$3:$A$2574,0),6),"")</f>
        <v/>
      </c>
      <c r="ER125" s="278" t="str">
        <f ca="1">IFERROR(INDEX('郵便番号（石川県）'!$A$3:$F$2574,MATCH(INDIRECT("'("&amp;$EM125&amp;")'!E7"),'郵便番号（石川県）'!$A$3:$A$2574,0),5),"")</f>
        <v/>
      </c>
      <c r="ES125" s="278" t="str">
        <f t="shared" ca="1" si="205"/>
        <v/>
      </c>
      <c r="ET125" s="278" t="str">
        <f t="shared" ca="1" si="206"/>
        <v/>
      </c>
      <c r="EU125" s="278" t="str">
        <f t="shared" ca="1" si="207"/>
        <v/>
      </c>
      <c r="EV125" s="278" t="str">
        <f t="shared" ca="1" si="208"/>
        <v/>
      </c>
      <c r="EW125" s="278" t="str">
        <f t="shared" ca="1" si="209"/>
        <v/>
      </c>
      <c r="EX125" s="278" t="str">
        <f t="shared" ca="1" si="210"/>
        <v/>
      </c>
      <c r="EY125" s="278" t="str">
        <f t="shared" ca="1" si="211"/>
        <v/>
      </c>
      <c r="EZ125" s="278" t="str">
        <f t="shared" ca="1" si="212"/>
        <v/>
      </c>
      <c r="FA125" s="278" t="str">
        <f t="shared" ca="1" si="213"/>
        <v/>
      </c>
      <c r="FB125" s="661" t="str">
        <f t="shared" ca="1" si="214"/>
        <v/>
      </c>
      <c r="FC125" s="663">
        <v>115</v>
      </c>
      <c r="FD125" s="279" t="str">
        <f t="shared" ca="1" si="215"/>
        <v/>
      </c>
    </row>
    <row r="126" spans="1:160" ht="34.5" customHeight="1" x14ac:dyDescent="0.15">
      <c r="A126" s="401">
        <f t="shared" ca="1" si="24"/>
        <v>0</v>
      </c>
      <c r="B126" s="402">
        <f t="shared" si="154"/>
        <v>1</v>
      </c>
      <c r="C126" s="403">
        <f t="shared" ca="1" si="242"/>
        <v>0</v>
      </c>
      <c r="D126" s="403">
        <f t="shared" ca="1" si="243"/>
        <v>0</v>
      </c>
      <c r="E126" s="403">
        <f t="shared" ca="1" si="244"/>
        <v>0</v>
      </c>
      <c r="F126" s="403">
        <f t="shared" ca="1" si="245"/>
        <v>0</v>
      </c>
      <c r="G126" s="403">
        <f t="shared" ca="1" si="246"/>
        <v>0</v>
      </c>
      <c r="H126" s="403">
        <f t="shared" si="247"/>
        <v>0</v>
      </c>
      <c r="I126" s="403">
        <f t="shared" ca="1" si="248"/>
        <v>0</v>
      </c>
      <c r="J126" s="403">
        <f t="shared" ca="1" si="249"/>
        <v>0</v>
      </c>
      <c r="K126" s="402">
        <f t="shared" ca="1" si="250"/>
        <v>0</v>
      </c>
      <c r="L126" s="402">
        <f t="shared" ca="1" si="251"/>
        <v>0</v>
      </c>
      <c r="M126" s="402">
        <f t="shared" ca="1" si="252"/>
        <v>0</v>
      </c>
      <c r="N126" s="404" t="str">
        <f t="shared" ca="1" si="253"/>
        <v>石川県</v>
      </c>
      <c r="O126" s="63"/>
      <c r="P126" s="145" t="s">
        <v>412</v>
      </c>
      <c r="Q126" s="322" t="str">
        <f t="shared" ca="1" si="156"/>
        <v/>
      </c>
      <c r="R126" s="322" t="str">
        <f t="shared" ca="1" si="157"/>
        <v/>
      </c>
      <c r="S126" s="32" t="str">
        <f t="shared" ca="1" si="240"/>
        <v/>
      </c>
      <c r="T126" s="32" t="str">
        <f t="shared" ca="1" si="241"/>
        <v/>
      </c>
      <c r="U126" s="186" t="str">
        <f t="shared" ca="1" si="158"/>
        <v/>
      </c>
      <c r="V126" s="326">
        <f ca="1">IFERROR(VLOOKUP(U126,'（様式１号）３整理番号表'!$B$4:$H$5,2,FALSE),0)</f>
        <v>0</v>
      </c>
      <c r="W126" s="67">
        <f t="shared" ca="1" si="231"/>
        <v>0</v>
      </c>
      <c r="X126" s="23" t="str">
        <f t="shared" ca="1" si="229"/>
        <v/>
      </c>
      <c r="Y126" s="52" t="str">
        <f t="shared" ca="1" si="159"/>
        <v/>
      </c>
      <c r="Z126" s="68">
        <f ca="1">IFERROR(VLOOKUP(Y126,'（様式１号）３整理番号表'!$B$10:$H$16,2,FALSE),0)</f>
        <v>0</v>
      </c>
      <c r="AA126" s="52" t="str">
        <f t="shared" ca="1" si="160"/>
        <v/>
      </c>
      <c r="AB126" s="52" t="str">
        <f t="shared" ca="1" si="161"/>
        <v/>
      </c>
      <c r="AC126" s="68">
        <f ca="1">IFERROR(VLOOKUP(AB126,'（様式１号）３整理番号表'!$B$21:$H$22,2,FALSE),0)</f>
        <v>0</v>
      </c>
      <c r="AD126" s="52" t="str">
        <f t="shared" ca="1" si="155"/>
        <v/>
      </c>
      <c r="AE126" s="68">
        <f ca="1">IFERROR(VLOOKUP(AD126,'（様式１号）３整理番号表'!$B$26:$H$31,2,FALSE),0)</f>
        <v>0</v>
      </c>
      <c r="AF126" s="52" t="str">
        <f t="shared" ca="1" si="162"/>
        <v/>
      </c>
      <c r="AG126" s="68">
        <f ca="1">IFERROR(VLOOKUP(AF126,'（様式１号）３整理番号表'!$J$5:$N$59,2,FALSE),0)</f>
        <v>0</v>
      </c>
      <c r="AH126" s="51" t="str">
        <f t="shared" ca="1" si="163"/>
        <v/>
      </c>
      <c r="AI126" s="68">
        <f ca="1">IFERROR(VLOOKUP(AH126,'（様式１号）３整理番号表'!$P$5:$R$29,2,FALSE),0)</f>
        <v>0</v>
      </c>
      <c r="AJ126" s="71" t="str">
        <f t="shared" ca="1" si="164"/>
        <v/>
      </c>
      <c r="AK126" s="71" t="str">
        <f t="shared" ca="1" si="165"/>
        <v/>
      </c>
      <c r="AL126" s="71"/>
      <c r="AM126" s="51" t="str">
        <f t="shared" ca="1" si="166"/>
        <v/>
      </c>
      <c r="AN126" s="68">
        <f ca="1">IFERROR(VLOOKUP(AM126,'（様式１号）３整理番号表'!$P$5:$R$29,2,FALSE),0)</f>
        <v>0</v>
      </c>
      <c r="AO126" s="52" t="str">
        <f t="shared" ca="1" si="167"/>
        <v/>
      </c>
      <c r="AP126" s="68">
        <f t="shared" ca="1" si="232"/>
        <v>0</v>
      </c>
      <c r="AQ126" s="52" t="str">
        <f t="shared" ca="1" si="168"/>
        <v/>
      </c>
      <c r="AR126" s="23" t="str">
        <f t="shared" ca="1" si="169"/>
        <v/>
      </c>
      <c r="AS126" s="68" t="str">
        <f t="shared" ca="1" si="233"/>
        <v/>
      </c>
      <c r="AT126" s="188" t="str">
        <f t="shared" ca="1" si="170"/>
        <v/>
      </c>
      <c r="AU126" s="55" t="str">
        <f t="shared" ca="1" si="171"/>
        <v/>
      </c>
      <c r="AV126" s="655" t="str">
        <f t="shared" ca="1" si="256"/>
        <v/>
      </c>
      <c r="AW126" s="655" t="str">
        <f t="shared" ca="1" si="255"/>
        <v/>
      </c>
      <c r="AX126" s="655" t="str">
        <f t="shared" ca="1" si="255"/>
        <v/>
      </c>
      <c r="AY126" s="655" t="str">
        <f t="shared" ca="1" si="255"/>
        <v/>
      </c>
      <c r="AZ126" s="655" t="str">
        <f t="shared" ca="1" si="172"/>
        <v/>
      </c>
      <c r="BA126" s="655" t="str">
        <f t="shared" ca="1" si="257"/>
        <v/>
      </c>
      <c r="BB126" s="655" t="str">
        <f t="shared" ca="1" si="257"/>
        <v/>
      </c>
      <c r="BC126" s="655" t="str">
        <f t="shared" ca="1" si="257"/>
        <v/>
      </c>
      <c r="BD126" s="51" t="str">
        <f t="shared" ca="1" si="173"/>
        <v/>
      </c>
      <c r="BE126" s="52" t="str">
        <f t="shared" ca="1" si="174"/>
        <v/>
      </c>
      <c r="BF126" s="69">
        <f ca="1">IF(BD126&lt;&gt;"",INDEX('（様式１号）３整理番号表'!$AB$7:$AQ$12,MATCH(BD126,'（様式１号）３整理番号表'!$AA$7:$AA$12,0),MATCH(BE126,'（様式１号）３整理番号表'!$AB$6:$AQ$6,0)),0)</f>
        <v>0</v>
      </c>
      <c r="BG126" s="71" t="str">
        <f t="shared" ca="1" si="234"/>
        <v/>
      </c>
      <c r="BH126" s="54" t="str">
        <f t="shared" ca="1" si="235"/>
        <v/>
      </c>
      <c r="BI126" s="55" t="str">
        <f t="shared" ca="1" si="175"/>
        <v/>
      </c>
      <c r="BJ126" s="54" t="str">
        <f t="shared" ca="1" si="176"/>
        <v/>
      </c>
      <c r="BK126" s="53" t="str">
        <f t="shared" ca="1" si="177"/>
        <v/>
      </c>
      <c r="BL126" s="56" t="str">
        <f t="shared" ca="1" si="178"/>
        <v/>
      </c>
      <c r="BM126" s="57" t="str">
        <f t="shared" ca="1" si="179"/>
        <v/>
      </c>
      <c r="BN126" s="58" t="str">
        <f t="shared" ca="1" si="180"/>
        <v/>
      </c>
      <c r="BO126" s="56" t="str">
        <f t="shared" ca="1" si="181"/>
        <v/>
      </c>
      <c r="BP126" s="72" t="str">
        <f t="shared" ca="1" si="182"/>
        <v/>
      </c>
      <c r="BQ126" s="70" t="str">
        <f t="shared" ca="1" si="183"/>
        <v/>
      </c>
      <c r="BR126" s="160" t="str">
        <f t="shared" ca="1" si="216"/>
        <v/>
      </c>
      <c r="BS126" s="638" t="str">
        <f t="shared" ca="1" si="184"/>
        <v/>
      </c>
      <c r="BT126" s="51" t="str">
        <f t="shared" ca="1" si="185"/>
        <v/>
      </c>
      <c r="BU126" s="59" t="str">
        <f t="shared" ca="1" si="186"/>
        <v/>
      </c>
      <c r="BV126" s="60" t="str">
        <f t="shared" ca="1" si="187"/>
        <v/>
      </c>
      <c r="BW126" s="209">
        <f ca="1">IF('ポイント要件確認等（個別表）'!AD126=1,ROUNDDOWN('ポイント要件確認等（個別表）'!AV126,-3),IF('ポイント要件確認等（個別表）'!AD126=2,ROUNDDOWN('ポイント要件確認等（個別表）'!BH126,-3),IF('ポイント要件確認等（個別表）'!AD126=3,ROUNDDOWN('ポイント要件確認等（個別表）'!BT126,-3),0)))</f>
        <v>0</v>
      </c>
      <c r="BX126" s="60" t="str">
        <f t="shared" ca="1" si="188"/>
        <v/>
      </c>
      <c r="BY126" s="210" t="e">
        <f t="shared" ca="1" si="236"/>
        <v>#VALUE!</v>
      </c>
      <c r="BZ126" s="210">
        <f t="shared" ca="1" si="237"/>
        <v>0</v>
      </c>
      <c r="CA126" s="60" t="str">
        <f t="shared" ca="1" si="189"/>
        <v/>
      </c>
      <c r="CB126" s="60" t="str">
        <f t="shared" ca="1" si="190"/>
        <v/>
      </c>
      <c r="CC126" s="636"/>
      <c r="CD126" s="60" t="str">
        <f t="shared" ca="1" si="191"/>
        <v/>
      </c>
      <c r="CE126" s="161" t="str">
        <f t="shared" ca="1" si="192"/>
        <v/>
      </c>
      <c r="CF126" s="225" t="str">
        <f t="shared" ca="1" si="193"/>
        <v>含税額</v>
      </c>
      <c r="CG126" s="226" t="str">
        <f t="shared" ca="1" si="194"/>
        <v/>
      </c>
      <c r="CH126" s="61"/>
      <c r="CI126" s="223"/>
      <c r="CJ126" s="213">
        <v>116</v>
      </c>
      <c r="CK126" s="218"/>
      <c r="CL126" s="51"/>
      <c r="CM126" s="68" t="str">
        <f>IFERROR(VLOOKUP(CL126,'（様式１号）３整理番号表'!$T$5:$V$15,2,FALSE),"")</f>
        <v/>
      </c>
      <c r="CN126" s="52"/>
      <c r="CO126" s="68" t="str">
        <f>IFERROR(VLOOKUP(CN126,'（様式１号）３整理番号表'!$T$19:$V$24,2,FALSE),"")</f>
        <v/>
      </c>
      <c r="CP126" s="52"/>
      <c r="CQ126" s="210">
        <f t="shared" si="238"/>
        <v>0</v>
      </c>
      <c r="CR126" s="227">
        <f t="shared" si="239"/>
        <v>0</v>
      </c>
      <c r="CS126" s="335" t="str">
        <f t="shared" ca="1" si="217"/>
        <v/>
      </c>
      <c r="CT126" s="31" t="str">
        <f t="shared" ca="1" si="195"/>
        <v/>
      </c>
      <c r="CU126" s="30" t="str">
        <f t="shared" ca="1" si="218"/>
        <v/>
      </c>
      <c r="CV126" s="236" t="str">
        <f t="shared" ca="1" si="196"/>
        <v/>
      </c>
      <c r="CW126" s="236" t="str">
        <f t="shared" ca="1" si="197"/>
        <v/>
      </c>
      <c r="CX126" s="236" t="str">
        <f t="shared" ca="1" si="198"/>
        <v/>
      </c>
      <c r="CY126" s="236" t="str">
        <f t="shared" ca="1" si="199"/>
        <v/>
      </c>
      <c r="CZ126" s="296" t="str">
        <f ca="1">IFERROR(VLOOKUP($CS126,'（様式１号）３整理番号表'!$Z$19:$AB$32,3,FALSE),"")</f>
        <v/>
      </c>
      <c r="DA126" s="239" t="str">
        <f t="shared" ca="1" si="200"/>
        <v/>
      </c>
      <c r="DB126" s="5"/>
      <c r="DC126" s="301" t="str">
        <f t="shared" ca="1" si="219"/>
        <v/>
      </c>
      <c r="DD126" s="304" t="str">
        <f t="shared" ca="1" si="222"/>
        <v/>
      </c>
      <c r="DE126" s="293" t="str">
        <f t="shared" ca="1" si="223"/>
        <v/>
      </c>
      <c r="DF126" s="293" t="str">
        <f t="shared" ca="1" si="224"/>
        <v/>
      </c>
      <c r="DG126" s="293" t="str">
        <f t="shared" ca="1" si="225"/>
        <v/>
      </c>
      <c r="DH126" s="293" t="str">
        <f t="shared" ca="1" si="226"/>
        <v/>
      </c>
      <c r="DI126" s="309" t="str">
        <f t="shared" ca="1" si="227"/>
        <v/>
      </c>
      <c r="DJ126" s="315" t="str">
        <f t="shared" ca="1" si="201"/>
        <v/>
      </c>
      <c r="DK126" s="5" t="str">
        <f t="shared" ca="1" si="228"/>
        <v/>
      </c>
      <c r="DL126" s="6"/>
      <c r="DM126" s="304"/>
      <c r="DN126" s="7"/>
      <c r="DO126" s="7"/>
      <c r="DP126" s="7"/>
      <c r="DQ126" s="7"/>
      <c r="DR126" s="298" t="str">
        <f>IFERROR(VLOOKUP($DL126,'（様式１号）３整理番号表'!$Z$19:$AB$32,3,FALSE),"")</f>
        <v/>
      </c>
      <c r="DS126" s="239" t="str">
        <f t="shared" si="202"/>
        <v/>
      </c>
      <c r="DT126" s="5"/>
      <c r="DU126" s="8"/>
      <c r="DV126" s="62" t="str">
        <f t="shared" ca="1" si="203"/>
        <v/>
      </c>
      <c r="DX126" s="320">
        <f t="shared" ca="1" si="259"/>
        <v>0</v>
      </c>
      <c r="DY126" s="320">
        <f t="shared" ca="1" si="259"/>
        <v>0</v>
      </c>
      <c r="DZ126" s="320">
        <f t="shared" ca="1" si="259"/>
        <v>0</v>
      </c>
      <c r="EA126" s="320">
        <f t="shared" ca="1" si="259"/>
        <v>0</v>
      </c>
      <c r="EB126" s="320">
        <f t="shared" ca="1" si="259"/>
        <v>0</v>
      </c>
      <c r="EC126" s="320">
        <f t="shared" ca="1" si="259"/>
        <v>0</v>
      </c>
      <c r="ED126" s="320">
        <f t="shared" ca="1" si="259"/>
        <v>0</v>
      </c>
      <c r="EE126" s="320">
        <f t="shared" ca="1" si="259"/>
        <v>0</v>
      </c>
      <c r="EF126" s="320">
        <f t="shared" ca="1" si="259"/>
        <v>0</v>
      </c>
      <c r="EG126" s="320">
        <f t="shared" ca="1" si="259"/>
        <v>0</v>
      </c>
      <c r="EH126" s="320">
        <f t="shared" ca="1" si="259"/>
        <v>0</v>
      </c>
      <c r="EI126" s="320">
        <f t="shared" ca="1" si="259"/>
        <v>0</v>
      </c>
      <c r="EJ126" s="320">
        <f t="shared" ca="1" si="259"/>
        <v>0</v>
      </c>
      <c r="EK126" s="320">
        <f t="shared" ca="1" si="259"/>
        <v>0</v>
      </c>
      <c r="EM126" s="278" t="str">
        <f t="shared" ca="1" si="254"/>
        <v/>
      </c>
      <c r="EN126" s="278" t="str">
        <f t="shared" ca="1" si="220"/>
        <v/>
      </c>
      <c r="EO126" s="278" t="str">
        <f t="shared" ca="1" si="221"/>
        <v/>
      </c>
      <c r="EP126" s="278" t="str">
        <f t="shared" ca="1" si="204"/>
        <v/>
      </c>
      <c r="EQ126" s="278" t="str">
        <f ca="1">IFERROR(INDEX('郵便番号（石川県）'!$A$3:$F$2574,MATCH(INDIRECT("'("&amp;EM126&amp;")'!E7"),'郵便番号（石川県）'!$A$3:$A$2574,0),6),"")</f>
        <v/>
      </c>
      <c r="ER126" s="278" t="str">
        <f ca="1">IFERROR(INDEX('郵便番号（石川県）'!$A$3:$F$2574,MATCH(INDIRECT("'("&amp;$EM126&amp;")'!E7"),'郵便番号（石川県）'!$A$3:$A$2574,0),5),"")</f>
        <v/>
      </c>
      <c r="ES126" s="278" t="str">
        <f t="shared" ca="1" si="205"/>
        <v/>
      </c>
      <c r="ET126" s="278" t="str">
        <f t="shared" ca="1" si="206"/>
        <v/>
      </c>
      <c r="EU126" s="278" t="str">
        <f t="shared" ca="1" si="207"/>
        <v/>
      </c>
      <c r="EV126" s="278" t="str">
        <f t="shared" ca="1" si="208"/>
        <v/>
      </c>
      <c r="EW126" s="278" t="str">
        <f t="shared" ca="1" si="209"/>
        <v/>
      </c>
      <c r="EX126" s="278" t="str">
        <f t="shared" ca="1" si="210"/>
        <v/>
      </c>
      <c r="EY126" s="278" t="str">
        <f t="shared" ca="1" si="211"/>
        <v/>
      </c>
      <c r="EZ126" s="278" t="str">
        <f t="shared" ca="1" si="212"/>
        <v/>
      </c>
      <c r="FA126" s="278" t="str">
        <f t="shared" ca="1" si="213"/>
        <v/>
      </c>
      <c r="FB126" s="661" t="str">
        <f t="shared" ca="1" si="214"/>
        <v/>
      </c>
      <c r="FC126" s="664">
        <v>116</v>
      </c>
      <c r="FD126" s="279" t="str">
        <f t="shared" ca="1" si="215"/>
        <v/>
      </c>
    </row>
    <row r="127" spans="1:160" ht="34.5" customHeight="1" x14ac:dyDescent="0.15">
      <c r="A127" s="401">
        <f t="shared" ca="1" si="24"/>
        <v>0</v>
      </c>
      <c r="B127" s="402">
        <f t="shared" si="154"/>
        <v>1</v>
      </c>
      <c r="C127" s="403">
        <f t="shared" ca="1" si="242"/>
        <v>0</v>
      </c>
      <c r="D127" s="403">
        <f t="shared" ca="1" si="243"/>
        <v>0</v>
      </c>
      <c r="E127" s="403">
        <f t="shared" ca="1" si="244"/>
        <v>0</v>
      </c>
      <c r="F127" s="403">
        <f t="shared" ca="1" si="245"/>
        <v>0</v>
      </c>
      <c r="G127" s="403">
        <f t="shared" ca="1" si="246"/>
        <v>0</v>
      </c>
      <c r="H127" s="403">
        <f t="shared" si="247"/>
        <v>0</v>
      </c>
      <c r="I127" s="403">
        <f t="shared" ca="1" si="248"/>
        <v>0</v>
      </c>
      <c r="J127" s="403">
        <f t="shared" ca="1" si="249"/>
        <v>0</v>
      </c>
      <c r="K127" s="402">
        <f t="shared" ca="1" si="250"/>
        <v>0</v>
      </c>
      <c r="L127" s="402">
        <f t="shared" ca="1" si="251"/>
        <v>0</v>
      </c>
      <c r="M127" s="402">
        <f t="shared" ca="1" si="252"/>
        <v>0</v>
      </c>
      <c r="N127" s="404" t="str">
        <f t="shared" ca="1" si="253"/>
        <v>石川県</v>
      </c>
      <c r="O127" s="63"/>
      <c r="P127" s="145" t="s">
        <v>412</v>
      </c>
      <c r="Q127" s="322" t="str">
        <f t="shared" ca="1" si="156"/>
        <v/>
      </c>
      <c r="R127" s="322" t="str">
        <f t="shared" ca="1" si="157"/>
        <v/>
      </c>
      <c r="S127" s="32" t="str">
        <f t="shared" ca="1" si="240"/>
        <v/>
      </c>
      <c r="T127" s="32" t="str">
        <f t="shared" ca="1" si="241"/>
        <v/>
      </c>
      <c r="U127" s="186" t="str">
        <f t="shared" ca="1" si="158"/>
        <v/>
      </c>
      <c r="V127" s="326">
        <f ca="1">IFERROR(VLOOKUP(U127,'（様式１号）３整理番号表'!$B$4:$H$5,2,FALSE),0)</f>
        <v>0</v>
      </c>
      <c r="W127" s="67">
        <f t="shared" ca="1" si="231"/>
        <v>0</v>
      </c>
      <c r="X127" s="23" t="str">
        <f t="shared" ca="1" si="229"/>
        <v/>
      </c>
      <c r="Y127" s="52" t="str">
        <f t="shared" ca="1" si="159"/>
        <v/>
      </c>
      <c r="Z127" s="68">
        <f ca="1">IFERROR(VLOOKUP(Y127,'（様式１号）３整理番号表'!$B$10:$H$16,2,FALSE),0)</f>
        <v>0</v>
      </c>
      <c r="AA127" s="52" t="str">
        <f t="shared" ca="1" si="160"/>
        <v/>
      </c>
      <c r="AB127" s="52" t="str">
        <f t="shared" ca="1" si="161"/>
        <v/>
      </c>
      <c r="AC127" s="68">
        <f ca="1">IFERROR(VLOOKUP(AB127,'（様式１号）３整理番号表'!$B$21:$H$22,2,FALSE),0)</f>
        <v>0</v>
      </c>
      <c r="AD127" s="52" t="str">
        <f t="shared" ca="1" si="155"/>
        <v/>
      </c>
      <c r="AE127" s="68">
        <f ca="1">IFERROR(VLOOKUP(AD127,'（様式１号）３整理番号表'!$B$26:$H$31,2,FALSE),0)</f>
        <v>0</v>
      </c>
      <c r="AF127" s="52" t="str">
        <f t="shared" ca="1" si="162"/>
        <v/>
      </c>
      <c r="AG127" s="68">
        <f ca="1">IFERROR(VLOOKUP(AF127,'（様式１号）３整理番号表'!$J$5:$N$59,2,FALSE),0)</f>
        <v>0</v>
      </c>
      <c r="AH127" s="51" t="str">
        <f t="shared" ca="1" si="163"/>
        <v/>
      </c>
      <c r="AI127" s="68">
        <f ca="1">IFERROR(VLOOKUP(AH127,'（様式１号）３整理番号表'!$P$5:$R$29,2,FALSE),0)</f>
        <v>0</v>
      </c>
      <c r="AJ127" s="71" t="str">
        <f t="shared" ca="1" si="164"/>
        <v/>
      </c>
      <c r="AK127" s="71" t="str">
        <f t="shared" ca="1" si="165"/>
        <v/>
      </c>
      <c r="AL127" s="71"/>
      <c r="AM127" s="51" t="str">
        <f t="shared" ca="1" si="166"/>
        <v/>
      </c>
      <c r="AN127" s="68">
        <f ca="1">IFERROR(VLOOKUP(AM127,'（様式１号）３整理番号表'!$P$5:$R$29,2,FALSE),0)</f>
        <v>0</v>
      </c>
      <c r="AO127" s="52" t="str">
        <f t="shared" ca="1" si="167"/>
        <v/>
      </c>
      <c r="AP127" s="68">
        <f t="shared" ca="1" si="232"/>
        <v>0</v>
      </c>
      <c r="AQ127" s="52" t="str">
        <f t="shared" ca="1" si="168"/>
        <v/>
      </c>
      <c r="AR127" s="23" t="str">
        <f t="shared" ca="1" si="169"/>
        <v/>
      </c>
      <c r="AS127" s="68" t="str">
        <f t="shared" ca="1" si="233"/>
        <v/>
      </c>
      <c r="AT127" s="188" t="str">
        <f t="shared" ca="1" si="170"/>
        <v/>
      </c>
      <c r="AU127" s="55" t="str">
        <f t="shared" ca="1" si="171"/>
        <v/>
      </c>
      <c r="AV127" s="655" t="str">
        <f t="shared" ca="1" si="256"/>
        <v/>
      </c>
      <c r="AW127" s="655" t="str">
        <f t="shared" ca="1" si="255"/>
        <v/>
      </c>
      <c r="AX127" s="655" t="str">
        <f t="shared" ca="1" si="255"/>
        <v/>
      </c>
      <c r="AY127" s="655" t="str">
        <f t="shared" ca="1" si="255"/>
        <v/>
      </c>
      <c r="AZ127" s="655" t="str">
        <f t="shared" ca="1" si="172"/>
        <v/>
      </c>
      <c r="BA127" s="655" t="str">
        <f t="shared" ca="1" si="257"/>
        <v/>
      </c>
      <c r="BB127" s="655" t="str">
        <f t="shared" ca="1" si="257"/>
        <v/>
      </c>
      <c r="BC127" s="655" t="str">
        <f t="shared" ca="1" si="257"/>
        <v/>
      </c>
      <c r="BD127" s="51" t="str">
        <f t="shared" ca="1" si="173"/>
        <v/>
      </c>
      <c r="BE127" s="52" t="str">
        <f t="shared" ca="1" si="174"/>
        <v/>
      </c>
      <c r="BF127" s="69">
        <f ca="1">IF(BD127&lt;&gt;"",INDEX('（様式１号）３整理番号表'!$AB$7:$AQ$12,MATCH(BD127,'（様式１号）３整理番号表'!$AA$7:$AA$12,0),MATCH(BE127,'（様式１号）３整理番号表'!$AB$6:$AQ$6,0)),0)</f>
        <v>0</v>
      </c>
      <c r="BG127" s="71" t="str">
        <f t="shared" ca="1" si="234"/>
        <v/>
      </c>
      <c r="BH127" s="54" t="str">
        <f t="shared" ca="1" si="235"/>
        <v/>
      </c>
      <c r="BI127" s="55" t="str">
        <f t="shared" ca="1" si="175"/>
        <v/>
      </c>
      <c r="BJ127" s="54" t="str">
        <f t="shared" ca="1" si="176"/>
        <v/>
      </c>
      <c r="BK127" s="53" t="str">
        <f t="shared" ca="1" si="177"/>
        <v/>
      </c>
      <c r="BL127" s="56" t="str">
        <f t="shared" ca="1" si="178"/>
        <v/>
      </c>
      <c r="BM127" s="57" t="str">
        <f t="shared" ca="1" si="179"/>
        <v/>
      </c>
      <c r="BN127" s="58" t="str">
        <f t="shared" ca="1" si="180"/>
        <v/>
      </c>
      <c r="BO127" s="56" t="str">
        <f t="shared" ca="1" si="181"/>
        <v/>
      </c>
      <c r="BP127" s="72" t="str">
        <f t="shared" ca="1" si="182"/>
        <v/>
      </c>
      <c r="BQ127" s="70" t="str">
        <f t="shared" ca="1" si="183"/>
        <v/>
      </c>
      <c r="BR127" s="160" t="str">
        <f t="shared" ca="1" si="216"/>
        <v/>
      </c>
      <c r="BS127" s="638" t="str">
        <f t="shared" ca="1" si="184"/>
        <v/>
      </c>
      <c r="BT127" s="51" t="str">
        <f t="shared" ca="1" si="185"/>
        <v/>
      </c>
      <c r="BU127" s="59" t="str">
        <f t="shared" ca="1" si="186"/>
        <v/>
      </c>
      <c r="BV127" s="60" t="str">
        <f t="shared" ca="1" si="187"/>
        <v/>
      </c>
      <c r="BW127" s="209">
        <f ca="1">IF('ポイント要件確認等（個別表）'!AD127=1,ROUNDDOWN('ポイント要件確認等（個別表）'!AV127,-3),IF('ポイント要件確認等（個別表）'!AD127=2,ROUNDDOWN('ポイント要件確認等（個別表）'!BH127,-3),IF('ポイント要件確認等（個別表）'!AD127=3,ROUNDDOWN('ポイント要件確認等（個別表）'!BT127,-3),0)))</f>
        <v>0</v>
      </c>
      <c r="BX127" s="60" t="str">
        <f t="shared" ca="1" si="188"/>
        <v/>
      </c>
      <c r="BY127" s="210" t="e">
        <f t="shared" ca="1" si="236"/>
        <v>#VALUE!</v>
      </c>
      <c r="BZ127" s="210">
        <f t="shared" ca="1" si="237"/>
        <v>0</v>
      </c>
      <c r="CA127" s="60" t="str">
        <f t="shared" ca="1" si="189"/>
        <v/>
      </c>
      <c r="CB127" s="60" t="str">
        <f t="shared" ca="1" si="190"/>
        <v/>
      </c>
      <c r="CC127" s="636"/>
      <c r="CD127" s="60" t="str">
        <f t="shared" ca="1" si="191"/>
        <v/>
      </c>
      <c r="CE127" s="161" t="str">
        <f t="shared" ca="1" si="192"/>
        <v/>
      </c>
      <c r="CF127" s="225" t="str">
        <f t="shared" ca="1" si="193"/>
        <v>含税額</v>
      </c>
      <c r="CG127" s="226" t="str">
        <f t="shared" ca="1" si="194"/>
        <v/>
      </c>
      <c r="CH127" s="61"/>
      <c r="CI127" s="223"/>
      <c r="CJ127" s="213">
        <v>117</v>
      </c>
      <c r="CK127" s="218"/>
      <c r="CL127" s="51"/>
      <c r="CM127" s="68" t="str">
        <f>IFERROR(VLOOKUP(CL127,'（様式１号）３整理番号表'!$T$5:$V$15,2,FALSE),"")</f>
        <v/>
      </c>
      <c r="CN127" s="52"/>
      <c r="CO127" s="68" t="str">
        <f>IFERROR(VLOOKUP(CN127,'（様式１号）３整理番号表'!$T$19:$V$24,2,FALSE),"")</f>
        <v/>
      </c>
      <c r="CP127" s="52"/>
      <c r="CQ127" s="210">
        <f t="shared" si="238"/>
        <v>0</v>
      </c>
      <c r="CR127" s="227">
        <f t="shared" si="239"/>
        <v>0</v>
      </c>
      <c r="CS127" s="335" t="str">
        <f t="shared" ca="1" si="217"/>
        <v/>
      </c>
      <c r="CT127" s="31" t="str">
        <f t="shared" ca="1" si="195"/>
        <v/>
      </c>
      <c r="CU127" s="30" t="str">
        <f t="shared" ca="1" si="218"/>
        <v/>
      </c>
      <c r="CV127" s="236" t="str">
        <f t="shared" ca="1" si="196"/>
        <v/>
      </c>
      <c r="CW127" s="236" t="str">
        <f t="shared" ca="1" si="197"/>
        <v/>
      </c>
      <c r="CX127" s="236" t="str">
        <f t="shared" ca="1" si="198"/>
        <v/>
      </c>
      <c r="CY127" s="236" t="str">
        <f t="shared" ca="1" si="199"/>
        <v/>
      </c>
      <c r="CZ127" s="296" t="str">
        <f ca="1">IFERROR(VLOOKUP($CS127,'（様式１号）３整理番号表'!$Z$19:$AB$32,3,FALSE),"")</f>
        <v/>
      </c>
      <c r="DA127" s="239" t="str">
        <f t="shared" ca="1" si="200"/>
        <v/>
      </c>
      <c r="DB127" s="5"/>
      <c r="DC127" s="301" t="str">
        <f t="shared" ca="1" si="219"/>
        <v/>
      </c>
      <c r="DD127" s="304" t="str">
        <f t="shared" ca="1" si="222"/>
        <v/>
      </c>
      <c r="DE127" s="293" t="str">
        <f t="shared" ca="1" si="223"/>
        <v/>
      </c>
      <c r="DF127" s="293" t="str">
        <f t="shared" ca="1" si="224"/>
        <v/>
      </c>
      <c r="DG127" s="293" t="str">
        <f t="shared" ca="1" si="225"/>
        <v/>
      </c>
      <c r="DH127" s="293" t="str">
        <f t="shared" ca="1" si="226"/>
        <v/>
      </c>
      <c r="DI127" s="309" t="str">
        <f t="shared" ca="1" si="227"/>
        <v/>
      </c>
      <c r="DJ127" s="315" t="str">
        <f t="shared" ca="1" si="201"/>
        <v/>
      </c>
      <c r="DK127" s="5" t="str">
        <f t="shared" ca="1" si="228"/>
        <v/>
      </c>
      <c r="DL127" s="6"/>
      <c r="DM127" s="304"/>
      <c r="DN127" s="7"/>
      <c r="DO127" s="7"/>
      <c r="DP127" s="7"/>
      <c r="DQ127" s="7"/>
      <c r="DR127" s="298" t="str">
        <f>IFERROR(VLOOKUP($DL127,'（様式１号）３整理番号表'!$Z$19:$AB$32,3,FALSE),"")</f>
        <v/>
      </c>
      <c r="DS127" s="239" t="str">
        <f t="shared" si="202"/>
        <v/>
      </c>
      <c r="DT127" s="5"/>
      <c r="DU127" s="8"/>
      <c r="DV127" s="62" t="str">
        <f t="shared" ca="1" si="203"/>
        <v/>
      </c>
      <c r="DX127" s="320">
        <f t="shared" ca="1" si="259"/>
        <v>0</v>
      </c>
      <c r="DY127" s="320">
        <f t="shared" ca="1" si="259"/>
        <v>0</v>
      </c>
      <c r="DZ127" s="320">
        <f t="shared" ca="1" si="259"/>
        <v>0</v>
      </c>
      <c r="EA127" s="320">
        <f t="shared" ca="1" si="259"/>
        <v>0</v>
      </c>
      <c r="EB127" s="320">
        <f t="shared" ca="1" si="259"/>
        <v>0</v>
      </c>
      <c r="EC127" s="320">
        <f t="shared" ca="1" si="259"/>
        <v>0</v>
      </c>
      <c r="ED127" s="320">
        <f t="shared" ca="1" si="259"/>
        <v>0</v>
      </c>
      <c r="EE127" s="320">
        <f t="shared" ca="1" si="259"/>
        <v>0</v>
      </c>
      <c r="EF127" s="320">
        <f t="shared" ca="1" si="259"/>
        <v>0</v>
      </c>
      <c r="EG127" s="320">
        <f t="shared" ca="1" si="259"/>
        <v>0</v>
      </c>
      <c r="EH127" s="320">
        <f t="shared" ca="1" si="259"/>
        <v>0</v>
      </c>
      <c r="EI127" s="320">
        <f t="shared" ca="1" si="259"/>
        <v>0</v>
      </c>
      <c r="EJ127" s="320">
        <f t="shared" ca="1" si="259"/>
        <v>0</v>
      </c>
      <c r="EK127" s="320">
        <f t="shared" ca="1" si="259"/>
        <v>0</v>
      </c>
      <c r="EM127" s="278" t="str">
        <f t="shared" ca="1" si="254"/>
        <v/>
      </c>
      <c r="EN127" s="278" t="str">
        <f t="shared" ca="1" si="220"/>
        <v/>
      </c>
      <c r="EO127" s="278" t="str">
        <f t="shared" ca="1" si="221"/>
        <v/>
      </c>
      <c r="EP127" s="278" t="str">
        <f t="shared" ca="1" si="204"/>
        <v/>
      </c>
      <c r="EQ127" s="278" t="str">
        <f ca="1">IFERROR(INDEX('郵便番号（石川県）'!$A$3:$F$2574,MATCH(INDIRECT("'("&amp;EM127&amp;")'!E7"),'郵便番号（石川県）'!$A$3:$A$2574,0),6),"")</f>
        <v/>
      </c>
      <c r="ER127" s="278" t="str">
        <f ca="1">IFERROR(INDEX('郵便番号（石川県）'!$A$3:$F$2574,MATCH(INDIRECT("'("&amp;$EM127&amp;")'!E7"),'郵便番号（石川県）'!$A$3:$A$2574,0),5),"")</f>
        <v/>
      </c>
      <c r="ES127" s="278" t="str">
        <f t="shared" ca="1" si="205"/>
        <v/>
      </c>
      <c r="ET127" s="278" t="str">
        <f t="shared" ca="1" si="206"/>
        <v/>
      </c>
      <c r="EU127" s="278" t="str">
        <f t="shared" ca="1" si="207"/>
        <v/>
      </c>
      <c r="EV127" s="278" t="str">
        <f t="shared" ca="1" si="208"/>
        <v/>
      </c>
      <c r="EW127" s="278" t="str">
        <f t="shared" ca="1" si="209"/>
        <v/>
      </c>
      <c r="EX127" s="278" t="str">
        <f t="shared" ca="1" si="210"/>
        <v/>
      </c>
      <c r="EY127" s="278" t="str">
        <f t="shared" ca="1" si="211"/>
        <v/>
      </c>
      <c r="EZ127" s="278" t="str">
        <f t="shared" ca="1" si="212"/>
        <v/>
      </c>
      <c r="FA127" s="278" t="str">
        <f t="shared" ca="1" si="213"/>
        <v/>
      </c>
      <c r="FB127" s="661" t="str">
        <f t="shared" ca="1" si="214"/>
        <v/>
      </c>
      <c r="FC127" s="663">
        <v>117</v>
      </c>
      <c r="FD127" s="279" t="str">
        <f t="shared" ca="1" si="215"/>
        <v/>
      </c>
    </row>
    <row r="128" spans="1:160" ht="34.5" customHeight="1" x14ac:dyDescent="0.15">
      <c r="A128" s="401">
        <f t="shared" ca="1" si="24"/>
        <v>0</v>
      </c>
      <c r="B128" s="402">
        <f t="shared" si="154"/>
        <v>1</v>
      </c>
      <c r="C128" s="403">
        <f t="shared" ca="1" si="242"/>
        <v>0</v>
      </c>
      <c r="D128" s="403">
        <f t="shared" ca="1" si="243"/>
        <v>0</v>
      </c>
      <c r="E128" s="403">
        <f t="shared" ca="1" si="244"/>
        <v>0</v>
      </c>
      <c r="F128" s="403">
        <f t="shared" ca="1" si="245"/>
        <v>0</v>
      </c>
      <c r="G128" s="403">
        <f t="shared" ca="1" si="246"/>
        <v>0</v>
      </c>
      <c r="H128" s="403">
        <f t="shared" si="247"/>
        <v>0</v>
      </c>
      <c r="I128" s="403">
        <f t="shared" ca="1" si="248"/>
        <v>0</v>
      </c>
      <c r="J128" s="403">
        <f t="shared" ca="1" si="249"/>
        <v>0</v>
      </c>
      <c r="K128" s="402">
        <f t="shared" ca="1" si="250"/>
        <v>0</v>
      </c>
      <c r="L128" s="402">
        <f t="shared" ca="1" si="251"/>
        <v>0</v>
      </c>
      <c r="M128" s="402">
        <f t="shared" ca="1" si="252"/>
        <v>0</v>
      </c>
      <c r="N128" s="404" t="str">
        <f t="shared" ca="1" si="253"/>
        <v>石川県</v>
      </c>
      <c r="O128" s="63"/>
      <c r="P128" s="145" t="s">
        <v>412</v>
      </c>
      <c r="Q128" s="322" t="str">
        <f t="shared" ca="1" si="156"/>
        <v/>
      </c>
      <c r="R128" s="322" t="str">
        <f t="shared" ca="1" si="157"/>
        <v/>
      </c>
      <c r="S128" s="32" t="str">
        <f t="shared" ca="1" si="240"/>
        <v/>
      </c>
      <c r="T128" s="32" t="str">
        <f t="shared" ca="1" si="241"/>
        <v/>
      </c>
      <c r="U128" s="186" t="str">
        <f t="shared" ca="1" si="158"/>
        <v/>
      </c>
      <c r="V128" s="326">
        <f ca="1">IFERROR(VLOOKUP(U128,'（様式１号）３整理番号表'!$B$4:$H$5,2,FALSE),0)</f>
        <v>0</v>
      </c>
      <c r="W128" s="67">
        <f t="shared" ca="1" si="231"/>
        <v>0</v>
      </c>
      <c r="X128" s="23" t="str">
        <f t="shared" ca="1" si="229"/>
        <v/>
      </c>
      <c r="Y128" s="52" t="str">
        <f t="shared" ca="1" si="159"/>
        <v/>
      </c>
      <c r="Z128" s="68">
        <f ca="1">IFERROR(VLOOKUP(Y128,'（様式１号）３整理番号表'!$B$10:$H$16,2,FALSE),0)</f>
        <v>0</v>
      </c>
      <c r="AA128" s="52" t="str">
        <f t="shared" ca="1" si="160"/>
        <v/>
      </c>
      <c r="AB128" s="52" t="str">
        <f t="shared" ca="1" si="161"/>
        <v/>
      </c>
      <c r="AC128" s="68">
        <f ca="1">IFERROR(VLOOKUP(AB128,'（様式１号）３整理番号表'!$B$21:$H$22,2,FALSE),0)</f>
        <v>0</v>
      </c>
      <c r="AD128" s="52" t="str">
        <f t="shared" ca="1" si="155"/>
        <v/>
      </c>
      <c r="AE128" s="68">
        <f ca="1">IFERROR(VLOOKUP(AD128,'（様式１号）３整理番号表'!$B$26:$H$31,2,FALSE),0)</f>
        <v>0</v>
      </c>
      <c r="AF128" s="52" t="str">
        <f t="shared" ca="1" si="162"/>
        <v/>
      </c>
      <c r="AG128" s="68">
        <f ca="1">IFERROR(VLOOKUP(AF128,'（様式１号）３整理番号表'!$J$5:$N$59,2,FALSE),0)</f>
        <v>0</v>
      </c>
      <c r="AH128" s="51" t="str">
        <f t="shared" ca="1" si="163"/>
        <v/>
      </c>
      <c r="AI128" s="68">
        <f ca="1">IFERROR(VLOOKUP(AH128,'（様式１号）３整理番号表'!$P$5:$R$29,2,FALSE),0)</f>
        <v>0</v>
      </c>
      <c r="AJ128" s="71" t="str">
        <f t="shared" ca="1" si="164"/>
        <v/>
      </c>
      <c r="AK128" s="71" t="str">
        <f t="shared" ca="1" si="165"/>
        <v/>
      </c>
      <c r="AL128" s="71"/>
      <c r="AM128" s="51" t="str">
        <f t="shared" ca="1" si="166"/>
        <v/>
      </c>
      <c r="AN128" s="68">
        <f ca="1">IFERROR(VLOOKUP(AM128,'（様式１号）３整理番号表'!$P$5:$R$29,2,FALSE),0)</f>
        <v>0</v>
      </c>
      <c r="AO128" s="52" t="str">
        <f t="shared" ca="1" si="167"/>
        <v/>
      </c>
      <c r="AP128" s="68">
        <f t="shared" ca="1" si="232"/>
        <v>0</v>
      </c>
      <c r="AQ128" s="52" t="str">
        <f t="shared" ca="1" si="168"/>
        <v/>
      </c>
      <c r="AR128" s="23" t="str">
        <f t="shared" ca="1" si="169"/>
        <v/>
      </c>
      <c r="AS128" s="68" t="str">
        <f t="shared" ca="1" si="233"/>
        <v/>
      </c>
      <c r="AT128" s="188" t="str">
        <f t="shared" ca="1" si="170"/>
        <v/>
      </c>
      <c r="AU128" s="55" t="str">
        <f t="shared" ca="1" si="171"/>
        <v/>
      </c>
      <c r="AV128" s="655" t="str">
        <f t="shared" ca="1" si="256"/>
        <v/>
      </c>
      <c r="AW128" s="655" t="str">
        <f t="shared" ca="1" si="255"/>
        <v/>
      </c>
      <c r="AX128" s="655" t="str">
        <f t="shared" ca="1" si="255"/>
        <v/>
      </c>
      <c r="AY128" s="655" t="str">
        <f t="shared" ca="1" si="255"/>
        <v/>
      </c>
      <c r="AZ128" s="655" t="str">
        <f t="shared" ca="1" si="172"/>
        <v/>
      </c>
      <c r="BA128" s="655" t="str">
        <f t="shared" ca="1" si="257"/>
        <v/>
      </c>
      <c r="BB128" s="655" t="str">
        <f t="shared" ca="1" si="257"/>
        <v/>
      </c>
      <c r="BC128" s="655" t="str">
        <f t="shared" ca="1" si="257"/>
        <v/>
      </c>
      <c r="BD128" s="51" t="str">
        <f t="shared" ca="1" si="173"/>
        <v/>
      </c>
      <c r="BE128" s="52" t="str">
        <f t="shared" ca="1" si="174"/>
        <v/>
      </c>
      <c r="BF128" s="69">
        <f ca="1">IF(BD128&lt;&gt;"",INDEX('（様式１号）３整理番号表'!$AB$7:$AQ$12,MATCH(BD128,'（様式１号）３整理番号表'!$AA$7:$AA$12,0),MATCH(BE128,'（様式１号）３整理番号表'!$AB$6:$AQ$6,0)),0)</f>
        <v>0</v>
      </c>
      <c r="BG128" s="71" t="str">
        <f t="shared" ca="1" si="234"/>
        <v/>
      </c>
      <c r="BH128" s="54" t="str">
        <f t="shared" ca="1" si="235"/>
        <v/>
      </c>
      <c r="BI128" s="55" t="str">
        <f t="shared" ca="1" si="175"/>
        <v/>
      </c>
      <c r="BJ128" s="54" t="str">
        <f t="shared" ca="1" si="176"/>
        <v/>
      </c>
      <c r="BK128" s="53" t="str">
        <f t="shared" ca="1" si="177"/>
        <v/>
      </c>
      <c r="BL128" s="56" t="str">
        <f t="shared" ca="1" si="178"/>
        <v/>
      </c>
      <c r="BM128" s="57" t="str">
        <f t="shared" ca="1" si="179"/>
        <v/>
      </c>
      <c r="BN128" s="58" t="str">
        <f t="shared" ca="1" si="180"/>
        <v/>
      </c>
      <c r="BO128" s="56" t="str">
        <f t="shared" ca="1" si="181"/>
        <v/>
      </c>
      <c r="BP128" s="72" t="str">
        <f t="shared" ca="1" si="182"/>
        <v/>
      </c>
      <c r="BQ128" s="70" t="str">
        <f t="shared" ca="1" si="183"/>
        <v/>
      </c>
      <c r="BR128" s="160" t="str">
        <f t="shared" ca="1" si="216"/>
        <v/>
      </c>
      <c r="BS128" s="638" t="str">
        <f t="shared" ca="1" si="184"/>
        <v/>
      </c>
      <c r="BT128" s="51" t="str">
        <f t="shared" ca="1" si="185"/>
        <v/>
      </c>
      <c r="BU128" s="59" t="str">
        <f t="shared" ca="1" si="186"/>
        <v/>
      </c>
      <c r="BV128" s="60" t="str">
        <f t="shared" ca="1" si="187"/>
        <v/>
      </c>
      <c r="BW128" s="209">
        <f ca="1">IF('ポイント要件確認等（個別表）'!AD128=1,ROUNDDOWN('ポイント要件確認等（個別表）'!AV128,-3),IF('ポイント要件確認等（個別表）'!AD128=2,ROUNDDOWN('ポイント要件確認等（個別表）'!BH128,-3),IF('ポイント要件確認等（個別表）'!AD128=3,ROUNDDOWN('ポイント要件確認等（個別表）'!BT128,-3),0)))</f>
        <v>0</v>
      </c>
      <c r="BX128" s="60" t="str">
        <f t="shared" ca="1" si="188"/>
        <v/>
      </c>
      <c r="BY128" s="210" t="e">
        <f t="shared" ca="1" si="236"/>
        <v>#VALUE!</v>
      </c>
      <c r="BZ128" s="210">
        <f t="shared" ca="1" si="237"/>
        <v>0</v>
      </c>
      <c r="CA128" s="60" t="str">
        <f t="shared" ca="1" si="189"/>
        <v/>
      </c>
      <c r="CB128" s="60" t="str">
        <f t="shared" ca="1" si="190"/>
        <v/>
      </c>
      <c r="CC128" s="636"/>
      <c r="CD128" s="60" t="str">
        <f t="shared" ca="1" si="191"/>
        <v/>
      </c>
      <c r="CE128" s="161" t="str">
        <f t="shared" ca="1" si="192"/>
        <v/>
      </c>
      <c r="CF128" s="225" t="str">
        <f t="shared" ca="1" si="193"/>
        <v>含税額</v>
      </c>
      <c r="CG128" s="226" t="str">
        <f t="shared" ca="1" si="194"/>
        <v/>
      </c>
      <c r="CH128" s="61"/>
      <c r="CI128" s="223"/>
      <c r="CJ128" s="213">
        <v>118</v>
      </c>
      <c r="CK128" s="218"/>
      <c r="CL128" s="51"/>
      <c r="CM128" s="68" t="str">
        <f>IFERROR(VLOOKUP(CL128,'（様式１号）３整理番号表'!$T$5:$V$15,2,FALSE),"")</f>
        <v/>
      </c>
      <c r="CN128" s="52"/>
      <c r="CO128" s="68" t="str">
        <f>IFERROR(VLOOKUP(CN128,'（様式１号）３整理番号表'!$T$19:$V$24,2,FALSE),"")</f>
        <v/>
      </c>
      <c r="CP128" s="52"/>
      <c r="CQ128" s="210">
        <f t="shared" si="238"/>
        <v>0</v>
      </c>
      <c r="CR128" s="227">
        <f t="shared" si="239"/>
        <v>0</v>
      </c>
      <c r="CS128" s="335" t="str">
        <f t="shared" ca="1" si="217"/>
        <v/>
      </c>
      <c r="CT128" s="31" t="str">
        <f t="shared" ca="1" si="195"/>
        <v/>
      </c>
      <c r="CU128" s="30" t="str">
        <f t="shared" ca="1" si="218"/>
        <v/>
      </c>
      <c r="CV128" s="236" t="str">
        <f t="shared" ca="1" si="196"/>
        <v/>
      </c>
      <c r="CW128" s="236" t="str">
        <f t="shared" ca="1" si="197"/>
        <v/>
      </c>
      <c r="CX128" s="236" t="str">
        <f t="shared" ca="1" si="198"/>
        <v/>
      </c>
      <c r="CY128" s="236" t="str">
        <f t="shared" ca="1" si="199"/>
        <v/>
      </c>
      <c r="CZ128" s="296" t="str">
        <f ca="1">IFERROR(VLOOKUP($CS128,'（様式１号）３整理番号表'!$Z$19:$AB$32,3,FALSE),"")</f>
        <v/>
      </c>
      <c r="DA128" s="239" t="str">
        <f t="shared" ca="1" si="200"/>
        <v/>
      </c>
      <c r="DB128" s="5"/>
      <c r="DC128" s="301" t="str">
        <f t="shared" ca="1" si="219"/>
        <v/>
      </c>
      <c r="DD128" s="304" t="str">
        <f t="shared" ca="1" si="222"/>
        <v/>
      </c>
      <c r="DE128" s="293" t="str">
        <f t="shared" ca="1" si="223"/>
        <v/>
      </c>
      <c r="DF128" s="293" t="str">
        <f t="shared" ca="1" si="224"/>
        <v/>
      </c>
      <c r="DG128" s="293" t="str">
        <f t="shared" ca="1" si="225"/>
        <v/>
      </c>
      <c r="DH128" s="293" t="str">
        <f t="shared" ca="1" si="226"/>
        <v/>
      </c>
      <c r="DI128" s="309" t="str">
        <f t="shared" ca="1" si="227"/>
        <v/>
      </c>
      <c r="DJ128" s="315" t="str">
        <f t="shared" ca="1" si="201"/>
        <v/>
      </c>
      <c r="DK128" s="5" t="str">
        <f t="shared" ca="1" si="228"/>
        <v/>
      </c>
      <c r="DL128" s="6"/>
      <c r="DM128" s="304"/>
      <c r="DN128" s="7"/>
      <c r="DO128" s="7"/>
      <c r="DP128" s="7"/>
      <c r="DQ128" s="7"/>
      <c r="DR128" s="298" t="str">
        <f>IFERROR(VLOOKUP($DL128,'（様式１号）３整理番号表'!$Z$19:$AB$32,3,FALSE),"")</f>
        <v/>
      </c>
      <c r="DS128" s="239" t="str">
        <f t="shared" si="202"/>
        <v/>
      </c>
      <c r="DT128" s="5"/>
      <c r="DU128" s="8"/>
      <c r="DV128" s="62" t="str">
        <f t="shared" ca="1" si="203"/>
        <v/>
      </c>
      <c r="DX128" s="320">
        <f t="shared" ca="1" si="259"/>
        <v>0</v>
      </c>
      <c r="DY128" s="320">
        <f t="shared" ca="1" si="259"/>
        <v>0</v>
      </c>
      <c r="DZ128" s="320">
        <f t="shared" ca="1" si="259"/>
        <v>0</v>
      </c>
      <c r="EA128" s="320">
        <f t="shared" ca="1" si="259"/>
        <v>0</v>
      </c>
      <c r="EB128" s="320">
        <f t="shared" ca="1" si="259"/>
        <v>0</v>
      </c>
      <c r="EC128" s="320">
        <f t="shared" ca="1" si="259"/>
        <v>0</v>
      </c>
      <c r="ED128" s="320">
        <f t="shared" ca="1" si="259"/>
        <v>0</v>
      </c>
      <c r="EE128" s="320">
        <f t="shared" ca="1" si="259"/>
        <v>0</v>
      </c>
      <c r="EF128" s="320">
        <f t="shared" ca="1" si="259"/>
        <v>0</v>
      </c>
      <c r="EG128" s="320">
        <f t="shared" ca="1" si="259"/>
        <v>0</v>
      </c>
      <c r="EH128" s="320">
        <f t="shared" ca="1" si="259"/>
        <v>0</v>
      </c>
      <c r="EI128" s="320">
        <f t="shared" ca="1" si="259"/>
        <v>0</v>
      </c>
      <c r="EJ128" s="320">
        <f t="shared" ca="1" si="259"/>
        <v>0</v>
      </c>
      <c r="EK128" s="320">
        <f t="shared" ca="1" si="259"/>
        <v>0</v>
      </c>
      <c r="EM128" s="278" t="str">
        <f t="shared" ca="1" si="254"/>
        <v/>
      </c>
      <c r="EN128" s="278" t="str">
        <f t="shared" ca="1" si="220"/>
        <v/>
      </c>
      <c r="EO128" s="278" t="str">
        <f t="shared" ca="1" si="221"/>
        <v/>
      </c>
      <c r="EP128" s="278" t="str">
        <f t="shared" ca="1" si="204"/>
        <v/>
      </c>
      <c r="EQ128" s="278" t="str">
        <f ca="1">IFERROR(INDEX('郵便番号（石川県）'!$A$3:$F$2574,MATCH(INDIRECT("'("&amp;EM128&amp;")'!E7"),'郵便番号（石川県）'!$A$3:$A$2574,0),6),"")</f>
        <v/>
      </c>
      <c r="ER128" s="278" t="str">
        <f ca="1">IFERROR(INDEX('郵便番号（石川県）'!$A$3:$F$2574,MATCH(INDIRECT("'("&amp;$EM128&amp;")'!E7"),'郵便番号（石川県）'!$A$3:$A$2574,0),5),"")</f>
        <v/>
      </c>
      <c r="ES128" s="278" t="str">
        <f t="shared" ca="1" si="205"/>
        <v/>
      </c>
      <c r="ET128" s="278" t="str">
        <f t="shared" ca="1" si="206"/>
        <v/>
      </c>
      <c r="EU128" s="278" t="str">
        <f t="shared" ca="1" si="207"/>
        <v/>
      </c>
      <c r="EV128" s="278" t="str">
        <f t="shared" ca="1" si="208"/>
        <v/>
      </c>
      <c r="EW128" s="278" t="str">
        <f t="shared" ca="1" si="209"/>
        <v/>
      </c>
      <c r="EX128" s="278" t="str">
        <f t="shared" ca="1" si="210"/>
        <v/>
      </c>
      <c r="EY128" s="278" t="str">
        <f t="shared" ca="1" si="211"/>
        <v/>
      </c>
      <c r="EZ128" s="278" t="str">
        <f t="shared" ca="1" si="212"/>
        <v/>
      </c>
      <c r="FA128" s="278" t="str">
        <f t="shared" ca="1" si="213"/>
        <v/>
      </c>
      <c r="FB128" s="661" t="str">
        <f t="shared" ca="1" si="214"/>
        <v/>
      </c>
      <c r="FC128" s="664">
        <v>118</v>
      </c>
      <c r="FD128" s="279" t="str">
        <f t="shared" ca="1" si="215"/>
        <v/>
      </c>
    </row>
    <row r="129" spans="1:160" ht="34.5" customHeight="1" x14ac:dyDescent="0.15">
      <c r="A129" s="401">
        <f t="shared" ca="1" si="24"/>
        <v>0</v>
      </c>
      <c r="B129" s="402">
        <f t="shared" si="154"/>
        <v>1</v>
      </c>
      <c r="C129" s="403">
        <f t="shared" ca="1" si="242"/>
        <v>0</v>
      </c>
      <c r="D129" s="403">
        <f t="shared" ca="1" si="243"/>
        <v>0</v>
      </c>
      <c r="E129" s="403">
        <f t="shared" ca="1" si="244"/>
        <v>0</v>
      </c>
      <c r="F129" s="403">
        <f t="shared" ca="1" si="245"/>
        <v>0</v>
      </c>
      <c r="G129" s="403">
        <f t="shared" ca="1" si="246"/>
        <v>0</v>
      </c>
      <c r="H129" s="403">
        <f t="shared" si="247"/>
        <v>0</v>
      </c>
      <c r="I129" s="403">
        <f t="shared" ca="1" si="248"/>
        <v>0</v>
      </c>
      <c r="J129" s="403">
        <f t="shared" ca="1" si="249"/>
        <v>0</v>
      </c>
      <c r="K129" s="402">
        <f t="shared" ca="1" si="250"/>
        <v>0</v>
      </c>
      <c r="L129" s="402">
        <f t="shared" ca="1" si="251"/>
        <v>0</v>
      </c>
      <c r="M129" s="402">
        <f t="shared" ca="1" si="252"/>
        <v>0</v>
      </c>
      <c r="N129" s="404" t="str">
        <f t="shared" ca="1" si="253"/>
        <v>石川県</v>
      </c>
      <c r="O129" s="63"/>
      <c r="P129" s="145" t="s">
        <v>412</v>
      </c>
      <c r="Q129" s="322" t="str">
        <f t="shared" ca="1" si="156"/>
        <v/>
      </c>
      <c r="R129" s="322" t="str">
        <f t="shared" ca="1" si="157"/>
        <v/>
      </c>
      <c r="S129" s="32" t="str">
        <f t="shared" ca="1" si="240"/>
        <v/>
      </c>
      <c r="T129" s="32" t="str">
        <f t="shared" ca="1" si="241"/>
        <v/>
      </c>
      <c r="U129" s="186" t="str">
        <f t="shared" ca="1" si="158"/>
        <v/>
      </c>
      <c r="V129" s="326">
        <f ca="1">IFERROR(VLOOKUP(U129,'（様式１号）３整理番号表'!$B$4:$H$5,2,FALSE),0)</f>
        <v>0</v>
      </c>
      <c r="W129" s="67">
        <f t="shared" ca="1" si="231"/>
        <v>0</v>
      </c>
      <c r="X129" s="23" t="str">
        <f t="shared" ca="1" si="229"/>
        <v/>
      </c>
      <c r="Y129" s="52" t="str">
        <f t="shared" ca="1" si="159"/>
        <v/>
      </c>
      <c r="Z129" s="68">
        <f ca="1">IFERROR(VLOOKUP(Y129,'（様式１号）３整理番号表'!$B$10:$H$16,2,FALSE),0)</f>
        <v>0</v>
      </c>
      <c r="AA129" s="52" t="str">
        <f t="shared" ca="1" si="160"/>
        <v/>
      </c>
      <c r="AB129" s="52" t="str">
        <f t="shared" ca="1" si="161"/>
        <v/>
      </c>
      <c r="AC129" s="68">
        <f ca="1">IFERROR(VLOOKUP(AB129,'（様式１号）３整理番号表'!$B$21:$H$22,2,FALSE),0)</f>
        <v>0</v>
      </c>
      <c r="AD129" s="52" t="str">
        <f t="shared" ca="1" si="155"/>
        <v/>
      </c>
      <c r="AE129" s="68">
        <f ca="1">IFERROR(VLOOKUP(AD129,'（様式１号）３整理番号表'!$B$26:$H$31,2,FALSE),0)</f>
        <v>0</v>
      </c>
      <c r="AF129" s="52" t="str">
        <f t="shared" ca="1" si="162"/>
        <v/>
      </c>
      <c r="AG129" s="68">
        <f ca="1">IFERROR(VLOOKUP(AF129,'（様式１号）３整理番号表'!$J$5:$N$59,2,FALSE),0)</f>
        <v>0</v>
      </c>
      <c r="AH129" s="51" t="str">
        <f t="shared" ca="1" si="163"/>
        <v/>
      </c>
      <c r="AI129" s="68">
        <f ca="1">IFERROR(VLOOKUP(AH129,'（様式１号）３整理番号表'!$P$5:$R$29,2,FALSE),0)</f>
        <v>0</v>
      </c>
      <c r="AJ129" s="71" t="str">
        <f t="shared" ca="1" si="164"/>
        <v/>
      </c>
      <c r="AK129" s="71" t="str">
        <f t="shared" ca="1" si="165"/>
        <v/>
      </c>
      <c r="AL129" s="71"/>
      <c r="AM129" s="51" t="str">
        <f t="shared" ca="1" si="166"/>
        <v/>
      </c>
      <c r="AN129" s="68">
        <f ca="1">IFERROR(VLOOKUP(AM129,'（様式１号）３整理番号表'!$P$5:$R$29,2,FALSE),0)</f>
        <v>0</v>
      </c>
      <c r="AO129" s="52" t="str">
        <f t="shared" ca="1" si="167"/>
        <v/>
      </c>
      <c r="AP129" s="68">
        <f t="shared" ca="1" si="232"/>
        <v>0</v>
      </c>
      <c r="AQ129" s="52" t="str">
        <f t="shared" ca="1" si="168"/>
        <v/>
      </c>
      <c r="AR129" s="23" t="str">
        <f t="shared" ca="1" si="169"/>
        <v/>
      </c>
      <c r="AS129" s="68" t="str">
        <f t="shared" ca="1" si="233"/>
        <v/>
      </c>
      <c r="AT129" s="188" t="str">
        <f t="shared" ca="1" si="170"/>
        <v/>
      </c>
      <c r="AU129" s="55" t="str">
        <f t="shared" ca="1" si="171"/>
        <v/>
      </c>
      <c r="AV129" s="655" t="str">
        <f t="shared" ca="1" si="256"/>
        <v/>
      </c>
      <c r="AW129" s="655" t="str">
        <f t="shared" ca="1" si="255"/>
        <v/>
      </c>
      <c r="AX129" s="655" t="str">
        <f t="shared" ca="1" si="255"/>
        <v/>
      </c>
      <c r="AY129" s="655" t="str">
        <f t="shared" ca="1" si="255"/>
        <v/>
      </c>
      <c r="AZ129" s="655" t="str">
        <f t="shared" ca="1" si="172"/>
        <v/>
      </c>
      <c r="BA129" s="655" t="str">
        <f t="shared" ca="1" si="257"/>
        <v/>
      </c>
      <c r="BB129" s="655" t="str">
        <f t="shared" ca="1" si="257"/>
        <v/>
      </c>
      <c r="BC129" s="655" t="str">
        <f t="shared" ca="1" si="257"/>
        <v/>
      </c>
      <c r="BD129" s="51" t="str">
        <f t="shared" ca="1" si="173"/>
        <v/>
      </c>
      <c r="BE129" s="52" t="str">
        <f t="shared" ca="1" si="174"/>
        <v/>
      </c>
      <c r="BF129" s="69">
        <f ca="1">IF(BD129&lt;&gt;"",INDEX('（様式１号）３整理番号表'!$AB$7:$AQ$12,MATCH(BD129,'（様式１号）３整理番号表'!$AA$7:$AA$12,0),MATCH(BE129,'（様式１号）３整理番号表'!$AB$6:$AQ$6,0)),0)</f>
        <v>0</v>
      </c>
      <c r="BG129" s="71" t="str">
        <f t="shared" ca="1" si="234"/>
        <v/>
      </c>
      <c r="BH129" s="54" t="str">
        <f t="shared" ca="1" si="235"/>
        <v/>
      </c>
      <c r="BI129" s="55" t="str">
        <f t="shared" ca="1" si="175"/>
        <v/>
      </c>
      <c r="BJ129" s="54" t="str">
        <f t="shared" ca="1" si="176"/>
        <v/>
      </c>
      <c r="BK129" s="53" t="str">
        <f t="shared" ca="1" si="177"/>
        <v/>
      </c>
      <c r="BL129" s="56" t="str">
        <f t="shared" ca="1" si="178"/>
        <v/>
      </c>
      <c r="BM129" s="57" t="str">
        <f t="shared" ca="1" si="179"/>
        <v/>
      </c>
      <c r="BN129" s="58" t="str">
        <f t="shared" ca="1" si="180"/>
        <v/>
      </c>
      <c r="BO129" s="56" t="str">
        <f t="shared" ca="1" si="181"/>
        <v/>
      </c>
      <c r="BP129" s="72" t="str">
        <f t="shared" ca="1" si="182"/>
        <v/>
      </c>
      <c r="BQ129" s="70" t="str">
        <f t="shared" ca="1" si="183"/>
        <v/>
      </c>
      <c r="BR129" s="160" t="str">
        <f t="shared" ca="1" si="216"/>
        <v/>
      </c>
      <c r="BS129" s="638" t="str">
        <f t="shared" ca="1" si="184"/>
        <v/>
      </c>
      <c r="BT129" s="51" t="str">
        <f t="shared" ca="1" si="185"/>
        <v/>
      </c>
      <c r="BU129" s="59" t="str">
        <f t="shared" ca="1" si="186"/>
        <v/>
      </c>
      <c r="BV129" s="60" t="str">
        <f t="shared" ca="1" si="187"/>
        <v/>
      </c>
      <c r="BW129" s="209">
        <f ca="1">IF('ポイント要件確認等（個別表）'!AD129=1,ROUNDDOWN('ポイント要件確認等（個別表）'!AV129,-3),IF('ポイント要件確認等（個別表）'!AD129=2,ROUNDDOWN('ポイント要件確認等（個別表）'!BH129,-3),IF('ポイント要件確認等（個別表）'!AD129=3,ROUNDDOWN('ポイント要件確認等（個別表）'!BT129,-3),0)))</f>
        <v>0</v>
      </c>
      <c r="BX129" s="60" t="str">
        <f t="shared" ca="1" si="188"/>
        <v/>
      </c>
      <c r="BY129" s="210" t="e">
        <f t="shared" ca="1" si="236"/>
        <v>#VALUE!</v>
      </c>
      <c r="BZ129" s="210">
        <f t="shared" ca="1" si="237"/>
        <v>0</v>
      </c>
      <c r="CA129" s="60" t="str">
        <f t="shared" ca="1" si="189"/>
        <v/>
      </c>
      <c r="CB129" s="60" t="str">
        <f t="shared" ca="1" si="190"/>
        <v/>
      </c>
      <c r="CC129" s="636"/>
      <c r="CD129" s="60" t="str">
        <f t="shared" ca="1" si="191"/>
        <v/>
      </c>
      <c r="CE129" s="161" t="str">
        <f t="shared" ca="1" si="192"/>
        <v/>
      </c>
      <c r="CF129" s="225" t="str">
        <f t="shared" ca="1" si="193"/>
        <v>含税額</v>
      </c>
      <c r="CG129" s="226" t="str">
        <f t="shared" ca="1" si="194"/>
        <v/>
      </c>
      <c r="CH129" s="61"/>
      <c r="CI129" s="223"/>
      <c r="CJ129" s="213">
        <v>119</v>
      </c>
      <c r="CK129" s="218"/>
      <c r="CL129" s="51"/>
      <c r="CM129" s="68" t="str">
        <f>IFERROR(VLOOKUP(CL129,'（様式１号）３整理番号表'!$T$5:$V$15,2,FALSE),"")</f>
        <v/>
      </c>
      <c r="CN129" s="52"/>
      <c r="CO129" s="68" t="str">
        <f>IFERROR(VLOOKUP(CN129,'（様式１号）３整理番号表'!$T$19:$V$24,2,FALSE),"")</f>
        <v/>
      </c>
      <c r="CP129" s="52"/>
      <c r="CQ129" s="210">
        <f t="shared" si="238"/>
        <v>0</v>
      </c>
      <c r="CR129" s="227">
        <f t="shared" si="239"/>
        <v>0</v>
      </c>
      <c r="CS129" s="335" t="str">
        <f t="shared" ca="1" si="217"/>
        <v/>
      </c>
      <c r="CT129" s="31" t="str">
        <f t="shared" ca="1" si="195"/>
        <v/>
      </c>
      <c r="CU129" s="30" t="str">
        <f t="shared" ca="1" si="218"/>
        <v/>
      </c>
      <c r="CV129" s="236" t="str">
        <f t="shared" ca="1" si="196"/>
        <v/>
      </c>
      <c r="CW129" s="236" t="str">
        <f t="shared" ca="1" si="197"/>
        <v/>
      </c>
      <c r="CX129" s="236" t="str">
        <f t="shared" ca="1" si="198"/>
        <v/>
      </c>
      <c r="CY129" s="236" t="str">
        <f t="shared" ca="1" si="199"/>
        <v/>
      </c>
      <c r="CZ129" s="296" t="str">
        <f ca="1">IFERROR(VLOOKUP($CS129,'（様式１号）３整理番号表'!$Z$19:$AB$32,3,FALSE),"")</f>
        <v/>
      </c>
      <c r="DA129" s="239" t="str">
        <f t="shared" ca="1" si="200"/>
        <v/>
      </c>
      <c r="DB129" s="5"/>
      <c r="DC129" s="301" t="str">
        <f t="shared" ca="1" si="219"/>
        <v/>
      </c>
      <c r="DD129" s="304" t="str">
        <f t="shared" ca="1" si="222"/>
        <v/>
      </c>
      <c r="DE129" s="293" t="str">
        <f t="shared" ca="1" si="223"/>
        <v/>
      </c>
      <c r="DF129" s="293" t="str">
        <f t="shared" ca="1" si="224"/>
        <v/>
      </c>
      <c r="DG129" s="293" t="str">
        <f t="shared" ca="1" si="225"/>
        <v/>
      </c>
      <c r="DH129" s="293" t="str">
        <f t="shared" ca="1" si="226"/>
        <v/>
      </c>
      <c r="DI129" s="309" t="str">
        <f t="shared" ca="1" si="227"/>
        <v/>
      </c>
      <c r="DJ129" s="315" t="str">
        <f t="shared" ca="1" si="201"/>
        <v/>
      </c>
      <c r="DK129" s="5" t="str">
        <f t="shared" ca="1" si="228"/>
        <v/>
      </c>
      <c r="DL129" s="6"/>
      <c r="DM129" s="304"/>
      <c r="DN129" s="7"/>
      <c r="DO129" s="7"/>
      <c r="DP129" s="7"/>
      <c r="DQ129" s="7"/>
      <c r="DR129" s="298" t="str">
        <f>IFERROR(VLOOKUP($DL129,'（様式１号）３整理番号表'!$Z$19:$AB$32,3,FALSE),"")</f>
        <v/>
      </c>
      <c r="DS129" s="239" t="str">
        <f t="shared" si="202"/>
        <v/>
      </c>
      <c r="DT129" s="5"/>
      <c r="DU129" s="8"/>
      <c r="DV129" s="62" t="str">
        <f t="shared" ca="1" si="203"/>
        <v/>
      </c>
      <c r="DX129" s="320">
        <f t="shared" ca="1" si="259"/>
        <v>0</v>
      </c>
      <c r="DY129" s="320">
        <f t="shared" ca="1" si="259"/>
        <v>0</v>
      </c>
      <c r="DZ129" s="320">
        <f t="shared" ca="1" si="259"/>
        <v>0</v>
      </c>
      <c r="EA129" s="320">
        <f t="shared" ca="1" si="259"/>
        <v>0</v>
      </c>
      <c r="EB129" s="320">
        <f t="shared" ca="1" si="259"/>
        <v>0</v>
      </c>
      <c r="EC129" s="320">
        <f t="shared" ca="1" si="259"/>
        <v>0</v>
      </c>
      <c r="ED129" s="320">
        <f t="shared" ca="1" si="259"/>
        <v>0</v>
      </c>
      <c r="EE129" s="320">
        <f t="shared" ca="1" si="259"/>
        <v>0</v>
      </c>
      <c r="EF129" s="320">
        <f t="shared" ca="1" si="259"/>
        <v>0</v>
      </c>
      <c r="EG129" s="320">
        <f t="shared" ca="1" si="259"/>
        <v>0</v>
      </c>
      <c r="EH129" s="320">
        <f t="shared" ca="1" si="259"/>
        <v>0</v>
      </c>
      <c r="EI129" s="320">
        <f t="shared" ca="1" si="259"/>
        <v>0</v>
      </c>
      <c r="EJ129" s="320">
        <f t="shared" ca="1" si="259"/>
        <v>0</v>
      </c>
      <c r="EK129" s="320">
        <f t="shared" ca="1" si="259"/>
        <v>0</v>
      </c>
      <c r="EM129" s="278" t="str">
        <f t="shared" ca="1" si="254"/>
        <v/>
      </c>
      <c r="EN129" s="278" t="str">
        <f t="shared" ca="1" si="220"/>
        <v/>
      </c>
      <c r="EO129" s="278" t="str">
        <f t="shared" ca="1" si="221"/>
        <v/>
      </c>
      <c r="EP129" s="278" t="str">
        <f t="shared" ca="1" si="204"/>
        <v/>
      </c>
      <c r="EQ129" s="278" t="str">
        <f ca="1">IFERROR(INDEX('郵便番号（石川県）'!$A$3:$F$2574,MATCH(INDIRECT("'("&amp;EM129&amp;")'!E7"),'郵便番号（石川県）'!$A$3:$A$2574,0),6),"")</f>
        <v/>
      </c>
      <c r="ER129" s="278" t="str">
        <f ca="1">IFERROR(INDEX('郵便番号（石川県）'!$A$3:$F$2574,MATCH(INDIRECT("'("&amp;$EM129&amp;")'!E7"),'郵便番号（石川県）'!$A$3:$A$2574,0),5),"")</f>
        <v/>
      </c>
      <c r="ES129" s="278" t="str">
        <f t="shared" ca="1" si="205"/>
        <v/>
      </c>
      <c r="ET129" s="278" t="str">
        <f t="shared" ca="1" si="206"/>
        <v/>
      </c>
      <c r="EU129" s="278" t="str">
        <f t="shared" ca="1" si="207"/>
        <v/>
      </c>
      <c r="EV129" s="278" t="str">
        <f t="shared" ca="1" si="208"/>
        <v/>
      </c>
      <c r="EW129" s="278" t="str">
        <f t="shared" ca="1" si="209"/>
        <v/>
      </c>
      <c r="EX129" s="278" t="str">
        <f t="shared" ca="1" si="210"/>
        <v/>
      </c>
      <c r="EY129" s="278" t="str">
        <f t="shared" ca="1" si="211"/>
        <v/>
      </c>
      <c r="EZ129" s="278" t="str">
        <f t="shared" ca="1" si="212"/>
        <v/>
      </c>
      <c r="FA129" s="278" t="str">
        <f t="shared" ca="1" si="213"/>
        <v/>
      </c>
      <c r="FB129" s="661" t="str">
        <f t="shared" ca="1" si="214"/>
        <v/>
      </c>
      <c r="FC129" s="663">
        <v>119</v>
      </c>
      <c r="FD129" s="279" t="str">
        <f t="shared" ca="1" si="215"/>
        <v/>
      </c>
    </row>
    <row r="130" spans="1:160" ht="34.5" customHeight="1" x14ac:dyDescent="0.15">
      <c r="A130" s="401">
        <f t="shared" ca="1" si="24"/>
        <v>0</v>
      </c>
      <c r="B130" s="402">
        <f t="shared" si="154"/>
        <v>1</v>
      </c>
      <c r="C130" s="403">
        <f t="shared" ca="1" si="242"/>
        <v>0</v>
      </c>
      <c r="D130" s="403">
        <f t="shared" ca="1" si="243"/>
        <v>0</v>
      </c>
      <c r="E130" s="403">
        <f t="shared" ca="1" si="244"/>
        <v>0</v>
      </c>
      <c r="F130" s="403">
        <f t="shared" ca="1" si="245"/>
        <v>0</v>
      </c>
      <c r="G130" s="403">
        <f t="shared" ca="1" si="246"/>
        <v>0</v>
      </c>
      <c r="H130" s="403">
        <f t="shared" si="247"/>
        <v>0</v>
      </c>
      <c r="I130" s="403">
        <f t="shared" ca="1" si="248"/>
        <v>0</v>
      </c>
      <c r="J130" s="403">
        <f t="shared" ca="1" si="249"/>
        <v>0</v>
      </c>
      <c r="K130" s="402">
        <f t="shared" ca="1" si="250"/>
        <v>0</v>
      </c>
      <c r="L130" s="402">
        <f t="shared" ca="1" si="251"/>
        <v>0</v>
      </c>
      <c r="M130" s="402">
        <f t="shared" ca="1" si="252"/>
        <v>0</v>
      </c>
      <c r="N130" s="404" t="str">
        <f t="shared" ca="1" si="253"/>
        <v>石川県</v>
      </c>
      <c r="O130" s="63"/>
      <c r="P130" s="145" t="s">
        <v>412</v>
      </c>
      <c r="Q130" s="322" t="str">
        <f t="shared" ca="1" si="156"/>
        <v/>
      </c>
      <c r="R130" s="322" t="str">
        <f t="shared" ca="1" si="157"/>
        <v/>
      </c>
      <c r="S130" s="32" t="str">
        <f t="shared" ca="1" si="240"/>
        <v/>
      </c>
      <c r="T130" s="32" t="str">
        <f t="shared" ca="1" si="241"/>
        <v/>
      </c>
      <c r="U130" s="186" t="str">
        <f t="shared" ca="1" si="158"/>
        <v/>
      </c>
      <c r="V130" s="326">
        <f ca="1">IFERROR(VLOOKUP(U130,'（様式１号）３整理番号表'!$B$4:$H$5,2,FALSE),0)</f>
        <v>0</v>
      </c>
      <c r="W130" s="67">
        <f t="shared" ca="1" si="231"/>
        <v>0</v>
      </c>
      <c r="X130" s="23" t="str">
        <f t="shared" ca="1" si="229"/>
        <v/>
      </c>
      <c r="Y130" s="52" t="str">
        <f t="shared" ca="1" si="159"/>
        <v/>
      </c>
      <c r="Z130" s="68">
        <f ca="1">IFERROR(VLOOKUP(Y130,'（様式１号）３整理番号表'!$B$10:$H$16,2,FALSE),0)</f>
        <v>0</v>
      </c>
      <c r="AA130" s="52" t="str">
        <f t="shared" ca="1" si="160"/>
        <v/>
      </c>
      <c r="AB130" s="52" t="str">
        <f t="shared" ca="1" si="161"/>
        <v/>
      </c>
      <c r="AC130" s="68">
        <f ca="1">IFERROR(VLOOKUP(AB130,'（様式１号）３整理番号表'!$B$21:$H$22,2,FALSE),0)</f>
        <v>0</v>
      </c>
      <c r="AD130" s="52" t="str">
        <f t="shared" ca="1" si="155"/>
        <v/>
      </c>
      <c r="AE130" s="68">
        <f ca="1">IFERROR(VLOOKUP(AD130,'（様式１号）３整理番号表'!$B$26:$H$31,2,FALSE),0)</f>
        <v>0</v>
      </c>
      <c r="AF130" s="52" t="str">
        <f t="shared" ca="1" si="162"/>
        <v/>
      </c>
      <c r="AG130" s="68">
        <f ca="1">IFERROR(VLOOKUP(AF130,'（様式１号）３整理番号表'!$J$5:$N$59,2,FALSE),0)</f>
        <v>0</v>
      </c>
      <c r="AH130" s="51" t="str">
        <f t="shared" ca="1" si="163"/>
        <v/>
      </c>
      <c r="AI130" s="68">
        <f ca="1">IFERROR(VLOOKUP(AH130,'（様式１号）３整理番号表'!$P$5:$R$29,2,FALSE),0)</f>
        <v>0</v>
      </c>
      <c r="AJ130" s="71" t="str">
        <f t="shared" ca="1" si="164"/>
        <v/>
      </c>
      <c r="AK130" s="71" t="str">
        <f t="shared" ca="1" si="165"/>
        <v/>
      </c>
      <c r="AL130" s="71"/>
      <c r="AM130" s="51" t="str">
        <f t="shared" ca="1" si="166"/>
        <v/>
      </c>
      <c r="AN130" s="68">
        <f ca="1">IFERROR(VLOOKUP(AM130,'（様式１号）３整理番号表'!$P$5:$R$29,2,FALSE),0)</f>
        <v>0</v>
      </c>
      <c r="AO130" s="52" t="str">
        <f t="shared" ca="1" si="167"/>
        <v/>
      </c>
      <c r="AP130" s="68">
        <f t="shared" ca="1" si="232"/>
        <v>0</v>
      </c>
      <c r="AQ130" s="52" t="str">
        <f t="shared" ca="1" si="168"/>
        <v/>
      </c>
      <c r="AR130" s="23" t="str">
        <f t="shared" ca="1" si="169"/>
        <v/>
      </c>
      <c r="AS130" s="68" t="str">
        <f t="shared" ca="1" si="233"/>
        <v/>
      </c>
      <c r="AT130" s="188" t="str">
        <f t="shared" ca="1" si="170"/>
        <v/>
      </c>
      <c r="AU130" s="55" t="str">
        <f t="shared" ca="1" si="171"/>
        <v/>
      </c>
      <c r="AV130" s="655" t="str">
        <f t="shared" ca="1" si="256"/>
        <v/>
      </c>
      <c r="AW130" s="655" t="str">
        <f t="shared" ca="1" si="255"/>
        <v/>
      </c>
      <c r="AX130" s="655" t="str">
        <f t="shared" ca="1" si="255"/>
        <v/>
      </c>
      <c r="AY130" s="655" t="str">
        <f t="shared" ca="1" si="255"/>
        <v/>
      </c>
      <c r="AZ130" s="655" t="str">
        <f t="shared" ca="1" si="172"/>
        <v/>
      </c>
      <c r="BA130" s="655" t="str">
        <f t="shared" ca="1" si="257"/>
        <v/>
      </c>
      <c r="BB130" s="655" t="str">
        <f t="shared" ca="1" si="257"/>
        <v/>
      </c>
      <c r="BC130" s="655" t="str">
        <f t="shared" ca="1" si="257"/>
        <v/>
      </c>
      <c r="BD130" s="51" t="str">
        <f t="shared" ca="1" si="173"/>
        <v/>
      </c>
      <c r="BE130" s="52" t="str">
        <f t="shared" ca="1" si="174"/>
        <v/>
      </c>
      <c r="BF130" s="69">
        <f ca="1">IF(BD130&lt;&gt;"",INDEX('（様式１号）３整理番号表'!$AB$7:$AQ$12,MATCH(BD130,'（様式１号）３整理番号表'!$AA$7:$AA$12,0),MATCH(BE130,'（様式１号）３整理番号表'!$AB$6:$AQ$6,0)),0)</f>
        <v>0</v>
      </c>
      <c r="BG130" s="71" t="str">
        <f t="shared" ca="1" si="234"/>
        <v/>
      </c>
      <c r="BH130" s="54" t="str">
        <f t="shared" ca="1" si="235"/>
        <v/>
      </c>
      <c r="BI130" s="55" t="str">
        <f t="shared" ca="1" si="175"/>
        <v/>
      </c>
      <c r="BJ130" s="54" t="str">
        <f t="shared" ca="1" si="176"/>
        <v/>
      </c>
      <c r="BK130" s="53" t="str">
        <f t="shared" ca="1" si="177"/>
        <v/>
      </c>
      <c r="BL130" s="56" t="str">
        <f t="shared" ca="1" si="178"/>
        <v/>
      </c>
      <c r="BM130" s="57" t="str">
        <f t="shared" ca="1" si="179"/>
        <v/>
      </c>
      <c r="BN130" s="58" t="str">
        <f t="shared" ca="1" si="180"/>
        <v/>
      </c>
      <c r="BO130" s="56" t="str">
        <f t="shared" ca="1" si="181"/>
        <v/>
      </c>
      <c r="BP130" s="72" t="str">
        <f t="shared" ca="1" si="182"/>
        <v/>
      </c>
      <c r="BQ130" s="70" t="str">
        <f t="shared" ca="1" si="183"/>
        <v/>
      </c>
      <c r="BR130" s="160" t="str">
        <f t="shared" ca="1" si="216"/>
        <v/>
      </c>
      <c r="BS130" s="638" t="str">
        <f t="shared" ca="1" si="184"/>
        <v/>
      </c>
      <c r="BT130" s="51" t="str">
        <f t="shared" ca="1" si="185"/>
        <v/>
      </c>
      <c r="BU130" s="59" t="str">
        <f t="shared" ca="1" si="186"/>
        <v/>
      </c>
      <c r="BV130" s="60" t="str">
        <f t="shared" ca="1" si="187"/>
        <v/>
      </c>
      <c r="BW130" s="209">
        <f ca="1">IF('ポイント要件確認等（個別表）'!AD130=1,ROUNDDOWN('ポイント要件確認等（個別表）'!AV130,-3),IF('ポイント要件確認等（個別表）'!AD130=2,ROUNDDOWN('ポイント要件確認等（個別表）'!BH130,-3),IF('ポイント要件確認等（個別表）'!AD130=3,ROUNDDOWN('ポイント要件確認等（個別表）'!BT130,-3),0)))</f>
        <v>0</v>
      </c>
      <c r="BX130" s="60" t="str">
        <f t="shared" ca="1" si="188"/>
        <v/>
      </c>
      <c r="BY130" s="210" t="e">
        <f t="shared" ca="1" si="236"/>
        <v>#VALUE!</v>
      </c>
      <c r="BZ130" s="210">
        <f t="shared" ca="1" si="237"/>
        <v>0</v>
      </c>
      <c r="CA130" s="60" t="str">
        <f t="shared" ca="1" si="189"/>
        <v/>
      </c>
      <c r="CB130" s="60" t="str">
        <f t="shared" ca="1" si="190"/>
        <v/>
      </c>
      <c r="CC130" s="636"/>
      <c r="CD130" s="60" t="str">
        <f t="shared" ca="1" si="191"/>
        <v/>
      </c>
      <c r="CE130" s="161" t="str">
        <f t="shared" ca="1" si="192"/>
        <v/>
      </c>
      <c r="CF130" s="225" t="str">
        <f t="shared" ca="1" si="193"/>
        <v>含税額</v>
      </c>
      <c r="CG130" s="226" t="str">
        <f t="shared" ca="1" si="194"/>
        <v/>
      </c>
      <c r="CH130" s="61"/>
      <c r="CI130" s="223"/>
      <c r="CJ130" s="213">
        <v>120</v>
      </c>
      <c r="CK130" s="218"/>
      <c r="CL130" s="51"/>
      <c r="CM130" s="68" t="str">
        <f>IFERROR(VLOOKUP(CL130,'（様式１号）３整理番号表'!$T$5:$V$15,2,FALSE),"")</f>
        <v/>
      </c>
      <c r="CN130" s="52"/>
      <c r="CO130" s="68" t="str">
        <f>IFERROR(VLOOKUP(CN130,'（様式１号）３整理番号表'!$T$19:$V$24,2,FALSE),"")</f>
        <v/>
      </c>
      <c r="CP130" s="52"/>
      <c r="CQ130" s="210">
        <f t="shared" si="238"/>
        <v>0</v>
      </c>
      <c r="CR130" s="227">
        <f t="shared" si="239"/>
        <v>0</v>
      </c>
      <c r="CS130" s="335" t="str">
        <f t="shared" ca="1" si="217"/>
        <v/>
      </c>
      <c r="CT130" s="31" t="str">
        <f t="shared" ca="1" si="195"/>
        <v/>
      </c>
      <c r="CU130" s="30" t="str">
        <f t="shared" ca="1" si="218"/>
        <v/>
      </c>
      <c r="CV130" s="236" t="str">
        <f t="shared" ca="1" si="196"/>
        <v/>
      </c>
      <c r="CW130" s="236" t="str">
        <f t="shared" ca="1" si="197"/>
        <v/>
      </c>
      <c r="CX130" s="236" t="str">
        <f t="shared" ca="1" si="198"/>
        <v/>
      </c>
      <c r="CY130" s="236" t="str">
        <f t="shared" ca="1" si="199"/>
        <v/>
      </c>
      <c r="CZ130" s="296" t="str">
        <f ca="1">IFERROR(VLOOKUP($CS130,'（様式１号）３整理番号表'!$Z$19:$AB$32,3,FALSE),"")</f>
        <v/>
      </c>
      <c r="DA130" s="239" t="str">
        <f t="shared" ca="1" si="200"/>
        <v/>
      </c>
      <c r="DB130" s="5"/>
      <c r="DC130" s="301" t="str">
        <f t="shared" ca="1" si="219"/>
        <v/>
      </c>
      <c r="DD130" s="304" t="str">
        <f t="shared" ca="1" si="222"/>
        <v/>
      </c>
      <c r="DE130" s="293" t="str">
        <f t="shared" ca="1" si="223"/>
        <v/>
      </c>
      <c r="DF130" s="293" t="str">
        <f t="shared" ca="1" si="224"/>
        <v/>
      </c>
      <c r="DG130" s="293" t="str">
        <f t="shared" ca="1" si="225"/>
        <v/>
      </c>
      <c r="DH130" s="293" t="str">
        <f t="shared" ca="1" si="226"/>
        <v/>
      </c>
      <c r="DI130" s="309" t="str">
        <f t="shared" ca="1" si="227"/>
        <v/>
      </c>
      <c r="DJ130" s="315" t="str">
        <f t="shared" ca="1" si="201"/>
        <v/>
      </c>
      <c r="DK130" s="5" t="str">
        <f t="shared" ca="1" si="228"/>
        <v/>
      </c>
      <c r="DL130" s="6"/>
      <c r="DM130" s="304"/>
      <c r="DN130" s="7"/>
      <c r="DO130" s="7"/>
      <c r="DP130" s="7"/>
      <c r="DQ130" s="7"/>
      <c r="DR130" s="298" t="str">
        <f>IFERROR(VLOOKUP($DL130,'（様式１号）３整理番号表'!$Z$19:$AB$32,3,FALSE),"")</f>
        <v/>
      </c>
      <c r="DS130" s="239" t="str">
        <f t="shared" si="202"/>
        <v/>
      </c>
      <c r="DT130" s="5"/>
      <c r="DU130" s="8"/>
      <c r="DV130" s="62" t="str">
        <f t="shared" ca="1" si="203"/>
        <v/>
      </c>
      <c r="DX130" s="320">
        <f t="shared" ca="1" si="259"/>
        <v>0</v>
      </c>
      <c r="DY130" s="320">
        <f t="shared" ca="1" si="259"/>
        <v>0</v>
      </c>
      <c r="DZ130" s="320">
        <f t="shared" ca="1" si="259"/>
        <v>0</v>
      </c>
      <c r="EA130" s="320">
        <f t="shared" ca="1" si="259"/>
        <v>0</v>
      </c>
      <c r="EB130" s="320">
        <f t="shared" ca="1" si="259"/>
        <v>0</v>
      </c>
      <c r="EC130" s="320">
        <f t="shared" ca="1" si="259"/>
        <v>0</v>
      </c>
      <c r="ED130" s="320">
        <f t="shared" ca="1" si="259"/>
        <v>0</v>
      </c>
      <c r="EE130" s="320">
        <f t="shared" ca="1" si="259"/>
        <v>0</v>
      </c>
      <c r="EF130" s="320">
        <f t="shared" ca="1" si="259"/>
        <v>0</v>
      </c>
      <c r="EG130" s="320">
        <f t="shared" ca="1" si="259"/>
        <v>0</v>
      </c>
      <c r="EH130" s="320">
        <f t="shared" ca="1" si="259"/>
        <v>0</v>
      </c>
      <c r="EI130" s="320">
        <f t="shared" ca="1" si="259"/>
        <v>0</v>
      </c>
      <c r="EJ130" s="320">
        <f t="shared" ca="1" si="259"/>
        <v>0</v>
      </c>
      <c r="EK130" s="320">
        <f t="shared" ca="1" si="259"/>
        <v>0</v>
      </c>
      <c r="EM130" s="278" t="str">
        <f t="shared" ca="1" si="254"/>
        <v/>
      </c>
      <c r="EN130" s="278" t="str">
        <f t="shared" ca="1" si="220"/>
        <v/>
      </c>
      <c r="EO130" s="278" t="str">
        <f t="shared" ca="1" si="221"/>
        <v/>
      </c>
      <c r="EP130" s="278" t="str">
        <f t="shared" ca="1" si="204"/>
        <v/>
      </c>
      <c r="EQ130" s="278" t="str">
        <f ca="1">IFERROR(INDEX('郵便番号（石川県）'!$A$3:$F$2574,MATCH(INDIRECT("'("&amp;EM130&amp;")'!E7"),'郵便番号（石川県）'!$A$3:$A$2574,0),6),"")</f>
        <v/>
      </c>
      <c r="ER130" s="278" t="str">
        <f ca="1">IFERROR(INDEX('郵便番号（石川県）'!$A$3:$F$2574,MATCH(INDIRECT("'("&amp;$EM130&amp;")'!E7"),'郵便番号（石川県）'!$A$3:$A$2574,0),5),"")</f>
        <v/>
      </c>
      <c r="ES130" s="278" t="str">
        <f t="shared" ca="1" si="205"/>
        <v/>
      </c>
      <c r="ET130" s="278" t="str">
        <f t="shared" ca="1" si="206"/>
        <v/>
      </c>
      <c r="EU130" s="278" t="str">
        <f t="shared" ca="1" si="207"/>
        <v/>
      </c>
      <c r="EV130" s="278" t="str">
        <f t="shared" ca="1" si="208"/>
        <v/>
      </c>
      <c r="EW130" s="278" t="str">
        <f t="shared" ca="1" si="209"/>
        <v/>
      </c>
      <c r="EX130" s="278" t="str">
        <f t="shared" ca="1" si="210"/>
        <v/>
      </c>
      <c r="EY130" s="278" t="str">
        <f t="shared" ca="1" si="211"/>
        <v/>
      </c>
      <c r="EZ130" s="278" t="str">
        <f t="shared" ca="1" si="212"/>
        <v/>
      </c>
      <c r="FA130" s="278" t="str">
        <f t="shared" ca="1" si="213"/>
        <v/>
      </c>
      <c r="FB130" s="661" t="str">
        <f t="shared" ca="1" si="214"/>
        <v/>
      </c>
      <c r="FC130" s="664">
        <v>120</v>
      </c>
      <c r="FD130" s="279" t="str">
        <f t="shared" ca="1" si="215"/>
        <v/>
      </c>
    </row>
    <row r="131" spans="1:160" ht="34.5" customHeight="1" x14ac:dyDescent="0.15">
      <c r="A131" s="401">
        <f t="shared" ca="1" si="24"/>
        <v>0</v>
      </c>
      <c r="B131" s="402">
        <f t="shared" si="154"/>
        <v>1</v>
      </c>
      <c r="C131" s="403">
        <f t="shared" ca="1" si="242"/>
        <v>0</v>
      </c>
      <c r="D131" s="403">
        <f t="shared" ca="1" si="243"/>
        <v>0</v>
      </c>
      <c r="E131" s="403">
        <f t="shared" ca="1" si="244"/>
        <v>0</v>
      </c>
      <c r="F131" s="403">
        <f t="shared" ca="1" si="245"/>
        <v>0</v>
      </c>
      <c r="G131" s="403">
        <f t="shared" ca="1" si="246"/>
        <v>0</v>
      </c>
      <c r="H131" s="403">
        <f t="shared" si="247"/>
        <v>0</v>
      </c>
      <c r="I131" s="403">
        <f t="shared" ca="1" si="248"/>
        <v>0</v>
      </c>
      <c r="J131" s="403">
        <f t="shared" ca="1" si="249"/>
        <v>0</v>
      </c>
      <c r="K131" s="402">
        <f t="shared" ca="1" si="250"/>
        <v>0</v>
      </c>
      <c r="L131" s="402">
        <f t="shared" ca="1" si="251"/>
        <v>0</v>
      </c>
      <c r="M131" s="402">
        <f t="shared" ca="1" si="252"/>
        <v>0</v>
      </c>
      <c r="N131" s="404" t="str">
        <f t="shared" ca="1" si="253"/>
        <v>石川県</v>
      </c>
      <c r="O131" s="63"/>
      <c r="P131" s="145" t="s">
        <v>412</v>
      </c>
      <c r="Q131" s="322" t="str">
        <f t="shared" ca="1" si="156"/>
        <v/>
      </c>
      <c r="R131" s="322" t="str">
        <f t="shared" ca="1" si="157"/>
        <v/>
      </c>
      <c r="S131" s="32" t="str">
        <f t="shared" ca="1" si="240"/>
        <v/>
      </c>
      <c r="T131" s="32" t="str">
        <f t="shared" ca="1" si="241"/>
        <v/>
      </c>
      <c r="U131" s="186" t="str">
        <f t="shared" ca="1" si="158"/>
        <v/>
      </c>
      <c r="V131" s="326">
        <f ca="1">IFERROR(VLOOKUP(U131,'（様式１号）３整理番号表'!$B$4:$H$5,2,FALSE),0)</f>
        <v>0</v>
      </c>
      <c r="W131" s="67">
        <f t="shared" ca="1" si="231"/>
        <v>0</v>
      </c>
      <c r="X131" s="23" t="str">
        <f t="shared" ca="1" si="229"/>
        <v/>
      </c>
      <c r="Y131" s="52" t="str">
        <f t="shared" ca="1" si="159"/>
        <v/>
      </c>
      <c r="Z131" s="68">
        <f ca="1">IFERROR(VLOOKUP(Y131,'（様式１号）３整理番号表'!$B$10:$H$16,2,FALSE),0)</f>
        <v>0</v>
      </c>
      <c r="AA131" s="52" t="str">
        <f t="shared" ca="1" si="160"/>
        <v/>
      </c>
      <c r="AB131" s="52" t="str">
        <f t="shared" ca="1" si="161"/>
        <v/>
      </c>
      <c r="AC131" s="68">
        <f ca="1">IFERROR(VLOOKUP(AB131,'（様式１号）３整理番号表'!$B$21:$H$22,2,FALSE),0)</f>
        <v>0</v>
      </c>
      <c r="AD131" s="52" t="str">
        <f t="shared" ca="1" si="155"/>
        <v/>
      </c>
      <c r="AE131" s="68">
        <f ca="1">IFERROR(VLOOKUP(AD131,'（様式１号）３整理番号表'!$B$26:$H$31,2,FALSE),0)</f>
        <v>0</v>
      </c>
      <c r="AF131" s="52" t="str">
        <f t="shared" ca="1" si="162"/>
        <v/>
      </c>
      <c r="AG131" s="68">
        <f ca="1">IFERROR(VLOOKUP(AF131,'（様式１号）３整理番号表'!$J$5:$N$59,2,FALSE),0)</f>
        <v>0</v>
      </c>
      <c r="AH131" s="51" t="str">
        <f t="shared" ca="1" si="163"/>
        <v/>
      </c>
      <c r="AI131" s="68">
        <f ca="1">IFERROR(VLOOKUP(AH131,'（様式１号）３整理番号表'!$P$5:$R$29,2,FALSE),0)</f>
        <v>0</v>
      </c>
      <c r="AJ131" s="71" t="str">
        <f t="shared" ca="1" si="164"/>
        <v/>
      </c>
      <c r="AK131" s="71" t="str">
        <f t="shared" ca="1" si="165"/>
        <v/>
      </c>
      <c r="AL131" s="71"/>
      <c r="AM131" s="51" t="str">
        <f t="shared" ca="1" si="166"/>
        <v/>
      </c>
      <c r="AN131" s="68">
        <f ca="1">IFERROR(VLOOKUP(AM131,'（様式１号）３整理番号表'!$P$5:$R$29,2,FALSE),0)</f>
        <v>0</v>
      </c>
      <c r="AO131" s="52" t="str">
        <f t="shared" ca="1" si="167"/>
        <v/>
      </c>
      <c r="AP131" s="68">
        <f t="shared" ca="1" si="232"/>
        <v>0</v>
      </c>
      <c r="AQ131" s="52" t="str">
        <f t="shared" ca="1" si="168"/>
        <v/>
      </c>
      <c r="AR131" s="23" t="str">
        <f t="shared" ca="1" si="169"/>
        <v/>
      </c>
      <c r="AS131" s="68" t="str">
        <f t="shared" ca="1" si="233"/>
        <v/>
      </c>
      <c r="AT131" s="188" t="str">
        <f t="shared" ca="1" si="170"/>
        <v/>
      </c>
      <c r="AU131" s="55" t="str">
        <f t="shared" ca="1" si="171"/>
        <v/>
      </c>
      <c r="AV131" s="655" t="str">
        <f t="shared" ca="1" si="256"/>
        <v/>
      </c>
      <c r="AW131" s="655" t="str">
        <f t="shared" ca="1" si="255"/>
        <v/>
      </c>
      <c r="AX131" s="655" t="str">
        <f t="shared" ca="1" si="255"/>
        <v/>
      </c>
      <c r="AY131" s="655" t="str">
        <f t="shared" ca="1" si="255"/>
        <v/>
      </c>
      <c r="AZ131" s="655" t="str">
        <f t="shared" ca="1" si="172"/>
        <v/>
      </c>
      <c r="BA131" s="655" t="str">
        <f t="shared" ca="1" si="257"/>
        <v/>
      </c>
      <c r="BB131" s="655" t="str">
        <f t="shared" ca="1" si="257"/>
        <v/>
      </c>
      <c r="BC131" s="655" t="str">
        <f t="shared" ca="1" si="257"/>
        <v/>
      </c>
      <c r="BD131" s="51" t="str">
        <f t="shared" ca="1" si="173"/>
        <v/>
      </c>
      <c r="BE131" s="52" t="str">
        <f t="shared" ca="1" si="174"/>
        <v/>
      </c>
      <c r="BF131" s="69">
        <f ca="1">IF(BD131&lt;&gt;"",INDEX('（様式１号）３整理番号表'!$AB$7:$AQ$12,MATCH(BD131,'（様式１号）３整理番号表'!$AA$7:$AA$12,0),MATCH(BE131,'（様式１号）３整理番号表'!$AB$6:$AQ$6,0)),0)</f>
        <v>0</v>
      </c>
      <c r="BG131" s="71" t="str">
        <f t="shared" ca="1" si="234"/>
        <v/>
      </c>
      <c r="BH131" s="54" t="str">
        <f t="shared" ca="1" si="235"/>
        <v/>
      </c>
      <c r="BI131" s="55" t="str">
        <f t="shared" ca="1" si="175"/>
        <v/>
      </c>
      <c r="BJ131" s="54" t="str">
        <f t="shared" ca="1" si="176"/>
        <v/>
      </c>
      <c r="BK131" s="53" t="str">
        <f t="shared" ca="1" si="177"/>
        <v/>
      </c>
      <c r="BL131" s="56" t="str">
        <f t="shared" ca="1" si="178"/>
        <v/>
      </c>
      <c r="BM131" s="57" t="str">
        <f t="shared" ca="1" si="179"/>
        <v/>
      </c>
      <c r="BN131" s="58" t="str">
        <f t="shared" ca="1" si="180"/>
        <v/>
      </c>
      <c r="BO131" s="56" t="str">
        <f t="shared" ca="1" si="181"/>
        <v/>
      </c>
      <c r="BP131" s="72" t="str">
        <f t="shared" ca="1" si="182"/>
        <v/>
      </c>
      <c r="BQ131" s="70" t="str">
        <f t="shared" ca="1" si="183"/>
        <v/>
      </c>
      <c r="BR131" s="160" t="str">
        <f t="shared" ca="1" si="216"/>
        <v/>
      </c>
      <c r="BS131" s="638" t="str">
        <f t="shared" ca="1" si="184"/>
        <v/>
      </c>
      <c r="BT131" s="51" t="str">
        <f t="shared" ca="1" si="185"/>
        <v/>
      </c>
      <c r="BU131" s="59" t="str">
        <f t="shared" ca="1" si="186"/>
        <v/>
      </c>
      <c r="BV131" s="60" t="str">
        <f t="shared" ca="1" si="187"/>
        <v/>
      </c>
      <c r="BW131" s="209">
        <f ca="1">IF('ポイント要件確認等（個別表）'!AD131=1,ROUNDDOWN('ポイント要件確認等（個別表）'!AV131,-3),IF('ポイント要件確認等（個別表）'!AD131=2,ROUNDDOWN('ポイント要件確認等（個別表）'!BH131,-3),IF('ポイント要件確認等（個別表）'!AD131=3,ROUNDDOWN('ポイント要件確認等（個別表）'!BT131,-3),0)))</f>
        <v>0</v>
      </c>
      <c r="BX131" s="60" t="str">
        <f t="shared" ca="1" si="188"/>
        <v/>
      </c>
      <c r="BY131" s="210" t="e">
        <f t="shared" ca="1" si="236"/>
        <v>#VALUE!</v>
      </c>
      <c r="BZ131" s="210">
        <f t="shared" ca="1" si="237"/>
        <v>0</v>
      </c>
      <c r="CA131" s="60" t="str">
        <f t="shared" ca="1" si="189"/>
        <v/>
      </c>
      <c r="CB131" s="60" t="str">
        <f t="shared" ca="1" si="190"/>
        <v/>
      </c>
      <c r="CC131" s="636"/>
      <c r="CD131" s="60" t="str">
        <f t="shared" ca="1" si="191"/>
        <v/>
      </c>
      <c r="CE131" s="161" t="str">
        <f t="shared" ca="1" si="192"/>
        <v/>
      </c>
      <c r="CF131" s="225" t="str">
        <f t="shared" ca="1" si="193"/>
        <v>含税額</v>
      </c>
      <c r="CG131" s="226" t="str">
        <f t="shared" ca="1" si="194"/>
        <v/>
      </c>
      <c r="CH131" s="61"/>
      <c r="CI131" s="223"/>
      <c r="CJ131" s="213">
        <v>121</v>
      </c>
      <c r="CK131" s="218"/>
      <c r="CL131" s="51"/>
      <c r="CM131" s="68" t="str">
        <f>IFERROR(VLOOKUP(CL131,'（様式１号）３整理番号表'!$T$5:$V$15,2,FALSE),"")</f>
        <v/>
      </c>
      <c r="CN131" s="52"/>
      <c r="CO131" s="68" t="str">
        <f>IFERROR(VLOOKUP(CN131,'（様式１号）３整理番号表'!$T$19:$V$24,2,FALSE),"")</f>
        <v/>
      </c>
      <c r="CP131" s="52"/>
      <c r="CQ131" s="210">
        <f t="shared" si="238"/>
        <v>0</v>
      </c>
      <c r="CR131" s="227">
        <f t="shared" si="239"/>
        <v>0</v>
      </c>
      <c r="CS131" s="335" t="str">
        <f t="shared" ca="1" si="217"/>
        <v/>
      </c>
      <c r="CT131" s="31" t="str">
        <f t="shared" ca="1" si="195"/>
        <v/>
      </c>
      <c r="CU131" s="30" t="str">
        <f t="shared" ca="1" si="218"/>
        <v/>
      </c>
      <c r="CV131" s="236" t="str">
        <f t="shared" ca="1" si="196"/>
        <v/>
      </c>
      <c r="CW131" s="236" t="str">
        <f t="shared" ca="1" si="197"/>
        <v/>
      </c>
      <c r="CX131" s="236" t="str">
        <f t="shared" ca="1" si="198"/>
        <v/>
      </c>
      <c r="CY131" s="236" t="str">
        <f t="shared" ca="1" si="199"/>
        <v/>
      </c>
      <c r="CZ131" s="296" t="str">
        <f ca="1">IFERROR(VLOOKUP($CS131,'（様式１号）３整理番号表'!$Z$19:$AB$32,3,FALSE),"")</f>
        <v/>
      </c>
      <c r="DA131" s="239" t="str">
        <f t="shared" ca="1" si="200"/>
        <v/>
      </c>
      <c r="DB131" s="5"/>
      <c r="DC131" s="301" t="str">
        <f t="shared" ca="1" si="219"/>
        <v/>
      </c>
      <c r="DD131" s="304" t="str">
        <f t="shared" ca="1" si="222"/>
        <v/>
      </c>
      <c r="DE131" s="293" t="str">
        <f t="shared" ca="1" si="223"/>
        <v/>
      </c>
      <c r="DF131" s="293" t="str">
        <f t="shared" ca="1" si="224"/>
        <v/>
      </c>
      <c r="DG131" s="293" t="str">
        <f t="shared" ca="1" si="225"/>
        <v/>
      </c>
      <c r="DH131" s="293" t="str">
        <f t="shared" ca="1" si="226"/>
        <v/>
      </c>
      <c r="DI131" s="309" t="str">
        <f t="shared" ca="1" si="227"/>
        <v/>
      </c>
      <c r="DJ131" s="315" t="str">
        <f t="shared" ca="1" si="201"/>
        <v/>
      </c>
      <c r="DK131" s="5" t="str">
        <f t="shared" ca="1" si="228"/>
        <v/>
      </c>
      <c r="DL131" s="6"/>
      <c r="DM131" s="304"/>
      <c r="DN131" s="7"/>
      <c r="DO131" s="7"/>
      <c r="DP131" s="7"/>
      <c r="DQ131" s="7"/>
      <c r="DR131" s="298" t="str">
        <f>IFERROR(VLOOKUP($DL131,'（様式１号）３整理番号表'!$Z$19:$AB$32,3,FALSE),"")</f>
        <v/>
      </c>
      <c r="DS131" s="239" t="str">
        <f t="shared" si="202"/>
        <v/>
      </c>
      <c r="DT131" s="5"/>
      <c r="DU131" s="8"/>
      <c r="DV131" s="62" t="str">
        <f t="shared" ca="1" si="203"/>
        <v/>
      </c>
      <c r="DX131" s="320">
        <f t="shared" ca="1" si="259"/>
        <v>0</v>
      </c>
      <c r="DY131" s="320">
        <f t="shared" ca="1" si="259"/>
        <v>0</v>
      </c>
      <c r="DZ131" s="320">
        <f t="shared" ca="1" si="259"/>
        <v>0</v>
      </c>
      <c r="EA131" s="320">
        <f t="shared" ca="1" si="259"/>
        <v>0</v>
      </c>
      <c r="EB131" s="320">
        <f t="shared" ca="1" si="259"/>
        <v>0</v>
      </c>
      <c r="EC131" s="320">
        <f t="shared" ca="1" si="259"/>
        <v>0</v>
      </c>
      <c r="ED131" s="320">
        <f t="shared" ca="1" si="259"/>
        <v>0</v>
      </c>
      <c r="EE131" s="320">
        <f t="shared" ca="1" si="259"/>
        <v>0</v>
      </c>
      <c r="EF131" s="320">
        <f t="shared" ca="1" si="259"/>
        <v>0</v>
      </c>
      <c r="EG131" s="320">
        <f t="shared" ca="1" si="259"/>
        <v>0</v>
      </c>
      <c r="EH131" s="320">
        <f t="shared" ca="1" si="259"/>
        <v>0</v>
      </c>
      <c r="EI131" s="320">
        <f t="shared" ca="1" si="259"/>
        <v>0</v>
      </c>
      <c r="EJ131" s="320">
        <f t="shared" ca="1" si="259"/>
        <v>0</v>
      </c>
      <c r="EK131" s="320">
        <f t="shared" ca="1" si="259"/>
        <v>0</v>
      </c>
      <c r="EM131" s="278" t="str">
        <f t="shared" ca="1" si="254"/>
        <v/>
      </c>
      <c r="EN131" s="278" t="str">
        <f t="shared" ca="1" si="220"/>
        <v/>
      </c>
      <c r="EO131" s="278" t="str">
        <f t="shared" ca="1" si="221"/>
        <v/>
      </c>
      <c r="EP131" s="278" t="str">
        <f t="shared" ca="1" si="204"/>
        <v/>
      </c>
      <c r="EQ131" s="278" t="str">
        <f ca="1">IFERROR(INDEX('郵便番号（石川県）'!$A$3:$F$2574,MATCH(INDIRECT("'("&amp;EM131&amp;")'!E7"),'郵便番号（石川県）'!$A$3:$A$2574,0),6),"")</f>
        <v/>
      </c>
      <c r="ER131" s="278" t="str">
        <f ca="1">IFERROR(INDEX('郵便番号（石川県）'!$A$3:$F$2574,MATCH(INDIRECT("'("&amp;$EM131&amp;")'!E7"),'郵便番号（石川県）'!$A$3:$A$2574,0),5),"")</f>
        <v/>
      </c>
      <c r="ES131" s="278" t="str">
        <f t="shared" ca="1" si="205"/>
        <v/>
      </c>
      <c r="ET131" s="278" t="str">
        <f t="shared" ca="1" si="206"/>
        <v/>
      </c>
      <c r="EU131" s="278" t="str">
        <f t="shared" ca="1" si="207"/>
        <v/>
      </c>
      <c r="EV131" s="278" t="str">
        <f t="shared" ca="1" si="208"/>
        <v/>
      </c>
      <c r="EW131" s="278" t="str">
        <f t="shared" ca="1" si="209"/>
        <v/>
      </c>
      <c r="EX131" s="278" t="str">
        <f t="shared" ca="1" si="210"/>
        <v/>
      </c>
      <c r="EY131" s="278" t="str">
        <f t="shared" ca="1" si="211"/>
        <v/>
      </c>
      <c r="EZ131" s="278" t="str">
        <f t="shared" ca="1" si="212"/>
        <v/>
      </c>
      <c r="FA131" s="278" t="str">
        <f t="shared" ca="1" si="213"/>
        <v/>
      </c>
      <c r="FB131" s="661" t="str">
        <f t="shared" ca="1" si="214"/>
        <v/>
      </c>
      <c r="FC131" s="663">
        <v>121</v>
      </c>
      <c r="FD131" s="279" t="str">
        <f t="shared" ca="1" si="215"/>
        <v/>
      </c>
    </row>
    <row r="132" spans="1:160" ht="34.5" customHeight="1" x14ac:dyDescent="0.15">
      <c r="A132" s="401">
        <f t="shared" ca="1" si="24"/>
        <v>0</v>
      </c>
      <c r="B132" s="402">
        <f t="shared" si="154"/>
        <v>1</v>
      </c>
      <c r="C132" s="403">
        <f t="shared" ca="1" si="242"/>
        <v>0</v>
      </c>
      <c r="D132" s="403">
        <f t="shared" ca="1" si="243"/>
        <v>0</v>
      </c>
      <c r="E132" s="403">
        <f t="shared" ca="1" si="244"/>
        <v>0</v>
      </c>
      <c r="F132" s="403">
        <f t="shared" ca="1" si="245"/>
        <v>0</v>
      </c>
      <c r="G132" s="403">
        <f t="shared" ca="1" si="246"/>
        <v>0</v>
      </c>
      <c r="H132" s="403">
        <f t="shared" si="247"/>
        <v>0</v>
      </c>
      <c r="I132" s="403">
        <f t="shared" ca="1" si="248"/>
        <v>0</v>
      </c>
      <c r="J132" s="403">
        <f t="shared" ca="1" si="249"/>
        <v>0</v>
      </c>
      <c r="K132" s="402">
        <f t="shared" ca="1" si="250"/>
        <v>0</v>
      </c>
      <c r="L132" s="402">
        <f t="shared" ca="1" si="251"/>
        <v>0</v>
      </c>
      <c r="M132" s="402">
        <f t="shared" ca="1" si="252"/>
        <v>0</v>
      </c>
      <c r="N132" s="404" t="str">
        <f t="shared" ca="1" si="253"/>
        <v>石川県</v>
      </c>
      <c r="O132" s="63"/>
      <c r="P132" s="145" t="s">
        <v>412</v>
      </c>
      <c r="Q132" s="322" t="str">
        <f t="shared" ca="1" si="156"/>
        <v/>
      </c>
      <c r="R132" s="322" t="str">
        <f t="shared" ca="1" si="157"/>
        <v/>
      </c>
      <c r="S132" s="32" t="str">
        <f t="shared" ca="1" si="240"/>
        <v/>
      </c>
      <c r="T132" s="32" t="str">
        <f t="shared" ca="1" si="241"/>
        <v/>
      </c>
      <c r="U132" s="186" t="str">
        <f t="shared" ca="1" si="158"/>
        <v/>
      </c>
      <c r="V132" s="326">
        <f ca="1">IFERROR(VLOOKUP(U132,'（様式１号）３整理番号表'!$B$4:$H$5,2,FALSE),0)</f>
        <v>0</v>
      </c>
      <c r="W132" s="67">
        <f t="shared" ca="1" si="231"/>
        <v>0</v>
      </c>
      <c r="X132" s="23" t="str">
        <f t="shared" ca="1" si="229"/>
        <v/>
      </c>
      <c r="Y132" s="52" t="str">
        <f t="shared" ca="1" si="159"/>
        <v/>
      </c>
      <c r="Z132" s="68">
        <f ca="1">IFERROR(VLOOKUP(Y132,'（様式１号）３整理番号表'!$B$10:$H$16,2,FALSE),0)</f>
        <v>0</v>
      </c>
      <c r="AA132" s="52" t="str">
        <f t="shared" ca="1" si="160"/>
        <v/>
      </c>
      <c r="AB132" s="52" t="str">
        <f t="shared" ca="1" si="161"/>
        <v/>
      </c>
      <c r="AC132" s="68">
        <f ca="1">IFERROR(VLOOKUP(AB132,'（様式１号）３整理番号表'!$B$21:$H$22,2,FALSE),0)</f>
        <v>0</v>
      </c>
      <c r="AD132" s="52" t="str">
        <f t="shared" ca="1" si="155"/>
        <v/>
      </c>
      <c r="AE132" s="68">
        <f ca="1">IFERROR(VLOOKUP(AD132,'（様式１号）３整理番号表'!$B$26:$H$31,2,FALSE),0)</f>
        <v>0</v>
      </c>
      <c r="AF132" s="52" t="str">
        <f t="shared" ca="1" si="162"/>
        <v/>
      </c>
      <c r="AG132" s="68">
        <f ca="1">IFERROR(VLOOKUP(AF132,'（様式１号）３整理番号表'!$J$5:$N$59,2,FALSE),0)</f>
        <v>0</v>
      </c>
      <c r="AH132" s="51" t="str">
        <f t="shared" ca="1" si="163"/>
        <v/>
      </c>
      <c r="AI132" s="68">
        <f ca="1">IFERROR(VLOOKUP(AH132,'（様式１号）３整理番号表'!$P$5:$R$29,2,FALSE),0)</f>
        <v>0</v>
      </c>
      <c r="AJ132" s="71" t="str">
        <f t="shared" ca="1" si="164"/>
        <v/>
      </c>
      <c r="AK132" s="71" t="str">
        <f t="shared" ca="1" si="165"/>
        <v/>
      </c>
      <c r="AL132" s="71"/>
      <c r="AM132" s="51" t="str">
        <f t="shared" ca="1" si="166"/>
        <v/>
      </c>
      <c r="AN132" s="68">
        <f ca="1">IFERROR(VLOOKUP(AM132,'（様式１号）３整理番号表'!$P$5:$R$29,2,FALSE),0)</f>
        <v>0</v>
      </c>
      <c r="AO132" s="52" t="str">
        <f t="shared" ca="1" si="167"/>
        <v/>
      </c>
      <c r="AP132" s="68">
        <f t="shared" ca="1" si="232"/>
        <v>0</v>
      </c>
      <c r="AQ132" s="52" t="str">
        <f t="shared" ca="1" si="168"/>
        <v/>
      </c>
      <c r="AR132" s="23" t="str">
        <f t="shared" ca="1" si="169"/>
        <v/>
      </c>
      <c r="AS132" s="68" t="str">
        <f t="shared" ca="1" si="233"/>
        <v/>
      </c>
      <c r="AT132" s="188" t="str">
        <f t="shared" ca="1" si="170"/>
        <v/>
      </c>
      <c r="AU132" s="55" t="str">
        <f t="shared" ca="1" si="171"/>
        <v/>
      </c>
      <c r="AV132" s="655" t="str">
        <f t="shared" ca="1" si="256"/>
        <v/>
      </c>
      <c r="AW132" s="655" t="str">
        <f t="shared" ca="1" si="255"/>
        <v/>
      </c>
      <c r="AX132" s="655" t="str">
        <f t="shared" ca="1" si="255"/>
        <v/>
      </c>
      <c r="AY132" s="655" t="str">
        <f t="shared" ca="1" si="255"/>
        <v/>
      </c>
      <c r="AZ132" s="655" t="str">
        <f t="shared" ca="1" si="172"/>
        <v/>
      </c>
      <c r="BA132" s="655" t="str">
        <f t="shared" ca="1" si="257"/>
        <v/>
      </c>
      <c r="BB132" s="655" t="str">
        <f t="shared" ca="1" si="257"/>
        <v/>
      </c>
      <c r="BC132" s="655" t="str">
        <f t="shared" ca="1" si="257"/>
        <v/>
      </c>
      <c r="BD132" s="51" t="str">
        <f t="shared" ca="1" si="173"/>
        <v/>
      </c>
      <c r="BE132" s="52" t="str">
        <f t="shared" ca="1" si="174"/>
        <v/>
      </c>
      <c r="BF132" s="69">
        <f ca="1">IF(BD132&lt;&gt;"",INDEX('（様式１号）３整理番号表'!$AB$7:$AQ$12,MATCH(BD132,'（様式１号）３整理番号表'!$AA$7:$AA$12,0),MATCH(BE132,'（様式１号）３整理番号表'!$AB$6:$AQ$6,0)),0)</f>
        <v>0</v>
      </c>
      <c r="BG132" s="71" t="str">
        <f t="shared" ca="1" si="234"/>
        <v/>
      </c>
      <c r="BH132" s="54" t="str">
        <f t="shared" ca="1" si="235"/>
        <v/>
      </c>
      <c r="BI132" s="55" t="str">
        <f t="shared" ca="1" si="175"/>
        <v/>
      </c>
      <c r="BJ132" s="54" t="str">
        <f t="shared" ca="1" si="176"/>
        <v/>
      </c>
      <c r="BK132" s="53" t="str">
        <f t="shared" ca="1" si="177"/>
        <v/>
      </c>
      <c r="BL132" s="56" t="str">
        <f t="shared" ca="1" si="178"/>
        <v/>
      </c>
      <c r="BM132" s="57" t="str">
        <f t="shared" ca="1" si="179"/>
        <v/>
      </c>
      <c r="BN132" s="58" t="str">
        <f t="shared" ca="1" si="180"/>
        <v/>
      </c>
      <c r="BO132" s="56" t="str">
        <f t="shared" ca="1" si="181"/>
        <v/>
      </c>
      <c r="BP132" s="72" t="str">
        <f t="shared" ca="1" si="182"/>
        <v/>
      </c>
      <c r="BQ132" s="70" t="str">
        <f t="shared" ca="1" si="183"/>
        <v/>
      </c>
      <c r="BR132" s="160" t="str">
        <f t="shared" ca="1" si="216"/>
        <v/>
      </c>
      <c r="BS132" s="638" t="str">
        <f t="shared" ca="1" si="184"/>
        <v/>
      </c>
      <c r="BT132" s="51" t="str">
        <f t="shared" ca="1" si="185"/>
        <v/>
      </c>
      <c r="BU132" s="59" t="str">
        <f t="shared" ca="1" si="186"/>
        <v/>
      </c>
      <c r="BV132" s="60" t="str">
        <f t="shared" ca="1" si="187"/>
        <v/>
      </c>
      <c r="BW132" s="209">
        <f ca="1">IF('ポイント要件確認等（個別表）'!AD132=1,ROUNDDOWN('ポイント要件確認等（個別表）'!AV132,-3),IF('ポイント要件確認等（個別表）'!AD132=2,ROUNDDOWN('ポイント要件確認等（個別表）'!BH132,-3),IF('ポイント要件確認等（個別表）'!AD132=3,ROUNDDOWN('ポイント要件確認等（個別表）'!BT132,-3),0)))</f>
        <v>0</v>
      </c>
      <c r="BX132" s="60" t="str">
        <f t="shared" ca="1" si="188"/>
        <v/>
      </c>
      <c r="BY132" s="210" t="e">
        <f t="shared" ca="1" si="236"/>
        <v>#VALUE!</v>
      </c>
      <c r="BZ132" s="210">
        <f t="shared" ca="1" si="237"/>
        <v>0</v>
      </c>
      <c r="CA132" s="60" t="str">
        <f t="shared" ca="1" si="189"/>
        <v/>
      </c>
      <c r="CB132" s="60" t="str">
        <f t="shared" ca="1" si="190"/>
        <v/>
      </c>
      <c r="CC132" s="636"/>
      <c r="CD132" s="60" t="str">
        <f t="shared" ca="1" si="191"/>
        <v/>
      </c>
      <c r="CE132" s="161" t="str">
        <f t="shared" ca="1" si="192"/>
        <v/>
      </c>
      <c r="CF132" s="225" t="str">
        <f t="shared" ca="1" si="193"/>
        <v>含税額</v>
      </c>
      <c r="CG132" s="226" t="str">
        <f t="shared" ca="1" si="194"/>
        <v/>
      </c>
      <c r="CH132" s="61"/>
      <c r="CI132" s="223"/>
      <c r="CJ132" s="213">
        <v>122</v>
      </c>
      <c r="CK132" s="218"/>
      <c r="CL132" s="51"/>
      <c r="CM132" s="68" t="str">
        <f>IFERROR(VLOOKUP(CL132,'（様式１号）３整理番号表'!$T$5:$V$15,2,FALSE),"")</f>
        <v/>
      </c>
      <c r="CN132" s="52"/>
      <c r="CO132" s="68" t="str">
        <f>IFERROR(VLOOKUP(CN132,'（様式１号）３整理番号表'!$T$19:$V$24,2,FALSE),"")</f>
        <v/>
      </c>
      <c r="CP132" s="52"/>
      <c r="CQ132" s="210">
        <f t="shared" si="238"/>
        <v>0</v>
      </c>
      <c r="CR132" s="227">
        <f t="shared" si="239"/>
        <v>0</v>
      </c>
      <c r="CS132" s="335" t="str">
        <f t="shared" ca="1" si="217"/>
        <v/>
      </c>
      <c r="CT132" s="31" t="str">
        <f t="shared" ca="1" si="195"/>
        <v/>
      </c>
      <c r="CU132" s="30" t="str">
        <f t="shared" ca="1" si="218"/>
        <v/>
      </c>
      <c r="CV132" s="236" t="str">
        <f t="shared" ca="1" si="196"/>
        <v/>
      </c>
      <c r="CW132" s="236" t="str">
        <f t="shared" ca="1" si="197"/>
        <v/>
      </c>
      <c r="CX132" s="236" t="str">
        <f t="shared" ca="1" si="198"/>
        <v/>
      </c>
      <c r="CY132" s="236" t="str">
        <f t="shared" ca="1" si="199"/>
        <v/>
      </c>
      <c r="CZ132" s="296" t="str">
        <f ca="1">IFERROR(VLOOKUP($CS132,'（様式１号）３整理番号表'!$Z$19:$AB$32,3,FALSE),"")</f>
        <v/>
      </c>
      <c r="DA132" s="239" t="str">
        <f t="shared" ca="1" si="200"/>
        <v/>
      </c>
      <c r="DB132" s="5"/>
      <c r="DC132" s="301" t="str">
        <f t="shared" ca="1" si="219"/>
        <v/>
      </c>
      <c r="DD132" s="304" t="str">
        <f t="shared" ca="1" si="222"/>
        <v/>
      </c>
      <c r="DE132" s="293" t="str">
        <f t="shared" ca="1" si="223"/>
        <v/>
      </c>
      <c r="DF132" s="293" t="str">
        <f t="shared" ca="1" si="224"/>
        <v/>
      </c>
      <c r="DG132" s="293" t="str">
        <f t="shared" ca="1" si="225"/>
        <v/>
      </c>
      <c r="DH132" s="293" t="str">
        <f t="shared" ca="1" si="226"/>
        <v/>
      </c>
      <c r="DI132" s="309" t="str">
        <f t="shared" ca="1" si="227"/>
        <v/>
      </c>
      <c r="DJ132" s="315" t="str">
        <f t="shared" ca="1" si="201"/>
        <v/>
      </c>
      <c r="DK132" s="5" t="str">
        <f t="shared" ca="1" si="228"/>
        <v/>
      </c>
      <c r="DL132" s="6"/>
      <c r="DM132" s="304"/>
      <c r="DN132" s="7"/>
      <c r="DO132" s="7"/>
      <c r="DP132" s="7"/>
      <c r="DQ132" s="7"/>
      <c r="DR132" s="298" t="str">
        <f>IFERROR(VLOOKUP($DL132,'（様式１号）３整理番号表'!$Z$19:$AB$32,3,FALSE),"")</f>
        <v/>
      </c>
      <c r="DS132" s="239" t="str">
        <f t="shared" si="202"/>
        <v/>
      </c>
      <c r="DT132" s="5"/>
      <c r="DU132" s="8"/>
      <c r="DV132" s="62" t="str">
        <f t="shared" ca="1" si="203"/>
        <v/>
      </c>
      <c r="DX132" s="320">
        <f t="shared" ca="1" si="259"/>
        <v>0</v>
      </c>
      <c r="DY132" s="320">
        <f t="shared" ca="1" si="259"/>
        <v>0</v>
      </c>
      <c r="DZ132" s="320">
        <f t="shared" ca="1" si="259"/>
        <v>0</v>
      </c>
      <c r="EA132" s="320">
        <f t="shared" ca="1" si="259"/>
        <v>0</v>
      </c>
      <c r="EB132" s="320">
        <f t="shared" ca="1" si="259"/>
        <v>0</v>
      </c>
      <c r="EC132" s="320">
        <f t="shared" ca="1" si="259"/>
        <v>0</v>
      </c>
      <c r="ED132" s="320">
        <f t="shared" ca="1" si="259"/>
        <v>0</v>
      </c>
      <c r="EE132" s="320">
        <f t="shared" ca="1" si="259"/>
        <v>0</v>
      </c>
      <c r="EF132" s="320">
        <f t="shared" ca="1" si="259"/>
        <v>0</v>
      </c>
      <c r="EG132" s="320">
        <f t="shared" ca="1" si="259"/>
        <v>0</v>
      </c>
      <c r="EH132" s="320">
        <f t="shared" ca="1" si="259"/>
        <v>0</v>
      </c>
      <c r="EI132" s="320">
        <f t="shared" ca="1" si="259"/>
        <v>0</v>
      </c>
      <c r="EJ132" s="320">
        <f t="shared" ca="1" si="259"/>
        <v>0</v>
      </c>
      <c r="EK132" s="320">
        <f t="shared" ca="1" si="259"/>
        <v>0</v>
      </c>
      <c r="EM132" s="278" t="str">
        <f t="shared" ca="1" si="254"/>
        <v/>
      </c>
      <c r="EN132" s="278" t="str">
        <f t="shared" ca="1" si="220"/>
        <v/>
      </c>
      <c r="EO132" s="278" t="str">
        <f t="shared" ca="1" si="221"/>
        <v/>
      </c>
      <c r="EP132" s="278" t="str">
        <f t="shared" ca="1" si="204"/>
        <v/>
      </c>
      <c r="EQ132" s="278" t="str">
        <f ca="1">IFERROR(INDEX('郵便番号（石川県）'!$A$3:$F$2574,MATCH(INDIRECT("'("&amp;EM132&amp;")'!E7"),'郵便番号（石川県）'!$A$3:$A$2574,0),6),"")</f>
        <v/>
      </c>
      <c r="ER132" s="278" t="str">
        <f ca="1">IFERROR(INDEX('郵便番号（石川県）'!$A$3:$F$2574,MATCH(INDIRECT("'("&amp;$EM132&amp;")'!E7"),'郵便番号（石川県）'!$A$3:$A$2574,0),5),"")</f>
        <v/>
      </c>
      <c r="ES132" s="278" t="str">
        <f t="shared" ca="1" si="205"/>
        <v/>
      </c>
      <c r="ET132" s="278" t="str">
        <f t="shared" ca="1" si="206"/>
        <v/>
      </c>
      <c r="EU132" s="278" t="str">
        <f t="shared" ca="1" si="207"/>
        <v/>
      </c>
      <c r="EV132" s="278" t="str">
        <f t="shared" ca="1" si="208"/>
        <v/>
      </c>
      <c r="EW132" s="278" t="str">
        <f t="shared" ca="1" si="209"/>
        <v/>
      </c>
      <c r="EX132" s="278" t="str">
        <f t="shared" ca="1" si="210"/>
        <v/>
      </c>
      <c r="EY132" s="278" t="str">
        <f t="shared" ca="1" si="211"/>
        <v/>
      </c>
      <c r="EZ132" s="278" t="str">
        <f t="shared" ca="1" si="212"/>
        <v/>
      </c>
      <c r="FA132" s="278" t="str">
        <f t="shared" ca="1" si="213"/>
        <v/>
      </c>
      <c r="FB132" s="661" t="str">
        <f t="shared" ca="1" si="214"/>
        <v/>
      </c>
      <c r="FC132" s="664">
        <v>122</v>
      </c>
      <c r="FD132" s="279" t="str">
        <f t="shared" ca="1" si="215"/>
        <v/>
      </c>
    </row>
    <row r="133" spans="1:160" ht="34.5" customHeight="1" x14ac:dyDescent="0.15">
      <c r="A133" s="401">
        <f t="shared" ca="1" si="24"/>
        <v>0</v>
      </c>
      <c r="B133" s="402">
        <f t="shared" si="154"/>
        <v>1</v>
      </c>
      <c r="C133" s="403">
        <f t="shared" ca="1" si="242"/>
        <v>0</v>
      </c>
      <c r="D133" s="403">
        <f t="shared" ca="1" si="243"/>
        <v>0</v>
      </c>
      <c r="E133" s="403">
        <f t="shared" ca="1" si="244"/>
        <v>0</v>
      </c>
      <c r="F133" s="403">
        <f t="shared" ca="1" si="245"/>
        <v>0</v>
      </c>
      <c r="G133" s="403">
        <f t="shared" ca="1" si="246"/>
        <v>0</v>
      </c>
      <c r="H133" s="403">
        <f t="shared" si="247"/>
        <v>0</v>
      </c>
      <c r="I133" s="403">
        <f t="shared" ca="1" si="248"/>
        <v>0</v>
      </c>
      <c r="J133" s="403">
        <f t="shared" ca="1" si="249"/>
        <v>0</v>
      </c>
      <c r="K133" s="402">
        <f t="shared" ca="1" si="250"/>
        <v>0</v>
      </c>
      <c r="L133" s="402">
        <f t="shared" ca="1" si="251"/>
        <v>0</v>
      </c>
      <c r="M133" s="402">
        <f t="shared" ca="1" si="252"/>
        <v>0</v>
      </c>
      <c r="N133" s="404" t="str">
        <f t="shared" ca="1" si="253"/>
        <v>石川県</v>
      </c>
      <c r="O133" s="63"/>
      <c r="P133" s="145" t="s">
        <v>412</v>
      </c>
      <c r="Q133" s="322" t="str">
        <f t="shared" ca="1" si="156"/>
        <v/>
      </c>
      <c r="R133" s="322" t="str">
        <f t="shared" ca="1" si="157"/>
        <v/>
      </c>
      <c r="S133" s="32" t="str">
        <f t="shared" ca="1" si="240"/>
        <v/>
      </c>
      <c r="T133" s="32" t="str">
        <f t="shared" ca="1" si="241"/>
        <v/>
      </c>
      <c r="U133" s="186" t="str">
        <f t="shared" ca="1" si="158"/>
        <v/>
      </c>
      <c r="V133" s="326">
        <f ca="1">IFERROR(VLOOKUP(U133,'（様式１号）３整理番号表'!$B$4:$H$5,2,FALSE),0)</f>
        <v>0</v>
      </c>
      <c r="W133" s="67">
        <f t="shared" ca="1" si="231"/>
        <v>0</v>
      </c>
      <c r="X133" s="23" t="str">
        <f t="shared" ca="1" si="229"/>
        <v/>
      </c>
      <c r="Y133" s="52" t="str">
        <f t="shared" ca="1" si="159"/>
        <v/>
      </c>
      <c r="Z133" s="68">
        <f ca="1">IFERROR(VLOOKUP(Y133,'（様式１号）３整理番号表'!$B$10:$H$16,2,FALSE),0)</f>
        <v>0</v>
      </c>
      <c r="AA133" s="52" t="str">
        <f t="shared" ca="1" si="160"/>
        <v/>
      </c>
      <c r="AB133" s="52" t="str">
        <f t="shared" ca="1" si="161"/>
        <v/>
      </c>
      <c r="AC133" s="68">
        <f ca="1">IFERROR(VLOOKUP(AB133,'（様式１号）３整理番号表'!$B$21:$H$22,2,FALSE),0)</f>
        <v>0</v>
      </c>
      <c r="AD133" s="52" t="str">
        <f t="shared" ca="1" si="155"/>
        <v/>
      </c>
      <c r="AE133" s="68">
        <f ca="1">IFERROR(VLOOKUP(AD133,'（様式１号）３整理番号表'!$B$26:$H$31,2,FALSE),0)</f>
        <v>0</v>
      </c>
      <c r="AF133" s="52" t="str">
        <f t="shared" ca="1" si="162"/>
        <v/>
      </c>
      <c r="AG133" s="68">
        <f ca="1">IFERROR(VLOOKUP(AF133,'（様式１号）３整理番号表'!$J$5:$N$59,2,FALSE),0)</f>
        <v>0</v>
      </c>
      <c r="AH133" s="51" t="str">
        <f t="shared" ca="1" si="163"/>
        <v/>
      </c>
      <c r="AI133" s="68">
        <f ca="1">IFERROR(VLOOKUP(AH133,'（様式１号）３整理番号表'!$P$5:$R$29,2,FALSE),0)</f>
        <v>0</v>
      </c>
      <c r="AJ133" s="71" t="str">
        <f t="shared" ca="1" si="164"/>
        <v/>
      </c>
      <c r="AK133" s="71" t="str">
        <f t="shared" ca="1" si="165"/>
        <v/>
      </c>
      <c r="AL133" s="71"/>
      <c r="AM133" s="51" t="str">
        <f t="shared" ca="1" si="166"/>
        <v/>
      </c>
      <c r="AN133" s="68">
        <f ca="1">IFERROR(VLOOKUP(AM133,'（様式１号）３整理番号表'!$P$5:$R$29,2,FALSE),0)</f>
        <v>0</v>
      </c>
      <c r="AO133" s="52" t="str">
        <f t="shared" ca="1" si="167"/>
        <v/>
      </c>
      <c r="AP133" s="68">
        <f t="shared" ca="1" si="232"/>
        <v>0</v>
      </c>
      <c r="AQ133" s="52" t="str">
        <f t="shared" ca="1" si="168"/>
        <v/>
      </c>
      <c r="AR133" s="23" t="str">
        <f t="shared" ca="1" si="169"/>
        <v/>
      </c>
      <c r="AS133" s="68" t="str">
        <f t="shared" ca="1" si="233"/>
        <v/>
      </c>
      <c r="AT133" s="188" t="str">
        <f t="shared" ca="1" si="170"/>
        <v/>
      </c>
      <c r="AU133" s="55" t="str">
        <f t="shared" ca="1" si="171"/>
        <v/>
      </c>
      <c r="AV133" s="655" t="str">
        <f t="shared" ca="1" si="256"/>
        <v/>
      </c>
      <c r="AW133" s="655" t="str">
        <f t="shared" ca="1" si="255"/>
        <v/>
      </c>
      <c r="AX133" s="655" t="str">
        <f t="shared" ca="1" si="255"/>
        <v/>
      </c>
      <c r="AY133" s="655" t="str">
        <f t="shared" ca="1" si="255"/>
        <v/>
      </c>
      <c r="AZ133" s="655" t="str">
        <f t="shared" ca="1" si="172"/>
        <v/>
      </c>
      <c r="BA133" s="655" t="str">
        <f t="shared" ca="1" si="257"/>
        <v/>
      </c>
      <c r="BB133" s="655" t="str">
        <f t="shared" ca="1" si="257"/>
        <v/>
      </c>
      <c r="BC133" s="655" t="str">
        <f t="shared" ca="1" si="257"/>
        <v/>
      </c>
      <c r="BD133" s="51" t="str">
        <f t="shared" ca="1" si="173"/>
        <v/>
      </c>
      <c r="BE133" s="52" t="str">
        <f t="shared" ca="1" si="174"/>
        <v/>
      </c>
      <c r="BF133" s="69">
        <f ca="1">IF(BD133&lt;&gt;"",INDEX('（様式１号）３整理番号表'!$AB$7:$AQ$12,MATCH(BD133,'（様式１号）３整理番号表'!$AA$7:$AA$12,0),MATCH(BE133,'（様式１号）３整理番号表'!$AB$6:$AQ$6,0)),0)</f>
        <v>0</v>
      </c>
      <c r="BG133" s="71" t="str">
        <f t="shared" ca="1" si="234"/>
        <v/>
      </c>
      <c r="BH133" s="54" t="str">
        <f t="shared" ca="1" si="235"/>
        <v/>
      </c>
      <c r="BI133" s="55" t="str">
        <f t="shared" ca="1" si="175"/>
        <v/>
      </c>
      <c r="BJ133" s="54" t="str">
        <f t="shared" ca="1" si="176"/>
        <v/>
      </c>
      <c r="BK133" s="53" t="str">
        <f t="shared" ca="1" si="177"/>
        <v/>
      </c>
      <c r="BL133" s="56" t="str">
        <f t="shared" ca="1" si="178"/>
        <v/>
      </c>
      <c r="BM133" s="57" t="str">
        <f t="shared" ca="1" si="179"/>
        <v/>
      </c>
      <c r="BN133" s="58" t="str">
        <f t="shared" ca="1" si="180"/>
        <v/>
      </c>
      <c r="BO133" s="56" t="str">
        <f t="shared" ca="1" si="181"/>
        <v/>
      </c>
      <c r="BP133" s="72" t="str">
        <f t="shared" ca="1" si="182"/>
        <v/>
      </c>
      <c r="BQ133" s="70" t="str">
        <f t="shared" ca="1" si="183"/>
        <v/>
      </c>
      <c r="BR133" s="160" t="str">
        <f t="shared" ca="1" si="216"/>
        <v/>
      </c>
      <c r="BS133" s="638" t="str">
        <f t="shared" ca="1" si="184"/>
        <v/>
      </c>
      <c r="BT133" s="51" t="str">
        <f t="shared" ca="1" si="185"/>
        <v/>
      </c>
      <c r="BU133" s="59" t="str">
        <f t="shared" ca="1" si="186"/>
        <v/>
      </c>
      <c r="BV133" s="60" t="str">
        <f t="shared" ca="1" si="187"/>
        <v/>
      </c>
      <c r="BW133" s="209">
        <f ca="1">IF('ポイント要件確認等（個別表）'!AD133=1,ROUNDDOWN('ポイント要件確認等（個別表）'!AV133,-3),IF('ポイント要件確認等（個別表）'!AD133=2,ROUNDDOWN('ポイント要件確認等（個別表）'!BH133,-3),IF('ポイント要件確認等（個別表）'!AD133=3,ROUNDDOWN('ポイント要件確認等（個別表）'!BT133,-3),0)))</f>
        <v>0</v>
      </c>
      <c r="BX133" s="60" t="str">
        <f t="shared" ca="1" si="188"/>
        <v/>
      </c>
      <c r="BY133" s="210" t="e">
        <f t="shared" ca="1" si="236"/>
        <v>#VALUE!</v>
      </c>
      <c r="BZ133" s="210">
        <f t="shared" ca="1" si="237"/>
        <v>0</v>
      </c>
      <c r="CA133" s="60" t="str">
        <f t="shared" ca="1" si="189"/>
        <v/>
      </c>
      <c r="CB133" s="60" t="str">
        <f t="shared" ca="1" si="190"/>
        <v/>
      </c>
      <c r="CC133" s="636"/>
      <c r="CD133" s="60" t="str">
        <f t="shared" ca="1" si="191"/>
        <v/>
      </c>
      <c r="CE133" s="161" t="str">
        <f t="shared" ca="1" si="192"/>
        <v/>
      </c>
      <c r="CF133" s="225" t="str">
        <f t="shared" ca="1" si="193"/>
        <v>含税額</v>
      </c>
      <c r="CG133" s="226" t="str">
        <f t="shared" ca="1" si="194"/>
        <v/>
      </c>
      <c r="CH133" s="61"/>
      <c r="CI133" s="223"/>
      <c r="CJ133" s="213">
        <v>123</v>
      </c>
      <c r="CK133" s="218"/>
      <c r="CL133" s="51"/>
      <c r="CM133" s="68" t="str">
        <f>IFERROR(VLOOKUP(CL133,'（様式１号）３整理番号表'!$T$5:$V$15,2,FALSE),"")</f>
        <v/>
      </c>
      <c r="CN133" s="52"/>
      <c r="CO133" s="68" t="str">
        <f>IFERROR(VLOOKUP(CN133,'（様式１号）３整理番号表'!$T$19:$V$24,2,FALSE),"")</f>
        <v/>
      </c>
      <c r="CP133" s="52"/>
      <c r="CQ133" s="210">
        <f t="shared" si="238"/>
        <v>0</v>
      </c>
      <c r="CR133" s="227">
        <f t="shared" si="239"/>
        <v>0</v>
      </c>
      <c r="CS133" s="335" t="str">
        <f t="shared" ca="1" si="217"/>
        <v/>
      </c>
      <c r="CT133" s="31" t="str">
        <f t="shared" ca="1" si="195"/>
        <v/>
      </c>
      <c r="CU133" s="30" t="str">
        <f t="shared" ca="1" si="218"/>
        <v/>
      </c>
      <c r="CV133" s="236" t="str">
        <f t="shared" ca="1" si="196"/>
        <v/>
      </c>
      <c r="CW133" s="236" t="str">
        <f t="shared" ca="1" si="197"/>
        <v/>
      </c>
      <c r="CX133" s="236" t="str">
        <f t="shared" ca="1" si="198"/>
        <v/>
      </c>
      <c r="CY133" s="236" t="str">
        <f t="shared" ca="1" si="199"/>
        <v/>
      </c>
      <c r="CZ133" s="296" t="str">
        <f ca="1">IFERROR(VLOOKUP($CS133,'（様式１号）３整理番号表'!$Z$19:$AB$32,3,FALSE),"")</f>
        <v/>
      </c>
      <c r="DA133" s="239" t="str">
        <f t="shared" ca="1" si="200"/>
        <v/>
      </c>
      <c r="DB133" s="5"/>
      <c r="DC133" s="301" t="str">
        <f t="shared" ca="1" si="219"/>
        <v/>
      </c>
      <c r="DD133" s="304" t="str">
        <f t="shared" ca="1" si="222"/>
        <v/>
      </c>
      <c r="DE133" s="293" t="str">
        <f t="shared" ca="1" si="223"/>
        <v/>
      </c>
      <c r="DF133" s="293" t="str">
        <f t="shared" ca="1" si="224"/>
        <v/>
      </c>
      <c r="DG133" s="293" t="str">
        <f t="shared" ca="1" si="225"/>
        <v/>
      </c>
      <c r="DH133" s="293" t="str">
        <f t="shared" ca="1" si="226"/>
        <v/>
      </c>
      <c r="DI133" s="309" t="str">
        <f t="shared" ca="1" si="227"/>
        <v/>
      </c>
      <c r="DJ133" s="315" t="str">
        <f t="shared" ca="1" si="201"/>
        <v/>
      </c>
      <c r="DK133" s="5" t="str">
        <f t="shared" ca="1" si="228"/>
        <v/>
      </c>
      <c r="DL133" s="6"/>
      <c r="DM133" s="304"/>
      <c r="DN133" s="7"/>
      <c r="DO133" s="7"/>
      <c r="DP133" s="7"/>
      <c r="DQ133" s="7"/>
      <c r="DR133" s="298" t="str">
        <f>IFERROR(VLOOKUP($DL133,'（様式１号）３整理番号表'!$Z$19:$AB$32,3,FALSE),"")</f>
        <v/>
      </c>
      <c r="DS133" s="239" t="str">
        <f t="shared" si="202"/>
        <v/>
      </c>
      <c r="DT133" s="5"/>
      <c r="DU133" s="8"/>
      <c r="DV133" s="62" t="str">
        <f t="shared" ca="1" si="203"/>
        <v/>
      </c>
      <c r="DX133" s="320">
        <f t="shared" ca="1" si="259"/>
        <v>0</v>
      </c>
      <c r="DY133" s="320">
        <f t="shared" ca="1" si="259"/>
        <v>0</v>
      </c>
      <c r="DZ133" s="320">
        <f t="shared" ca="1" si="259"/>
        <v>0</v>
      </c>
      <c r="EA133" s="320">
        <f t="shared" ca="1" si="259"/>
        <v>0</v>
      </c>
      <c r="EB133" s="320">
        <f t="shared" ca="1" si="259"/>
        <v>0</v>
      </c>
      <c r="EC133" s="320">
        <f t="shared" ca="1" si="259"/>
        <v>0</v>
      </c>
      <c r="ED133" s="320">
        <f t="shared" ca="1" si="259"/>
        <v>0</v>
      </c>
      <c r="EE133" s="320">
        <f t="shared" ca="1" si="259"/>
        <v>0</v>
      </c>
      <c r="EF133" s="320">
        <f t="shared" ca="1" si="259"/>
        <v>0</v>
      </c>
      <c r="EG133" s="320">
        <f t="shared" ca="1" si="259"/>
        <v>0</v>
      </c>
      <c r="EH133" s="320">
        <f t="shared" ca="1" si="259"/>
        <v>0</v>
      </c>
      <c r="EI133" s="320">
        <f t="shared" ca="1" si="259"/>
        <v>0</v>
      </c>
      <c r="EJ133" s="320">
        <f t="shared" ca="1" si="259"/>
        <v>0</v>
      </c>
      <c r="EK133" s="320">
        <f t="shared" ca="1" si="259"/>
        <v>0</v>
      </c>
      <c r="EM133" s="278" t="str">
        <f t="shared" ca="1" si="254"/>
        <v/>
      </c>
      <c r="EN133" s="278" t="str">
        <f t="shared" ca="1" si="220"/>
        <v/>
      </c>
      <c r="EO133" s="278" t="str">
        <f t="shared" ca="1" si="221"/>
        <v/>
      </c>
      <c r="EP133" s="278" t="str">
        <f t="shared" ca="1" si="204"/>
        <v/>
      </c>
      <c r="EQ133" s="278" t="str">
        <f ca="1">IFERROR(INDEX('郵便番号（石川県）'!$A$3:$F$2574,MATCH(INDIRECT("'("&amp;EM133&amp;")'!E7"),'郵便番号（石川県）'!$A$3:$A$2574,0),6),"")</f>
        <v/>
      </c>
      <c r="ER133" s="278" t="str">
        <f ca="1">IFERROR(INDEX('郵便番号（石川県）'!$A$3:$F$2574,MATCH(INDIRECT("'("&amp;$EM133&amp;")'!E7"),'郵便番号（石川県）'!$A$3:$A$2574,0),5),"")</f>
        <v/>
      </c>
      <c r="ES133" s="278" t="str">
        <f t="shared" ca="1" si="205"/>
        <v/>
      </c>
      <c r="ET133" s="278" t="str">
        <f t="shared" ca="1" si="206"/>
        <v/>
      </c>
      <c r="EU133" s="278" t="str">
        <f t="shared" ca="1" si="207"/>
        <v/>
      </c>
      <c r="EV133" s="278" t="str">
        <f t="shared" ca="1" si="208"/>
        <v/>
      </c>
      <c r="EW133" s="278" t="str">
        <f t="shared" ca="1" si="209"/>
        <v/>
      </c>
      <c r="EX133" s="278" t="str">
        <f t="shared" ca="1" si="210"/>
        <v/>
      </c>
      <c r="EY133" s="278" t="str">
        <f t="shared" ca="1" si="211"/>
        <v/>
      </c>
      <c r="EZ133" s="278" t="str">
        <f t="shared" ca="1" si="212"/>
        <v/>
      </c>
      <c r="FA133" s="278" t="str">
        <f t="shared" ca="1" si="213"/>
        <v/>
      </c>
      <c r="FB133" s="661" t="str">
        <f t="shared" ca="1" si="214"/>
        <v/>
      </c>
      <c r="FC133" s="663">
        <v>123</v>
      </c>
      <c r="FD133" s="279" t="str">
        <f t="shared" ca="1" si="215"/>
        <v/>
      </c>
    </row>
    <row r="134" spans="1:160" ht="34.5" customHeight="1" x14ac:dyDescent="0.15">
      <c r="A134" s="401">
        <f t="shared" ca="1" si="24"/>
        <v>0</v>
      </c>
      <c r="B134" s="402">
        <f t="shared" si="154"/>
        <v>1</v>
      </c>
      <c r="C134" s="403">
        <f t="shared" ca="1" si="242"/>
        <v>0</v>
      </c>
      <c r="D134" s="403">
        <f t="shared" ca="1" si="243"/>
        <v>0</v>
      </c>
      <c r="E134" s="403">
        <f t="shared" ca="1" si="244"/>
        <v>0</v>
      </c>
      <c r="F134" s="403">
        <f t="shared" ca="1" si="245"/>
        <v>0</v>
      </c>
      <c r="G134" s="403">
        <f t="shared" ca="1" si="246"/>
        <v>0</v>
      </c>
      <c r="H134" s="403">
        <f t="shared" si="247"/>
        <v>0</v>
      </c>
      <c r="I134" s="403">
        <f t="shared" ca="1" si="248"/>
        <v>0</v>
      </c>
      <c r="J134" s="403">
        <f t="shared" ca="1" si="249"/>
        <v>0</v>
      </c>
      <c r="K134" s="402">
        <f t="shared" ca="1" si="250"/>
        <v>0</v>
      </c>
      <c r="L134" s="402">
        <f t="shared" ca="1" si="251"/>
        <v>0</v>
      </c>
      <c r="M134" s="402">
        <f t="shared" ca="1" si="252"/>
        <v>0</v>
      </c>
      <c r="N134" s="404" t="str">
        <f t="shared" ca="1" si="253"/>
        <v>石川県</v>
      </c>
      <c r="O134" s="63"/>
      <c r="P134" s="145" t="s">
        <v>412</v>
      </c>
      <c r="Q134" s="322" t="str">
        <f t="shared" ca="1" si="156"/>
        <v/>
      </c>
      <c r="R134" s="322" t="str">
        <f t="shared" ca="1" si="157"/>
        <v/>
      </c>
      <c r="S134" s="32" t="str">
        <f t="shared" ca="1" si="240"/>
        <v/>
      </c>
      <c r="T134" s="32" t="str">
        <f t="shared" ca="1" si="241"/>
        <v/>
      </c>
      <c r="U134" s="186" t="str">
        <f t="shared" ca="1" si="158"/>
        <v/>
      </c>
      <c r="V134" s="326">
        <f ca="1">IFERROR(VLOOKUP(U134,'（様式１号）３整理番号表'!$B$4:$H$5,2,FALSE),0)</f>
        <v>0</v>
      </c>
      <c r="W134" s="67">
        <f t="shared" ca="1" si="231"/>
        <v>0</v>
      </c>
      <c r="X134" s="23" t="str">
        <f t="shared" ca="1" si="229"/>
        <v/>
      </c>
      <c r="Y134" s="52" t="str">
        <f t="shared" ca="1" si="159"/>
        <v/>
      </c>
      <c r="Z134" s="68">
        <f ca="1">IFERROR(VLOOKUP(Y134,'（様式１号）３整理番号表'!$B$10:$H$16,2,FALSE),0)</f>
        <v>0</v>
      </c>
      <c r="AA134" s="52" t="str">
        <f t="shared" ca="1" si="160"/>
        <v/>
      </c>
      <c r="AB134" s="52" t="str">
        <f t="shared" ca="1" si="161"/>
        <v/>
      </c>
      <c r="AC134" s="68">
        <f ca="1">IFERROR(VLOOKUP(AB134,'（様式１号）３整理番号表'!$B$21:$H$22,2,FALSE),0)</f>
        <v>0</v>
      </c>
      <c r="AD134" s="52" t="str">
        <f t="shared" ca="1" si="155"/>
        <v/>
      </c>
      <c r="AE134" s="68">
        <f ca="1">IFERROR(VLOOKUP(AD134,'（様式１号）３整理番号表'!$B$26:$H$31,2,FALSE),0)</f>
        <v>0</v>
      </c>
      <c r="AF134" s="52" t="str">
        <f t="shared" ca="1" si="162"/>
        <v/>
      </c>
      <c r="AG134" s="68">
        <f ca="1">IFERROR(VLOOKUP(AF134,'（様式１号）３整理番号表'!$J$5:$N$59,2,FALSE),0)</f>
        <v>0</v>
      </c>
      <c r="AH134" s="51" t="str">
        <f t="shared" ca="1" si="163"/>
        <v/>
      </c>
      <c r="AI134" s="68">
        <f ca="1">IFERROR(VLOOKUP(AH134,'（様式１号）３整理番号表'!$P$5:$R$29,2,FALSE),0)</f>
        <v>0</v>
      </c>
      <c r="AJ134" s="71" t="str">
        <f t="shared" ca="1" si="164"/>
        <v/>
      </c>
      <c r="AK134" s="71" t="str">
        <f t="shared" ca="1" si="165"/>
        <v/>
      </c>
      <c r="AL134" s="71"/>
      <c r="AM134" s="51" t="str">
        <f t="shared" ca="1" si="166"/>
        <v/>
      </c>
      <c r="AN134" s="68">
        <f ca="1">IFERROR(VLOOKUP(AM134,'（様式１号）３整理番号表'!$P$5:$R$29,2,FALSE),0)</f>
        <v>0</v>
      </c>
      <c r="AO134" s="52" t="str">
        <f t="shared" ca="1" si="167"/>
        <v/>
      </c>
      <c r="AP134" s="68">
        <f t="shared" ca="1" si="232"/>
        <v>0</v>
      </c>
      <c r="AQ134" s="52" t="str">
        <f t="shared" ca="1" si="168"/>
        <v/>
      </c>
      <c r="AR134" s="23" t="str">
        <f t="shared" ca="1" si="169"/>
        <v/>
      </c>
      <c r="AS134" s="68" t="str">
        <f t="shared" ca="1" si="233"/>
        <v/>
      </c>
      <c r="AT134" s="188" t="str">
        <f t="shared" ca="1" si="170"/>
        <v/>
      </c>
      <c r="AU134" s="55" t="str">
        <f t="shared" ca="1" si="171"/>
        <v/>
      </c>
      <c r="AV134" s="655" t="str">
        <f t="shared" ca="1" si="256"/>
        <v/>
      </c>
      <c r="AW134" s="655" t="str">
        <f t="shared" ca="1" si="255"/>
        <v/>
      </c>
      <c r="AX134" s="655" t="str">
        <f t="shared" ca="1" si="255"/>
        <v/>
      </c>
      <c r="AY134" s="655" t="str">
        <f t="shared" ca="1" si="255"/>
        <v/>
      </c>
      <c r="AZ134" s="655" t="str">
        <f t="shared" ca="1" si="172"/>
        <v/>
      </c>
      <c r="BA134" s="655" t="str">
        <f t="shared" ca="1" si="257"/>
        <v/>
      </c>
      <c r="BB134" s="655" t="str">
        <f t="shared" ca="1" si="257"/>
        <v/>
      </c>
      <c r="BC134" s="655" t="str">
        <f t="shared" ca="1" si="257"/>
        <v/>
      </c>
      <c r="BD134" s="51" t="str">
        <f t="shared" ca="1" si="173"/>
        <v/>
      </c>
      <c r="BE134" s="52" t="str">
        <f t="shared" ca="1" si="174"/>
        <v/>
      </c>
      <c r="BF134" s="69">
        <f ca="1">IF(BD134&lt;&gt;"",INDEX('（様式１号）３整理番号表'!$AB$7:$AQ$12,MATCH(BD134,'（様式１号）３整理番号表'!$AA$7:$AA$12,0),MATCH(BE134,'（様式１号）３整理番号表'!$AB$6:$AQ$6,0)),0)</f>
        <v>0</v>
      </c>
      <c r="BG134" s="71" t="str">
        <f t="shared" ca="1" si="234"/>
        <v/>
      </c>
      <c r="BH134" s="54" t="str">
        <f t="shared" ca="1" si="235"/>
        <v/>
      </c>
      <c r="BI134" s="55" t="str">
        <f t="shared" ca="1" si="175"/>
        <v/>
      </c>
      <c r="BJ134" s="54" t="str">
        <f t="shared" ca="1" si="176"/>
        <v/>
      </c>
      <c r="BK134" s="53" t="str">
        <f t="shared" ca="1" si="177"/>
        <v/>
      </c>
      <c r="BL134" s="56" t="str">
        <f t="shared" ca="1" si="178"/>
        <v/>
      </c>
      <c r="BM134" s="57" t="str">
        <f t="shared" ca="1" si="179"/>
        <v/>
      </c>
      <c r="BN134" s="58" t="str">
        <f t="shared" ca="1" si="180"/>
        <v/>
      </c>
      <c r="BO134" s="56" t="str">
        <f t="shared" ca="1" si="181"/>
        <v/>
      </c>
      <c r="BP134" s="72" t="str">
        <f t="shared" ca="1" si="182"/>
        <v/>
      </c>
      <c r="BQ134" s="70" t="str">
        <f t="shared" ca="1" si="183"/>
        <v/>
      </c>
      <c r="BR134" s="160" t="str">
        <f t="shared" ca="1" si="216"/>
        <v/>
      </c>
      <c r="BS134" s="638" t="str">
        <f t="shared" ca="1" si="184"/>
        <v/>
      </c>
      <c r="BT134" s="51" t="str">
        <f t="shared" ca="1" si="185"/>
        <v/>
      </c>
      <c r="BU134" s="59" t="str">
        <f t="shared" ca="1" si="186"/>
        <v/>
      </c>
      <c r="BV134" s="60" t="str">
        <f t="shared" ca="1" si="187"/>
        <v/>
      </c>
      <c r="BW134" s="209">
        <f ca="1">IF('ポイント要件確認等（個別表）'!AD134=1,ROUNDDOWN('ポイント要件確認等（個別表）'!AV134,-3),IF('ポイント要件確認等（個別表）'!AD134=2,ROUNDDOWN('ポイント要件確認等（個別表）'!BH134,-3),IF('ポイント要件確認等（個別表）'!AD134=3,ROUNDDOWN('ポイント要件確認等（個別表）'!BT134,-3),0)))</f>
        <v>0</v>
      </c>
      <c r="BX134" s="60" t="str">
        <f t="shared" ca="1" si="188"/>
        <v/>
      </c>
      <c r="BY134" s="210" t="e">
        <f t="shared" ca="1" si="236"/>
        <v>#VALUE!</v>
      </c>
      <c r="BZ134" s="210">
        <f t="shared" ca="1" si="237"/>
        <v>0</v>
      </c>
      <c r="CA134" s="60" t="str">
        <f t="shared" ca="1" si="189"/>
        <v/>
      </c>
      <c r="CB134" s="60" t="str">
        <f t="shared" ca="1" si="190"/>
        <v/>
      </c>
      <c r="CC134" s="636"/>
      <c r="CD134" s="60" t="str">
        <f t="shared" ca="1" si="191"/>
        <v/>
      </c>
      <c r="CE134" s="161" t="str">
        <f t="shared" ca="1" si="192"/>
        <v/>
      </c>
      <c r="CF134" s="225" t="str">
        <f t="shared" ca="1" si="193"/>
        <v>含税額</v>
      </c>
      <c r="CG134" s="226" t="str">
        <f t="shared" ca="1" si="194"/>
        <v/>
      </c>
      <c r="CH134" s="61"/>
      <c r="CI134" s="223"/>
      <c r="CJ134" s="213">
        <v>124</v>
      </c>
      <c r="CK134" s="218"/>
      <c r="CL134" s="51"/>
      <c r="CM134" s="68" t="str">
        <f>IFERROR(VLOOKUP(CL134,'（様式１号）３整理番号表'!$T$5:$V$15,2,FALSE),"")</f>
        <v/>
      </c>
      <c r="CN134" s="52"/>
      <c r="CO134" s="68" t="str">
        <f>IFERROR(VLOOKUP(CN134,'（様式１号）３整理番号表'!$T$19:$V$24,2,FALSE),"")</f>
        <v/>
      </c>
      <c r="CP134" s="52"/>
      <c r="CQ134" s="210">
        <f t="shared" si="238"/>
        <v>0</v>
      </c>
      <c r="CR134" s="227">
        <f t="shared" si="239"/>
        <v>0</v>
      </c>
      <c r="CS134" s="335" t="str">
        <f t="shared" ca="1" si="217"/>
        <v/>
      </c>
      <c r="CT134" s="31" t="str">
        <f t="shared" ca="1" si="195"/>
        <v/>
      </c>
      <c r="CU134" s="30" t="str">
        <f t="shared" ca="1" si="218"/>
        <v/>
      </c>
      <c r="CV134" s="236" t="str">
        <f t="shared" ca="1" si="196"/>
        <v/>
      </c>
      <c r="CW134" s="236" t="str">
        <f t="shared" ca="1" si="197"/>
        <v/>
      </c>
      <c r="CX134" s="236" t="str">
        <f t="shared" ca="1" si="198"/>
        <v/>
      </c>
      <c r="CY134" s="236" t="str">
        <f t="shared" ca="1" si="199"/>
        <v/>
      </c>
      <c r="CZ134" s="296" t="str">
        <f ca="1">IFERROR(VLOOKUP($CS134,'（様式１号）３整理番号表'!$Z$19:$AB$32,3,FALSE),"")</f>
        <v/>
      </c>
      <c r="DA134" s="239" t="str">
        <f t="shared" ca="1" si="200"/>
        <v/>
      </c>
      <c r="DB134" s="5"/>
      <c r="DC134" s="301" t="str">
        <f t="shared" ca="1" si="219"/>
        <v/>
      </c>
      <c r="DD134" s="304" t="str">
        <f t="shared" ca="1" si="222"/>
        <v/>
      </c>
      <c r="DE134" s="293" t="str">
        <f t="shared" ca="1" si="223"/>
        <v/>
      </c>
      <c r="DF134" s="293" t="str">
        <f t="shared" ca="1" si="224"/>
        <v/>
      </c>
      <c r="DG134" s="293" t="str">
        <f t="shared" ca="1" si="225"/>
        <v/>
      </c>
      <c r="DH134" s="293" t="str">
        <f t="shared" ca="1" si="226"/>
        <v/>
      </c>
      <c r="DI134" s="309" t="str">
        <f t="shared" ca="1" si="227"/>
        <v/>
      </c>
      <c r="DJ134" s="315" t="str">
        <f t="shared" ca="1" si="201"/>
        <v/>
      </c>
      <c r="DK134" s="5" t="str">
        <f t="shared" ca="1" si="228"/>
        <v/>
      </c>
      <c r="DL134" s="6"/>
      <c r="DM134" s="304"/>
      <c r="DN134" s="7"/>
      <c r="DO134" s="7"/>
      <c r="DP134" s="7"/>
      <c r="DQ134" s="7"/>
      <c r="DR134" s="298" t="str">
        <f>IFERROR(VLOOKUP($DL134,'（様式１号）３整理番号表'!$Z$19:$AB$32,3,FALSE),"")</f>
        <v/>
      </c>
      <c r="DS134" s="239" t="str">
        <f t="shared" si="202"/>
        <v/>
      </c>
      <c r="DT134" s="5"/>
      <c r="DU134" s="8"/>
      <c r="DV134" s="62" t="str">
        <f t="shared" ca="1" si="203"/>
        <v/>
      </c>
      <c r="DX134" s="320">
        <f t="shared" ca="1" si="259"/>
        <v>0</v>
      </c>
      <c r="DY134" s="320">
        <f t="shared" ca="1" si="259"/>
        <v>0</v>
      </c>
      <c r="DZ134" s="320">
        <f t="shared" ca="1" si="259"/>
        <v>0</v>
      </c>
      <c r="EA134" s="320">
        <f t="shared" ca="1" si="259"/>
        <v>0</v>
      </c>
      <c r="EB134" s="320">
        <f t="shared" ca="1" si="259"/>
        <v>0</v>
      </c>
      <c r="EC134" s="320">
        <f t="shared" ca="1" si="259"/>
        <v>0</v>
      </c>
      <c r="ED134" s="320">
        <f t="shared" ca="1" si="259"/>
        <v>0</v>
      </c>
      <c r="EE134" s="320">
        <f t="shared" ca="1" si="259"/>
        <v>0</v>
      </c>
      <c r="EF134" s="320">
        <f t="shared" ca="1" si="259"/>
        <v>0</v>
      </c>
      <c r="EG134" s="320">
        <f t="shared" ca="1" si="259"/>
        <v>0</v>
      </c>
      <c r="EH134" s="320">
        <f t="shared" ca="1" si="259"/>
        <v>0</v>
      </c>
      <c r="EI134" s="320">
        <f t="shared" ca="1" si="259"/>
        <v>0</v>
      </c>
      <c r="EJ134" s="320">
        <f t="shared" ca="1" si="259"/>
        <v>0</v>
      </c>
      <c r="EK134" s="320">
        <f t="shared" ca="1" si="259"/>
        <v>0</v>
      </c>
      <c r="EM134" s="278" t="str">
        <f t="shared" ca="1" si="254"/>
        <v/>
      </c>
      <c r="EN134" s="278" t="str">
        <f t="shared" ca="1" si="220"/>
        <v/>
      </c>
      <c r="EO134" s="278" t="str">
        <f t="shared" ca="1" si="221"/>
        <v/>
      </c>
      <c r="EP134" s="278" t="str">
        <f t="shared" ca="1" si="204"/>
        <v/>
      </c>
      <c r="EQ134" s="278" t="str">
        <f ca="1">IFERROR(INDEX('郵便番号（石川県）'!$A$3:$F$2574,MATCH(INDIRECT("'("&amp;EM134&amp;")'!E7"),'郵便番号（石川県）'!$A$3:$A$2574,0),6),"")</f>
        <v/>
      </c>
      <c r="ER134" s="278" t="str">
        <f ca="1">IFERROR(INDEX('郵便番号（石川県）'!$A$3:$F$2574,MATCH(INDIRECT("'("&amp;$EM134&amp;")'!E7"),'郵便番号（石川県）'!$A$3:$A$2574,0),5),"")</f>
        <v/>
      </c>
      <c r="ES134" s="278" t="str">
        <f t="shared" ca="1" si="205"/>
        <v/>
      </c>
      <c r="ET134" s="278" t="str">
        <f t="shared" ca="1" si="206"/>
        <v/>
      </c>
      <c r="EU134" s="278" t="str">
        <f t="shared" ca="1" si="207"/>
        <v/>
      </c>
      <c r="EV134" s="278" t="str">
        <f t="shared" ca="1" si="208"/>
        <v/>
      </c>
      <c r="EW134" s="278" t="str">
        <f t="shared" ca="1" si="209"/>
        <v/>
      </c>
      <c r="EX134" s="278" t="str">
        <f t="shared" ca="1" si="210"/>
        <v/>
      </c>
      <c r="EY134" s="278" t="str">
        <f t="shared" ca="1" si="211"/>
        <v/>
      </c>
      <c r="EZ134" s="278" t="str">
        <f t="shared" ca="1" si="212"/>
        <v/>
      </c>
      <c r="FA134" s="278" t="str">
        <f t="shared" ca="1" si="213"/>
        <v/>
      </c>
      <c r="FB134" s="661" t="str">
        <f t="shared" ca="1" si="214"/>
        <v/>
      </c>
      <c r="FC134" s="664">
        <v>124</v>
      </c>
      <c r="FD134" s="279" t="str">
        <f t="shared" ca="1" si="215"/>
        <v/>
      </c>
    </row>
    <row r="135" spans="1:160" ht="34.5" customHeight="1" x14ac:dyDescent="0.15">
      <c r="A135" s="401">
        <f t="shared" ca="1" si="24"/>
        <v>0</v>
      </c>
      <c r="B135" s="402">
        <f t="shared" si="154"/>
        <v>1</v>
      </c>
      <c r="C135" s="403">
        <f t="shared" ca="1" si="242"/>
        <v>0</v>
      </c>
      <c r="D135" s="403">
        <f t="shared" ca="1" si="243"/>
        <v>0</v>
      </c>
      <c r="E135" s="403">
        <f t="shared" ca="1" si="244"/>
        <v>0</v>
      </c>
      <c r="F135" s="403">
        <f t="shared" ca="1" si="245"/>
        <v>0</v>
      </c>
      <c r="G135" s="403">
        <f t="shared" ca="1" si="246"/>
        <v>0</v>
      </c>
      <c r="H135" s="403">
        <f t="shared" si="247"/>
        <v>0</v>
      </c>
      <c r="I135" s="403">
        <f t="shared" ca="1" si="248"/>
        <v>0</v>
      </c>
      <c r="J135" s="403">
        <f t="shared" ca="1" si="249"/>
        <v>0</v>
      </c>
      <c r="K135" s="402">
        <f t="shared" ca="1" si="250"/>
        <v>0</v>
      </c>
      <c r="L135" s="402">
        <f t="shared" ca="1" si="251"/>
        <v>0</v>
      </c>
      <c r="M135" s="402">
        <f t="shared" ca="1" si="252"/>
        <v>0</v>
      </c>
      <c r="N135" s="404" t="str">
        <f t="shared" ca="1" si="253"/>
        <v>石川県</v>
      </c>
      <c r="O135" s="63"/>
      <c r="P135" s="145" t="s">
        <v>412</v>
      </c>
      <c r="Q135" s="322" t="str">
        <f t="shared" ca="1" si="156"/>
        <v/>
      </c>
      <c r="R135" s="322" t="str">
        <f t="shared" ca="1" si="157"/>
        <v/>
      </c>
      <c r="S135" s="32" t="str">
        <f t="shared" ca="1" si="240"/>
        <v/>
      </c>
      <c r="T135" s="32" t="str">
        <f t="shared" ca="1" si="241"/>
        <v/>
      </c>
      <c r="U135" s="186" t="str">
        <f t="shared" ca="1" si="158"/>
        <v/>
      </c>
      <c r="V135" s="326">
        <f ca="1">IFERROR(VLOOKUP(U135,'（様式１号）３整理番号表'!$B$4:$H$5,2,FALSE),0)</f>
        <v>0</v>
      </c>
      <c r="W135" s="67">
        <f t="shared" ca="1" si="231"/>
        <v>0</v>
      </c>
      <c r="X135" s="23" t="str">
        <f t="shared" ca="1" si="229"/>
        <v/>
      </c>
      <c r="Y135" s="52" t="str">
        <f t="shared" ca="1" si="159"/>
        <v/>
      </c>
      <c r="Z135" s="68">
        <f ca="1">IFERROR(VLOOKUP(Y135,'（様式１号）３整理番号表'!$B$10:$H$16,2,FALSE),0)</f>
        <v>0</v>
      </c>
      <c r="AA135" s="52" t="str">
        <f t="shared" ca="1" si="160"/>
        <v/>
      </c>
      <c r="AB135" s="52" t="str">
        <f t="shared" ca="1" si="161"/>
        <v/>
      </c>
      <c r="AC135" s="68">
        <f ca="1">IFERROR(VLOOKUP(AB135,'（様式１号）３整理番号表'!$B$21:$H$22,2,FALSE),0)</f>
        <v>0</v>
      </c>
      <c r="AD135" s="52" t="str">
        <f t="shared" ca="1" si="155"/>
        <v/>
      </c>
      <c r="AE135" s="68">
        <f ca="1">IFERROR(VLOOKUP(AD135,'（様式１号）３整理番号表'!$B$26:$H$31,2,FALSE),0)</f>
        <v>0</v>
      </c>
      <c r="AF135" s="52" t="str">
        <f t="shared" ca="1" si="162"/>
        <v/>
      </c>
      <c r="AG135" s="68">
        <f ca="1">IFERROR(VLOOKUP(AF135,'（様式１号）３整理番号表'!$J$5:$N$59,2,FALSE),0)</f>
        <v>0</v>
      </c>
      <c r="AH135" s="51" t="str">
        <f t="shared" ca="1" si="163"/>
        <v/>
      </c>
      <c r="AI135" s="68">
        <f ca="1">IFERROR(VLOOKUP(AH135,'（様式１号）３整理番号表'!$P$5:$R$29,2,FALSE),0)</f>
        <v>0</v>
      </c>
      <c r="AJ135" s="71" t="str">
        <f t="shared" ca="1" si="164"/>
        <v/>
      </c>
      <c r="AK135" s="71" t="str">
        <f t="shared" ca="1" si="165"/>
        <v/>
      </c>
      <c r="AL135" s="71"/>
      <c r="AM135" s="51" t="str">
        <f t="shared" ca="1" si="166"/>
        <v/>
      </c>
      <c r="AN135" s="68">
        <f ca="1">IFERROR(VLOOKUP(AM135,'（様式１号）３整理番号表'!$P$5:$R$29,2,FALSE),0)</f>
        <v>0</v>
      </c>
      <c r="AO135" s="52" t="str">
        <f t="shared" ca="1" si="167"/>
        <v/>
      </c>
      <c r="AP135" s="68">
        <f t="shared" ca="1" si="232"/>
        <v>0</v>
      </c>
      <c r="AQ135" s="52" t="str">
        <f t="shared" ca="1" si="168"/>
        <v/>
      </c>
      <c r="AR135" s="23" t="str">
        <f t="shared" ca="1" si="169"/>
        <v/>
      </c>
      <c r="AS135" s="68" t="str">
        <f t="shared" ca="1" si="233"/>
        <v/>
      </c>
      <c r="AT135" s="188" t="str">
        <f t="shared" ca="1" si="170"/>
        <v/>
      </c>
      <c r="AU135" s="55" t="str">
        <f t="shared" ca="1" si="171"/>
        <v/>
      </c>
      <c r="AV135" s="655" t="str">
        <f t="shared" ca="1" si="256"/>
        <v/>
      </c>
      <c r="AW135" s="655" t="str">
        <f t="shared" ca="1" si="255"/>
        <v/>
      </c>
      <c r="AX135" s="655" t="str">
        <f t="shared" ca="1" si="255"/>
        <v/>
      </c>
      <c r="AY135" s="655" t="str">
        <f t="shared" ca="1" si="255"/>
        <v/>
      </c>
      <c r="AZ135" s="655" t="str">
        <f t="shared" ca="1" si="172"/>
        <v/>
      </c>
      <c r="BA135" s="655" t="str">
        <f t="shared" ca="1" si="257"/>
        <v/>
      </c>
      <c r="BB135" s="655" t="str">
        <f t="shared" ca="1" si="257"/>
        <v/>
      </c>
      <c r="BC135" s="655" t="str">
        <f t="shared" ca="1" si="257"/>
        <v/>
      </c>
      <c r="BD135" s="51" t="str">
        <f t="shared" ca="1" si="173"/>
        <v/>
      </c>
      <c r="BE135" s="52" t="str">
        <f t="shared" ca="1" si="174"/>
        <v/>
      </c>
      <c r="BF135" s="69">
        <f ca="1">IF(BD135&lt;&gt;"",INDEX('（様式１号）３整理番号表'!$AB$7:$AQ$12,MATCH(BD135,'（様式１号）３整理番号表'!$AA$7:$AA$12,0),MATCH(BE135,'（様式１号）３整理番号表'!$AB$6:$AQ$6,0)),0)</f>
        <v>0</v>
      </c>
      <c r="BG135" s="71" t="str">
        <f t="shared" ca="1" si="234"/>
        <v/>
      </c>
      <c r="BH135" s="54" t="str">
        <f t="shared" ca="1" si="235"/>
        <v/>
      </c>
      <c r="BI135" s="55" t="str">
        <f t="shared" ca="1" si="175"/>
        <v/>
      </c>
      <c r="BJ135" s="54" t="str">
        <f t="shared" ca="1" si="176"/>
        <v/>
      </c>
      <c r="BK135" s="53" t="str">
        <f t="shared" ca="1" si="177"/>
        <v/>
      </c>
      <c r="BL135" s="56" t="str">
        <f t="shared" ca="1" si="178"/>
        <v/>
      </c>
      <c r="BM135" s="57" t="str">
        <f t="shared" ca="1" si="179"/>
        <v/>
      </c>
      <c r="BN135" s="58" t="str">
        <f t="shared" ca="1" si="180"/>
        <v/>
      </c>
      <c r="BO135" s="56" t="str">
        <f t="shared" ca="1" si="181"/>
        <v/>
      </c>
      <c r="BP135" s="72" t="str">
        <f t="shared" ca="1" si="182"/>
        <v/>
      </c>
      <c r="BQ135" s="70" t="str">
        <f t="shared" ca="1" si="183"/>
        <v/>
      </c>
      <c r="BR135" s="160" t="str">
        <f t="shared" ca="1" si="216"/>
        <v/>
      </c>
      <c r="BS135" s="638" t="str">
        <f t="shared" ca="1" si="184"/>
        <v/>
      </c>
      <c r="BT135" s="51" t="str">
        <f t="shared" ca="1" si="185"/>
        <v/>
      </c>
      <c r="BU135" s="59" t="str">
        <f t="shared" ca="1" si="186"/>
        <v/>
      </c>
      <c r="BV135" s="60" t="str">
        <f t="shared" ca="1" si="187"/>
        <v/>
      </c>
      <c r="BW135" s="209">
        <f ca="1">IF('ポイント要件確認等（個別表）'!AD135=1,ROUNDDOWN('ポイント要件確認等（個別表）'!AV135,-3),IF('ポイント要件確認等（個別表）'!AD135=2,ROUNDDOWN('ポイント要件確認等（個別表）'!BH135,-3),IF('ポイント要件確認等（個別表）'!AD135=3,ROUNDDOWN('ポイント要件確認等（個別表）'!BT135,-3),0)))</f>
        <v>0</v>
      </c>
      <c r="BX135" s="60" t="str">
        <f t="shared" ca="1" si="188"/>
        <v/>
      </c>
      <c r="BY135" s="210" t="e">
        <f t="shared" ca="1" si="236"/>
        <v>#VALUE!</v>
      </c>
      <c r="BZ135" s="210">
        <f t="shared" ca="1" si="237"/>
        <v>0</v>
      </c>
      <c r="CA135" s="60" t="str">
        <f t="shared" ca="1" si="189"/>
        <v/>
      </c>
      <c r="CB135" s="60" t="str">
        <f t="shared" ca="1" si="190"/>
        <v/>
      </c>
      <c r="CC135" s="636"/>
      <c r="CD135" s="60" t="str">
        <f t="shared" ca="1" si="191"/>
        <v/>
      </c>
      <c r="CE135" s="161" t="str">
        <f t="shared" ca="1" si="192"/>
        <v/>
      </c>
      <c r="CF135" s="225" t="str">
        <f t="shared" ca="1" si="193"/>
        <v>含税額</v>
      </c>
      <c r="CG135" s="226" t="str">
        <f t="shared" ca="1" si="194"/>
        <v/>
      </c>
      <c r="CH135" s="61"/>
      <c r="CI135" s="223"/>
      <c r="CJ135" s="213">
        <v>125</v>
      </c>
      <c r="CK135" s="218"/>
      <c r="CL135" s="51"/>
      <c r="CM135" s="68" t="str">
        <f>IFERROR(VLOOKUP(CL135,'（様式１号）３整理番号表'!$T$5:$V$15,2,FALSE),"")</f>
        <v/>
      </c>
      <c r="CN135" s="52"/>
      <c r="CO135" s="68" t="str">
        <f>IFERROR(VLOOKUP(CN135,'（様式１号）３整理番号表'!$T$19:$V$24,2,FALSE),"")</f>
        <v/>
      </c>
      <c r="CP135" s="52"/>
      <c r="CQ135" s="210">
        <f t="shared" si="238"/>
        <v>0</v>
      </c>
      <c r="CR135" s="227">
        <f t="shared" si="239"/>
        <v>0</v>
      </c>
      <c r="CS135" s="335" t="str">
        <f t="shared" ca="1" si="217"/>
        <v/>
      </c>
      <c r="CT135" s="31" t="str">
        <f t="shared" ca="1" si="195"/>
        <v/>
      </c>
      <c r="CU135" s="30" t="str">
        <f t="shared" ca="1" si="218"/>
        <v/>
      </c>
      <c r="CV135" s="236" t="str">
        <f t="shared" ca="1" si="196"/>
        <v/>
      </c>
      <c r="CW135" s="236" t="str">
        <f t="shared" ca="1" si="197"/>
        <v/>
      </c>
      <c r="CX135" s="236" t="str">
        <f t="shared" ca="1" si="198"/>
        <v/>
      </c>
      <c r="CY135" s="236" t="str">
        <f t="shared" ca="1" si="199"/>
        <v/>
      </c>
      <c r="CZ135" s="296" t="str">
        <f ca="1">IFERROR(VLOOKUP($CS135,'（様式１号）３整理番号表'!$Z$19:$AB$32,3,FALSE),"")</f>
        <v/>
      </c>
      <c r="DA135" s="239" t="str">
        <f t="shared" ca="1" si="200"/>
        <v/>
      </c>
      <c r="DB135" s="5"/>
      <c r="DC135" s="301" t="str">
        <f t="shared" ca="1" si="219"/>
        <v/>
      </c>
      <c r="DD135" s="304" t="str">
        <f t="shared" ca="1" si="222"/>
        <v/>
      </c>
      <c r="DE135" s="293" t="str">
        <f t="shared" ca="1" si="223"/>
        <v/>
      </c>
      <c r="DF135" s="293" t="str">
        <f t="shared" ca="1" si="224"/>
        <v/>
      </c>
      <c r="DG135" s="293" t="str">
        <f t="shared" ca="1" si="225"/>
        <v/>
      </c>
      <c r="DH135" s="293" t="str">
        <f t="shared" ca="1" si="226"/>
        <v/>
      </c>
      <c r="DI135" s="309" t="str">
        <f t="shared" ca="1" si="227"/>
        <v/>
      </c>
      <c r="DJ135" s="315" t="str">
        <f t="shared" ca="1" si="201"/>
        <v/>
      </c>
      <c r="DK135" s="5" t="str">
        <f t="shared" ca="1" si="228"/>
        <v/>
      </c>
      <c r="DL135" s="6"/>
      <c r="DM135" s="304"/>
      <c r="DN135" s="7"/>
      <c r="DO135" s="7"/>
      <c r="DP135" s="7"/>
      <c r="DQ135" s="7"/>
      <c r="DR135" s="298" t="str">
        <f>IFERROR(VLOOKUP($DL135,'（様式１号）３整理番号表'!$Z$19:$AB$32,3,FALSE),"")</f>
        <v/>
      </c>
      <c r="DS135" s="239" t="str">
        <f t="shared" si="202"/>
        <v/>
      </c>
      <c r="DT135" s="5"/>
      <c r="DU135" s="8"/>
      <c r="DV135" s="62" t="str">
        <f t="shared" ca="1" si="203"/>
        <v/>
      </c>
      <c r="DX135" s="320">
        <f t="shared" ca="1" si="259"/>
        <v>0</v>
      </c>
      <c r="DY135" s="320">
        <f t="shared" ca="1" si="259"/>
        <v>0</v>
      </c>
      <c r="DZ135" s="320">
        <f t="shared" ca="1" si="259"/>
        <v>0</v>
      </c>
      <c r="EA135" s="320">
        <f t="shared" ca="1" si="259"/>
        <v>0</v>
      </c>
      <c r="EB135" s="320">
        <f t="shared" ca="1" si="259"/>
        <v>0</v>
      </c>
      <c r="EC135" s="320">
        <f t="shared" ca="1" si="259"/>
        <v>0</v>
      </c>
      <c r="ED135" s="320">
        <f t="shared" ca="1" si="259"/>
        <v>0</v>
      </c>
      <c r="EE135" s="320">
        <f t="shared" ca="1" si="259"/>
        <v>0</v>
      </c>
      <c r="EF135" s="320">
        <f t="shared" ca="1" si="259"/>
        <v>0</v>
      </c>
      <c r="EG135" s="320">
        <f t="shared" ca="1" si="259"/>
        <v>0</v>
      </c>
      <c r="EH135" s="320">
        <f t="shared" ca="1" si="259"/>
        <v>0</v>
      </c>
      <c r="EI135" s="320">
        <f t="shared" ca="1" si="259"/>
        <v>0</v>
      </c>
      <c r="EJ135" s="320">
        <f t="shared" ca="1" si="259"/>
        <v>0</v>
      </c>
      <c r="EK135" s="320">
        <f t="shared" ca="1" si="259"/>
        <v>0</v>
      </c>
      <c r="EM135" s="278" t="str">
        <f t="shared" ca="1" si="254"/>
        <v/>
      </c>
      <c r="EN135" s="278" t="str">
        <f t="shared" ca="1" si="220"/>
        <v/>
      </c>
      <c r="EO135" s="278" t="str">
        <f t="shared" ca="1" si="221"/>
        <v/>
      </c>
      <c r="EP135" s="278" t="str">
        <f t="shared" ca="1" si="204"/>
        <v/>
      </c>
      <c r="EQ135" s="278" t="str">
        <f ca="1">IFERROR(INDEX('郵便番号（石川県）'!$A$3:$F$2574,MATCH(INDIRECT("'("&amp;EM135&amp;")'!E7"),'郵便番号（石川県）'!$A$3:$A$2574,0),6),"")</f>
        <v/>
      </c>
      <c r="ER135" s="278" t="str">
        <f ca="1">IFERROR(INDEX('郵便番号（石川県）'!$A$3:$F$2574,MATCH(INDIRECT("'("&amp;$EM135&amp;")'!E7"),'郵便番号（石川県）'!$A$3:$A$2574,0),5),"")</f>
        <v/>
      </c>
      <c r="ES135" s="278" t="str">
        <f t="shared" ca="1" si="205"/>
        <v/>
      </c>
      <c r="ET135" s="278" t="str">
        <f t="shared" ca="1" si="206"/>
        <v/>
      </c>
      <c r="EU135" s="278" t="str">
        <f t="shared" ca="1" si="207"/>
        <v/>
      </c>
      <c r="EV135" s="278" t="str">
        <f t="shared" ca="1" si="208"/>
        <v/>
      </c>
      <c r="EW135" s="278" t="str">
        <f t="shared" ca="1" si="209"/>
        <v/>
      </c>
      <c r="EX135" s="278" t="str">
        <f t="shared" ca="1" si="210"/>
        <v/>
      </c>
      <c r="EY135" s="278" t="str">
        <f t="shared" ca="1" si="211"/>
        <v/>
      </c>
      <c r="EZ135" s="278" t="str">
        <f t="shared" ca="1" si="212"/>
        <v/>
      </c>
      <c r="FA135" s="278" t="str">
        <f t="shared" ca="1" si="213"/>
        <v/>
      </c>
      <c r="FB135" s="661" t="str">
        <f t="shared" ca="1" si="214"/>
        <v/>
      </c>
      <c r="FC135" s="663">
        <v>125</v>
      </c>
      <c r="FD135" s="279" t="str">
        <f t="shared" ca="1" si="215"/>
        <v/>
      </c>
    </row>
    <row r="136" spans="1:160" ht="34.5" customHeight="1" x14ac:dyDescent="0.15">
      <c r="A136" s="401">
        <f t="shared" ca="1" si="24"/>
        <v>0</v>
      </c>
      <c r="B136" s="402">
        <f t="shared" si="154"/>
        <v>1</v>
      </c>
      <c r="C136" s="403">
        <f t="shared" ca="1" si="242"/>
        <v>0</v>
      </c>
      <c r="D136" s="403">
        <f t="shared" ca="1" si="243"/>
        <v>0</v>
      </c>
      <c r="E136" s="403">
        <f t="shared" ca="1" si="244"/>
        <v>0</v>
      </c>
      <c r="F136" s="403">
        <f t="shared" ca="1" si="245"/>
        <v>0</v>
      </c>
      <c r="G136" s="403">
        <f t="shared" ca="1" si="246"/>
        <v>0</v>
      </c>
      <c r="H136" s="403">
        <f t="shared" si="247"/>
        <v>0</v>
      </c>
      <c r="I136" s="403">
        <f t="shared" ca="1" si="248"/>
        <v>0</v>
      </c>
      <c r="J136" s="403">
        <f t="shared" ca="1" si="249"/>
        <v>0</v>
      </c>
      <c r="K136" s="402">
        <f t="shared" ca="1" si="250"/>
        <v>0</v>
      </c>
      <c r="L136" s="402">
        <f t="shared" ca="1" si="251"/>
        <v>0</v>
      </c>
      <c r="M136" s="402">
        <f t="shared" ca="1" si="252"/>
        <v>0</v>
      </c>
      <c r="N136" s="404" t="str">
        <f t="shared" ca="1" si="253"/>
        <v>石川県</v>
      </c>
      <c r="O136" s="63"/>
      <c r="P136" s="145" t="s">
        <v>412</v>
      </c>
      <c r="Q136" s="322" t="str">
        <f t="shared" ca="1" si="156"/>
        <v/>
      </c>
      <c r="R136" s="322" t="str">
        <f t="shared" ca="1" si="157"/>
        <v/>
      </c>
      <c r="S136" s="32" t="str">
        <f t="shared" ca="1" si="240"/>
        <v/>
      </c>
      <c r="T136" s="32" t="str">
        <f t="shared" ca="1" si="241"/>
        <v/>
      </c>
      <c r="U136" s="186" t="str">
        <f t="shared" ca="1" si="158"/>
        <v/>
      </c>
      <c r="V136" s="326">
        <f ca="1">IFERROR(VLOOKUP(U136,'（様式１号）３整理番号表'!$B$4:$H$5,2,FALSE),0)</f>
        <v>0</v>
      </c>
      <c r="W136" s="67">
        <f t="shared" ca="1" si="231"/>
        <v>0</v>
      </c>
      <c r="X136" s="23" t="str">
        <f t="shared" ca="1" si="229"/>
        <v/>
      </c>
      <c r="Y136" s="52" t="str">
        <f t="shared" ca="1" si="159"/>
        <v/>
      </c>
      <c r="Z136" s="68">
        <f ca="1">IFERROR(VLOOKUP(Y136,'（様式１号）３整理番号表'!$B$10:$H$16,2,FALSE),0)</f>
        <v>0</v>
      </c>
      <c r="AA136" s="52" t="str">
        <f t="shared" ca="1" si="160"/>
        <v/>
      </c>
      <c r="AB136" s="52" t="str">
        <f t="shared" ca="1" si="161"/>
        <v/>
      </c>
      <c r="AC136" s="68">
        <f ca="1">IFERROR(VLOOKUP(AB136,'（様式１号）３整理番号表'!$B$21:$H$22,2,FALSE),0)</f>
        <v>0</v>
      </c>
      <c r="AD136" s="52" t="str">
        <f t="shared" ca="1" si="155"/>
        <v/>
      </c>
      <c r="AE136" s="68">
        <f ca="1">IFERROR(VLOOKUP(AD136,'（様式１号）３整理番号表'!$B$26:$H$31,2,FALSE),0)</f>
        <v>0</v>
      </c>
      <c r="AF136" s="52" t="str">
        <f t="shared" ca="1" si="162"/>
        <v/>
      </c>
      <c r="AG136" s="68">
        <f ca="1">IFERROR(VLOOKUP(AF136,'（様式１号）３整理番号表'!$J$5:$N$59,2,FALSE),0)</f>
        <v>0</v>
      </c>
      <c r="AH136" s="51" t="str">
        <f t="shared" ca="1" si="163"/>
        <v/>
      </c>
      <c r="AI136" s="68">
        <f ca="1">IFERROR(VLOOKUP(AH136,'（様式１号）３整理番号表'!$P$5:$R$29,2,FALSE),0)</f>
        <v>0</v>
      </c>
      <c r="AJ136" s="71" t="str">
        <f t="shared" ca="1" si="164"/>
        <v/>
      </c>
      <c r="AK136" s="71" t="str">
        <f t="shared" ca="1" si="165"/>
        <v/>
      </c>
      <c r="AL136" s="71"/>
      <c r="AM136" s="51" t="str">
        <f t="shared" ca="1" si="166"/>
        <v/>
      </c>
      <c r="AN136" s="68">
        <f ca="1">IFERROR(VLOOKUP(AM136,'（様式１号）３整理番号表'!$P$5:$R$29,2,FALSE),0)</f>
        <v>0</v>
      </c>
      <c r="AO136" s="52" t="str">
        <f t="shared" ca="1" si="167"/>
        <v/>
      </c>
      <c r="AP136" s="68">
        <f t="shared" ca="1" si="232"/>
        <v>0</v>
      </c>
      <c r="AQ136" s="52" t="str">
        <f t="shared" ca="1" si="168"/>
        <v/>
      </c>
      <c r="AR136" s="23" t="str">
        <f t="shared" ca="1" si="169"/>
        <v/>
      </c>
      <c r="AS136" s="68" t="str">
        <f t="shared" ca="1" si="233"/>
        <v/>
      </c>
      <c r="AT136" s="188" t="str">
        <f t="shared" ca="1" si="170"/>
        <v/>
      </c>
      <c r="AU136" s="55" t="str">
        <f t="shared" ca="1" si="171"/>
        <v/>
      </c>
      <c r="AV136" s="655" t="str">
        <f t="shared" ca="1" si="256"/>
        <v/>
      </c>
      <c r="AW136" s="655" t="str">
        <f t="shared" ca="1" si="255"/>
        <v/>
      </c>
      <c r="AX136" s="655" t="str">
        <f t="shared" ca="1" si="255"/>
        <v/>
      </c>
      <c r="AY136" s="655" t="str">
        <f t="shared" ca="1" si="255"/>
        <v/>
      </c>
      <c r="AZ136" s="655" t="str">
        <f t="shared" ca="1" si="172"/>
        <v/>
      </c>
      <c r="BA136" s="655" t="str">
        <f t="shared" ca="1" si="257"/>
        <v/>
      </c>
      <c r="BB136" s="655" t="str">
        <f t="shared" ca="1" si="257"/>
        <v/>
      </c>
      <c r="BC136" s="655" t="str">
        <f t="shared" ca="1" si="257"/>
        <v/>
      </c>
      <c r="BD136" s="51" t="str">
        <f t="shared" ca="1" si="173"/>
        <v/>
      </c>
      <c r="BE136" s="52" t="str">
        <f t="shared" ca="1" si="174"/>
        <v/>
      </c>
      <c r="BF136" s="69">
        <f ca="1">IF(BD136&lt;&gt;"",INDEX('（様式１号）３整理番号表'!$AB$7:$AQ$12,MATCH(BD136,'（様式１号）３整理番号表'!$AA$7:$AA$12,0),MATCH(BE136,'（様式１号）３整理番号表'!$AB$6:$AQ$6,0)),0)</f>
        <v>0</v>
      </c>
      <c r="BG136" s="71" t="str">
        <f t="shared" ca="1" si="234"/>
        <v/>
      </c>
      <c r="BH136" s="54" t="str">
        <f t="shared" ca="1" si="235"/>
        <v/>
      </c>
      <c r="BI136" s="55" t="str">
        <f t="shared" ca="1" si="175"/>
        <v/>
      </c>
      <c r="BJ136" s="54" t="str">
        <f t="shared" ca="1" si="176"/>
        <v/>
      </c>
      <c r="BK136" s="53" t="str">
        <f t="shared" ca="1" si="177"/>
        <v/>
      </c>
      <c r="BL136" s="56" t="str">
        <f t="shared" ca="1" si="178"/>
        <v/>
      </c>
      <c r="BM136" s="57" t="str">
        <f t="shared" ca="1" si="179"/>
        <v/>
      </c>
      <c r="BN136" s="58" t="str">
        <f t="shared" ca="1" si="180"/>
        <v/>
      </c>
      <c r="BO136" s="56" t="str">
        <f t="shared" ca="1" si="181"/>
        <v/>
      </c>
      <c r="BP136" s="72" t="str">
        <f t="shared" ca="1" si="182"/>
        <v/>
      </c>
      <c r="BQ136" s="70" t="str">
        <f t="shared" ca="1" si="183"/>
        <v/>
      </c>
      <c r="BR136" s="160" t="str">
        <f t="shared" ca="1" si="216"/>
        <v/>
      </c>
      <c r="BS136" s="638" t="str">
        <f t="shared" ca="1" si="184"/>
        <v/>
      </c>
      <c r="BT136" s="51" t="str">
        <f t="shared" ca="1" si="185"/>
        <v/>
      </c>
      <c r="BU136" s="59" t="str">
        <f t="shared" ca="1" si="186"/>
        <v/>
      </c>
      <c r="BV136" s="60" t="str">
        <f t="shared" ca="1" si="187"/>
        <v/>
      </c>
      <c r="BW136" s="209">
        <f ca="1">IF('ポイント要件確認等（個別表）'!AD136=1,ROUNDDOWN('ポイント要件確認等（個別表）'!AV136,-3),IF('ポイント要件確認等（個別表）'!AD136=2,ROUNDDOWN('ポイント要件確認等（個別表）'!BH136,-3),IF('ポイント要件確認等（個別表）'!AD136=3,ROUNDDOWN('ポイント要件確認等（個別表）'!BT136,-3),0)))</f>
        <v>0</v>
      </c>
      <c r="BX136" s="60" t="str">
        <f t="shared" ca="1" si="188"/>
        <v/>
      </c>
      <c r="BY136" s="210" t="e">
        <f t="shared" ca="1" si="236"/>
        <v>#VALUE!</v>
      </c>
      <c r="BZ136" s="210">
        <f t="shared" ca="1" si="237"/>
        <v>0</v>
      </c>
      <c r="CA136" s="60" t="str">
        <f t="shared" ca="1" si="189"/>
        <v/>
      </c>
      <c r="CB136" s="60" t="str">
        <f t="shared" ca="1" si="190"/>
        <v/>
      </c>
      <c r="CC136" s="636"/>
      <c r="CD136" s="60" t="str">
        <f t="shared" ca="1" si="191"/>
        <v/>
      </c>
      <c r="CE136" s="161" t="str">
        <f t="shared" ca="1" si="192"/>
        <v/>
      </c>
      <c r="CF136" s="225" t="str">
        <f t="shared" ca="1" si="193"/>
        <v>含税額</v>
      </c>
      <c r="CG136" s="226" t="str">
        <f t="shared" ca="1" si="194"/>
        <v/>
      </c>
      <c r="CH136" s="61"/>
      <c r="CI136" s="223"/>
      <c r="CJ136" s="213">
        <v>126</v>
      </c>
      <c r="CK136" s="218"/>
      <c r="CL136" s="51"/>
      <c r="CM136" s="68" t="str">
        <f>IFERROR(VLOOKUP(CL136,'（様式１号）３整理番号表'!$T$5:$V$15,2,FALSE),"")</f>
        <v/>
      </c>
      <c r="CN136" s="52"/>
      <c r="CO136" s="68" t="str">
        <f>IFERROR(VLOOKUP(CN136,'（様式１号）３整理番号表'!$T$19:$V$24,2,FALSE),"")</f>
        <v/>
      </c>
      <c r="CP136" s="52"/>
      <c r="CQ136" s="210">
        <f t="shared" si="238"/>
        <v>0</v>
      </c>
      <c r="CR136" s="227">
        <f t="shared" si="239"/>
        <v>0</v>
      </c>
      <c r="CS136" s="335" t="str">
        <f t="shared" ca="1" si="217"/>
        <v/>
      </c>
      <c r="CT136" s="31" t="str">
        <f t="shared" ca="1" si="195"/>
        <v/>
      </c>
      <c r="CU136" s="30" t="str">
        <f t="shared" ca="1" si="218"/>
        <v/>
      </c>
      <c r="CV136" s="236" t="str">
        <f t="shared" ca="1" si="196"/>
        <v/>
      </c>
      <c r="CW136" s="236" t="str">
        <f t="shared" ca="1" si="197"/>
        <v/>
      </c>
      <c r="CX136" s="236" t="str">
        <f t="shared" ca="1" si="198"/>
        <v/>
      </c>
      <c r="CY136" s="236" t="str">
        <f t="shared" ca="1" si="199"/>
        <v/>
      </c>
      <c r="CZ136" s="296" t="str">
        <f ca="1">IFERROR(VLOOKUP($CS136,'（様式１号）３整理番号表'!$Z$19:$AB$32,3,FALSE),"")</f>
        <v/>
      </c>
      <c r="DA136" s="239" t="str">
        <f t="shared" ca="1" si="200"/>
        <v/>
      </c>
      <c r="DB136" s="5"/>
      <c r="DC136" s="301" t="str">
        <f t="shared" ca="1" si="219"/>
        <v/>
      </c>
      <c r="DD136" s="304" t="str">
        <f t="shared" ca="1" si="222"/>
        <v/>
      </c>
      <c r="DE136" s="293" t="str">
        <f t="shared" ca="1" si="223"/>
        <v/>
      </c>
      <c r="DF136" s="293" t="str">
        <f t="shared" ca="1" si="224"/>
        <v/>
      </c>
      <c r="DG136" s="293" t="str">
        <f t="shared" ca="1" si="225"/>
        <v/>
      </c>
      <c r="DH136" s="293" t="str">
        <f t="shared" ca="1" si="226"/>
        <v/>
      </c>
      <c r="DI136" s="309" t="str">
        <f t="shared" ca="1" si="227"/>
        <v/>
      </c>
      <c r="DJ136" s="315" t="str">
        <f t="shared" ca="1" si="201"/>
        <v/>
      </c>
      <c r="DK136" s="5" t="str">
        <f t="shared" ca="1" si="228"/>
        <v/>
      </c>
      <c r="DL136" s="6"/>
      <c r="DM136" s="304"/>
      <c r="DN136" s="7"/>
      <c r="DO136" s="7"/>
      <c r="DP136" s="7"/>
      <c r="DQ136" s="7"/>
      <c r="DR136" s="298" t="str">
        <f>IFERROR(VLOOKUP($DL136,'（様式１号）３整理番号表'!$Z$19:$AB$32,3,FALSE),"")</f>
        <v/>
      </c>
      <c r="DS136" s="239" t="str">
        <f t="shared" si="202"/>
        <v/>
      </c>
      <c r="DT136" s="5"/>
      <c r="DU136" s="8"/>
      <c r="DV136" s="62" t="str">
        <f t="shared" ca="1" si="203"/>
        <v/>
      </c>
      <c r="DX136" s="320">
        <f t="shared" ca="1" si="259"/>
        <v>0</v>
      </c>
      <c r="DY136" s="320">
        <f t="shared" ca="1" si="259"/>
        <v>0</v>
      </c>
      <c r="DZ136" s="320">
        <f t="shared" ca="1" si="259"/>
        <v>0</v>
      </c>
      <c r="EA136" s="320">
        <f t="shared" ca="1" si="259"/>
        <v>0</v>
      </c>
      <c r="EB136" s="320">
        <f t="shared" ca="1" si="259"/>
        <v>0</v>
      </c>
      <c r="EC136" s="320">
        <f t="shared" ca="1" si="259"/>
        <v>0</v>
      </c>
      <c r="ED136" s="320">
        <f t="shared" ca="1" si="259"/>
        <v>0</v>
      </c>
      <c r="EE136" s="320">
        <f t="shared" ref="DX136:EK154" ca="1" si="260">COUNTIF($CH136:$DT136,EE$8)</f>
        <v>0</v>
      </c>
      <c r="EF136" s="320">
        <f t="shared" ca="1" si="260"/>
        <v>0</v>
      </c>
      <c r="EG136" s="320">
        <f t="shared" ca="1" si="260"/>
        <v>0</v>
      </c>
      <c r="EH136" s="320">
        <f t="shared" ca="1" si="260"/>
        <v>0</v>
      </c>
      <c r="EI136" s="320">
        <f t="shared" ca="1" si="260"/>
        <v>0</v>
      </c>
      <c r="EJ136" s="320">
        <f t="shared" ca="1" si="260"/>
        <v>0</v>
      </c>
      <c r="EK136" s="320">
        <f t="shared" ca="1" si="260"/>
        <v>0</v>
      </c>
      <c r="EM136" s="278" t="str">
        <f t="shared" ca="1" si="254"/>
        <v/>
      </c>
      <c r="EN136" s="278" t="str">
        <f t="shared" ca="1" si="220"/>
        <v/>
      </c>
      <c r="EO136" s="278" t="str">
        <f t="shared" ca="1" si="221"/>
        <v/>
      </c>
      <c r="EP136" s="278" t="str">
        <f t="shared" ca="1" si="204"/>
        <v/>
      </c>
      <c r="EQ136" s="278" t="str">
        <f ca="1">IFERROR(INDEX('郵便番号（石川県）'!$A$3:$F$2574,MATCH(INDIRECT("'("&amp;EM136&amp;")'!E7"),'郵便番号（石川県）'!$A$3:$A$2574,0),6),"")</f>
        <v/>
      </c>
      <c r="ER136" s="278" t="str">
        <f ca="1">IFERROR(INDEX('郵便番号（石川県）'!$A$3:$F$2574,MATCH(INDIRECT("'("&amp;$EM136&amp;")'!E7"),'郵便番号（石川県）'!$A$3:$A$2574,0),5),"")</f>
        <v/>
      </c>
      <c r="ES136" s="278" t="str">
        <f t="shared" ca="1" si="205"/>
        <v/>
      </c>
      <c r="ET136" s="278" t="str">
        <f t="shared" ca="1" si="206"/>
        <v/>
      </c>
      <c r="EU136" s="278" t="str">
        <f t="shared" ca="1" si="207"/>
        <v/>
      </c>
      <c r="EV136" s="278" t="str">
        <f t="shared" ca="1" si="208"/>
        <v/>
      </c>
      <c r="EW136" s="278" t="str">
        <f t="shared" ca="1" si="209"/>
        <v/>
      </c>
      <c r="EX136" s="278" t="str">
        <f t="shared" ca="1" si="210"/>
        <v/>
      </c>
      <c r="EY136" s="278" t="str">
        <f t="shared" ca="1" si="211"/>
        <v/>
      </c>
      <c r="EZ136" s="278" t="str">
        <f t="shared" ca="1" si="212"/>
        <v/>
      </c>
      <c r="FA136" s="278" t="str">
        <f t="shared" ca="1" si="213"/>
        <v/>
      </c>
      <c r="FB136" s="661" t="str">
        <f t="shared" ca="1" si="214"/>
        <v/>
      </c>
      <c r="FC136" s="664">
        <v>126</v>
      </c>
      <c r="FD136" s="279" t="str">
        <f t="shared" ca="1" si="215"/>
        <v/>
      </c>
    </row>
    <row r="137" spans="1:160" ht="34.5" customHeight="1" x14ac:dyDescent="0.15">
      <c r="A137" s="401">
        <f t="shared" ca="1" si="24"/>
        <v>0</v>
      </c>
      <c r="B137" s="402">
        <f t="shared" si="154"/>
        <v>1</v>
      </c>
      <c r="C137" s="403">
        <f t="shared" ca="1" si="242"/>
        <v>0</v>
      </c>
      <c r="D137" s="403">
        <f t="shared" ca="1" si="243"/>
        <v>0</v>
      </c>
      <c r="E137" s="403">
        <f t="shared" ca="1" si="244"/>
        <v>0</v>
      </c>
      <c r="F137" s="403">
        <f t="shared" ca="1" si="245"/>
        <v>0</v>
      </c>
      <c r="G137" s="403">
        <f t="shared" ca="1" si="246"/>
        <v>0</v>
      </c>
      <c r="H137" s="403">
        <f t="shared" si="247"/>
        <v>0</v>
      </c>
      <c r="I137" s="403">
        <f t="shared" ca="1" si="248"/>
        <v>0</v>
      </c>
      <c r="J137" s="403">
        <f t="shared" ca="1" si="249"/>
        <v>0</v>
      </c>
      <c r="K137" s="402">
        <f t="shared" ca="1" si="250"/>
        <v>0</v>
      </c>
      <c r="L137" s="402">
        <f t="shared" ca="1" si="251"/>
        <v>0</v>
      </c>
      <c r="M137" s="402">
        <f t="shared" ca="1" si="252"/>
        <v>0</v>
      </c>
      <c r="N137" s="404" t="str">
        <f t="shared" ca="1" si="253"/>
        <v>石川県</v>
      </c>
      <c r="O137" s="63"/>
      <c r="P137" s="145" t="s">
        <v>412</v>
      </c>
      <c r="Q137" s="322" t="str">
        <f t="shared" ca="1" si="156"/>
        <v/>
      </c>
      <c r="R137" s="322" t="str">
        <f t="shared" ca="1" si="157"/>
        <v/>
      </c>
      <c r="S137" s="32" t="str">
        <f t="shared" ca="1" si="240"/>
        <v/>
      </c>
      <c r="T137" s="32" t="str">
        <f t="shared" ca="1" si="241"/>
        <v/>
      </c>
      <c r="U137" s="186" t="str">
        <f t="shared" ca="1" si="158"/>
        <v/>
      </c>
      <c r="V137" s="326">
        <f ca="1">IFERROR(VLOOKUP(U137,'（様式１号）３整理番号表'!$B$4:$H$5,2,FALSE),0)</f>
        <v>0</v>
      </c>
      <c r="W137" s="67">
        <f t="shared" ca="1" si="231"/>
        <v>0</v>
      </c>
      <c r="X137" s="23" t="str">
        <f t="shared" ca="1" si="229"/>
        <v/>
      </c>
      <c r="Y137" s="52" t="str">
        <f t="shared" ca="1" si="159"/>
        <v/>
      </c>
      <c r="Z137" s="68">
        <f ca="1">IFERROR(VLOOKUP(Y137,'（様式１号）３整理番号表'!$B$10:$H$16,2,FALSE),0)</f>
        <v>0</v>
      </c>
      <c r="AA137" s="52" t="str">
        <f t="shared" ca="1" si="160"/>
        <v/>
      </c>
      <c r="AB137" s="52" t="str">
        <f t="shared" ca="1" si="161"/>
        <v/>
      </c>
      <c r="AC137" s="68">
        <f ca="1">IFERROR(VLOOKUP(AB137,'（様式１号）３整理番号表'!$B$21:$H$22,2,FALSE),0)</f>
        <v>0</v>
      </c>
      <c r="AD137" s="52" t="str">
        <f t="shared" ca="1" si="155"/>
        <v/>
      </c>
      <c r="AE137" s="68">
        <f ca="1">IFERROR(VLOOKUP(AD137,'（様式１号）３整理番号表'!$B$26:$H$31,2,FALSE),0)</f>
        <v>0</v>
      </c>
      <c r="AF137" s="52" t="str">
        <f t="shared" ca="1" si="162"/>
        <v/>
      </c>
      <c r="AG137" s="68">
        <f ca="1">IFERROR(VLOOKUP(AF137,'（様式１号）３整理番号表'!$J$5:$N$59,2,FALSE),0)</f>
        <v>0</v>
      </c>
      <c r="AH137" s="51" t="str">
        <f t="shared" ca="1" si="163"/>
        <v/>
      </c>
      <c r="AI137" s="68">
        <f ca="1">IFERROR(VLOOKUP(AH137,'（様式１号）３整理番号表'!$P$5:$R$29,2,FALSE),0)</f>
        <v>0</v>
      </c>
      <c r="AJ137" s="71" t="str">
        <f t="shared" ca="1" si="164"/>
        <v/>
      </c>
      <c r="AK137" s="71" t="str">
        <f t="shared" ca="1" si="165"/>
        <v/>
      </c>
      <c r="AL137" s="71"/>
      <c r="AM137" s="51" t="str">
        <f t="shared" ca="1" si="166"/>
        <v/>
      </c>
      <c r="AN137" s="68">
        <f ca="1">IFERROR(VLOOKUP(AM137,'（様式１号）３整理番号表'!$P$5:$R$29,2,FALSE),0)</f>
        <v>0</v>
      </c>
      <c r="AO137" s="52" t="str">
        <f t="shared" ca="1" si="167"/>
        <v/>
      </c>
      <c r="AP137" s="68">
        <f t="shared" ca="1" si="232"/>
        <v>0</v>
      </c>
      <c r="AQ137" s="52" t="str">
        <f t="shared" ca="1" si="168"/>
        <v/>
      </c>
      <c r="AR137" s="23" t="str">
        <f t="shared" ca="1" si="169"/>
        <v/>
      </c>
      <c r="AS137" s="68" t="str">
        <f t="shared" ca="1" si="233"/>
        <v/>
      </c>
      <c r="AT137" s="188" t="str">
        <f t="shared" ca="1" si="170"/>
        <v/>
      </c>
      <c r="AU137" s="55" t="str">
        <f t="shared" ca="1" si="171"/>
        <v/>
      </c>
      <c r="AV137" s="655" t="str">
        <f t="shared" ca="1" si="256"/>
        <v/>
      </c>
      <c r="AW137" s="655" t="str">
        <f t="shared" ca="1" si="255"/>
        <v/>
      </c>
      <c r="AX137" s="655" t="str">
        <f t="shared" ca="1" si="255"/>
        <v/>
      </c>
      <c r="AY137" s="655" t="str">
        <f t="shared" ca="1" si="255"/>
        <v/>
      </c>
      <c r="AZ137" s="655" t="str">
        <f t="shared" ca="1" si="172"/>
        <v/>
      </c>
      <c r="BA137" s="655" t="str">
        <f t="shared" ca="1" si="257"/>
        <v/>
      </c>
      <c r="BB137" s="655" t="str">
        <f t="shared" ca="1" si="257"/>
        <v/>
      </c>
      <c r="BC137" s="655" t="str">
        <f t="shared" ca="1" si="257"/>
        <v/>
      </c>
      <c r="BD137" s="51" t="str">
        <f t="shared" ca="1" si="173"/>
        <v/>
      </c>
      <c r="BE137" s="52" t="str">
        <f t="shared" ca="1" si="174"/>
        <v/>
      </c>
      <c r="BF137" s="69">
        <f ca="1">IF(BD137&lt;&gt;"",INDEX('（様式１号）３整理番号表'!$AB$7:$AQ$12,MATCH(BD137,'（様式１号）３整理番号表'!$AA$7:$AA$12,0),MATCH(BE137,'（様式１号）３整理番号表'!$AB$6:$AQ$6,0)),0)</f>
        <v>0</v>
      </c>
      <c r="BG137" s="71" t="str">
        <f t="shared" ca="1" si="234"/>
        <v/>
      </c>
      <c r="BH137" s="54" t="str">
        <f t="shared" ca="1" si="235"/>
        <v/>
      </c>
      <c r="BI137" s="55" t="str">
        <f t="shared" ca="1" si="175"/>
        <v/>
      </c>
      <c r="BJ137" s="54" t="str">
        <f t="shared" ca="1" si="176"/>
        <v/>
      </c>
      <c r="BK137" s="53" t="str">
        <f t="shared" ca="1" si="177"/>
        <v/>
      </c>
      <c r="BL137" s="56" t="str">
        <f t="shared" ca="1" si="178"/>
        <v/>
      </c>
      <c r="BM137" s="57" t="str">
        <f t="shared" ca="1" si="179"/>
        <v/>
      </c>
      <c r="BN137" s="58" t="str">
        <f t="shared" ca="1" si="180"/>
        <v/>
      </c>
      <c r="BO137" s="56" t="str">
        <f t="shared" ca="1" si="181"/>
        <v/>
      </c>
      <c r="BP137" s="72" t="str">
        <f t="shared" ca="1" si="182"/>
        <v/>
      </c>
      <c r="BQ137" s="70" t="str">
        <f t="shared" ca="1" si="183"/>
        <v/>
      </c>
      <c r="BR137" s="160" t="str">
        <f t="shared" ca="1" si="216"/>
        <v/>
      </c>
      <c r="BS137" s="638" t="str">
        <f t="shared" ca="1" si="184"/>
        <v/>
      </c>
      <c r="BT137" s="51" t="str">
        <f t="shared" ca="1" si="185"/>
        <v/>
      </c>
      <c r="BU137" s="59" t="str">
        <f t="shared" ca="1" si="186"/>
        <v/>
      </c>
      <c r="BV137" s="60" t="str">
        <f t="shared" ca="1" si="187"/>
        <v/>
      </c>
      <c r="BW137" s="209">
        <f ca="1">IF('ポイント要件確認等（個別表）'!AD137=1,ROUNDDOWN('ポイント要件確認等（個別表）'!AV137,-3),IF('ポイント要件確認等（個別表）'!AD137=2,ROUNDDOWN('ポイント要件確認等（個別表）'!BH137,-3),IF('ポイント要件確認等（個別表）'!AD137=3,ROUNDDOWN('ポイント要件確認等（個別表）'!BT137,-3),0)))</f>
        <v>0</v>
      </c>
      <c r="BX137" s="60" t="str">
        <f t="shared" ca="1" si="188"/>
        <v/>
      </c>
      <c r="BY137" s="210" t="e">
        <f t="shared" ca="1" si="236"/>
        <v>#VALUE!</v>
      </c>
      <c r="BZ137" s="210">
        <f t="shared" ca="1" si="237"/>
        <v>0</v>
      </c>
      <c r="CA137" s="60" t="str">
        <f t="shared" ca="1" si="189"/>
        <v/>
      </c>
      <c r="CB137" s="60" t="str">
        <f t="shared" ca="1" si="190"/>
        <v/>
      </c>
      <c r="CC137" s="636"/>
      <c r="CD137" s="60" t="str">
        <f t="shared" ca="1" si="191"/>
        <v/>
      </c>
      <c r="CE137" s="161" t="str">
        <f t="shared" ca="1" si="192"/>
        <v/>
      </c>
      <c r="CF137" s="225" t="str">
        <f t="shared" ca="1" si="193"/>
        <v>含税額</v>
      </c>
      <c r="CG137" s="226" t="str">
        <f t="shared" ca="1" si="194"/>
        <v/>
      </c>
      <c r="CH137" s="61"/>
      <c r="CI137" s="223"/>
      <c r="CJ137" s="213">
        <v>127</v>
      </c>
      <c r="CK137" s="218"/>
      <c r="CL137" s="51"/>
      <c r="CM137" s="68" t="str">
        <f>IFERROR(VLOOKUP(CL137,'（様式１号）３整理番号表'!$T$5:$V$15,2,FALSE),"")</f>
        <v/>
      </c>
      <c r="CN137" s="52"/>
      <c r="CO137" s="68" t="str">
        <f>IFERROR(VLOOKUP(CN137,'（様式１号）３整理番号表'!$T$19:$V$24,2,FALSE),"")</f>
        <v/>
      </c>
      <c r="CP137" s="52"/>
      <c r="CQ137" s="210">
        <f t="shared" si="238"/>
        <v>0</v>
      </c>
      <c r="CR137" s="227">
        <f t="shared" si="239"/>
        <v>0</v>
      </c>
      <c r="CS137" s="335" t="str">
        <f t="shared" ca="1" si="217"/>
        <v/>
      </c>
      <c r="CT137" s="31" t="str">
        <f t="shared" ca="1" si="195"/>
        <v/>
      </c>
      <c r="CU137" s="30" t="str">
        <f t="shared" ca="1" si="218"/>
        <v/>
      </c>
      <c r="CV137" s="236" t="str">
        <f t="shared" ca="1" si="196"/>
        <v/>
      </c>
      <c r="CW137" s="236" t="str">
        <f t="shared" ca="1" si="197"/>
        <v/>
      </c>
      <c r="CX137" s="236" t="str">
        <f t="shared" ca="1" si="198"/>
        <v/>
      </c>
      <c r="CY137" s="236" t="str">
        <f t="shared" ca="1" si="199"/>
        <v/>
      </c>
      <c r="CZ137" s="296" t="str">
        <f ca="1">IFERROR(VLOOKUP($CS137,'（様式１号）３整理番号表'!$Z$19:$AB$32,3,FALSE),"")</f>
        <v/>
      </c>
      <c r="DA137" s="239" t="str">
        <f t="shared" ca="1" si="200"/>
        <v/>
      </c>
      <c r="DB137" s="5"/>
      <c r="DC137" s="301" t="str">
        <f t="shared" ca="1" si="219"/>
        <v/>
      </c>
      <c r="DD137" s="304" t="str">
        <f t="shared" ca="1" si="222"/>
        <v/>
      </c>
      <c r="DE137" s="293" t="str">
        <f t="shared" ca="1" si="223"/>
        <v/>
      </c>
      <c r="DF137" s="293" t="str">
        <f t="shared" ca="1" si="224"/>
        <v/>
      </c>
      <c r="DG137" s="293" t="str">
        <f t="shared" ca="1" si="225"/>
        <v/>
      </c>
      <c r="DH137" s="293" t="str">
        <f t="shared" ca="1" si="226"/>
        <v/>
      </c>
      <c r="DI137" s="309" t="str">
        <f t="shared" ca="1" si="227"/>
        <v/>
      </c>
      <c r="DJ137" s="315" t="str">
        <f t="shared" ca="1" si="201"/>
        <v/>
      </c>
      <c r="DK137" s="5" t="str">
        <f t="shared" ca="1" si="228"/>
        <v/>
      </c>
      <c r="DL137" s="6"/>
      <c r="DM137" s="304"/>
      <c r="DN137" s="7"/>
      <c r="DO137" s="7"/>
      <c r="DP137" s="7"/>
      <c r="DQ137" s="7"/>
      <c r="DR137" s="298" t="str">
        <f>IFERROR(VLOOKUP($DL137,'（様式１号）３整理番号表'!$Z$19:$AB$32,3,FALSE),"")</f>
        <v/>
      </c>
      <c r="DS137" s="239" t="str">
        <f t="shared" si="202"/>
        <v/>
      </c>
      <c r="DT137" s="5"/>
      <c r="DU137" s="8"/>
      <c r="DV137" s="62" t="str">
        <f t="shared" ca="1" si="203"/>
        <v/>
      </c>
      <c r="DX137" s="320">
        <f t="shared" ca="1" si="260"/>
        <v>0</v>
      </c>
      <c r="DY137" s="320">
        <f t="shared" ca="1" si="260"/>
        <v>0</v>
      </c>
      <c r="DZ137" s="320">
        <f t="shared" ca="1" si="260"/>
        <v>0</v>
      </c>
      <c r="EA137" s="320">
        <f t="shared" ca="1" si="260"/>
        <v>0</v>
      </c>
      <c r="EB137" s="320">
        <f t="shared" ca="1" si="260"/>
        <v>0</v>
      </c>
      <c r="EC137" s="320">
        <f t="shared" ca="1" si="260"/>
        <v>0</v>
      </c>
      <c r="ED137" s="320">
        <f t="shared" ca="1" si="260"/>
        <v>0</v>
      </c>
      <c r="EE137" s="320">
        <f t="shared" ca="1" si="260"/>
        <v>0</v>
      </c>
      <c r="EF137" s="320">
        <f t="shared" ca="1" si="260"/>
        <v>0</v>
      </c>
      <c r="EG137" s="320">
        <f t="shared" ca="1" si="260"/>
        <v>0</v>
      </c>
      <c r="EH137" s="320">
        <f t="shared" ca="1" si="260"/>
        <v>0</v>
      </c>
      <c r="EI137" s="320">
        <f t="shared" ca="1" si="260"/>
        <v>0</v>
      </c>
      <c r="EJ137" s="320">
        <f t="shared" ca="1" si="260"/>
        <v>0</v>
      </c>
      <c r="EK137" s="320">
        <f t="shared" ca="1" si="260"/>
        <v>0</v>
      </c>
      <c r="EM137" s="278" t="str">
        <f t="shared" ca="1" si="254"/>
        <v/>
      </c>
      <c r="EN137" s="278" t="str">
        <f t="shared" ca="1" si="220"/>
        <v/>
      </c>
      <c r="EO137" s="278" t="str">
        <f t="shared" ca="1" si="221"/>
        <v/>
      </c>
      <c r="EP137" s="278" t="str">
        <f t="shared" ca="1" si="204"/>
        <v/>
      </c>
      <c r="EQ137" s="278" t="str">
        <f ca="1">IFERROR(INDEX('郵便番号（石川県）'!$A$3:$F$2574,MATCH(INDIRECT("'("&amp;EM137&amp;")'!E7"),'郵便番号（石川県）'!$A$3:$A$2574,0),6),"")</f>
        <v/>
      </c>
      <c r="ER137" s="278" t="str">
        <f ca="1">IFERROR(INDEX('郵便番号（石川県）'!$A$3:$F$2574,MATCH(INDIRECT("'("&amp;$EM137&amp;")'!E7"),'郵便番号（石川県）'!$A$3:$A$2574,0),5),"")</f>
        <v/>
      </c>
      <c r="ES137" s="278" t="str">
        <f t="shared" ca="1" si="205"/>
        <v/>
      </c>
      <c r="ET137" s="278" t="str">
        <f t="shared" ca="1" si="206"/>
        <v/>
      </c>
      <c r="EU137" s="278" t="str">
        <f t="shared" ca="1" si="207"/>
        <v/>
      </c>
      <c r="EV137" s="278" t="str">
        <f t="shared" ca="1" si="208"/>
        <v/>
      </c>
      <c r="EW137" s="278" t="str">
        <f t="shared" ca="1" si="209"/>
        <v/>
      </c>
      <c r="EX137" s="278" t="str">
        <f t="shared" ca="1" si="210"/>
        <v/>
      </c>
      <c r="EY137" s="278" t="str">
        <f t="shared" ca="1" si="211"/>
        <v/>
      </c>
      <c r="EZ137" s="278" t="str">
        <f t="shared" ca="1" si="212"/>
        <v/>
      </c>
      <c r="FA137" s="278" t="str">
        <f t="shared" ca="1" si="213"/>
        <v/>
      </c>
      <c r="FB137" s="661" t="str">
        <f t="shared" ca="1" si="214"/>
        <v/>
      </c>
      <c r="FC137" s="663">
        <v>127</v>
      </c>
      <c r="FD137" s="279" t="str">
        <f t="shared" ca="1" si="215"/>
        <v/>
      </c>
    </row>
    <row r="138" spans="1:160" ht="34.5" customHeight="1" x14ac:dyDescent="0.15">
      <c r="A138" s="401">
        <f t="shared" ca="1" si="24"/>
        <v>0</v>
      </c>
      <c r="B138" s="402">
        <f t="shared" si="154"/>
        <v>1</v>
      </c>
      <c r="C138" s="403">
        <f t="shared" ca="1" si="242"/>
        <v>0</v>
      </c>
      <c r="D138" s="403">
        <f t="shared" ca="1" si="243"/>
        <v>0</v>
      </c>
      <c r="E138" s="403">
        <f t="shared" ca="1" si="244"/>
        <v>0</v>
      </c>
      <c r="F138" s="403">
        <f t="shared" ca="1" si="245"/>
        <v>0</v>
      </c>
      <c r="G138" s="403">
        <f t="shared" ca="1" si="246"/>
        <v>0</v>
      </c>
      <c r="H138" s="403">
        <f t="shared" si="247"/>
        <v>0</v>
      </c>
      <c r="I138" s="403">
        <f t="shared" ca="1" si="248"/>
        <v>0</v>
      </c>
      <c r="J138" s="403">
        <f t="shared" ca="1" si="249"/>
        <v>0</v>
      </c>
      <c r="K138" s="402">
        <f t="shared" ca="1" si="250"/>
        <v>0</v>
      </c>
      <c r="L138" s="402">
        <f t="shared" ca="1" si="251"/>
        <v>0</v>
      </c>
      <c r="M138" s="402">
        <f t="shared" ca="1" si="252"/>
        <v>0</v>
      </c>
      <c r="N138" s="404" t="str">
        <f t="shared" ca="1" si="253"/>
        <v>石川県</v>
      </c>
      <c r="O138" s="63"/>
      <c r="P138" s="145" t="s">
        <v>412</v>
      </c>
      <c r="Q138" s="322" t="str">
        <f t="shared" ca="1" si="156"/>
        <v/>
      </c>
      <c r="R138" s="322" t="str">
        <f t="shared" ca="1" si="157"/>
        <v/>
      </c>
      <c r="S138" s="32" t="str">
        <f t="shared" ca="1" si="240"/>
        <v/>
      </c>
      <c r="T138" s="32" t="str">
        <f t="shared" ca="1" si="241"/>
        <v/>
      </c>
      <c r="U138" s="186" t="str">
        <f t="shared" ca="1" si="158"/>
        <v/>
      </c>
      <c r="V138" s="326">
        <f ca="1">IFERROR(VLOOKUP(U138,'（様式１号）３整理番号表'!$B$4:$H$5,2,FALSE),0)</f>
        <v>0</v>
      </c>
      <c r="W138" s="67">
        <f t="shared" ca="1" si="231"/>
        <v>0</v>
      </c>
      <c r="X138" s="23" t="str">
        <f t="shared" ca="1" si="229"/>
        <v/>
      </c>
      <c r="Y138" s="52" t="str">
        <f t="shared" ca="1" si="159"/>
        <v/>
      </c>
      <c r="Z138" s="68">
        <f ca="1">IFERROR(VLOOKUP(Y138,'（様式１号）３整理番号表'!$B$10:$H$16,2,FALSE),0)</f>
        <v>0</v>
      </c>
      <c r="AA138" s="52" t="str">
        <f t="shared" ca="1" si="160"/>
        <v/>
      </c>
      <c r="AB138" s="52" t="str">
        <f t="shared" ca="1" si="161"/>
        <v/>
      </c>
      <c r="AC138" s="68">
        <f ca="1">IFERROR(VLOOKUP(AB138,'（様式１号）３整理番号表'!$B$21:$H$22,2,FALSE),0)</f>
        <v>0</v>
      </c>
      <c r="AD138" s="52" t="str">
        <f t="shared" ca="1" si="155"/>
        <v/>
      </c>
      <c r="AE138" s="68">
        <f ca="1">IFERROR(VLOOKUP(AD138,'（様式１号）３整理番号表'!$B$26:$H$31,2,FALSE),0)</f>
        <v>0</v>
      </c>
      <c r="AF138" s="52" t="str">
        <f t="shared" ca="1" si="162"/>
        <v/>
      </c>
      <c r="AG138" s="68">
        <f ca="1">IFERROR(VLOOKUP(AF138,'（様式１号）３整理番号表'!$J$5:$N$59,2,FALSE),0)</f>
        <v>0</v>
      </c>
      <c r="AH138" s="51" t="str">
        <f t="shared" ca="1" si="163"/>
        <v/>
      </c>
      <c r="AI138" s="68">
        <f ca="1">IFERROR(VLOOKUP(AH138,'（様式１号）３整理番号表'!$P$5:$R$29,2,FALSE),0)</f>
        <v>0</v>
      </c>
      <c r="AJ138" s="71" t="str">
        <f t="shared" ca="1" si="164"/>
        <v/>
      </c>
      <c r="AK138" s="71" t="str">
        <f t="shared" ca="1" si="165"/>
        <v/>
      </c>
      <c r="AL138" s="71"/>
      <c r="AM138" s="51" t="str">
        <f t="shared" ca="1" si="166"/>
        <v/>
      </c>
      <c r="AN138" s="68">
        <f ca="1">IFERROR(VLOOKUP(AM138,'（様式１号）３整理番号表'!$P$5:$R$29,2,FALSE),0)</f>
        <v>0</v>
      </c>
      <c r="AO138" s="52" t="str">
        <f t="shared" ca="1" si="167"/>
        <v/>
      </c>
      <c r="AP138" s="68">
        <f t="shared" ca="1" si="232"/>
        <v>0</v>
      </c>
      <c r="AQ138" s="52" t="str">
        <f t="shared" ca="1" si="168"/>
        <v/>
      </c>
      <c r="AR138" s="23" t="str">
        <f t="shared" ca="1" si="169"/>
        <v/>
      </c>
      <c r="AS138" s="68" t="str">
        <f t="shared" ca="1" si="233"/>
        <v/>
      </c>
      <c r="AT138" s="188" t="str">
        <f t="shared" ca="1" si="170"/>
        <v/>
      </c>
      <c r="AU138" s="55" t="str">
        <f t="shared" ca="1" si="171"/>
        <v/>
      </c>
      <c r="AV138" s="655" t="str">
        <f t="shared" ca="1" si="256"/>
        <v/>
      </c>
      <c r="AW138" s="655" t="str">
        <f t="shared" ca="1" si="255"/>
        <v/>
      </c>
      <c r="AX138" s="655" t="str">
        <f t="shared" ca="1" si="255"/>
        <v/>
      </c>
      <c r="AY138" s="655" t="str">
        <f t="shared" ca="1" si="255"/>
        <v/>
      </c>
      <c r="AZ138" s="655" t="str">
        <f t="shared" ca="1" si="172"/>
        <v/>
      </c>
      <c r="BA138" s="655" t="str">
        <f t="shared" ca="1" si="257"/>
        <v/>
      </c>
      <c r="BB138" s="655" t="str">
        <f t="shared" ca="1" si="257"/>
        <v/>
      </c>
      <c r="BC138" s="655" t="str">
        <f t="shared" ca="1" si="257"/>
        <v/>
      </c>
      <c r="BD138" s="51" t="str">
        <f t="shared" ca="1" si="173"/>
        <v/>
      </c>
      <c r="BE138" s="52" t="str">
        <f t="shared" ca="1" si="174"/>
        <v/>
      </c>
      <c r="BF138" s="69">
        <f ca="1">IF(BD138&lt;&gt;"",INDEX('（様式１号）３整理番号表'!$AB$7:$AQ$12,MATCH(BD138,'（様式１号）３整理番号表'!$AA$7:$AA$12,0),MATCH(BE138,'（様式１号）３整理番号表'!$AB$6:$AQ$6,0)),0)</f>
        <v>0</v>
      </c>
      <c r="BG138" s="71" t="str">
        <f t="shared" ca="1" si="234"/>
        <v/>
      </c>
      <c r="BH138" s="54" t="str">
        <f t="shared" ca="1" si="235"/>
        <v/>
      </c>
      <c r="BI138" s="55" t="str">
        <f t="shared" ca="1" si="175"/>
        <v/>
      </c>
      <c r="BJ138" s="54" t="str">
        <f t="shared" ca="1" si="176"/>
        <v/>
      </c>
      <c r="BK138" s="53" t="str">
        <f t="shared" ca="1" si="177"/>
        <v/>
      </c>
      <c r="BL138" s="56" t="str">
        <f t="shared" ca="1" si="178"/>
        <v/>
      </c>
      <c r="BM138" s="57" t="str">
        <f t="shared" ca="1" si="179"/>
        <v/>
      </c>
      <c r="BN138" s="58" t="str">
        <f t="shared" ca="1" si="180"/>
        <v/>
      </c>
      <c r="BO138" s="56" t="str">
        <f t="shared" ca="1" si="181"/>
        <v/>
      </c>
      <c r="BP138" s="72" t="str">
        <f t="shared" ca="1" si="182"/>
        <v/>
      </c>
      <c r="BQ138" s="70" t="str">
        <f t="shared" ca="1" si="183"/>
        <v/>
      </c>
      <c r="BR138" s="160" t="str">
        <f t="shared" ca="1" si="216"/>
        <v/>
      </c>
      <c r="BS138" s="638" t="str">
        <f t="shared" ca="1" si="184"/>
        <v/>
      </c>
      <c r="BT138" s="51" t="str">
        <f t="shared" ca="1" si="185"/>
        <v/>
      </c>
      <c r="BU138" s="59" t="str">
        <f t="shared" ca="1" si="186"/>
        <v/>
      </c>
      <c r="BV138" s="60" t="str">
        <f t="shared" ca="1" si="187"/>
        <v/>
      </c>
      <c r="BW138" s="209">
        <f ca="1">IF('ポイント要件確認等（個別表）'!AD138=1,ROUNDDOWN('ポイント要件確認等（個別表）'!AV138,-3),IF('ポイント要件確認等（個別表）'!AD138=2,ROUNDDOWN('ポイント要件確認等（個別表）'!BH138,-3),IF('ポイント要件確認等（個別表）'!AD138=3,ROUNDDOWN('ポイント要件確認等（個別表）'!BT138,-3),0)))</f>
        <v>0</v>
      </c>
      <c r="BX138" s="60" t="str">
        <f t="shared" ca="1" si="188"/>
        <v/>
      </c>
      <c r="BY138" s="210" t="e">
        <f t="shared" ca="1" si="236"/>
        <v>#VALUE!</v>
      </c>
      <c r="BZ138" s="210">
        <f t="shared" ca="1" si="237"/>
        <v>0</v>
      </c>
      <c r="CA138" s="60" t="str">
        <f t="shared" ca="1" si="189"/>
        <v/>
      </c>
      <c r="CB138" s="60" t="str">
        <f t="shared" ca="1" si="190"/>
        <v/>
      </c>
      <c r="CC138" s="636"/>
      <c r="CD138" s="60" t="str">
        <f t="shared" ca="1" si="191"/>
        <v/>
      </c>
      <c r="CE138" s="161" t="str">
        <f t="shared" ca="1" si="192"/>
        <v/>
      </c>
      <c r="CF138" s="225" t="str">
        <f t="shared" ca="1" si="193"/>
        <v>含税額</v>
      </c>
      <c r="CG138" s="226" t="str">
        <f t="shared" ca="1" si="194"/>
        <v/>
      </c>
      <c r="CH138" s="61"/>
      <c r="CI138" s="223"/>
      <c r="CJ138" s="213">
        <v>128</v>
      </c>
      <c r="CK138" s="218"/>
      <c r="CL138" s="51"/>
      <c r="CM138" s="68" t="str">
        <f>IFERROR(VLOOKUP(CL138,'（様式１号）３整理番号表'!$T$5:$V$15,2,FALSE),"")</f>
        <v/>
      </c>
      <c r="CN138" s="52"/>
      <c r="CO138" s="68" t="str">
        <f>IFERROR(VLOOKUP(CN138,'（様式１号）３整理番号表'!$T$19:$V$24,2,FALSE),"")</f>
        <v/>
      </c>
      <c r="CP138" s="52"/>
      <c r="CQ138" s="210">
        <f t="shared" si="238"/>
        <v>0</v>
      </c>
      <c r="CR138" s="227">
        <f t="shared" si="239"/>
        <v>0</v>
      </c>
      <c r="CS138" s="335" t="str">
        <f t="shared" ca="1" si="217"/>
        <v/>
      </c>
      <c r="CT138" s="31" t="str">
        <f t="shared" ca="1" si="195"/>
        <v/>
      </c>
      <c r="CU138" s="30" t="str">
        <f t="shared" ca="1" si="218"/>
        <v/>
      </c>
      <c r="CV138" s="236" t="str">
        <f t="shared" ca="1" si="196"/>
        <v/>
      </c>
      <c r="CW138" s="236" t="str">
        <f t="shared" ca="1" si="197"/>
        <v/>
      </c>
      <c r="CX138" s="236" t="str">
        <f t="shared" ca="1" si="198"/>
        <v/>
      </c>
      <c r="CY138" s="236" t="str">
        <f t="shared" ca="1" si="199"/>
        <v/>
      </c>
      <c r="CZ138" s="296" t="str">
        <f ca="1">IFERROR(VLOOKUP($CS138,'（様式１号）３整理番号表'!$Z$19:$AB$32,3,FALSE),"")</f>
        <v/>
      </c>
      <c r="DA138" s="239" t="str">
        <f t="shared" ca="1" si="200"/>
        <v/>
      </c>
      <c r="DB138" s="5"/>
      <c r="DC138" s="301" t="str">
        <f t="shared" ca="1" si="219"/>
        <v/>
      </c>
      <c r="DD138" s="304" t="str">
        <f t="shared" ca="1" si="222"/>
        <v/>
      </c>
      <c r="DE138" s="293" t="str">
        <f t="shared" ca="1" si="223"/>
        <v/>
      </c>
      <c r="DF138" s="293" t="str">
        <f t="shared" ca="1" si="224"/>
        <v/>
      </c>
      <c r="DG138" s="293" t="str">
        <f t="shared" ca="1" si="225"/>
        <v/>
      </c>
      <c r="DH138" s="293" t="str">
        <f t="shared" ca="1" si="226"/>
        <v/>
      </c>
      <c r="DI138" s="309" t="str">
        <f t="shared" ca="1" si="227"/>
        <v/>
      </c>
      <c r="DJ138" s="315" t="str">
        <f t="shared" ca="1" si="201"/>
        <v/>
      </c>
      <c r="DK138" s="5" t="str">
        <f t="shared" ca="1" si="228"/>
        <v/>
      </c>
      <c r="DL138" s="6"/>
      <c r="DM138" s="304"/>
      <c r="DN138" s="7"/>
      <c r="DO138" s="7"/>
      <c r="DP138" s="7"/>
      <c r="DQ138" s="7"/>
      <c r="DR138" s="298" t="str">
        <f>IFERROR(VLOOKUP($DL138,'（様式１号）３整理番号表'!$Z$19:$AB$32,3,FALSE),"")</f>
        <v/>
      </c>
      <c r="DS138" s="239" t="str">
        <f t="shared" si="202"/>
        <v/>
      </c>
      <c r="DT138" s="5"/>
      <c r="DU138" s="8"/>
      <c r="DV138" s="62" t="str">
        <f t="shared" ca="1" si="203"/>
        <v/>
      </c>
      <c r="DX138" s="320">
        <f t="shared" ca="1" si="260"/>
        <v>0</v>
      </c>
      <c r="DY138" s="320">
        <f t="shared" ca="1" si="260"/>
        <v>0</v>
      </c>
      <c r="DZ138" s="320">
        <f t="shared" ca="1" si="260"/>
        <v>0</v>
      </c>
      <c r="EA138" s="320">
        <f t="shared" ca="1" si="260"/>
        <v>0</v>
      </c>
      <c r="EB138" s="320">
        <f t="shared" ca="1" si="260"/>
        <v>0</v>
      </c>
      <c r="EC138" s="320">
        <f t="shared" ca="1" si="260"/>
        <v>0</v>
      </c>
      <c r="ED138" s="320">
        <f t="shared" ca="1" si="260"/>
        <v>0</v>
      </c>
      <c r="EE138" s="320">
        <f t="shared" ca="1" si="260"/>
        <v>0</v>
      </c>
      <c r="EF138" s="320">
        <f t="shared" ca="1" si="260"/>
        <v>0</v>
      </c>
      <c r="EG138" s="320">
        <f t="shared" ca="1" si="260"/>
        <v>0</v>
      </c>
      <c r="EH138" s="320">
        <f t="shared" ca="1" si="260"/>
        <v>0</v>
      </c>
      <c r="EI138" s="320">
        <f t="shared" ca="1" si="260"/>
        <v>0</v>
      </c>
      <c r="EJ138" s="320">
        <f t="shared" ca="1" si="260"/>
        <v>0</v>
      </c>
      <c r="EK138" s="320">
        <f t="shared" ca="1" si="260"/>
        <v>0</v>
      </c>
      <c r="EM138" s="278" t="str">
        <f t="shared" ca="1" si="254"/>
        <v/>
      </c>
      <c r="EN138" s="278" t="str">
        <f t="shared" ca="1" si="220"/>
        <v/>
      </c>
      <c r="EO138" s="278" t="str">
        <f t="shared" ca="1" si="221"/>
        <v/>
      </c>
      <c r="EP138" s="278" t="str">
        <f t="shared" ca="1" si="204"/>
        <v/>
      </c>
      <c r="EQ138" s="278" t="str">
        <f ca="1">IFERROR(INDEX('郵便番号（石川県）'!$A$3:$F$2574,MATCH(INDIRECT("'("&amp;EM138&amp;")'!E7"),'郵便番号（石川県）'!$A$3:$A$2574,0),6),"")</f>
        <v/>
      </c>
      <c r="ER138" s="278" t="str">
        <f ca="1">IFERROR(INDEX('郵便番号（石川県）'!$A$3:$F$2574,MATCH(INDIRECT("'("&amp;$EM138&amp;")'!E7"),'郵便番号（石川県）'!$A$3:$A$2574,0),5),"")</f>
        <v/>
      </c>
      <c r="ES138" s="278" t="str">
        <f t="shared" ca="1" si="205"/>
        <v/>
      </c>
      <c r="ET138" s="278" t="str">
        <f t="shared" ca="1" si="206"/>
        <v/>
      </c>
      <c r="EU138" s="278" t="str">
        <f t="shared" ca="1" si="207"/>
        <v/>
      </c>
      <c r="EV138" s="278" t="str">
        <f t="shared" ca="1" si="208"/>
        <v/>
      </c>
      <c r="EW138" s="278" t="str">
        <f t="shared" ca="1" si="209"/>
        <v/>
      </c>
      <c r="EX138" s="278" t="str">
        <f t="shared" ca="1" si="210"/>
        <v/>
      </c>
      <c r="EY138" s="278" t="str">
        <f t="shared" ca="1" si="211"/>
        <v/>
      </c>
      <c r="EZ138" s="278" t="str">
        <f t="shared" ca="1" si="212"/>
        <v/>
      </c>
      <c r="FA138" s="278" t="str">
        <f t="shared" ca="1" si="213"/>
        <v/>
      </c>
      <c r="FB138" s="661" t="str">
        <f t="shared" ca="1" si="214"/>
        <v/>
      </c>
      <c r="FC138" s="664">
        <v>128</v>
      </c>
      <c r="FD138" s="279" t="str">
        <f t="shared" ca="1" si="215"/>
        <v/>
      </c>
    </row>
    <row r="139" spans="1:160" ht="34.5" customHeight="1" x14ac:dyDescent="0.15">
      <c r="A139" s="401">
        <f t="shared" ca="1" si="24"/>
        <v>0</v>
      </c>
      <c r="B139" s="402">
        <f t="shared" ref="B139:B202" si="261">IF(P139&lt;&gt;"",IF(P139&lt;&gt;P138,B138+1,B138),0)</f>
        <v>1</v>
      </c>
      <c r="C139" s="403">
        <f t="shared" ca="1" si="242"/>
        <v>0</v>
      </c>
      <c r="D139" s="403">
        <f t="shared" ca="1" si="243"/>
        <v>0</v>
      </c>
      <c r="E139" s="403">
        <f t="shared" ca="1" si="244"/>
        <v>0</v>
      </c>
      <c r="F139" s="403">
        <f t="shared" ca="1" si="245"/>
        <v>0</v>
      </c>
      <c r="G139" s="403">
        <f t="shared" ca="1" si="246"/>
        <v>0</v>
      </c>
      <c r="H139" s="403">
        <f t="shared" si="247"/>
        <v>0</v>
      </c>
      <c r="I139" s="403">
        <f t="shared" ca="1" si="248"/>
        <v>0</v>
      </c>
      <c r="J139" s="403">
        <f t="shared" ca="1" si="249"/>
        <v>0</v>
      </c>
      <c r="K139" s="402">
        <f t="shared" ca="1" si="250"/>
        <v>0</v>
      </c>
      <c r="L139" s="402">
        <f t="shared" ca="1" si="251"/>
        <v>0</v>
      </c>
      <c r="M139" s="402">
        <f t="shared" ca="1" si="252"/>
        <v>0</v>
      </c>
      <c r="N139" s="404" t="str">
        <f t="shared" ca="1" si="253"/>
        <v>石川県</v>
      </c>
      <c r="O139" s="63"/>
      <c r="P139" s="145" t="s">
        <v>412</v>
      </c>
      <c r="Q139" s="322" t="str">
        <f t="shared" ca="1" si="156"/>
        <v/>
      </c>
      <c r="R139" s="322" t="str">
        <f t="shared" ca="1" si="157"/>
        <v/>
      </c>
      <c r="S139" s="32" t="str">
        <f t="shared" ca="1" si="240"/>
        <v/>
      </c>
      <c r="T139" s="32" t="str">
        <f t="shared" ca="1" si="241"/>
        <v/>
      </c>
      <c r="U139" s="186" t="str">
        <f t="shared" ca="1" si="158"/>
        <v/>
      </c>
      <c r="V139" s="326">
        <f ca="1">IFERROR(VLOOKUP(U139,'（様式１号）３整理番号表'!$B$4:$H$5,2,FALSE),0)</f>
        <v>0</v>
      </c>
      <c r="W139" s="67">
        <f t="shared" ca="1" si="231"/>
        <v>0</v>
      </c>
      <c r="X139" s="23" t="str">
        <f t="shared" ca="1" si="229"/>
        <v/>
      </c>
      <c r="Y139" s="52" t="str">
        <f t="shared" ca="1" si="159"/>
        <v/>
      </c>
      <c r="Z139" s="68">
        <f ca="1">IFERROR(VLOOKUP(Y139,'（様式１号）３整理番号表'!$B$10:$H$16,2,FALSE),0)</f>
        <v>0</v>
      </c>
      <c r="AA139" s="52" t="str">
        <f t="shared" ca="1" si="160"/>
        <v/>
      </c>
      <c r="AB139" s="52" t="str">
        <f t="shared" ca="1" si="161"/>
        <v/>
      </c>
      <c r="AC139" s="68">
        <f ca="1">IFERROR(VLOOKUP(AB139,'（様式１号）３整理番号表'!$B$21:$H$22,2,FALSE),0)</f>
        <v>0</v>
      </c>
      <c r="AD139" s="52" t="str">
        <f t="shared" ref="AD139:AD202" ca="1" si="262">IFERROR(IF(INDIRECT("'("&amp;EM139&amp;")'!B12")="■",1,IF(INDIRECT("'("&amp;EM139&amp;")'!h12")="■",2,IF(INDIRECT("'("&amp;EM139&amp;")'!o12")="■",3,IF(INDIRECT("'("&amp;EM139&amp;")'!v12")="■",4,IF(INDIRECT("'("&amp;EM139&amp;")'!ac12")="■",5,IF(OR(INDIRECT("'("&amp;EM139&amp;")'!b13")="■",INDIRECT("'("&amp;EM139&amp;")'!v13")="■"),6)))))),"")</f>
        <v/>
      </c>
      <c r="AE139" s="68">
        <f ca="1">IFERROR(VLOOKUP(AD139,'（様式１号）３整理番号表'!$B$26:$H$31,2,FALSE),0)</f>
        <v>0</v>
      </c>
      <c r="AF139" s="52" t="str">
        <f t="shared" ca="1" si="162"/>
        <v/>
      </c>
      <c r="AG139" s="68">
        <f ca="1">IFERROR(VLOOKUP(AF139,'（様式１号）３整理番号表'!$J$5:$N$59,2,FALSE),0)</f>
        <v>0</v>
      </c>
      <c r="AH139" s="51" t="str">
        <f t="shared" ca="1" si="163"/>
        <v/>
      </c>
      <c r="AI139" s="68">
        <f ca="1">IFERROR(VLOOKUP(AH139,'（様式１号）３整理番号表'!$P$5:$R$29,2,FALSE),0)</f>
        <v>0</v>
      </c>
      <c r="AJ139" s="71" t="str">
        <f t="shared" ca="1" si="164"/>
        <v/>
      </c>
      <c r="AK139" s="71" t="str">
        <f t="shared" ca="1" si="165"/>
        <v/>
      </c>
      <c r="AL139" s="71"/>
      <c r="AM139" s="51" t="str">
        <f t="shared" ca="1" si="166"/>
        <v/>
      </c>
      <c r="AN139" s="68">
        <f ca="1">IFERROR(VLOOKUP(AM139,'（様式１号）３整理番号表'!$P$5:$R$29,2,FALSE),0)</f>
        <v>0</v>
      </c>
      <c r="AO139" s="52" t="str">
        <f t="shared" ca="1" si="167"/>
        <v/>
      </c>
      <c r="AP139" s="68">
        <f t="shared" ca="1" si="232"/>
        <v>0</v>
      </c>
      <c r="AQ139" s="52" t="str">
        <f t="shared" ca="1" si="168"/>
        <v/>
      </c>
      <c r="AR139" s="23" t="str">
        <f t="shared" ca="1" si="169"/>
        <v/>
      </c>
      <c r="AS139" s="68" t="str">
        <f t="shared" ca="1" si="233"/>
        <v/>
      </c>
      <c r="AT139" s="188" t="str">
        <f t="shared" ca="1" si="170"/>
        <v/>
      </c>
      <c r="AU139" s="55" t="str">
        <f t="shared" ca="1" si="171"/>
        <v/>
      </c>
      <c r="AV139" s="655" t="str">
        <f t="shared" ca="1" si="256"/>
        <v/>
      </c>
      <c r="AW139" s="655" t="str">
        <f t="shared" ca="1" si="255"/>
        <v/>
      </c>
      <c r="AX139" s="655" t="str">
        <f t="shared" ca="1" si="255"/>
        <v/>
      </c>
      <c r="AY139" s="655" t="str">
        <f t="shared" ca="1" si="255"/>
        <v/>
      </c>
      <c r="AZ139" s="655" t="str">
        <f t="shared" ca="1" si="172"/>
        <v/>
      </c>
      <c r="BA139" s="655" t="str">
        <f t="shared" ca="1" si="257"/>
        <v/>
      </c>
      <c r="BB139" s="655" t="str">
        <f t="shared" ca="1" si="257"/>
        <v/>
      </c>
      <c r="BC139" s="655" t="str">
        <f t="shared" ca="1" si="257"/>
        <v/>
      </c>
      <c r="BD139" s="51" t="str">
        <f t="shared" ca="1" si="173"/>
        <v/>
      </c>
      <c r="BE139" s="52" t="str">
        <f t="shared" ca="1" si="174"/>
        <v/>
      </c>
      <c r="BF139" s="69">
        <f ca="1">IF(BD139&lt;&gt;"",INDEX('（様式１号）３整理番号表'!$AB$7:$AQ$12,MATCH(BD139,'（様式１号）３整理番号表'!$AA$7:$AA$12,0),MATCH(BE139,'（様式１号）３整理番号表'!$AB$6:$AQ$6,0)),0)</f>
        <v>0</v>
      </c>
      <c r="BG139" s="71" t="str">
        <f t="shared" ca="1" si="234"/>
        <v/>
      </c>
      <c r="BH139" s="54" t="str">
        <f t="shared" ca="1" si="235"/>
        <v/>
      </c>
      <c r="BI139" s="55" t="str">
        <f t="shared" ca="1" si="175"/>
        <v/>
      </c>
      <c r="BJ139" s="54" t="str">
        <f t="shared" ca="1" si="176"/>
        <v/>
      </c>
      <c r="BK139" s="53" t="str">
        <f t="shared" ca="1" si="177"/>
        <v/>
      </c>
      <c r="BL139" s="56" t="str">
        <f t="shared" ca="1" si="178"/>
        <v/>
      </c>
      <c r="BM139" s="57" t="str">
        <f t="shared" ca="1" si="179"/>
        <v/>
      </c>
      <c r="BN139" s="58" t="str">
        <f t="shared" ca="1" si="180"/>
        <v/>
      </c>
      <c r="BO139" s="56" t="str">
        <f t="shared" ca="1" si="181"/>
        <v/>
      </c>
      <c r="BP139" s="72" t="str">
        <f t="shared" ca="1" si="182"/>
        <v/>
      </c>
      <c r="BQ139" s="70" t="str">
        <f t="shared" ca="1" si="183"/>
        <v/>
      </c>
      <c r="BR139" s="160" t="str">
        <f t="shared" ca="1" si="216"/>
        <v/>
      </c>
      <c r="BS139" s="638" t="str">
        <f t="shared" ca="1" si="184"/>
        <v/>
      </c>
      <c r="BT139" s="51" t="str">
        <f t="shared" ca="1" si="185"/>
        <v/>
      </c>
      <c r="BU139" s="59" t="str">
        <f t="shared" ca="1" si="186"/>
        <v/>
      </c>
      <c r="BV139" s="60" t="str">
        <f t="shared" ca="1" si="187"/>
        <v/>
      </c>
      <c r="BW139" s="209">
        <f ca="1">IF('ポイント要件確認等（個別表）'!AD139=1,ROUNDDOWN('ポイント要件確認等（個別表）'!AV139,-3),IF('ポイント要件確認等（個別表）'!AD139=2,ROUNDDOWN('ポイント要件確認等（個別表）'!BH139,-3),IF('ポイント要件確認等（個別表）'!AD139=3,ROUNDDOWN('ポイント要件確認等（個別表）'!BT139,-3),0)))</f>
        <v>0</v>
      </c>
      <c r="BX139" s="60" t="str">
        <f t="shared" ca="1" si="188"/>
        <v/>
      </c>
      <c r="BY139" s="210" t="e">
        <f t="shared" ca="1" si="236"/>
        <v>#VALUE!</v>
      </c>
      <c r="BZ139" s="210">
        <f t="shared" ca="1" si="237"/>
        <v>0</v>
      </c>
      <c r="CA139" s="60" t="str">
        <f t="shared" ca="1" si="189"/>
        <v/>
      </c>
      <c r="CB139" s="60" t="str">
        <f t="shared" ca="1" si="190"/>
        <v/>
      </c>
      <c r="CC139" s="636"/>
      <c r="CD139" s="60" t="str">
        <f t="shared" ca="1" si="191"/>
        <v/>
      </c>
      <c r="CE139" s="161" t="str">
        <f t="shared" ca="1" si="192"/>
        <v/>
      </c>
      <c r="CF139" s="225" t="str">
        <f t="shared" ca="1" si="193"/>
        <v>含税額</v>
      </c>
      <c r="CG139" s="226" t="str">
        <f t="shared" ca="1" si="194"/>
        <v/>
      </c>
      <c r="CH139" s="61"/>
      <c r="CI139" s="223"/>
      <c r="CJ139" s="213">
        <v>129</v>
      </c>
      <c r="CK139" s="218"/>
      <c r="CL139" s="51"/>
      <c r="CM139" s="68" t="str">
        <f>IFERROR(VLOOKUP(CL139,'（様式１号）３整理番号表'!$T$5:$V$15,2,FALSE),"")</f>
        <v/>
      </c>
      <c r="CN139" s="52"/>
      <c r="CO139" s="68" t="str">
        <f>IFERROR(VLOOKUP(CN139,'（様式１号）３整理番号表'!$T$19:$V$24,2,FALSE),"")</f>
        <v/>
      </c>
      <c r="CP139" s="52"/>
      <c r="CQ139" s="210">
        <f t="shared" si="238"/>
        <v>0</v>
      </c>
      <c r="CR139" s="227">
        <f t="shared" si="239"/>
        <v>0</v>
      </c>
      <c r="CS139" s="335" t="str">
        <f t="shared" ca="1" si="217"/>
        <v/>
      </c>
      <c r="CT139" s="31" t="str">
        <f t="shared" ca="1" si="195"/>
        <v/>
      </c>
      <c r="CU139" s="30" t="str">
        <f t="shared" ca="1" si="218"/>
        <v/>
      </c>
      <c r="CV139" s="236" t="str">
        <f t="shared" ca="1" si="196"/>
        <v/>
      </c>
      <c r="CW139" s="236" t="str">
        <f t="shared" ca="1" si="197"/>
        <v/>
      </c>
      <c r="CX139" s="236" t="str">
        <f t="shared" ca="1" si="198"/>
        <v/>
      </c>
      <c r="CY139" s="236" t="str">
        <f t="shared" ca="1" si="199"/>
        <v/>
      </c>
      <c r="CZ139" s="296" t="str">
        <f ca="1">IFERROR(VLOOKUP($CS139,'（様式１号）３整理番号表'!$Z$19:$AB$32,3,FALSE),"")</f>
        <v/>
      </c>
      <c r="DA139" s="239" t="str">
        <f t="shared" ca="1" si="200"/>
        <v/>
      </c>
      <c r="DB139" s="5"/>
      <c r="DC139" s="301" t="str">
        <f t="shared" ca="1" si="219"/>
        <v/>
      </c>
      <c r="DD139" s="304" t="str">
        <f t="shared" ca="1" si="222"/>
        <v/>
      </c>
      <c r="DE139" s="293" t="str">
        <f t="shared" ca="1" si="223"/>
        <v/>
      </c>
      <c r="DF139" s="293" t="str">
        <f t="shared" ca="1" si="224"/>
        <v/>
      </c>
      <c r="DG139" s="293" t="str">
        <f t="shared" ca="1" si="225"/>
        <v/>
      </c>
      <c r="DH139" s="293" t="str">
        <f t="shared" ca="1" si="226"/>
        <v/>
      </c>
      <c r="DI139" s="309" t="str">
        <f t="shared" ca="1" si="227"/>
        <v/>
      </c>
      <c r="DJ139" s="315" t="str">
        <f t="shared" ca="1" si="201"/>
        <v/>
      </c>
      <c r="DK139" s="5" t="str">
        <f t="shared" ca="1" si="228"/>
        <v/>
      </c>
      <c r="DL139" s="6"/>
      <c r="DM139" s="304"/>
      <c r="DN139" s="7"/>
      <c r="DO139" s="7"/>
      <c r="DP139" s="7"/>
      <c r="DQ139" s="7"/>
      <c r="DR139" s="298" t="str">
        <f>IFERROR(VLOOKUP($DL139,'（様式１号）３整理番号表'!$Z$19:$AB$32,3,FALSE),"")</f>
        <v/>
      </c>
      <c r="DS139" s="239" t="str">
        <f t="shared" si="202"/>
        <v/>
      </c>
      <c r="DT139" s="5"/>
      <c r="DU139" s="8"/>
      <c r="DV139" s="62" t="str">
        <f t="shared" ca="1" si="203"/>
        <v/>
      </c>
      <c r="DX139" s="320">
        <f t="shared" ca="1" si="260"/>
        <v>0</v>
      </c>
      <c r="DY139" s="320">
        <f t="shared" ca="1" si="260"/>
        <v>0</v>
      </c>
      <c r="DZ139" s="320">
        <f t="shared" ca="1" si="260"/>
        <v>0</v>
      </c>
      <c r="EA139" s="320">
        <f t="shared" ca="1" si="260"/>
        <v>0</v>
      </c>
      <c r="EB139" s="320">
        <f t="shared" ca="1" si="260"/>
        <v>0</v>
      </c>
      <c r="EC139" s="320">
        <f t="shared" ca="1" si="260"/>
        <v>0</v>
      </c>
      <c r="ED139" s="320">
        <f t="shared" ca="1" si="260"/>
        <v>0</v>
      </c>
      <c r="EE139" s="320">
        <f t="shared" ca="1" si="260"/>
        <v>0</v>
      </c>
      <c r="EF139" s="320">
        <f t="shared" ca="1" si="260"/>
        <v>0</v>
      </c>
      <c r="EG139" s="320">
        <f t="shared" ca="1" si="260"/>
        <v>0</v>
      </c>
      <c r="EH139" s="320">
        <f t="shared" ca="1" si="260"/>
        <v>0</v>
      </c>
      <c r="EI139" s="320">
        <f t="shared" ca="1" si="260"/>
        <v>0</v>
      </c>
      <c r="EJ139" s="320">
        <f t="shared" ca="1" si="260"/>
        <v>0</v>
      </c>
      <c r="EK139" s="320">
        <f t="shared" ca="1" si="260"/>
        <v>0</v>
      </c>
      <c r="EM139" s="278" t="str">
        <f t="shared" ca="1" si="254"/>
        <v/>
      </c>
      <c r="EN139" s="278" t="str">
        <f t="shared" ca="1" si="220"/>
        <v/>
      </c>
      <c r="EO139" s="278" t="str">
        <f t="shared" ca="1" si="221"/>
        <v/>
      </c>
      <c r="EP139" s="278" t="str">
        <f t="shared" ca="1" si="204"/>
        <v/>
      </c>
      <c r="EQ139" s="278" t="str">
        <f ca="1">IFERROR(INDEX('郵便番号（石川県）'!$A$3:$F$2574,MATCH(INDIRECT("'("&amp;EM139&amp;")'!E7"),'郵便番号（石川県）'!$A$3:$A$2574,0),6),"")</f>
        <v/>
      </c>
      <c r="ER139" s="278" t="str">
        <f ca="1">IFERROR(INDEX('郵便番号（石川県）'!$A$3:$F$2574,MATCH(INDIRECT("'("&amp;$EM139&amp;")'!E7"),'郵便番号（石川県）'!$A$3:$A$2574,0),5),"")</f>
        <v/>
      </c>
      <c r="ES139" s="278" t="str">
        <f t="shared" ca="1" si="205"/>
        <v/>
      </c>
      <c r="ET139" s="278" t="str">
        <f t="shared" ca="1" si="206"/>
        <v/>
      </c>
      <c r="EU139" s="278" t="str">
        <f t="shared" ca="1" si="207"/>
        <v/>
      </c>
      <c r="EV139" s="278" t="str">
        <f t="shared" ca="1" si="208"/>
        <v/>
      </c>
      <c r="EW139" s="278" t="str">
        <f t="shared" ca="1" si="209"/>
        <v/>
      </c>
      <c r="EX139" s="278" t="str">
        <f t="shared" ca="1" si="210"/>
        <v/>
      </c>
      <c r="EY139" s="278" t="str">
        <f t="shared" ca="1" si="211"/>
        <v/>
      </c>
      <c r="EZ139" s="278" t="str">
        <f t="shared" ca="1" si="212"/>
        <v/>
      </c>
      <c r="FA139" s="278" t="str">
        <f t="shared" ca="1" si="213"/>
        <v/>
      </c>
      <c r="FB139" s="661" t="str">
        <f t="shared" ca="1" si="214"/>
        <v/>
      </c>
      <c r="FC139" s="663">
        <v>129</v>
      </c>
      <c r="FD139" s="279" t="str">
        <f t="shared" ca="1" si="215"/>
        <v/>
      </c>
    </row>
    <row r="140" spans="1:160" ht="34.5" customHeight="1" x14ac:dyDescent="0.15">
      <c r="A140" s="401">
        <f t="shared" ca="1" si="24"/>
        <v>0</v>
      </c>
      <c r="B140" s="402">
        <f t="shared" si="261"/>
        <v>1</v>
      </c>
      <c r="C140" s="403">
        <f t="shared" ca="1" si="242"/>
        <v>0</v>
      </c>
      <c r="D140" s="403">
        <f t="shared" ca="1" si="243"/>
        <v>0</v>
      </c>
      <c r="E140" s="403">
        <f t="shared" ca="1" si="244"/>
        <v>0</v>
      </c>
      <c r="F140" s="403">
        <f t="shared" ca="1" si="245"/>
        <v>0</v>
      </c>
      <c r="G140" s="403">
        <f t="shared" ca="1" si="246"/>
        <v>0</v>
      </c>
      <c r="H140" s="403">
        <f t="shared" si="247"/>
        <v>0</v>
      </c>
      <c r="I140" s="403">
        <f t="shared" ca="1" si="248"/>
        <v>0</v>
      </c>
      <c r="J140" s="403">
        <f t="shared" ca="1" si="249"/>
        <v>0</v>
      </c>
      <c r="K140" s="402">
        <f t="shared" ca="1" si="250"/>
        <v>0</v>
      </c>
      <c r="L140" s="402">
        <f t="shared" ca="1" si="251"/>
        <v>0</v>
      </c>
      <c r="M140" s="402">
        <f t="shared" ca="1" si="252"/>
        <v>0</v>
      </c>
      <c r="N140" s="404" t="str">
        <f t="shared" ca="1" si="253"/>
        <v>石川県</v>
      </c>
      <c r="O140" s="63"/>
      <c r="P140" s="145" t="s">
        <v>412</v>
      </c>
      <c r="Q140" s="322" t="str">
        <f t="shared" ref="Q140:Q203" ca="1" si="263">IFERROR(IF(INDIRECT("'("&amp;EM140&amp;")'!E6")="",$EQ140,INDIRECT("'("&amp;EM140&amp;")'!E6")),"")</f>
        <v/>
      </c>
      <c r="R140" s="322" t="str">
        <f t="shared" ref="R140:R203" ca="1" si="264">IF(Q140="","",Q140)</f>
        <v/>
      </c>
      <c r="S140" s="32" t="str">
        <f t="shared" ca="1" si="240"/>
        <v/>
      </c>
      <c r="T140" s="32" t="str">
        <f t="shared" ca="1" si="241"/>
        <v/>
      </c>
      <c r="U140" s="186" t="str">
        <f t="shared" ref="U140:U203" ca="1" si="265">IF(Q140="","",IF(EP140="補強",1,2))</f>
        <v/>
      </c>
      <c r="V140" s="326">
        <f ca="1">IFERROR(VLOOKUP(U140,'（様式１号）３整理番号表'!$B$4:$H$5,2,FALSE),0)</f>
        <v>0</v>
      </c>
      <c r="W140" s="67">
        <f t="shared" ca="1" si="231"/>
        <v>0</v>
      </c>
      <c r="X140" s="23" t="str">
        <f t="shared" ca="1" si="229"/>
        <v/>
      </c>
      <c r="Y140" s="52" t="str">
        <f t="shared" ref="Y140:Y203" ca="1" si="266">IF(U140="","",IF(U140=1,1,IF(AND(AJ140=1,ET140="■"),4,IF(AND(AJ140=1,ET140="□"),5,IF(EU140="■",3,2)))))</f>
        <v/>
      </c>
      <c r="Z140" s="68">
        <f ca="1">IFERROR(VLOOKUP(Y140,'（様式１号）３整理番号表'!$B$10:$H$16,2,FALSE),0)</f>
        <v>0</v>
      </c>
      <c r="AA140" s="52" t="str">
        <f t="shared" ref="AA140:AA203" ca="1" si="267">IFERROR(IF(INDIRECT("'("&amp;EM140&amp;")'!AA30")="■",1,""),"")</f>
        <v/>
      </c>
      <c r="AB140" s="52" t="str">
        <f t="shared" ref="AB140:AB203" ca="1" si="268">IFERROR(IF(INDIRECT("'("&amp;EM140&amp;")'!o13")="■",2,1),"")</f>
        <v/>
      </c>
      <c r="AC140" s="68">
        <f ca="1">IFERROR(VLOOKUP(AB140,'（様式１号）３整理番号表'!$B$21:$H$22,2,FALSE),0)</f>
        <v>0</v>
      </c>
      <c r="AD140" s="52" t="str">
        <f t="shared" ca="1" si="262"/>
        <v/>
      </c>
      <c r="AE140" s="68">
        <f ca="1">IFERROR(VLOOKUP(AD140,'（様式１号）３整理番号表'!$B$26:$H$31,2,FALSE),0)</f>
        <v>0</v>
      </c>
      <c r="AF140" s="52" t="str">
        <f t="shared" ref="AF140:AF203" ca="1" si="269">IFERROR(INDIRECT("'("&amp;EM140&amp;")'!B23"),"")</f>
        <v/>
      </c>
      <c r="AG140" s="68">
        <f ca="1">IFERROR(VLOOKUP(AF140,'（様式１号）３整理番号表'!$J$5:$N$59,2,FALSE),0)</f>
        <v>0</v>
      </c>
      <c r="AH140" s="51" t="str">
        <f t="shared" ref="AH140:AH203" ca="1" si="270">IFERROR(INDIRECT("'("&amp;EM140&amp;")'!D"&amp;36+EN140),"")</f>
        <v/>
      </c>
      <c r="AI140" s="68">
        <f ca="1">IFERROR(VLOOKUP(AH140,'（様式１号）３整理番号表'!$P$5:$R$29,2,FALSE),0)</f>
        <v>0</v>
      </c>
      <c r="AJ140" s="71" t="str">
        <f t="shared" ref="AJ140:AJ203" ca="1" si="271">IFERROR(IF(INDIRECT("'("&amp;EM140&amp;")'!J"&amp;36+EN140)="■",1,""),"")</f>
        <v/>
      </c>
      <c r="AK140" s="71" t="str">
        <f t="shared" ref="AK140:AK203" ca="1" si="272">IFERROR(IF(INDIRECT("'("&amp;EM140&amp;")'!K"&amp;36+EN140)="■",1,""),"")</f>
        <v/>
      </c>
      <c r="AL140" s="71"/>
      <c r="AM140" s="51" t="str">
        <f t="shared" ref="AM140:AM203" ca="1" si="273">IFERROR(INDIRECT("'("&amp;EM140&amp;")'!V"&amp;36+EN140),"")</f>
        <v/>
      </c>
      <c r="AN140" s="68">
        <f ca="1">IFERROR(VLOOKUP(AM140,'（様式１号）３整理番号表'!$P$5:$R$29,2,FALSE),0)</f>
        <v>0</v>
      </c>
      <c r="AO140" s="52" t="str">
        <f t="shared" ref="AO140:AO203" ca="1" si="274">IFERROR(IF(OR(INDIRECT("'("&amp;EM140&amp;")'!AB"&amp;36+EN140)="",INDIRECT("'("&amp;EM140&amp;")'!AB"&amp;36+EN140)="□"),"",1),"")</f>
        <v/>
      </c>
      <c r="AP140" s="68">
        <f t="shared" ca="1" si="232"/>
        <v>0</v>
      </c>
      <c r="AQ140" s="52" t="str">
        <f t="shared" ref="AQ140:AQ203" ca="1" si="275">IFERROR(IF(AND(AM140=18,INDIRECT("'("&amp;EM140&amp;")'!AD"&amp;36+EN140)="再取得"),1,""),"")</f>
        <v/>
      </c>
      <c r="AR140" s="23" t="str">
        <f t="shared" ref="AR140:AR203" ca="1" si="276">IFERROR(INDIRECT("'("&amp;EM140&amp;")'!AF"&amp;36+EN140),"")</f>
        <v/>
      </c>
      <c r="AS140" s="68" t="str">
        <f t="shared" ca="1" si="233"/>
        <v/>
      </c>
      <c r="AT140" s="188" t="str">
        <f t="shared" ref="AT140:AT203" ca="1" si="277">IF(AM140="","","被災施設等")</f>
        <v/>
      </c>
      <c r="AU140" s="55" t="str">
        <f t="shared" ref="AU140:AU203" ca="1" si="278">IF(Y140=4,1,"")</f>
        <v/>
      </c>
      <c r="AV140" s="655" t="str">
        <f t="shared" ca="1" si="256"/>
        <v/>
      </c>
      <c r="AW140" s="655" t="str">
        <f t="shared" ca="1" si="255"/>
        <v/>
      </c>
      <c r="AX140" s="655" t="str">
        <f t="shared" ca="1" si="255"/>
        <v/>
      </c>
      <c r="AY140" s="655" t="str">
        <f t="shared" ca="1" si="255"/>
        <v/>
      </c>
      <c r="AZ140" s="655" t="str">
        <f t="shared" ref="AZ140:AZ203" ca="1" si="279">IF(Y140=5,1,"")</f>
        <v/>
      </c>
      <c r="BA140" s="655" t="str">
        <f t="shared" ca="1" si="257"/>
        <v/>
      </c>
      <c r="BB140" s="655" t="str">
        <f t="shared" ca="1" si="257"/>
        <v/>
      </c>
      <c r="BC140" s="655" t="str">
        <f t="shared" ca="1" si="257"/>
        <v/>
      </c>
      <c r="BD140" s="51" t="str">
        <f t="shared" ref="BD140:BD203" ca="1" si="280">IFERROR(IF(INDIRECT("'("&amp;EM140&amp;")'!U"&amp;52+EN140)="","",DBCS(INDIRECT("'("&amp;EM140&amp;")'!U"&amp;52+EN140))),"")</f>
        <v/>
      </c>
      <c r="BE140" s="52" t="str">
        <f t="shared" ref="BE140:BE203" ca="1" si="281">IFERROR(INDIRECT("'("&amp;EM140&amp;")'!AB"&amp;52+EN140),"")</f>
        <v/>
      </c>
      <c r="BF140" s="69">
        <f ca="1">IF(BD140&lt;&gt;"",INDEX('（様式１号）３整理番号表'!$AB$7:$AQ$12,MATCH(BD140,'（様式１号）３整理番号表'!$AA$7:$AA$12,0),MATCH(BE140,'（様式１号）３整理番号表'!$AB$6:$AQ$6,0)),0)</f>
        <v>0</v>
      </c>
      <c r="BG140" s="71" t="str">
        <f t="shared" ca="1" si="234"/>
        <v/>
      </c>
      <c r="BH140" s="54" t="str">
        <f t="shared" ca="1" si="235"/>
        <v/>
      </c>
      <c r="BI140" s="55" t="str">
        <f t="shared" ref="BI140:BI203" ca="1" si="282">IFERROR(IF(INDIRECT("'("&amp;EM140&amp;")'!AI"&amp;52+EN140)="■",1,""),"")</f>
        <v/>
      </c>
      <c r="BJ140" s="54" t="str">
        <f t="shared" ref="BJ140:BJ203" ca="1" si="283">IFERROR(IF(INDIRECT("'("&amp;EM140&amp;")'!AL"&amp;52+EN140)="■",1,""),"")</f>
        <v/>
      </c>
      <c r="BK140" s="53" t="str">
        <f t="shared" ref="BK140:BK203" ca="1" si="284">IFERROR(INDIRECT("'("&amp;EM140&amp;")'!P"&amp;52+EN140),"")</f>
        <v/>
      </c>
      <c r="BL140" s="56" t="str">
        <f t="shared" ref="BL140:BL203" ca="1" si="285">IFERROR(IF(INDIRECT("'("&amp;EM140&amp;")'!R"&amp;52+EN140)="","",INDIRECT("'("&amp;EM140&amp;")'!R"&amp;52+EN140)),"")</f>
        <v/>
      </c>
      <c r="BM140" s="57" t="str">
        <f t="shared" ref="BM140:BM203" ca="1" si="286">IFERROR(INDIRECT("'("&amp;EM140&amp;")'!J"&amp;52+EN140),"")</f>
        <v/>
      </c>
      <c r="BN140" s="58" t="str">
        <f t="shared" ref="BN140:BN203" ca="1" si="287">IFERROR(INDIRECT("'("&amp;EM140&amp;")'!M"&amp;52+EN140),"")</f>
        <v/>
      </c>
      <c r="BO140" s="56" t="str">
        <f t="shared" ref="BO140:BO203" ca="1" si="288">IFERROR(IF(INDIRECT("'("&amp;EM140&amp;")'!Y"&amp;68+EN140)="",INDIRECT("'("&amp;EM140&amp;")'!S"&amp;68+EN140),INDIRECT("'("&amp;EM140&amp;")'!Y"&amp;68+EN140)&amp;"("&amp;INDIRECT("'("&amp;EM140&amp;")'!S"&amp;68+EN140)&amp;")"),"")</f>
        <v/>
      </c>
      <c r="BP140" s="72" t="str">
        <f t="shared" ref="BP140:BP203" ca="1" si="289">IFERROR(INDIRECT("'("&amp;EM140&amp;")'!M"&amp;68+EN140),"")</f>
        <v/>
      </c>
      <c r="BQ140" s="70" t="str">
        <f t="shared" ref="BQ140:BQ203" ca="1" si="290">IFERROR(IF(INDIRECT("'("&amp;EM140&amp;")'!P"&amp;68+EN140)="■",1,""),"")</f>
        <v/>
      </c>
      <c r="BR140" s="160" t="str">
        <f t="shared" ca="1" si="216"/>
        <v/>
      </c>
      <c r="BS140" s="638" t="str">
        <f t="shared" ref="BS140:BS203" ca="1" si="291">IFERROR(IF(AO140="","",INDIRECT("'("&amp;EM140&amp;")'!AB"&amp;36+EN140)),"")</f>
        <v/>
      </c>
      <c r="BT140" s="51" t="str">
        <f t="shared" ref="BT140:BT203" ca="1" si="292">IFERROR(INDIRECT("'("&amp;EM140&amp;")'!B18"),"")</f>
        <v/>
      </c>
      <c r="BU140" s="59" t="str">
        <f t="shared" ref="BU140:BU203" ca="1" si="293">IFERROR(INDIRECT("'("&amp;EM140&amp;")'!D"&amp;84+EN140),"")</f>
        <v/>
      </c>
      <c r="BV140" s="60" t="str">
        <f t="shared" ref="BV140:BV203" ca="1" si="294">IFERROR(INDIRECT("'("&amp;EM140&amp;")'!R"&amp;84+EN140),"")</f>
        <v/>
      </c>
      <c r="BW140" s="209">
        <f ca="1">IF('ポイント要件確認等（個別表）'!AD140=1,ROUNDDOWN('ポイント要件確認等（個別表）'!AV140,-3),IF('ポイント要件確認等（個別表）'!AD140=2,ROUNDDOWN('ポイント要件確認等（個別表）'!BH140,-3),IF('ポイント要件確認等（個別表）'!AD140=3,ROUNDDOWN('ポイント要件確認等（個別表）'!BT140,-3),0)))</f>
        <v>0</v>
      </c>
      <c r="BX140" s="60" t="str">
        <f t="shared" ref="BX140:BX203" ca="1" si="295">IFERROR(INDIRECT("'("&amp;EM140&amp;")'!AE"&amp;84+EN140),"")</f>
        <v/>
      </c>
      <c r="BY140" s="210" t="e">
        <f t="shared" ca="1" si="236"/>
        <v>#VALUE!</v>
      </c>
      <c r="BZ140" s="210">
        <f t="shared" ca="1" si="237"/>
        <v>0</v>
      </c>
      <c r="CA140" s="60" t="str">
        <f t="shared" ref="CA140:CA203" ca="1" si="296">IFERROR(IF(OR(BT140=2,BT140=3,AND(BT140=1,CE140="控除不可")),ROUNDDOWN(BV140*0.2,-3),IF(AND(BT140=1,CE140="全額控除"),ROUNDDOWN(BV140/1.1*0.2,-3),ROUNDDOWN(BV140/110*102*0.2,-3))),"")</f>
        <v/>
      </c>
      <c r="CB140" s="60" t="str">
        <f t="shared" ref="CB140:CB203" ca="1" si="297">IFERROR(IF(OR(BT140=2,BT140=3,AND(BT140=1,CE140="控除不可")),ROUNDDOWN(BV140*0.2,-3),IF(AND(BT140=1,CE140="全額控除"),ROUNDDOWN(BV140/1.1*0.2,-3),ROUNDDOWN(BV140/110*102*0.2,-3))),"")</f>
        <v/>
      </c>
      <c r="CC140" s="636"/>
      <c r="CD140" s="60" t="str">
        <f t="shared" ref="CD140:CD203" ca="1" si="298">IFERROR(INDIRECT("'("&amp;EM140&amp;")'!AK"&amp;84+EN140),"")</f>
        <v/>
      </c>
      <c r="CE140" s="161" t="str">
        <f t="shared" ref="CE140:CE203" ca="1" si="299">IFERROR(INDIRECT("'("&amp;EM140&amp;")'!N18"),"")</f>
        <v/>
      </c>
      <c r="CF140" s="225" t="str">
        <f t="shared" ref="CF140:CF203" ca="1" si="300">IF($BU140&gt;0,IF(AND($BT140=1,$CE140="控除不可"),"該当なし",IF(AND($BT140=1,$CE140="80%控除対象"),ROUNDDOWN($BU140*8/110,0),IF(AND($BT140=1,$CE140="全額控除"),ROUNDDOWN($BU140*10/110,0),IF(OR($BT140=2,$BT140=3),"該当なし","含税額")))),"")</f>
        <v>含税額</v>
      </c>
      <c r="CG140" s="226" t="str">
        <f t="shared" ref="CG140:CG203" ca="1" si="301">IF($BU140&gt;0,IF(AND($BT140=1,$CE140="控除不可"),"",IF(AND($BT140=1,$CE140="80%控除対象"),ROUNDDOWN($BW140*8/102,0),IF(AND($BT140=1,$CE140="全額控除"),ROUNDDOWN($BW140*10/100,0),IF(OR($BT140=2,$BT140=3),"","")))),"")</f>
        <v/>
      </c>
      <c r="CH140" s="61"/>
      <c r="CI140" s="223"/>
      <c r="CJ140" s="213">
        <v>130</v>
      </c>
      <c r="CK140" s="218"/>
      <c r="CL140" s="51"/>
      <c r="CM140" s="68" t="str">
        <f>IFERROR(VLOOKUP(CL140,'（様式１号）３整理番号表'!$T$5:$V$15,2,FALSE),"")</f>
        <v/>
      </c>
      <c r="CN140" s="52"/>
      <c r="CO140" s="68" t="str">
        <f>IFERROR(VLOOKUP(CN140,'（様式１号）３整理番号表'!$T$19:$V$24,2,FALSE),"")</f>
        <v/>
      </c>
      <c r="CP140" s="52"/>
      <c r="CQ140" s="210">
        <f t="shared" si="238"/>
        <v>0</v>
      </c>
      <c r="CR140" s="227">
        <f t="shared" si="239"/>
        <v>0</v>
      </c>
      <c r="CS140" s="335" t="str">
        <f t="shared" ca="1" si="217"/>
        <v/>
      </c>
      <c r="CT140" s="31" t="str">
        <f t="shared" ref="CT140:CT203" ca="1" si="302">IF(CS140="１①",IF(INDIRECT("'("&amp;EM140&amp;")'!c114")="１① 付加価値額の拡大（１人当たり）",2,1),"")</f>
        <v/>
      </c>
      <c r="CU140" s="30" t="str">
        <f t="shared" ca="1" si="218"/>
        <v/>
      </c>
      <c r="CV140" s="236" t="str">
        <f t="shared" ref="CV140:CV203" ca="1" si="303">IF($CS140="２①",1,IF($CS140="１①",INDIRECT("'("&amp;$EM140&amp;")'!I114"),""))</f>
        <v/>
      </c>
      <c r="CW140" s="236" t="str">
        <f t="shared" ref="CW140:CW203" ca="1" si="304">IF($CS140="２①",1,IF($CS140="１①",INDIRECT("'("&amp;$EM140&amp;")'!P114"),""))</f>
        <v/>
      </c>
      <c r="CX140" s="236" t="str">
        <f t="shared" ref="CX140:CX203" ca="1" si="305">IF($CS140="２①",IF(INDIRECT("'("&amp;$EM140&amp;")'!B101")="■",IF(INDIRECT("'("&amp;$EM140&amp;")'!V101")="","",INDIRECT("'("&amp;$EM140&amp;")'!V101")),""),IF($CS140="１①",INDIRECT("'("&amp;$EM140&amp;")'!T114"),""))</f>
        <v/>
      </c>
      <c r="CY140" s="236" t="str">
        <f t="shared" ref="CY140:CY203" ca="1" si="306">IF($CS140="２①",IF(INDIRECT("'("&amp;$EM140&amp;")'!B101")="■",IF(INDIRECT("'("&amp;$EM140&amp;")'!Z101")="","",INDIRECT("'("&amp;$EM140&amp;")'!Z101")),""),IF($CS140="１①",INDIRECT("'("&amp;$EM140&amp;")'!X114"),""))</f>
        <v/>
      </c>
      <c r="CZ140" s="296" t="str">
        <f ca="1">IFERROR(VLOOKUP($CS140,'（様式１号）３整理番号表'!$Z$19:$AB$32,3,FALSE),"")</f>
        <v/>
      </c>
      <c r="DA140" s="239" t="str">
        <f t="shared" ref="DA140:DA203" ca="1" si="307">IF(OR($CY140&lt;=0,$CY140=""),"",IF(OR($CV140="",$CV140&lt;=0),"",IF($CU140=5,ROUNDDOWN(($CY140-$CV140)/$CV140,3),IF($CU140=4,ROUNDDOWN(($CY140-$CV140)/$CV140*3/4,3),0))))</f>
        <v/>
      </c>
      <c r="DB140" s="5"/>
      <c r="DC140" s="301" t="str">
        <f t="shared" ca="1" si="219"/>
        <v/>
      </c>
      <c r="DD140" s="304" t="str">
        <f t="shared" ca="1" si="222"/>
        <v/>
      </c>
      <c r="DE140" s="293" t="str">
        <f t="shared" ca="1" si="223"/>
        <v/>
      </c>
      <c r="DF140" s="293" t="str">
        <f t="shared" ca="1" si="224"/>
        <v/>
      </c>
      <c r="DG140" s="293" t="str">
        <f t="shared" ca="1" si="225"/>
        <v/>
      </c>
      <c r="DH140" s="293" t="str">
        <f t="shared" ca="1" si="226"/>
        <v/>
      </c>
      <c r="DI140" s="309" t="str">
        <f t="shared" ca="1" si="227"/>
        <v/>
      </c>
      <c r="DJ140" s="315" t="str">
        <f t="shared" ref="DJ140:DJ203" ca="1" si="308">IFERROR(IF($DC140&lt;&gt;0,ROUNDDOWN(($DH140-$DE140)/$DE140,3),""),"")</f>
        <v/>
      </c>
      <c r="DK140" s="5" t="str">
        <f t="shared" ca="1" si="228"/>
        <v/>
      </c>
      <c r="DL140" s="6"/>
      <c r="DM140" s="304"/>
      <c r="DN140" s="7"/>
      <c r="DO140" s="7"/>
      <c r="DP140" s="7"/>
      <c r="DQ140" s="7"/>
      <c r="DR140" s="298" t="str">
        <f>IFERROR(VLOOKUP($DL140,'（様式１号）３整理番号表'!$Z$19:$AB$32,3,FALSE),"")</f>
        <v/>
      </c>
      <c r="DS140" s="239" t="str">
        <f t="shared" ref="DS140:DS203" si="309">IF($DL140&lt;&gt;0,ROUNDDOWN(($DQ140-$DN140)/$DN140,3),"")</f>
        <v/>
      </c>
      <c r="DT140" s="5"/>
      <c r="DU140" s="8"/>
      <c r="DV140" s="62" t="str">
        <f t="shared" ref="DV140:DV203" ca="1" si="310">IF(Q140="","","令和６年能登半島地震")</f>
        <v/>
      </c>
      <c r="DX140" s="320">
        <f t="shared" ca="1" si="260"/>
        <v>0</v>
      </c>
      <c r="DY140" s="320">
        <f t="shared" ca="1" si="260"/>
        <v>0</v>
      </c>
      <c r="DZ140" s="320">
        <f t="shared" ca="1" si="260"/>
        <v>0</v>
      </c>
      <c r="EA140" s="320">
        <f t="shared" ca="1" si="260"/>
        <v>0</v>
      </c>
      <c r="EB140" s="320">
        <f t="shared" ca="1" si="260"/>
        <v>0</v>
      </c>
      <c r="EC140" s="320">
        <f t="shared" ca="1" si="260"/>
        <v>0</v>
      </c>
      <c r="ED140" s="320">
        <f t="shared" ca="1" si="260"/>
        <v>0</v>
      </c>
      <c r="EE140" s="320">
        <f t="shared" ca="1" si="260"/>
        <v>0</v>
      </c>
      <c r="EF140" s="320">
        <f t="shared" ca="1" si="260"/>
        <v>0</v>
      </c>
      <c r="EG140" s="320">
        <f t="shared" ca="1" si="260"/>
        <v>0</v>
      </c>
      <c r="EH140" s="320">
        <f t="shared" ca="1" si="260"/>
        <v>0</v>
      </c>
      <c r="EI140" s="320">
        <f t="shared" ca="1" si="260"/>
        <v>0</v>
      </c>
      <c r="EJ140" s="320">
        <f t="shared" ca="1" si="260"/>
        <v>0</v>
      </c>
      <c r="EK140" s="320">
        <f t="shared" ca="1" si="260"/>
        <v>0</v>
      </c>
      <c r="EM140" s="278" t="str">
        <f t="shared" ca="1" si="254"/>
        <v/>
      </c>
      <c r="EN140" s="278" t="str">
        <f t="shared" ca="1" si="220"/>
        <v/>
      </c>
      <c r="EO140" s="278" t="str">
        <f t="shared" ca="1" si="221"/>
        <v/>
      </c>
      <c r="EP140" s="278" t="str">
        <f t="shared" ref="EP140:EP203" ca="1" si="311">IFERROR(INDEX(INDIRECT("'("&amp;EM140&amp;")'!$AD$37:$AD$46"),MATCH(EN140,INDIRECT("'("&amp;EM140&amp;")'!$B$37:$B$46"),0),1),"")</f>
        <v/>
      </c>
      <c r="EQ140" s="278" t="str">
        <f ca="1">IFERROR(INDEX('郵便番号（石川県）'!$A$3:$F$2574,MATCH(INDIRECT("'("&amp;EM140&amp;")'!E7"),'郵便番号（石川県）'!$A$3:$A$2574,0),6),"")</f>
        <v/>
      </c>
      <c r="ER140" s="278" t="str">
        <f ca="1">IFERROR(INDEX('郵便番号（石川県）'!$A$3:$F$2574,MATCH(INDIRECT("'("&amp;$EM140&amp;")'!E7"),'郵便番号（石川県）'!$A$3:$A$2574,0),5),"")</f>
        <v/>
      </c>
      <c r="ES140" s="278" t="str">
        <f t="shared" ref="ES140:ES203" ca="1" si="312">IFERROR(INDIRECT("'("&amp;$EM140&amp;")'!N5"),"")</f>
        <v/>
      </c>
      <c r="ET140" s="278" t="str">
        <f t="shared" ref="ET140:ET203" ca="1" si="313">IFERROR(INDIRECT("'("&amp;EM140&amp;")'!H13"),"")</f>
        <v/>
      </c>
      <c r="EU140" s="278" t="str">
        <f t="shared" ref="EU140:EU203" ca="1" si="314">IFERROR(IF(OR(INDIRECT("'("&amp;EM140&amp;")'!H12")="■",INDIRECT("'("&amp;EM140&amp;")'!ac12")="■"),"■",""),"")</f>
        <v/>
      </c>
      <c r="EV140" s="278" t="str">
        <f t="shared" ref="EV140:EV203" ca="1" si="315">IF(EM140="","","("&amp;EM140&amp;")")</f>
        <v/>
      </c>
      <c r="EW140" s="278" t="str">
        <f t="shared" ref="EW140:EW203" ca="1" si="316">EV140&amp;EN140</f>
        <v/>
      </c>
      <c r="EX140" s="278" t="str">
        <f t="shared" ref="EX140:EX203" ca="1" si="317">IFERROR(INDIRECT("'("&amp;$EM140&amp;")'!B122"),"")</f>
        <v/>
      </c>
      <c r="EY140" s="278" t="str">
        <f t="shared" ref="EY140:EY203" ca="1" si="318">IFERROR(IF(INDIRECT("'("&amp;$EM140&amp;")'!AE136")="",1,2),"")</f>
        <v/>
      </c>
      <c r="EZ140" s="278" t="str">
        <f t="shared" ref="EZ140:EZ203" ca="1" si="319">IFERROR(INDIRECT("'("&amp;$EM140&amp;")'!L122"),"")</f>
        <v/>
      </c>
      <c r="FA140" s="278" t="str">
        <f t="shared" ref="FA140:FA203" ca="1" si="320">IFERROR(IF(INDIRECT("'("&amp;$EM140&amp;")'!AG144")="",1,2),"")</f>
        <v/>
      </c>
      <c r="FB140" s="661" t="str">
        <f t="shared" ref="FB140:FB203" ca="1" si="321">IFERROR(IF(INDIRECT("'("&amp;$EM140&amp;")'!AE2")="■","■",""),"")</f>
        <v/>
      </c>
      <c r="FC140" s="664">
        <v>130</v>
      </c>
      <c r="FD140" s="279" t="str">
        <f t="shared" ref="FD140:FD203" ca="1" si="322">IFERROR(IF(INDIRECT("'("&amp;FC140&amp;")'!T2")="農業機械再取得等支援事業要望申込書",FC140,""),"")</f>
        <v/>
      </c>
    </row>
    <row r="141" spans="1:160" ht="34.5" customHeight="1" x14ac:dyDescent="0.15">
      <c r="A141" s="401">
        <f t="shared" ca="1" si="24"/>
        <v>0</v>
      </c>
      <c r="B141" s="402">
        <f t="shared" si="261"/>
        <v>1</v>
      </c>
      <c r="C141" s="403">
        <f t="shared" ca="1" si="242"/>
        <v>0</v>
      </c>
      <c r="D141" s="403">
        <f t="shared" ca="1" si="243"/>
        <v>0</v>
      </c>
      <c r="E141" s="403">
        <f t="shared" ca="1" si="244"/>
        <v>0</v>
      </c>
      <c r="F141" s="403">
        <f t="shared" ca="1" si="245"/>
        <v>0</v>
      </c>
      <c r="G141" s="403">
        <f t="shared" ca="1" si="246"/>
        <v>0</v>
      </c>
      <c r="H141" s="403">
        <f t="shared" si="247"/>
        <v>0</v>
      </c>
      <c r="I141" s="403">
        <f t="shared" ca="1" si="248"/>
        <v>0</v>
      </c>
      <c r="J141" s="403">
        <f t="shared" ca="1" si="249"/>
        <v>0</v>
      </c>
      <c r="K141" s="402">
        <f t="shared" ca="1" si="250"/>
        <v>0</v>
      </c>
      <c r="L141" s="402">
        <f t="shared" ca="1" si="251"/>
        <v>0</v>
      </c>
      <c r="M141" s="402">
        <f t="shared" ca="1" si="252"/>
        <v>0</v>
      </c>
      <c r="N141" s="404" t="str">
        <f t="shared" ca="1" si="253"/>
        <v>石川県</v>
      </c>
      <c r="O141" s="63"/>
      <c r="P141" s="145" t="s">
        <v>412</v>
      </c>
      <c r="Q141" s="322" t="str">
        <f t="shared" ca="1" si="263"/>
        <v/>
      </c>
      <c r="R141" s="322" t="str">
        <f t="shared" ca="1" si="264"/>
        <v/>
      </c>
      <c r="S141" s="32" t="str">
        <f t="shared" ca="1" si="240"/>
        <v/>
      </c>
      <c r="T141" s="32" t="str">
        <f t="shared" ca="1" si="241"/>
        <v/>
      </c>
      <c r="U141" s="186" t="str">
        <f t="shared" ca="1" si="265"/>
        <v/>
      </c>
      <c r="V141" s="326">
        <f ca="1">IFERROR(VLOOKUP(U141,'（様式１号）３整理番号表'!$B$4:$H$5,2,FALSE),0)</f>
        <v>0</v>
      </c>
      <c r="W141" s="67">
        <f t="shared" ca="1" si="231"/>
        <v>0</v>
      </c>
      <c r="X141" s="23" t="str">
        <f t="shared" ca="1" si="229"/>
        <v/>
      </c>
      <c r="Y141" s="52" t="str">
        <f t="shared" ca="1" si="266"/>
        <v/>
      </c>
      <c r="Z141" s="68">
        <f ca="1">IFERROR(VLOOKUP(Y141,'（様式１号）３整理番号表'!$B$10:$H$16,2,FALSE),0)</f>
        <v>0</v>
      </c>
      <c r="AA141" s="52" t="str">
        <f t="shared" ca="1" si="267"/>
        <v/>
      </c>
      <c r="AB141" s="52" t="str">
        <f t="shared" ca="1" si="268"/>
        <v/>
      </c>
      <c r="AC141" s="68">
        <f ca="1">IFERROR(VLOOKUP(AB141,'（様式１号）３整理番号表'!$B$21:$H$22,2,FALSE),0)</f>
        <v>0</v>
      </c>
      <c r="AD141" s="52" t="str">
        <f t="shared" ca="1" si="262"/>
        <v/>
      </c>
      <c r="AE141" s="68">
        <f ca="1">IFERROR(VLOOKUP(AD141,'（様式１号）３整理番号表'!$B$26:$H$31,2,FALSE),0)</f>
        <v>0</v>
      </c>
      <c r="AF141" s="52" t="str">
        <f t="shared" ca="1" si="269"/>
        <v/>
      </c>
      <c r="AG141" s="68">
        <f ca="1">IFERROR(VLOOKUP(AF141,'（様式１号）３整理番号表'!$J$5:$N$59,2,FALSE),0)</f>
        <v>0</v>
      </c>
      <c r="AH141" s="51" t="str">
        <f t="shared" ca="1" si="270"/>
        <v/>
      </c>
      <c r="AI141" s="68">
        <f ca="1">IFERROR(VLOOKUP(AH141,'（様式１号）３整理番号表'!$P$5:$R$29,2,FALSE),0)</f>
        <v>0</v>
      </c>
      <c r="AJ141" s="71" t="str">
        <f t="shared" ca="1" si="271"/>
        <v/>
      </c>
      <c r="AK141" s="71" t="str">
        <f t="shared" ca="1" si="272"/>
        <v/>
      </c>
      <c r="AL141" s="71"/>
      <c r="AM141" s="51" t="str">
        <f t="shared" ca="1" si="273"/>
        <v/>
      </c>
      <c r="AN141" s="68">
        <f ca="1">IFERROR(VLOOKUP(AM141,'（様式１号）３整理番号表'!$P$5:$R$29,2,FALSE),0)</f>
        <v>0</v>
      </c>
      <c r="AO141" s="52" t="str">
        <f t="shared" ca="1" si="274"/>
        <v/>
      </c>
      <c r="AP141" s="68">
        <f t="shared" ca="1" si="232"/>
        <v>0</v>
      </c>
      <c r="AQ141" s="52" t="str">
        <f t="shared" ca="1" si="275"/>
        <v/>
      </c>
      <c r="AR141" s="23" t="str">
        <f t="shared" ca="1" si="276"/>
        <v/>
      </c>
      <c r="AS141" s="68" t="str">
        <f t="shared" ca="1" si="233"/>
        <v/>
      </c>
      <c r="AT141" s="188" t="str">
        <f t="shared" ca="1" si="277"/>
        <v/>
      </c>
      <c r="AU141" s="55" t="str">
        <f t="shared" ca="1" si="278"/>
        <v/>
      </c>
      <c r="AV141" s="655" t="str">
        <f t="shared" ca="1" si="256"/>
        <v/>
      </c>
      <c r="AW141" s="655" t="str">
        <f t="shared" ca="1" si="255"/>
        <v/>
      </c>
      <c r="AX141" s="655" t="str">
        <f t="shared" ca="1" si="255"/>
        <v/>
      </c>
      <c r="AY141" s="655" t="str">
        <f t="shared" ca="1" si="255"/>
        <v/>
      </c>
      <c r="AZ141" s="655" t="str">
        <f t="shared" ca="1" si="279"/>
        <v/>
      </c>
      <c r="BA141" s="655" t="str">
        <f t="shared" ca="1" si="257"/>
        <v/>
      </c>
      <c r="BB141" s="655" t="str">
        <f t="shared" ca="1" si="257"/>
        <v/>
      </c>
      <c r="BC141" s="655" t="str">
        <f t="shared" ca="1" si="257"/>
        <v/>
      </c>
      <c r="BD141" s="51" t="str">
        <f t="shared" ca="1" si="280"/>
        <v/>
      </c>
      <c r="BE141" s="52" t="str">
        <f t="shared" ca="1" si="281"/>
        <v/>
      </c>
      <c r="BF141" s="69">
        <f ca="1">IF(BD141&lt;&gt;"",INDEX('（様式１号）３整理番号表'!$AB$7:$AQ$12,MATCH(BD141,'（様式１号）３整理番号表'!$AA$7:$AA$12,0),MATCH(BE141,'（様式１号）３整理番号表'!$AB$6:$AQ$6,0)),0)</f>
        <v>0</v>
      </c>
      <c r="BG141" s="71" t="str">
        <f t="shared" ca="1" si="234"/>
        <v/>
      </c>
      <c r="BH141" s="54" t="str">
        <f t="shared" ca="1" si="235"/>
        <v/>
      </c>
      <c r="BI141" s="55" t="str">
        <f t="shared" ca="1" si="282"/>
        <v/>
      </c>
      <c r="BJ141" s="54" t="str">
        <f t="shared" ca="1" si="283"/>
        <v/>
      </c>
      <c r="BK141" s="53" t="str">
        <f t="shared" ca="1" si="284"/>
        <v/>
      </c>
      <c r="BL141" s="56" t="str">
        <f t="shared" ca="1" si="285"/>
        <v/>
      </c>
      <c r="BM141" s="57" t="str">
        <f t="shared" ca="1" si="286"/>
        <v/>
      </c>
      <c r="BN141" s="58" t="str">
        <f t="shared" ca="1" si="287"/>
        <v/>
      </c>
      <c r="BO141" s="56" t="str">
        <f t="shared" ca="1" si="288"/>
        <v/>
      </c>
      <c r="BP141" s="72" t="str">
        <f t="shared" ca="1" si="289"/>
        <v/>
      </c>
      <c r="BQ141" s="70" t="str">
        <f t="shared" ca="1" si="290"/>
        <v/>
      </c>
      <c r="BR141" s="160" t="str">
        <f t="shared" ref="BR141:BR204" ca="1" si="323">IF($AM141=19,$BP141*290,IF($AM141=20,$BP141*880,IF($AM141=21,$BP141*1200,IF($AM141=22,$BP141*4500,IF(AND($AM141=23,$BQ141&lt;&gt;1),"特認","")))))</f>
        <v/>
      </c>
      <c r="BS141" s="638" t="str">
        <f t="shared" ca="1" si="291"/>
        <v/>
      </c>
      <c r="BT141" s="51" t="str">
        <f t="shared" ca="1" si="292"/>
        <v/>
      </c>
      <c r="BU141" s="59" t="str">
        <f t="shared" ca="1" si="293"/>
        <v/>
      </c>
      <c r="BV141" s="60" t="str">
        <f t="shared" ca="1" si="294"/>
        <v/>
      </c>
      <c r="BW141" s="209">
        <f ca="1">IF('ポイント要件確認等（個別表）'!AD141=1,ROUNDDOWN('ポイント要件確認等（個別表）'!AV141,-3),IF('ポイント要件確認等（個別表）'!AD141=2,ROUNDDOWN('ポイント要件確認等（個別表）'!BH141,-3),IF('ポイント要件確認等（個別表）'!AD141=3,ROUNDDOWN('ポイント要件確認等（個別表）'!BT141,-3),0)))</f>
        <v>0</v>
      </c>
      <c r="BX141" s="60" t="str">
        <f t="shared" ca="1" si="295"/>
        <v/>
      </c>
      <c r="BY141" s="210" t="e">
        <f t="shared" ca="1" si="236"/>
        <v>#VALUE!</v>
      </c>
      <c r="BZ141" s="210">
        <f t="shared" ca="1" si="237"/>
        <v>0</v>
      </c>
      <c r="CA141" s="60" t="str">
        <f t="shared" ca="1" si="296"/>
        <v/>
      </c>
      <c r="CB141" s="60" t="str">
        <f t="shared" ca="1" si="297"/>
        <v/>
      </c>
      <c r="CC141" s="636"/>
      <c r="CD141" s="60" t="str">
        <f t="shared" ca="1" si="298"/>
        <v/>
      </c>
      <c r="CE141" s="161" t="str">
        <f t="shared" ca="1" si="299"/>
        <v/>
      </c>
      <c r="CF141" s="225" t="str">
        <f t="shared" ca="1" si="300"/>
        <v>含税額</v>
      </c>
      <c r="CG141" s="226" t="str">
        <f t="shared" ca="1" si="301"/>
        <v/>
      </c>
      <c r="CH141" s="61"/>
      <c r="CI141" s="223"/>
      <c r="CJ141" s="213">
        <v>131</v>
      </c>
      <c r="CK141" s="218"/>
      <c r="CL141" s="51"/>
      <c r="CM141" s="68" t="str">
        <f>IFERROR(VLOOKUP(CL141,'（様式１号）３整理番号表'!$T$5:$V$15,2,FALSE),"")</f>
        <v/>
      </c>
      <c r="CN141" s="52"/>
      <c r="CO141" s="68" t="str">
        <f>IFERROR(VLOOKUP(CN141,'（様式１号）３整理番号表'!$T$19:$V$24,2,FALSE),"")</f>
        <v/>
      </c>
      <c r="CP141" s="52"/>
      <c r="CQ141" s="210">
        <f t="shared" si="238"/>
        <v>0</v>
      </c>
      <c r="CR141" s="227">
        <f t="shared" si="239"/>
        <v>0</v>
      </c>
      <c r="CS141" s="335" t="str">
        <f t="shared" ref="CS141:CS204" ca="1" si="324">IF(Q141="","",IF(EP141="補強","１①","２①"))</f>
        <v/>
      </c>
      <c r="CT141" s="31" t="str">
        <f t="shared" ca="1" si="302"/>
        <v/>
      </c>
      <c r="CU141" s="30" t="str">
        <f t="shared" ref="CU141:CU204" ca="1" si="325">IF(CS141="２①",5,IF(CS141="１①",INDIRECT("'("&amp;EM141&amp;")'!M114"),""))</f>
        <v/>
      </c>
      <c r="CV141" s="236" t="str">
        <f t="shared" ca="1" si="303"/>
        <v/>
      </c>
      <c r="CW141" s="236" t="str">
        <f t="shared" ca="1" si="304"/>
        <v/>
      </c>
      <c r="CX141" s="236" t="str">
        <f t="shared" ca="1" si="305"/>
        <v/>
      </c>
      <c r="CY141" s="236" t="str">
        <f t="shared" ca="1" si="306"/>
        <v/>
      </c>
      <c r="CZ141" s="296" t="str">
        <f ca="1">IFERROR(VLOOKUP($CS141,'（様式１号）３整理番号表'!$Z$19:$AB$32,3,FALSE),"")</f>
        <v/>
      </c>
      <c r="DA141" s="239" t="str">
        <f t="shared" ca="1" si="307"/>
        <v/>
      </c>
      <c r="DB141" s="5"/>
      <c r="DC141" s="301" t="str">
        <f t="shared" ref="DC141:DC204" ca="1" si="326">IF($CS141="２①",IF(AND(AM141=18,AQ141=1),"２②",""),IF($CS141="１①",INDEX(INDIRECT("'("&amp;$EM141&amp;")'!AR116:BB116"),1,MATCH(INDIRECT("'("&amp;$EM141&amp;")'!C118"),INDIRECT("'("&amp;$EM141&amp;")'!AR119:BB119"),0)),""))</f>
        <v/>
      </c>
      <c r="DD141" s="304" t="str">
        <f t="shared" ca="1" si="222"/>
        <v/>
      </c>
      <c r="DE141" s="293" t="str">
        <f t="shared" ca="1" si="223"/>
        <v/>
      </c>
      <c r="DF141" s="293" t="str">
        <f t="shared" ca="1" si="224"/>
        <v/>
      </c>
      <c r="DG141" s="293" t="str">
        <f t="shared" ca="1" si="225"/>
        <v/>
      </c>
      <c r="DH141" s="293" t="str">
        <f t="shared" ca="1" si="226"/>
        <v/>
      </c>
      <c r="DI141" s="309" t="str">
        <f t="shared" ca="1" si="227"/>
        <v/>
      </c>
      <c r="DJ141" s="315" t="str">
        <f t="shared" ca="1" si="308"/>
        <v/>
      </c>
      <c r="DK141" s="5" t="str">
        <f t="shared" ca="1" si="228"/>
        <v/>
      </c>
      <c r="DL141" s="6"/>
      <c r="DM141" s="304"/>
      <c r="DN141" s="7"/>
      <c r="DO141" s="7"/>
      <c r="DP141" s="7"/>
      <c r="DQ141" s="7"/>
      <c r="DR141" s="298" t="str">
        <f>IFERROR(VLOOKUP($DL141,'（様式１号）３整理番号表'!$Z$19:$AB$32,3,FALSE),"")</f>
        <v/>
      </c>
      <c r="DS141" s="239" t="str">
        <f t="shared" si="309"/>
        <v/>
      </c>
      <c r="DT141" s="5"/>
      <c r="DU141" s="8"/>
      <c r="DV141" s="62" t="str">
        <f t="shared" ca="1" si="310"/>
        <v/>
      </c>
      <c r="DX141" s="320">
        <f t="shared" ca="1" si="260"/>
        <v>0</v>
      </c>
      <c r="DY141" s="320">
        <f t="shared" ca="1" si="260"/>
        <v>0</v>
      </c>
      <c r="DZ141" s="320">
        <f t="shared" ca="1" si="260"/>
        <v>0</v>
      </c>
      <c r="EA141" s="320">
        <f t="shared" ca="1" si="260"/>
        <v>0</v>
      </c>
      <c r="EB141" s="320">
        <f t="shared" ca="1" si="260"/>
        <v>0</v>
      </c>
      <c r="EC141" s="320">
        <f t="shared" ca="1" si="260"/>
        <v>0</v>
      </c>
      <c r="ED141" s="320">
        <f t="shared" ca="1" si="260"/>
        <v>0</v>
      </c>
      <c r="EE141" s="320">
        <f t="shared" ca="1" si="260"/>
        <v>0</v>
      </c>
      <c r="EF141" s="320">
        <f t="shared" ca="1" si="260"/>
        <v>0</v>
      </c>
      <c r="EG141" s="320">
        <f t="shared" ca="1" si="260"/>
        <v>0</v>
      </c>
      <c r="EH141" s="320">
        <f t="shared" ca="1" si="260"/>
        <v>0</v>
      </c>
      <c r="EI141" s="320">
        <f t="shared" ca="1" si="260"/>
        <v>0</v>
      </c>
      <c r="EJ141" s="320">
        <f t="shared" ca="1" si="260"/>
        <v>0</v>
      </c>
      <c r="EK141" s="320">
        <f t="shared" ca="1" si="260"/>
        <v>0</v>
      </c>
      <c r="EM141" s="278" t="str">
        <f t="shared" ca="1" si="254"/>
        <v/>
      </c>
      <c r="EN141" s="278" t="str">
        <f t="shared" ref="EN141:EN204" ca="1" si="327">IF(EM141="","",IF(EM140=EM141,EN140+1,1))</f>
        <v/>
      </c>
      <c r="EO141" s="278" t="str">
        <f t="shared" ref="EO141:EO204" ca="1" si="328">IFERROR(IF($EM140=$EM141,EO140,MAX(INDIRECT("'("&amp;EM141&amp;")'!B37:B46"))),"")</f>
        <v/>
      </c>
      <c r="EP141" s="278" t="str">
        <f t="shared" ca="1" si="311"/>
        <v/>
      </c>
      <c r="EQ141" s="278" t="str">
        <f ca="1">IFERROR(INDEX('郵便番号（石川県）'!$A$3:$F$2574,MATCH(INDIRECT("'("&amp;EM141&amp;")'!E7"),'郵便番号（石川県）'!$A$3:$A$2574,0),6),"")</f>
        <v/>
      </c>
      <c r="ER141" s="278" t="str">
        <f ca="1">IFERROR(INDEX('郵便番号（石川県）'!$A$3:$F$2574,MATCH(INDIRECT("'("&amp;$EM141&amp;")'!E7"),'郵便番号（石川県）'!$A$3:$A$2574,0),5),"")</f>
        <v/>
      </c>
      <c r="ES141" s="278" t="str">
        <f t="shared" ca="1" si="312"/>
        <v/>
      </c>
      <c r="ET141" s="278" t="str">
        <f t="shared" ca="1" si="313"/>
        <v/>
      </c>
      <c r="EU141" s="278" t="str">
        <f t="shared" ca="1" si="314"/>
        <v/>
      </c>
      <c r="EV141" s="278" t="str">
        <f t="shared" ca="1" si="315"/>
        <v/>
      </c>
      <c r="EW141" s="278" t="str">
        <f t="shared" ca="1" si="316"/>
        <v/>
      </c>
      <c r="EX141" s="278" t="str">
        <f t="shared" ca="1" si="317"/>
        <v/>
      </c>
      <c r="EY141" s="278" t="str">
        <f t="shared" ca="1" si="318"/>
        <v/>
      </c>
      <c r="EZ141" s="278" t="str">
        <f t="shared" ca="1" si="319"/>
        <v/>
      </c>
      <c r="FA141" s="278" t="str">
        <f t="shared" ca="1" si="320"/>
        <v/>
      </c>
      <c r="FB141" s="661" t="str">
        <f t="shared" ca="1" si="321"/>
        <v/>
      </c>
      <c r="FC141" s="663">
        <v>131</v>
      </c>
      <c r="FD141" s="279" t="str">
        <f t="shared" ca="1" si="322"/>
        <v/>
      </c>
    </row>
    <row r="142" spans="1:160" ht="34.5" customHeight="1" x14ac:dyDescent="0.15">
      <c r="A142" s="401">
        <f t="shared" ca="1" si="24"/>
        <v>0</v>
      </c>
      <c r="B142" s="402">
        <f t="shared" si="261"/>
        <v>1</v>
      </c>
      <c r="C142" s="403">
        <f t="shared" ca="1" si="242"/>
        <v>0</v>
      </c>
      <c r="D142" s="403">
        <f t="shared" ca="1" si="243"/>
        <v>0</v>
      </c>
      <c r="E142" s="403">
        <f t="shared" ca="1" si="244"/>
        <v>0</v>
      </c>
      <c r="F142" s="403">
        <f t="shared" ca="1" si="245"/>
        <v>0</v>
      </c>
      <c r="G142" s="403">
        <f t="shared" ca="1" si="246"/>
        <v>0</v>
      </c>
      <c r="H142" s="403">
        <f t="shared" si="247"/>
        <v>0</v>
      </c>
      <c r="I142" s="403">
        <f t="shared" ca="1" si="248"/>
        <v>0</v>
      </c>
      <c r="J142" s="403">
        <f t="shared" ca="1" si="249"/>
        <v>0</v>
      </c>
      <c r="K142" s="402">
        <f t="shared" ca="1" si="250"/>
        <v>0</v>
      </c>
      <c r="L142" s="402">
        <f t="shared" ca="1" si="251"/>
        <v>0</v>
      </c>
      <c r="M142" s="402">
        <f t="shared" ca="1" si="252"/>
        <v>0</v>
      </c>
      <c r="N142" s="404" t="str">
        <f t="shared" ca="1" si="253"/>
        <v>石川県</v>
      </c>
      <c r="O142" s="63"/>
      <c r="P142" s="145" t="s">
        <v>412</v>
      </c>
      <c r="Q142" s="322" t="str">
        <f t="shared" ca="1" si="263"/>
        <v/>
      </c>
      <c r="R142" s="322" t="str">
        <f t="shared" ca="1" si="264"/>
        <v/>
      </c>
      <c r="S142" s="32" t="str">
        <f t="shared" ca="1" si="240"/>
        <v/>
      </c>
      <c r="T142" s="32" t="str">
        <f t="shared" ca="1" si="241"/>
        <v/>
      </c>
      <c r="U142" s="186" t="str">
        <f t="shared" ca="1" si="265"/>
        <v/>
      </c>
      <c r="V142" s="326">
        <f ca="1">IFERROR(VLOOKUP(U142,'（様式１号）３整理番号表'!$B$4:$H$5,2,FALSE),0)</f>
        <v>0</v>
      </c>
      <c r="W142" s="67">
        <f t="shared" ca="1" si="231"/>
        <v>0</v>
      </c>
      <c r="X142" s="23" t="str">
        <f t="shared" ca="1" si="229"/>
        <v/>
      </c>
      <c r="Y142" s="52" t="str">
        <f t="shared" ca="1" si="266"/>
        <v/>
      </c>
      <c r="Z142" s="68">
        <f ca="1">IFERROR(VLOOKUP(Y142,'（様式１号）３整理番号表'!$B$10:$H$16,2,FALSE),0)</f>
        <v>0</v>
      </c>
      <c r="AA142" s="52" t="str">
        <f t="shared" ca="1" si="267"/>
        <v/>
      </c>
      <c r="AB142" s="52" t="str">
        <f t="shared" ca="1" si="268"/>
        <v/>
      </c>
      <c r="AC142" s="68">
        <f ca="1">IFERROR(VLOOKUP(AB142,'（様式１号）３整理番号表'!$B$21:$H$22,2,FALSE),0)</f>
        <v>0</v>
      </c>
      <c r="AD142" s="52" t="str">
        <f t="shared" ca="1" si="262"/>
        <v/>
      </c>
      <c r="AE142" s="68">
        <f ca="1">IFERROR(VLOOKUP(AD142,'（様式１号）３整理番号表'!$B$26:$H$31,2,FALSE),0)</f>
        <v>0</v>
      </c>
      <c r="AF142" s="52" t="str">
        <f t="shared" ca="1" si="269"/>
        <v/>
      </c>
      <c r="AG142" s="68">
        <f ca="1">IFERROR(VLOOKUP(AF142,'（様式１号）３整理番号表'!$J$5:$N$59,2,FALSE),0)</f>
        <v>0</v>
      </c>
      <c r="AH142" s="51" t="str">
        <f t="shared" ca="1" si="270"/>
        <v/>
      </c>
      <c r="AI142" s="68">
        <f ca="1">IFERROR(VLOOKUP(AH142,'（様式１号）３整理番号表'!$P$5:$R$29,2,FALSE),0)</f>
        <v>0</v>
      </c>
      <c r="AJ142" s="71" t="str">
        <f t="shared" ca="1" si="271"/>
        <v/>
      </c>
      <c r="AK142" s="71" t="str">
        <f t="shared" ca="1" si="272"/>
        <v/>
      </c>
      <c r="AL142" s="71"/>
      <c r="AM142" s="51" t="str">
        <f t="shared" ca="1" si="273"/>
        <v/>
      </c>
      <c r="AN142" s="68">
        <f ca="1">IFERROR(VLOOKUP(AM142,'（様式１号）３整理番号表'!$P$5:$R$29,2,FALSE),0)</f>
        <v>0</v>
      </c>
      <c r="AO142" s="52" t="str">
        <f t="shared" ca="1" si="274"/>
        <v/>
      </c>
      <c r="AP142" s="68">
        <f t="shared" ca="1" si="232"/>
        <v>0</v>
      </c>
      <c r="AQ142" s="52" t="str">
        <f t="shared" ca="1" si="275"/>
        <v/>
      </c>
      <c r="AR142" s="23" t="str">
        <f t="shared" ca="1" si="276"/>
        <v/>
      </c>
      <c r="AS142" s="68" t="str">
        <f t="shared" ca="1" si="233"/>
        <v/>
      </c>
      <c r="AT142" s="188" t="str">
        <f t="shared" ca="1" si="277"/>
        <v/>
      </c>
      <c r="AU142" s="55" t="str">
        <f t="shared" ca="1" si="278"/>
        <v/>
      </c>
      <c r="AV142" s="655" t="str">
        <f t="shared" ca="1" si="256"/>
        <v/>
      </c>
      <c r="AW142" s="655" t="str">
        <f t="shared" ca="1" si="255"/>
        <v/>
      </c>
      <c r="AX142" s="655" t="str">
        <f t="shared" ca="1" si="255"/>
        <v/>
      </c>
      <c r="AY142" s="655" t="str">
        <f t="shared" ca="1" si="255"/>
        <v/>
      </c>
      <c r="AZ142" s="655" t="str">
        <f t="shared" ca="1" si="279"/>
        <v/>
      </c>
      <c r="BA142" s="655" t="str">
        <f t="shared" ca="1" si="257"/>
        <v/>
      </c>
      <c r="BB142" s="655" t="str">
        <f t="shared" ca="1" si="257"/>
        <v/>
      </c>
      <c r="BC142" s="655" t="str">
        <f t="shared" ca="1" si="257"/>
        <v/>
      </c>
      <c r="BD142" s="51" t="str">
        <f t="shared" ca="1" si="280"/>
        <v/>
      </c>
      <c r="BE142" s="52" t="str">
        <f t="shared" ca="1" si="281"/>
        <v/>
      </c>
      <c r="BF142" s="69">
        <f ca="1">IF(BD142&lt;&gt;"",INDEX('（様式１号）３整理番号表'!$AB$7:$AQ$12,MATCH(BD142,'（様式１号）３整理番号表'!$AA$7:$AA$12,0),MATCH(BE142,'（様式１号）３整理番号表'!$AB$6:$AQ$6,0)),0)</f>
        <v>0</v>
      </c>
      <c r="BG142" s="71" t="str">
        <f t="shared" ca="1" si="234"/>
        <v/>
      </c>
      <c r="BH142" s="54" t="str">
        <f t="shared" ca="1" si="235"/>
        <v/>
      </c>
      <c r="BI142" s="55" t="str">
        <f t="shared" ca="1" si="282"/>
        <v/>
      </c>
      <c r="BJ142" s="54" t="str">
        <f t="shared" ca="1" si="283"/>
        <v/>
      </c>
      <c r="BK142" s="53" t="str">
        <f t="shared" ca="1" si="284"/>
        <v/>
      </c>
      <c r="BL142" s="56" t="str">
        <f t="shared" ca="1" si="285"/>
        <v/>
      </c>
      <c r="BM142" s="57" t="str">
        <f t="shared" ca="1" si="286"/>
        <v/>
      </c>
      <c r="BN142" s="58" t="str">
        <f t="shared" ca="1" si="287"/>
        <v/>
      </c>
      <c r="BO142" s="56" t="str">
        <f t="shared" ca="1" si="288"/>
        <v/>
      </c>
      <c r="BP142" s="72" t="str">
        <f t="shared" ca="1" si="289"/>
        <v/>
      </c>
      <c r="BQ142" s="70" t="str">
        <f t="shared" ca="1" si="290"/>
        <v/>
      </c>
      <c r="BR142" s="160" t="str">
        <f t="shared" ca="1" si="323"/>
        <v/>
      </c>
      <c r="BS142" s="638" t="str">
        <f t="shared" ca="1" si="291"/>
        <v/>
      </c>
      <c r="BT142" s="51" t="str">
        <f t="shared" ca="1" si="292"/>
        <v/>
      </c>
      <c r="BU142" s="59" t="str">
        <f t="shared" ca="1" si="293"/>
        <v/>
      </c>
      <c r="BV142" s="60" t="str">
        <f t="shared" ca="1" si="294"/>
        <v/>
      </c>
      <c r="BW142" s="209">
        <f ca="1">IF('ポイント要件確認等（個別表）'!AD142=1,ROUNDDOWN('ポイント要件確認等（個別表）'!AV142,-3),IF('ポイント要件確認等（個別表）'!AD142=2,ROUNDDOWN('ポイント要件確認等（個別表）'!BH142,-3),IF('ポイント要件確認等（個別表）'!AD142=3,ROUNDDOWN('ポイント要件確認等（個別表）'!BT142,-3),0)))</f>
        <v>0</v>
      </c>
      <c r="BX142" s="60" t="str">
        <f t="shared" ca="1" si="295"/>
        <v/>
      </c>
      <c r="BY142" s="210" t="e">
        <f t="shared" ca="1" si="236"/>
        <v>#VALUE!</v>
      </c>
      <c r="BZ142" s="210">
        <f t="shared" ca="1" si="237"/>
        <v>0</v>
      </c>
      <c r="CA142" s="60" t="str">
        <f t="shared" ca="1" si="296"/>
        <v/>
      </c>
      <c r="CB142" s="60" t="str">
        <f t="shared" ca="1" si="297"/>
        <v/>
      </c>
      <c r="CC142" s="636"/>
      <c r="CD142" s="60" t="str">
        <f t="shared" ca="1" si="298"/>
        <v/>
      </c>
      <c r="CE142" s="161" t="str">
        <f t="shared" ca="1" si="299"/>
        <v/>
      </c>
      <c r="CF142" s="225" t="str">
        <f t="shared" ca="1" si="300"/>
        <v>含税額</v>
      </c>
      <c r="CG142" s="226" t="str">
        <f t="shared" ca="1" si="301"/>
        <v/>
      </c>
      <c r="CH142" s="61"/>
      <c r="CI142" s="223"/>
      <c r="CJ142" s="213">
        <v>132</v>
      </c>
      <c r="CK142" s="218"/>
      <c r="CL142" s="51"/>
      <c r="CM142" s="68" t="str">
        <f>IFERROR(VLOOKUP(CL142,'（様式１号）３整理番号表'!$T$5:$V$15,2,FALSE),"")</f>
        <v/>
      </c>
      <c r="CN142" s="52"/>
      <c r="CO142" s="68" t="str">
        <f>IFERROR(VLOOKUP(CN142,'（様式１号）３整理番号表'!$T$19:$V$24,2,FALSE),"")</f>
        <v/>
      </c>
      <c r="CP142" s="52"/>
      <c r="CQ142" s="210">
        <f t="shared" si="238"/>
        <v>0</v>
      </c>
      <c r="CR142" s="227">
        <f t="shared" si="239"/>
        <v>0</v>
      </c>
      <c r="CS142" s="335" t="str">
        <f t="shared" ca="1" si="324"/>
        <v/>
      </c>
      <c r="CT142" s="31" t="str">
        <f t="shared" ca="1" si="302"/>
        <v/>
      </c>
      <c r="CU142" s="30" t="str">
        <f t="shared" ca="1" si="325"/>
        <v/>
      </c>
      <c r="CV142" s="236" t="str">
        <f t="shared" ca="1" si="303"/>
        <v/>
      </c>
      <c r="CW142" s="236" t="str">
        <f t="shared" ca="1" si="304"/>
        <v/>
      </c>
      <c r="CX142" s="236" t="str">
        <f t="shared" ca="1" si="305"/>
        <v/>
      </c>
      <c r="CY142" s="236" t="str">
        <f t="shared" ca="1" si="306"/>
        <v/>
      </c>
      <c r="CZ142" s="296" t="str">
        <f ca="1">IFERROR(VLOOKUP($CS142,'（様式１号）３整理番号表'!$Z$19:$AB$32,3,FALSE),"")</f>
        <v/>
      </c>
      <c r="DA142" s="239" t="str">
        <f t="shared" ca="1" si="307"/>
        <v/>
      </c>
      <c r="DB142" s="5"/>
      <c r="DC142" s="301" t="str">
        <f t="shared" ca="1" si="326"/>
        <v/>
      </c>
      <c r="DD142" s="304" t="str">
        <f t="shared" ca="1" si="222"/>
        <v/>
      </c>
      <c r="DE142" s="293" t="str">
        <f t="shared" ca="1" si="223"/>
        <v/>
      </c>
      <c r="DF142" s="293" t="str">
        <f t="shared" ca="1" si="224"/>
        <v/>
      </c>
      <c r="DG142" s="293" t="str">
        <f t="shared" ca="1" si="225"/>
        <v/>
      </c>
      <c r="DH142" s="293" t="str">
        <f t="shared" ca="1" si="226"/>
        <v/>
      </c>
      <c r="DI142" s="309" t="str">
        <f t="shared" ca="1" si="227"/>
        <v/>
      </c>
      <c r="DJ142" s="315" t="str">
        <f t="shared" ca="1" si="308"/>
        <v/>
      </c>
      <c r="DK142" s="5" t="str">
        <f t="shared" ca="1" si="228"/>
        <v/>
      </c>
      <c r="DL142" s="6"/>
      <c r="DM142" s="304"/>
      <c r="DN142" s="7"/>
      <c r="DO142" s="7"/>
      <c r="DP142" s="7"/>
      <c r="DQ142" s="7"/>
      <c r="DR142" s="298" t="str">
        <f>IFERROR(VLOOKUP($DL142,'（様式１号）３整理番号表'!$Z$19:$AB$32,3,FALSE),"")</f>
        <v/>
      </c>
      <c r="DS142" s="239" t="str">
        <f t="shared" si="309"/>
        <v/>
      </c>
      <c r="DT142" s="5"/>
      <c r="DU142" s="8"/>
      <c r="DV142" s="62" t="str">
        <f t="shared" ca="1" si="310"/>
        <v/>
      </c>
      <c r="DX142" s="320">
        <f t="shared" ca="1" si="260"/>
        <v>0</v>
      </c>
      <c r="DY142" s="320">
        <f t="shared" ca="1" si="260"/>
        <v>0</v>
      </c>
      <c r="DZ142" s="320">
        <f t="shared" ca="1" si="260"/>
        <v>0</v>
      </c>
      <c r="EA142" s="320">
        <f t="shared" ca="1" si="260"/>
        <v>0</v>
      </c>
      <c r="EB142" s="320">
        <f t="shared" ca="1" si="260"/>
        <v>0</v>
      </c>
      <c r="EC142" s="320">
        <f t="shared" ca="1" si="260"/>
        <v>0</v>
      </c>
      <c r="ED142" s="320">
        <f t="shared" ca="1" si="260"/>
        <v>0</v>
      </c>
      <c r="EE142" s="320">
        <f t="shared" ca="1" si="260"/>
        <v>0</v>
      </c>
      <c r="EF142" s="320">
        <f t="shared" ca="1" si="260"/>
        <v>0</v>
      </c>
      <c r="EG142" s="320">
        <f t="shared" ca="1" si="260"/>
        <v>0</v>
      </c>
      <c r="EH142" s="320">
        <f t="shared" ca="1" si="260"/>
        <v>0</v>
      </c>
      <c r="EI142" s="320">
        <f t="shared" ca="1" si="260"/>
        <v>0</v>
      </c>
      <c r="EJ142" s="320">
        <f t="shared" ca="1" si="260"/>
        <v>0</v>
      </c>
      <c r="EK142" s="320">
        <f t="shared" ca="1" si="260"/>
        <v>0</v>
      </c>
      <c r="EM142" s="278" t="str">
        <f t="shared" ca="1" si="254"/>
        <v/>
      </c>
      <c r="EN142" s="278" t="str">
        <f t="shared" ca="1" si="327"/>
        <v/>
      </c>
      <c r="EO142" s="278" t="str">
        <f t="shared" ca="1" si="328"/>
        <v/>
      </c>
      <c r="EP142" s="278" t="str">
        <f t="shared" ca="1" si="311"/>
        <v/>
      </c>
      <c r="EQ142" s="278" t="str">
        <f ca="1">IFERROR(INDEX('郵便番号（石川県）'!$A$3:$F$2574,MATCH(INDIRECT("'("&amp;EM142&amp;")'!E7"),'郵便番号（石川県）'!$A$3:$A$2574,0),6),"")</f>
        <v/>
      </c>
      <c r="ER142" s="278" t="str">
        <f ca="1">IFERROR(INDEX('郵便番号（石川県）'!$A$3:$F$2574,MATCH(INDIRECT("'("&amp;$EM142&amp;")'!E7"),'郵便番号（石川県）'!$A$3:$A$2574,0),5),"")</f>
        <v/>
      </c>
      <c r="ES142" s="278" t="str">
        <f t="shared" ca="1" si="312"/>
        <v/>
      </c>
      <c r="ET142" s="278" t="str">
        <f t="shared" ca="1" si="313"/>
        <v/>
      </c>
      <c r="EU142" s="278" t="str">
        <f t="shared" ca="1" si="314"/>
        <v/>
      </c>
      <c r="EV142" s="278" t="str">
        <f t="shared" ca="1" si="315"/>
        <v/>
      </c>
      <c r="EW142" s="278" t="str">
        <f t="shared" ca="1" si="316"/>
        <v/>
      </c>
      <c r="EX142" s="278" t="str">
        <f t="shared" ca="1" si="317"/>
        <v/>
      </c>
      <c r="EY142" s="278" t="str">
        <f t="shared" ca="1" si="318"/>
        <v/>
      </c>
      <c r="EZ142" s="278" t="str">
        <f t="shared" ca="1" si="319"/>
        <v/>
      </c>
      <c r="FA142" s="278" t="str">
        <f t="shared" ca="1" si="320"/>
        <v/>
      </c>
      <c r="FB142" s="661" t="str">
        <f t="shared" ca="1" si="321"/>
        <v/>
      </c>
      <c r="FC142" s="664">
        <v>132</v>
      </c>
      <c r="FD142" s="279" t="str">
        <f t="shared" ca="1" si="322"/>
        <v/>
      </c>
    </row>
    <row r="143" spans="1:160" ht="34.5" customHeight="1" x14ac:dyDescent="0.15">
      <c r="A143" s="401">
        <f t="shared" ca="1" si="24"/>
        <v>0</v>
      </c>
      <c r="B143" s="402">
        <f t="shared" si="261"/>
        <v>1</v>
      </c>
      <c r="C143" s="403">
        <f t="shared" ca="1" si="242"/>
        <v>0</v>
      </c>
      <c r="D143" s="403">
        <f t="shared" ca="1" si="243"/>
        <v>0</v>
      </c>
      <c r="E143" s="403">
        <f t="shared" ca="1" si="244"/>
        <v>0</v>
      </c>
      <c r="F143" s="403">
        <f t="shared" ca="1" si="245"/>
        <v>0</v>
      </c>
      <c r="G143" s="403">
        <f t="shared" ca="1" si="246"/>
        <v>0</v>
      </c>
      <c r="H143" s="403">
        <f t="shared" si="247"/>
        <v>0</v>
      </c>
      <c r="I143" s="403">
        <f t="shared" ca="1" si="248"/>
        <v>0</v>
      </c>
      <c r="J143" s="403">
        <f t="shared" ca="1" si="249"/>
        <v>0</v>
      </c>
      <c r="K143" s="402">
        <f t="shared" ca="1" si="250"/>
        <v>0</v>
      </c>
      <c r="L143" s="402">
        <f t="shared" ca="1" si="251"/>
        <v>0</v>
      </c>
      <c r="M143" s="402">
        <f t="shared" ca="1" si="252"/>
        <v>0</v>
      </c>
      <c r="N143" s="404" t="str">
        <f t="shared" ca="1" si="253"/>
        <v>石川県</v>
      </c>
      <c r="O143" s="63"/>
      <c r="P143" s="145" t="s">
        <v>412</v>
      </c>
      <c r="Q143" s="322" t="str">
        <f t="shared" ca="1" si="263"/>
        <v/>
      </c>
      <c r="R143" s="322" t="str">
        <f t="shared" ca="1" si="264"/>
        <v/>
      </c>
      <c r="S143" s="32" t="str">
        <f t="shared" ca="1" si="240"/>
        <v/>
      </c>
      <c r="T143" s="32" t="str">
        <f t="shared" ca="1" si="241"/>
        <v/>
      </c>
      <c r="U143" s="186" t="str">
        <f t="shared" ca="1" si="265"/>
        <v/>
      </c>
      <c r="V143" s="326">
        <f ca="1">IFERROR(VLOOKUP(U143,'（様式１号）３整理番号表'!$B$4:$H$5,2,FALSE),0)</f>
        <v>0</v>
      </c>
      <c r="W143" s="67">
        <f t="shared" ca="1" si="231"/>
        <v>0</v>
      </c>
      <c r="X143" s="23" t="str">
        <f t="shared" ca="1" si="229"/>
        <v/>
      </c>
      <c r="Y143" s="52" t="str">
        <f t="shared" ca="1" si="266"/>
        <v/>
      </c>
      <c r="Z143" s="68">
        <f ca="1">IFERROR(VLOOKUP(Y143,'（様式１号）３整理番号表'!$B$10:$H$16,2,FALSE),0)</f>
        <v>0</v>
      </c>
      <c r="AA143" s="52" t="str">
        <f t="shared" ca="1" si="267"/>
        <v/>
      </c>
      <c r="AB143" s="52" t="str">
        <f t="shared" ca="1" si="268"/>
        <v/>
      </c>
      <c r="AC143" s="68">
        <f ca="1">IFERROR(VLOOKUP(AB143,'（様式１号）３整理番号表'!$B$21:$H$22,2,FALSE),0)</f>
        <v>0</v>
      </c>
      <c r="AD143" s="52" t="str">
        <f t="shared" ca="1" si="262"/>
        <v/>
      </c>
      <c r="AE143" s="68">
        <f ca="1">IFERROR(VLOOKUP(AD143,'（様式１号）３整理番号表'!$B$26:$H$31,2,FALSE),0)</f>
        <v>0</v>
      </c>
      <c r="AF143" s="52" t="str">
        <f t="shared" ca="1" si="269"/>
        <v/>
      </c>
      <c r="AG143" s="68">
        <f ca="1">IFERROR(VLOOKUP(AF143,'（様式１号）３整理番号表'!$J$5:$N$59,2,FALSE),0)</f>
        <v>0</v>
      </c>
      <c r="AH143" s="51" t="str">
        <f t="shared" ca="1" si="270"/>
        <v/>
      </c>
      <c r="AI143" s="68">
        <f ca="1">IFERROR(VLOOKUP(AH143,'（様式１号）３整理番号表'!$P$5:$R$29,2,FALSE),0)</f>
        <v>0</v>
      </c>
      <c r="AJ143" s="71" t="str">
        <f t="shared" ca="1" si="271"/>
        <v/>
      </c>
      <c r="AK143" s="71" t="str">
        <f t="shared" ca="1" si="272"/>
        <v/>
      </c>
      <c r="AL143" s="71"/>
      <c r="AM143" s="51" t="str">
        <f t="shared" ca="1" si="273"/>
        <v/>
      </c>
      <c r="AN143" s="68">
        <f ca="1">IFERROR(VLOOKUP(AM143,'（様式１号）３整理番号表'!$P$5:$R$29,2,FALSE),0)</f>
        <v>0</v>
      </c>
      <c r="AO143" s="52" t="str">
        <f t="shared" ca="1" si="274"/>
        <v/>
      </c>
      <c r="AP143" s="68">
        <f t="shared" ca="1" si="232"/>
        <v>0</v>
      </c>
      <c r="AQ143" s="52" t="str">
        <f t="shared" ca="1" si="275"/>
        <v/>
      </c>
      <c r="AR143" s="23" t="str">
        <f t="shared" ca="1" si="276"/>
        <v/>
      </c>
      <c r="AS143" s="68" t="str">
        <f t="shared" ca="1" si="233"/>
        <v/>
      </c>
      <c r="AT143" s="188" t="str">
        <f t="shared" ca="1" si="277"/>
        <v/>
      </c>
      <c r="AU143" s="55" t="str">
        <f t="shared" ca="1" si="278"/>
        <v/>
      </c>
      <c r="AV143" s="655" t="str">
        <f t="shared" ca="1" si="256"/>
        <v/>
      </c>
      <c r="AW143" s="655" t="str">
        <f t="shared" ca="1" si="255"/>
        <v/>
      </c>
      <c r="AX143" s="655" t="str">
        <f t="shared" ca="1" si="255"/>
        <v/>
      </c>
      <c r="AY143" s="655" t="str">
        <f t="shared" ca="1" si="255"/>
        <v/>
      </c>
      <c r="AZ143" s="655" t="str">
        <f t="shared" ca="1" si="279"/>
        <v/>
      </c>
      <c r="BA143" s="655" t="str">
        <f t="shared" ca="1" si="257"/>
        <v/>
      </c>
      <c r="BB143" s="655" t="str">
        <f t="shared" ca="1" si="257"/>
        <v/>
      </c>
      <c r="BC143" s="655" t="str">
        <f t="shared" ca="1" si="257"/>
        <v/>
      </c>
      <c r="BD143" s="51" t="str">
        <f t="shared" ca="1" si="280"/>
        <v/>
      </c>
      <c r="BE143" s="52" t="str">
        <f t="shared" ca="1" si="281"/>
        <v/>
      </c>
      <c r="BF143" s="69">
        <f ca="1">IF(BD143&lt;&gt;"",INDEX('（様式１号）３整理番号表'!$AB$7:$AQ$12,MATCH(BD143,'（様式１号）３整理番号表'!$AA$7:$AA$12,0),MATCH(BE143,'（様式１号）３整理番号表'!$AB$6:$AQ$6,0)),0)</f>
        <v>0</v>
      </c>
      <c r="BG143" s="71" t="str">
        <f t="shared" ca="1" si="234"/>
        <v/>
      </c>
      <c r="BH143" s="54" t="str">
        <f t="shared" ca="1" si="235"/>
        <v/>
      </c>
      <c r="BI143" s="55" t="str">
        <f t="shared" ca="1" si="282"/>
        <v/>
      </c>
      <c r="BJ143" s="54" t="str">
        <f t="shared" ca="1" si="283"/>
        <v/>
      </c>
      <c r="BK143" s="53" t="str">
        <f t="shared" ca="1" si="284"/>
        <v/>
      </c>
      <c r="BL143" s="56" t="str">
        <f t="shared" ca="1" si="285"/>
        <v/>
      </c>
      <c r="BM143" s="57" t="str">
        <f t="shared" ca="1" si="286"/>
        <v/>
      </c>
      <c r="BN143" s="58" t="str">
        <f t="shared" ca="1" si="287"/>
        <v/>
      </c>
      <c r="BO143" s="56" t="str">
        <f t="shared" ca="1" si="288"/>
        <v/>
      </c>
      <c r="BP143" s="72" t="str">
        <f t="shared" ca="1" si="289"/>
        <v/>
      </c>
      <c r="BQ143" s="70" t="str">
        <f t="shared" ca="1" si="290"/>
        <v/>
      </c>
      <c r="BR143" s="160" t="str">
        <f t="shared" ca="1" si="323"/>
        <v/>
      </c>
      <c r="BS143" s="638" t="str">
        <f t="shared" ca="1" si="291"/>
        <v/>
      </c>
      <c r="BT143" s="51" t="str">
        <f t="shared" ca="1" si="292"/>
        <v/>
      </c>
      <c r="BU143" s="59" t="str">
        <f t="shared" ca="1" si="293"/>
        <v/>
      </c>
      <c r="BV143" s="60" t="str">
        <f t="shared" ca="1" si="294"/>
        <v/>
      </c>
      <c r="BW143" s="209">
        <f ca="1">IF('ポイント要件確認等（個別表）'!AD143=1,ROUNDDOWN('ポイント要件確認等（個別表）'!AV143,-3),IF('ポイント要件確認等（個別表）'!AD143=2,ROUNDDOWN('ポイント要件確認等（個別表）'!BH143,-3),IF('ポイント要件確認等（個別表）'!AD143=3,ROUNDDOWN('ポイント要件確認等（個別表）'!BT143,-3),0)))</f>
        <v>0</v>
      </c>
      <c r="BX143" s="60" t="str">
        <f t="shared" ca="1" si="295"/>
        <v/>
      </c>
      <c r="BY143" s="210" t="e">
        <f t="shared" ca="1" si="236"/>
        <v>#VALUE!</v>
      </c>
      <c r="BZ143" s="210">
        <f t="shared" ca="1" si="237"/>
        <v>0</v>
      </c>
      <c r="CA143" s="60" t="str">
        <f t="shared" ca="1" si="296"/>
        <v/>
      </c>
      <c r="CB143" s="60" t="str">
        <f t="shared" ca="1" si="297"/>
        <v/>
      </c>
      <c r="CC143" s="636"/>
      <c r="CD143" s="60" t="str">
        <f t="shared" ca="1" si="298"/>
        <v/>
      </c>
      <c r="CE143" s="161" t="str">
        <f t="shared" ca="1" si="299"/>
        <v/>
      </c>
      <c r="CF143" s="225" t="str">
        <f t="shared" ca="1" si="300"/>
        <v>含税額</v>
      </c>
      <c r="CG143" s="226" t="str">
        <f t="shared" ca="1" si="301"/>
        <v/>
      </c>
      <c r="CH143" s="61"/>
      <c r="CI143" s="223"/>
      <c r="CJ143" s="213">
        <v>133</v>
      </c>
      <c r="CK143" s="218"/>
      <c r="CL143" s="51"/>
      <c r="CM143" s="68" t="str">
        <f>IFERROR(VLOOKUP(CL143,'（様式１号）３整理番号表'!$T$5:$V$15,2,FALSE),"")</f>
        <v/>
      </c>
      <c r="CN143" s="52"/>
      <c r="CO143" s="68" t="str">
        <f>IFERROR(VLOOKUP(CN143,'（様式１号）３整理番号表'!$T$19:$V$24,2,FALSE),"")</f>
        <v/>
      </c>
      <c r="CP143" s="52"/>
      <c r="CQ143" s="210">
        <f t="shared" si="238"/>
        <v>0</v>
      </c>
      <c r="CR143" s="227">
        <f t="shared" si="239"/>
        <v>0</v>
      </c>
      <c r="CS143" s="335" t="str">
        <f t="shared" ca="1" si="324"/>
        <v/>
      </c>
      <c r="CT143" s="31" t="str">
        <f t="shared" ca="1" si="302"/>
        <v/>
      </c>
      <c r="CU143" s="30" t="str">
        <f t="shared" ca="1" si="325"/>
        <v/>
      </c>
      <c r="CV143" s="236" t="str">
        <f t="shared" ca="1" si="303"/>
        <v/>
      </c>
      <c r="CW143" s="236" t="str">
        <f t="shared" ca="1" si="304"/>
        <v/>
      </c>
      <c r="CX143" s="236" t="str">
        <f t="shared" ca="1" si="305"/>
        <v/>
      </c>
      <c r="CY143" s="236" t="str">
        <f t="shared" ca="1" si="306"/>
        <v/>
      </c>
      <c r="CZ143" s="296" t="str">
        <f ca="1">IFERROR(VLOOKUP($CS143,'（様式１号）３整理番号表'!$Z$19:$AB$32,3,FALSE),"")</f>
        <v/>
      </c>
      <c r="DA143" s="239" t="str">
        <f t="shared" ca="1" si="307"/>
        <v/>
      </c>
      <c r="DB143" s="5"/>
      <c r="DC143" s="301" t="str">
        <f t="shared" ca="1" si="326"/>
        <v/>
      </c>
      <c r="DD143" s="304" t="str">
        <f t="shared" ref="DD143:DD206" ca="1" si="329">IF($DC143="２②",INDEX(INDIRECT("'("&amp;$EM143&amp;")'!C105:AK107"),MATCH("■",INDIRECT("'("&amp;$EM143&amp;")'!B105:B107"),0),13),IF($DC143="","",INDIRECT("'("&amp;$EM143&amp;")'!M118")))</f>
        <v/>
      </c>
      <c r="DE143" s="293" t="str">
        <f t="shared" ref="DE143:DE206" ca="1" si="330">IF($DC143="２②",INDEX(INDIRECT("'("&amp;$EM143&amp;")'!C105:AK107"),MATCH("■",INDIRECT("'("&amp;$EM143&amp;")'!B105:B107"),0),9),IF($DC143="","",INDIRECT("'("&amp;$EM143&amp;")'!I118")))</f>
        <v/>
      </c>
      <c r="DF143" s="293" t="str">
        <f t="shared" ref="DF143:DF206" ca="1" si="331">IF($DC143="２②",INDEX(INDIRECT("'("&amp;$EM143&amp;")'!C105:AK107"),MATCH("■",INDIRECT("'("&amp;$EM143&amp;")'!B105:B107"),0),16),IF($DC143="","",INDIRECT("'("&amp;$EM143&amp;")'!P118")))</f>
        <v/>
      </c>
      <c r="DG143" s="293" t="str">
        <f t="shared" ref="DG143:DG206" ca="1" si="332">IF($DC143="２②",INDEX(INDIRECT("'("&amp;$EM143&amp;")'!C105:AK107"),MATCH("■",INDIRECT("'("&amp;$EM143&amp;")'!B105:B107"),0),20),IF($DC143="","",INDIRECT("'("&amp;$EM143&amp;")'!T118")))</f>
        <v/>
      </c>
      <c r="DH143" s="293" t="str">
        <f t="shared" ref="DH143:DH206" ca="1" si="333">IF($DC143="２②",INDEX(INDIRECT("'("&amp;$EM143&amp;")'!C105:AK107"),MATCH("■",INDIRECT("'("&amp;$EM143&amp;")'!B105:B107"),0),24),IF($DC143="","",INDIRECT("'("&amp;$EM143&amp;")'!X118")))</f>
        <v/>
      </c>
      <c r="DI143" s="309" t="str">
        <f t="shared" ref="DI143:DI206" ca="1" si="334">IF($DC143="２②",INDEX(INDIRECT("'("&amp;$EM143&amp;")'!C105:AK107"),MATCH("■",INDIRECT("'("&amp;$EM143&amp;")'!B105:B107"),0),12),IF($DC143="","",INDIRECT("'("&amp;$EM143&amp;")'!L118")))</f>
        <v/>
      </c>
      <c r="DJ143" s="315" t="str">
        <f t="shared" ca="1" si="308"/>
        <v/>
      </c>
      <c r="DK143" s="5" t="str">
        <f t="shared" ca="1" si="228"/>
        <v/>
      </c>
      <c r="DL143" s="6"/>
      <c r="DM143" s="304"/>
      <c r="DN143" s="7"/>
      <c r="DO143" s="7"/>
      <c r="DP143" s="7"/>
      <c r="DQ143" s="7"/>
      <c r="DR143" s="298" t="str">
        <f>IFERROR(VLOOKUP($DL143,'（様式１号）３整理番号表'!$Z$19:$AB$32,3,FALSE),"")</f>
        <v/>
      </c>
      <c r="DS143" s="239" t="str">
        <f t="shared" si="309"/>
        <v/>
      </c>
      <c r="DT143" s="5"/>
      <c r="DU143" s="8"/>
      <c r="DV143" s="62" t="str">
        <f t="shared" ca="1" si="310"/>
        <v/>
      </c>
      <c r="DX143" s="320">
        <f t="shared" ca="1" si="260"/>
        <v>0</v>
      </c>
      <c r="DY143" s="320">
        <f t="shared" ca="1" si="260"/>
        <v>0</v>
      </c>
      <c r="DZ143" s="320">
        <f t="shared" ca="1" si="260"/>
        <v>0</v>
      </c>
      <c r="EA143" s="320">
        <f t="shared" ca="1" si="260"/>
        <v>0</v>
      </c>
      <c r="EB143" s="320">
        <f t="shared" ca="1" si="260"/>
        <v>0</v>
      </c>
      <c r="EC143" s="320">
        <f t="shared" ca="1" si="260"/>
        <v>0</v>
      </c>
      <c r="ED143" s="320">
        <f t="shared" ca="1" si="260"/>
        <v>0</v>
      </c>
      <c r="EE143" s="320">
        <f t="shared" ca="1" si="260"/>
        <v>0</v>
      </c>
      <c r="EF143" s="320">
        <f t="shared" ca="1" si="260"/>
        <v>0</v>
      </c>
      <c r="EG143" s="320">
        <f t="shared" ca="1" si="260"/>
        <v>0</v>
      </c>
      <c r="EH143" s="320">
        <f t="shared" ca="1" si="260"/>
        <v>0</v>
      </c>
      <c r="EI143" s="320">
        <f t="shared" ca="1" si="260"/>
        <v>0</v>
      </c>
      <c r="EJ143" s="320">
        <f t="shared" ca="1" si="260"/>
        <v>0</v>
      </c>
      <c r="EK143" s="320">
        <f t="shared" ca="1" si="260"/>
        <v>0</v>
      </c>
      <c r="EM143" s="278" t="str">
        <f t="shared" ca="1" si="254"/>
        <v/>
      </c>
      <c r="EN143" s="278" t="str">
        <f t="shared" ca="1" si="327"/>
        <v/>
      </c>
      <c r="EO143" s="278" t="str">
        <f t="shared" ca="1" si="328"/>
        <v/>
      </c>
      <c r="EP143" s="278" t="str">
        <f t="shared" ca="1" si="311"/>
        <v/>
      </c>
      <c r="EQ143" s="278" t="str">
        <f ca="1">IFERROR(INDEX('郵便番号（石川県）'!$A$3:$F$2574,MATCH(INDIRECT("'("&amp;EM143&amp;")'!E7"),'郵便番号（石川県）'!$A$3:$A$2574,0),6),"")</f>
        <v/>
      </c>
      <c r="ER143" s="278" t="str">
        <f ca="1">IFERROR(INDEX('郵便番号（石川県）'!$A$3:$F$2574,MATCH(INDIRECT("'("&amp;$EM143&amp;")'!E7"),'郵便番号（石川県）'!$A$3:$A$2574,0),5),"")</f>
        <v/>
      </c>
      <c r="ES143" s="278" t="str">
        <f t="shared" ca="1" si="312"/>
        <v/>
      </c>
      <c r="ET143" s="278" t="str">
        <f t="shared" ca="1" si="313"/>
        <v/>
      </c>
      <c r="EU143" s="278" t="str">
        <f t="shared" ca="1" si="314"/>
        <v/>
      </c>
      <c r="EV143" s="278" t="str">
        <f t="shared" ca="1" si="315"/>
        <v/>
      </c>
      <c r="EW143" s="278" t="str">
        <f t="shared" ca="1" si="316"/>
        <v/>
      </c>
      <c r="EX143" s="278" t="str">
        <f t="shared" ca="1" si="317"/>
        <v/>
      </c>
      <c r="EY143" s="278" t="str">
        <f t="shared" ca="1" si="318"/>
        <v/>
      </c>
      <c r="EZ143" s="278" t="str">
        <f t="shared" ca="1" si="319"/>
        <v/>
      </c>
      <c r="FA143" s="278" t="str">
        <f t="shared" ca="1" si="320"/>
        <v/>
      </c>
      <c r="FB143" s="661" t="str">
        <f t="shared" ca="1" si="321"/>
        <v/>
      </c>
      <c r="FC143" s="663">
        <v>133</v>
      </c>
      <c r="FD143" s="279" t="str">
        <f t="shared" ca="1" si="322"/>
        <v/>
      </c>
    </row>
    <row r="144" spans="1:160" ht="34.5" customHeight="1" x14ac:dyDescent="0.15">
      <c r="A144" s="401">
        <f t="shared" ca="1" si="24"/>
        <v>0</v>
      </c>
      <c r="B144" s="402">
        <f t="shared" si="261"/>
        <v>1</v>
      </c>
      <c r="C144" s="403">
        <f t="shared" ca="1" si="242"/>
        <v>0</v>
      </c>
      <c r="D144" s="403">
        <f t="shared" ca="1" si="243"/>
        <v>0</v>
      </c>
      <c r="E144" s="403">
        <f t="shared" ca="1" si="244"/>
        <v>0</v>
      </c>
      <c r="F144" s="403">
        <f t="shared" ca="1" si="245"/>
        <v>0</v>
      </c>
      <c r="G144" s="403">
        <f t="shared" ca="1" si="246"/>
        <v>0</v>
      </c>
      <c r="H144" s="403">
        <f t="shared" si="247"/>
        <v>0</v>
      </c>
      <c r="I144" s="403">
        <f t="shared" ca="1" si="248"/>
        <v>0</v>
      </c>
      <c r="J144" s="403">
        <f t="shared" ca="1" si="249"/>
        <v>0</v>
      </c>
      <c r="K144" s="402">
        <f t="shared" ca="1" si="250"/>
        <v>0</v>
      </c>
      <c r="L144" s="402">
        <f t="shared" ca="1" si="251"/>
        <v>0</v>
      </c>
      <c r="M144" s="402">
        <f t="shared" ca="1" si="252"/>
        <v>0</v>
      </c>
      <c r="N144" s="404" t="str">
        <f t="shared" ca="1" si="253"/>
        <v>石川県</v>
      </c>
      <c r="O144" s="63"/>
      <c r="P144" s="145" t="s">
        <v>412</v>
      </c>
      <c r="Q144" s="322" t="str">
        <f t="shared" ca="1" si="263"/>
        <v/>
      </c>
      <c r="R144" s="322" t="str">
        <f t="shared" ca="1" si="264"/>
        <v/>
      </c>
      <c r="S144" s="32" t="str">
        <f t="shared" ca="1" si="240"/>
        <v/>
      </c>
      <c r="T144" s="32" t="str">
        <f t="shared" ca="1" si="241"/>
        <v/>
      </c>
      <c r="U144" s="186" t="str">
        <f t="shared" ca="1" si="265"/>
        <v/>
      </c>
      <c r="V144" s="326">
        <f ca="1">IFERROR(VLOOKUP(U144,'（様式１号）３整理番号表'!$B$4:$H$5,2,FALSE),0)</f>
        <v>0</v>
      </c>
      <c r="W144" s="67">
        <f t="shared" ca="1" si="231"/>
        <v>0</v>
      </c>
      <c r="X144" s="23" t="str">
        <f t="shared" ca="1" si="229"/>
        <v/>
      </c>
      <c r="Y144" s="52" t="str">
        <f t="shared" ca="1" si="266"/>
        <v/>
      </c>
      <c r="Z144" s="68">
        <f ca="1">IFERROR(VLOOKUP(Y144,'（様式１号）３整理番号表'!$B$10:$H$16,2,FALSE),0)</f>
        <v>0</v>
      </c>
      <c r="AA144" s="52" t="str">
        <f t="shared" ca="1" si="267"/>
        <v/>
      </c>
      <c r="AB144" s="52" t="str">
        <f t="shared" ca="1" si="268"/>
        <v/>
      </c>
      <c r="AC144" s="68">
        <f ca="1">IFERROR(VLOOKUP(AB144,'（様式１号）３整理番号表'!$B$21:$H$22,2,FALSE),0)</f>
        <v>0</v>
      </c>
      <c r="AD144" s="52" t="str">
        <f t="shared" ca="1" si="262"/>
        <v/>
      </c>
      <c r="AE144" s="68">
        <f ca="1">IFERROR(VLOOKUP(AD144,'（様式１号）３整理番号表'!$B$26:$H$31,2,FALSE),0)</f>
        <v>0</v>
      </c>
      <c r="AF144" s="52" t="str">
        <f t="shared" ca="1" si="269"/>
        <v/>
      </c>
      <c r="AG144" s="68">
        <f ca="1">IFERROR(VLOOKUP(AF144,'（様式１号）３整理番号表'!$J$5:$N$59,2,FALSE),0)</f>
        <v>0</v>
      </c>
      <c r="AH144" s="51" t="str">
        <f t="shared" ca="1" si="270"/>
        <v/>
      </c>
      <c r="AI144" s="68">
        <f ca="1">IFERROR(VLOOKUP(AH144,'（様式１号）３整理番号表'!$P$5:$R$29,2,FALSE),0)</f>
        <v>0</v>
      </c>
      <c r="AJ144" s="71" t="str">
        <f t="shared" ca="1" si="271"/>
        <v/>
      </c>
      <c r="AK144" s="71" t="str">
        <f t="shared" ca="1" si="272"/>
        <v/>
      </c>
      <c r="AL144" s="71"/>
      <c r="AM144" s="51" t="str">
        <f t="shared" ca="1" si="273"/>
        <v/>
      </c>
      <c r="AN144" s="68">
        <f ca="1">IFERROR(VLOOKUP(AM144,'（様式１号）３整理番号表'!$P$5:$R$29,2,FALSE),0)</f>
        <v>0</v>
      </c>
      <c r="AO144" s="52" t="str">
        <f t="shared" ca="1" si="274"/>
        <v/>
      </c>
      <c r="AP144" s="68">
        <f t="shared" ca="1" si="232"/>
        <v>0</v>
      </c>
      <c r="AQ144" s="52" t="str">
        <f t="shared" ca="1" si="275"/>
        <v/>
      </c>
      <c r="AR144" s="23" t="str">
        <f t="shared" ca="1" si="276"/>
        <v/>
      </c>
      <c r="AS144" s="68" t="str">
        <f t="shared" ca="1" si="233"/>
        <v/>
      </c>
      <c r="AT144" s="188" t="str">
        <f t="shared" ca="1" si="277"/>
        <v/>
      </c>
      <c r="AU144" s="55" t="str">
        <f t="shared" ca="1" si="278"/>
        <v/>
      </c>
      <c r="AV144" s="655" t="str">
        <f t="shared" ca="1" si="256"/>
        <v/>
      </c>
      <c r="AW144" s="655" t="str">
        <f t="shared" ca="1" si="255"/>
        <v/>
      </c>
      <c r="AX144" s="655" t="str">
        <f t="shared" ca="1" si="255"/>
        <v/>
      </c>
      <c r="AY144" s="655" t="str">
        <f t="shared" ca="1" si="255"/>
        <v/>
      </c>
      <c r="AZ144" s="655" t="str">
        <f t="shared" ca="1" si="279"/>
        <v/>
      </c>
      <c r="BA144" s="655" t="str">
        <f t="shared" ca="1" si="257"/>
        <v/>
      </c>
      <c r="BB144" s="655" t="str">
        <f t="shared" ca="1" si="257"/>
        <v/>
      </c>
      <c r="BC144" s="655" t="str">
        <f t="shared" ca="1" si="257"/>
        <v/>
      </c>
      <c r="BD144" s="51" t="str">
        <f t="shared" ca="1" si="280"/>
        <v/>
      </c>
      <c r="BE144" s="52" t="str">
        <f t="shared" ca="1" si="281"/>
        <v/>
      </c>
      <c r="BF144" s="69">
        <f ca="1">IF(BD144&lt;&gt;"",INDEX('（様式１号）３整理番号表'!$AB$7:$AQ$12,MATCH(BD144,'（様式１号）３整理番号表'!$AA$7:$AA$12,0),MATCH(BE144,'（様式１号）３整理番号表'!$AB$6:$AQ$6,0)),0)</f>
        <v>0</v>
      </c>
      <c r="BG144" s="71" t="str">
        <f t="shared" ca="1" si="234"/>
        <v/>
      </c>
      <c r="BH144" s="54" t="str">
        <f t="shared" ca="1" si="235"/>
        <v/>
      </c>
      <c r="BI144" s="55" t="str">
        <f t="shared" ca="1" si="282"/>
        <v/>
      </c>
      <c r="BJ144" s="54" t="str">
        <f t="shared" ca="1" si="283"/>
        <v/>
      </c>
      <c r="BK144" s="53" t="str">
        <f t="shared" ca="1" si="284"/>
        <v/>
      </c>
      <c r="BL144" s="56" t="str">
        <f t="shared" ca="1" si="285"/>
        <v/>
      </c>
      <c r="BM144" s="57" t="str">
        <f t="shared" ca="1" si="286"/>
        <v/>
      </c>
      <c r="BN144" s="58" t="str">
        <f t="shared" ca="1" si="287"/>
        <v/>
      </c>
      <c r="BO144" s="56" t="str">
        <f t="shared" ca="1" si="288"/>
        <v/>
      </c>
      <c r="BP144" s="72" t="str">
        <f t="shared" ca="1" si="289"/>
        <v/>
      </c>
      <c r="BQ144" s="70" t="str">
        <f t="shared" ca="1" si="290"/>
        <v/>
      </c>
      <c r="BR144" s="160" t="str">
        <f t="shared" ca="1" si="323"/>
        <v/>
      </c>
      <c r="BS144" s="638" t="str">
        <f t="shared" ca="1" si="291"/>
        <v/>
      </c>
      <c r="BT144" s="51" t="str">
        <f t="shared" ca="1" si="292"/>
        <v/>
      </c>
      <c r="BU144" s="59" t="str">
        <f t="shared" ca="1" si="293"/>
        <v/>
      </c>
      <c r="BV144" s="60" t="str">
        <f t="shared" ca="1" si="294"/>
        <v/>
      </c>
      <c r="BW144" s="209">
        <f ca="1">IF('ポイント要件確認等（個別表）'!AD144=1,ROUNDDOWN('ポイント要件確認等（個別表）'!AV144,-3),IF('ポイント要件確認等（個別表）'!AD144=2,ROUNDDOWN('ポイント要件確認等（個別表）'!BH144,-3),IF('ポイント要件確認等（個別表）'!AD144=3,ROUNDDOWN('ポイント要件確認等（個別表）'!BT144,-3),0)))</f>
        <v>0</v>
      </c>
      <c r="BX144" s="60" t="str">
        <f t="shared" ca="1" si="295"/>
        <v/>
      </c>
      <c r="BY144" s="210" t="e">
        <f t="shared" ca="1" si="236"/>
        <v>#VALUE!</v>
      </c>
      <c r="BZ144" s="210">
        <f t="shared" ca="1" si="237"/>
        <v>0</v>
      </c>
      <c r="CA144" s="60" t="str">
        <f t="shared" ca="1" si="296"/>
        <v/>
      </c>
      <c r="CB144" s="60" t="str">
        <f t="shared" ca="1" si="297"/>
        <v/>
      </c>
      <c r="CC144" s="636"/>
      <c r="CD144" s="60" t="str">
        <f t="shared" ca="1" si="298"/>
        <v/>
      </c>
      <c r="CE144" s="161" t="str">
        <f t="shared" ca="1" si="299"/>
        <v/>
      </c>
      <c r="CF144" s="225" t="str">
        <f t="shared" ca="1" si="300"/>
        <v>含税額</v>
      </c>
      <c r="CG144" s="226" t="str">
        <f t="shared" ca="1" si="301"/>
        <v/>
      </c>
      <c r="CH144" s="61"/>
      <c r="CI144" s="223"/>
      <c r="CJ144" s="213">
        <v>134</v>
      </c>
      <c r="CK144" s="218"/>
      <c r="CL144" s="51"/>
      <c r="CM144" s="68" t="str">
        <f>IFERROR(VLOOKUP(CL144,'（様式１号）３整理番号表'!$T$5:$V$15,2,FALSE),"")</f>
        <v/>
      </c>
      <c r="CN144" s="52"/>
      <c r="CO144" s="68" t="str">
        <f>IFERROR(VLOOKUP(CN144,'（様式１号）３整理番号表'!$T$19:$V$24,2,FALSE),"")</f>
        <v/>
      </c>
      <c r="CP144" s="52"/>
      <c r="CQ144" s="210">
        <f t="shared" si="238"/>
        <v>0</v>
      </c>
      <c r="CR144" s="227">
        <f t="shared" si="239"/>
        <v>0</v>
      </c>
      <c r="CS144" s="335" t="str">
        <f t="shared" ca="1" si="324"/>
        <v/>
      </c>
      <c r="CT144" s="31" t="str">
        <f t="shared" ca="1" si="302"/>
        <v/>
      </c>
      <c r="CU144" s="30" t="str">
        <f t="shared" ca="1" si="325"/>
        <v/>
      </c>
      <c r="CV144" s="236" t="str">
        <f t="shared" ca="1" si="303"/>
        <v/>
      </c>
      <c r="CW144" s="236" t="str">
        <f t="shared" ca="1" si="304"/>
        <v/>
      </c>
      <c r="CX144" s="236" t="str">
        <f t="shared" ca="1" si="305"/>
        <v/>
      </c>
      <c r="CY144" s="236" t="str">
        <f t="shared" ca="1" si="306"/>
        <v/>
      </c>
      <c r="CZ144" s="296" t="str">
        <f ca="1">IFERROR(VLOOKUP($CS144,'（様式１号）３整理番号表'!$Z$19:$AB$32,3,FALSE),"")</f>
        <v/>
      </c>
      <c r="DA144" s="239" t="str">
        <f t="shared" ca="1" si="307"/>
        <v/>
      </c>
      <c r="DB144" s="5"/>
      <c r="DC144" s="301" t="str">
        <f t="shared" ca="1" si="326"/>
        <v/>
      </c>
      <c r="DD144" s="304" t="str">
        <f t="shared" ca="1" si="329"/>
        <v/>
      </c>
      <c r="DE144" s="293" t="str">
        <f t="shared" ca="1" si="330"/>
        <v/>
      </c>
      <c r="DF144" s="293" t="str">
        <f t="shared" ca="1" si="331"/>
        <v/>
      </c>
      <c r="DG144" s="293" t="str">
        <f t="shared" ca="1" si="332"/>
        <v/>
      </c>
      <c r="DH144" s="293" t="str">
        <f t="shared" ca="1" si="333"/>
        <v/>
      </c>
      <c r="DI144" s="309" t="str">
        <f t="shared" ca="1" si="334"/>
        <v/>
      </c>
      <c r="DJ144" s="315" t="str">
        <f t="shared" ca="1" si="308"/>
        <v/>
      </c>
      <c r="DK144" s="5" t="str">
        <f t="shared" ref="DK144:DK207" ca="1" si="335">IF($DC144="２②",INDEX(INDIRECT("'("&amp;$EM144&amp;")'!C105:AK107"),MATCH("■",INDIRECT("'("&amp;$EM144&amp;")'!B105:B107"),0),30),IF($DC144="","",INDIRECT("'("&amp;$EM144&amp;")'!AD118")))</f>
        <v/>
      </c>
      <c r="DL144" s="6"/>
      <c r="DM144" s="304"/>
      <c r="DN144" s="7"/>
      <c r="DO144" s="7"/>
      <c r="DP144" s="7"/>
      <c r="DQ144" s="7"/>
      <c r="DR144" s="298" t="str">
        <f>IFERROR(VLOOKUP($DL144,'（様式１号）３整理番号表'!$Z$19:$AB$32,3,FALSE),"")</f>
        <v/>
      </c>
      <c r="DS144" s="239" t="str">
        <f t="shared" si="309"/>
        <v/>
      </c>
      <c r="DT144" s="5"/>
      <c r="DU144" s="8"/>
      <c r="DV144" s="62" t="str">
        <f t="shared" ca="1" si="310"/>
        <v/>
      </c>
      <c r="DX144" s="320">
        <f t="shared" ca="1" si="260"/>
        <v>0</v>
      </c>
      <c r="DY144" s="320">
        <f t="shared" ca="1" si="260"/>
        <v>0</v>
      </c>
      <c r="DZ144" s="320">
        <f t="shared" ca="1" si="260"/>
        <v>0</v>
      </c>
      <c r="EA144" s="320">
        <f t="shared" ca="1" si="260"/>
        <v>0</v>
      </c>
      <c r="EB144" s="320">
        <f t="shared" ca="1" si="260"/>
        <v>0</v>
      </c>
      <c r="EC144" s="320">
        <f t="shared" ca="1" si="260"/>
        <v>0</v>
      </c>
      <c r="ED144" s="320">
        <f t="shared" ca="1" si="260"/>
        <v>0</v>
      </c>
      <c r="EE144" s="320">
        <f t="shared" ca="1" si="260"/>
        <v>0</v>
      </c>
      <c r="EF144" s="320">
        <f t="shared" ca="1" si="260"/>
        <v>0</v>
      </c>
      <c r="EG144" s="320">
        <f t="shared" ca="1" si="260"/>
        <v>0</v>
      </c>
      <c r="EH144" s="320">
        <f t="shared" ca="1" si="260"/>
        <v>0</v>
      </c>
      <c r="EI144" s="320">
        <f t="shared" ca="1" si="260"/>
        <v>0</v>
      </c>
      <c r="EJ144" s="320">
        <f t="shared" ca="1" si="260"/>
        <v>0</v>
      </c>
      <c r="EK144" s="320">
        <f t="shared" ca="1" si="260"/>
        <v>0</v>
      </c>
      <c r="EM144" s="278" t="str">
        <f t="shared" ca="1" si="254"/>
        <v/>
      </c>
      <c r="EN144" s="278" t="str">
        <f t="shared" ca="1" si="327"/>
        <v/>
      </c>
      <c r="EO144" s="278" t="str">
        <f t="shared" ca="1" si="328"/>
        <v/>
      </c>
      <c r="EP144" s="278" t="str">
        <f t="shared" ca="1" si="311"/>
        <v/>
      </c>
      <c r="EQ144" s="278" t="str">
        <f ca="1">IFERROR(INDEX('郵便番号（石川県）'!$A$3:$F$2574,MATCH(INDIRECT("'("&amp;EM144&amp;")'!E7"),'郵便番号（石川県）'!$A$3:$A$2574,0),6),"")</f>
        <v/>
      </c>
      <c r="ER144" s="278" t="str">
        <f ca="1">IFERROR(INDEX('郵便番号（石川県）'!$A$3:$F$2574,MATCH(INDIRECT("'("&amp;$EM144&amp;")'!E7"),'郵便番号（石川県）'!$A$3:$A$2574,0),5),"")</f>
        <v/>
      </c>
      <c r="ES144" s="278" t="str">
        <f t="shared" ca="1" si="312"/>
        <v/>
      </c>
      <c r="ET144" s="278" t="str">
        <f t="shared" ca="1" si="313"/>
        <v/>
      </c>
      <c r="EU144" s="278" t="str">
        <f t="shared" ca="1" si="314"/>
        <v/>
      </c>
      <c r="EV144" s="278" t="str">
        <f t="shared" ca="1" si="315"/>
        <v/>
      </c>
      <c r="EW144" s="278" t="str">
        <f t="shared" ca="1" si="316"/>
        <v/>
      </c>
      <c r="EX144" s="278" t="str">
        <f t="shared" ca="1" si="317"/>
        <v/>
      </c>
      <c r="EY144" s="278" t="str">
        <f t="shared" ca="1" si="318"/>
        <v/>
      </c>
      <c r="EZ144" s="278" t="str">
        <f t="shared" ca="1" si="319"/>
        <v/>
      </c>
      <c r="FA144" s="278" t="str">
        <f t="shared" ca="1" si="320"/>
        <v/>
      </c>
      <c r="FB144" s="661" t="str">
        <f t="shared" ca="1" si="321"/>
        <v/>
      </c>
      <c r="FC144" s="664">
        <v>134</v>
      </c>
      <c r="FD144" s="279" t="str">
        <f t="shared" ca="1" si="322"/>
        <v/>
      </c>
    </row>
    <row r="145" spans="1:160" ht="34.5" customHeight="1" x14ac:dyDescent="0.15">
      <c r="A145" s="401">
        <f t="shared" ca="1" si="24"/>
        <v>0</v>
      </c>
      <c r="B145" s="402">
        <f t="shared" si="261"/>
        <v>1</v>
      </c>
      <c r="C145" s="403">
        <f t="shared" ca="1" si="242"/>
        <v>0</v>
      </c>
      <c r="D145" s="403">
        <f t="shared" ca="1" si="243"/>
        <v>0</v>
      </c>
      <c r="E145" s="403">
        <f t="shared" ca="1" si="244"/>
        <v>0</v>
      </c>
      <c r="F145" s="403">
        <f t="shared" ca="1" si="245"/>
        <v>0</v>
      </c>
      <c r="G145" s="403">
        <f t="shared" ca="1" si="246"/>
        <v>0</v>
      </c>
      <c r="H145" s="403">
        <f t="shared" si="247"/>
        <v>0</v>
      </c>
      <c r="I145" s="403">
        <f t="shared" ca="1" si="248"/>
        <v>0</v>
      </c>
      <c r="J145" s="403">
        <f t="shared" ca="1" si="249"/>
        <v>0</v>
      </c>
      <c r="K145" s="402">
        <f t="shared" ca="1" si="250"/>
        <v>0</v>
      </c>
      <c r="L145" s="402">
        <f t="shared" ca="1" si="251"/>
        <v>0</v>
      </c>
      <c r="M145" s="402">
        <f t="shared" ca="1" si="252"/>
        <v>0</v>
      </c>
      <c r="N145" s="404" t="str">
        <f t="shared" ca="1" si="253"/>
        <v>石川県</v>
      </c>
      <c r="O145" s="63"/>
      <c r="P145" s="145" t="s">
        <v>412</v>
      </c>
      <c r="Q145" s="322" t="str">
        <f t="shared" ca="1" si="263"/>
        <v/>
      </c>
      <c r="R145" s="322" t="str">
        <f t="shared" ca="1" si="264"/>
        <v/>
      </c>
      <c r="S145" s="32" t="str">
        <f t="shared" ca="1" si="240"/>
        <v/>
      </c>
      <c r="T145" s="32" t="str">
        <f t="shared" ca="1" si="241"/>
        <v/>
      </c>
      <c r="U145" s="186" t="str">
        <f t="shared" ca="1" si="265"/>
        <v/>
      </c>
      <c r="V145" s="326">
        <f ca="1">IFERROR(VLOOKUP(U145,'（様式１号）３整理番号表'!$B$4:$H$5,2,FALSE),0)</f>
        <v>0</v>
      </c>
      <c r="W145" s="67">
        <f t="shared" ca="1" si="231"/>
        <v>0</v>
      </c>
      <c r="X145" s="23" t="str">
        <f t="shared" ref="X145:X208" ca="1" si="336">ES145</f>
        <v/>
      </c>
      <c r="Y145" s="52" t="str">
        <f t="shared" ca="1" si="266"/>
        <v/>
      </c>
      <c r="Z145" s="68">
        <f ca="1">IFERROR(VLOOKUP(Y145,'（様式１号）３整理番号表'!$B$10:$H$16,2,FALSE),0)</f>
        <v>0</v>
      </c>
      <c r="AA145" s="52" t="str">
        <f t="shared" ca="1" si="267"/>
        <v/>
      </c>
      <c r="AB145" s="52" t="str">
        <f t="shared" ca="1" si="268"/>
        <v/>
      </c>
      <c r="AC145" s="68">
        <f ca="1">IFERROR(VLOOKUP(AB145,'（様式１号）３整理番号表'!$B$21:$H$22,2,FALSE),0)</f>
        <v>0</v>
      </c>
      <c r="AD145" s="52" t="str">
        <f t="shared" ca="1" si="262"/>
        <v/>
      </c>
      <c r="AE145" s="68">
        <f ca="1">IFERROR(VLOOKUP(AD145,'（様式１号）３整理番号表'!$B$26:$H$31,2,FALSE),0)</f>
        <v>0</v>
      </c>
      <c r="AF145" s="52" t="str">
        <f t="shared" ca="1" si="269"/>
        <v/>
      </c>
      <c r="AG145" s="68">
        <f ca="1">IFERROR(VLOOKUP(AF145,'（様式１号）３整理番号表'!$J$5:$N$59,2,FALSE),0)</f>
        <v>0</v>
      </c>
      <c r="AH145" s="51" t="str">
        <f t="shared" ca="1" si="270"/>
        <v/>
      </c>
      <c r="AI145" s="68">
        <f ca="1">IFERROR(VLOOKUP(AH145,'（様式１号）３整理番号表'!$P$5:$R$29,2,FALSE),0)</f>
        <v>0</v>
      </c>
      <c r="AJ145" s="71" t="str">
        <f t="shared" ca="1" si="271"/>
        <v/>
      </c>
      <c r="AK145" s="71" t="str">
        <f t="shared" ca="1" si="272"/>
        <v/>
      </c>
      <c r="AL145" s="71"/>
      <c r="AM145" s="51" t="str">
        <f t="shared" ca="1" si="273"/>
        <v/>
      </c>
      <c r="AN145" s="68">
        <f ca="1">IFERROR(VLOOKUP(AM145,'（様式１号）３整理番号表'!$P$5:$R$29,2,FALSE),0)</f>
        <v>0</v>
      </c>
      <c r="AO145" s="52" t="str">
        <f t="shared" ca="1" si="274"/>
        <v/>
      </c>
      <c r="AP145" s="68">
        <f t="shared" ca="1" si="232"/>
        <v>0</v>
      </c>
      <c r="AQ145" s="52" t="str">
        <f t="shared" ca="1" si="275"/>
        <v/>
      </c>
      <c r="AR145" s="23" t="str">
        <f t="shared" ca="1" si="276"/>
        <v/>
      </c>
      <c r="AS145" s="68" t="str">
        <f t="shared" ca="1" si="233"/>
        <v/>
      </c>
      <c r="AT145" s="188" t="str">
        <f t="shared" ca="1" si="277"/>
        <v/>
      </c>
      <c r="AU145" s="55" t="str">
        <f t="shared" ca="1" si="278"/>
        <v/>
      </c>
      <c r="AV145" s="655" t="str">
        <f t="shared" ca="1" si="256"/>
        <v/>
      </c>
      <c r="AW145" s="655" t="str">
        <f t="shared" ca="1" si="255"/>
        <v/>
      </c>
      <c r="AX145" s="655" t="str">
        <f t="shared" ca="1" si="255"/>
        <v/>
      </c>
      <c r="AY145" s="655" t="str">
        <f t="shared" ca="1" si="255"/>
        <v/>
      </c>
      <c r="AZ145" s="655" t="str">
        <f t="shared" ca="1" si="279"/>
        <v/>
      </c>
      <c r="BA145" s="655" t="str">
        <f t="shared" ca="1" si="257"/>
        <v/>
      </c>
      <c r="BB145" s="655" t="str">
        <f t="shared" ca="1" si="257"/>
        <v/>
      </c>
      <c r="BC145" s="655" t="str">
        <f t="shared" ca="1" si="257"/>
        <v/>
      </c>
      <c r="BD145" s="51" t="str">
        <f t="shared" ca="1" si="280"/>
        <v/>
      </c>
      <c r="BE145" s="52" t="str">
        <f t="shared" ca="1" si="281"/>
        <v/>
      </c>
      <c r="BF145" s="69">
        <f ca="1">IF(BD145&lt;&gt;"",INDEX('（様式１号）３整理番号表'!$AB$7:$AQ$12,MATCH(BD145,'（様式１号）３整理番号表'!$AA$7:$AA$12,0),MATCH(BE145,'（様式１号）３整理番号表'!$AB$6:$AQ$6,0)),0)</f>
        <v>0</v>
      </c>
      <c r="BG145" s="71" t="str">
        <f t="shared" ca="1" si="234"/>
        <v/>
      </c>
      <c r="BH145" s="54" t="str">
        <f t="shared" ca="1" si="235"/>
        <v/>
      </c>
      <c r="BI145" s="55" t="str">
        <f t="shared" ca="1" si="282"/>
        <v/>
      </c>
      <c r="BJ145" s="54" t="str">
        <f t="shared" ca="1" si="283"/>
        <v/>
      </c>
      <c r="BK145" s="53" t="str">
        <f t="shared" ca="1" si="284"/>
        <v/>
      </c>
      <c r="BL145" s="56" t="str">
        <f t="shared" ca="1" si="285"/>
        <v/>
      </c>
      <c r="BM145" s="57" t="str">
        <f t="shared" ca="1" si="286"/>
        <v/>
      </c>
      <c r="BN145" s="58" t="str">
        <f t="shared" ca="1" si="287"/>
        <v/>
      </c>
      <c r="BO145" s="56" t="str">
        <f t="shared" ca="1" si="288"/>
        <v/>
      </c>
      <c r="BP145" s="72" t="str">
        <f t="shared" ca="1" si="289"/>
        <v/>
      </c>
      <c r="BQ145" s="70" t="str">
        <f t="shared" ca="1" si="290"/>
        <v/>
      </c>
      <c r="BR145" s="160" t="str">
        <f t="shared" ca="1" si="323"/>
        <v/>
      </c>
      <c r="BS145" s="638" t="str">
        <f t="shared" ca="1" si="291"/>
        <v/>
      </c>
      <c r="BT145" s="51" t="str">
        <f t="shared" ca="1" si="292"/>
        <v/>
      </c>
      <c r="BU145" s="59" t="str">
        <f t="shared" ca="1" si="293"/>
        <v/>
      </c>
      <c r="BV145" s="60" t="str">
        <f t="shared" ca="1" si="294"/>
        <v/>
      </c>
      <c r="BW145" s="209">
        <f ca="1">IF('ポイント要件確認等（個別表）'!AD145=1,ROUNDDOWN('ポイント要件確認等（個別表）'!AV145,-3),IF('ポイント要件確認等（個別表）'!AD145=2,ROUNDDOWN('ポイント要件確認等（個別表）'!BH145,-3),IF('ポイント要件確認等（個別表）'!AD145=3,ROUNDDOWN('ポイント要件確認等（個別表）'!BT145,-3),0)))</f>
        <v>0</v>
      </c>
      <c r="BX145" s="60" t="str">
        <f t="shared" ca="1" si="295"/>
        <v/>
      </c>
      <c r="BY145" s="210" t="e">
        <f t="shared" ca="1" si="236"/>
        <v>#VALUE!</v>
      </c>
      <c r="BZ145" s="210">
        <f t="shared" ca="1" si="237"/>
        <v>0</v>
      </c>
      <c r="CA145" s="60" t="str">
        <f t="shared" ca="1" si="296"/>
        <v/>
      </c>
      <c r="CB145" s="60" t="str">
        <f t="shared" ca="1" si="297"/>
        <v/>
      </c>
      <c r="CC145" s="636"/>
      <c r="CD145" s="60" t="str">
        <f t="shared" ca="1" si="298"/>
        <v/>
      </c>
      <c r="CE145" s="161" t="str">
        <f t="shared" ca="1" si="299"/>
        <v/>
      </c>
      <c r="CF145" s="225" t="str">
        <f t="shared" ca="1" si="300"/>
        <v>含税額</v>
      </c>
      <c r="CG145" s="226" t="str">
        <f t="shared" ca="1" si="301"/>
        <v/>
      </c>
      <c r="CH145" s="61"/>
      <c r="CI145" s="223"/>
      <c r="CJ145" s="213">
        <v>135</v>
      </c>
      <c r="CK145" s="218"/>
      <c r="CL145" s="51"/>
      <c r="CM145" s="68" t="str">
        <f>IFERROR(VLOOKUP(CL145,'（様式１号）３整理番号表'!$T$5:$V$15,2,FALSE),"")</f>
        <v/>
      </c>
      <c r="CN145" s="52"/>
      <c r="CO145" s="68" t="str">
        <f>IFERROR(VLOOKUP(CN145,'（様式１号）３整理番号表'!$T$19:$V$24,2,FALSE),"")</f>
        <v/>
      </c>
      <c r="CP145" s="52"/>
      <c r="CQ145" s="210">
        <f t="shared" si="238"/>
        <v>0</v>
      </c>
      <c r="CR145" s="227">
        <f t="shared" si="239"/>
        <v>0</v>
      </c>
      <c r="CS145" s="335" t="str">
        <f t="shared" ca="1" si="324"/>
        <v/>
      </c>
      <c r="CT145" s="31" t="str">
        <f t="shared" ca="1" si="302"/>
        <v/>
      </c>
      <c r="CU145" s="30" t="str">
        <f t="shared" ca="1" si="325"/>
        <v/>
      </c>
      <c r="CV145" s="236" t="str">
        <f t="shared" ca="1" si="303"/>
        <v/>
      </c>
      <c r="CW145" s="236" t="str">
        <f t="shared" ca="1" si="304"/>
        <v/>
      </c>
      <c r="CX145" s="236" t="str">
        <f t="shared" ca="1" si="305"/>
        <v/>
      </c>
      <c r="CY145" s="236" t="str">
        <f t="shared" ca="1" si="306"/>
        <v/>
      </c>
      <c r="CZ145" s="296" t="str">
        <f ca="1">IFERROR(VLOOKUP($CS145,'（様式１号）３整理番号表'!$Z$19:$AB$32,3,FALSE),"")</f>
        <v/>
      </c>
      <c r="DA145" s="239" t="str">
        <f t="shared" ca="1" si="307"/>
        <v/>
      </c>
      <c r="DB145" s="5"/>
      <c r="DC145" s="301" t="str">
        <f t="shared" ca="1" si="326"/>
        <v/>
      </c>
      <c r="DD145" s="304" t="str">
        <f t="shared" ca="1" si="329"/>
        <v/>
      </c>
      <c r="DE145" s="293" t="str">
        <f t="shared" ca="1" si="330"/>
        <v/>
      </c>
      <c r="DF145" s="293" t="str">
        <f t="shared" ca="1" si="331"/>
        <v/>
      </c>
      <c r="DG145" s="293" t="str">
        <f t="shared" ca="1" si="332"/>
        <v/>
      </c>
      <c r="DH145" s="293" t="str">
        <f t="shared" ca="1" si="333"/>
        <v/>
      </c>
      <c r="DI145" s="309" t="str">
        <f t="shared" ca="1" si="334"/>
        <v/>
      </c>
      <c r="DJ145" s="315" t="str">
        <f t="shared" ca="1" si="308"/>
        <v/>
      </c>
      <c r="DK145" s="5" t="str">
        <f t="shared" ca="1" si="335"/>
        <v/>
      </c>
      <c r="DL145" s="6"/>
      <c r="DM145" s="304"/>
      <c r="DN145" s="7"/>
      <c r="DO145" s="7"/>
      <c r="DP145" s="7"/>
      <c r="DQ145" s="7"/>
      <c r="DR145" s="298" t="str">
        <f>IFERROR(VLOOKUP($DL145,'（様式１号）３整理番号表'!$Z$19:$AB$32,3,FALSE),"")</f>
        <v/>
      </c>
      <c r="DS145" s="239" t="str">
        <f t="shared" si="309"/>
        <v/>
      </c>
      <c r="DT145" s="5"/>
      <c r="DU145" s="8"/>
      <c r="DV145" s="62" t="str">
        <f t="shared" ca="1" si="310"/>
        <v/>
      </c>
      <c r="DX145" s="320">
        <f t="shared" ca="1" si="260"/>
        <v>0</v>
      </c>
      <c r="DY145" s="320">
        <f t="shared" ca="1" si="260"/>
        <v>0</v>
      </c>
      <c r="DZ145" s="320">
        <f t="shared" ca="1" si="260"/>
        <v>0</v>
      </c>
      <c r="EA145" s="320">
        <f t="shared" ca="1" si="260"/>
        <v>0</v>
      </c>
      <c r="EB145" s="320">
        <f t="shared" ca="1" si="260"/>
        <v>0</v>
      </c>
      <c r="EC145" s="320">
        <f t="shared" ca="1" si="260"/>
        <v>0</v>
      </c>
      <c r="ED145" s="320">
        <f t="shared" ca="1" si="260"/>
        <v>0</v>
      </c>
      <c r="EE145" s="320">
        <f t="shared" ca="1" si="260"/>
        <v>0</v>
      </c>
      <c r="EF145" s="320">
        <f t="shared" ca="1" si="260"/>
        <v>0</v>
      </c>
      <c r="EG145" s="320">
        <f t="shared" ca="1" si="260"/>
        <v>0</v>
      </c>
      <c r="EH145" s="320">
        <f t="shared" ca="1" si="260"/>
        <v>0</v>
      </c>
      <c r="EI145" s="320">
        <f t="shared" ca="1" si="260"/>
        <v>0</v>
      </c>
      <c r="EJ145" s="320">
        <f t="shared" ca="1" si="260"/>
        <v>0</v>
      </c>
      <c r="EK145" s="320">
        <f t="shared" ca="1" si="260"/>
        <v>0</v>
      </c>
      <c r="EM145" s="278" t="str">
        <f t="shared" ca="1" si="254"/>
        <v/>
      </c>
      <c r="EN145" s="278" t="str">
        <f t="shared" ca="1" si="327"/>
        <v/>
      </c>
      <c r="EO145" s="278" t="str">
        <f t="shared" ca="1" si="328"/>
        <v/>
      </c>
      <c r="EP145" s="278" t="str">
        <f t="shared" ca="1" si="311"/>
        <v/>
      </c>
      <c r="EQ145" s="278" t="str">
        <f ca="1">IFERROR(INDEX('郵便番号（石川県）'!$A$3:$F$2574,MATCH(INDIRECT("'("&amp;EM145&amp;")'!E7"),'郵便番号（石川県）'!$A$3:$A$2574,0),6),"")</f>
        <v/>
      </c>
      <c r="ER145" s="278" t="str">
        <f ca="1">IFERROR(INDEX('郵便番号（石川県）'!$A$3:$F$2574,MATCH(INDIRECT("'("&amp;$EM145&amp;")'!E7"),'郵便番号（石川県）'!$A$3:$A$2574,0),5),"")</f>
        <v/>
      </c>
      <c r="ES145" s="278" t="str">
        <f t="shared" ca="1" si="312"/>
        <v/>
      </c>
      <c r="ET145" s="278" t="str">
        <f t="shared" ca="1" si="313"/>
        <v/>
      </c>
      <c r="EU145" s="278" t="str">
        <f t="shared" ca="1" si="314"/>
        <v/>
      </c>
      <c r="EV145" s="278" t="str">
        <f t="shared" ca="1" si="315"/>
        <v/>
      </c>
      <c r="EW145" s="278" t="str">
        <f t="shared" ca="1" si="316"/>
        <v/>
      </c>
      <c r="EX145" s="278" t="str">
        <f t="shared" ca="1" si="317"/>
        <v/>
      </c>
      <c r="EY145" s="278" t="str">
        <f t="shared" ca="1" si="318"/>
        <v/>
      </c>
      <c r="EZ145" s="278" t="str">
        <f t="shared" ca="1" si="319"/>
        <v/>
      </c>
      <c r="FA145" s="278" t="str">
        <f t="shared" ca="1" si="320"/>
        <v/>
      </c>
      <c r="FB145" s="661" t="str">
        <f t="shared" ca="1" si="321"/>
        <v/>
      </c>
      <c r="FC145" s="663">
        <v>135</v>
      </c>
      <c r="FD145" s="279" t="str">
        <f t="shared" ca="1" si="322"/>
        <v/>
      </c>
    </row>
    <row r="146" spans="1:160" ht="34.5" customHeight="1" x14ac:dyDescent="0.15">
      <c r="A146" s="401">
        <f t="shared" ca="1" si="24"/>
        <v>0</v>
      </c>
      <c r="B146" s="402">
        <f t="shared" si="261"/>
        <v>1</v>
      </c>
      <c r="C146" s="403">
        <f t="shared" ca="1" si="242"/>
        <v>0</v>
      </c>
      <c r="D146" s="403">
        <f t="shared" ca="1" si="243"/>
        <v>0</v>
      </c>
      <c r="E146" s="403">
        <f t="shared" ca="1" si="244"/>
        <v>0</v>
      </c>
      <c r="F146" s="403">
        <f t="shared" ca="1" si="245"/>
        <v>0</v>
      </c>
      <c r="G146" s="403">
        <f t="shared" ca="1" si="246"/>
        <v>0</v>
      </c>
      <c r="H146" s="403">
        <f t="shared" si="247"/>
        <v>0</v>
      </c>
      <c r="I146" s="403">
        <f t="shared" ca="1" si="248"/>
        <v>0</v>
      </c>
      <c r="J146" s="403">
        <f t="shared" ca="1" si="249"/>
        <v>0</v>
      </c>
      <c r="K146" s="402">
        <f t="shared" ca="1" si="250"/>
        <v>0</v>
      </c>
      <c r="L146" s="402">
        <f t="shared" ca="1" si="251"/>
        <v>0</v>
      </c>
      <c r="M146" s="402">
        <f t="shared" ca="1" si="252"/>
        <v>0</v>
      </c>
      <c r="N146" s="404" t="str">
        <f t="shared" ca="1" si="253"/>
        <v>石川県</v>
      </c>
      <c r="O146" s="63"/>
      <c r="P146" s="145" t="s">
        <v>412</v>
      </c>
      <c r="Q146" s="322" t="str">
        <f t="shared" ca="1" si="263"/>
        <v/>
      </c>
      <c r="R146" s="322" t="str">
        <f t="shared" ca="1" si="264"/>
        <v/>
      </c>
      <c r="S146" s="32" t="str">
        <f t="shared" ca="1" si="240"/>
        <v/>
      </c>
      <c r="T146" s="32" t="str">
        <f t="shared" ca="1" si="241"/>
        <v/>
      </c>
      <c r="U146" s="186" t="str">
        <f t="shared" ca="1" si="265"/>
        <v/>
      </c>
      <c r="V146" s="326">
        <f ca="1">IFERROR(VLOOKUP(U146,'（様式１号）３整理番号表'!$B$4:$H$5,2,FALSE),0)</f>
        <v>0</v>
      </c>
      <c r="W146" s="67">
        <f t="shared" ref="W146:W209" ca="1" si="337">IF(X146&lt;&gt;"",IF(R146&lt;&gt;R145,1,IF(X146&lt;&gt;X145,W145+1,W145)),0)</f>
        <v>0</v>
      </c>
      <c r="X146" s="23" t="str">
        <f t="shared" ca="1" si="336"/>
        <v/>
      </c>
      <c r="Y146" s="52" t="str">
        <f t="shared" ca="1" si="266"/>
        <v/>
      </c>
      <c r="Z146" s="68">
        <f ca="1">IFERROR(VLOOKUP(Y146,'（様式１号）３整理番号表'!$B$10:$H$16,2,FALSE),0)</f>
        <v>0</v>
      </c>
      <c r="AA146" s="52" t="str">
        <f t="shared" ca="1" si="267"/>
        <v/>
      </c>
      <c r="AB146" s="52" t="str">
        <f t="shared" ca="1" si="268"/>
        <v/>
      </c>
      <c r="AC146" s="68">
        <f ca="1">IFERROR(VLOOKUP(AB146,'（様式１号）３整理番号表'!$B$21:$H$22,2,FALSE),0)</f>
        <v>0</v>
      </c>
      <c r="AD146" s="52" t="str">
        <f t="shared" ca="1" si="262"/>
        <v/>
      </c>
      <c r="AE146" s="68">
        <f ca="1">IFERROR(VLOOKUP(AD146,'（様式１号）３整理番号表'!$B$26:$H$31,2,FALSE),0)</f>
        <v>0</v>
      </c>
      <c r="AF146" s="52" t="str">
        <f t="shared" ca="1" si="269"/>
        <v/>
      </c>
      <c r="AG146" s="68">
        <f ca="1">IFERROR(VLOOKUP(AF146,'（様式１号）３整理番号表'!$J$5:$N$59,2,FALSE),0)</f>
        <v>0</v>
      </c>
      <c r="AH146" s="51" t="str">
        <f t="shared" ca="1" si="270"/>
        <v/>
      </c>
      <c r="AI146" s="68">
        <f ca="1">IFERROR(VLOOKUP(AH146,'（様式１号）３整理番号表'!$P$5:$R$29,2,FALSE),0)</f>
        <v>0</v>
      </c>
      <c r="AJ146" s="71" t="str">
        <f t="shared" ca="1" si="271"/>
        <v/>
      </c>
      <c r="AK146" s="71" t="str">
        <f t="shared" ca="1" si="272"/>
        <v/>
      </c>
      <c r="AL146" s="71"/>
      <c r="AM146" s="51" t="str">
        <f t="shared" ca="1" si="273"/>
        <v/>
      </c>
      <c r="AN146" s="68">
        <f ca="1">IFERROR(VLOOKUP(AM146,'（様式１号）３整理番号表'!$P$5:$R$29,2,FALSE),0)</f>
        <v>0</v>
      </c>
      <c r="AO146" s="52" t="str">
        <f t="shared" ca="1" si="274"/>
        <v/>
      </c>
      <c r="AP146" s="68">
        <f t="shared" ref="AP146:AP209" ca="1" si="338">IF(AR146&lt;&gt;"",IF(OR(X146&lt;&gt;X145,R146&lt;&gt;R145),1,AP145+1),0)</f>
        <v>0</v>
      </c>
      <c r="AQ146" s="52" t="str">
        <f t="shared" ca="1" si="275"/>
        <v/>
      </c>
      <c r="AR146" s="23" t="str">
        <f t="shared" ca="1" si="276"/>
        <v/>
      </c>
      <c r="AS146" s="68" t="str">
        <f t="shared" ref="AS146:AS209" ca="1" si="339">IF(U146=1,1,"")</f>
        <v/>
      </c>
      <c r="AT146" s="188" t="str">
        <f t="shared" ca="1" si="277"/>
        <v/>
      </c>
      <c r="AU146" s="55" t="str">
        <f t="shared" ca="1" si="278"/>
        <v/>
      </c>
      <c r="AV146" s="655" t="str">
        <f t="shared" ca="1" si="256"/>
        <v/>
      </c>
      <c r="AW146" s="655" t="str">
        <f t="shared" ca="1" si="255"/>
        <v/>
      </c>
      <c r="AX146" s="655" t="str">
        <f t="shared" ca="1" si="255"/>
        <v/>
      </c>
      <c r="AY146" s="655" t="str">
        <f t="shared" ca="1" si="255"/>
        <v/>
      </c>
      <c r="AZ146" s="655" t="str">
        <f t="shared" ca="1" si="279"/>
        <v/>
      </c>
      <c r="BA146" s="655" t="str">
        <f t="shared" ca="1" si="257"/>
        <v/>
      </c>
      <c r="BB146" s="655" t="str">
        <f t="shared" ca="1" si="257"/>
        <v/>
      </c>
      <c r="BC146" s="655" t="str">
        <f t="shared" ca="1" si="257"/>
        <v/>
      </c>
      <c r="BD146" s="51" t="str">
        <f t="shared" ca="1" si="280"/>
        <v/>
      </c>
      <c r="BE146" s="52" t="str">
        <f t="shared" ca="1" si="281"/>
        <v/>
      </c>
      <c r="BF146" s="69">
        <f ca="1">IF(BD146&lt;&gt;"",INDEX('（様式１号）３整理番号表'!$AB$7:$AQ$12,MATCH(BD146,'（様式１号）３整理番号表'!$AA$7:$AA$12,0),MATCH(BE146,'（様式１号）３整理番号表'!$AB$6:$AQ$6,0)),0)</f>
        <v>0</v>
      </c>
      <c r="BG146" s="71" t="str">
        <f t="shared" ref="BG146:BG209" ca="1" si="340">IF(BH146="","",1)</f>
        <v/>
      </c>
      <c r="BH146" s="54" t="str">
        <f t="shared" ref="BH146:BH209" ca="1" si="341">IFERROR(IF(INDIRECT("'("&amp;EM146&amp;")'!AF"&amp;52+EN146)="","",INDIRECT("'("&amp;EM146&amp;")'!AF"&amp;52+EN146)),"")</f>
        <v/>
      </c>
      <c r="BI146" s="55" t="str">
        <f t="shared" ca="1" si="282"/>
        <v/>
      </c>
      <c r="BJ146" s="54" t="str">
        <f t="shared" ca="1" si="283"/>
        <v/>
      </c>
      <c r="BK146" s="53" t="str">
        <f t="shared" ca="1" si="284"/>
        <v/>
      </c>
      <c r="BL146" s="56" t="str">
        <f t="shared" ca="1" si="285"/>
        <v/>
      </c>
      <c r="BM146" s="57" t="str">
        <f t="shared" ca="1" si="286"/>
        <v/>
      </c>
      <c r="BN146" s="58" t="str">
        <f t="shared" ca="1" si="287"/>
        <v/>
      </c>
      <c r="BO146" s="56" t="str">
        <f t="shared" ca="1" si="288"/>
        <v/>
      </c>
      <c r="BP146" s="72" t="str">
        <f t="shared" ca="1" si="289"/>
        <v/>
      </c>
      <c r="BQ146" s="70" t="str">
        <f t="shared" ca="1" si="290"/>
        <v/>
      </c>
      <c r="BR146" s="160" t="str">
        <f t="shared" ca="1" si="323"/>
        <v/>
      </c>
      <c r="BS146" s="638" t="str">
        <f t="shared" ca="1" si="291"/>
        <v/>
      </c>
      <c r="BT146" s="51" t="str">
        <f t="shared" ca="1" si="292"/>
        <v/>
      </c>
      <c r="BU146" s="59" t="str">
        <f t="shared" ca="1" si="293"/>
        <v/>
      </c>
      <c r="BV146" s="60" t="str">
        <f t="shared" ca="1" si="294"/>
        <v/>
      </c>
      <c r="BW146" s="209">
        <f ca="1">IF('ポイント要件確認等（個別表）'!AD146=1,ROUNDDOWN('ポイント要件確認等（個別表）'!AV146,-3),IF('ポイント要件確認等（個別表）'!AD146=2,ROUNDDOWN('ポイント要件確認等（個別表）'!BH146,-3),IF('ポイント要件確認等（個別表）'!AD146=3,ROUNDDOWN('ポイント要件確認等（個別表）'!BT146,-3),0)))</f>
        <v>0</v>
      </c>
      <c r="BX146" s="60" t="str">
        <f t="shared" ca="1" si="295"/>
        <v/>
      </c>
      <c r="BY146" s="210" t="e">
        <f t="shared" ref="BY146:BY209" ca="1" si="342">BU146-SUM(BW146,BX146,CA146,CB146,CC146)</f>
        <v>#VALUE!</v>
      </c>
      <c r="BZ146" s="210">
        <f t="shared" ref="BZ146:BZ209" ca="1" si="343">SUM(CA146:CC146)</f>
        <v>0</v>
      </c>
      <c r="CA146" s="60" t="str">
        <f t="shared" ca="1" si="296"/>
        <v/>
      </c>
      <c r="CB146" s="60" t="str">
        <f t="shared" ca="1" si="297"/>
        <v/>
      </c>
      <c r="CC146" s="636"/>
      <c r="CD146" s="60" t="str">
        <f t="shared" ca="1" si="298"/>
        <v/>
      </c>
      <c r="CE146" s="161" t="str">
        <f t="shared" ca="1" si="299"/>
        <v/>
      </c>
      <c r="CF146" s="225" t="str">
        <f t="shared" ca="1" si="300"/>
        <v>含税額</v>
      </c>
      <c r="CG146" s="226" t="str">
        <f t="shared" ca="1" si="301"/>
        <v/>
      </c>
      <c r="CH146" s="61"/>
      <c r="CI146" s="223"/>
      <c r="CJ146" s="213">
        <v>136</v>
      </c>
      <c r="CK146" s="218"/>
      <c r="CL146" s="51"/>
      <c r="CM146" s="68" t="str">
        <f>IFERROR(VLOOKUP(CL146,'（様式１号）３整理番号表'!$T$5:$V$15,2,FALSE),"")</f>
        <v/>
      </c>
      <c r="CN146" s="52"/>
      <c r="CO146" s="68" t="str">
        <f>IFERROR(VLOOKUP(CN146,'（様式１号）３整理番号表'!$T$19:$V$24,2,FALSE),"")</f>
        <v/>
      </c>
      <c r="CP146" s="52"/>
      <c r="CQ146" s="210">
        <f t="shared" ref="CQ146:CQ209" si="344">IF(CP146=1,BX146,0)</f>
        <v>0</v>
      </c>
      <c r="CR146" s="227">
        <f t="shared" ref="CR146:CR209" si="345">IF(CP146=1,ROUNDDOWN(CQ146/15,-3),0)</f>
        <v>0</v>
      </c>
      <c r="CS146" s="335" t="str">
        <f t="shared" ca="1" si="324"/>
        <v/>
      </c>
      <c r="CT146" s="31" t="str">
        <f t="shared" ca="1" si="302"/>
        <v/>
      </c>
      <c r="CU146" s="30" t="str">
        <f t="shared" ca="1" si="325"/>
        <v/>
      </c>
      <c r="CV146" s="236" t="str">
        <f t="shared" ca="1" si="303"/>
        <v/>
      </c>
      <c r="CW146" s="236" t="str">
        <f t="shared" ca="1" si="304"/>
        <v/>
      </c>
      <c r="CX146" s="236" t="str">
        <f t="shared" ca="1" si="305"/>
        <v/>
      </c>
      <c r="CY146" s="236" t="str">
        <f t="shared" ca="1" si="306"/>
        <v/>
      </c>
      <c r="CZ146" s="296" t="str">
        <f ca="1">IFERROR(VLOOKUP($CS146,'（様式１号）３整理番号表'!$Z$19:$AB$32,3,FALSE),"")</f>
        <v/>
      </c>
      <c r="DA146" s="239" t="str">
        <f t="shared" ca="1" si="307"/>
        <v/>
      </c>
      <c r="DB146" s="5"/>
      <c r="DC146" s="301" t="str">
        <f t="shared" ca="1" si="326"/>
        <v/>
      </c>
      <c r="DD146" s="304" t="str">
        <f t="shared" ca="1" si="329"/>
        <v/>
      </c>
      <c r="DE146" s="293" t="str">
        <f t="shared" ca="1" si="330"/>
        <v/>
      </c>
      <c r="DF146" s="293" t="str">
        <f t="shared" ca="1" si="331"/>
        <v/>
      </c>
      <c r="DG146" s="293" t="str">
        <f t="shared" ca="1" si="332"/>
        <v/>
      </c>
      <c r="DH146" s="293" t="str">
        <f t="shared" ca="1" si="333"/>
        <v/>
      </c>
      <c r="DI146" s="309" t="str">
        <f t="shared" ca="1" si="334"/>
        <v/>
      </c>
      <c r="DJ146" s="315" t="str">
        <f t="shared" ca="1" si="308"/>
        <v/>
      </c>
      <c r="DK146" s="5" t="str">
        <f t="shared" ca="1" si="335"/>
        <v/>
      </c>
      <c r="DL146" s="6"/>
      <c r="DM146" s="304"/>
      <c r="DN146" s="7"/>
      <c r="DO146" s="7"/>
      <c r="DP146" s="7"/>
      <c r="DQ146" s="7"/>
      <c r="DR146" s="298" t="str">
        <f>IFERROR(VLOOKUP($DL146,'（様式１号）３整理番号表'!$Z$19:$AB$32,3,FALSE),"")</f>
        <v/>
      </c>
      <c r="DS146" s="239" t="str">
        <f t="shared" si="309"/>
        <v/>
      </c>
      <c r="DT146" s="5"/>
      <c r="DU146" s="8"/>
      <c r="DV146" s="62" t="str">
        <f t="shared" ca="1" si="310"/>
        <v/>
      </c>
      <c r="DX146" s="320">
        <f t="shared" ca="1" si="260"/>
        <v>0</v>
      </c>
      <c r="DY146" s="320">
        <f t="shared" ca="1" si="260"/>
        <v>0</v>
      </c>
      <c r="DZ146" s="320">
        <f t="shared" ca="1" si="260"/>
        <v>0</v>
      </c>
      <c r="EA146" s="320">
        <f t="shared" ca="1" si="260"/>
        <v>0</v>
      </c>
      <c r="EB146" s="320">
        <f t="shared" ca="1" si="260"/>
        <v>0</v>
      </c>
      <c r="EC146" s="320">
        <f t="shared" ca="1" si="260"/>
        <v>0</v>
      </c>
      <c r="ED146" s="320">
        <f t="shared" ca="1" si="260"/>
        <v>0</v>
      </c>
      <c r="EE146" s="320">
        <f t="shared" ca="1" si="260"/>
        <v>0</v>
      </c>
      <c r="EF146" s="320">
        <f t="shared" ca="1" si="260"/>
        <v>0</v>
      </c>
      <c r="EG146" s="320">
        <f t="shared" ca="1" si="260"/>
        <v>0</v>
      </c>
      <c r="EH146" s="320">
        <f t="shared" ca="1" si="260"/>
        <v>0</v>
      </c>
      <c r="EI146" s="320">
        <f t="shared" ca="1" si="260"/>
        <v>0</v>
      </c>
      <c r="EJ146" s="320">
        <f t="shared" ca="1" si="260"/>
        <v>0</v>
      </c>
      <c r="EK146" s="320">
        <f t="shared" ca="1" si="260"/>
        <v>0</v>
      </c>
      <c r="EM146" s="278" t="str">
        <f t="shared" ca="1" si="254"/>
        <v/>
      </c>
      <c r="EN146" s="278" t="str">
        <f t="shared" ca="1" si="327"/>
        <v/>
      </c>
      <c r="EO146" s="278" t="str">
        <f t="shared" ca="1" si="328"/>
        <v/>
      </c>
      <c r="EP146" s="278" t="str">
        <f t="shared" ca="1" si="311"/>
        <v/>
      </c>
      <c r="EQ146" s="278" t="str">
        <f ca="1">IFERROR(INDEX('郵便番号（石川県）'!$A$3:$F$2574,MATCH(INDIRECT("'("&amp;EM146&amp;")'!E7"),'郵便番号（石川県）'!$A$3:$A$2574,0),6),"")</f>
        <v/>
      </c>
      <c r="ER146" s="278" t="str">
        <f ca="1">IFERROR(INDEX('郵便番号（石川県）'!$A$3:$F$2574,MATCH(INDIRECT("'("&amp;$EM146&amp;")'!E7"),'郵便番号（石川県）'!$A$3:$A$2574,0),5),"")</f>
        <v/>
      </c>
      <c r="ES146" s="278" t="str">
        <f t="shared" ca="1" si="312"/>
        <v/>
      </c>
      <c r="ET146" s="278" t="str">
        <f t="shared" ca="1" si="313"/>
        <v/>
      </c>
      <c r="EU146" s="278" t="str">
        <f t="shared" ca="1" si="314"/>
        <v/>
      </c>
      <c r="EV146" s="278" t="str">
        <f t="shared" ca="1" si="315"/>
        <v/>
      </c>
      <c r="EW146" s="278" t="str">
        <f t="shared" ca="1" si="316"/>
        <v/>
      </c>
      <c r="EX146" s="278" t="str">
        <f t="shared" ca="1" si="317"/>
        <v/>
      </c>
      <c r="EY146" s="278" t="str">
        <f t="shared" ca="1" si="318"/>
        <v/>
      </c>
      <c r="EZ146" s="278" t="str">
        <f t="shared" ca="1" si="319"/>
        <v/>
      </c>
      <c r="FA146" s="278" t="str">
        <f t="shared" ca="1" si="320"/>
        <v/>
      </c>
      <c r="FB146" s="661" t="str">
        <f t="shared" ca="1" si="321"/>
        <v/>
      </c>
      <c r="FC146" s="664">
        <v>136</v>
      </c>
      <c r="FD146" s="279" t="str">
        <f t="shared" ca="1" si="322"/>
        <v/>
      </c>
    </row>
    <row r="147" spans="1:160" ht="34.5" customHeight="1" x14ac:dyDescent="0.15">
      <c r="A147" s="401">
        <f t="shared" ca="1" si="24"/>
        <v>0</v>
      </c>
      <c r="B147" s="402">
        <f t="shared" si="261"/>
        <v>1</v>
      </c>
      <c r="C147" s="403">
        <f t="shared" ca="1" si="242"/>
        <v>0</v>
      </c>
      <c r="D147" s="403">
        <f t="shared" ca="1" si="243"/>
        <v>0</v>
      </c>
      <c r="E147" s="403">
        <f t="shared" ca="1" si="244"/>
        <v>0</v>
      </c>
      <c r="F147" s="403">
        <f t="shared" ca="1" si="245"/>
        <v>0</v>
      </c>
      <c r="G147" s="403">
        <f t="shared" ca="1" si="246"/>
        <v>0</v>
      </c>
      <c r="H147" s="403">
        <f t="shared" si="247"/>
        <v>0</v>
      </c>
      <c r="I147" s="403">
        <f t="shared" ca="1" si="248"/>
        <v>0</v>
      </c>
      <c r="J147" s="403">
        <f t="shared" ca="1" si="249"/>
        <v>0</v>
      </c>
      <c r="K147" s="402">
        <f t="shared" ca="1" si="250"/>
        <v>0</v>
      </c>
      <c r="L147" s="402">
        <f t="shared" ca="1" si="251"/>
        <v>0</v>
      </c>
      <c r="M147" s="402">
        <f t="shared" ca="1" si="252"/>
        <v>0</v>
      </c>
      <c r="N147" s="404" t="str">
        <f t="shared" ca="1" si="253"/>
        <v>石川県</v>
      </c>
      <c r="O147" s="63"/>
      <c r="P147" s="145" t="s">
        <v>412</v>
      </c>
      <c r="Q147" s="322" t="str">
        <f t="shared" ca="1" si="263"/>
        <v/>
      </c>
      <c r="R147" s="322" t="str">
        <f t="shared" ca="1" si="264"/>
        <v/>
      </c>
      <c r="S147" s="32" t="str">
        <f t="shared" ref="S147:S210" ca="1" si="346">IF(R147&lt;&gt;"",$R147&amp;IF($U147=1,"(補強)",IF($U147=2,"(補強以外)")),"")</f>
        <v/>
      </c>
      <c r="T147" s="32" t="str">
        <f t="shared" ref="T147:T210" ca="1" si="347">Q147</f>
        <v/>
      </c>
      <c r="U147" s="186" t="str">
        <f t="shared" ca="1" si="265"/>
        <v/>
      </c>
      <c r="V147" s="326">
        <f ca="1">IFERROR(VLOOKUP(U147,'（様式１号）３整理番号表'!$B$4:$H$5,2,FALSE),0)</f>
        <v>0</v>
      </c>
      <c r="W147" s="67">
        <f t="shared" ca="1" si="337"/>
        <v>0</v>
      </c>
      <c r="X147" s="23" t="str">
        <f t="shared" ca="1" si="336"/>
        <v/>
      </c>
      <c r="Y147" s="52" t="str">
        <f t="shared" ca="1" si="266"/>
        <v/>
      </c>
      <c r="Z147" s="68">
        <f ca="1">IFERROR(VLOOKUP(Y147,'（様式１号）３整理番号表'!$B$10:$H$16,2,FALSE),0)</f>
        <v>0</v>
      </c>
      <c r="AA147" s="52" t="str">
        <f t="shared" ca="1" si="267"/>
        <v/>
      </c>
      <c r="AB147" s="52" t="str">
        <f t="shared" ca="1" si="268"/>
        <v/>
      </c>
      <c r="AC147" s="68">
        <f ca="1">IFERROR(VLOOKUP(AB147,'（様式１号）３整理番号表'!$B$21:$H$22,2,FALSE),0)</f>
        <v>0</v>
      </c>
      <c r="AD147" s="52" t="str">
        <f t="shared" ca="1" si="262"/>
        <v/>
      </c>
      <c r="AE147" s="68">
        <f ca="1">IFERROR(VLOOKUP(AD147,'（様式１号）３整理番号表'!$B$26:$H$31,2,FALSE),0)</f>
        <v>0</v>
      </c>
      <c r="AF147" s="52" t="str">
        <f t="shared" ca="1" si="269"/>
        <v/>
      </c>
      <c r="AG147" s="68">
        <f ca="1">IFERROR(VLOOKUP(AF147,'（様式１号）３整理番号表'!$J$5:$N$59,2,FALSE),0)</f>
        <v>0</v>
      </c>
      <c r="AH147" s="51" t="str">
        <f t="shared" ca="1" si="270"/>
        <v/>
      </c>
      <c r="AI147" s="68">
        <f ca="1">IFERROR(VLOOKUP(AH147,'（様式１号）３整理番号表'!$P$5:$R$29,2,FALSE),0)</f>
        <v>0</v>
      </c>
      <c r="AJ147" s="71" t="str">
        <f t="shared" ca="1" si="271"/>
        <v/>
      </c>
      <c r="AK147" s="71" t="str">
        <f t="shared" ca="1" si="272"/>
        <v/>
      </c>
      <c r="AL147" s="71"/>
      <c r="AM147" s="51" t="str">
        <f t="shared" ca="1" si="273"/>
        <v/>
      </c>
      <c r="AN147" s="68">
        <f ca="1">IFERROR(VLOOKUP(AM147,'（様式１号）３整理番号表'!$P$5:$R$29,2,FALSE),0)</f>
        <v>0</v>
      </c>
      <c r="AO147" s="52" t="str">
        <f t="shared" ca="1" si="274"/>
        <v/>
      </c>
      <c r="AP147" s="68">
        <f t="shared" ca="1" si="338"/>
        <v>0</v>
      </c>
      <c r="AQ147" s="52" t="str">
        <f t="shared" ca="1" si="275"/>
        <v/>
      </c>
      <c r="AR147" s="23" t="str">
        <f t="shared" ca="1" si="276"/>
        <v/>
      </c>
      <c r="AS147" s="68" t="str">
        <f t="shared" ca="1" si="339"/>
        <v/>
      </c>
      <c r="AT147" s="188" t="str">
        <f t="shared" ca="1" si="277"/>
        <v/>
      </c>
      <c r="AU147" s="55" t="str">
        <f t="shared" ca="1" si="278"/>
        <v/>
      </c>
      <c r="AV147" s="655" t="str">
        <f t="shared" ca="1" si="256"/>
        <v/>
      </c>
      <c r="AW147" s="655" t="str">
        <f t="shared" ca="1" si="255"/>
        <v/>
      </c>
      <c r="AX147" s="655" t="str">
        <f t="shared" ca="1" si="255"/>
        <v/>
      </c>
      <c r="AY147" s="655" t="str">
        <f t="shared" ca="1" si="255"/>
        <v/>
      </c>
      <c r="AZ147" s="655" t="str">
        <f t="shared" ca="1" si="279"/>
        <v/>
      </c>
      <c r="BA147" s="655" t="str">
        <f t="shared" ca="1" si="257"/>
        <v/>
      </c>
      <c r="BB147" s="655" t="str">
        <f t="shared" ca="1" si="257"/>
        <v/>
      </c>
      <c r="BC147" s="655" t="str">
        <f t="shared" ca="1" si="257"/>
        <v/>
      </c>
      <c r="BD147" s="51" t="str">
        <f t="shared" ca="1" si="280"/>
        <v/>
      </c>
      <c r="BE147" s="52" t="str">
        <f t="shared" ca="1" si="281"/>
        <v/>
      </c>
      <c r="BF147" s="69">
        <f ca="1">IF(BD147&lt;&gt;"",INDEX('（様式１号）３整理番号表'!$AB$7:$AQ$12,MATCH(BD147,'（様式１号）３整理番号表'!$AA$7:$AA$12,0),MATCH(BE147,'（様式１号）３整理番号表'!$AB$6:$AQ$6,0)),0)</f>
        <v>0</v>
      </c>
      <c r="BG147" s="71" t="str">
        <f t="shared" ca="1" si="340"/>
        <v/>
      </c>
      <c r="BH147" s="54" t="str">
        <f t="shared" ca="1" si="341"/>
        <v/>
      </c>
      <c r="BI147" s="55" t="str">
        <f t="shared" ca="1" si="282"/>
        <v/>
      </c>
      <c r="BJ147" s="54" t="str">
        <f t="shared" ca="1" si="283"/>
        <v/>
      </c>
      <c r="BK147" s="53" t="str">
        <f t="shared" ca="1" si="284"/>
        <v/>
      </c>
      <c r="BL147" s="56" t="str">
        <f t="shared" ca="1" si="285"/>
        <v/>
      </c>
      <c r="BM147" s="57" t="str">
        <f t="shared" ca="1" si="286"/>
        <v/>
      </c>
      <c r="BN147" s="58" t="str">
        <f t="shared" ca="1" si="287"/>
        <v/>
      </c>
      <c r="BO147" s="56" t="str">
        <f t="shared" ca="1" si="288"/>
        <v/>
      </c>
      <c r="BP147" s="72" t="str">
        <f t="shared" ca="1" si="289"/>
        <v/>
      </c>
      <c r="BQ147" s="70" t="str">
        <f t="shared" ca="1" si="290"/>
        <v/>
      </c>
      <c r="BR147" s="160" t="str">
        <f t="shared" ca="1" si="323"/>
        <v/>
      </c>
      <c r="BS147" s="638" t="str">
        <f t="shared" ca="1" si="291"/>
        <v/>
      </c>
      <c r="BT147" s="51" t="str">
        <f t="shared" ca="1" si="292"/>
        <v/>
      </c>
      <c r="BU147" s="59" t="str">
        <f t="shared" ca="1" si="293"/>
        <v/>
      </c>
      <c r="BV147" s="60" t="str">
        <f t="shared" ca="1" si="294"/>
        <v/>
      </c>
      <c r="BW147" s="209">
        <f ca="1">IF('ポイント要件確認等（個別表）'!AD147=1,ROUNDDOWN('ポイント要件確認等（個別表）'!AV147,-3),IF('ポイント要件確認等（個別表）'!AD147=2,ROUNDDOWN('ポイント要件確認等（個別表）'!BH147,-3),IF('ポイント要件確認等（個別表）'!AD147=3,ROUNDDOWN('ポイント要件確認等（個別表）'!BT147,-3),0)))</f>
        <v>0</v>
      </c>
      <c r="BX147" s="60" t="str">
        <f t="shared" ca="1" si="295"/>
        <v/>
      </c>
      <c r="BY147" s="210" t="e">
        <f t="shared" ca="1" si="342"/>
        <v>#VALUE!</v>
      </c>
      <c r="BZ147" s="210">
        <f t="shared" ca="1" si="343"/>
        <v>0</v>
      </c>
      <c r="CA147" s="60" t="str">
        <f t="shared" ca="1" si="296"/>
        <v/>
      </c>
      <c r="CB147" s="60" t="str">
        <f t="shared" ca="1" si="297"/>
        <v/>
      </c>
      <c r="CC147" s="636"/>
      <c r="CD147" s="60" t="str">
        <f t="shared" ca="1" si="298"/>
        <v/>
      </c>
      <c r="CE147" s="161" t="str">
        <f t="shared" ca="1" si="299"/>
        <v/>
      </c>
      <c r="CF147" s="225" t="str">
        <f t="shared" ca="1" si="300"/>
        <v>含税額</v>
      </c>
      <c r="CG147" s="226" t="str">
        <f t="shared" ca="1" si="301"/>
        <v/>
      </c>
      <c r="CH147" s="61"/>
      <c r="CI147" s="223"/>
      <c r="CJ147" s="213">
        <v>137</v>
      </c>
      <c r="CK147" s="218"/>
      <c r="CL147" s="51"/>
      <c r="CM147" s="68" t="str">
        <f>IFERROR(VLOOKUP(CL147,'（様式１号）３整理番号表'!$T$5:$V$15,2,FALSE),"")</f>
        <v/>
      </c>
      <c r="CN147" s="52"/>
      <c r="CO147" s="68" t="str">
        <f>IFERROR(VLOOKUP(CN147,'（様式１号）３整理番号表'!$T$19:$V$24,2,FALSE),"")</f>
        <v/>
      </c>
      <c r="CP147" s="52"/>
      <c r="CQ147" s="210">
        <f t="shared" si="344"/>
        <v>0</v>
      </c>
      <c r="CR147" s="227">
        <f t="shared" si="345"/>
        <v>0</v>
      </c>
      <c r="CS147" s="335" t="str">
        <f t="shared" ca="1" si="324"/>
        <v/>
      </c>
      <c r="CT147" s="31" t="str">
        <f t="shared" ca="1" si="302"/>
        <v/>
      </c>
      <c r="CU147" s="30" t="str">
        <f t="shared" ca="1" si="325"/>
        <v/>
      </c>
      <c r="CV147" s="236" t="str">
        <f t="shared" ca="1" si="303"/>
        <v/>
      </c>
      <c r="CW147" s="236" t="str">
        <f t="shared" ca="1" si="304"/>
        <v/>
      </c>
      <c r="CX147" s="236" t="str">
        <f t="shared" ca="1" si="305"/>
        <v/>
      </c>
      <c r="CY147" s="236" t="str">
        <f t="shared" ca="1" si="306"/>
        <v/>
      </c>
      <c r="CZ147" s="296" t="str">
        <f ca="1">IFERROR(VLOOKUP($CS147,'（様式１号）３整理番号表'!$Z$19:$AB$32,3,FALSE),"")</f>
        <v/>
      </c>
      <c r="DA147" s="239" t="str">
        <f t="shared" ca="1" si="307"/>
        <v/>
      </c>
      <c r="DB147" s="5"/>
      <c r="DC147" s="301" t="str">
        <f t="shared" ca="1" si="326"/>
        <v/>
      </c>
      <c r="DD147" s="304" t="str">
        <f t="shared" ca="1" si="329"/>
        <v/>
      </c>
      <c r="DE147" s="293" t="str">
        <f t="shared" ca="1" si="330"/>
        <v/>
      </c>
      <c r="DF147" s="293" t="str">
        <f t="shared" ca="1" si="331"/>
        <v/>
      </c>
      <c r="DG147" s="293" t="str">
        <f t="shared" ca="1" si="332"/>
        <v/>
      </c>
      <c r="DH147" s="293" t="str">
        <f t="shared" ca="1" si="333"/>
        <v/>
      </c>
      <c r="DI147" s="309" t="str">
        <f t="shared" ca="1" si="334"/>
        <v/>
      </c>
      <c r="DJ147" s="315" t="str">
        <f t="shared" ca="1" si="308"/>
        <v/>
      </c>
      <c r="DK147" s="5" t="str">
        <f t="shared" ca="1" si="335"/>
        <v/>
      </c>
      <c r="DL147" s="6"/>
      <c r="DM147" s="304"/>
      <c r="DN147" s="7"/>
      <c r="DO147" s="7"/>
      <c r="DP147" s="7"/>
      <c r="DQ147" s="7"/>
      <c r="DR147" s="298" t="str">
        <f>IFERROR(VLOOKUP($DL147,'（様式１号）３整理番号表'!$Z$19:$AB$32,3,FALSE),"")</f>
        <v/>
      </c>
      <c r="DS147" s="239" t="str">
        <f t="shared" si="309"/>
        <v/>
      </c>
      <c r="DT147" s="5"/>
      <c r="DU147" s="8"/>
      <c r="DV147" s="62" t="str">
        <f t="shared" ca="1" si="310"/>
        <v/>
      </c>
      <c r="DX147" s="320">
        <f t="shared" ca="1" si="260"/>
        <v>0</v>
      </c>
      <c r="DY147" s="320">
        <f t="shared" ca="1" si="260"/>
        <v>0</v>
      </c>
      <c r="DZ147" s="320">
        <f t="shared" ca="1" si="260"/>
        <v>0</v>
      </c>
      <c r="EA147" s="320">
        <f t="shared" ca="1" si="260"/>
        <v>0</v>
      </c>
      <c r="EB147" s="320">
        <f t="shared" ca="1" si="260"/>
        <v>0</v>
      </c>
      <c r="EC147" s="320">
        <f t="shared" ca="1" si="260"/>
        <v>0</v>
      </c>
      <c r="ED147" s="320">
        <f t="shared" ca="1" si="260"/>
        <v>0</v>
      </c>
      <c r="EE147" s="320">
        <f t="shared" ca="1" si="260"/>
        <v>0</v>
      </c>
      <c r="EF147" s="320">
        <f t="shared" ca="1" si="260"/>
        <v>0</v>
      </c>
      <c r="EG147" s="320">
        <f t="shared" ca="1" si="260"/>
        <v>0</v>
      </c>
      <c r="EH147" s="320">
        <f t="shared" ca="1" si="260"/>
        <v>0</v>
      </c>
      <c r="EI147" s="320">
        <f t="shared" ca="1" si="260"/>
        <v>0</v>
      </c>
      <c r="EJ147" s="320">
        <f t="shared" ca="1" si="260"/>
        <v>0</v>
      </c>
      <c r="EK147" s="320">
        <f t="shared" ca="1" si="260"/>
        <v>0</v>
      </c>
      <c r="EM147" s="278" t="str">
        <f t="shared" ca="1" si="254"/>
        <v/>
      </c>
      <c r="EN147" s="278" t="str">
        <f t="shared" ca="1" si="327"/>
        <v/>
      </c>
      <c r="EO147" s="278" t="str">
        <f t="shared" ca="1" si="328"/>
        <v/>
      </c>
      <c r="EP147" s="278" t="str">
        <f t="shared" ca="1" si="311"/>
        <v/>
      </c>
      <c r="EQ147" s="278" t="str">
        <f ca="1">IFERROR(INDEX('郵便番号（石川県）'!$A$3:$F$2574,MATCH(INDIRECT("'("&amp;EM147&amp;")'!E7"),'郵便番号（石川県）'!$A$3:$A$2574,0),6),"")</f>
        <v/>
      </c>
      <c r="ER147" s="278" t="str">
        <f ca="1">IFERROR(INDEX('郵便番号（石川県）'!$A$3:$F$2574,MATCH(INDIRECT("'("&amp;$EM147&amp;")'!E7"),'郵便番号（石川県）'!$A$3:$A$2574,0),5),"")</f>
        <v/>
      </c>
      <c r="ES147" s="278" t="str">
        <f t="shared" ca="1" si="312"/>
        <v/>
      </c>
      <c r="ET147" s="278" t="str">
        <f t="shared" ca="1" si="313"/>
        <v/>
      </c>
      <c r="EU147" s="278" t="str">
        <f t="shared" ca="1" si="314"/>
        <v/>
      </c>
      <c r="EV147" s="278" t="str">
        <f t="shared" ca="1" si="315"/>
        <v/>
      </c>
      <c r="EW147" s="278" t="str">
        <f t="shared" ca="1" si="316"/>
        <v/>
      </c>
      <c r="EX147" s="278" t="str">
        <f t="shared" ca="1" si="317"/>
        <v/>
      </c>
      <c r="EY147" s="278" t="str">
        <f t="shared" ca="1" si="318"/>
        <v/>
      </c>
      <c r="EZ147" s="278" t="str">
        <f t="shared" ca="1" si="319"/>
        <v/>
      </c>
      <c r="FA147" s="278" t="str">
        <f t="shared" ca="1" si="320"/>
        <v/>
      </c>
      <c r="FB147" s="661" t="str">
        <f t="shared" ca="1" si="321"/>
        <v/>
      </c>
      <c r="FC147" s="663">
        <v>137</v>
      </c>
      <c r="FD147" s="279" t="str">
        <f t="shared" ca="1" si="322"/>
        <v/>
      </c>
    </row>
    <row r="148" spans="1:160" ht="34.5" customHeight="1" x14ac:dyDescent="0.15">
      <c r="A148" s="401">
        <f t="shared" ca="1" si="24"/>
        <v>0</v>
      </c>
      <c r="B148" s="402">
        <f t="shared" si="261"/>
        <v>1</v>
      </c>
      <c r="C148" s="403">
        <f t="shared" ref="C148:C211" ca="1" si="348">IF(R148&lt;&gt;"",IF(R148&lt;&gt;R147,C147+1,C147),0)</f>
        <v>0</v>
      </c>
      <c r="D148" s="403">
        <f t="shared" ref="D148:D211" ca="1" si="349">IF(S148&lt;&gt;"",IF(S148&lt;&gt;S147,D147+1,D147),0)</f>
        <v>0</v>
      </c>
      <c r="E148" s="403">
        <f t="shared" ref="E148:E211" ca="1" si="350">IF(Q148&lt;&gt;"",IF(Q148&lt;&gt;Q147,E147+1,E147),0)</f>
        <v>0</v>
      </c>
      <c r="F148" s="403">
        <f t="shared" ref="F148:F211" ca="1" si="351">IF(X148&lt;&gt;"",IF(OR(X148&lt;&gt;X147,R148&lt;&gt;R147),F147+1,F147),0)</f>
        <v>0</v>
      </c>
      <c r="G148" s="403">
        <f t="shared" ref="G148:G211" ca="1" si="352">IF(X148&lt;&gt;"",IF(OR(X148&lt;&gt;X147,R148&lt;&gt;R147,S148&lt;&gt;S147),G147+1,G147),0)</f>
        <v>0</v>
      </c>
      <c r="H148" s="403">
        <f t="shared" ref="H148:H211" si="353">IF(CP148&gt;0,F148,0)</f>
        <v>0</v>
      </c>
      <c r="I148" s="403">
        <f t="shared" ref="I148:I211" ca="1" si="354">IF(R148&lt;&gt;"",IF(R148&lt;&gt;R147,1,0),0)</f>
        <v>0</v>
      </c>
      <c r="J148" s="403">
        <f t="shared" ref="J148:J211" ca="1" si="355">IF(S148&lt;&gt;"",IF(S148&lt;&gt;S147,1,0),0)</f>
        <v>0</v>
      </c>
      <c r="K148" s="402">
        <f t="shared" ref="K148:K211" ca="1" si="356">IF(Q148&lt;&gt;"",IF(Q148&lt;&gt;Q147,1,0),0)</f>
        <v>0</v>
      </c>
      <c r="L148" s="402">
        <f t="shared" ref="L148:L211" ca="1" si="357">IF(X148&lt;&gt;"",IF(X148&lt;&gt;X147,1,IF(AND(R147&lt;&gt;"",R148&lt;&gt;R147),1,0)),0)</f>
        <v>0</v>
      </c>
      <c r="M148" s="402">
        <f t="shared" ref="M148:M211" ca="1" si="358">IF(AND(L148=1,CP148&gt;0),1,0)</f>
        <v>0</v>
      </c>
      <c r="N148" s="404" t="str">
        <f t="shared" ref="N148:N211" ca="1" si="359">P148&amp;Q148&amp;S148</f>
        <v>石川県</v>
      </c>
      <c r="O148" s="63"/>
      <c r="P148" s="145" t="s">
        <v>412</v>
      </c>
      <c r="Q148" s="322" t="str">
        <f t="shared" ca="1" si="263"/>
        <v/>
      </c>
      <c r="R148" s="322" t="str">
        <f t="shared" ca="1" si="264"/>
        <v/>
      </c>
      <c r="S148" s="32" t="str">
        <f t="shared" ca="1" si="346"/>
        <v/>
      </c>
      <c r="T148" s="32" t="str">
        <f t="shared" ca="1" si="347"/>
        <v/>
      </c>
      <c r="U148" s="186" t="str">
        <f t="shared" ca="1" si="265"/>
        <v/>
      </c>
      <c r="V148" s="326">
        <f ca="1">IFERROR(VLOOKUP(U148,'（様式１号）３整理番号表'!$B$4:$H$5,2,FALSE),0)</f>
        <v>0</v>
      </c>
      <c r="W148" s="67">
        <f t="shared" ca="1" si="337"/>
        <v>0</v>
      </c>
      <c r="X148" s="23" t="str">
        <f t="shared" ca="1" si="336"/>
        <v/>
      </c>
      <c r="Y148" s="52" t="str">
        <f t="shared" ca="1" si="266"/>
        <v/>
      </c>
      <c r="Z148" s="68">
        <f ca="1">IFERROR(VLOOKUP(Y148,'（様式１号）３整理番号表'!$B$10:$H$16,2,FALSE),0)</f>
        <v>0</v>
      </c>
      <c r="AA148" s="52" t="str">
        <f t="shared" ca="1" si="267"/>
        <v/>
      </c>
      <c r="AB148" s="52" t="str">
        <f t="shared" ca="1" si="268"/>
        <v/>
      </c>
      <c r="AC148" s="68">
        <f ca="1">IFERROR(VLOOKUP(AB148,'（様式１号）３整理番号表'!$B$21:$H$22,2,FALSE),0)</f>
        <v>0</v>
      </c>
      <c r="AD148" s="52" t="str">
        <f t="shared" ca="1" si="262"/>
        <v/>
      </c>
      <c r="AE148" s="68">
        <f ca="1">IFERROR(VLOOKUP(AD148,'（様式１号）３整理番号表'!$B$26:$H$31,2,FALSE),0)</f>
        <v>0</v>
      </c>
      <c r="AF148" s="52" t="str">
        <f t="shared" ca="1" si="269"/>
        <v/>
      </c>
      <c r="AG148" s="68">
        <f ca="1">IFERROR(VLOOKUP(AF148,'（様式１号）３整理番号表'!$J$5:$N$59,2,FALSE),0)</f>
        <v>0</v>
      </c>
      <c r="AH148" s="51" t="str">
        <f t="shared" ca="1" si="270"/>
        <v/>
      </c>
      <c r="AI148" s="68">
        <f ca="1">IFERROR(VLOOKUP(AH148,'（様式１号）３整理番号表'!$P$5:$R$29,2,FALSE),0)</f>
        <v>0</v>
      </c>
      <c r="AJ148" s="71" t="str">
        <f t="shared" ca="1" si="271"/>
        <v/>
      </c>
      <c r="AK148" s="71" t="str">
        <f t="shared" ca="1" si="272"/>
        <v/>
      </c>
      <c r="AL148" s="71"/>
      <c r="AM148" s="51" t="str">
        <f t="shared" ca="1" si="273"/>
        <v/>
      </c>
      <c r="AN148" s="68">
        <f ca="1">IFERROR(VLOOKUP(AM148,'（様式１号）３整理番号表'!$P$5:$R$29,2,FALSE),0)</f>
        <v>0</v>
      </c>
      <c r="AO148" s="52" t="str">
        <f t="shared" ca="1" si="274"/>
        <v/>
      </c>
      <c r="AP148" s="68">
        <f t="shared" ca="1" si="338"/>
        <v>0</v>
      </c>
      <c r="AQ148" s="52" t="str">
        <f t="shared" ca="1" si="275"/>
        <v/>
      </c>
      <c r="AR148" s="23" t="str">
        <f t="shared" ca="1" si="276"/>
        <v/>
      </c>
      <c r="AS148" s="68" t="str">
        <f t="shared" ca="1" si="339"/>
        <v/>
      </c>
      <c r="AT148" s="188" t="str">
        <f t="shared" ca="1" si="277"/>
        <v/>
      </c>
      <c r="AU148" s="55" t="str">
        <f t="shared" ca="1" si="278"/>
        <v/>
      </c>
      <c r="AV148" s="655" t="str">
        <f t="shared" ca="1" si="256"/>
        <v/>
      </c>
      <c r="AW148" s="655" t="str">
        <f t="shared" ca="1" si="255"/>
        <v/>
      </c>
      <c r="AX148" s="655" t="str">
        <f t="shared" ca="1" si="255"/>
        <v/>
      </c>
      <c r="AY148" s="655" t="str">
        <f t="shared" ca="1" si="255"/>
        <v/>
      </c>
      <c r="AZ148" s="655" t="str">
        <f t="shared" ca="1" si="279"/>
        <v/>
      </c>
      <c r="BA148" s="655" t="str">
        <f t="shared" ca="1" si="257"/>
        <v/>
      </c>
      <c r="BB148" s="655" t="str">
        <f t="shared" ca="1" si="257"/>
        <v/>
      </c>
      <c r="BC148" s="655" t="str">
        <f t="shared" ca="1" si="257"/>
        <v/>
      </c>
      <c r="BD148" s="51" t="str">
        <f t="shared" ca="1" si="280"/>
        <v/>
      </c>
      <c r="BE148" s="52" t="str">
        <f t="shared" ca="1" si="281"/>
        <v/>
      </c>
      <c r="BF148" s="69">
        <f ca="1">IF(BD148&lt;&gt;"",INDEX('（様式１号）３整理番号表'!$AB$7:$AQ$12,MATCH(BD148,'（様式１号）３整理番号表'!$AA$7:$AA$12,0),MATCH(BE148,'（様式１号）３整理番号表'!$AB$6:$AQ$6,0)),0)</f>
        <v>0</v>
      </c>
      <c r="BG148" s="71" t="str">
        <f t="shared" ca="1" si="340"/>
        <v/>
      </c>
      <c r="BH148" s="54" t="str">
        <f t="shared" ca="1" si="341"/>
        <v/>
      </c>
      <c r="BI148" s="55" t="str">
        <f t="shared" ca="1" si="282"/>
        <v/>
      </c>
      <c r="BJ148" s="54" t="str">
        <f t="shared" ca="1" si="283"/>
        <v/>
      </c>
      <c r="BK148" s="53" t="str">
        <f t="shared" ca="1" si="284"/>
        <v/>
      </c>
      <c r="BL148" s="56" t="str">
        <f t="shared" ca="1" si="285"/>
        <v/>
      </c>
      <c r="BM148" s="57" t="str">
        <f t="shared" ca="1" si="286"/>
        <v/>
      </c>
      <c r="BN148" s="58" t="str">
        <f t="shared" ca="1" si="287"/>
        <v/>
      </c>
      <c r="BO148" s="56" t="str">
        <f t="shared" ca="1" si="288"/>
        <v/>
      </c>
      <c r="BP148" s="72" t="str">
        <f t="shared" ca="1" si="289"/>
        <v/>
      </c>
      <c r="BQ148" s="70" t="str">
        <f t="shared" ca="1" si="290"/>
        <v/>
      </c>
      <c r="BR148" s="160" t="str">
        <f t="shared" ca="1" si="323"/>
        <v/>
      </c>
      <c r="BS148" s="638" t="str">
        <f t="shared" ca="1" si="291"/>
        <v/>
      </c>
      <c r="BT148" s="51" t="str">
        <f t="shared" ca="1" si="292"/>
        <v/>
      </c>
      <c r="BU148" s="59" t="str">
        <f t="shared" ca="1" si="293"/>
        <v/>
      </c>
      <c r="BV148" s="60" t="str">
        <f t="shared" ca="1" si="294"/>
        <v/>
      </c>
      <c r="BW148" s="209">
        <f ca="1">IF('ポイント要件確認等（個別表）'!AD148=1,ROUNDDOWN('ポイント要件確認等（個別表）'!AV148,-3),IF('ポイント要件確認等（個別表）'!AD148=2,ROUNDDOWN('ポイント要件確認等（個別表）'!BH148,-3),IF('ポイント要件確認等（個別表）'!AD148=3,ROUNDDOWN('ポイント要件確認等（個別表）'!BT148,-3),0)))</f>
        <v>0</v>
      </c>
      <c r="BX148" s="60" t="str">
        <f t="shared" ca="1" si="295"/>
        <v/>
      </c>
      <c r="BY148" s="210" t="e">
        <f t="shared" ca="1" si="342"/>
        <v>#VALUE!</v>
      </c>
      <c r="BZ148" s="210">
        <f t="shared" ca="1" si="343"/>
        <v>0</v>
      </c>
      <c r="CA148" s="60" t="str">
        <f t="shared" ca="1" si="296"/>
        <v/>
      </c>
      <c r="CB148" s="60" t="str">
        <f t="shared" ca="1" si="297"/>
        <v/>
      </c>
      <c r="CC148" s="636"/>
      <c r="CD148" s="60" t="str">
        <f t="shared" ca="1" si="298"/>
        <v/>
      </c>
      <c r="CE148" s="161" t="str">
        <f t="shared" ca="1" si="299"/>
        <v/>
      </c>
      <c r="CF148" s="225" t="str">
        <f t="shared" ca="1" si="300"/>
        <v>含税額</v>
      </c>
      <c r="CG148" s="226" t="str">
        <f t="shared" ca="1" si="301"/>
        <v/>
      </c>
      <c r="CH148" s="61"/>
      <c r="CI148" s="223"/>
      <c r="CJ148" s="213">
        <v>138</v>
      </c>
      <c r="CK148" s="218"/>
      <c r="CL148" s="51"/>
      <c r="CM148" s="68" t="str">
        <f>IFERROR(VLOOKUP(CL148,'（様式１号）３整理番号表'!$T$5:$V$15,2,FALSE),"")</f>
        <v/>
      </c>
      <c r="CN148" s="52"/>
      <c r="CO148" s="68" t="str">
        <f>IFERROR(VLOOKUP(CN148,'（様式１号）３整理番号表'!$T$19:$V$24,2,FALSE),"")</f>
        <v/>
      </c>
      <c r="CP148" s="52"/>
      <c r="CQ148" s="210">
        <f t="shared" si="344"/>
        <v>0</v>
      </c>
      <c r="CR148" s="227">
        <f t="shared" si="345"/>
        <v>0</v>
      </c>
      <c r="CS148" s="335" t="str">
        <f t="shared" ca="1" si="324"/>
        <v/>
      </c>
      <c r="CT148" s="31" t="str">
        <f t="shared" ca="1" si="302"/>
        <v/>
      </c>
      <c r="CU148" s="30" t="str">
        <f t="shared" ca="1" si="325"/>
        <v/>
      </c>
      <c r="CV148" s="236" t="str">
        <f t="shared" ca="1" si="303"/>
        <v/>
      </c>
      <c r="CW148" s="236" t="str">
        <f t="shared" ca="1" si="304"/>
        <v/>
      </c>
      <c r="CX148" s="236" t="str">
        <f t="shared" ca="1" si="305"/>
        <v/>
      </c>
      <c r="CY148" s="236" t="str">
        <f t="shared" ca="1" si="306"/>
        <v/>
      </c>
      <c r="CZ148" s="296" t="str">
        <f ca="1">IFERROR(VLOOKUP($CS148,'（様式１号）３整理番号表'!$Z$19:$AB$32,3,FALSE),"")</f>
        <v/>
      </c>
      <c r="DA148" s="239" t="str">
        <f t="shared" ca="1" si="307"/>
        <v/>
      </c>
      <c r="DB148" s="5"/>
      <c r="DC148" s="301" t="str">
        <f t="shared" ca="1" si="326"/>
        <v/>
      </c>
      <c r="DD148" s="304" t="str">
        <f t="shared" ca="1" si="329"/>
        <v/>
      </c>
      <c r="DE148" s="293" t="str">
        <f t="shared" ca="1" si="330"/>
        <v/>
      </c>
      <c r="DF148" s="293" t="str">
        <f t="shared" ca="1" si="331"/>
        <v/>
      </c>
      <c r="DG148" s="293" t="str">
        <f t="shared" ca="1" si="332"/>
        <v/>
      </c>
      <c r="DH148" s="293" t="str">
        <f t="shared" ca="1" si="333"/>
        <v/>
      </c>
      <c r="DI148" s="309" t="str">
        <f t="shared" ca="1" si="334"/>
        <v/>
      </c>
      <c r="DJ148" s="315" t="str">
        <f t="shared" ca="1" si="308"/>
        <v/>
      </c>
      <c r="DK148" s="5" t="str">
        <f t="shared" ca="1" si="335"/>
        <v/>
      </c>
      <c r="DL148" s="6"/>
      <c r="DM148" s="304"/>
      <c r="DN148" s="7"/>
      <c r="DO148" s="7"/>
      <c r="DP148" s="7"/>
      <c r="DQ148" s="7"/>
      <c r="DR148" s="298" t="str">
        <f>IFERROR(VLOOKUP($DL148,'（様式１号）３整理番号表'!$Z$19:$AB$32,3,FALSE),"")</f>
        <v/>
      </c>
      <c r="DS148" s="239" t="str">
        <f t="shared" si="309"/>
        <v/>
      </c>
      <c r="DT148" s="5"/>
      <c r="DU148" s="8"/>
      <c r="DV148" s="62" t="str">
        <f t="shared" ca="1" si="310"/>
        <v/>
      </c>
      <c r="DX148" s="320">
        <f t="shared" ca="1" si="260"/>
        <v>0</v>
      </c>
      <c r="DY148" s="320">
        <f t="shared" ca="1" si="260"/>
        <v>0</v>
      </c>
      <c r="DZ148" s="320">
        <f t="shared" ca="1" si="260"/>
        <v>0</v>
      </c>
      <c r="EA148" s="320">
        <f t="shared" ca="1" si="260"/>
        <v>0</v>
      </c>
      <c r="EB148" s="320">
        <f t="shared" ca="1" si="260"/>
        <v>0</v>
      </c>
      <c r="EC148" s="320">
        <f t="shared" ca="1" si="260"/>
        <v>0</v>
      </c>
      <c r="ED148" s="320">
        <f t="shared" ca="1" si="260"/>
        <v>0</v>
      </c>
      <c r="EE148" s="320">
        <f t="shared" ca="1" si="260"/>
        <v>0</v>
      </c>
      <c r="EF148" s="320">
        <f t="shared" ca="1" si="260"/>
        <v>0</v>
      </c>
      <c r="EG148" s="320">
        <f t="shared" ca="1" si="260"/>
        <v>0</v>
      </c>
      <c r="EH148" s="320">
        <f t="shared" ca="1" si="260"/>
        <v>0</v>
      </c>
      <c r="EI148" s="320">
        <f t="shared" ca="1" si="260"/>
        <v>0</v>
      </c>
      <c r="EJ148" s="320">
        <f t="shared" ca="1" si="260"/>
        <v>0</v>
      </c>
      <c r="EK148" s="320">
        <f t="shared" ca="1" si="260"/>
        <v>0</v>
      </c>
      <c r="EM148" s="278" t="str">
        <f t="shared" ca="1" si="254"/>
        <v/>
      </c>
      <c r="EN148" s="278" t="str">
        <f t="shared" ca="1" si="327"/>
        <v/>
      </c>
      <c r="EO148" s="278" t="str">
        <f t="shared" ca="1" si="328"/>
        <v/>
      </c>
      <c r="EP148" s="278" t="str">
        <f t="shared" ca="1" si="311"/>
        <v/>
      </c>
      <c r="EQ148" s="278" t="str">
        <f ca="1">IFERROR(INDEX('郵便番号（石川県）'!$A$3:$F$2574,MATCH(INDIRECT("'("&amp;EM148&amp;")'!E7"),'郵便番号（石川県）'!$A$3:$A$2574,0),6),"")</f>
        <v/>
      </c>
      <c r="ER148" s="278" t="str">
        <f ca="1">IFERROR(INDEX('郵便番号（石川県）'!$A$3:$F$2574,MATCH(INDIRECT("'("&amp;$EM148&amp;")'!E7"),'郵便番号（石川県）'!$A$3:$A$2574,0),5),"")</f>
        <v/>
      </c>
      <c r="ES148" s="278" t="str">
        <f t="shared" ca="1" si="312"/>
        <v/>
      </c>
      <c r="ET148" s="278" t="str">
        <f t="shared" ca="1" si="313"/>
        <v/>
      </c>
      <c r="EU148" s="278" t="str">
        <f t="shared" ca="1" si="314"/>
        <v/>
      </c>
      <c r="EV148" s="278" t="str">
        <f t="shared" ca="1" si="315"/>
        <v/>
      </c>
      <c r="EW148" s="278" t="str">
        <f t="shared" ca="1" si="316"/>
        <v/>
      </c>
      <c r="EX148" s="278" t="str">
        <f t="shared" ca="1" si="317"/>
        <v/>
      </c>
      <c r="EY148" s="278" t="str">
        <f t="shared" ca="1" si="318"/>
        <v/>
      </c>
      <c r="EZ148" s="278" t="str">
        <f t="shared" ca="1" si="319"/>
        <v/>
      </c>
      <c r="FA148" s="278" t="str">
        <f t="shared" ca="1" si="320"/>
        <v/>
      </c>
      <c r="FB148" s="661" t="str">
        <f t="shared" ca="1" si="321"/>
        <v/>
      </c>
      <c r="FC148" s="664">
        <v>138</v>
      </c>
      <c r="FD148" s="279" t="str">
        <f t="shared" ca="1" si="322"/>
        <v/>
      </c>
    </row>
    <row r="149" spans="1:160" ht="34.5" customHeight="1" x14ac:dyDescent="0.15">
      <c r="A149" s="401">
        <f t="shared" ca="1" si="24"/>
        <v>0</v>
      </c>
      <c r="B149" s="402">
        <f t="shared" si="261"/>
        <v>1</v>
      </c>
      <c r="C149" s="403">
        <f t="shared" ca="1" si="348"/>
        <v>0</v>
      </c>
      <c r="D149" s="403">
        <f t="shared" ca="1" si="349"/>
        <v>0</v>
      </c>
      <c r="E149" s="403">
        <f t="shared" ca="1" si="350"/>
        <v>0</v>
      </c>
      <c r="F149" s="403">
        <f t="shared" ca="1" si="351"/>
        <v>0</v>
      </c>
      <c r="G149" s="403">
        <f t="shared" ca="1" si="352"/>
        <v>0</v>
      </c>
      <c r="H149" s="403">
        <f t="shared" si="353"/>
        <v>0</v>
      </c>
      <c r="I149" s="403">
        <f t="shared" ca="1" si="354"/>
        <v>0</v>
      </c>
      <c r="J149" s="403">
        <f t="shared" ca="1" si="355"/>
        <v>0</v>
      </c>
      <c r="K149" s="402">
        <f t="shared" ca="1" si="356"/>
        <v>0</v>
      </c>
      <c r="L149" s="402">
        <f t="shared" ca="1" si="357"/>
        <v>0</v>
      </c>
      <c r="M149" s="402">
        <f t="shared" ca="1" si="358"/>
        <v>0</v>
      </c>
      <c r="N149" s="404" t="str">
        <f t="shared" ca="1" si="359"/>
        <v>石川県</v>
      </c>
      <c r="O149" s="63"/>
      <c r="P149" s="145" t="s">
        <v>412</v>
      </c>
      <c r="Q149" s="322" t="str">
        <f t="shared" ca="1" si="263"/>
        <v/>
      </c>
      <c r="R149" s="322" t="str">
        <f t="shared" ca="1" si="264"/>
        <v/>
      </c>
      <c r="S149" s="32" t="str">
        <f t="shared" ca="1" si="346"/>
        <v/>
      </c>
      <c r="T149" s="32" t="str">
        <f t="shared" ca="1" si="347"/>
        <v/>
      </c>
      <c r="U149" s="186" t="str">
        <f t="shared" ca="1" si="265"/>
        <v/>
      </c>
      <c r="V149" s="326">
        <f ca="1">IFERROR(VLOOKUP(U149,'（様式１号）３整理番号表'!$B$4:$H$5,2,FALSE),0)</f>
        <v>0</v>
      </c>
      <c r="W149" s="67">
        <f t="shared" ca="1" si="337"/>
        <v>0</v>
      </c>
      <c r="X149" s="23" t="str">
        <f t="shared" ca="1" si="336"/>
        <v/>
      </c>
      <c r="Y149" s="52" t="str">
        <f t="shared" ca="1" si="266"/>
        <v/>
      </c>
      <c r="Z149" s="68">
        <f ca="1">IFERROR(VLOOKUP(Y149,'（様式１号）３整理番号表'!$B$10:$H$16,2,FALSE),0)</f>
        <v>0</v>
      </c>
      <c r="AA149" s="52" t="str">
        <f t="shared" ca="1" si="267"/>
        <v/>
      </c>
      <c r="AB149" s="52" t="str">
        <f t="shared" ca="1" si="268"/>
        <v/>
      </c>
      <c r="AC149" s="68">
        <f ca="1">IFERROR(VLOOKUP(AB149,'（様式１号）３整理番号表'!$B$21:$H$22,2,FALSE),0)</f>
        <v>0</v>
      </c>
      <c r="AD149" s="52" t="str">
        <f t="shared" ca="1" si="262"/>
        <v/>
      </c>
      <c r="AE149" s="68">
        <f ca="1">IFERROR(VLOOKUP(AD149,'（様式１号）３整理番号表'!$B$26:$H$31,2,FALSE),0)</f>
        <v>0</v>
      </c>
      <c r="AF149" s="52" t="str">
        <f t="shared" ca="1" si="269"/>
        <v/>
      </c>
      <c r="AG149" s="68">
        <f ca="1">IFERROR(VLOOKUP(AF149,'（様式１号）３整理番号表'!$J$5:$N$59,2,FALSE),0)</f>
        <v>0</v>
      </c>
      <c r="AH149" s="51" t="str">
        <f t="shared" ca="1" si="270"/>
        <v/>
      </c>
      <c r="AI149" s="68">
        <f ca="1">IFERROR(VLOOKUP(AH149,'（様式１号）３整理番号表'!$P$5:$R$29,2,FALSE),0)</f>
        <v>0</v>
      </c>
      <c r="AJ149" s="71" t="str">
        <f t="shared" ca="1" si="271"/>
        <v/>
      </c>
      <c r="AK149" s="71" t="str">
        <f t="shared" ca="1" si="272"/>
        <v/>
      </c>
      <c r="AL149" s="71"/>
      <c r="AM149" s="51" t="str">
        <f t="shared" ca="1" si="273"/>
        <v/>
      </c>
      <c r="AN149" s="68">
        <f ca="1">IFERROR(VLOOKUP(AM149,'（様式１号）３整理番号表'!$P$5:$R$29,2,FALSE),0)</f>
        <v>0</v>
      </c>
      <c r="AO149" s="52" t="str">
        <f t="shared" ca="1" si="274"/>
        <v/>
      </c>
      <c r="AP149" s="68">
        <f t="shared" ca="1" si="338"/>
        <v>0</v>
      </c>
      <c r="AQ149" s="52" t="str">
        <f t="shared" ca="1" si="275"/>
        <v/>
      </c>
      <c r="AR149" s="23" t="str">
        <f t="shared" ca="1" si="276"/>
        <v/>
      </c>
      <c r="AS149" s="68" t="str">
        <f t="shared" ca="1" si="339"/>
        <v/>
      </c>
      <c r="AT149" s="188" t="str">
        <f t="shared" ca="1" si="277"/>
        <v/>
      </c>
      <c r="AU149" s="55" t="str">
        <f t="shared" ca="1" si="278"/>
        <v/>
      </c>
      <c r="AV149" s="655" t="str">
        <f t="shared" ca="1" si="256"/>
        <v/>
      </c>
      <c r="AW149" s="655" t="str">
        <f t="shared" ca="1" si="255"/>
        <v/>
      </c>
      <c r="AX149" s="655" t="str">
        <f t="shared" ca="1" si="255"/>
        <v/>
      </c>
      <c r="AY149" s="655" t="str">
        <f t="shared" ca="1" si="255"/>
        <v/>
      </c>
      <c r="AZ149" s="655" t="str">
        <f t="shared" ca="1" si="279"/>
        <v/>
      </c>
      <c r="BA149" s="655" t="str">
        <f t="shared" ca="1" si="257"/>
        <v/>
      </c>
      <c r="BB149" s="655" t="str">
        <f t="shared" ca="1" si="257"/>
        <v/>
      </c>
      <c r="BC149" s="655" t="str">
        <f t="shared" ca="1" si="257"/>
        <v/>
      </c>
      <c r="BD149" s="51" t="str">
        <f t="shared" ca="1" si="280"/>
        <v/>
      </c>
      <c r="BE149" s="52" t="str">
        <f t="shared" ca="1" si="281"/>
        <v/>
      </c>
      <c r="BF149" s="69">
        <f ca="1">IF(BD149&lt;&gt;"",INDEX('（様式１号）３整理番号表'!$AB$7:$AQ$12,MATCH(BD149,'（様式１号）３整理番号表'!$AA$7:$AA$12,0),MATCH(BE149,'（様式１号）３整理番号表'!$AB$6:$AQ$6,0)),0)</f>
        <v>0</v>
      </c>
      <c r="BG149" s="71" t="str">
        <f t="shared" ca="1" si="340"/>
        <v/>
      </c>
      <c r="BH149" s="54" t="str">
        <f t="shared" ca="1" si="341"/>
        <v/>
      </c>
      <c r="BI149" s="55" t="str">
        <f t="shared" ca="1" si="282"/>
        <v/>
      </c>
      <c r="BJ149" s="54" t="str">
        <f t="shared" ca="1" si="283"/>
        <v/>
      </c>
      <c r="BK149" s="53" t="str">
        <f t="shared" ca="1" si="284"/>
        <v/>
      </c>
      <c r="BL149" s="56" t="str">
        <f t="shared" ca="1" si="285"/>
        <v/>
      </c>
      <c r="BM149" s="57" t="str">
        <f t="shared" ca="1" si="286"/>
        <v/>
      </c>
      <c r="BN149" s="58" t="str">
        <f t="shared" ca="1" si="287"/>
        <v/>
      </c>
      <c r="BO149" s="56" t="str">
        <f t="shared" ca="1" si="288"/>
        <v/>
      </c>
      <c r="BP149" s="72" t="str">
        <f t="shared" ca="1" si="289"/>
        <v/>
      </c>
      <c r="BQ149" s="70" t="str">
        <f t="shared" ca="1" si="290"/>
        <v/>
      </c>
      <c r="BR149" s="160" t="str">
        <f t="shared" ca="1" si="323"/>
        <v/>
      </c>
      <c r="BS149" s="638" t="str">
        <f t="shared" ca="1" si="291"/>
        <v/>
      </c>
      <c r="BT149" s="51" t="str">
        <f t="shared" ca="1" si="292"/>
        <v/>
      </c>
      <c r="BU149" s="59" t="str">
        <f t="shared" ca="1" si="293"/>
        <v/>
      </c>
      <c r="BV149" s="60" t="str">
        <f t="shared" ca="1" si="294"/>
        <v/>
      </c>
      <c r="BW149" s="209">
        <f ca="1">IF('ポイント要件確認等（個別表）'!AD149=1,ROUNDDOWN('ポイント要件確認等（個別表）'!AV149,-3),IF('ポイント要件確認等（個別表）'!AD149=2,ROUNDDOWN('ポイント要件確認等（個別表）'!BH149,-3),IF('ポイント要件確認等（個別表）'!AD149=3,ROUNDDOWN('ポイント要件確認等（個別表）'!BT149,-3),0)))</f>
        <v>0</v>
      </c>
      <c r="BX149" s="60" t="str">
        <f t="shared" ca="1" si="295"/>
        <v/>
      </c>
      <c r="BY149" s="210" t="e">
        <f t="shared" ca="1" si="342"/>
        <v>#VALUE!</v>
      </c>
      <c r="BZ149" s="210">
        <f t="shared" ca="1" si="343"/>
        <v>0</v>
      </c>
      <c r="CA149" s="60" t="str">
        <f t="shared" ca="1" si="296"/>
        <v/>
      </c>
      <c r="CB149" s="60" t="str">
        <f t="shared" ca="1" si="297"/>
        <v/>
      </c>
      <c r="CC149" s="636"/>
      <c r="CD149" s="60" t="str">
        <f t="shared" ca="1" si="298"/>
        <v/>
      </c>
      <c r="CE149" s="161" t="str">
        <f t="shared" ca="1" si="299"/>
        <v/>
      </c>
      <c r="CF149" s="225" t="str">
        <f t="shared" ca="1" si="300"/>
        <v>含税額</v>
      </c>
      <c r="CG149" s="226" t="str">
        <f t="shared" ca="1" si="301"/>
        <v/>
      </c>
      <c r="CH149" s="61"/>
      <c r="CI149" s="223"/>
      <c r="CJ149" s="213">
        <v>139</v>
      </c>
      <c r="CK149" s="218"/>
      <c r="CL149" s="51"/>
      <c r="CM149" s="68" t="str">
        <f>IFERROR(VLOOKUP(CL149,'（様式１号）３整理番号表'!$T$5:$V$15,2,FALSE),"")</f>
        <v/>
      </c>
      <c r="CN149" s="52"/>
      <c r="CO149" s="68" t="str">
        <f>IFERROR(VLOOKUP(CN149,'（様式１号）３整理番号表'!$T$19:$V$24,2,FALSE),"")</f>
        <v/>
      </c>
      <c r="CP149" s="52"/>
      <c r="CQ149" s="210">
        <f t="shared" si="344"/>
        <v>0</v>
      </c>
      <c r="CR149" s="227">
        <f t="shared" si="345"/>
        <v>0</v>
      </c>
      <c r="CS149" s="335" t="str">
        <f t="shared" ca="1" si="324"/>
        <v/>
      </c>
      <c r="CT149" s="31" t="str">
        <f t="shared" ca="1" si="302"/>
        <v/>
      </c>
      <c r="CU149" s="30" t="str">
        <f t="shared" ca="1" si="325"/>
        <v/>
      </c>
      <c r="CV149" s="236" t="str">
        <f t="shared" ca="1" si="303"/>
        <v/>
      </c>
      <c r="CW149" s="236" t="str">
        <f t="shared" ca="1" si="304"/>
        <v/>
      </c>
      <c r="CX149" s="236" t="str">
        <f t="shared" ca="1" si="305"/>
        <v/>
      </c>
      <c r="CY149" s="236" t="str">
        <f t="shared" ca="1" si="306"/>
        <v/>
      </c>
      <c r="CZ149" s="296" t="str">
        <f ca="1">IFERROR(VLOOKUP($CS149,'（様式１号）３整理番号表'!$Z$19:$AB$32,3,FALSE),"")</f>
        <v/>
      </c>
      <c r="DA149" s="239" t="str">
        <f t="shared" ca="1" si="307"/>
        <v/>
      </c>
      <c r="DB149" s="5"/>
      <c r="DC149" s="301" t="str">
        <f t="shared" ca="1" si="326"/>
        <v/>
      </c>
      <c r="DD149" s="304" t="str">
        <f t="shared" ca="1" si="329"/>
        <v/>
      </c>
      <c r="DE149" s="293" t="str">
        <f t="shared" ca="1" si="330"/>
        <v/>
      </c>
      <c r="DF149" s="293" t="str">
        <f t="shared" ca="1" si="331"/>
        <v/>
      </c>
      <c r="DG149" s="293" t="str">
        <f t="shared" ca="1" si="332"/>
        <v/>
      </c>
      <c r="DH149" s="293" t="str">
        <f t="shared" ca="1" si="333"/>
        <v/>
      </c>
      <c r="DI149" s="309" t="str">
        <f t="shared" ca="1" si="334"/>
        <v/>
      </c>
      <c r="DJ149" s="315" t="str">
        <f t="shared" ca="1" si="308"/>
        <v/>
      </c>
      <c r="DK149" s="5" t="str">
        <f t="shared" ca="1" si="335"/>
        <v/>
      </c>
      <c r="DL149" s="6"/>
      <c r="DM149" s="304"/>
      <c r="DN149" s="7"/>
      <c r="DO149" s="7"/>
      <c r="DP149" s="7"/>
      <c r="DQ149" s="7"/>
      <c r="DR149" s="298" t="str">
        <f>IFERROR(VLOOKUP($DL149,'（様式１号）３整理番号表'!$Z$19:$AB$32,3,FALSE),"")</f>
        <v/>
      </c>
      <c r="DS149" s="239" t="str">
        <f t="shared" si="309"/>
        <v/>
      </c>
      <c r="DT149" s="5"/>
      <c r="DU149" s="8"/>
      <c r="DV149" s="62" t="str">
        <f t="shared" ca="1" si="310"/>
        <v/>
      </c>
      <c r="DX149" s="320">
        <f t="shared" ca="1" si="260"/>
        <v>0</v>
      </c>
      <c r="DY149" s="320">
        <f t="shared" ca="1" si="260"/>
        <v>0</v>
      </c>
      <c r="DZ149" s="320">
        <f t="shared" ca="1" si="260"/>
        <v>0</v>
      </c>
      <c r="EA149" s="320">
        <f t="shared" ca="1" si="260"/>
        <v>0</v>
      </c>
      <c r="EB149" s="320">
        <f t="shared" ca="1" si="260"/>
        <v>0</v>
      </c>
      <c r="EC149" s="320">
        <f t="shared" ca="1" si="260"/>
        <v>0</v>
      </c>
      <c r="ED149" s="320">
        <f t="shared" ca="1" si="260"/>
        <v>0</v>
      </c>
      <c r="EE149" s="320">
        <f t="shared" ca="1" si="260"/>
        <v>0</v>
      </c>
      <c r="EF149" s="320">
        <f t="shared" ca="1" si="260"/>
        <v>0</v>
      </c>
      <c r="EG149" s="320">
        <f t="shared" ca="1" si="260"/>
        <v>0</v>
      </c>
      <c r="EH149" s="320">
        <f t="shared" ca="1" si="260"/>
        <v>0</v>
      </c>
      <c r="EI149" s="320">
        <f t="shared" ca="1" si="260"/>
        <v>0</v>
      </c>
      <c r="EJ149" s="320">
        <f t="shared" ca="1" si="260"/>
        <v>0</v>
      </c>
      <c r="EK149" s="320">
        <f t="shared" ca="1" si="260"/>
        <v>0</v>
      </c>
      <c r="EM149" s="278" t="str">
        <f t="shared" ca="1" si="254"/>
        <v/>
      </c>
      <c r="EN149" s="278" t="str">
        <f t="shared" ca="1" si="327"/>
        <v/>
      </c>
      <c r="EO149" s="278" t="str">
        <f t="shared" ca="1" si="328"/>
        <v/>
      </c>
      <c r="EP149" s="278" t="str">
        <f t="shared" ca="1" si="311"/>
        <v/>
      </c>
      <c r="EQ149" s="278" t="str">
        <f ca="1">IFERROR(INDEX('郵便番号（石川県）'!$A$3:$F$2574,MATCH(INDIRECT("'("&amp;EM149&amp;")'!E7"),'郵便番号（石川県）'!$A$3:$A$2574,0),6),"")</f>
        <v/>
      </c>
      <c r="ER149" s="278" t="str">
        <f ca="1">IFERROR(INDEX('郵便番号（石川県）'!$A$3:$F$2574,MATCH(INDIRECT("'("&amp;$EM149&amp;")'!E7"),'郵便番号（石川県）'!$A$3:$A$2574,0),5),"")</f>
        <v/>
      </c>
      <c r="ES149" s="278" t="str">
        <f t="shared" ca="1" si="312"/>
        <v/>
      </c>
      <c r="ET149" s="278" t="str">
        <f t="shared" ca="1" si="313"/>
        <v/>
      </c>
      <c r="EU149" s="278" t="str">
        <f t="shared" ca="1" si="314"/>
        <v/>
      </c>
      <c r="EV149" s="278" t="str">
        <f t="shared" ca="1" si="315"/>
        <v/>
      </c>
      <c r="EW149" s="278" t="str">
        <f t="shared" ca="1" si="316"/>
        <v/>
      </c>
      <c r="EX149" s="278" t="str">
        <f t="shared" ca="1" si="317"/>
        <v/>
      </c>
      <c r="EY149" s="278" t="str">
        <f t="shared" ca="1" si="318"/>
        <v/>
      </c>
      <c r="EZ149" s="278" t="str">
        <f t="shared" ca="1" si="319"/>
        <v/>
      </c>
      <c r="FA149" s="278" t="str">
        <f t="shared" ca="1" si="320"/>
        <v/>
      </c>
      <c r="FB149" s="661" t="str">
        <f t="shared" ca="1" si="321"/>
        <v/>
      </c>
      <c r="FC149" s="663">
        <v>139</v>
      </c>
      <c r="FD149" s="279" t="str">
        <f t="shared" ca="1" si="322"/>
        <v/>
      </c>
    </row>
    <row r="150" spans="1:160" ht="34.5" customHeight="1" x14ac:dyDescent="0.15">
      <c r="A150" s="401">
        <f t="shared" ca="1" si="24"/>
        <v>0</v>
      </c>
      <c r="B150" s="402">
        <f t="shared" si="261"/>
        <v>1</v>
      </c>
      <c r="C150" s="403">
        <f t="shared" ca="1" si="348"/>
        <v>0</v>
      </c>
      <c r="D150" s="403">
        <f t="shared" ca="1" si="349"/>
        <v>0</v>
      </c>
      <c r="E150" s="403">
        <f t="shared" ca="1" si="350"/>
        <v>0</v>
      </c>
      <c r="F150" s="403">
        <f t="shared" ca="1" si="351"/>
        <v>0</v>
      </c>
      <c r="G150" s="403">
        <f t="shared" ca="1" si="352"/>
        <v>0</v>
      </c>
      <c r="H150" s="403">
        <f t="shared" si="353"/>
        <v>0</v>
      </c>
      <c r="I150" s="403">
        <f t="shared" ca="1" si="354"/>
        <v>0</v>
      </c>
      <c r="J150" s="403">
        <f t="shared" ca="1" si="355"/>
        <v>0</v>
      </c>
      <c r="K150" s="402">
        <f t="shared" ca="1" si="356"/>
        <v>0</v>
      </c>
      <c r="L150" s="402">
        <f t="shared" ca="1" si="357"/>
        <v>0</v>
      </c>
      <c r="M150" s="402">
        <f t="shared" ca="1" si="358"/>
        <v>0</v>
      </c>
      <c r="N150" s="404" t="str">
        <f t="shared" ca="1" si="359"/>
        <v>石川県</v>
      </c>
      <c r="O150" s="63"/>
      <c r="P150" s="145" t="s">
        <v>412</v>
      </c>
      <c r="Q150" s="322" t="str">
        <f t="shared" ca="1" si="263"/>
        <v/>
      </c>
      <c r="R150" s="322" t="str">
        <f t="shared" ca="1" si="264"/>
        <v/>
      </c>
      <c r="S150" s="32" t="str">
        <f t="shared" ca="1" si="346"/>
        <v/>
      </c>
      <c r="T150" s="32" t="str">
        <f t="shared" ca="1" si="347"/>
        <v/>
      </c>
      <c r="U150" s="186" t="str">
        <f t="shared" ca="1" si="265"/>
        <v/>
      </c>
      <c r="V150" s="326">
        <f ca="1">IFERROR(VLOOKUP(U150,'（様式１号）３整理番号表'!$B$4:$H$5,2,FALSE),0)</f>
        <v>0</v>
      </c>
      <c r="W150" s="67">
        <f t="shared" ca="1" si="337"/>
        <v>0</v>
      </c>
      <c r="X150" s="23" t="str">
        <f t="shared" ca="1" si="336"/>
        <v/>
      </c>
      <c r="Y150" s="52" t="str">
        <f t="shared" ca="1" si="266"/>
        <v/>
      </c>
      <c r="Z150" s="68">
        <f ca="1">IFERROR(VLOOKUP(Y150,'（様式１号）３整理番号表'!$B$10:$H$16,2,FALSE),0)</f>
        <v>0</v>
      </c>
      <c r="AA150" s="52" t="str">
        <f t="shared" ca="1" si="267"/>
        <v/>
      </c>
      <c r="AB150" s="52" t="str">
        <f t="shared" ca="1" si="268"/>
        <v/>
      </c>
      <c r="AC150" s="68">
        <f ca="1">IFERROR(VLOOKUP(AB150,'（様式１号）３整理番号表'!$B$21:$H$22,2,FALSE),0)</f>
        <v>0</v>
      </c>
      <c r="AD150" s="52" t="str">
        <f t="shared" ca="1" si="262"/>
        <v/>
      </c>
      <c r="AE150" s="68">
        <f ca="1">IFERROR(VLOOKUP(AD150,'（様式１号）３整理番号表'!$B$26:$H$31,2,FALSE),0)</f>
        <v>0</v>
      </c>
      <c r="AF150" s="52" t="str">
        <f t="shared" ca="1" si="269"/>
        <v/>
      </c>
      <c r="AG150" s="68">
        <f ca="1">IFERROR(VLOOKUP(AF150,'（様式１号）３整理番号表'!$J$5:$N$59,2,FALSE),0)</f>
        <v>0</v>
      </c>
      <c r="AH150" s="51" t="str">
        <f t="shared" ca="1" si="270"/>
        <v/>
      </c>
      <c r="AI150" s="68">
        <f ca="1">IFERROR(VLOOKUP(AH150,'（様式１号）３整理番号表'!$P$5:$R$29,2,FALSE),0)</f>
        <v>0</v>
      </c>
      <c r="AJ150" s="71" t="str">
        <f t="shared" ca="1" si="271"/>
        <v/>
      </c>
      <c r="AK150" s="71" t="str">
        <f t="shared" ca="1" si="272"/>
        <v/>
      </c>
      <c r="AL150" s="71"/>
      <c r="AM150" s="51" t="str">
        <f t="shared" ca="1" si="273"/>
        <v/>
      </c>
      <c r="AN150" s="68">
        <f ca="1">IFERROR(VLOOKUP(AM150,'（様式１号）３整理番号表'!$P$5:$R$29,2,FALSE),0)</f>
        <v>0</v>
      </c>
      <c r="AO150" s="52" t="str">
        <f t="shared" ca="1" si="274"/>
        <v/>
      </c>
      <c r="AP150" s="68">
        <f t="shared" ca="1" si="338"/>
        <v>0</v>
      </c>
      <c r="AQ150" s="52" t="str">
        <f t="shared" ca="1" si="275"/>
        <v/>
      </c>
      <c r="AR150" s="23" t="str">
        <f t="shared" ca="1" si="276"/>
        <v/>
      </c>
      <c r="AS150" s="68" t="str">
        <f t="shared" ca="1" si="339"/>
        <v/>
      </c>
      <c r="AT150" s="188" t="str">
        <f t="shared" ca="1" si="277"/>
        <v/>
      </c>
      <c r="AU150" s="55" t="str">
        <f t="shared" ca="1" si="278"/>
        <v/>
      </c>
      <c r="AV150" s="655" t="str">
        <f t="shared" ca="1" si="256"/>
        <v/>
      </c>
      <c r="AW150" s="655" t="str">
        <f t="shared" ca="1" si="255"/>
        <v/>
      </c>
      <c r="AX150" s="655" t="str">
        <f t="shared" ca="1" si="255"/>
        <v/>
      </c>
      <c r="AY150" s="655" t="str">
        <f t="shared" ca="1" si="255"/>
        <v/>
      </c>
      <c r="AZ150" s="655" t="str">
        <f t="shared" ca="1" si="279"/>
        <v/>
      </c>
      <c r="BA150" s="655" t="str">
        <f t="shared" ca="1" si="257"/>
        <v/>
      </c>
      <c r="BB150" s="655" t="str">
        <f t="shared" ca="1" si="257"/>
        <v/>
      </c>
      <c r="BC150" s="655" t="str">
        <f t="shared" ca="1" si="257"/>
        <v/>
      </c>
      <c r="BD150" s="51" t="str">
        <f t="shared" ca="1" si="280"/>
        <v/>
      </c>
      <c r="BE150" s="52" t="str">
        <f t="shared" ca="1" si="281"/>
        <v/>
      </c>
      <c r="BF150" s="69">
        <f ca="1">IF(BD150&lt;&gt;"",INDEX('（様式１号）３整理番号表'!$AB$7:$AQ$12,MATCH(BD150,'（様式１号）３整理番号表'!$AA$7:$AA$12,0),MATCH(BE150,'（様式１号）３整理番号表'!$AB$6:$AQ$6,0)),0)</f>
        <v>0</v>
      </c>
      <c r="BG150" s="71" t="str">
        <f t="shared" ca="1" si="340"/>
        <v/>
      </c>
      <c r="BH150" s="54" t="str">
        <f t="shared" ca="1" si="341"/>
        <v/>
      </c>
      <c r="BI150" s="55" t="str">
        <f t="shared" ca="1" si="282"/>
        <v/>
      </c>
      <c r="BJ150" s="54" t="str">
        <f t="shared" ca="1" si="283"/>
        <v/>
      </c>
      <c r="BK150" s="53" t="str">
        <f t="shared" ca="1" si="284"/>
        <v/>
      </c>
      <c r="BL150" s="56" t="str">
        <f t="shared" ca="1" si="285"/>
        <v/>
      </c>
      <c r="BM150" s="57" t="str">
        <f t="shared" ca="1" si="286"/>
        <v/>
      </c>
      <c r="BN150" s="58" t="str">
        <f t="shared" ca="1" si="287"/>
        <v/>
      </c>
      <c r="BO150" s="56" t="str">
        <f t="shared" ca="1" si="288"/>
        <v/>
      </c>
      <c r="BP150" s="72" t="str">
        <f t="shared" ca="1" si="289"/>
        <v/>
      </c>
      <c r="BQ150" s="70" t="str">
        <f t="shared" ca="1" si="290"/>
        <v/>
      </c>
      <c r="BR150" s="160" t="str">
        <f t="shared" ca="1" si="323"/>
        <v/>
      </c>
      <c r="BS150" s="638" t="str">
        <f t="shared" ca="1" si="291"/>
        <v/>
      </c>
      <c r="BT150" s="51" t="str">
        <f t="shared" ca="1" si="292"/>
        <v/>
      </c>
      <c r="BU150" s="59" t="str">
        <f t="shared" ca="1" si="293"/>
        <v/>
      </c>
      <c r="BV150" s="60" t="str">
        <f t="shared" ca="1" si="294"/>
        <v/>
      </c>
      <c r="BW150" s="209">
        <f ca="1">IF('ポイント要件確認等（個別表）'!AD150=1,ROUNDDOWN('ポイント要件確認等（個別表）'!AV150,-3),IF('ポイント要件確認等（個別表）'!AD150=2,ROUNDDOWN('ポイント要件確認等（個別表）'!BH150,-3),IF('ポイント要件確認等（個別表）'!AD150=3,ROUNDDOWN('ポイント要件確認等（個別表）'!BT150,-3),0)))</f>
        <v>0</v>
      </c>
      <c r="BX150" s="60" t="str">
        <f t="shared" ca="1" si="295"/>
        <v/>
      </c>
      <c r="BY150" s="210" t="e">
        <f t="shared" ca="1" si="342"/>
        <v>#VALUE!</v>
      </c>
      <c r="BZ150" s="210">
        <f t="shared" ca="1" si="343"/>
        <v>0</v>
      </c>
      <c r="CA150" s="60" t="str">
        <f t="shared" ca="1" si="296"/>
        <v/>
      </c>
      <c r="CB150" s="60" t="str">
        <f t="shared" ca="1" si="297"/>
        <v/>
      </c>
      <c r="CC150" s="636"/>
      <c r="CD150" s="60" t="str">
        <f t="shared" ca="1" si="298"/>
        <v/>
      </c>
      <c r="CE150" s="161" t="str">
        <f t="shared" ca="1" si="299"/>
        <v/>
      </c>
      <c r="CF150" s="225" t="str">
        <f t="shared" ca="1" si="300"/>
        <v>含税額</v>
      </c>
      <c r="CG150" s="226" t="str">
        <f t="shared" ca="1" si="301"/>
        <v/>
      </c>
      <c r="CH150" s="61"/>
      <c r="CI150" s="223"/>
      <c r="CJ150" s="213">
        <v>140</v>
      </c>
      <c r="CK150" s="218"/>
      <c r="CL150" s="51"/>
      <c r="CM150" s="68" t="str">
        <f>IFERROR(VLOOKUP(CL150,'（様式１号）３整理番号表'!$T$5:$V$15,2,FALSE),"")</f>
        <v/>
      </c>
      <c r="CN150" s="52"/>
      <c r="CO150" s="68" t="str">
        <f>IFERROR(VLOOKUP(CN150,'（様式１号）３整理番号表'!$T$19:$V$24,2,FALSE),"")</f>
        <v/>
      </c>
      <c r="CP150" s="52"/>
      <c r="CQ150" s="210">
        <f t="shared" si="344"/>
        <v>0</v>
      </c>
      <c r="CR150" s="227">
        <f t="shared" si="345"/>
        <v>0</v>
      </c>
      <c r="CS150" s="335" t="str">
        <f t="shared" ca="1" si="324"/>
        <v/>
      </c>
      <c r="CT150" s="31" t="str">
        <f t="shared" ca="1" si="302"/>
        <v/>
      </c>
      <c r="CU150" s="30" t="str">
        <f t="shared" ca="1" si="325"/>
        <v/>
      </c>
      <c r="CV150" s="236" t="str">
        <f t="shared" ca="1" si="303"/>
        <v/>
      </c>
      <c r="CW150" s="236" t="str">
        <f t="shared" ca="1" si="304"/>
        <v/>
      </c>
      <c r="CX150" s="236" t="str">
        <f t="shared" ca="1" si="305"/>
        <v/>
      </c>
      <c r="CY150" s="236" t="str">
        <f t="shared" ca="1" si="306"/>
        <v/>
      </c>
      <c r="CZ150" s="296" t="str">
        <f ca="1">IFERROR(VLOOKUP($CS150,'（様式１号）３整理番号表'!$Z$19:$AB$32,3,FALSE),"")</f>
        <v/>
      </c>
      <c r="DA150" s="239" t="str">
        <f t="shared" ca="1" si="307"/>
        <v/>
      </c>
      <c r="DB150" s="5"/>
      <c r="DC150" s="301" t="str">
        <f t="shared" ca="1" si="326"/>
        <v/>
      </c>
      <c r="DD150" s="304" t="str">
        <f t="shared" ca="1" si="329"/>
        <v/>
      </c>
      <c r="DE150" s="293" t="str">
        <f t="shared" ca="1" si="330"/>
        <v/>
      </c>
      <c r="DF150" s="293" t="str">
        <f t="shared" ca="1" si="331"/>
        <v/>
      </c>
      <c r="DG150" s="293" t="str">
        <f t="shared" ca="1" si="332"/>
        <v/>
      </c>
      <c r="DH150" s="293" t="str">
        <f t="shared" ca="1" si="333"/>
        <v/>
      </c>
      <c r="DI150" s="309" t="str">
        <f t="shared" ca="1" si="334"/>
        <v/>
      </c>
      <c r="DJ150" s="315" t="str">
        <f t="shared" ca="1" si="308"/>
        <v/>
      </c>
      <c r="DK150" s="5" t="str">
        <f t="shared" ca="1" si="335"/>
        <v/>
      </c>
      <c r="DL150" s="6"/>
      <c r="DM150" s="304"/>
      <c r="DN150" s="7"/>
      <c r="DO150" s="7"/>
      <c r="DP150" s="7"/>
      <c r="DQ150" s="7"/>
      <c r="DR150" s="298" t="str">
        <f>IFERROR(VLOOKUP($DL150,'（様式１号）３整理番号表'!$Z$19:$AB$32,3,FALSE),"")</f>
        <v/>
      </c>
      <c r="DS150" s="239" t="str">
        <f t="shared" si="309"/>
        <v/>
      </c>
      <c r="DT150" s="5"/>
      <c r="DU150" s="8"/>
      <c r="DV150" s="62" t="str">
        <f t="shared" ca="1" si="310"/>
        <v/>
      </c>
      <c r="DX150" s="320">
        <f t="shared" ca="1" si="260"/>
        <v>0</v>
      </c>
      <c r="DY150" s="320">
        <f t="shared" ca="1" si="260"/>
        <v>0</v>
      </c>
      <c r="DZ150" s="320">
        <f t="shared" ca="1" si="260"/>
        <v>0</v>
      </c>
      <c r="EA150" s="320">
        <f t="shared" ca="1" si="260"/>
        <v>0</v>
      </c>
      <c r="EB150" s="320">
        <f t="shared" ca="1" si="260"/>
        <v>0</v>
      </c>
      <c r="EC150" s="320">
        <f t="shared" ca="1" si="260"/>
        <v>0</v>
      </c>
      <c r="ED150" s="320">
        <f t="shared" ca="1" si="260"/>
        <v>0</v>
      </c>
      <c r="EE150" s="320">
        <f t="shared" ca="1" si="260"/>
        <v>0</v>
      </c>
      <c r="EF150" s="320">
        <f t="shared" ca="1" si="260"/>
        <v>0</v>
      </c>
      <c r="EG150" s="320">
        <f t="shared" ca="1" si="260"/>
        <v>0</v>
      </c>
      <c r="EH150" s="320">
        <f t="shared" ca="1" si="260"/>
        <v>0</v>
      </c>
      <c r="EI150" s="320">
        <f t="shared" ca="1" si="260"/>
        <v>0</v>
      </c>
      <c r="EJ150" s="320">
        <f t="shared" ca="1" si="260"/>
        <v>0</v>
      </c>
      <c r="EK150" s="320">
        <f t="shared" ca="1" si="260"/>
        <v>0</v>
      </c>
      <c r="EM150" s="278" t="str">
        <f t="shared" ref="EM150:EM213" ca="1" si="360">IFERROR(IF($EO149="","",IF($EN149&lt;$EO149,EM149,SMALL($FD$11:$FD$239,RANK(EM149,$FD$11:$FD$239,1)+1))),"")</f>
        <v/>
      </c>
      <c r="EN150" s="278" t="str">
        <f t="shared" ca="1" si="327"/>
        <v/>
      </c>
      <c r="EO150" s="278" t="str">
        <f t="shared" ca="1" si="328"/>
        <v/>
      </c>
      <c r="EP150" s="278" t="str">
        <f t="shared" ca="1" si="311"/>
        <v/>
      </c>
      <c r="EQ150" s="278" t="str">
        <f ca="1">IFERROR(INDEX('郵便番号（石川県）'!$A$3:$F$2574,MATCH(INDIRECT("'("&amp;EM150&amp;")'!E7"),'郵便番号（石川県）'!$A$3:$A$2574,0),6),"")</f>
        <v/>
      </c>
      <c r="ER150" s="278" t="str">
        <f ca="1">IFERROR(INDEX('郵便番号（石川県）'!$A$3:$F$2574,MATCH(INDIRECT("'("&amp;$EM150&amp;")'!E7"),'郵便番号（石川県）'!$A$3:$A$2574,0),5),"")</f>
        <v/>
      </c>
      <c r="ES150" s="278" t="str">
        <f t="shared" ca="1" si="312"/>
        <v/>
      </c>
      <c r="ET150" s="278" t="str">
        <f t="shared" ca="1" si="313"/>
        <v/>
      </c>
      <c r="EU150" s="278" t="str">
        <f t="shared" ca="1" si="314"/>
        <v/>
      </c>
      <c r="EV150" s="278" t="str">
        <f t="shared" ca="1" si="315"/>
        <v/>
      </c>
      <c r="EW150" s="278" t="str">
        <f t="shared" ca="1" si="316"/>
        <v/>
      </c>
      <c r="EX150" s="278" t="str">
        <f t="shared" ca="1" si="317"/>
        <v/>
      </c>
      <c r="EY150" s="278" t="str">
        <f t="shared" ca="1" si="318"/>
        <v/>
      </c>
      <c r="EZ150" s="278" t="str">
        <f t="shared" ca="1" si="319"/>
        <v/>
      </c>
      <c r="FA150" s="278" t="str">
        <f t="shared" ca="1" si="320"/>
        <v/>
      </c>
      <c r="FB150" s="661" t="str">
        <f t="shared" ca="1" si="321"/>
        <v/>
      </c>
      <c r="FC150" s="664">
        <v>140</v>
      </c>
      <c r="FD150" s="279" t="str">
        <f t="shared" ca="1" si="322"/>
        <v/>
      </c>
    </row>
    <row r="151" spans="1:160" ht="34.5" customHeight="1" x14ac:dyDescent="0.15">
      <c r="A151" s="401">
        <f t="shared" ca="1" si="24"/>
        <v>0</v>
      </c>
      <c r="B151" s="402">
        <f t="shared" si="261"/>
        <v>1</v>
      </c>
      <c r="C151" s="403">
        <f t="shared" ca="1" si="348"/>
        <v>0</v>
      </c>
      <c r="D151" s="403">
        <f t="shared" ca="1" si="349"/>
        <v>0</v>
      </c>
      <c r="E151" s="403">
        <f t="shared" ca="1" si="350"/>
        <v>0</v>
      </c>
      <c r="F151" s="403">
        <f t="shared" ca="1" si="351"/>
        <v>0</v>
      </c>
      <c r="G151" s="403">
        <f t="shared" ca="1" si="352"/>
        <v>0</v>
      </c>
      <c r="H151" s="403">
        <f t="shared" si="353"/>
        <v>0</v>
      </c>
      <c r="I151" s="403">
        <f t="shared" ca="1" si="354"/>
        <v>0</v>
      </c>
      <c r="J151" s="403">
        <f t="shared" ca="1" si="355"/>
        <v>0</v>
      </c>
      <c r="K151" s="402">
        <f t="shared" ca="1" si="356"/>
        <v>0</v>
      </c>
      <c r="L151" s="402">
        <f t="shared" ca="1" si="357"/>
        <v>0</v>
      </c>
      <c r="M151" s="402">
        <f t="shared" ca="1" si="358"/>
        <v>0</v>
      </c>
      <c r="N151" s="404" t="str">
        <f t="shared" ca="1" si="359"/>
        <v>石川県</v>
      </c>
      <c r="O151" s="63"/>
      <c r="P151" s="145" t="s">
        <v>412</v>
      </c>
      <c r="Q151" s="322" t="str">
        <f t="shared" ca="1" si="263"/>
        <v/>
      </c>
      <c r="R151" s="322" t="str">
        <f t="shared" ca="1" si="264"/>
        <v/>
      </c>
      <c r="S151" s="32" t="str">
        <f t="shared" ca="1" si="346"/>
        <v/>
      </c>
      <c r="T151" s="32" t="str">
        <f t="shared" ca="1" si="347"/>
        <v/>
      </c>
      <c r="U151" s="186" t="str">
        <f t="shared" ca="1" si="265"/>
        <v/>
      </c>
      <c r="V151" s="326">
        <f ca="1">IFERROR(VLOOKUP(U151,'（様式１号）３整理番号表'!$B$4:$H$5,2,FALSE),0)</f>
        <v>0</v>
      </c>
      <c r="W151" s="67">
        <f t="shared" ca="1" si="337"/>
        <v>0</v>
      </c>
      <c r="X151" s="23" t="str">
        <f t="shared" ca="1" si="336"/>
        <v/>
      </c>
      <c r="Y151" s="52" t="str">
        <f t="shared" ca="1" si="266"/>
        <v/>
      </c>
      <c r="Z151" s="68">
        <f ca="1">IFERROR(VLOOKUP(Y151,'（様式１号）３整理番号表'!$B$10:$H$16,2,FALSE),0)</f>
        <v>0</v>
      </c>
      <c r="AA151" s="52" t="str">
        <f t="shared" ca="1" si="267"/>
        <v/>
      </c>
      <c r="AB151" s="52" t="str">
        <f t="shared" ca="1" si="268"/>
        <v/>
      </c>
      <c r="AC151" s="68">
        <f ca="1">IFERROR(VLOOKUP(AB151,'（様式１号）３整理番号表'!$B$21:$H$22,2,FALSE),0)</f>
        <v>0</v>
      </c>
      <c r="AD151" s="52" t="str">
        <f t="shared" ca="1" si="262"/>
        <v/>
      </c>
      <c r="AE151" s="68">
        <f ca="1">IFERROR(VLOOKUP(AD151,'（様式１号）３整理番号表'!$B$26:$H$31,2,FALSE),0)</f>
        <v>0</v>
      </c>
      <c r="AF151" s="52" t="str">
        <f t="shared" ca="1" si="269"/>
        <v/>
      </c>
      <c r="AG151" s="68">
        <f ca="1">IFERROR(VLOOKUP(AF151,'（様式１号）３整理番号表'!$J$5:$N$59,2,FALSE),0)</f>
        <v>0</v>
      </c>
      <c r="AH151" s="51" t="str">
        <f t="shared" ca="1" si="270"/>
        <v/>
      </c>
      <c r="AI151" s="68">
        <f ca="1">IFERROR(VLOOKUP(AH151,'（様式１号）３整理番号表'!$P$5:$R$29,2,FALSE),0)</f>
        <v>0</v>
      </c>
      <c r="AJ151" s="71" t="str">
        <f t="shared" ca="1" si="271"/>
        <v/>
      </c>
      <c r="AK151" s="71" t="str">
        <f t="shared" ca="1" si="272"/>
        <v/>
      </c>
      <c r="AL151" s="71"/>
      <c r="AM151" s="51" t="str">
        <f t="shared" ca="1" si="273"/>
        <v/>
      </c>
      <c r="AN151" s="68">
        <f ca="1">IFERROR(VLOOKUP(AM151,'（様式１号）３整理番号表'!$P$5:$R$29,2,FALSE),0)</f>
        <v>0</v>
      </c>
      <c r="AO151" s="52" t="str">
        <f t="shared" ca="1" si="274"/>
        <v/>
      </c>
      <c r="AP151" s="68">
        <f t="shared" ca="1" si="338"/>
        <v>0</v>
      </c>
      <c r="AQ151" s="52" t="str">
        <f t="shared" ca="1" si="275"/>
        <v/>
      </c>
      <c r="AR151" s="23" t="str">
        <f t="shared" ca="1" si="276"/>
        <v/>
      </c>
      <c r="AS151" s="68" t="str">
        <f t="shared" ca="1" si="339"/>
        <v/>
      </c>
      <c r="AT151" s="188" t="str">
        <f t="shared" ca="1" si="277"/>
        <v/>
      </c>
      <c r="AU151" s="55" t="str">
        <f t="shared" ca="1" si="278"/>
        <v/>
      </c>
      <c r="AV151" s="655" t="str">
        <f t="shared" ca="1" si="256"/>
        <v/>
      </c>
      <c r="AW151" s="655" t="str">
        <f t="shared" ca="1" si="255"/>
        <v/>
      </c>
      <c r="AX151" s="655" t="str">
        <f t="shared" ca="1" si="255"/>
        <v/>
      </c>
      <c r="AY151" s="655" t="str">
        <f t="shared" ca="1" si="255"/>
        <v/>
      </c>
      <c r="AZ151" s="655" t="str">
        <f t="shared" ca="1" si="279"/>
        <v/>
      </c>
      <c r="BA151" s="655" t="str">
        <f t="shared" ca="1" si="257"/>
        <v/>
      </c>
      <c r="BB151" s="655" t="str">
        <f t="shared" ca="1" si="257"/>
        <v/>
      </c>
      <c r="BC151" s="655" t="str">
        <f t="shared" ca="1" si="257"/>
        <v/>
      </c>
      <c r="BD151" s="51" t="str">
        <f t="shared" ca="1" si="280"/>
        <v/>
      </c>
      <c r="BE151" s="52" t="str">
        <f t="shared" ca="1" si="281"/>
        <v/>
      </c>
      <c r="BF151" s="69">
        <f ca="1">IF(BD151&lt;&gt;"",INDEX('（様式１号）３整理番号表'!$AB$7:$AQ$12,MATCH(BD151,'（様式１号）３整理番号表'!$AA$7:$AA$12,0),MATCH(BE151,'（様式１号）３整理番号表'!$AB$6:$AQ$6,0)),0)</f>
        <v>0</v>
      </c>
      <c r="BG151" s="71" t="str">
        <f t="shared" ca="1" si="340"/>
        <v/>
      </c>
      <c r="BH151" s="54" t="str">
        <f t="shared" ca="1" si="341"/>
        <v/>
      </c>
      <c r="BI151" s="55" t="str">
        <f t="shared" ca="1" si="282"/>
        <v/>
      </c>
      <c r="BJ151" s="54" t="str">
        <f t="shared" ca="1" si="283"/>
        <v/>
      </c>
      <c r="BK151" s="53" t="str">
        <f t="shared" ca="1" si="284"/>
        <v/>
      </c>
      <c r="BL151" s="56" t="str">
        <f t="shared" ca="1" si="285"/>
        <v/>
      </c>
      <c r="BM151" s="57" t="str">
        <f t="shared" ca="1" si="286"/>
        <v/>
      </c>
      <c r="BN151" s="58" t="str">
        <f t="shared" ca="1" si="287"/>
        <v/>
      </c>
      <c r="BO151" s="56" t="str">
        <f t="shared" ca="1" si="288"/>
        <v/>
      </c>
      <c r="BP151" s="72" t="str">
        <f t="shared" ca="1" si="289"/>
        <v/>
      </c>
      <c r="BQ151" s="70" t="str">
        <f t="shared" ca="1" si="290"/>
        <v/>
      </c>
      <c r="BR151" s="160" t="str">
        <f t="shared" ca="1" si="323"/>
        <v/>
      </c>
      <c r="BS151" s="638" t="str">
        <f t="shared" ca="1" si="291"/>
        <v/>
      </c>
      <c r="BT151" s="51" t="str">
        <f t="shared" ca="1" si="292"/>
        <v/>
      </c>
      <c r="BU151" s="59" t="str">
        <f t="shared" ca="1" si="293"/>
        <v/>
      </c>
      <c r="BV151" s="60" t="str">
        <f t="shared" ca="1" si="294"/>
        <v/>
      </c>
      <c r="BW151" s="209">
        <f ca="1">IF('ポイント要件確認等（個別表）'!AD151=1,ROUNDDOWN('ポイント要件確認等（個別表）'!AV151,-3),IF('ポイント要件確認等（個別表）'!AD151=2,ROUNDDOWN('ポイント要件確認等（個別表）'!BH151,-3),IF('ポイント要件確認等（個別表）'!AD151=3,ROUNDDOWN('ポイント要件確認等（個別表）'!BT151,-3),0)))</f>
        <v>0</v>
      </c>
      <c r="BX151" s="60" t="str">
        <f t="shared" ca="1" si="295"/>
        <v/>
      </c>
      <c r="BY151" s="210" t="e">
        <f t="shared" ca="1" si="342"/>
        <v>#VALUE!</v>
      </c>
      <c r="BZ151" s="210">
        <f t="shared" ca="1" si="343"/>
        <v>0</v>
      </c>
      <c r="CA151" s="60" t="str">
        <f t="shared" ca="1" si="296"/>
        <v/>
      </c>
      <c r="CB151" s="60" t="str">
        <f t="shared" ca="1" si="297"/>
        <v/>
      </c>
      <c r="CC151" s="636"/>
      <c r="CD151" s="60" t="str">
        <f t="shared" ca="1" si="298"/>
        <v/>
      </c>
      <c r="CE151" s="161" t="str">
        <f t="shared" ca="1" si="299"/>
        <v/>
      </c>
      <c r="CF151" s="225" t="str">
        <f t="shared" ca="1" si="300"/>
        <v>含税額</v>
      </c>
      <c r="CG151" s="226" t="str">
        <f t="shared" ca="1" si="301"/>
        <v/>
      </c>
      <c r="CH151" s="61"/>
      <c r="CI151" s="223"/>
      <c r="CJ151" s="213">
        <v>141</v>
      </c>
      <c r="CK151" s="218"/>
      <c r="CL151" s="51"/>
      <c r="CM151" s="68" t="str">
        <f>IFERROR(VLOOKUP(CL151,'（様式１号）３整理番号表'!$T$5:$V$15,2,FALSE),"")</f>
        <v/>
      </c>
      <c r="CN151" s="52"/>
      <c r="CO151" s="68" t="str">
        <f>IFERROR(VLOOKUP(CN151,'（様式１号）３整理番号表'!$T$19:$V$24,2,FALSE),"")</f>
        <v/>
      </c>
      <c r="CP151" s="52"/>
      <c r="CQ151" s="210">
        <f t="shared" si="344"/>
        <v>0</v>
      </c>
      <c r="CR151" s="227">
        <f t="shared" si="345"/>
        <v>0</v>
      </c>
      <c r="CS151" s="335" t="str">
        <f t="shared" ca="1" si="324"/>
        <v/>
      </c>
      <c r="CT151" s="31" t="str">
        <f t="shared" ca="1" si="302"/>
        <v/>
      </c>
      <c r="CU151" s="30" t="str">
        <f t="shared" ca="1" si="325"/>
        <v/>
      </c>
      <c r="CV151" s="236" t="str">
        <f t="shared" ca="1" si="303"/>
        <v/>
      </c>
      <c r="CW151" s="236" t="str">
        <f t="shared" ca="1" si="304"/>
        <v/>
      </c>
      <c r="CX151" s="236" t="str">
        <f t="shared" ca="1" si="305"/>
        <v/>
      </c>
      <c r="CY151" s="236" t="str">
        <f t="shared" ca="1" si="306"/>
        <v/>
      </c>
      <c r="CZ151" s="296" t="str">
        <f ca="1">IFERROR(VLOOKUP($CS151,'（様式１号）３整理番号表'!$Z$19:$AB$32,3,FALSE),"")</f>
        <v/>
      </c>
      <c r="DA151" s="239" t="str">
        <f t="shared" ca="1" si="307"/>
        <v/>
      </c>
      <c r="DB151" s="5"/>
      <c r="DC151" s="301" t="str">
        <f t="shared" ca="1" si="326"/>
        <v/>
      </c>
      <c r="DD151" s="304" t="str">
        <f t="shared" ca="1" si="329"/>
        <v/>
      </c>
      <c r="DE151" s="293" t="str">
        <f t="shared" ca="1" si="330"/>
        <v/>
      </c>
      <c r="DF151" s="293" t="str">
        <f t="shared" ca="1" si="331"/>
        <v/>
      </c>
      <c r="DG151" s="293" t="str">
        <f t="shared" ca="1" si="332"/>
        <v/>
      </c>
      <c r="DH151" s="293" t="str">
        <f t="shared" ca="1" si="333"/>
        <v/>
      </c>
      <c r="DI151" s="309" t="str">
        <f t="shared" ca="1" si="334"/>
        <v/>
      </c>
      <c r="DJ151" s="315" t="str">
        <f t="shared" ca="1" si="308"/>
        <v/>
      </c>
      <c r="DK151" s="5" t="str">
        <f t="shared" ca="1" si="335"/>
        <v/>
      </c>
      <c r="DL151" s="6"/>
      <c r="DM151" s="304"/>
      <c r="DN151" s="7"/>
      <c r="DO151" s="7"/>
      <c r="DP151" s="7"/>
      <c r="DQ151" s="7"/>
      <c r="DR151" s="298" t="str">
        <f>IFERROR(VLOOKUP($DL151,'（様式１号）３整理番号表'!$Z$19:$AB$32,3,FALSE),"")</f>
        <v/>
      </c>
      <c r="DS151" s="239" t="str">
        <f t="shared" si="309"/>
        <v/>
      </c>
      <c r="DT151" s="5"/>
      <c r="DU151" s="8"/>
      <c r="DV151" s="62" t="str">
        <f t="shared" ca="1" si="310"/>
        <v/>
      </c>
      <c r="DX151" s="320">
        <f t="shared" ca="1" si="260"/>
        <v>0</v>
      </c>
      <c r="DY151" s="320">
        <f t="shared" ca="1" si="260"/>
        <v>0</v>
      </c>
      <c r="DZ151" s="320">
        <f t="shared" ca="1" si="260"/>
        <v>0</v>
      </c>
      <c r="EA151" s="320">
        <f t="shared" ca="1" si="260"/>
        <v>0</v>
      </c>
      <c r="EB151" s="320">
        <f t="shared" ca="1" si="260"/>
        <v>0</v>
      </c>
      <c r="EC151" s="320">
        <f t="shared" ca="1" si="260"/>
        <v>0</v>
      </c>
      <c r="ED151" s="320">
        <f t="shared" ca="1" si="260"/>
        <v>0</v>
      </c>
      <c r="EE151" s="320">
        <f t="shared" ca="1" si="260"/>
        <v>0</v>
      </c>
      <c r="EF151" s="320">
        <f t="shared" ca="1" si="260"/>
        <v>0</v>
      </c>
      <c r="EG151" s="320">
        <f t="shared" ca="1" si="260"/>
        <v>0</v>
      </c>
      <c r="EH151" s="320">
        <f t="shared" ca="1" si="260"/>
        <v>0</v>
      </c>
      <c r="EI151" s="320">
        <f t="shared" ca="1" si="260"/>
        <v>0</v>
      </c>
      <c r="EJ151" s="320">
        <f t="shared" ca="1" si="260"/>
        <v>0</v>
      </c>
      <c r="EK151" s="320">
        <f t="shared" ca="1" si="260"/>
        <v>0</v>
      </c>
      <c r="EM151" s="278" t="str">
        <f t="shared" ca="1" si="360"/>
        <v/>
      </c>
      <c r="EN151" s="278" t="str">
        <f t="shared" ca="1" si="327"/>
        <v/>
      </c>
      <c r="EO151" s="278" t="str">
        <f t="shared" ca="1" si="328"/>
        <v/>
      </c>
      <c r="EP151" s="278" t="str">
        <f t="shared" ca="1" si="311"/>
        <v/>
      </c>
      <c r="EQ151" s="278" t="str">
        <f ca="1">IFERROR(INDEX('郵便番号（石川県）'!$A$3:$F$2574,MATCH(INDIRECT("'("&amp;EM151&amp;")'!E7"),'郵便番号（石川県）'!$A$3:$A$2574,0),6),"")</f>
        <v/>
      </c>
      <c r="ER151" s="278" t="str">
        <f ca="1">IFERROR(INDEX('郵便番号（石川県）'!$A$3:$F$2574,MATCH(INDIRECT("'("&amp;$EM151&amp;")'!E7"),'郵便番号（石川県）'!$A$3:$A$2574,0),5),"")</f>
        <v/>
      </c>
      <c r="ES151" s="278" t="str">
        <f t="shared" ca="1" si="312"/>
        <v/>
      </c>
      <c r="ET151" s="278" t="str">
        <f t="shared" ca="1" si="313"/>
        <v/>
      </c>
      <c r="EU151" s="278" t="str">
        <f t="shared" ca="1" si="314"/>
        <v/>
      </c>
      <c r="EV151" s="278" t="str">
        <f t="shared" ca="1" si="315"/>
        <v/>
      </c>
      <c r="EW151" s="278" t="str">
        <f t="shared" ca="1" si="316"/>
        <v/>
      </c>
      <c r="EX151" s="278" t="str">
        <f t="shared" ca="1" si="317"/>
        <v/>
      </c>
      <c r="EY151" s="278" t="str">
        <f t="shared" ca="1" si="318"/>
        <v/>
      </c>
      <c r="EZ151" s="278" t="str">
        <f t="shared" ca="1" si="319"/>
        <v/>
      </c>
      <c r="FA151" s="278" t="str">
        <f t="shared" ca="1" si="320"/>
        <v/>
      </c>
      <c r="FB151" s="661" t="str">
        <f t="shared" ca="1" si="321"/>
        <v/>
      </c>
      <c r="FC151" s="663">
        <v>141</v>
      </c>
      <c r="FD151" s="279" t="str">
        <f t="shared" ca="1" si="322"/>
        <v/>
      </c>
    </row>
    <row r="152" spans="1:160" ht="34.5" customHeight="1" x14ac:dyDescent="0.15">
      <c r="A152" s="401">
        <f t="shared" ca="1" si="24"/>
        <v>0</v>
      </c>
      <c r="B152" s="402">
        <f t="shared" si="261"/>
        <v>1</v>
      </c>
      <c r="C152" s="403">
        <f t="shared" ca="1" si="348"/>
        <v>0</v>
      </c>
      <c r="D152" s="403">
        <f t="shared" ca="1" si="349"/>
        <v>0</v>
      </c>
      <c r="E152" s="403">
        <f t="shared" ca="1" si="350"/>
        <v>0</v>
      </c>
      <c r="F152" s="403">
        <f t="shared" ca="1" si="351"/>
        <v>0</v>
      </c>
      <c r="G152" s="403">
        <f t="shared" ca="1" si="352"/>
        <v>0</v>
      </c>
      <c r="H152" s="403">
        <f t="shared" si="353"/>
        <v>0</v>
      </c>
      <c r="I152" s="403">
        <f t="shared" ca="1" si="354"/>
        <v>0</v>
      </c>
      <c r="J152" s="403">
        <f t="shared" ca="1" si="355"/>
        <v>0</v>
      </c>
      <c r="K152" s="402">
        <f t="shared" ca="1" si="356"/>
        <v>0</v>
      </c>
      <c r="L152" s="402">
        <f t="shared" ca="1" si="357"/>
        <v>0</v>
      </c>
      <c r="M152" s="402">
        <f t="shared" ca="1" si="358"/>
        <v>0</v>
      </c>
      <c r="N152" s="404" t="str">
        <f t="shared" ca="1" si="359"/>
        <v>石川県</v>
      </c>
      <c r="O152" s="63"/>
      <c r="P152" s="145" t="s">
        <v>412</v>
      </c>
      <c r="Q152" s="322" t="str">
        <f t="shared" ca="1" si="263"/>
        <v/>
      </c>
      <c r="R152" s="322" t="str">
        <f t="shared" ca="1" si="264"/>
        <v/>
      </c>
      <c r="S152" s="32" t="str">
        <f t="shared" ca="1" si="346"/>
        <v/>
      </c>
      <c r="T152" s="32" t="str">
        <f t="shared" ca="1" si="347"/>
        <v/>
      </c>
      <c r="U152" s="186" t="str">
        <f t="shared" ca="1" si="265"/>
        <v/>
      </c>
      <c r="V152" s="326">
        <f ca="1">IFERROR(VLOOKUP(U152,'（様式１号）３整理番号表'!$B$4:$H$5,2,FALSE),0)</f>
        <v>0</v>
      </c>
      <c r="W152" s="67">
        <f t="shared" ca="1" si="337"/>
        <v>0</v>
      </c>
      <c r="X152" s="23" t="str">
        <f t="shared" ca="1" si="336"/>
        <v/>
      </c>
      <c r="Y152" s="52" t="str">
        <f t="shared" ca="1" si="266"/>
        <v/>
      </c>
      <c r="Z152" s="68">
        <f ca="1">IFERROR(VLOOKUP(Y152,'（様式１号）３整理番号表'!$B$10:$H$16,2,FALSE),0)</f>
        <v>0</v>
      </c>
      <c r="AA152" s="52" t="str">
        <f t="shared" ca="1" si="267"/>
        <v/>
      </c>
      <c r="AB152" s="52" t="str">
        <f t="shared" ca="1" si="268"/>
        <v/>
      </c>
      <c r="AC152" s="68">
        <f ca="1">IFERROR(VLOOKUP(AB152,'（様式１号）３整理番号表'!$B$21:$H$22,2,FALSE),0)</f>
        <v>0</v>
      </c>
      <c r="AD152" s="52" t="str">
        <f t="shared" ca="1" si="262"/>
        <v/>
      </c>
      <c r="AE152" s="68">
        <f ca="1">IFERROR(VLOOKUP(AD152,'（様式１号）３整理番号表'!$B$26:$H$31,2,FALSE),0)</f>
        <v>0</v>
      </c>
      <c r="AF152" s="52" t="str">
        <f t="shared" ca="1" si="269"/>
        <v/>
      </c>
      <c r="AG152" s="68">
        <f ca="1">IFERROR(VLOOKUP(AF152,'（様式１号）３整理番号表'!$J$5:$N$59,2,FALSE),0)</f>
        <v>0</v>
      </c>
      <c r="AH152" s="51" t="str">
        <f t="shared" ca="1" si="270"/>
        <v/>
      </c>
      <c r="AI152" s="68">
        <f ca="1">IFERROR(VLOOKUP(AH152,'（様式１号）３整理番号表'!$P$5:$R$29,2,FALSE),0)</f>
        <v>0</v>
      </c>
      <c r="AJ152" s="71" t="str">
        <f t="shared" ca="1" si="271"/>
        <v/>
      </c>
      <c r="AK152" s="71" t="str">
        <f t="shared" ca="1" si="272"/>
        <v/>
      </c>
      <c r="AL152" s="71"/>
      <c r="AM152" s="51" t="str">
        <f t="shared" ca="1" si="273"/>
        <v/>
      </c>
      <c r="AN152" s="68">
        <f ca="1">IFERROR(VLOOKUP(AM152,'（様式１号）３整理番号表'!$P$5:$R$29,2,FALSE),0)</f>
        <v>0</v>
      </c>
      <c r="AO152" s="52" t="str">
        <f t="shared" ca="1" si="274"/>
        <v/>
      </c>
      <c r="AP152" s="68">
        <f t="shared" ca="1" si="338"/>
        <v>0</v>
      </c>
      <c r="AQ152" s="52" t="str">
        <f t="shared" ca="1" si="275"/>
        <v/>
      </c>
      <c r="AR152" s="23" t="str">
        <f t="shared" ca="1" si="276"/>
        <v/>
      </c>
      <c r="AS152" s="68" t="str">
        <f t="shared" ca="1" si="339"/>
        <v/>
      </c>
      <c r="AT152" s="188" t="str">
        <f t="shared" ca="1" si="277"/>
        <v/>
      </c>
      <c r="AU152" s="55" t="str">
        <f t="shared" ca="1" si="278"/>
        <v/>
      </c>
      <c r="AV152" s="655" t="str">
        <f t="shared" ca="1" si="256"/>
        <v/>
      </c>
      <c r="AW152" s="655" t="str">
        <f t="shared" ca="1" si="255"/>
        <v/>
      </c>
      <c r="AX152" s="655" t="str">
        <f t="shared" ca="1" si="255"/>
        <v/>
      </c>
      <c r="AY152" s="655" t="str">
        <f t="shared" ca="1" si="255"/>
        <v/>
      </c>
      <c r="AZ152" s="655" t="str">
        <f t="shared" ca="1" si="279"/>
        <v/>
      </c>
      <c r="BA152" s="655" t="str">
        <f t="shared" ca="1" si="257"/>
        <v/>
      </c>
      <c r="BB152" s="655" t="str">
        <f t="shared" ca="1" si="257"/>
        <v/>
      </c>
      <c r="BC152" s="655" t="str">
        <f t="shared" ca="1" si="257"/>
        <v/>
      </c>
      <c r="BD152" s="51" t="str">
        <f t="shared" ca="1" si="280"/>
        <v/>
      </c>
      <c r="BE152" s="52" t="str">
        <f t="shared" ca="1" si="281"/>
        <v/>
      </c>
      <c r="BF152" s="69">
        <f ca="1">IF(BD152&lt;&gt;"",INDEX('（様式１号）３整理番号表'!$AB$7:$AQ$12,MATCH(BD152,'（様式１号）３整理番号表'!$AA$7:$AA$12,0),MATCH(BE152,'（様式１号）３整理番号表'!$AB$6:$AQ$6,0)),0)</f>
        <v>0</v>
      </c>
      <c r="BG152" s="71" t="str">
        <f t="shared" ca="1" si="340"/>
        <v/>
      </c>
      <c r="BH152" s="54" t="str">
        <f t="shared" ca="1" si="341"/>
        <v/>
      </c>
      <c r="BI152" s="55" t="str">
        <f t="shared" ca="1" si="282"/>
        <v/>
      </c>
      <c r="BJ152" s="54" t="str">
        <f t="shared" ca="1" si="283"/>
        <v/>
      </c>
      <c r="BK152" s="53" t="str">
        <f t="shared" ca="1" si="284"/>
        <v/>
      </c>
      <c r="BL152" s="56" t="str">
        <f t="shared" ca="1" si="285"/>
        <v/>
      </c>
      <c r="BM152" s="57" t="str">
        <f t="shared" ca="1" si="286"/>
        <v/>
      </c>
      <c r="BN152" s="58" t="str">
        <f t="shared" ca="1" si="287"/>
        <v/>
      </c>
      <c r="BO152" s="56" t="str">
        <f t="shared" ca="1" si="288"/>
        <v/>
      </c>
      <c r="BP152" s="72" t="str">
        <f t="shared" ca="1" si="289"/>
        <v/>
      </c>
      <c r="BQ152" s="70" t="str">
        <f t="shared" ca="1" si="290"/>
        <v/>
      </c>
      <c r="BR152" s="160" t="str">
        <f t="shared" ca="1" si="323"/>
        <v/>
      </c>
      <c r="BS152" s="638" t="str">
        <f t="shared" ca="1" si="291"/>
        <v/>
      </c>
      <c r="BT152" s="51" t="str">
        <f t="shared" ca="1" si="292"/>
        <v/>
      </c>
      <c r="BU152" s="59" t="str">
        <f t="shared" ca="1" si="293"/>
        <v/>
      </c>
      <c r="BV152" s="60" t="str">
        <f t="shared" ca="1" si="294"/>
        <v/>
      </c>
      <c r="BW152" s="209">
        <f ca="1">IF('ポイント要件確認等（個別表）'!AD152=1,ROUNDDOWN('ポイント要件確認等（個別表）'!AV152,-3),IF('ポイント要件確認等（個別表）'!AD152=2,ROUNDDOWN('ポイント要件確認等（個別表）'!BH152,-3),IF('ポイント要件確認等（個別表）'!AD152=3,ROUNDDOWN('ポイント要件確認等（個別表）'!BT152,-3),0)))</f>
        <v>0</v>
      </c>
      <c r="BX152" s="60" t="str">
        <f t="shared" ca="1" si="295"/>
        <v/>
      </c>
      <c r="BY152" s="210" t="e">
        <f t="shared" ca="1" si="342"/>
        <v>#VALUE!</v>
      </c>
      <c r="BZ152" s="210">
        <f t="shared" ca="1" si="343"/>
        <v>0</v>
      </c>
      <c r="CA152" s="60" t="str">
        <f t="shared" ca="1" si="296"/>
        <v/>
      </c>
      <c r="CB152" s="60" t="str">
        <f t="shared" ca="1" si="297"/>
        <v/>
      </c>
      <c r="CC152" s="636"/>
      <c r="CD152" s="60" t="str">
        <f t="shared" ca="1" si="298"/>
        <v/>
      </c>
      <c r="CE152" s="161" t="str">
        <f t="shared" ca="1" si="299"/>
        <v/>
      </c>
      <c r="CF152" s="225" t="str">
        <f t="shared" ca="1" si="300"/>
        <v>含税額</v>
      </c>
      <c r="CG152" s="226" t="str">
        <f t="shared" ca="1" si="301"/>
        <v/>
      </c>
      <c r="CH152" s="61"/>
      <c r="CI152" s="223"/>
      <c r="CJ152" s="213">
        <v>142</v>
      </c>
      <c r="CK152" s="218"/>
      <c r="CL152" s="51"/>
      <c r="CM152" s="68" t="str">
        <f>IFERROR(VLOOKUP(CL152,'（様式１号）３整理番号表'!$T$5:$V$15,2,FALSE),"")</f>
        <v/>
      </c>
      <c r="CN152" s="52"/>
      <c r="CO152" s="68" t="str">
        <f>IFERROR(VLOOKUP(CN152,'（様式１号）３整理番号表'!$T$19:$V$24,2,FALSE),"")</f>
        <v/>
      </c>
      <c r="CP152" s="52"/>
      <c r="CQ152" s="210">
        <f t="shared" si="344"/>
        <v>0</v>
      </c>
      <c r="CR152" s="227">
        <f t="shared" si="345"/>
        <v>0</v>
      </c>
      <c r="CS152" s="335" t="str">
        <f t="shared" ca="1" si="324"/>
        <v/>
      </c>
      <c r="CT152" s="31" t="str">
        <f t="shared" ca="1" si="302"/>
        <v/>
      </c>
      <c r="CU152" s="30" t="str">
        <f t="shared" ca="1" si="325"/>
        <v/>
      </c>
      <c r="CV152" s="236" t="str">
        <f t="shared" ca="1" si="303"/>
        <v/>
      </c>
      <c r="CW152" s="236" t="str">
        <f t="shared" ca="1" si="304"/>
        <v/>
      </c>
      <c r="CX152" s="236" t="str">
        <f t="shared" ca="1" si="305"/>
        <v/>
      </c>
      <c r="CY152" s="236" t="str">
        <f t="shared" ca="1" si="306"/>
        <v/>
      </c>
      <c r="CZ152" s="296" t="str">
        <f ca="1">IFERROR(VLOOKUP($CS152,'（様式１号）３整理番号表'!$Z$19:$AB$32,3,FALSE),"")</f>
        <v/>
      </c>
      <c r="DA152" s="239" t="str">
        <f t="shared" ca="1" si="307"/>
        <v/>
      </c>
      <c r="DB152" s="5"/>
      <c r="DC152" s="301" t="str">
        <f t="shared" ca="1" si="326"/>
        <v/>
      </c>
      <c r="DD152" s="304" t="str">
        <f t="shared" ca="1" si="329"/>
        <v/>
      </c>
      <c r="DE152" s="293" t="str">
        <f t="shared" ca="1" si="330"/>
        <v/>
      </c>
      <c r="DF152" s="293" t="str">
        <f t="shared" ca="1" si="331"/>
        <v/>
      </c>
      <c r="DG152" s="293" t="str">
        <f t="shared" ca="1" si="332"/>
        <v/>
      </c>
      <c r="DH152" s="293" t="str">
        <f t="shared" ca="1" si="333"/>
        <v/>
      </c>
      <c r="DI152" s="309" t="str">
        <f t="shared" ca="1" si="334"/>
        <v/>
      </c>
      <c r="DJ152" s="315" t="str">
        <f t="shared" ca="1" si="308"/>
        <v/>
      </c>
      <c r="DK152" s="5" t="str">
        <f t="shared" ca="1" si="335"/>
        <v/>
      </c>
      <c r="DL152" s="6"/>
      <c r="DM152" s="304"/>
      <c r="DN152" s="7"/>
      <c r="DO152" s="7"/>
      <c r="DP152" s="7"/>
      <c r="DQ152" s="7"/>
      <c r="DR152" s="298" t="str">
        <f>IFERROR(VLOOKUP($DL152,'（様式１号）３整理番号表'!$Z$19:$AB$32,3,FALSE),"")</f>
        <v/>
      </c>
      <c r="DS152" s="239" t="str">
        <f t="shared" si="309"/>
        <v/>
      </c>
      <c r="DT152" s="5"/>
      <c r="DU152" s="8"/>
      <c r="DV152" s="62" t="str">
        <f t="shared" ca="1" si="310"/>
        <v/>
      </c>
      <c r="DX152" s="320">
        <f t="shared" ca="1" si="260"/>
        <v>0</v>
      </c>
      <c r="DY152" s="320">
        <f t="shared" ca="1" si="260"/>
        <v>0</v>
      </c>
      <c r="DZ152" s="320">
        <f t="shared" ca="1" si="260"/>
        <v>0</v>
      </c>
      <c r="EA152" s="320">
        <f t="shared" ca="1" si="260"/>
        <v>0</v>
      </c>
      <c r="EB152" s="320">
        <f t="shared" ca="1" si="260"/>
        <v>0</v>
      </c>
      <c r="EC152" s="320">
        <f t="shared" ca="1" si="260"/>
        <v>0</v>
      </c>
      <c r="ED152" s="320">
        <f t="shared" ca="1" si="260"/>
        <v>0</v>
      </c>
      <c r="EE152" s="320">
        <f t="shared" ca="1" si="260"/>
        <v>0</v>
      </c>
      <c r="EF152" s="320">
        <f t="shared" ca="1" si="260"/>
        <v>0</v>
      </c>
      <c r="EG152" s="320">
        <f t="shared" ca="1" si="260"/>
        <v>0</v>
      </c>
      <c r="EH152" s="320">
        <f t="shared" ca="1" si="260"/>
        <v>0</v>
      </c>
      <c r="EI152" s="320">
        <f t="shared" ca="1" si="260"/>
        <v>0</v>
      </c>
      <c r="EJ152" s="320">
        <f t="shared" ca="1" si="260"/>
        <v>0</v>
      </c>
      <c r="EK152" s="320">
        <f t="shared" ca="1" si="260"/>
        <v>0</v>
      </c>
      <c r="EM152" s="278" t="str">
        <f t="shared" ca="1" si="360"/>
        <v/>
      </c>
      <c r="EN152" s="278" t="str">
        <f t="shared" ca="1" si="327"/>
        <v/>
      </c>
      <c r="EO152" s="278" t="str">
        <f t="shared" ca="1" si="328"/>
        <v/>
      </c>
      <c r="EP152" s="278" t="str">
        <f t="shared" ca="1" si="311"/>
        <v/>
      </c>
      <c r="EQ152" s="278" t="str">
        <f ca="1">IFERROR(INDEX('郵便番号（石川県）'!$A$3:$F$2574,MATCH(INDIRECT("'("&amp;EM152&amp;")'!E7"),'郵便番号（石川県）'!$A$3:$A$2574,0),6),"")</f>
        <v/>
      </c>
      <c r="ER152" s="278" t="str">
        <f ca="1">IFERROR(INDEX('郵便番号（石川県）'!$A$3:$F$2574,MATCH(INDIRECT("'("&amp;$EM152&amp;")'!E7"),'郵便番号（石川県）'!$A$3:$A$2574,0),5),"")</f>
        <v/>
      </c>
      <c r="ES152" s="278" t="str">
        <f t="shared" ca="1" si="312"/>
        <v/>
      </c>
      <c r="ET152" s="278" t="str">
        <f t="shared" ca="1" si="313"/>
        <v/>
      </c>
      <c r="EU152" s="278" t="str">
        <f t="shared" ca="1" si="314"/>
        <v/>
      </c>
      <c r="EV152" s="278" t="str">
        <f t="shared" ca="1" si="315"/>
        <v/>
      </c>
      <c r="EW152" s="278" t="str">
        <f t="shared" ca="1" si="316"/>
        <v/>
      </c>
      <c r="EX152" s="278" t="str">
        <f t="shared" ca="1" si="317"/>
        <v/>
      </c>
      <c r="EY152" s="278" t="str">
        <f t="shared" ca="1" si="318"/>
        <v/>
      </c>
      <c r="EZ152" s="278" t="str">
        <f t="shared" ca="1" si="319"/>
        <v/>
      </c>
      <c r="FA152" s="278" t="str">
        <f t="shared" ca="1" si="320"/>
        <v/>
      </c>
      <c r="FB152" s="661" t="str">
        <f t="shared" ca="1" si="321"/>
        <v/>
      </c>
      <c r="FC152" s="664">
        <v>142</v>
      </c>
      <c r="FD152" s="279" t="str">
        <f t="shared" ca="1" si="322"/>
        <v/>
      </c>
    </row>
    <row r="153" spans="1:160" ht="34.5" customHeight="1" x14ac:dyDescent="0.15">
      <c r="A153" s="401">
        <f t="shared" ca="1" si="24"/>
        <v>0</v>
      </c>
      <c r="B153" s="402">
        <f t="shared" si="261"/>
        <v>1</v>
      </c>
      <c r="C153" s="403">
        <f t="shared" ca="1" si="348"/>
        <v>0</v>
      </c>
      <c r="D153" s="403">
        <f t="shared" ca="1" si="349"/>
        <v>0</v>
      </c>
      <c r="E153" s="403">
        <f t="shared" ca="1" si="350"/>
        <v>0</v>
      </c>
      <c r="F153" s="403">
        <f t="shared" ca="1" si="351"/>
        <v>0</v>
      </c>
      <c r="G153" s="403">
        <f t="shared" ca="1" si="352"/>
        <v>0</v>
      </c>
      <c r="H153" s="403">
        <f t="shared" si="353"/>
        <v>0</v>
      </c>
      <c r="I153" s="403">
        <f t="shared" ca="1" si="354"/>
        <v>0</v>
      </c>
      <c r="J153" s="403">
        <f t="shared" ca="1" si="355"/>
        <v>0</v>
      </c>
      <c r="K153" s="402">
        <f t="shared" ca="1" si="356"/>
        <v>0</v>
      </c>
      <c r="L153" s="402">
        <f t="shared" ca="1" si="357"/>
        <v>0</v>
      </c>
      <c r="M153" s="402">
        <f t="shared" ca="1" si="358"/>
        <v>0</v>
      </c>
      <c r="N153" s="404" t="str">
        <f t="shared" ca="1" si="359"/>
        <v>石川県</v>
      </c>
      <c r="O153" s="63"/>
      <c r="P153" s="145" t="s">
        <v>412</v>
      </c>
      <c r="Q153" s="322" t="str">
        <f t="shared" ca="1" si="263"/>
        <v/>
      </c>
      <c r="R153" s="322" t="str">
        <f t="shared" ca="1" si="264"/>
        <v/>
      </c>
      <c r="S153" s="32" t="str">
        <f t="shared" ca="1" si="346"/>
        <v/>
      </c>
      <c r="T153" s="32" t="str">
        <f t="shared" ca="1" si="347"/>
        <v/>
      </c>
      <c r="U153" s="186" t="str">
        <f t="shared" ca="1" si="265"/>
        <v/>
      </c>
      <c r="V153" s="326">
        <f ca="1">IFERROR(VLOOKUP(U153,'（様式１号）３整理番号表'!$B$4:$H$5,2,FALSE),0)</f>
        <v>0</v>
      </c>
      <c r="W153" s="67">
        <f t="shared" ca="1" si="337"/>
        <v>0</v>
      </c>
      <c r="X153" s="23" t="str">
        <f t="shared" ca="1" si="336"/>
        <v/>
      </c>
      <c r="Y153" s="52" t="str">
        <f t="shared" ca="1" si="266"/>
        <v/>
      </c>
      <c r="Z153" s="68">
        <f ca="1">IFERROR(VLOOKUP(Y153,'（様式１号）３整理番号表'!$B$10:$H$16,2,FALSE),0)</f>
        <v>0</v>
      </c>
      <c r="AA153" s="52" t="str">
        <f t="shared" ca="1" si="267"/>
        <v/>
      </c>
      <c r="AB153" s="52" t="str">
        <f t="shared" ca="1" si="268"/>
        <v/>
      </c>
      <c r="AC153" s="68">
        <f ca="1">IFERROR(VLOOKUP(AB153,'（様式１号）３整理番号表'!$B$21:$H$22,2,FALSE),0)</f>
        <v>0</v>
      </c>
      <c r="AD153" s="52" t="str">
        <f t="shared" ca="1" si="262"/>
        <v/>
      </c>
      <c r="AE153" s="68">
        <f ca="1">IFERROR(VLOOKUP(AD153,'（様式１号）３整理番号表'!$B$26:$H$31,2,FALSE),0)</f>
        <v>0</v>
      </c>
      <c r="AF153" s="52" t="str">
        <f t="shared" ca="1" si="269"/>
        <v/>
      </c>
      <c r="AG153" s="68">
        <f ca="1">IFERROR(VLOOKUP(AF153,'（様式１号）３整理番号表'!$J$5:$N$59,2,FALSE),0)</f>
        <v>0</v>
      </c>
      <c r="AH153" s="51" t="str">
        <f t="shared" ca="1" si="270"/>
        <v/>
      </c>
      <c r="AI153" s="68">
        <f ca="1">IFERROR(VLOOKUP(AH153,'（様式１号）３整理番号表'!$P$5:$R$29,2,FALSE),0)</f>
        <v>0</v>
      </c>
      <c r="AJ153" s="71" t="str">
        <f t="shared" ca="1" si="271"/>
        <v/>
      </c>
      <c r="AK153" s="71" t="str">
        <f t="shared" ca="1" si="272"/>
        <v/>
      </c>
      <c r="AL153" s="71"/>
      <c r="AM153" s="51" t="str">
        <f t="shared" ca="1" si="273"/>
        <v/>
      </c>
      <c r="AN153" s="68">
        <f ca="1">IFERROR(VLOOKUP(AM153,'（様式１号）３整理番号表'!$P$5:$R$29,2,FALSE),0)</f>
        <v>0</v>
      </c>
      <c r="AO153" s="52" t="str">
        <f t="shared" ca="1" si="274"/>
        <v/>
      </c>
      <c r="AP153" s="68">
        <f t="shared" ca="1" si="338"/>
        <v>0</v>
      </c>
      <c r="AQ153" s="52" t="str">
        <f t="shared" ca="1" si="275"/>
        <v/>
      </c>
      <c r="AR153" s="23" t="str">
        <f t="shared" ca="1" si="276"/>
        <v/>
      </c>
      <c r="AS153" s="68" t="str">
        <f t="shared" ca="1" si="339"/>
        <v/>
      </c>
      <c r="AT153" s="188" t="str">
        <f t="shared" ca="1" si="277"/>
        <v/>
      </c>
      <c r="AU153" s="55" t="str">
        <f t="shared" ca="1" si="278"/>
        <v/>
      </c>
      <c r="AV153" s="655" t="str">
        <f t="shared" ca="1" si="256"/>
        <v/>
      </c>
      <c r="AW153" s="655" t="str">
        <f t="shared" ca="1" si="255"/>
        <v/>
      </c>
      <c r="AX153" s="655" t="str">
        <f t="shared" ca="1" si="255"/>
        <v/>
      </c>
      <c r="AY153" s="655" t="str">
        <f t="shared" ca="1" si="255"/>
        <v/>
      </c>
      <c r="AZ153" s="655" t="str">
        <f t="shared" ca="1" si="279"/>
        <v/>
      </c>
      <c r="BA153" s="655" t="str">
        <f t="shared" ca="1" si="257"/>
        <v/>
      </c>
      <c r="BB153" s="655" t="str">
        <f t="shared" ca="1" si="257"/>
        <v/>
      </c>
      <c r="BC153" s="655" t="str">
        <f t="shared" ca="1" si="257"/>
        <v/>
      </c>
      <c r="BD153" s="51" t="str">
        <f t="shared" ca="1" si="280"/>
        <v/>
      </c>
      <c r="BE153" s="52" t="str">
        <f t="shared" ca="1" si="281"/>
        <v/>
      </c>
      <c r="BF153" s="69">
        <f ca="1">IF(BD153&lt;&gt;"",INDEX('（様式１号）３整理番号表'!$AB$7:$AQ$12,MATCH(BD153,'（様式１号）３整理番号表'!$AA$7:$AA$12,0),MATCH(BE153,'（様式１号）３整理番号表'!$AB$6:$AQ$6,0)),0)</f>
        <v>0</v>
      </c>
      <c r="BG153" s="71" t="str">
        <f t="shared" ca="1" si="340"/>
        <v/>
      </c>
      <c r="BH153" s="54" t="str">
        <f t="shared" ca="1" si="341"/>
        <v/>
      </c>
      <c r="BI153" s="55" t="str">
        <f t="shared" ca="1" si="282"/>
        <v/>
      </c>
      <c r="BJ153" s="54" t="str">
        <f t="shared" ca="1" si="283"/>
        <v/>
      </c>
      <c r="BK153" s="53" t="str">
        <f t="shared" ca="1" si="284"/>
        <v/>
      </c>
      <c r="BL153" s="56" t="str">
        <f t="shared" ca="1" si="285"/>
        <v/>
      </c>
      <c r="BM153" s="57" t="str">
        <f t="shared" ca="1" si="286"/>
        <v/>
      </c>
      <c r="BN153" s="58" t="str">
        <f t="shared" ca="1" si="287"/>
        <v/>
      </c>
      <c r="BO153" s="56" t="str">
        <f t="shared" ca="1" si="288"/>
        <v/>
      </c>
      <c r="BP153" s="72" t="str">
        <f t="shared" ca="1" si="289"/>
        <v/>
      </c>
      <c r="BQ153" s="70" t="str">
        <f t="shared" ca="1" si="290"/>
        <v/>
      </c>
      <c r="BR153" s="160" t="str">
        <f t="shared" ca="1" si="323"/>
        <v/>
      </c>
      <c r="BS153" s="638" t="str">
        <f t="shared" ca="1" si="291"/>
        <v/>
      </c>
      <c r="BT153" s="51" t="str">
        <f t="shared" ca="1" si="292"/>
        <v/>
      </c>
      <c r="BU153" s="59" t="str">
        <f t="shared" ca="1" si="293"/>
        <v/>
      </c>
      <c r="BV153" s="60" t="str">
        <f t="shared" ca="1" si="294"/>
        <v/>
      </c>
      <c r="BW153" s="209">
        <f ca="1">IF('ポイント要件確認等（個別表）'!AD153=1,ROUNDDOWN('ポイント要件確認等（個別表）'!AV153,-3),IF('ポイント要件確認等（個別表）'!AD153=2,ROUNDDOWN('ポイント要件確認等（個別表）'!BH153,-3),IF('ポイント要件確認等（個別表）'!AD153=3,ROUNDDOWN('ポイント要件確認等（個別表）'!BT153,-3),0)))</f>
        <v>0</v>
      </c>
      <c r="BX153" s="60" t="str">
        <f t="shared" ca="1" si="295"/>
        <v/>
      </c>
      <c r="BY153" s="210" t="e">
        <f t="shared" ca="1" si="342"/>
        <v>#VALUE!</v>
      </c>
      <c r="BZ153" s="210">
        <f t="shared" ca="1" si="343"/>
        <v>0</v>
      </c>
      <c r="CA153" s="60" t="str">
        <f t="shared" ca="1" si="296"/>
        <v/>
      </c>
      <c r="CB153" s="60" t="str">
        <f t="shared" ca="1" si="297"/>
        <v/>
      </c>
      <c r="CC153" s="636"/>
      <c r="CD153" s="60" t="str">
        <f t="shared" ca="1" si="298"/>
        <v/>
      </c>
      <c r="CE153" s="161" t="str">
        <f t="shared" ca="1" si="299"/>
        <v/>
      </c>
      <c r="CF153" s="225" t="str">
        <f t="shared" ca="1" si="300"/>
        <v>含税額</v>
      </c>
      <c r="CG153" s="226" t="str">
        <f t="shared" ca="1" si="301"/>
        <v/>
      </c>
      <c r="CH153" s="61"/>
      <c r="CI153" s="223"/>
      <c r="CJ153" s="213">
        <v>143</v>
      </c>
      <c r="CK153" s="218"/>
      <c r="CL153" s="51"/>
      <c r="CM153" s="68" t="str">
        <f>IFERROR(VLOOKUP(CL153,'（様式１号）３整理番号表'!$T$5:$V$15,2,FALSE),"")</f>
        <v/>
      </c>
      <c r="CN153" s="52"/>
      <c r="CO153" s="68" t="str">
        <f>IFERROR(VLOOKUP(CN153,'（様式１号）３整理番号表'!$T$19:$V$24,2,FALSE),"")</f>
        <v/>
      </c>
      <c r="CP153" s="52"/>
      <c r="CQ153" s="210">
        <f t="shared" si="344"/>
        <v>0</v>
      </c>
      <c r="CR153" s="227">
        <f t="shared" si="345"/>
        <v>0</v>
      </c>
      <c r="CS153" s="335" t="str">
        <f t="shared" ca="1" si="324"/>
        <v/>
      </c>
      <c r="CT153" s="31" t="str">
        <f t="shared" ca="1" si="302"/>
        <v/>
      </c>
      <c r="CU153" s="30" t="str">
        <f t="shared" ca="1" si="325"/>
        <v/>
      </c>
      <c r="CV153" s="236" t="str">
        <f t="shared" ca="1" si="303"/>
        <v/>
      </c>
      <c r="CW153" s="236" t="str">
        <f t="shared" ca="1" si="304"/>
        <v/>
      </c>
      <c r="CX153" s="236" t="str">
        <f t="shared" ca="1" si="305"/>
        <v/>
      </c>
      <c r="CY153" s="236" t="str">
        <f t="shared" ca="1" si="306"/>
        <v/>
      </c>
      <c r="CZ153" s="296" t="str">
        <f ca="1">IFERROR(VLOOKUP($CS153,'（様式１号）３整理番号表'!$Z$19:$AB$32,3,FALSE),"")</f>
        <v/>
      </c>
      <c r="DA153" s="239" t="str">
        <f t="shared" ca="1" si="307"/>
        <v/>
      </c>
      <c r="DB153" s="5"/>
      <c r="DC153" s="301" t="str">
        <f t="shared" ca="1" si="326"/>
        <v/>
      </c>
      <c r="DD153" s="304" t="str">
        <f t="shared" ca="1" si="329"/>
        <v/>
      </c>
      <c r="DE153" s="293" t="str">
        <f t="shared" ca="1" si="330"/>
        <v/>
      </c>
      <c r="DF153" s="293" t="str">
        <f t="shared" ca="1" si="331"/>
        <v/>
      </c>
      <c r="DG153" s="293" t="str">
        <f t="shared" ca="1" si="332"/>
        <v/>
      </c>
      <c r="DH153" s="293" t="str">
        <f t="shared" ca="1" si="333"/>
        <v/>
      </c>
      <c r="DI153" s="309" t="str">
        <f t="shared" ca="1" si="334"/>
        <v/>
      </c>
      <c r="DJ153" s="315" t="str">
        <f t="shared" ca="1" si="308"/>
        <v/>
      </c>
      <c r="DK153" s="5" t="str">
        <f t="shared" ca="1" si="335"/>
        <v/>
      </c>
      <c r="DL153" s="6"/>
      <c r="DM153" s="304"/>
      <c r="DN153" s="7"/>
      <c r="DO153" s="7"/>
      <c r="DP153" s="7"/>
      <c r="DQ153" s="7"/>
      <c r="DR153" s="298" t="str">
        <f>IFERROR(VLOOKUP($DL153,'（様式１号）３整理番号表'!$Z$19:$AB$32,3,FALSE),"")</f>
        <v/>
      </c>
      <c r="DS153" s="239" t="str">
        <f t="shared" si="309"/>
        <v/>
      </c>
      <c r="DT153" s="5"/>
      <c r="DU153" s="8"/>
      <c r="DV153" s="62" t="str">
        <f t="shared" ca="1" si="310"/>
        <v/>
      </c>
      <c r="DX153" s="320">
        <f t="shared" ca="1" si="260"/>
        <v>0</v>
      </c>
      <c r="DY153" s="320">
        <f t="shared" ca="1" si="260"/>
        <v>0</v>
      </c>
      <c r="DZ153" s="320">
        <f t="shared" ca="1" si="260"/>
        <v>0</v>
      </c>
      <c r="EA153" s="320">
        <f t="shared" ca="1" si="260"/>
        <v>0</v>
      </c>
      <c r="EB153" s="320">
        <f t="shared" ca="1" si="260"/>
        <v>0</v>
      </c>
      <c r="EC153" s="320">
        <f t="shared" ca="1" si="260"/>
        <v>0</v>
      </c>
      <c r="ED153" s="320">
        <f t="shared" ca="1" si="260"/>
        <v>0</v>
      </c>
      <c r="EE153" s="320">
        <f t="shared" ca="1" si="260"/>
        <v>0</v>
      </c>
      <c r="EF153" s="320">
        <f t="shared" ca="1" si="260"/>
        <v>0</v>
      </c>
      <c r="EG153" s="320">
        <f t="shared" ca="1" si="260"/>
        <v>0</v>
      </c>
      <c r="EH153" s="320">
        <f t="shared" ca="1" si="260"/>
        <v>0</v>
      </c>
      <c r="EI153" s="320">
        <f t="shared" ca="1" si="260"/>
        <v>0</v>
      </c>
      <c r="EJ153" s="320">
        <f t="shared" ca="1" si="260"/>
        <v>0</v>
      </c>
      <c r="EK153" s="320">
        <f t="shared" ca="1" si="260"/>
        <v>0</v>
      </c>
      <c r="EM153" s="278" t="str">
        <f t="shared" ca="1" si="360"/>
        <v/>
      </c>
      <c r="EN153" s="278" t="str">
        <f t="shared" ca="1" si="327"/>
        <v/>
      </c>
      <c r="EO153" s="278" t="str">
        <f t="shared" ca="1" si="328"/>
        <v/>
      </c>
      <c r="EP153" s="278" t="str">
        <f t="shared" ca="1" si="311"/>
        <v/>
      </c>
      <c r="EQ153" s="278" t="str">
        <f ca="1">IFERROR(INDEX('郵便番号（石川県）'!$A$3:$F$2574,MATCH(INDIRECT("'("&amp;EM153&amp;")'!E7"),'郵便番号（石川県）'!$A$3:$A$2574,0),6),"")</f>
        <v/>
      </c>
      <c r="ER153" s="278" t="str">
        <f ca="1">IFERROR(INDEX('郵便番号（石川県）'!$A$3:$F$2574,MATCH(INDIRECT("'("&amp;$EM153&amp;")'!E7"),'郵便番号（石川県）'!$A$3:$A$2574,0),5),"")</f>
        <v/>
      </c>
      <c r="ES153" s="278" t="str">
        <f t="shared" ca="1" si="312"/>
        <v/>
      </c>
      <c r="ET153" s="278" t="str">
        <f t="shared" ca="1" si="313"/>
        <v/>
      </c>
      <c r="EU153" s="278" t="str">
        <f t="shared" ca="1" si="314"/>
        <v/>
      </c>
      <c r="EV153" s="278" t="str">
        <f t="shared" ca="1" si="315"/>
        <v/>
      </c>
      <c r="EW153" s="278" t="str">
        <f t="shared" ca="1" si="316"/>
        <v/>
      </c>
      <c r="EX153" s="278" t="str">
        <f t="shared" ca="1" si="317"/>
        <v/>
      </c>
      <c r="EY153" s="278" t="str">
        <f t="shared" ca="1" si="318"/>
        <v/>
      </c>
      <c r="EZ153" s="278" t="str">
        <f t="shared" ca="1" si="319"/>
        <v/>
      </c>
      <c r="FA153" s="278" t="str">
        <f t="shared" ca="1" si="320"/>
        <v/>
      </c>
      <c r="FB153" s="661" t="str">
        <f t="shared" ca="1" si="321"/>
        <v/>
      </c>
      <c r="FC153" s="663">
        <v>143</v>
      </c>
      <c r="FD153" s="279" t="str">
        <f t="shared" ca="1" si="322"/>
        <v/>
      </c>
    </row>
    <row r="154" spans="1:160" ht="34.5" customHeight="1" x14ac:dyDescent="0.15">
      <c r="A154" s="401">
        <f t="shared" ca="1" si="24"/>
        <v>0</v>
      </c>
      <c r="B154" s="402">
        <f t="shared" si="261"/>
        <v>1</v>
      </c>
      <c r="C154" s="403">
        <f t="shared" ca="1" si="348"/>
        <v>0</v>
      </c>
      <c r="D154" s="403">
        <f t="shared" ca="1" si="349"/>
        <v>0</v>
      </c>
      <c r="E154" s="403">
        <f t="shared" ca="1" si="350"/>
        <v>0</v>
      </c>
      <c r="F154" s="403">
        <f t="shared" ca="1" si="351"/>
        <v>0</v>
      </c>
      <c r="G154" s="403">
        <f t="shared" ca="1" si="352"/>
        <v>0</v>
      </c>
      <c r="H154" s="403">
        <f t="shared" si="353"/>
        <v>0</v>
      </c>
      <c r="I154" s="403">
        <f t="shared" ca="1" si="354"/>
        <v>0</v>
      </c>
      <c r="J154" s="403">
        <f t="shared" ca="1" si="355"/>
        <v>0</v>
      </c>
      <c r="K154" s="402">
        <f t="shared" ca="1" si="356"/>
        <v>0</v>
      </c>
      <c r="L154" s="402">
        <f t="shared" ca="1" si="357"/>
        <v>0</v>
      </c>
      <c r="M154" s="402">
        <f t="shared" ca="1" si="358"/>
        <v>0</v>
      </c>
      <c r="N154" s="404" t="str">
        <f t="shared" ca="1" si="359"/>
        <v>石川県</v>
      </c>
      <c r="O154" s="63"/>
      <c r="P154" s="145" t="s">
        <v>412</v>
      </c>
      <c r="Q154" s="322" t="str">
        <f t="shared" ca="1" si="263"/>
        <v/>
      </c>
      <c r="R154" s="322" t="str">
        <f t="shared" ca="1" si="264"/>
        <v/>
      </c>
      <c r="S154" s="32" t="str">
        <f t="shared" ca="1" si="346"/>
        <v/>
      </c>
      <c r="T154" s="32" t="str">
        <f t="shared" ca="1" si="347"/>
        <v/>
      </c>
      <c r="U154" s="186" t="str">
        <f t="shared" ca="1" si="265"/>
        <v/>
      </c>
      <c r="V154" s="326">
        <f ca="1">IFERROR(VLOOKUP(U154,'（様式１号）３整理番号表'!$B$4:$H$5,2,FALSE),0)</f>
        <v>0</v>
      </c>
      <c r="W154" s="67">
        <f t="shared" ca="1" si="337"/>
        <v>0</v>
      </c>
      <c r="X154" s="23" t="str">
        <f t="shared" ca="1" si="336"/>
        <v/>
      </c>
      <c r="Y154" s="52" t="str">
        <f t="shared" ca="1" si="266"/>
        <v/>
      </c>
      <c r="Z154" s="68">
        <f ca="1">IFERROR(VLOOKUP(Y154,'（様式１号）３整理番号表'!$B$10:$H$16,2,FALSE),0)</f>
        <v>0</v>
      </c>
      <c r="AA154" s="52" t="str">
        <f t="shared" ca="1" si="267"/>
        <v/>
      </c>
      <c r="AB154" s="52" t="str">
        <f t="shared" ca="1" si="268"/>
        <v/>
      </c>
      <c r="AC154" s="68">
        <f ca="1">IFERROR(VLOOKUP(AB154,'（様式１号）３整理番号表'!$B$21:$H$22,2,FALSE),0)</f>
        <v>0</v>
      </c>
      <c r="AD154" s="52" t="str">
        <f t="shared" ca="1" si="262"/>
        <v/>
      </c>
      <c r="AE154" s="68">
        <f ca="1">IFERROR(VLOOKUP(AD154,'（様式１号）３整理番号表'!$B$26:$H$31,2,FALSE),0)</f>
        <v>0</v>
      </c>
      <c r="AF154" s="52" t="str">
        <f t="shared" ca="1" si="269"/>
        <v/>
      </c>
      <c r="AG154" s="68">
        <f ca="1">IFERROR(VLOOKUP(AF154,'（様式１号）３整理番号表'!$J$5:$N$59,2,FALSE),0)</f>
        <v>0</v>
      </c>
      <c r="AH154" s="51" t="str">
        <f t="shared" ca="1" si="270"/>
        <v/>
      </c>
      <c r="AI154" s="68">
        <f ca="1">IFERROR(VLOOKUP(AH154,'（様式１号）３整理番号表'!$P$5:$R$29,2,FALSE),0)</f>
        <v>0</v>
      </c>
      <c r="AJ154" s="71" t="str">
        <f t="shared" ca="1" si="271"/>
        <v/>
      </c>
      <c r="AK154" s="71" t="str">
        <f t="shared" ca="1" si="272"/>
        <v/>
      </c>
      <c r="AL154" s="71"/>
      <c r="AM154" s="51" t="str">
        <f t="shared" ca="1" si="273"/>
        <v/>
      </c>
      <c r="AN154" s="68">
        <f ca="1">IFERROR(VLOOKUP(AM154,'（様式１号）３整理番号表'!$P$5:$R$29,2,FALSE),0)</f>
        <v>0</v>
      </c>
      <c r="AO154" s="52" t="str">
        <f t="shared" ca="1" si="274"/>
        <v/>
      </c>
      <c r="AP154" s="68">
        <f t="shared" ca="1" si="338"/>
        <v>0</v>
      </c>
      <c r="AQ154" s="52" t="str">
        <f t="shared" ca="1" si="275"/>
        <v/>
      </c>
      <c r="AR154" s="23" t="str">
        <f t="shared" ca="1" si="276"/>
        <v/>
      </c>
      <c r="AS154" s="68" t="str">
        <f t="shared" ca="1" si="339"/>
        <v/>
      </c>
      <c r="AT154" s="188" t="str">
        <f t="shared" ca="1" si="277"/>
        <v/>
      </c>
      <c r="AU154" s="55" t="str">
        <f t="shared" ca="1" si="278"/>
        <v/>
      </c>
      <c r="AV154" s="655" t="str">
        <f t="shared" ca="1" si="256"/>
        <v/>
      </c>
      <c r="AW154" s="655" t="str">
        <f t="shared" ca="1" si="255"/>
        <v/>
      </c>
      <c r="AX154" s="655" t="str">
        <f t="shared" ca="1" si="255"/>
        <v/>
      </c>
      <c r="AY154" s="655" t="str">
        <f t="shared" ca="1" si="255"/>
        <v/>
      </c>
      <c r="AZ154" s="655" t="str">
        <f t="shared" ca="1" si="279"/>
        <v/>
      </c>
      <c r="BA154" s="655" t="str">
        <f t="shared" ca="1" si="257"/>
        <v/>
      </c>
      <c r="BB154" s="655" t="str">
        <f t="shared" ca="1" si="257"/>
        <v/>
      </c>
      <c r="BC154" s="655" t="str">
        <f t="shared" ca="1" si="257"/>
        <v/>
      </c>
      <c r="BD154" s="51" t="str">
        <f t="shared" ca="1" si="280"/>
        <v/>
      </c>
      <c r="BE154" s="52" t="str">
        <f t="shared" ca="1" si="281"/>
        <v/>
      </c>
      <c r="BF154" s="69">
        <f ca="1">IF(BD154&lt;&gt;"",INDEX('（様式１号）３整理番号表'!$AB$7:$AQ$12,MATCH(BD154,'（様式１号）３整理番号表'!$AA$7:$AA$12,0),MATCH(BE154,'（様式１号）３整理番号表'!$AB$6:$AQ$6,0)),0)</f>
        <v>0</v>
      </c>
      <c r="BG154" s="71" t="str">
        <f t="shared" ca="1" si="340"/>
        <v/>
      </c>
      <c r="BH154" s="54" t="str">
        <f t="shared" ca="1" si="341"/>
        <v/>
      </c>
      <c r="BI154" s="55" t="str">
        <f t="shared" ca="1" si="282"/>
        <v/>
      </c>
      <c r="BJ154" s="54" t="str">
        <f t="shared" ca="1" si="283"/>
        <v/>
      </c>
      <c r="BK154" s="53" t="str">
        <f t="shared" ca="1" si="284"/>
        <v/>
      </c>
      <c r="BL154" s="56" t="str">
        <f t="shared" ca="1" si="285"/>
        <v/>
      </c>
      <c r="BM154" s="57" t="str">
        <f t="shared" ca="1" si="286"/>
        <v/>
      </c>
      <c r="BN154" s="58" t="str">
        <f t="shared" ca="1" si="287"/>
        <v/>
      </c>
      <c r="BO154" s="56" t="str">
        <f t="shared" ca="1" si="288"/>
        <v/>
      </c>
      <c r="BP154" s="72" t="str">
        <f t="shared" ca="1" si="289"/>
        <v/>
      </c>
      <c r="BQ154" s="70" t="str">
        <f t="shared" ca="1" si="290"/>
        <v/>
      </c>
      <c r="BR154" s="160" t="str">
        <f t="shared" ca="1" si="323"/>
        <v/>
      </c>
      <c r="BS154" s="638" t="str">
        <f t="shared" ca="1" si="291"/>
        <v/>
      </c>
      <c r="BT154" s="51" t="str">
        <f t="shared" ca="1" si="292"/>
        <v/>
      </c>
      <c r="BU154" s="59" t="str">
        <f t="shared" ca="1" si="293"/>
        <v/>
      </c>
      <c r="BV154" s="60" t="str">
        <f t="shared" ca="1" si="294"/>
        <v/>
      </c>
      <c r="BW154" s="209">
        <f ca="1">IF('ポイント要件確認等（個別表）'!AD154=1,ROUNDDOWN('ポイント要件確認等（個別表）'!AV154,-3),IF('ポイント要件確認等（個別表）'!AD154=2,ROUNDDOWN('ポイント要件確認等（個別表）'!BH154,-3),IF('ポイント要件確認等（個別表）'!AD154=3,ROUNDDOWN('ポイント要件確認等（個別表）'!BT154,-3),0)))</f>
        <v>0</v>
      </c>
      <c r="BX154" s="60" t="str">
        <f t="shared" ca="1" si="295"/>
        <v/>
      </c>
      <c r="BY154" s="210" t="e">
        <f t="shared" ca="1" si="342"/>
        <v>#VALUE!</v>
      </c>
      <c r="BZ154" s="210">
        <f t="shared" ca="1" si="343"/>
        <v>0</v>
      </c>
      <c r="CA154" s="60" t="str">
        <f t="shared" ca="1" si="296"/>
        <v/>
      </c>
      <c r="CB154" s="60" t="str">
        <f t="shared" ca="1" si="297"/>
        <v/>
      </c>
      <c r="CC154" s="636"/>
      <c r="CD154" s="60" t="str">
        <f t="shared" ca="1" si="298"/>
        <v/>
      </c>
      <c r="CE154" s="161" t="str">
        <f t="shared" ca="1" si="299"/>
        <v/>
      </c>
      <c r="CF154" s="225" t="str">
        <f t="shared" ca="1" si="300"/>
        <v>含税額</v>
      </c>
      <c r="CG154" s="226" t="str">
        <f t="shared" ca="1" si="301"/>
        <v/>
      </c>
      <c r="CH154" s="61"/>
      <c r="CI154" s="223"/>
      <c r="CJ154" s="213">
        <v>144</v>
      </c>
      <c r="CK154" s="218"/>
      <c r="CL154" s="51"/>
      <c r="CM154" s="68" t="str">
        <f>IFERROR(VLOOKUP(CL154,'（様式１号）３整理番号表'!$T$5:$V$15,2,FALSE),"")</f>
        <v/>
      </c>
      <c r="CN154" s="52"/>
      <c r="CO154" s="68" t="str">
        <f>IFERROR(VLOOKUP(CN154,'（様式１号）３整理番号表'!$T$19:$V$24,2,FALSE),"")</f>
        <v/>
      </c>
      <c r="CP154" s="52"/>
      <c r="CQ154" s="210">
        <f t="shared" si="344"/>
        <v>0</v>
      </c>
      <c r="CR154" s="227">
        <f t="shared" si="345"/>
        <v>0</v>
      </c>
      <c r="CS154" s="335" t="str">
        <f t="shared" ca="1" si="324"/>
        <v/>
      </c>
      <c r="CT154" s="31" t="str">
        <f t="shared" ca="1" si="302"/>
        <v/>
      </c>
      <c r="CU154" s="30" t="str">
        <f t="shared" ca="1" si="325"/>
        <v/>
      </c>
      <c r="CV154" s="236" t="str">
        <f t="shared" ca="1" si="303"/>
        <v/>
      </c>
      <c r="CW154" s="236" t="str">
        <f t="shared" ca="1" si="304"/>
        <v/>
      </c>
      <c r="CX154" s="236" t="str">
        <f t="shared" ca="1" si="305"/>
        <v/>
      </c>
      <c r="CY154" s="236" t="str">
        <f t="shared" ca="1" si="306"/>
        <v/>
      </c>
      <c r="CZ154" s="296" t="str">
        <f ca="1">IFERROR(VLOOKUP($CS154,'（様式１号）３整理番号表'!$Z$19:$AB$32,3,FALSE),"")</f>
        <v/>
      </c>
      <c r="DA154" s="239" t="str">
        <f t="shared" ca="1" si="307"/>
        <v/>
      </c>
      <c r="DB154" s="5"/>
      <c r="DC154" s="301" t="str">
        <f t="shared" ca="1" si="326"/>
        <v/>
      </c>
      <c r="DD154" s="304" t="str">
        <f t="shared" ca="1" si="329"/>
        <v/>
      </c>
      <c r="DE154" s="293" t="str">
        <f t="shared" ca="1" si="330"/>
        <v/>
      </c>
      <c r="DF154" s="293" t="str">
        <f t="shared" ca="1" si="331"/>
        <v/>
      </c>
      <c r="DG154" s="293" t="str">
        <f t="shared" ca="1" si="332"/>
        <v/>
      </c>
      <c r="DH154" s="293" t="str">
        <f t="shared" ca="1" si="333"/>
        <v/>
      </c>
      <c r="DI154" s="309" t="str">
        <f t="shared" ca="1" si="334"/>
        <v/>
      </c>
      <c r="DJ154" s="315" t="str">
        <f t="shared" ca="1" si="308"/>
        <v/>
      </c>
      <c r="DK154" s="5" t="str">
        <f t="shared" ca="1" si="335"/>
        <v/>
      </c>
      <c r="DL154" s="6"/>
      <c r="DM154" s="304"/>
      <c r="DN154" s="7"/>
      <c r="DO154" s="7"/>
      <c r="DP154" s="7"/>
      <c r="DQ154" s="7"/>
      <c r="DR154" s="298" t="str">
        <f>IFERROR(VLOOKUP($DL154,'（様式１号）３整理番号表'!$Z$19:$AB$32,3,FALSE),"")</f>
        <v/>
      </c>
      <c r="DS154" s="239" t="str">
        <f t="shared" si="309"/>
        <v/>
      </c>
      <c r="DT154" s="5"/>
      <c r="DU154" s="8"/>
      <c r="DV154" s="62" t="str">
        <f t="shared" ca="1" si="310"/>
        <v/>
      </c>
      <c r="DX154" s="320">
        <f t="shared" ca="1" si="260"/>
        <v>0</v>
      </c>
      <c r="DY154" s="320">
        <f t="shared" ca="1" si="260"/>
        <v>0</v>
      </c>
      <c r="DZ154" s="320">
        <f t="shared" ca="1" si="260"/>
        <v>0</v>
      </c>
      <c r="EA154" s="320">
        <f t="shared" ca="1" si="260"/>
        <v>0</v>
      </c>
      <c r="EB154" s="320">
        <f t="shared" ca="1" si="260"/>
        <v>0</v>
      </c>
      <c r="EC154" s="320">
        <f t="shared" ca="1" si="260"/>
        <v>0</v>
      </c>
      <c r="ED154" s="320">
        <f t="shared" ca="1" si="260"/>
        <v>0</v>
      </c>
      <c r="EE154" s="320">
        <f t="shared" ca="1" si="260"/>
        <v>0</v>
      </c>
      <c r="EF154" s="320">
        <f t="shared" ca="1" si="260"/>
        <v>0</v>
      </c>
      <c r="EG154" s="320">
        <f t="shared" ca="1" si="260"/>
        <v>0</v>
      </c>
      <c r="EH154" s="320">
        <f t="shared" ref="DX154:EK172" ca="1" si="361">COUNTIF($CH154:$DT154,EH$8)</f>
        <v>0</v>
      </c>
      <c r="EI154" s="320">
        <f t="shared" ca="1" si="361"/>
        <v>0</v>
      </c>
      <c r="EJ154" s="320">
        <f t="shared" ca="1" si="361"/>
        <v>0</v>
      </c>
      <c r="EK154" s="320">
        <f t="shared" ca="1" si="361"/>
        <v>0</v>
      </c>
      <c r="EM154" s="278" t="str">
        <f t="shared" ca="1" si="360"/>
        <v/>
      </c>
      <c r="EN154" s="278" t="str">
        <f t="shared" ca="1" si="327"/>
        <v/>
      </c>
      <c r="EO154" s="278" t="str">
        <f t="shared" ca="1" si="328"/>
        <v/>
      </c>
      <c r="EP154" s="278" t="str">
        <f t="shared" ca="1" si="311"/>
        <v/>
      </c>
      <c r="EQ154" s="278" t="str">
        <f ca="1">IFERROR(INDEX('郵便番号（石川県）'!$A$3:$F$2574,MATCH(INDIRECT("'("&amp;EM154&amp;")'!E7"),'郵便番号（石川県）'!$A$3:$A$2574,0),6),"")</f>
        <v/>
      </c>
      <c r="ER154" s="278" t="str">
        <f ca="1">IFERROR(INDEX('郵便番号（石川県）'!$A$3:$F$2574,MATCH(INDIRECT("'("&amp;$EM154&amp;")'!E7"),'郵便番号（石川県）'!$A$3:$A$2574,0),5),"")</f>
        <v/>
      </c>
      <c r="ES154" s="278" t="str">
        <f t="shared" ca="1" si="312"/>
        <v/>
      </c>
      <c r="ET154" s="278" t="str">
        <f t="shared" ca="1" si="313"/>
        <v/>
      </c>
      <c r="EU154" s="278" t="str">
        <f t="shared" ca="1" si="314"/>
        <v/>
      </c>
      <c r="EV154" s="278" t="str">
        <f t="shared" ca="1" si="315"/>
        <v/>
      </c>
      <c r="EW154" s="278" t="str">
        <f t="shared" ca="1" si="316"/>
        <v/>
      </c>
      <c r="EX154" s="278" t="str">
        <f t="shared" ca="1" si="317"/>
        <v/>
      </c>
      <c r="EY154" s="278" t="str">
        <f t="shared" ca="1" si="318"/>
        <v/>
      </c>
      <c r="EZ154" s="278" t="str">
        <f t="shared" ca="1" si="319"/>
        <v/>
      </c>
      <c r="FA154" s="278" t="str">
        <f t="shared" ca="1" si="320"/>
        <v/>
      </c>
      <c r="FB154" s="661" t="str">
        <f t="shared" ca="1" si="321"/>
        <v/>
      </c>
      <c r="FC154" s="664">
        <v>144</v>
      </c>
      <c r="FD154" s="279" t="str">
        <f t="shared" ca="1" si="322"/>
        <v/>
      </c>
    </row>
    <row r="155" spans="1:160" ht="34.5" customHeight="1" x14ac:dyDescent="0.15">
      <c r="A155" s="401">
        <f t="shared" ca="1" si="24"/>
        <v>0</v>
      </c>
      <c r="B155" s="402">
        <f t="shared" si="261"/>
        <v>1</v>
      </c>
      <c r="C155" s="403">
        <f t="shared" ca="1" si="348"/>
        <v>0</v>
      </c>
      <c r="D155" s="403">
        <f t="shared" ca="1" si="349"/>
        <v>0</v>
      </c>
      <c r="E155" s="403">
        <f t="shared" ca="1" si="350"/>
        <v>0</v>
      </c>
      <c r="F155" s="403">
        <f t="shared" ca="1" si="351"/>
        <v>0</v>
      </c>
      <c r="G155" s="403">
        <f t="shared" ca="1" si="352"/>
        <v>0</v>
      </c>
      <c r="H155" s="403">
        <f t="shared" si="353"/>
        <v>0</v>
      </c>
      <c r="I155" s="403">
        <f t="shared" ca="1" si="354"/>
        <v>0</v>
      </c>
      <c r="J155" s="403">
        <f t="shared" ca="1" si="355"/>
        <v>0</v>
      </c>
      <c r="K155" s="402">
        <f t="shared" ca="1" si="356"/>
        <v>0</v>
      </c>
      <c r="L155" s="402">
        <f t="shared" ca="1" si="357"/>
        <v>0</v>
      </c>
      <c r="M155" s="402">
        <f t="shared" ca="1" si="358"/>
        <v>0</v>
      </c>
      <c r="N155" s="404" t="str">
        <f t="shared" ca="1" si="359"/>
        <v>石川県</v>
      </c>
      <c r="O155" s="63"/>
      <c r="P155" s="145" t="s">
        <v>412</v>
      </c>
      <c r="Q155" s="322" t="str">
        <f t="shared" ca="1" si="263"/>
        <v/>
      </c>
      <c r="R155" s="322" t="str">
        <f t="shared" ca="1" si="264"/>
        <v/>
      </c>
      <c r="S155" s="32" t="str">
        <f t="shared" ca="1" si="346"/>
        <v/>
      </c>
      <c r="T155" s="32" t="str">
        <f t="shared" ca="1" si="347"/>
        <v/>
      </c>
      <c r="U155" s="186" t="str">
        <f t="shared" ca="1" si="265"/>
        <v/>
      </c>
      <c r="V155" s="326">
        <f ca="1">IFERROR(VLOOKUP(U155,'（様式１号）３整理番号表'!$B$4:$H$5,2,FALSE),0)</f>
        <v>0</v>
      </c>
      <c r="W155" s="67">
        <f t="shared" ca="1" si="337"/>
        <v>0</v>
      </c>
      <c r="X155" s="23" t="str">
        <f t="shared" ca="1" si="336"/>
        <v/>
      </c>
      <c r="Y155" s="52" t="str">
        <f t="shared" ca="1" si="266"/>
        <v/>
      </c>
      <c r="Z155" s="68">
        <f ca="1">IFERROR(VLOOKUP(Y155,'（様式１号）３整理番号表'!$B$10:$H$16,2,FALSE),0)</f>
        <v>0</v>
      </c>
      <c r="AA155" s="52" t="str">
        <f t="shared" ca="1" si="267"/>
        <v/>
      </c>
      <c r="AB155" s="52" t="str">
        <f t="shared" ca="1" si="268"/>
        <v/>
      </c>
      <c r="AC155" s="68">
        <f ca="1">IFERROR(VLOOKUP(AB155,'（様式１号）３整理番号表'!$B$21:$H$22,2,FALSE),0)</f>
        <v>0</v>
      </c>
      <c r="AD155" s="52" t="str">
        <f t="shared" ca="1" si="262"/>
        <v/>
      </c>
      <c r="AE155" s="68">
        <f ca="1">IFERROR(VLOOKUP(AD155,'（様式１号）３整理番号表'!$B$26:$H$31,2,FALSE),0)</f>
        <v>0</v>
      </c>
      <c r="AF155" s="52" t="str">
        <f t="shared" ca="1" si="269"/>
        <v/>
      </c>
      <c r="AG155" s="68">
        <f ca="1">IFERROR(VLOOKUP(AF155,'（様式１号）３整理番号表'!$J$5:$N$59,2,FALSE),0)</f>
        <v>0</v>
      </c>
      <c r="AH155" s="51" t="str">
        <f t="shared" ca="1" si="270"/>
        <v/>
      </c>
      <c r="AI155" s="68">
        <f ca="1">IFERROR(VLOOKUP(AH155,'（様式１号）３整理番号表'!$P$5:$R$29,2,FALSE),0)</f>
        <v>0</v>
      </c>
      <c r="AJ155" s="71" t="str">
        <f t="shared" ca="1" si="271"/>
        <v/>
      </c>
      <c r="AK155" s="71" t="str">
        <f t="shared" ca="1" si="272"/>
        <v/>
      </c>
      <c r="AL155" s="71"/>
      <c r="AM155" s="51" t="str">
        <f t="shared" ca="1" si="273"/>
        <v/>
      </c>
      <c r="AN155" s="68">
        <f ca="1">IFERROR(VLOOKUP(AM155,'（様式１号）３整理番号表'!$P$5:$R$29,2,FALSE),0)</f>
        <v>0</v>
      </c>
      <c r="AO155" s="52" t="str">
        <f t="shared" ca="1" si="274"/>
        <v/>
      </c>
      <c r="AP155" s="68">
        <f t="shared" ca="1" si="338"/>
        <v>0</v>
      </c>
      <c r="AQ155" s="52" t="str">
        <f t="shared" ca="1" si="275"/>
        <v/>
      </c>
      <c r="AR155" s="23" t="str">
        <f t="shared" ca="1" si="276"/>
        <v/>
      </c>
      <c r="AS155" s="68" t="str">
        <f t="shared" ca="1" si="339"/>
        <v/>
      </c>
      <c r="AT155" s="188" t="str">
        <f t="shared" ca="1" si="277"/>
        <v/>
      </c>
      <c r="AU155" s="55" t="str">
        <f t="shared" ca="1" si="278"/>
        <v/>
      </c>
      <c r="AV155" s="655" t="str">
        <f t="shared" ca="1" si="256"/>
        <v/>
      </c>
      <c r="AW155" s="655" t="str">
        <f t="shared" ca="1" si="256"/>
        <v/>
      </c>
      <c r="AX155" s="655" t="str">
        <f t="shared" ca="1" si="256"/>
        <v/>
      </c>
      <c r="AY155" s="655" t="str">
        <f t="shared" ca="1" si="256"/>
        <v/>
      </c>
      <c r="AZ155" s="655" t="str">
        <f t="shared" ca="1" si="279"/>
        <v/>
      </c>
      <c r="BA155" s="655" t="str">
        <f t="shared" ca="1" si="257"/>
        <v/>
      </c>
      <c r="BB155" s="655" t="str">
        <f t="shared" ca="1" si="257"/>
        <v/>
      </c>
      <c r="BC155" s="655" t="str">
        <f t="shared" ca="1" si="257"/>
        <v/>
      </c>
      <c r="BD155" s="51" t="str">
        <f t="shared" ca="1" si="280"/>
        <v/>
      </c>
      <c r="BE155" s="52" t="str">
        <f t="shared" ca="1" si="281"/>
        <v/>
      </c>
      <c r="BF155" s="69">
        <f ca="1">IF(BD155&lt;&gt;"",INDEX('（様式１号）３整理番号表'!$AB$7:$AQ$12,MATCH(BD155,'（様式１号）３整理番号表'!$AA$7:$AA$12,0),MATCH(BE155,'（様式１号）３整理番号表'!$AB$6:$AQ$6,0)),0)</f>
        <v>0</v>
      </c>
      <c r="BG155" s="71" t="str">
        <f t="shared" ca="1" si="340"/>
        <v/>
      </c>
      <c r="BH155" s="54" t="str">
        <f t="shared" ca="1" si="341"/>
        <v/>
      </c>
      <c r="BI155" s="55" t="str">
        <f t="shared" ca="1" si="282"/>
        <v/>
      </c>
      <c r="BJ155" s="54" t="str">
        <f t="shared" ca="1" si="283"/>
        <v/>
      </c>
      <c r="BK155" s="53" t="str">
        <f t="shared" ca="1" si="284"/>
        <v/>
      </c>
      <c r="BL155" s="56" t="str">
        <f t="shared" ca="1" si="285"/>
        <v/>
      </c>
      <c r="BM155" s="57" t="str">
        <f t="shared" ca="1" si="286"/>
        <v/>
      </c>
      <c r="BN155" s="58" t="str">
        <f t="shared" ca="1" si="287"/>
        <v/>
      </c>
      <c r="BO155" s="56" t="str">
        <f t="shared" ca="1" si="288"/>
        <v/>
      </c>
      <c r="BP155" s="72" t="str">
        <f t="shared" ca="1" si="289"/>
        <v/>
      </c>
      <c r="BQ155" s="70" t="str">
        <f t="shared" ca="1" si="290"/>
        <v/>
      </c>
      <c r="BR155" s="160" t="str">
        <f t="shared" ca="1" si="323"/>
        <v/>
      </c>
      <c r="BS155" s="638" t="str">
        <f t="shared" ca="1" si="291"/>
        <v/>
      </c>
      <c r="BT155" s="51" t="str">
        <f t="shared" ca="1" si="292"/>
        <v/>
      </c>
      <c r="BU155" s="59" t="str">
        <f t="shared" ca="1" si="293"/>
        <v/>
      </c>
      <c r="BV155" s="60" t="str">
        <f t="shared" ca="1" si="294"/>
        <v/>
      </c>
      <c r="BW155" s="209">
        <f ca="1">IF('ポイント要件確認等（個別表）'!AD155=1,ROUNDDOWN('ポイント要件確認等（個別表）'!AV155,-3),IF('ポイント要件確認等（個別表）'!AD155=2,ROUNDDOWN('ポイント要件確認等（個別表）'!BH155,-3),IF('ポイント要件確認等（個別表）'!AD155=3,ROUNDDOWN('ポイント要件確認等（個別表）'!BT155,-3),0)))</f>
        <v>0</v>
      </c>
      <c r="BX155" s="60" t="str">
        <f t="shared" ca="1" si="295"/>
        <v/>
      </c>
      <c r="BY155" s="210" t="e">
        <f t="shared" ca="1" si="342"/>
        <v>#VALUE!</v>
      </c>
      <c r="BZ155" s="210">
        <f t="shared" ca="1" si="343"/>
        <v>0</v>
      </c>
      <c r="CA155" s="60" t="str">
        <f t="shared" ca="1" si="296"/>
        <v/>
      </c>
      <c r="CB155" s="60" t="str">
        <f t="shared" ca="1" si="297"/>
        <v/>
      </c>
      <c r="CC155" s="636"/>
      <c r="CD155" s="60" t="str">
        <f t="shared" ca="1" si="298"/>
        <v/>
      </c>
      <c r="CE155" s="161" t="str">
        <f t="shared" ca="1" si="299"/>
        <v/>
      </c>
      <c r="CF155" s="225" t="str">
        <f t="shared" ca="1" si="300"/>
        <v>含税額</v>
      </c>
      <c r="CG155" s="226" t="str">
        <f t="shared" ca="1" si="301"/>
        <v/>
      </c>
      <c r="CH155" s="61"/>
      <c r="CI155" s="223"/>
      <c r="CJ155" s="213">
        <v>145</v>
      </c>
      <c r="CK155" s="218"/>
      <c r="CL155" s="51"/>
      <c r="CM155" s="68" t="str">
        <f>IFERROR(VLOOKUP(CL155,'（様式１号）３整理番号表'!$T$5:$V$15,2,FALSE),"")</f>
        <v/>
      </c>
      <c r="CN155" s="52"/>
      <c r="CO155" s="68" t="str">
        <f>IFERROR(VLOOKUP(CN155,'（様式１号）３整理番号表'!$T$19:$V$24,2,FALSE),"")</f>
        <v/>
      </c>
      <c r="CP155" s="52"/>
      <c r="CQ155" s="210">
        <f t="shared" si="344"/>
        <v>0</v>
      </c>
      <c r="CR155" s="227">
        <f t="shared" si="345"/>
        <v>0</v>
      </c>
      <c r="CS155" s="335" t="str">
        <f t="shared" ca="1" si="324"/>
        <v/>
      </c>
      <c r="CT155" s="31" t="str">
        <f t="shared" ca="1" si="302"/>
        <v/>
      </c>
      <c r="CU155" s="30" t="str">
        <f t="shared" ca="1" si="325"/>
        <v/>
      </c>
      <c r="CV155" s="236" t="str">
        <f t="shared" ca="1" si="303"/>
        <v/>
      </c>
      <c r="CW155" s="236" t="str">
        <f t="shared" ca="1" si="304"/>
        <v/>
      </c>
      <c r="CX155" s="236" t="str">
        <f t="shared" ca="1" si="305"/>
        <v/>
      </c>
      <c r="CY155" s="236" t="str">
        <f t="shared" ca="1" si="306"/>
        <v/>
      </c>
      <c r="CZ155" s="296" t="str">
        <f ca="1">IFERROR(VLOOKUP($CS155,'（様式１号）３整理番号表'!$Z$19:$AB$32,3,FALSE),"")</f>
        <v/>
      </c>
      <c r="DA155" s="239" t="str">
        <f t="shared" ca="1" si="307"/>
        <v/>
      </c>
      <c r="DB155" s="5"/>
      <c r="DC155" s="301" t="str">
        <f t="shared" ca="1" si="326"/>
        <v/>
      </c>
      <c r="DD155" s="304" t="str">
        <f t="shared" ca="1" si="329"/>
        <v/>
      </c>
      <c r="DE155" s="293" t="str">
        <f t="shared" ca="1" si="330"/>
        <v/>
      </c>
      <c r="DF155" s="293" t="str">
        <f t="shared" ca="1" si="331"/>
        <v/>
      </c>
      <c r="DG155" s="293" t="str">
        <f t="shared" ca="1" si="332"/>
        <v/>
      </c>
      <c r="DH155" s="293" t="str">
        <f t="shared" ca="1" si="333"/>
        <v/>
      </c>
      <c r="DI155" s="309" t="str">
        <f t="shared" ca="1" si="334"/>
        <v/>
      </c>
      <c r="DJ155" s="315" t="str">
        <f t="shared" ca="1" si="308"/>
        <v/>
      </c>
      <c r="DK155" s="5" t="str">
        <f t="shared" ca="1" si="335"/>
        <v/>
      </c>
      <c r="DL155" s="6"/>
      <c r="DM155" s="304"/>
      <c r="DN155" s="7"/>
      <c r="DO155" s="7"/>
      <c r="DP155" s="7"/>
      <c r="DQ155" s="7"/>
      <c r="DR155" s="298" t="str">
        <f>IFERROR(VLOOKUP($DL155,'（様式１号）３整理番号表'!$Z$19:$AB$32,3,FALSE),"")</f>
        <v/>
      </c>
      <c r="DS155" s="239" t="str">
        <f t="shared" si="309"/>
        <v/>
      </c>
      <c r="DT155" s="5"/>
      <c r="DU155" s="8"/>
      <c r="DV155" s="62" t="str">
        <f t="shared" ca="1" si="310"/>
        <v/>
      </c>
      <c r="DX155" s="320">
        <f t="shared" ca="1" si="361"/>
        <v>0</v>
      </c>
      <c r="DY155" s="320">
        <f t="shared" ca="1" si="361"/>
        <v>0</v>
      </c>
      <c r="DZ155" s="320">
        <f t="shared" ca="1" si="361"/>
        <v>0</v>
      </c>
      <c r="EA155" s="320">
        <f t="shared" ca="1" si="361"/>
        <v>0</v>
      </c>
      <c r="EB155" s="320">
        <f t="shared" ca="1" si="361"/>
        <v>0</v>
      </c>
      <c r="EC155" s="320">
        <f t="shared" ca="1" si="361"/>
        <v>0</v>
      </c>
      <c r="ED155" s="320">
        <f t="shared" ca="1" si="361"/>
        <v>0</v>
      </c>
      <c r="EE155" s="320">
        <f t="shared" ca="1" si="361"/>
        <v>0</v>
      </c>
      <c r="EF155" s="320">
        <f t="shared" ca="1" si="361"/>
        <v>0</v>
      </c>
      <c r="EG155" s="320">
        <f t="shared" ca="1" si="361"/>
        <v>0</v>
      </c>
      <c r="EH155" s="320">
        <f t="shared" ca="1" si="361"/>
        <v>0</v>
      </c>
      <c r="EI155" s="320">
        <f t="shared" ca="1" si="361"/>
        <v>0</v>
      </c>
      <c r="EJ155" s="320">
        <f t="shared" ca="1" si="361"/>
        <v>0</v>
      </c>
      <c r="EK155" s="320">
        <f t="shared" ca="1" si="361"/>
        <v>0</v>
      </c>
      <c r="EM155" s="278" t="str">
        <f t="shared" ca="1" si="360"/>
        <v/>
      </c>
      <c r="EN155" s="278" t="str">
        <f t="shared" ca="1" si="327"/>
        <v/>
      </c>
      <c r="EO155" s="278" t="str">
        <f t="shared" ca="1" si="328"/>
        <v/>
      </c>
      <c r="EP155" s="278" t="str">
        <f t="shared" ca="1" si="311"/>
        <v/>
      </c>
      <c r="EQ155" s="278" t="str">
        <f ca="1">IFERROR(INDEX('郵便番号（石川県）'!$A$3:$F$2574,MATCH(INDIRECT("'("&amp;EM155&amp;")'!E7"),'郵便番号（石川県）'!$A$3:$A$2574,0),6),"")</f>
        <v/>
      </c>
      <c r="ER155" s="278" t="str">
        <f ca="1">IFERROR(INDEX('郵便番号（石川県）'!$A$3:$F$2574,MATCH(INDIRECT("'("&amp;$EM155&amp;")'!E7"),'郵便番号（石川県）'!$A$3:$A$2574,0),5),"")</f>
        <v/>
      </c>
      <c r="ES155" s="278" t="str">
        <f t="shared" ca="1" si="312"/>
        <v/>
      </c>
      <c r="ET155" s="278" t="str">
        <f t="shared" ca="1" si="313"/>
        <v/>
      </c>
      <c r="EU155" s="278" t="str">
        <f t="shared" ca="1" si="314"/>
        <v/>
      </c>
      <c r="EV155" s="278" t="str">
        <f t="shared" ca="1" si="315"/>
        <v/>
      </c>
      <c r="EW155" s="278" t="str">
        <f t="shared" ca="1" si="316"/>
        <v/>
      </c>
      <c r="EX155" s="278" t="str">
        <f t="shared" ca="1" si="317"/>
        <v/>
      </c>
      <c r="EY155" s="278" t="str">
        <f t="shared" ca="1" si="318"/>
        <v/>
      </c>
      <c r="EZ155" s="278" t="str">
        <f t="shared" ca="1" si="319"/>
        <v/>
      </c>
      <c r="FA155" s="278" t="str">
        <f t="shared" ca="1" si="320"/>
        <v/>
      </c>
      <c r="FB155" s="661" t="str">
        <f t="shared" ca="1" si="321"/>
        <v/>
      </c>
      <c r="FC155" s="663">
        <v>145</v>
      </c>
      <c r="FD155" s="279" t="str">
        <f t="shared" ca="1" si="322"/>
        <v/>
      </c>
    </row>
    <row r="156" spans="1:160" ht="34.5" customHeight="1" x14ac:dyDescent="0.15">
      <c r="A156" s="401">
        <f t="shared" ca="1" si="24"/>
        <v>0</v>
      </c>
      <c r="B156" s="402">
        <f t="shared" si="261"/>
        <v>1</v>
      </c>
      <c r="C156" s="403">
        <f t="shared" ca="1" si="348"/>
        <v>0</v>
      </c>
      <c r="D156" s="403">
        <f t="shared" ca="1" si="349"/>
        <v>0</v>
      </c>
      <c r="E156" s="403">
        <f t="shared" ca="1" si="350"/>
        <v>0</v>
      </c>
      <c r="F156" s="403">
        <f t="shared" ca="1" si="351"/>
        <v>0</v>
      </c>
      <c r="G156" s="403">
        <f t="shared" ca="1" si="352"/>
        <v>0</v>
      </c>
      <c r="H156" s="403">
        <f t="shared" si="353"/>
        <v>0</v>
      </c>
      <c r="I156" s="403">
        <f t="shared" ca="1" si="354"/>
        <v>0</v>
      </c>
      <c r="J156" s="403">
        <f t="shared" ca="1" si="355"/>
        <v>0</v>
      </c>
      <c r="K156" s="402">
        <f t="shared" ca="1" si="356"/>
        <v>0</v>
      </c>
      <c r="L156" s="402">
        <f t="shared" ca="1" si="357"/>
        <v>0</v>
      </c>
      <c r="M156" s="402">
        <f t="shared" ca="1" si="358"/>
        <v>0</v>
      </c>
      <c r="N156" s="404" t="str">
        <f t="shared" ca="1" si="359"/>
        <v>石川県</v>
      </c>
      <c r="O156" s="63"/>
      <c r="P156" s="145" t="s">
        <v>412</v>
      </c>
      <c r="Q156" s="322" t="str">
        <f t="shared" ca="1" si="263"/>
        <v/>
      </c>
      <c r="R156" s="322" t="str">
        <f t="shared" ca="1" si="264"/>
        <v/>
      </c>
      <c r="S156" s="32" t="str">
        <f t="shared" ca="1" si="346"/>
        <v/>
      </c>
      <c r="T156" s="32" t="str">
        <f t="shared" ca="1" si="347"/>
        <v/>
      </c>
      <c r="U156" s="186" t="str">
        <f t="shared" ca="1" si="265"/>
        <v/>
      </c>
      <c r="V156" s="326">
        <f ca="1">IFERROR(VLOOKUP(U156,'（様式１号）３整理番号表'!$B$4:$H$5,2,FALSE),0)</f>
        <v>0</v>
      </c>
      <c r="W156" s="67">
        <f t="shared" ca="1" si="337"/>
        <v>0</v>
      </c>
      <c r="X156" s="23" t="str">
        <f t="shared" ca="1" si="336"/>
        <v/>
      </c>
      <c r="Y156" s="52" t="str">
        <f t="shared" ca="1" si="266"/>
        <v/>
      </c>
      <c r="Z156" s="68">
        <f ca="1">IFERROR(VLOOKUP(Y156,'（様式１号）３整理番号表'!$B$10:$H$16,2,FALSE),0)</f>
        <v>0</v>
      </c>
      <c r="AA156" s="52" t="str">
        <f t="shared" ca="1" si="267"/>
        <v/>
      </c>
      <c r="AB156" s="52" t="str">
        <f t="shared" ca="1" si="268"/>
        <v/>
      </c>
      <c r="AC156" s="68">
        <f ca="1">IFERROR(VLOOKUP(AB156,'（様式１号）３整理番号表'!$B$21:$H$22,2,FALSE),0)</f>
        <v>0</v>
      </c>
      <c r="AD156" s="52" t="str">
        <f t="shared" ca="1" si="262"/>
        <v/>
      </c>
      <c r="AE156" s="68">
        <f ca="1">IFERROR(VLOOKUP(AD156,'（様式１号）３整理番号表'!$B$26:$H$31,2,FALSE),0)</f>
        <v>0</v>
      </c>
      <c r="AF156" s="52" t="str">
        <f t="shared" ca="1" si="269"/>
        <v/>
      </c>
      <c r="AG156" s="68">
        <f ca="1">IFERROR(VLOOKUP(AF156,'（様式１号）３整理番号表'!$J$5:$N$59,2,FALSE),0)</f>
        <v>0</v>
      </c>
      <c r="AH156" s="51" t="str">
        <f t="shared" ca="1" si="270"/>
        <v/>
      </c>
      <c r="AI156" s="68">
        <f ca="1">IFERROR(VLOOKUP(AH156,'（様式１号）３整理番号表'!$P$5:$R$29,2,FALSE),0)</f>
        <v>0</v>
      </c>
      <c r="AJ156" s="71" t="str">
        <f t="shared" ca="1" si="271"/>
        <v/>
      </c>
      <c r="AK156" s="71" t="str">
        <f t="shared" ca="1" si="272"/>
        <v/>
      </c>
      <c r="AL156" s="71"/>
      <c r="AM156" s="51" t="str">
        <f t="shared" ca="1" si="273"/>
        <v/>
      </c>
      <c r="AN156" s="68">
        <f ca="1">IFERROR(VLOOKUP(AM156,'（様式１号）３整理番号表'!$P$5:$R$29,2,FALSE),0)</f>
        <v>0</v>
      </c>
      <c r="AO156" s="52" t="str">
        <f t="shared" ca="1" si="274"/>
        <v/>
      </c>
      <c r="AP156" s="68">
        <f t="shared" ca="1" si="338"/>
        <v>0</v>
      </c>
      <c r="AQ156" s="52" t="str">
        <f t="shared" ca="1" si="275"/>
        <v/>
      </c>
      <c r="AR156" s="23" t="str">
        <f t="shared" ca="1" si="276"/>
        <v/>
      </c>
      <c r="AS156" s="68" t="str">
        <f t="shared" ca="1" si="339"/>
        <v/>
      </c>
      <c r="AT156" s="188" t="str">
        <f t="shared" ca="1" si="277"/>
        <v/>
      </c>
      <c r="AU156" s="55" t="str">
        <f t="shared" ca="1" si="278"/>
        <v/>
      </c>
      <c r="AV156" s="655" t="str">
        <f t="shared" ref="AV156:AY219" ca="1" si="362">IF($AU156="","",$AU156)</f>
        <v/>
      </c>
      <c r="AW156" s="655" t="str">
        <f t="shared" ca="1" si="362"/>
        <v/>
      </c>
      <c r="AX156" s="655" t="str">
        <f t="shared" ca="1" si="362"/>
        <v/>
      </c>
      <c r="AY156" s="655" t="str">
        <f t="shared" ca="1" si="362"/>
        <v/>
      </c>
      <c r="AZ156" s="655" t="str">
        <f t="shared" ca="1" si="279"/>
        <v/>
      </c>
      <c r="BA156" s="655" t="str">
        <f t="shared" ref="BA156:BC219" ca="1" si="363">IF($AZ156="","",$AZ156)</f>
        <v/>
      </c>
      <c r="BB156" s="655" t="str">
        <f t="shared" ca="1" si="363"/>
        <v/>
      </c>
      <c r="BC156" s="655" t="str">
        <f t="shared" ca="1" si="363"/>
        <v/>
      </c>
      <c r="BD156" s="51" t="str">
        <f t="shared" ca="1" si="280"/>
        <v/>
      </c>
      <c r="BE156" s="52" t="str">
        <f t="shared" ca="1" si="281"/>
        <v/>
      </c>
      <c r="BF156" s="69">
        <f ca="1">IF(BD156&lt;&gt;"",INDEX('（様式１号）３整理番号表'!$AB$7:$AQ$12,MATCH(BD156,'（様式１号）３整理番号表'!$AA$7:$AA$12,0),MATCH(BE156,'（様式１号）３整理番号表'!$AB$6:$AQ$6,0)),0)</f>
        <v>0</v>
      </c>
      <c r="BG156" s="71" t="str">
        <f t="shared" ca="1" si="340"/>
        <v/>
      </c>
      <c r="BH156" s="54" t="str">
        <f t="shared" ca="1" si="341"/>
        <v/>
      </c>
      <c r="BI156" s="55" t="str">
        <f t="shared" ca="1" si="282"/>
        <v/>
      </c>
      <c r="BJ156" s="54" t="str">
        <f t="shared" ca="1" si="283"/>
        <v/>
      </c>
      <c r="BK156" s="53" t="str">
        <f t="shared" ca="1" si="284"/>
        <v/>
      </c>
      <c r="BL156" s="56" t="str">
        <f t="shared" ca="1" si="285"/>
        <v/>
      </c>
      <c r="BM156" s="57" t="str">
        <f t="shared" ca="1" si="286"/>
        <v/>
      </c>
      <c r="BN156" s="58" t="str">
        <f t="shared" ca="1" si="287"/>
        <v/>
      </c>
      <c r="BO156" s="56" t="str">
        <f t="shared" ca="1" si="288"/>
        <v/>
      </c>
      <c r="BP156" s="72" t="str">
        <f t="shared" ca="1" si="289"/>
        <v/>
      </c>
      <c r="BQ156" s="70" t="str">
        <f t="shared" ca="1" si="290"/>
        <v/>
      </c>
      <c r="BR156" s="160" t="str">
        <f t="shared" ca="1" si="323"/>
        <v/>
      </c>
      <c r="BS156" s="638" t="str">
        <f t="shared" ca="1" si="291"/>
        <v/>
      </c>
      <c r="BT156" s="51" t="str">
        <f t="shared" ca="1" si="292"/>
        <v/>
      </c>
      <c r="BU156" s="59" t="str">
        <f t="shared" ca="1" si="293"/>
        <v/>
      </c>
      <c r="BV156" s="60" t="str">
        <f t="shared" ca="1" si="294"/>
        <v/>
      </c>
      <c r="BW156" s="209">
        <f ca="1">IF('ポイント要件確認等（個別表）'!AD156=1,ROUNDDOWN('ポイント要件確認等（個別表）'!AV156,-3),IF('ポイント要件確認等（個別表）'!AD156=2,ROUNDDOWN('ポイント要件確認等（個別表）'!BH156,-3),IF('ポイント要件確認等（個別表）'!AD156=3,ROUNDDOWN('ポイント要件確認等（個別表）'!BT156,-3),0)))</f>
        <v>0</v>
      </c>
      <c r="BX156" s="60" t="str">
        <f t="shared" ca="1" si="295"/>
        <v/>
      </c>
      <c r="BY156" s="210" t="e">
        <f t="shared" ca="1" si="342"/>
        <v>#VALUE!</v>
      </c>
      <c r="BZ156" s="210">
        <f t="shared" ca="1" si="343"/>
        <v>0</v>
      </c>
      <c r="CA156" s="60" t="str">
        <f t="shared" ca="1" si="296"/>
        <v/>
      </c>
      <c r="CB156" s="60" t="str">
        <f t="shared" ca="1" si="297"/>
        <v/>
      </c>
      <c r="CC156" s="636"/>
      <c r="CD156" s="60" t="str">
        <f t="shared" ca="1" si="298"/>
        <v/>
      </c>
      <c r="CE156" s="161" t="str">
        <f t="shared" ca="1" si="299"/>
        <v/>
      </c>
      <c r="CF156" s="225" t="str">
        <f t="shared" ca="1" si="300"/>
        <v>含税額</v>
      </c>
      <c r="CG156" s="226" t="str">
        <f t="shared" ca="1" si="301"/>
        <v/>
      </c>
      <c r="CH156" s="61"/>
      <c r="CI156" s="223"/>
      <c r="CJ156" s="213">
        <v>146</v>
      </c>
      <c r="CK156" s="218"/>
      <c r="CL156" s="51"/>
      <c r="CM156" s="68" t="str">
        <f>IFERROR(VLOOKUP(CL156,'（様式１号）３整理番号表'!$T$5:$V$15,2,FALSE),"")</f>
        <v/>
      </c>
      <c r="CN156" s="52"/>
      <c r="CO156" s="68" t="str">
        <f>IFERROR(VLOOKUP(CN156,'（様式１号）３整理番号表'!$T$19:$V$24,2,FALSE),"")</f>
        <v/>
      </c>
      <c r="CP156" s="52"/>
      <c r="CQ156" s="210">
        <f t="shared" si="344"/>
        <v>0</v>
      </c>
      <c r="CR156" s="227">
        <f t="shared" si="345"/>
        <v>0</v>
      </c>
      <c r="CS156" s="335" t="str">
        <f t="shared" ca="1" si="324"/>
        <v/>
      </c>
      <c r="CT156" s="31" t="str">
        <f t="shared" ca="1" si="302"/>
        <v/>
      </c>
      <c r="CU156" s="30" t="str">
        <f t="shared" ca="1" si="325"/>
        <v/>
      </c>
      <c r="CV156" s="236" t="str">
        <f t="shared" ca="1" si="303"/>
        <v/>
      </c>
      <c r="CW156" s="236" t="str">
        <f t="shared" ca="1" si="304"/>
        <v/>
      </c>
      <c r="CX156" s="236" t="str">
        <f t="shared" ca="1" si="305"/>
        <v/>
      </c>
      <c r="CY156" s="236" t="str">
        <f t="shared" ca="1" si="306"/>
        <v/>
      </c>
      <c r="CZ156" s="296" t="str">
        <f ca="1">IFERROR(VLOOKUP($CS156,'（様式１号）３整理番号表'!$Z$19:$AB$32,3,FALSE),"")</f>
        <v/>
      </c>
      <c r="DA156" s="239" t="str">
        <f t="shared" ca="1" si="307"/>
        <v/>
      </c>
      <c r="DB156" s="5"/>
      <c r="DC156" s="301" t="str">
        <f t="shared" ca="1" si="326"/>
        <v/>
      </c>
      <c r="DD156" s="304" t="str">
        <f t="shared" ca="1" si="329"/>
        <v/>
      </c>
      <c r="DE156" s="293" t="str">
        <f t="shared" ca="1" si="330"/>
        <v/>
      </c>
      <c r="DF156" s="293" t="str">
        <f t="shared" ca="1" si="331"/>
        <v/>
      </c>
      <c r="DG156" s="293" t="str">
        <f t="shared" ca="1" si="332"/>
        <v/>
      </c>
      <c r="DH156" s="293" t="str">
        <f t="shared" ca="1" si="333"/>
        <v/>
      </c>
      <c r="DI156" s="309" t="str">
        <f t="shared" ca="1" si="334"/>
        <v/>
      </c>
      <c r="DJ156" s="315" t="str">
        <f t="shared" ca="1" si="308"/>
        <v/>
      </c>
      <c r="DK156" s="5" t="str">
        <f t="shared" ca="1" si="335"/>
        <v/>
      </c>
      <c r="DL156" s="6"/>
      <c r="DM156" s="304"/>
      <c r="DN156" s="7"/>
      <c r="DO156" s="7"/>
      <c r="DP156" s="7"/>
      <c r="DQ156" s="7"/>
      <c r="DR156" s="298" t="str">
        <f>IFERROR(VLOOKUP($DL156,'（様式１号）３整理番号表'!$Z$19:$AB$32,3,FALSE),"")</f>
        <v/>
      </c>
      <c r="DS156" s="239" t="str">
        <f t="shared" si="309"/>
        <v/>
      </c>
      <c r="DT156" s="5"/>
      <c r="DU156" s="8"/>
      <c r="DV156" s="62" t="str">
        <f t="shared" ca="1" si="310"/>
        <v/>
      </c>
      <c r="DX156" s="320">
        <f t="shared" ca="1" si="361"/>
        <v>0</v>
      </c>
      <c r="DY156" s="320">
        <f t="shared" ca="1" si="361"/>
        <v>0</v>
      </c>
      <c r="DZ156" s="320">
        <f t="shared" ca="1" si="361"/>
        <v>0</v>
      </c>
      <c r="EA156" s="320">
        <f t="shared" ca="1" si="361"/>
        <v>0</v>
      </c>
      <c r="EB156" s="320">
        <f t="shared" ca="1" si="361"/>
        <v>0</v>
      </c>
      <c r="EC156" s="320">
        <f t="shared" ca="1" si="361"/>
        <v>0</v>
      </c>
      <c r="ED156" s="320">
        <f t="shared" ca="1" si="361"/>
        <v>0</v>
      </c>
      <c r="EE156" s="320">
        <f t="shared" ca="1" si="361"/>
        <v>0</v>
      </c>
      <c r="EF156" s="320">
        <f t="shared" ca="1" si="361"/>
        <v>0</v>
      </c>
      <c r="EG156" s="320">
        <f t="shared" ca="1" si="361"/>
        <v>0</v>
      </c>
      <c r="EH156" s="320">
        <f t="shared" ca="1" si="361"/>
        <v>0</v>
      </c>
      <c r="EI156" s="320">
        <f t="shared" ca="1" si="361"/>
        <v>0</v>
      </c>
      <c r="EJ156" s="320">
        <f t="shared" ca="1" si="361"/>
        <v>0</v>
      </c>
      <c r="EK156" s="320">
        <f t="shared" ca="1" si="361"/>
        <v>0</v>
      </c>
      <c r="EM156" s="278" t="str">
        <f t="shared" ca="1" si="360"/>
        <v/>
      </c>
      <c r="EN156" s="278" t="str">
        <f t="shared" ca="1" si="327"/>
        <v/>
      </c>
      <c r="EO156" s="278" t="str">
        <f t="shared" ca="1" si="328"/>
        <v/>
      </c>
      <c r="EP156" s="278" t="str">
        <f t="shared" ca="1" si="311"/>
        <v/>
      </c>
      <c r="EQ156" s="278" t="str">
        <f ca="1">IFERROR(INDEX('郵便番号（石川県）'!$A$3:$F$2574,MATCH(INDIRECT("'("&amp;EM156&amp;")'!E7"),'郵便番号（石川県）'!$A$3:$A$2574,0),6),"")</f>
        <v/>
      </c>
      <c r="ER156" s="278" t="str">
        <f ca="1">IFERROR(INDEX('郵便番号（石川県）'!$A$3:$F$2574,MATCH(INDIRECT("'("&amp;$EM156&amp;")'!E7"),'郵便番号（石川県）'!$A$3:$A$2574,0),5),"")</f>
        <v/>
      </c>
      <c r="ES156" s="278" t="str">
        <f t="shared" ca="1" si="312"/>
        <v/>
      </c>
      <c r="ET156" s="278" t="str">
        <f t="shared" ca="1" si="313"/>
        <v/>
      </c>
      <c r="EU156" s="278" t="str">
        <f t="shared" ca="1" si="314"/>
        <v/>
      </c>
      <c r="EV156" s="278" t="str">
        <f t="shared" ca="1" si="315"/>
        <v/>
      </c>
      <c r="EW156" s="278" t="str">
        <f t="shared" ca="1" si="316"/>
        <v/>
      </c>
      <c r="EX156" s="278" t="str">
        <f t="shared" ca="1" si="317"/>
        <v/>
      </c>
      <c r="EY156" s="278" t="str">
        <f t="shared" ca="1" si="318"/>
        <v/>
      </c>
      <c r="EZ156" s="278" t="str">
        <f t="shared" ca="1" si="319"/>
        <v/>
      </c>
      <c r="FA156" s="278" t="str">
        <f t="shared" ca="1" si="320"/>
        <v/>
      </c>
      <c r="FB156" s="661" t="str">
        <f t="shared" ca="1" si="321"/>
        <v/>
      </c>
      <c r="FC156" s="664">
        <v>146</v>
      </c>
      <c r="FD156" s="279" t="str">
        <f t="shared" ca="1" si="322"/>
        <v/>
      </c>
    </row>
    <row r="157" spans="1:160" ht="34.5" customHeight="1" x14ac:dyDescent="0.15">
      <c r="A157" s="401">
        <f t="shared" ca="1" si="24"/>
        <v>0</v>
      </c>
      <c r="B157" s="402">
        <f t="shared" si="261"/>
        <v>1</v>
      </c>
      <c r="C157" s="403">
        <f t="shared" ca="1" si="348"/>
        <v>0</v>
      </c>
      <c r="D157" s="403">
        <f t="shared" ca="1" si="349"/>
        <v>0</v>
      </c>
      <c r="E157" s="403">
        <f t="shared" ca="1" si="350"/>
        <v>0</v>
      </c>
      <c r="F157" s="403">
        <f t="shared" ca="1" si="351"/>
        <v>0</v>
      </c>
      <c r="G157" s="403">
        <f t="shared" ca="1" si="352"/>
        <v>0</v>
      </c>
      <c r="H157" s="403">
        <f t="shared" si="353"/>
        <v>0</v>
      </c>
      <c r="I157" s="403">
        <f t="shared" ca="1" si="354"/>
        <v>0</v>
      </c>
      <c r="J157" s="403">
        <f t="shared" ca="1" si="355"/>
        <v>0</v>
      </c>
      <c r="K157" s="402">
        <f t="shared" ca="1" si="356"/>
        <v>0</v>
      </c>
      <c r="L157" s="402">
        <f t="shared" ca="1" si="357"/>
        <v>0</v>
      </c>
      <c r="M157" s="402">
        <f t="shared" ca="1" si="358"/>
        <v>0</v>
      </c>
      <c r="N157" s="404" t="str">
        <f t="shared" ca="1" si="359"/>
        <v>石川県</v>
      </c>
      <c r="O157" s="63"/>
      <c r="P157" s="145" t="s">
        <v>412</v>
      </c>
      <c r="Q157" s="322" t="str">
        <f t="shared" ca="1" si="263"/>
        <v/>
      </c>
      <c r="R157" s="322" t="str">
        <f t="shared" ca="1" si="264"/>
        <v/>
      </c>
      <c r="S157" s="32" t="str">
        <f t="shared" ca="1" si="346"/>
        <v/>
      </c>
      <c r="T157" s="32" t="str">
        <f t="shared" ca="1" si="347"/>
        <v/>
      </c>
      <c r="U157" s="186" t="str">
        <f t="shared" ca="1" si="265"/>
        <v/>
      </c>
      <c r="V157" s="326">
        <f ca="1">IFERROR(VLOOKUP(U157,'（様式１号）３整理番号表'!$B$4:$H$5,2,FALSE),0)</f>
        <v>0</v>
      </c>
      <c r="W157" s="67">
        <f t="shared" ca="1" si="337"/>
        <v>0</v>
      </c>
      <c r="X157" s="23" t="str">
        <f t="shared" ca="1" si="336"/>
        <v/>
      </c>
      <c r="Y157" s="52" t="str">
        <f t="shared" ca="1" si="266"/>
        <v/>
      </c>
      <c r="Z157" s="68">
        <f ca="1">IFERROR(VLOOKUP(Y157,'（様式１号）３整理番号表'!$B$10:$H$16,2,FALSE),0)</f>
        <v>0</v>
      </c>
      <c r="AA157" s="52" t="str">
        <f t="shared" ca="1" si="267"/>
        <v/>
      </c>
      <c r="AB157" s="52" t="str">
        <f t="shared" ca="1" si="268"/>
        <v/>
      </c>
      <c r="AC157" s="68">
        <f ca="1">IFERROR(VLOOKUP(AB157,'（様式１号）３整理番号表'!$B$21:$H$22,2,FALSE),0)</f>
        <v>0</v>
      </c>
      <c r="AD157" s="52" t="str">
        <f t="shared" ca="1" si="262"/>
        <v/>
      </c>
      <c r="AE157" s="68">
        <f ca="1">IFERROR(VLOOKUP(AD157,'（様式１号）３整理番号表'!$B$26:$H$31,2,FALSE),0)</f>
        <v>0</v>
      </c>
      <c r="AF157" s="52" t="str">
        <f t="shared" ca="1" si="269"/>
        <v/>
      </c>
      <c r="AG157" s="68">
        <f ca="1">IFERROR(VLOOKUP(AF157,'（様式１号）３整理番号表'!$J$5:$N$59,2,FALSE),0)</f>
        <v>0</v>
      </c>
      <c r="AH157" s="51" t="str">
        <f t="shared" ca="1" si="270"/>
        <v/>
      </c>
      <c r="AI157" s="68">
        <f ca="1">IFERROR(VLOOKUP(AH157,'（様式１号）３整理番号表'!$P$5:$R$29,2,FALSE),0)</f>
        <v>0</v>
      </c>
      <c r="AJ157" s="71" t="str">
        <f t="shared" ca="1" si="271"/>
        <v/>
      </c>
      <c r="AK157" s="71" t="str">
        <f t="shared" ca="1" si="272"/>
        <v/>
      </c>
      <c r="AL157" s="71"/>
      <c r="AM157" s="51" t="str">
        <f t="shared" ca="1" si="273"/>
        <v/>
      </c>
      <c r="AN157" s="68">
        <f ca="1">IFERROR(VLOOKUP(AM157,'（様式１号）３整理番号表'!$P$5:$R$29,2,FALSE),0)</f>
        <v>0</v>
      </c>
      <c r="AO157" s="52" t="str">
        <f t="shared" ca="1" si="274"/>
        <v/>
      </c>
      <c r="AP157" s="68">
        <f t="shared" ca="1" si="338"/>
        <v>0</v>
      </c>
      <c r="AQ157" s="52" t="str">
        <f t="shared" ca="1" si="275"/>
        <v/>
      </c>
      <c r="AR157" s="23" t="str">
        <f t="shared" ca="1" si="276"/>
        <v/>
      </c>
      <c r="AS157" s="68" t="str">
        <f t="shared" ca="1" si="339"/>
        <v/>
      </c>
      <c r="AT157" s="188" t="str">
        <f t="shared" ca="1" si="277"/>
        <v/>
      </c>
      <c r="AU157" s="55" t="str">
        <f t="shared" ca="1" si="278"/>
        <v/>
      </c>
      <c r="AV157" s="655" t="str">
        <f t="shared" ca="1" si="362"/>
        <v/>
      </c>
      <c r="AW157" s="655" t="str">
        <f t="shared" ca="1" si="362"/>
        <v/>
      </c>
      <c r="AX157" s="655" t="str">
        <f t="shared" ca="1" si="362"/>
        <v/>
      </c>
      <c r="AY157" s="655" t="str">
        <f t="shared" ca="1" si="362"/>
        <v/>
      </c>
      <c r="AZ157" s="655" t="str">
        <f t="shared" ca="1" si="279"/>
        <v/>
      </c>
      <c r="BA157" s="655" t="str">
        <f t="shared" ca="1" si="363"/>
        <v/>
      </c>
      <c r="BB157" s="655" t="str">
        <f t="shared" ca="1" si="363"/>
        <v/>
      </c>
      <c r="BC157" s="655" t="str">
        <f t="shared" ca="1" si="363"/>
        <v/>
      </c>
      <c r="BD157" s="51" t="str">
        <f t="shared" ca="1" si="280"/>
        <v/>
      </c>
      <c r="BE157" s="52" t="str">
        <f t="shared" ca="1" si="281"/>
        <v/>
      </c>
      <c r="BF157" s="69">
        <f ca="1">IF(BD157&lt;&gt;"",INDEX('（様式１号）３整理番号表'!$AB$7:$AQ$12,MATCH(BD157,'（様式１号）３整理番号表'!$AA$7:$AA$12,0),MATCH(BE157,'（様式１号）３整理番号表'!$AB$6:$AQ$6,0)),0)</f>
        <v>0</v>
      </c>
      <c r="BG157" s="71" t="str">
        <f t="shared" ca="1" si="340"/>
        <v/>
      </c>
      <c r="BH157" s="54" t="str">
        <f t="shared" ca="1" si="341"/>
        <v/>
      </c>
      <c r="BI157" s="55" t="str">
        <f t="shared" ca="1" si="282"/>
        <v/>
      </c>
      <c r="BJ157" s="54" t="str">
        <f t="shared" ca="1" si="283"/>
        <v/>
      </c>
      <c r="BK157" s="53" t="str">
        <f t="shared" ca="1" si="284"/>
        <v/>
      </c>
      <c r="BL157" s="56" t="str">
        <f t="shared" ca="1" si="285"/>
        <v/>
      </c>
      <c r="BM157" s="57" t="str">
        <f t="shared" ca="1" si="286"/>
        <v/>
      </c>
      <c r="BN157" s="58" t="str">
        <f t="shared" ca="1" si="287"/>
        <v/>
      </c>
      <c r="BO157" s="56" t="str">
        <f t="shared" ca="1" si="288"/>
        <v/>
      </c>
      <c r="BP157" s="72" t="str">
        <f t="shared" ca="1" si="289"/>
        <v/>
      </c>
      <c r="BQ157" s="70" t="str">
        <f t="shared" ca="1" si="290"/>
        <v/>
      </c>
      <c r="BR157" s="160" t="str">
        <f t="shared" ca="1" si="323"/>
        <v/>
      </c>
      <c r="BS157" s="638" t="str">
        <f t="shared" ca="1" si="291"/>
        <v/>
      </c>
      <c r="BT157" s="51" t="str">
        <f t="shared" ca="1" si="292"/>
        <v/>
      </c>
      <c r="BU157" s="59" t="str">
        <f t="shared" ca="1" si="293"/>
        <v/>
      </c>
      <c r="BV157" s="60" t="str">
        <f t="shared" ca="1" si="294"/>
        <v/>
      </c>
      <c r="BW157" s="209">
        <f ca="1">IF('ポイント要件確認等（個別表）'!AD157=1,ROUNDDOWN('ポイント要件確認等（個別表）'!AV157,-3),IF('ポイント要件確認等（個別表）'!AD157=2,ROUNDDOWN('ポイント要件確認等（個別表）'!BH157,-3),IF('ポイント要件確認等（個別表）'!AD157=3,ROUNDDOWN('ポイント要件確認等（個別表）'!BT157,-3),0)))</f>
        <v>0</v>
      </c>
      <c r="BX157" s="60" t="str">
        <f t="shared" ca="1" si="295"/>
        <v/>
      </c>
      <c r="BY157" s="210" t="e">
        <f t="shared" ca="1" si="342"/>
        <v>#VALUE!</v>
      </c>
      <c r="BZ157" s="210">
        <f t="shared" ca="1" si="343"/>
        <v>0</v>
      </c>
      <c r="CA157" s="60" t="str">
        <f t="shared" ca="1" si="296"/>
        <v/>
      </c>
      <c r="CB157" s="60" t="str">
        <f t="shared" ca="1" si="297"/>
        <v/>
      </c>
      <c r="CC157" s="636"/>
      <c r="CD157" s="60" t="str">
        <f t="shared" ca="1" si="298"/>
        <v/>
      </c>
      <c r="CE157" s="161" t="str">
        <f t="shared" ca="1" si="299"/>
        <v/>
      </c>
      <c r="CF157" s="225" t="str">
        <f t="shared" ca="1" si="300"/>
        <v>含税額</v>
      </c>
      <c r="CG157" s="226" t="str">
        <f t="shared" ca="1" si="301"/>
        <v/>
      </c>
      <c r="CH157" s="61"/>
      <c r="CI157" s="223"/>
      <c r="CJ157" s="213">
        <v>147</v>
      </c>
      <c r="CK157" s="218"/>
      <c r="CL157" s="51"/>
      <c r="CM157" s="68" t="str">
        <f>IFERROR(VLOOKUP(CL157,'（様式１号）３整理番号表'!$T$5:$V$15,2,FALSE),"")</f>
        <v/>
      </c>
      <c r="CN157" s="52"/>
      <c r="CO157" s="68" t="str">
        <f>IFERROR(VLOOKUP(CN157,'（様式１号）３整理番号表'!$T$19:$V$24,2,FALSE),"")</f>
        <v/>
      </c>
      <c r="CP157" s="52"/>
      <c r="CQ157" s="210">
        <f t="shared" si="344"/>
        <v>0</v>
      </c>
      <c r="CR157" s="227">
        <f t="shared" si="345"/>
        <v>0</v>
      </c>
      <c r="CS157" s="335" t="str">
        <f t="shared" ca="1" si="324"/>
        <v/>
      </c>
      <c r="CT157" s="31" t="str">
        <f t="shared" ca="1" si="302"/>
        <v/>
      </c>
      <c r="CU157" s="30" t="str">
        <f t="shared" ca="1" si="325"/>
        <v/>
      </c>
      <c r="CV157" s="236" t="str">
        <f t="shared" ca="1" si="303"/>
        <v/>
      </c>
      <c r="CW157" s="236" t="str">
        <f t="shared" ca="1" si="304"/>
        <v/>
      </c>
      <c r="CX157" s="236" t="str">
        <f t="shared" ca="1" si="305"/>
        <v/>
      </c>
      <c r="CY157" s="236" t="str">
        <f t="shared" ca="1" si="306"/>
        <v/>
      </c>
      <c r="CZ157" s="296" t="str">
        <f ca="1">IFERROR(VLOOKUP($CS157,'（様式１号）３整理番号表'!$Z$19:$AB$32,3,FALSE),"")</f>
        <v/>
      </c>
      <c r="DA157" s="239" t="str">
        <f t="shared" ca="1" si="307"/>
        <v/>
      </c>
      <c r="DB157" s="5"/>
      <c r="DC157" s="301" t="str">
        <f t="shared" ca="1" si="326"/>
        <v/>
      </c>
      <c r="DD157" s="304" t="str">
        <f t="shared" ca="1" si="329"/>
        <v/>
      </c>
      <c r="DE157" s="293" t="str">
        <f t="shared" ca="1" si="330"/>
        <v/>
      </c>
      <c r="DF157" s="293" t="str">
        <f t="shared" ca="1" si="331"/>
        <v/>
      </c>
      <c r="DG157" s="293" t="str">
        <f t="shared" ca="1" si="332"/>
        <v/>
      </c>
      <c r="DH157" s="293" t="str">
        <f t="shared" ca="1" si="333"/>
        <v/>
      </c>
      <c r="DI157" s="309" t="str">
        <f t="shared" ca="1" si="334"/>
        <v/>
      </c>
      <c r="DJ157" s="315" t="str">
        <f t="shared" ca="1" si="308"/>
        <v/>
      </c>
      <c r="DK157" s="5" t="str">
        <f t="shared" ca="1" si="335"/>
        <v/>
      </c>
      <c r="DL157" s="6"/>
      <c r="DM157" s="304"/>
      <c r="DN157" s="7"/>
      <c r="DO157" s="7"/>
      <c r="DP157" s="7"/>
      <c r="DQ157" s="7"/>
      <c r="DR157" s="298" t="str">
        <f>IFERROR(VLOOKUP($DL157,'（様式１号）３整理番号表'!$Z$19:$AB$32,3,FALSE),"")</f>
        <v/>
      </c>
      <c r="DS157" s="239" t="str">
        <f t="shared" si="309"/>
        <v/>
      </c>
      <c r="DT157" s="5"/>
      <c r="DU157" s="8"/>
      <c r="DV157" s="62" t="str">
        <f t="shared" ca="1" si="310"/>
        <v/>
      </c>
      <c r="DX157" s="320">
        <f t="shared" ca="1" si="361"/>
        <v>0</v>
      </c>
      <c r="DY157" s="320">
        <f t="shared" ca="1" si="361"/>
        <v>0</v>
      </c>
      <c r="DZ157" s="320">
        <f t="shared" ca="1" si="361"/>
        <v>0</v>
      </c>
      <c r="EA157" s="320">
        <f t="shared" ca="1" si="361"/>
        <v>0</v>
      </c>
      <c r="EB157" s="320">
        <f t="shared" ca="1" si="361"/>
        <v>0</v>
      </c>
      <c r="EC157" s="320">
        <f t="shared" ca="1" si="361"/>
        <v>0</v>
      </c>
      <c r="ED157" s="320">
        <f t="shared" ca="1" si="361"/>
        <v>0</v>
      </c>
      <c r="EE157" s="320">
        <f t="shared" ca="1" si="361"/>
        <v>0</v>
      </c>
      <c r="EF157" s="320">
        <f t="shared" ca="1" si="361"/>
        <v>0</v>
      </c>
      <c r="EG157" s="320">
        <f t="shared" ca="1" si="361"/>
        <v>0</v>
      </c>
      <c r="EH157" s="320">
        <f t="shared" ca="1" si="361"/>
        <v>0</v>
      </c>
      <c r="EI157" s="320">
        <f t="shared" ca="1" si="361"/>
        <v>0</v>
      </c>
      <c r="EJ157" s="320">
        <f t="shared" ca="1" si="361"/>
        <v>0</v>
      </c>
      <c r="EK157" s="320">
        <f t="shared" ca="1" si="361"/>
        <v>0</v>
      </c>
      <c r="EM157" s="278" t="str">
        <f t="shared" ca="1" si="360"/>
        <v/>
      </c>
      <c r="EN157" s="278" t="str">
        <f t="shared" ca="1" si="327"/>
        <v/>
      </c>
      <c r="EO157" s="278" t="str">
        <f t="shared" ca="1" si="328"/>
        <v/>
      </c>
      <c r="EP157" s="278" t="str">
        <f t="shared" ca="1" si="311"/>
        <v/>
      </c>
      <c r="EQ157" s="278" t="str">
        <f ca="1">IFERROR(INDEX('郵便番号（石川県）'!$A$3:$F$2574,MATCH(INDIRECT("'("&amp;EM157&amp;")'!E7"),'郵便番号（石川県）'!$A$3:$A$2574,0),6),"")</f>
        <v/>
      </c>
      <c r="ER157" s="278" t="str">
        <f ca="1">IFERROR(INDEX('郵便番号（石川県）'!$A$3:$F$2574,MATCH(INDIRECT("'("&amp;$EM157&amp;")'!E7"),'郵便番号（石川県）'!$A$3:$A$2574,0),5),"")</f>
        <v/>
      </c>
      <c r="ES157" s="278" t="str">
        <f t="shared" ca="1" si="312"/>
        <v/>
      </c>
      <c r="ET157" s="278" t="str">
        <f t="shared" ca="1" si="313"/>
        <v/>
      </c>
      <c r="EU157" s="278" t="str">
        <f t="shared" ca="1" si="314"/>
        <v/>
      </c>
      <c r="EV157" s="278" t="str">
        <f t="shared" ca="1" si="315"/>
        <v/>
      </c>
      <c r="EW157" s="278" t="str">
        <f t="shared" ca="1" si="316"/>
        <v/>
      </c>
      <c r="EX157" s="278" t="str">
        <f t="shared" ca="1" si="317"/>
        <v/>
      </c>
      <c r="EY157" s="278" t="str">
        <f t="shared" ca="1" si="318"/>
        <v/>
      </c>
      <c r="EZ157" s="278" t="str">
        <f t="shared" ca="1" si="319"/>
        <v/>
      </c>
      <c r="FA157" s="278" t="str">
        <f t="shared" ca="1" si="320"/>
        <v/>
      </c>
      <c r="FB157" s="661" t="str">
        <f t="shared" ca="1" si="321"/>
        <v/>
      </c>
      <c r="FC157" s="663">
        <v>147</v>
      </c>
      <c r="FD157" s="279" t="str">
        <f t="shared" ca="1" si="322"/>
        <v/>
      </c>
    </row>
    <row r="158" spans="1:160" ht="34.5" customHeight="1" x14ac:dyDescent="0.15">
      <c r="A158" s="401">
        <f t="shared" ca="1" si="24"/>
        <v>0</v>
      </c>
      <c r="B158" s="402">
        <f t="shared" si="261"/>
        <v>1</v>
      </c>
      <c r="C158" s="403">
        <f t="shared" ca="1" si="348"/>
        <v>0</v>
      </c>
      <c r="D158" s="403">
        <f t="shared" ca="1" si="349"/>
        <v>0</v>
      </c>
      <c r="E158" s="403">
        <f t="shared" ca="1" si="350"/>
        <v>0</v>
      </c>
      <c r="F158" s="403">
        <f t="shared" ca="1" si="351"/>
        <v>0</v>
      </c>
      <c r="G158" s="403">
        <f t="shared" ca="1" si="352"/>
        <v>0</v>
      </c>
      <c r="H158" s="403">
        <f t="shared" si="353"/>
        <v>0</v>
      </c>
      <c r="I158" s="403">
        <f t="shared" ca="1" si="354"/>
        <v>0</v>
      </c>
      <c r="J158" s="403">
        <f t="shared" ca="1" si="355"/>
        <v>0</v>
      </c>
      <c r="K158" s="402">
        <f t="shared" ca="1" si="356"/>
        <v>0</v>
      </c>
      <c r="L158" s="402">
        <f t="shared" ca="1" si="357"/>
        <v>0</v>
      </c>
      <c r="M158" s="402">
        <f t="shared" ca="1" si="358"/>
        <v>0</v>
      </c>
      <c r="N158" s="404" t="str">
        <f t="shared" ca="1" si="359"/>
        <v>石川県</v>
      </c>
      <c r="O158" s="63"/>
      <c r="P158" s="145" t="s">
        <v>412</v>
      </c>
      <c r="Q158" s="322" t="str">
        <f t="shared" ca="1" si="263"/>
        <v/>
      </c>
      <c r="R158" s="322" t="str">
        <f t="shared" ca="1" si="264"/>
        <v/>
      </c>
      <c r="S158" s="32" t="str">
        <f t="shared" ca="1" si="346"/>
        <v/>
      </c>
      <c r="T158" s="32" t="str">
        <f t="shared" ca="1" si="347"/>
        <v/>
      </c>
      <c r="U158" s="186" t="str">
        <f t="shared" ca="1" si="265"/>
        <v/>
      </c>
      <c r="V158" s="326">
        <f ca="1">IFERROR(VLOOKUP(U158,'（様式１号）３整理番号表'!$B$4:$H$5,2,FALSE),0)</f>
        <v>0</v>
      </c>
      <c r="W158" s="67">
        <f t="shared" ca="1" si="337"/>
        <v>0</v>
      </c>
      <c r="X158" s="23" t="str">
        <f t="shared" ca="1" si="336"/>
        <v/>
      </c>
      <c r="Y158" s="52" t="str">
        <f t="shared" ca="1" si="266"/>
        <v/>
      </c>
      <c r="Z158" s="68">
        <f ca="1">IFERROR(VLOOKUP(Y158,'（様式１号）３整理番号表'!$B$10:$H$16,2,FALSE),0)</f>
        <v>0</v>
      </c>
      <c r="AA158" s="52" t="str">
        <f t="shared" ca="1" si="267"/>
        <v/>
      </c>
      <c r="AB158" s="52" t="str">
        <f t="shared" ca="1" si="268"/>
        <v/>
      </c>
      <c r="AC158" s="68">
        <f ca="1">IFERROR(VLOOKUP(AB158,'（様式１号）３整理番号表'!$B$21:$H$22,2,FALSE),0)</f>
        <v>0</v>
      </c>
      <c r="AD158" s="52" t="str">
        <f t="shared" ca="1" si="262"/>
        <v/>
      </c>
      <c r="AE158" s="68">
        <f ca="1">IFERROR(VLOOKUP(AD158,'（様式１号）３整理番号表'!$B$26:$H$31,2,FALSE),0)</f>
        <v>0</v>
      </c>
      <c r="AF158" s="52" t="str">
        <f t="shared" ca="1" si="269"/>
        <v/>
      </c>
      <c r="AG158" s="68">
        <f ca="1">IFERROR(VLOOKUP(AF158,'（様式１号）３整理番号表'!$J$5:$N$59,2,FALSE),0)</f>
        <v>0</v>
      </c>
      <c r="AH158" s="51" t="str">
        <f t="shared" ca="1" si="270"/>
        <v/>
      </c>
      <c r="AI158" s="68">
        <f ca="1">IFERROR(VLOOKUP(AH158,'（様式１号）３整理番号表'!$P$5:$R$29,2,FALSE),0)</f>
        <v>0</v>
      </c>
      <c r="AJ158" s="71" t="str">
        <f t="shared" ca="1" si="271"/>
        <v/>
      </c>
      <c r="AK158" s="71" t="str">
        <f t="shared" ca="1" si="272"/>
        <v/>
      </c>
      <c r="AL158" s="71"/>
      <c r="AM158" s="51" t="str">
        <f t="shared" ca="1" si="273"/>
        <v/>
      </c>
      <c r="AN158" s="68">
        <f ca="1">IFERROR(VLOOKUP(AM158,'（様式１号）３整理番号表'!$P$5:$R$29,2,FALSE),0)</f>
        <v>0</v>
      </c>
      <c r="AO158" s="52" t="str">
        <f t="shared" ca="1" si="274"/>
        <v/>
      </c>
      <c r="AP158" s="68">
        <f t="shared" ca="1" si="338"/>
        <v>0</v>
      </c>
      <c r="AQ158" s="52" t="str">
        <f t="shared" ca="1" si="275"/>
        <v/>
      </c>
      <c r="AR158" s="23" t="str">
        <f t="shared" ca="1" si="276"/>
        <v/>
      </c>
      <c r="AS158" s="68" t="str">
        <f t="shared" ca="1" si="339"/>
        <v/>
      </c>
      <c r="AT158" s="188" t="str">
        <f t="shared" ca="1" si="277"/>
        <v/>
      </c>
      <c r="AU158" s="55" t="str">
        <f t="shared" ca="1" si="278"/>
        <v/>
      </c>
      <c r="AV158" s="655" t="str">
        <f t="shared" ca="1" si="362"/>
        <v/>
      </c>
      <c r="AW158" s="655" t="str">
        <f t="shared" ca="1" si="362"/>
        <v/>
      </c>
      <c r="AX158" s="655" t="str">
        <f t="shared" ca="1" si="362"/>
        <v/>
      </c>
      <c r="AY158" s="655" t="str">
        <f t="shared" ca="1" si="362"/>
        <v/>
      </c>
      <c r="AZ158" s="655" t="str">
        <f t="shared" ca="1" si="279"/>
        <v/>
      </c>
      <c r="BA158" s="655" t="str">
        <f t="shared" ca="1" si="363"/>
        <v/>
      </c>
      <c r="BB158" s="655" t="str">
        <f t="shared" ca="1" si="363"/>
        <v/>
      </c>
      <c r="BC158" s="655" t="str">
        <f t="shared" ca="1" si="363"/>
        <v/>
      </c>
      <c r="BD158" s="51" t="str">
        <f t="shared" ca="1" si="280"/>
        <v/>
      </c>
      <c r="BE158" s="52" t="str">
        <f t="shared" ca="1" si="281"/>
        <v/>
      </c>
      <c r="BF158" s="69">
        <f ca="1">IF(BD158&lt;&gt;"",INDEX('（様式１号）３整理番号表'!$AB$7:$AQ$12,MATCH(BD158,'（様式１号）３整理番号表'!$AA$7:$AA$12,0),MATCH(BE158,'（様式１号）３整理番号表'!$AB$6:$AQ$6,0)),0)</f>
        <v>0</v>
      </c>
      <c r="BG158" s="71" t="str">
        <f t="shared" ca="1" si="340"/>
        <v/>
      </c>
      <c r="BH158" s="54" t="str">
        <f t="shared" ca="1" si="341"/>
        <v/>
      </c>
      <c r="BI158" s="55" t="str">
        <f t="shared" ca="1" si="282"/>
        <v/>
      </c>
      <c r="BJ158" s="54" t="str">
        <f t="shared" ca="1" si="283"/>
        <v/>
      </c>
      <c r="BK158" s="53" t="str">
        <f t="shared" ca="1" si="284"/>
        <v/>
      </c>
      <c r="BL158" s="56" t="str">
        <f t="shared" ca="1" si="285"/>
        <v/>
      </c>
      <c r="BM158" s="57" t="str">
        <f t="shared" ca="1" si="286"/>
        <v/>
      </c>
      <c r="BN158" s="58" t="str">
        <f t="shared" ca="1" si="287"/>
        <v/>
      </c>
      <c r="BO158" s="56" t="str">
        <f t="shared" ca="1" si="288"/>
        <v/>
      </c>
      <c r="BP158" s="72" t="str">
        <f t="shared" ca="1" si="289"/>
        <v/>
      </c>
      <c r="BQ158" s="70" t="str">
        <f t="shared" ca="1" si="290"/>
        <v/>
      </c>
      <c r="BR158" s="160" t="str">
        <f t="shared" ca="1" si="323"/>
        <v/>
      </c>
      <c r="BS158" s="638" t="str">
        <f t="shared" ca="1" si="291"/>
        <v/>
      </c>
      <c r="BT158" s="51" t="str">
        <f t="shared" ca="1" si="292"/>
        <v/>
      </c>
      <c r="BU158" s="59" t="str">
        <f t="shared" ca="1" si="293"/>
        <v/>
      </c>
      <c r="BV158" s="60" t="str">
        <f t="shared" ca="1" si="294"/>
        <v/>
      </c>
      <c r="BW158" s="209">
        <f ca="1">IF('ポイント要件確認等（個別表）'!AD158=1,ROUNDDOWN('ポイント要件確認等（個別表）'!AV158,-3),IF('ポイント要件確認等（個別表）'!AD158=2,ROUNDDOWN('ポイント要件確認等（個別表）'!BH158,-3),IF('ポイント要件確認等（個別表）'!AD158=3,ROUNDDOWN('ポイント要件確認等（個別表）'!BT158,-3),0)))</f>
        <v>0</v>
      </c>
      <c r="BX158" s="60" t="str">
        <f t="shared" ca="1" si="295"/>
        <v/>
      </c>
      <c r="BY158" s="210" t="e">
        <f t="shared" ca="1" si="342"/>
        <v>#VALUE!</v>
      </c>
      <c r="BZ158" s="210">
        <f t="shared" ca="1" si="343"/>
        <v>0</v>
      </c>
      <c r="CA158" s="60" t="str">
        <f t="shared" ca="1" si="296"/>
        <v/>
      </c>
      <c r="CB158" s="60" t="str">
        <f t="shared" ca="1" si="297"/>
        <v/>
      </c>
      <c r="CC158" s="636"/>
      <c r="CD158" s="60" t="str">
        <f t="shared" ca="1" si="298"/>
        <v/>
      </c>
      <c r="CE158" s="161" t="str">
        <f t="shared" ca="1" si="299"/>
        <v/>
      </c>
      <c r="CF158" s="225" t="str">
        <f t="shared" ca="1" si="300"/>
        <v>含税額</v>
      </c>
      <c r="CG158" s="226" t="str">
        <f t="shared" ca="1" si="301"/>
        <v/>
      </c>
      <c r="CH158" s="61"/>
      <c r="CI158" s="223"/>
      <c r="CJ158" s="213">
        <v>148</v>
      </c>
      <c r="CK158" s="218"/>
      <c r="CL158" s="51"/>
      <c r="CM158" s="68" t="str">
        <f>IFERROR(VLOOKUP(CL158,'（様式１号）３整理番号表'!$T$5:$V$15,2,FALSE),"")</f>
        <v/>
      </c>
      <c r="CN158" s="52"/>
      <c r="CO158" s="68" t="str">
        <f>IFERROR(VLOOKUP(CN158,'（様式１号）３整理番号表'!$T$19:$V$24,2,FALSE),"")</f>
        <v/>
      </c>
      <c r="CP158" s="52"/>
      <c r="CQ158" s="210">
        <f t="shared" si="344"/>
        <v>0</v>
      </c>
      <c r="CR158" s="227">
        <f t="shared" si="345"/>
        <v>0</v>
      </c>
      <c r="CS158" s="335" t="str">
        <f t="shared" ca="1" si="324"/>
        <v/>
      </c>
      <c r="CT158" s="31" t="str">
        <f t="shared" ca="1" si="302"/>
        <v/>
      </c>
      <c r="CU158" s="30" t="str">
        <f t="shared" ca="1" si="325"/>
        <v/>
      </c>
      <c r="CV158" s="236" t="str">
        <f t="shared" ca="1" si="303"/>
        <v/>
      </c>
      <c r="CW158" s="236" t="str">
        <f t="shared" ca="1" si="304"/>
        <v/>
      </c>
      <c r="CX158" s="236" t="str">
        <f t="shared" ca="1" si="305"/>
        <v/>
      </c>
      <c r="CY158" s="236" t="str">
        <f t="shared" ca="1" si="306"/>
        <v/>
      </c>
      <c r="CZ158" s="296" t="str">
        <f ca="1">IFERROR(VLOOKUP($CS158,'（様式１号）３整理番号表'!$Z$19:$AB$32,3,FALSE),"")</f>
        <v/>
      </c>
      <c r="DA158" s="239" t="str">
        <f t="shared" ca="1" si="307"/>
        <v/>
      </c>
      <c r="DB158" s="5"/>
      <c r="DC158" s="301" t="str">
        <f t="shared" ca="1" si="326"/>
        <v/>
      </c>
      <c r="DD158" s="304" t="str">
        <f t="shared" ca="1" si="329"/>
        <v/>
      </c>
      <c r="DE158" s="293" t="str">
        <f t="shared" ca="1" si="330"/>
        <v/>
      </c>
      <c r="DF158" s="293" t="str">
        <f t="shared" ca="1" si="331"/>
        <v/>
      </c>
      <c r="DG158" s="293" t="str">
        <f t="shared" ca="1" si="332"/>
        <v/>
      </c>
      <c r="DH158" s="293" t="str">
        <f t="shared" ca="1" si="333"/>
        <v/>
      </c>
      <c r="DI158" s="309" t="str">
        <f t="shared" ca="1" si="334"/>
        <v/>
      </c>
      <c r="DJ158" s="315" t="str">
        <f t="shared" ca="1" si="308"/>
        <v/>
      </c>
      <c r="DK158" s="5" t="str">
        <f t="shared" ca="1" si="335"/>
        <v/>
      </c>
      <c r="DL158" s="6"/>
      <c r="DM158" s="304"/>
      <c r="DN158" s="7"/>
      <c r="DO158" s="7"/>
      <c r="DP158" s="7"/>
      <c r="DQ158" s="7"/>
      <c r="DR158" s="298" t="str">
        <f>IFERROR(VLOOKUP($DL158,'（様式１号）３整理番号表'!$Z$19:$AB$32,3,FALSE),"")</f>
        <v/>
      </c>
      <c r="DS158" s="239" t="str">
        <f t="shared" si="309"/>
        <v/>
      </c>
      <c r="DT158" s="5"/>
      <c r="DU158" s="8"/>
      <c r="DV158" s="62" t="str">
        <f t="shared" ca="1" si="310"/>
        <v/>
      </c>
      <c r="DX158" s="320">
        <f t="shared" ca="1" si="361"/>
        <v>0</v>
      </c>
      <c r="DY158" s="320">
        <f t="shared" ca="1" si="361"/>
        <v>0</v>
      </c>
      <c r="DZ158" s="320">
        <f t="shared" ca="1" si="361"/>
        <v>0</v>
      </c>
      <c r="EA158" s="320">
        <f t="shared" ca="1" si="361"/>
        <v>0</v>
      </c>
      <c r="EB158" s="320">
        <f t="shared" ca="1" si="361"/>
        <v>0</v>
      </c>
      <c r="EC158" s="320">
        <f t="shared" ca="1" si="361"/>
        <v>0</v>
      </c>
      <c r="ED158" s="320">
        <f t="shared" ca="1" si="361"/>
        <v>0</v>
      </c>
      <c r="EE158" s="320">
        <f t="shared" ca="1" si="361"/>
        <v>0</v>
      </c>
      <c r="EF158" s="320">
        <f t="shared" ca="1" si="361"/>
        <v>0</v>
      </c>
      <c r="EG158" s="320">
        <f t="shared" ca="1" si="361"/>
        <v>0</v>
      </c>
      <c r="EH158" s="320">
        <f t="shared" ca="1" si="361"/>
        <v>0</v>
      </c>
      <c r="EI158" s="320">
        <f t="shared" ca="1" si="361"/>
        <v>0</v>
      </c>
      <c r="EJ158" s="320">
        <f t="shared" ca="1" si="361"/>
        <v>0</v>
      </c>
      <c r="EK158" s="320">
        <f t="shared" ca="1" si="361"/>
        <v>0</v>
      </c>
      <c r="EM158" s="278" t="str">
        <f t="shared" ca="1" si="360"/>
        <v/>
      </c>
      <c r="EN158" s="278" t="str">
        <f t="shared" ca="1" si="327"/>
        <v/>
      </c>
      <c r="EO158" s="278" t="str">
        <f t="shared" ca="1" si="328"/>
        <v/>
      </c>
      <c r="EP158" s="278" t="str">
        <f t="shared" ca="1" si="311"/>
        <v/>
      </c>
      <c r="EQ158" s="278" t="str">
        <f ca="1">IFERROR(INDEX('郵便番号（石川県）'!$A$3:$F$2574,MATCH(INDIRECT("'("&amp;EM158&amp;")'!E7"),'郵便番号（石川県）'!$A$3:$A$2574,0),6),"")</f>
        <v/>
      </c>
      <c r="ER158" s="278" t="str">
        <f ca="1">IFERROR(INDEX('郵便番号（石川県）'!$A$3:$F$2574,MATCH(INDIRECT("'("&amp;$EM158&amp;")'!E7"),'郵便番号（石川県）'!$A$3:$A$2574,0),5),"")</f>
        <v/>
      </c>
      <c r="ES158" s="278" t="str">
        <f t="shared" ca="1" si="312"/>
        <v/>
      </c>
      <c r="ET158" s="278" t="str">
        <f t="shared" ca="1" si="313"/>
        <v/>
      </c>
      <c r="EU158" s="278" t="str">
        <f t="shared" ca="1" si="314"/>
        <v/>
      </c>
      <c r="EV158" s="278" t="str">
        <f t="shared" ca="1" si="315"/>
        <v/>
      </c>
      <c r="EW158" s="278" t="str">
        <f t="shared" ca="1" si="316"/>
        <v/>
      </c>
      <c r="EX158" s="278" t="str">
        <f t="shared" ca="1" si="317"/>
        <v/>
      </c>
      <c r="EY158" s="278" t="str">
        <f t="shared" ca="1" si="318"/>
        <v/>
      </c>
      <c r="EZ158" s="278" t="str">
        <f t="shared" ca="1" si="319"/>
        <v/>
      </c>
      <c r="FA158" s="278" t="str">
        <f t="shared" ca="1" si="320"/>
        <v/>
      </c>
      <c r="FB158" s="661" t="str">
        <f t="shared" ca="1" si="321"/>
        <v/>
      </c>
      <c r="FC158" s="664">
        <v>148</v>
      </c>
      <c r="FD158" s="279" t="str">
        <f t="shared" ca="1" si="322"/>
        <v/>
      </c>
    </row>
    <row r="159" spans="1:160" ht="34.5" customHeight="1" x14ac:dyDescent="0.15">
      <c r="A159" s="401">
        <f t="shared" ca="1" si="24"/>
        <v>0</v>
      </c>
      <c r="B159" s="402">
        <f t="shared" si="261"/>
        <v>1</v>
      </c>
      <c r="C159" s="403">
        <f t="shared" ca="1" si="348"/>
        <v>0</v>
      </c>
      <c r="D159" s="403">
        <f t="shared" ca="1" si="349"/>
        <v>0</v>
      </c>
      <c r="E159" s="403">
        <f t="shared" ca="1" si="350"/>
        <v>0</v>
      </c>
      <c r="F159" s="403">
        <f t="shared" ca="1" si="351"/>
        <v>0</v>
      </c>
      <c r="G159" s="403">
        <f t="shared" ca="1" si="352"/>
        <v>0</v>
      </c>
      <c r="H159" s="403">
        <f t="shared" si="353"/>
        <v>0</v>
      </c>
      <c r="I159" s="403">
        <f t="shared" ca="1" si="354"/>
        <v>0</v>
      </c>
      <c r="J159" s="403">
        <f t="shared" ca="1" si="355"/>
        <v>0</v>
      </c>
      <c r="K159" s="402">
        <f t="shared" ca="1" si="356"/>
        <v>0</v>
      </c>
      <c r="L159" s="402">
        <f t="shared" ca="1" si="357"/>
        <v>0</v>
      </c>
      <c r="M159" s="402">
        <f t="shared" ca="1" si="358"/>
        <v>0</v>
      </c>
      <c r="N159" s="404" t="str">
        <f t="shared" ca="1" si="359"/>
        <v>石川県</v>
      </c>
      <c r="O159" s="63"/>
      <c r="P159" s="145" t="s">
        <v>412</v>
      </c>
      <c r="Q159" s="322" t="str">
        <f t="shared" ca="1" si="263"/>
        <v/>
      </c>
      <c r="R159" s="322" t="str">
        <f t="shared" ca="1" si="264"/>
        <v/>
      </c>
      <c r="S159" s="32" t="str">
        <f t="shared" ca="1" si="346"/>
        <v/>
      </c>
      <c r="T159" s="32" t="str">
        <f t="shared" ca="1" si="347"/>
        <v/>
      </c>
      <c r="U159" s="186" t="str">
        <f t="shared" ca="1" si="265"/>
        <v/>
      </c>
      <c r="V159" s="326">
        <f ca="1">IFERROR(VLOOKUP(U159,'（様式１号）３整理番号表'!$B$4:$H$5,2,FALSE),0)</f>
        <v>0</v>
      </c>
      <c r="W159" s="67">
        <f t="shared" ca="1" si="337"/>
        <v>0</v>
      </c>
      <c r="X159" s="23" t="str">
        <f t="shared" ca="1" si="336"/>
        <v/>
      </c>
      <c r="Y159" s="52" t="str">
        <f t="shared" ca="1" si="266"/>
        <v/>
      </c>
      <c r="Z159" s="68">
        <f ca="1">IFERROR(VLOOKUP(Y159,'（様式１号）３整理番号表'!$B$10:$H$16,2,FALSE),0)</f>
        <v>0</v>
      </c>
      <c r="AA159" s="52" t="str">
        <f t="shared" ca="1" si="267"/>
        <v/>
      </c>
      <c r="AB159" s="52" t="str">
        <f t="shared" ca="1" si="268"/>
        <v/>
      </c>
      <c r="AC159" s="68">
        <f ca="1">IFERROR(VLOOKUP(AB159,'（様式１号）３整理番号表'!$B$21:$H$22,2,FALSE),0)</f>
        <v>0</v>
      </c>
      <c r="AD159" s="52" t="str">
        <f t="shared" ca="1" si="262"/>
        <v/>
      </c>
      <c r="AE159" s="68">
        <f ca="1">IFERROR(VLOOKUP(AD159,'（様式１号）３整理番号表'!$B$26:$H$31,2,FALSE),0)</f>
        <v>0</v>
      </c>
      <c r="AF159" s="52" t="str">
        <f t="shared" ca="1" si="269"/>
        <v/>
      </c>
      <c r="AG159" s="68">
        <f ca="1">IFERROR(VLOOKUP(AF159,'（様式１号）３整理番号表'!$J$5:$N$59,2,FALSE),0)</f>
        <v>0</v>
      </c>
      <c r="AH159" s="51" t="str">
        <f t="shared" ca="1" si="270"/>
        <v/>
      </c>
      <c r="AI159" s="68">
        <f ca="1">IFERROR(VLOOKUP(AH159,'（様式１号）３整理番号表'!$P$5:$R$29,2,FALSE),0)</f>
        <v>0</v>
      </c>
      <c r="AJ159" s="71" t="str">
        <f t="shared" ca="1" si="271"/>
        <v/>
      </c>
      <c r="AK159" s="71" t="str">
        <f t="shared" ca="1" si="272"/>
        <v/>
      </c>
      <c r="AL159" s="71"/>
      <c r="AM159" s="51" t="str">
        <f t="shared" ca="1" si="273"/>
        <v/>
      </c>
      <c r="AN159" s="68">
        <f ca="1">IFERROR(VLOOKUP(AM159,'（様式１号）３整理番号表'!$P$5:$R$29,2,FALSE),0)</f>
        <v>0</v>
      </c>
      <c r="AO159" s="52" t="str">
        <f t="shared" ca="1" si="274"/>
        <v/>
      </c>
      <c r="AP159" s="68">
        <f t="shared" ca="1" si="338"/>
        <v>0</v>
      </c>
      <c r="AQ159" s="52" t="str">
        <f t="shared" ca="1" si="275"/>
        <v/>
      </c>
      <c r="AR159" s="23" t="str">
        <f t="shared" ca="1" si="276"/>
        <v/>
      </c>
      <c r="AS159" s="68" t="str">
        <f t="shared" ca="1" si="339"/>
        <v/>
      </c>
      <c r="AT159" s="188" t="str">
        <f t="shared" ca="1" si="277"/>
        <v/>
      </c>
      <c r="AU159" s="55" t="str">
        <f t="shared" ca="1" si="278"/>
        <v/>
      </c>
      <c r="AV159" s="655" t="str">
        <f t="shared" ca="1" si="362"/>
        <v/>
      </c>
      <c r="AW159" s="655" t="str">
        <f t="shared" ca="1" si="362"/>
        <v/>
      </c>
      <c r="AX159" s="655" t="str">
        <f t="shared" ca="1" si="362"/>
        <v/>
      </c>
      <c r="AY159" s="655" t="str">
        <f t="shared" ca="1" si="362"/>
        <v/>
      </c>
      <c r="AZ159" s="655" t="str">
        <f t="shared" ca="1" si="279"/>
        <v/>
      </c>
      <c r="BA159" s="655" t="str">
        <f t="shared" ca="1" si="363"/>
        <v/>
      </c>
      <c r="BB159" s="655" t="str">
        <f t="shared" ca="1" si="363"/>
        <v/>
      </c>
      <c r="BC159" s="655" t="str">
        <f t="shared" ca="1" si="363"/>
        <v/>
      </c>
      <c r="BD159" s="51" t="str">
        <f t="shared" ca="1" si="280"/>
        <v/>
      </c>
      <c r="BE159" s="52" t="str">
        <f t="shared" ca="1" si="281"/>
        <v/>
      </c>
      <c r="BF159" s="69">
        <f ca="1">IF(BD159&lt;&gt;"",INDEX('（様式１号）３整理番号表'!$AB$7:$AQ$12,MATCH(BD159,'（様式１号）３整理番号表'!$AA$7:$AA$12,0),MATCH(BE159,'（様式１号）３整理番号表'!$AB$6:$AQ$6,0)),0)</f>
        <v>0</v>
      </c>
      <c r="BG159" s="71" t="str">
        <f t="shared" ca="1" si="340"/>
        <v/>
      </c>
      <c r="BH159" s="54" t="str">
        <f t="shared" ca="1" si="341"/>
        <v/>
      </c>
      <c r="BI159" s="55" t="str">
        <f t="shared" ca="1" si="282"/>
        <v/>
      </c>
      <c r="BJ159" s="54" t="str">
        <f t="shared" ca="1" si="283"/>
        <v/>
      </c>
      <c r="BK159" s="53" t="str">
        <f t="shared" ca="1" si="284"/>
        <v/>
      </c>
      <c r="BL159" s="56" t="str">
        <f t="shared" ca="1" si="285"/>
        <v/>
      </c>
      <c r="BM159" s="57" t="str">
        <f t="shared" ca="1" si="286"/>
        <v/>
      </c>
      <c r="BN159" s="58" t="str">
        <f t="shared" ca="1" si="287"/>
        <v/>
      </c>
      <c r="BO159" s="56" t="str">
        <f t="shared" ca="1" si="288"/>
        <v/>
      </c>
      <c r="BP159" s="72" t="str">
        <f t="shared" ca="1" si="289"/>
        <v/>
      </c>
      <c r="BQ159" s="70" t="str">
        <f t="shared" ca="1" si="290"/>
        <v/>
      </c>
      <c r="BR159" s="160" t="str">
        <f t="shared" ca="1" si="323"/>
        <v/>
      </c>
      <c r="BS159" s="638" t="str">
        <f t="shared" ca="1" si="291"/>
        <v/>
      </c>
      <c r="BT159" s="51" t="str">
        <f t="shared" ca="1" si="292"/>
        <v/>
      </c>
      <c r="BU159" s="59" t="str">
        <f t="shared" ca="1" si="293"/>
        <v/>
      </c>
      <c r="BV159" s="60" t="str">
        <f t="shared" ca="1" si="294"/>
        <v/>
      </c>
      <c r="BW159" s="209">
        <f ca="1">IF('ポイント要件確認等（個別表）'!AD159=1,ROUNDDOWN('ポイント要件確認等（個別表）'!AV159,-3),IF('ポイント要件確認等（個別表）'!AD159=2,ROUNDDOWN('ポイント要件確認等（個別表）'!BH159,-3),IF('ポイント要件確認等（個別表）'!AD159=3,ROUNDDOWN('ポイント要件確認等（個別表）'!BT159,-3),0)))</f>
        <v>0</v>
      </c>
      <c r="BX159" s="60" t="str">
        <f t="shared" ca="1" si="295"/>
        <v/>
      </c>
      <c r="BY159" s="210" t="e">
        <f t="shared" ca="1" si="342"/>
        <v>#VALUE!</v>
      </c>
      <c r="BZ159" s="210">
        <f t="shared" ca="1" si="343"/>
        <v>0</v>
      </c>
      <c r="CA159" s="60" t="str">
        <f t="shared" ca="1" si="296"/>
        <v/>
      </c>
      <c r="CB159" s="60" t="str">
        <f t="shared" ca="1" si="297"/>
        <v/>
      </c>
      <c r="CC159" s="636"/>
      <c r="CD159" s="60" t="str">
        <f t="shared" ca="1" si="298"/>
        <v/>
      </c>
      <c r="CE159" s="161" t="str">
        <f t="shared" ca="1" si="299"/>
        <v/>
      </c>
      <c r="CF159" s="225" t="str">
        <f t="shared" ca="1" si="300"/>
        <v>含税額</v>
      </c>
      <c r="CG159" s="226" t="str">
        <f t="shared" ca="1" si="301"/>
        <v/>
      </c>
      <c r="CH159" s="61"/>
      <c r="CI159" s="223"/>
      <c r="CJ159" s="213">
        <v>149</v>
      </c>
      <c r="CK159" s="218"/>
      <c r="CL159" s="51"/>
      <c r="CM159" s="68" t="str">
        <f>IFERROR(VLOOKUP(CL159,'（様式１号）３整理番号表'!$T$5:$V$15,2,FALSE),"")</f>
        <v/>
      </c>
      <c r="CN159" s="52"/>
      <c r="CO159" s="68" t="str">
        <f>IFERROR(VLOOKUP(CN159,'（様式１号）３整理番号表'!$T$19:$V$24,2,FALSE),"")</f>
        <v/>
      </c>
      <c r="CP159" s="52"/>
      <c r="CQ159" s="210">
        <f t="shared" si="344"/>
        <v>0</v>
      </c>
      <c r="CR159" s="227">
        <f t="shared" si="345"/>
        <v>0</v>
      </c>
      <c r="CS159" s="335" t="str">
        <f t="shared" ca="1" si="324"/>
        <v/>
      </c>
      <c r="CT159" s="31" t="str">
        <f t="shared" ca="1" si="302"/>
        <v/>
      </c>
      <c r="CU159" s="30" t="str">
        <f t="shared" ca="1" si="325"/>
        <v/>
      </c>
      <c r="CV159" s="236" t="str">
        <f t="shared" ca="1" si="303"/>
        <v/>
      </c>
      <c r="CW159" s="236" t="str">
        <f t="shared" ca="1" si="304"/>
        <v/>
      </c>
      <c r="CX159" s="236" t="str">
        <f t="shared" ca="1" si="305"/>
        <v/>
      </c>
      <c r="CY159" s="236" t="str">
        <f t="shared" ca="1" si="306"/>
        <v/>
      </c>
      <c r="CZ159" s="296" t="str">
        <f ca="1">IFERROR(VLOOKUP($CS159,'（様式１号）３整理番号表'!$Z$19:$AB$32,3,FALSE),"")</f>
        <v/>
      </c>
      <c r="DA159" s="239" t="str">
        <f t="shared" ca="1" si="307"/>
        <v/>
      </c>
      <c r="DB159" s="5"/>
      <c r="DC159" s="301" t="str">
        <f t="shared" ca="1" si="326"/>
        <v/>
      </c>
      <c r="DD159" s="304" t="str">
        <f t="shared" ca="1" si="329"/>
        <v/>
      </c>
      <c r="DE159" s="293" t="str">
        <f t="shared" ca="1" si="330"/>
        <v/>
      </c>
      <c r="DF159" s="293" t="str">
        <f t="shared" ca="1" si="331"/>
        <v/>
      </c>
      <c r="DG159" s="293" t="str">
        <f t="shared" ca="1" si="332"/>
        <v/>
      </c>
      <c r="DH159" s="293" t="str">
        <f t="shared" ca="1" si="333"/>
        <v/>
      </c>
      <c r="DI159" s="309" t="str">
        <f t="shared" ca="1" si="334"/>
        <v/>
      </c>
      <c r="DJ159" s="315" t="str">
        <f t="shared" ca="1" si="308"/>
        <v/>
      </c>
      <c r="DK159" s="5" t="str">
        <f t="shared" ca="1" si="335"/>
        <v/>
      </c>
      <c r="DL159" s="6"/>
      <c r="DM159" s="304"/>
      <c r="DN159" s="7"/>
      <c r="DO159" s="7"/>
      <c r="DP159" s="7"/>
      <c r="DQ159" s="7"/>
      <c r="DR159" s="298" t="str">
        <f>IFERROR(VLOOKUP($DL159,'（様式１号）３整理番号表'!$Z$19:$AB$32,3,FALSE),"")</f>
        <v/>
      </c>
      <c r="DS159" s="239" t="str">
        <f t="shared" si="309"/>
        <v/>
      </c>
      <c r="DT159" s="5"/>
      <c r="DU159" s="8"/>
      <c r="DV159" s="62" t="str">
        <f t="shared" ca="1" si="310"/>
        <v/>
      </c>
      <c r="DX159" s="320">
        <f t="shared" ca="1" si="361"/>
        <v>0</v>
      </c>
      <c r="DY159" s="320">
        <f t="shared" ca="1" si="361"/>
        <v>0</v>
      </c>
      <c r="DZ159" s="320">
        <f t="shared" ca="1" si="361"/>
        <v>0</v>
      </c>
      <c r="EA159" s="320">
        <f t="shared" ca="1" si="361"/>
        <v>0</v>
      </c>
      <c r="EB159" s="320">
        <f t="shared" ca="1" si="361"/>
        <v>0</v>
      </c>
      <c r="EC159" s="320">
        <f t="shared" ca="1" si="361"/>
        <v>0</v>
      </c>
      <c r="ED159" s="320">
        <f t="shared" ca="1" si="361"/>
        <v>0</v>
      </c>
      <c r="EE159" s="320">
        <f t="shared" ca="1" si="361"/>
        <v>0</v>
      </c>
      <c r="EF159" s="320">
        <f t="shared" ca="1" si="361"/>
        <v>0</v>
      </c>
      <c r="EG159" s="320">
        <f t="shared" ca="1" si="361"/>
        <v>0</v>
      </c>
      <c r="EH159" s="320">
        <f t="shared" ca="1" si="361"/>
        <v>0</v>
      </c>
      <c r="EI159" s="320">
        <f t="shared" ca="1" si="361"/>
        <v>0</v>
      </c>
      <c r="EJ159" s="320">
        <f t="shared" ca="1" si="361"/>
        <v>0</v>
      </c>
      <c r="EK159" s="320">
        <f t="shared" ca="1" si="361"/>
        <v>0</v>
      </c>
      <c r="EM159" s="278" t="str">
        <f t="shared" ca="1" si="360"/>
        <v/>
      </c>
      <c r="EN159" s="278" t="str">
        <f t="shared" ca="1" si="327"/>
        <v/>
      </c>
      <c r="EO159" s="278" t="str">
        <f t="shared" ca="1" si="328"/>
        <v/>
      </c>
      <c r="EP159" s="278" t="str">
        <f t="shared" ca="1" si="311"/>
        <v/>
      </c>
      <c r="EQ159" s="278" t="str">
        <f ca="1">IFERROR(INDEX('郵便番号（石川県）'!$A$3:$F$2574,MATCH(INDIRECT("'("&amp;EM159&amp;")'!E7"),'郵便番号（石川県）'!$A$3:$A$2574,0),6),"")</f>
        <v/>
      </c>
      <c r="ER159" s="278" t="str">
        <f ca="1">IFERROR(INDEX('郵便番号（石川県）'!$A$3:$F$2574,MATCH(INDIRECT("'("&amp;$EM159&amp;")'!E7"),'郵便番号（石川県）'!$A$3:$A$2574,0),5),"")</f>
        <v/>
      </c>
      <c r="ES159" s="278" t="str">
        <f t="shared" ca="1" si="312"/>
        <v/>
      </c>
      <c r="ET159" s="278" t="str">
        <f t="shared" ca="1" si="313"/>
        <v/>
      </c>
      <c r="EU159" s="278" t="str">
        <f t="shared" ca="1" si="314"/>
        <v/>
      </c>
      <c r="EV159" s="278" t="str">
        <f t="shared" ca="1" si="315"/>
        <v/>
      </c>
      <c r="EW159" s="278" t="str">
        <f t="shared" ca="1" si="316"/>
        <v/>
      </c>
      <c r="EX159" s="278" t="str">
        <f t="shared" ca="1" si="317"/>
        <v/>
      </c>
      <c r="EY159" s="278" t="str">
        <f t="shared" ca="1" si="318"/>
        <v/>
      </c>
      <c r="EZ159" s="278" t="str">
        <f t="shared" ca="1" si="319"/>
        <v/>
      </c>
      <c r="FA159" s="278" t="str">
        <f t="shared" ca="1" si="320"/>
        <v/>
      </c>
      <c r="FB159" s="661" t="str">
        <f t="shared" ca="1" si="321"/>
        <v/>
      </c>
      <c r="FC159" s="663">
        <v>149</v>
      </c>
      <c r="FD159" s="279" t="str">
        <f t="shared" ca="1" si="322"/>
        <v/>
      </c>
    </row>
    <row r="160" spans="1:160" ht="34.5" customHeight="1" x14ac:dyDescent="0.15">
      <c r="A160" s="401">
        <f t="shared" ca="1" si="24"/>
        <v>0</v>
      </c>
      <c r="B160" s="402">
        <f t="shared" si="261"/>
        <v>1</v>
      </c>
      <c r="C160" s="403">
        <f t="shared" ca="1" si="348"/>
        <v>0</v>
      </c>
      <c r="D160" s="403">
        <f t="shared" ca="1" si="349"/>
        <v>0</v>
      </c>
      <c r="E160" s="403">
        <f t="shared" ca="1" si="350"/>
        <v>0</v>
      </c>
      <c r="F160" s="403">
        <f t="shared" ca="1" si="351"/>
        <v>0</v>
      </c>
      <c r="G160" s="403">
        <f t="shared" ca="1" si="352"/>
        <v>0</v>
      </c>
      <c r="H160" s="403">
        <f t="shared" si="353"/>
        <v>0</v>
      </c>
      <c r="I160" s="403">
        <f t="shared" ca="1" si="354"/>
        <v>0</v>
      </c>
      <c r="J160" s="403">
        <f t="shared" ca="1" si="355"/>
        <v>0</v>
      </c>
      <c r="K160" s="402">
        <f t="shared" ca="1" si="356"/>
        <v>0</v>
      </c>
      <c r="L160" s="402">
        <f t="shared" ca="1" si="357"/>
        <v>0</v>
      </c>
      <c r="M160" s="402">
        <f t="shared" ca="1" si="358"/>
        <v>0</v>
      </c>
      <c r="N160" s="404" t="str">
        <f t="shared" ca="1" si="359"/>
        <v>石川県</v>
      </c>
      <c r="O160" s="63"/>
      <c r="P160" s="145" t="s">
        <v>412</v>
      </c>
      <c r="Q160" s="322" t="str">
        <f t="shared" ca="1" si="263"/>
        <v/>
      </c>
      <c r="R160" s="322" t="str">
        <f t="shared" ca="1" si="264"/>
        <v/>
      </c>
      <c r="S160" s="32" t="str">
        <f t="shared" ca="1" si="346"/>
        <v/>
      </c>
      <c r="T160" s="32" t="str">
        <f t="shared" ca="1" si="347"/>
        <v/>
      </c>
      <c r="U160" s="186" t="str">
        <f t="shared" ca="1" si="265"/>
        <v/>
      </c>
      <c r="V160" s="326">
        <f ca="1">IFERROR(VLOOKUP(U160,'（様式１号）３整理番号表'!$B$4:$H$5,2,FALSE),0)</f>
        <v>0</v>
      </c>
      <c r="W160" s="67">
        <f t="shared" ca="1" si="337"/>
        <v>0</v>
      </c>
      <c r="X160" s="23" t="str">
        <f t="shared" ca="1" si="336"/>
        <v/>
      </c>
      <c r="Y160" s="52" t="str">
        <f t="shared" ca="1" si="266"/>
        <v/>
      </c>
      <c r="Z160" s="68">
        <f ca="1">IFERROR(VLOOKUP(Y160,'（様式１号）３整理番号表'!$B$10:$H$16,2,FALSE),0)</f>
        <v>0</v>
      </c>
      <c r="AA160" s="52" t="str">
        <f t="shared" ca="1" si="267"/>
        <v/>
      </c>
      <c r="AB160" s="52" t="str">
        <f t="shared" ca="1" si="268"/>
        <v/>
      </c>
      <c r="AC160" s="68">
        <f ca="1">IFERROR(VLOOKUP(AB160,'（様式１号）３整理番号表'!$B$21:$H$22,2,FALSE),0)</f>
        <v>0</v>
      </c>
      <c r="AD160" s="52" t="str">
        <f t="shared" ca="1" si="262"/>
        <v/>
      </c>
      <c r="AE160" s="68">
        <f ca="1">IFERROR(VLOOKUP(AD160,'（様式１号）３整理番号表'!$B$26:$H$31,2,FALSE),0)</f>
        <v>0</v>
      </c>
      <c r="AF160" s="52" t="str">
        <f t="shared" ca="1" si="269"/>
        <v/>
      </c>
      <c r="AG160" s="68">
        <f ca="1">IFERROR(VLOOKUP(AF160,'（様式１号）３整理番号表'!$J$5:$N$59,2,FALSE),0)</f>
        <v>0</v>
      </c>
      <c r="AH160" s="51" t="str">
        <f t="shared" ca="1" si="270"/>
        <v/>
      </c>
      <c r="AI160" s="68">
        <f ca="1">IFERROR(VLOOKUP(AH160,'（様式１号）３整理番号表'!$P$5:$R$29,2,FALSE),0)</f>
        <v>0</v>
      </c>
      <c r="AJ160" s="71" t="str">
        <f t="shared" ca="1" si="271"/>
        <v/>
      </c>
      <c r="AK160" s="71" t="str">
        <f t="shared" ca="1" si="272"/>
        <v/>
      </c>
      <c r="AL160" s="71"/>
      <c r="AM160" s="51" t="str">
        <f t="shared" ca="1" si="273"/>
        <v/>
      </c>
      <c r="AN160" s="68">
        <f ca="1">IFERROR(VLOOKUP(AM160,'（様式１号）３整理番号表'!$P$5:$R$29,2,FALSE),0)</f>
        <v>0</v>
      </c>
      <c r="AO160" s="52" t="str">
        <f t="shared" ca="1" si="274"/>
        <v/>
      </c>
      <c r="AP160" s="68">
        <f t="shared" ca="1" si="338"/>
        <v>0</v>
      </c>
      <c r="AQ160" s="52" t="str">
        <f t="shared" ca="1" si="275"/>
        <v/>
      </c>
      <c r="AR160" s="23" t="str">
        <f t="shared" ca="1" si="276"/>
        <v/>
      </c>
      <c r="AS160" s="68" t="str">
        <f t="shared" ca="1" si="339"/>
        <v/>
      </c>
      <c r="AT160" s="188" t="str">
        <f t="shared" ca="1" si="277"/>
        <v/>
      </c>
      <c r="AU160" s="55" t="str">
        <f t="shared" ca="1" si="278"/>
        <v/>
      </c>
      <c r="AV160" s="655" t="str">
        <f t="shared" ca="1" si="362"/>
        <v/>
      </c>
      <c r="AW160" s="655" t="str">
        <f t="shared" ca="1" si="362"/>
        <v/>
      </c>
      <c r="AX160" s="655" t="str">
        <f t="shared" ca="1" si="362"/>
        <v/>
      </c>
      <c r="AY160" s="655" t="str">
        <f t="shared" ca="1" si="362"/>
        <v/>
      </c>
      <c r="AZ160" s="655" t="str">
        <f t="shared" ca="1" si="279"/>
        <v/>
      </c>
      <c r="BA160" s="655" t="str">
        <f t="shared" ca="1" si="363"/>
        <v/>
      </c>
      <c r="BB160" s="655" t="str">
        <f t="shared" ca="1" si="363"/>
        <v/>
      </c>
      <c r="BC160" s="655" t="str">
        <f t="shared" ca="1" si="363"/>
        <v/>
      </c>
      <c r="BD160" s="51" t="str">
        <f t="shared" ca="1" si="280"/>
        <v/>
      </c>
      <c r="BE160" s="52" t="str">
        <f t="shared" ca="1" si="281"/>
        <v/>
      </c>
      <c r="BF160" s="69">
        <f ca="1">IF(BD160&lt;&gt;"",INDEX('（様式１号）３整理番号表'!$AB$7:$AQ$12,MATCH(BD160,'（様式１号）３整理番号表'!$AA$7:$AA$12,0),MATCH(BE160,'（様式１号）３整理番号表'!$AB$6:$AQ$6,0)),0)</f>
        <v>0</v>
      </c>
      <c r="BG160" s="71" t="str">
        <f t="shared" ca="1" si="340"/>
        <v/>
      </c>
      <c r="BH160" s="54" t="str">
        <f t="shared" ca="1" si="341"/>
        <v/>
      </c>
      <c r="BI160" s="55" t="str">
        <f t="shared" ca="1" si="282"/>
        <v/>
      </c>
      <c r="BJ160" s="54" t="str">
        <f t="shared" ca="1" si="283"/>
        <v/>
      </c>
      <c r="BK160" s="53" t="str">
        <f t="shared" ca="1" si="284"/>
        <v/>
      </c>
      <c r="BL160" s="56" t="str">
        <f t="shared" ca="1" si="285"/>
        <v/>
      </c>
      <c r="BM160" s="57" t="str">
        <f t="shared" ca="1" si="286"/>
        <v/>
      </c>
      <c r="BN160" s="58" t="str">
        <f t="shared" ca="1" si="287"/>
        <v/>
      </c>
      <c r="BO160" s="56" t="str">
        <f t="shared" ca="1" si="288"/>
        <v/>
      </c>
      <c r="BP160" s="72" t="str">
        <f t="shared" ca="1" si="289"/>
        <v/>
      </c>
      <c r="BQ160" s="70" t="str">
        <f t="shared" ca="1" si="290"/>
        <v/>
      </c>
      <c r="BR160" s="160" t="str">
        <f t="shared" ca="1" si="323"/>
        <v/>
      </c>
      <c r="BS160" s="638" t="str">
        <f t="shared" ca="1" si="291"/>
        <v/>
      </c>
      <c r="BT160" s="51" t="str">
        <f t="shared" ca="1" si="292"/>
        <v/>
      </c>
      <c r="BU160" s="59" t="str">
        <f t="shared" ca="1" si="293"/>
        <v/>
      </c>
      <c r="BV160" s="60" t="str">
        <f t="shared" ca="1" si="294"/>
        <v/>
      </c>
      <c r="BW160" s="209">
        <f ca="1">IF('ポイント要件確認等（個別表）'!AD160=1,ROUNDDOWN('ポイント要件確認等（個別表）'!AV160,-3),IF('ポイント要件確認等（個別表）'!AD160=2,ROUNDDOWN('ポイント要件確認等（個別表）'!BH160,-3),IF('ポイント要件確認等（個別表）'!AD160=3,ROUNDDOWN('ポイント要件確認等（個別表）'!BT160,-3),0)))</f>
        <v>0</v>
      </c>
      <c r="BX160" s="60" t="str">
        <f t="shared" ca="1" si="295"/>
        <v/>
      </c>
      <c r="BY160" s="210" t="e">
        <f t="shared" ca="1" si="342"/>
        <v>#VALUE!</v>
      </c>
      <c r="BZ160" s="210">
        <f t="shared" ca="1" si="343"/>
        <v>0</v>
      </c>
      <c r="CA160" s="60" t="str">
        <f t="shared" ca="1" si="296"/>
        <v/>
      </c>
      <c r="CB160" s="60" t="str">
        <f t="shared" ca="1" si="297"/>
        <v/>
      </c>
      <c r="CC160" s="636"/>
      <c r="CD160" s="60" t="str">
        <f t="shared" ca="1" si="298"/>
        <v/>
      </c>
      <c r="CE160" s="161" t="str">
        <f t="shared" ca="1" si="299"/>
        <v/>
      </c>
      <c r="CF160" s="225" t="str">
        <f t="shared" ca="1" si="300"/>
        <v>含税額</v>
      </c>
      <c r="CG160" s="226" t="str">
        <f t="shared" ca="1" si="301"/>
        <v/>
      </c>
      <c r="CH160" s="61"/>
      <c r="CI160" s="223"/>
      <c r="CJ160" s="213">
        <v>150</v>
      </c>
      <c r="CK160" s="218"/>
      <c r="CL160" s="51"/>
      <c r="CM160" s="68" t="str">
        <f>IFERROR(VLOOKUP(CL160,'（様式１号）３整理番号表'!$T$5:$V$15,2,FALSE),"")</f>
        <v/>
      </c>
      <c r="CN160" s="52"/>
      <c r="CO160" s="68" t="str">
        <f>IFERROR(VLOOKUP(CN160,'（様式１号）３整理番号表'!$T$19:$V$24,2,FALSE),"")</f>
        <v/>
      </c>
      <c r="CP160" s="52"/>
      <c r="CQ160" s="210">
        <f t="shared" si="344"/>
        <v>0</v>
      </c>
      <c r="CR160" s="227">
        <f t="shared" si="345"/>
        <v>0</v>
      </c>
      <c r="CS160" s="335" t="str">
        <f t="shared" ca="1" si="324"/>
        <v/>
      </c>
      <c r="CT160" s="31" t="str">
        <f t="shared" ca="1" si="302"/>
        <v/>
      </c>
      <c r="CU160" s="30" t="str">
        <f t="shared" ca="1" si="325"/>
        <v/>
      </c>
      <c r="CV160" s="236" t="str">
        <f t="shared" ca="1" si="303"/>
        <v/>
      </c>
      <c r="CW160" s="236" t="str">
        <f t="shared" ca="1" si="304"/>
        <v/>
      </c>
      <c r="CX160" s="236" t="str">
        <f t="shared" ca="1" si="305"/>
        <v/>
      </c>
      <c r="CY160" s="236" t="str">
        <f t="shared" ca="1" si="306"/>
        <v/>
      </c>
      <c r="CZ160" s="296" t="str">
        <f ca="1">IFERROR(VLOOKUP($CS160,'（様式１号）３整理番号表'!$Z$19:$AB$32,3,FALSE),"")</f>
        <v/>
      </c>
      <c r="DA160" s="239" t="str">
        <f t="shared" ca="1" si="307"/>
        <v/>
      </c>
      <c r="DB160" s="5"/>
      <c r="DC160" s="301" t="str">
        <f t="shared" ca="1" si="326"/>
        <v/>
      </c>
      <c r="DD160" s="304" t="str">
        <f t="shared" ca="1" si="329"/>
        <v/>
      </c>
      <c r="DE160" s="293" t="str">
        <f t="shared" ca="1" si="330"/>
        <v/>
      </c>
      <c r="DF160" s="293" t="str">
        <f t="shared" ca="1" si="331"/>
        <v/>
      </c>
      <c r="DG160" s="293" t="str">
        <f t="shared" ca="1" si="332"/>
        <v/>
      </c>
      <c r="DH160" s="293" t="str">
        <f t="shared" ca="1" si="333"/>
        <v/>
      </c>
      <c r="DI160" s="309" t="str">
        <f t="shared" ca="1" si="334"/>
        <v/>
      </c>
      <c r="DJ160" s="315" t="str">
        <f t="shared" ca="1" si="308"/>
        <v/>
      </c>
      <c r="DK160" s="5" t="str">
        <f t="shared" ca="1" si="335"/>
        <v/>
      </c>
      <c r="DL160" s="6"/>
      <c r="DM160" s="304"/>
      <c r="DN160" s="7"/>
      <c r="DO160" s="7"/>
      <c r="DP160" s="7"/>
      <c r="DQ160" s="7"/>
      <c r="DR160" s="298" t="str">
        <f>IFERROR(VLOOKUP($DL160,'（様式１号）３整理番号表'!$Z$19:$AB$32,3,FALSE),"")</f>
        <v/>
      </c>
      <c r="DS160" s="239" t="str">
        <f t="shared" si="309"/>
        <v/>
      </c>
      <c r="DT160" s="5"/>
      <c r="DU160" s="8"/>
      <c r="DV160" s="62" t="str">
        <f t="shared" ca="1" si="310"/>
        <v/>
      </c>
      <c r="DX160" s="320">
        <f t="shared" ca="1" si="361"/>
        <v>0</v>
      </c>
      <c r="DY160" s="320">
        <f t="shared" ca="1" si="361"/>
        <v>0</v>
      </c>
      <c r="DZ160" s="320">
        <f t="shared" ca="1" si="361"/>
        <v>0</v>
      </c>
      <c r="EA160" s="320">
        <f t="shared" ca="1" si="361"/>
        <v>0</v>
      </c>
      <c r="EB160" s="320">
        <f t="shared" ca="1" si="361"/>
        <v>0</v>
      </c>
      <c r="EC160" s="320">
        <f t="shared" ca="1" si="361"/>
        <v>0</v>
      </c>
      <c r="ED160" s="320">
        <f t="shared" ca="1" si="361"/>
        <v>0</v>
      </c>
      <c r="EE160" s="320">
        <f t="shared" ca="1" si="361"/>
        <v>0</v>
      </c>
      <c r="EF160" s="320">
        <f t="shared" ca="1" si="361"/>
        <v>0</v>
      </c>
      <c r="EG160" s="320">
        <f t="shared" ca="1" si="361"/>
        <v>0</v>
      </c>
      <c r="EH160" s="320">
        <f t="shared" ca="1" si="361"/>
        <v>0</v>
      </c>
      <c r="EI160" s="320">
        <f t="shared" ca="1" si="361"/>
        <v>0</v>
      </c>
      <c r="EJ160" s="320">
        <f t="shared" ca="1" si="361"/>
        <v>0</v>
      </c>
      <c r="EK160" s="320">
        <f t="shared" ca="1" si="361"/>
        <v>0</v>
      </c>
      <c r="EM160" s="278" t="str">
        <f t="shared" ca="1" si="360"/>
        <v/>
      </c>
      <c r="EN160" s="278" t="str">
        <f t="shared" ca="1" si="327"/>
        <v/>
      </c>
      <c r="EO160" s="278" t="str">
        <f t="shared" ca="1" si="328"/>
        <v/>
      </c>
      <c r="EP160" s="278" t="str">
        <f t="shared" ca="1" si="311"/>
        <v/>
      </c>
      <c r="EQ160" s="278" t="str">
        <f ca="1">IFERROR(INDEX('郵便番号（石川県）'!$A$3:$F$2574,MATCH(INDIRECT("'("&amp;EM160&amp;")'!E7"),'郵便番号（石川県）'!$A$3:$A$2574,0),6),"")</f>
        <v/>
      </c>
      <c r="ER160" s="278" t="str">
        <f ca="1">IFERROR(INDEX('郵便番号（石川県）'!$A$3:$F$2574,MATCH(INDIRECT("'("&amp;$EM160&amp;")'!E7"),'郵便番号（石川県）'!$A$3:$A$2574,0),5),"")</f>
        <v/>
      </c>
      <c r="ES160" s="278" t="str">
        <f t="shared" ca="1" si="312"/>
        <v/>
      </c>
      <c r="ET160" s="278" t="str">
        <f t="shared" ca="1" si="313"/>
        <v/>
      </c>
      <c r="EU160" s="278" t="str">
        <f t="shared" ca="1" si="314"/>
        <v/>
      </c>
      <c r="EV160" s="278" t="str">
        <f t="shared" ca="1" si="315"/>
        <v/>
      </c>
      <c r="EW160" s="278" t="str">
        <f t="shared" ca="1" si="316"/>
        <v/>
      </c>
      <c r="EX160" s="278" t="str">
        <f t="shared" ca="1" si="317"/>
        <v/>
      </c>
      <c r="EY160" s="278" t="str">
        <f t="shared" ca="1" si="318"/>
        <v/>
      </c>
      <c r="EZ160" s="278" t="str">
        <f t="shared" ca="1" si="319"/>
        <v/>
      </c>
      <c r="FA160" s="278" t="str">
        <f t="shared" ca="1" si="320"/>
        <v/>
      </c>
      <c r="FB160" s="661" t="str">
        <f t="shared" ca="1" si="321"/>
        <v/>
      </c>
      <c r="FC160" s="664">
        <v>150</v>
      </c>
      <c r="FD160" s="279" t="str">
        <f t="shared" ca="1" si="322"/>
        <v/>
      </c>
    </row>
    <row r="161" spans="1:160" ht="34.5" customHeight="1" x14ac:dyDescent="0.15">
      <c r="A161" s="401">
        <f t="shared" ca="1" si="24"/>
        <v>0</v>
      </c>
      <c r="B161" s="402">
        <f t="shared" si="261"/>
        <v>1</v>
      </c>
      <c r="C161" s="403">
        <f t="shared" ca="1" si="348"/>
        <v>0</v>
      </c>
      <c r="D161" s="403">
        <f t="shared" ca="1" si="349"/>
        <v>0</v>
      </c>
      <c r="E161" s="403">
        <f t="shared" ca="1" si="350"/>
        <v>0</v>
      </c>
      <c r="F161" s="403">
        <f t="shared" ca="1" si="351"/>
        <v>0</v>
      </c>
      <c r="G161" s="403">
        <f t="shared" ca="1" si="352"/>
        <v>0</v>
      </c>
      <c r="H161" s="403">
        <f t="shared" si="353"/>
        <v>0</v>
      </c>
      <c r="I161" s="403">
        <f t="shared" ca="1" si="354"/>
        <v>0</v>
      </c>
      <c r="J161" s="403">
        <f t="shared" ca="1" si="355"/>
        <v>0</v>
      </c>
      <c r="K161" s="402">
        <f t="shared" ca="1" si="356"/>
        <v>0</v>
      </c>
      <c r="L161" s="402">
        <f t="shared" ca="1" si="357"/>
        <v>0</v>
      </c>
      <c r="M161" s="402">
        <f t="shared" ca="1" si="358"/>
        <v>0</v>
      </c>
      <c r="N161" s="404" t="str">
        <f t="shared" ca="1" si="359"/>
        <v>石川県</v>
      </c>
      <c r="O161" s="63"/>
      <c r="P161" s="145" t="s">
        <v>412</v>
      </c>
      <c r="Q161" s="322" t="str">
        <f t="shared" ca="1" si="263"/>
        <v/>
      </c>
      <c r="R161" s="322" t="str">
        <f t="shared" ca="1" si="264"/>
        <v/>
      </c>
      <c r="S161" s="32" t="str">
        <f t="shared" ca="1" si="346"/>
        <v/>
      </c>
      <c r="T161" s="32" t="str">
        <f t="shared" ca="1" si="347"/>
        <v/>
      </c>
      <c r="U161" s="186" t="str">
        <f t="shared" ca="1" si="265"/>
        <v/>
      </c>
      <c r="V161" s="326">
        <f ca="1">IFERROR(VLOOKUP(U161,'（様式１号）３整理番号表'!$B$4:$H$5,2,FALSE),0)</f>
        <v>0</v>
      </c>
      <c r="W161" s="67">
        <f t="shared" ca="1" si="337"/>
        <v>0</v>
      </c>
      <c r="X161" s="23" t="str">
        <f t="shared" ca="1" si="336"/>
        <v/>
      </c>
      <c r="Y161" s="52" t="str">
        <f t="shared" ca="1" si="266"/>
        <v/>
      </c>
      <c r="Z161" s="68">
        <f ca="1">IFERROR(VLOOKUP(Y161,'（様式１号）３整理番号表'!$B$10:$H$16,2,FALSE),0)</f>
        <v>0</v>
      </c>
      <c r="AA161" s="52" t="str">
        <f t="shared" ca="1" si="267"/>
        <v/>
      </c>
      <c r="AB161" s="52" t="str">
        <f t="shared" ca="1" si="268"/>
        <v/>
      </c>
      <c r="AC161" s="68">
        <f ca="1">IFERROR(VLOOKUP(AB161,'（様式１号）３整理番号表'!$B$21:$H$22,2,FALSE),0)</f>
        <v>0</v>
      </c>
      <c r="AD161" s="52" t="str">
        <f t="shared" ca="1" si="262"/>
        <v/>
      </c>
      <c r="AE161" s="68">
        <f ca="1">IFERROR(VLOOKUP(AD161,'（様式１号）３整理番号表'!$B$26:$H$31,2,FALSE),0)</f>
        <v>0</v>
      </c>
      <c r="AF161" s="52" t="str">
        <f t="shared" ca="1" si="269"/>
        <v/>
      </c>
      <c r="AG161" s="68">
        <f ca="1">IFERROR(VLOOKUP(AF161,'（様式１号）３整理番号表'!$J$5:$N$59,2,FALSE),0)</f>
        <v>0</v>
      </c>
      <c r="AH161" s="51" t="str">
        <f t="shared" ca="1" si="270"/>
        <v/>
      </c>
      <c r="AI161" s="68">
        <f ca="1">IFERROR(VLOOKUP(AH161,'（様式１号）３整理番号表'!$P$5:$R$29,2,FALSE),0)</f>
        <v>0</v>
      </c>
      <c r="AJ161" s="71" t="str">
        <f t="shared" ca="1" si="271"/>
        <v/>
      </c>
      <c r="AK161" s="71" t="str">
        <f t="shared" ca="1" si="272"/>
        <v/>
      </c>
      <c r="AL161" s="71"/>
      <c r="AM161" s="51" t="str">
        <f t="shared" ca="1" si="273"/>
        <v/>
      </c>
      <c r="AN161" s="68">
        <f ca="1">IFERROR(VLOOKUP(AM161,'（様式１号）３整理番号表'!$P$5:$R$29,2,FALSE),0)</f>
        <v>0</v>
      </c>
      <c r="AO161" s="52" t="str">
        <f t="shared" ca="1" si="274"/>
        <v/>
      </c>
      <c r="AP161" s="68">
        <f t="shared" ca="1" si="338"/>
        <v>0</v>
      </c>
      <c r="AQ161" s="52" t="str">
        <f t="shared" ca="1" si="275"/>
        <v/>
      </c>
      <c r="AR161" s="23" t="str">
        <f t="shared" ca="1" si="276"/>
        <v/>
      </c>
      <c r="AS161" s="68" t="str">
        <f t="shared" ca="1" si="339"/>
        <v/>
      </c>
      <c r="AT161" s="188" t="str">
        <f t="shared" ca="1" si="277"/>
        <v/>
      </c>
      <c r="AU161" s="55" t="str">
        <f t="shared" ca="1" si="278"/>
        <v/>
      </c>
      <c r="AV161" s="655" t="str">
        <f t="shared" ca="1" si="362"/>
        <v/>
      </c>
      <c r="AW161" s="655" t="str">
        <f t="shared" ca="1" si="362"/>
        <v/>
      </c>
      <c r="AX161" s="655" t="str">
        <f t="shared" ca="1" si="362"/>
        <v/>
      </c>
      <c r="AY161" s="655" t="str">
        <f t="shared" ca="1" si="362"/>
        <v/>
      </c>
      <c r="AZ161" s="655" t="str">
        <f t="shared" ca="1" si="279"/>
        <v/>
      </c>
      <c r="BA161" s="655" t="str">
        <f t="shared" ca="1" si="363"/>
        <v/>
      </c>
      <c r="BB161" s="655" t="str">
        <f t="shared" ca="1" si="363"/>
        <v/>
      </c>
      <c r="BC161" s="655" t="str">
        <f t="shared" ca="1" si="363"/>
        <v/>
      </c>
      <c r="BD161" s="51" t="str">
        <f t="shared" ca="1" si="280"/>
        <v/>
      </c>
      <c r="BE161" s="52" t="str">
        <f t="shared" ca="1" si="281"/>
        <v/>
      </c>
      <c r="BF161" s="69">
        <f ca="1">IF(BD161&lt;&gt;"",INDEX('（様式１号）３整理番号表'!$AB$7:$AQ$12,MATCH(BD161,'（様式１号）３整理番号表'!$AA$7:$AA$12,0),MATCH(BE161,'（様式１号）３整理番号表'!$AB$6:$AQ$6,0)),0)</f>
        <v>0</v>
      </c>
      <c r="BG161" s="71" t="str">
        <f t="shared" ca="1" si="340"/>
        <v/>
      </c>
      <c r="BH161" s="54" t="str">
        <f t="shared" ca="1" si="341"/>
        <v/>
      </c>
      <c r="BI161" s="55" t="str">
        <f t="shared" ca="1" si="282"/>
        <v/>
      </c>
      <c r="BJ161" s="54" t="str">
        <f t="shared" ca="1" si="283"/>
        <v/>
      </c>
      <c r="BK161" s="53" t="str">
        <f t="shared" ca="1" si="284"/>
        <v/>
      </c>
      <c r="BL161" s="56" t="str">
        <f t="shared" ca="1" si="285"/>
        <v/>
      </c>
      <c r="BM161" s="57" t="str">
        <f t="shared" ca="1" si="286"/>
        <v/>
      </c>
      <c r="BN161" s="58" t="str">
        <f t="shared" ca="1" si="287"/>
        <v/>
      </c>
      <c r="BO161" s="56" t="str">
        <f t="shared" ca="1" si="288"/>
        <v/>
      </c>
      <c r="BP161" s="72" t="str">
        <f t="shared" ca="1" si="289"/>
        <v/>
      </c>
      <c r="BQ161" s="70" t="str">
        <f t="shared" ca="1" si="290"/>
        <v/>
      </c>
      <c r="BR161" s="160" t="str">
        <f t="shared" ca="1" si="323"/>
        <v/>
      </c>
      <c r="BS161" s="638" t="str">
        <f t="shared" ca="1" si="291"/>
        <v/>
      </c>
      <c r="BT161" s="51" t="str">
        <f t="shared" ca="1" si="292"/>
        <v/>
      </c>
      <c r="BU161" s="59" t="str">
        <f t="shared" ca="1" si="293"/>
        <v/>
      </c>
      <c r="BV161" s="60" t="str">
        <f t="shared" ca="1" si="294"/>
        <v/>
      </c>
      <c r="BW161" s="209">
        <f ca="1">IF('ポイント要件確認等（個別表）'!AD161=1,ROUNDDOWN('ポイント要件確認等（個別表）'!AV161,-3),IF('ポイント要件確認等（個別表）'!AD161=2,ROUNDDOWN('ポイント要件確認等（個別表）'!BH161,-3),IF('ポイント要件確認等（個別表）'!AD161=3,ROUNDDOWN('ポイント要件確認等（個別表）'!BT161,-3),0)))</f>
        <v>0</v>
      </c>
      <c r="BX161" s="60" t="str">
        <f t="shared" ca="1" si="295"/>
        <v/>
      </c>
      <c r="BY161" s="210" t="e">
        <f t="shared" ca="1" si="342"/>
        <v>#VALUE!</v>
      </c>
      <c r="BZ161" s="210">
        <f t="shared" ca="1" si="343"/>
        <v>0</v>
      </c>
      <c r="CA161" s="60" t="str">
        <f t="shared" ca="1" si="296"/>
        <v/>
      </c>
      <c r="CB161" s="60" t="str">
        <f t="shared" ca="1" si="297"/>
        <v/>
      </c>
      <c r="CC161" s="636"/>
      <c r="CD161" s="60" t="str">
        <f t="shared" ca="1" si="298"/>
        <v/>
      </c>
      <c r="CE161" s="161" t="str">
        <f t="shared" ca="1" si="299"/>
        <v/>
      </c>
      <c r="CF161" s="225" t="str">
        <f t="shared" ca="1" si="300"/>
        <v>含税額</v>
      </c>
      <c r="CG161" s="226" t="str">
        <f t="shared" ca="1" si="301"/>
        <v/>
      </c>
      <c r="CH161" s="61"/>
      <c r="CI161" s="223"/>
      <c r="CJ161" s="213">
        <v>151</v>
      </c>
      <c r="CK161" s="218"/>
      <c r="CL161" s="51"/>
      <c r="CM161" s="68" t="str">
        <f>IFERROR(VLOOKUP(CL161,'（様式１号）３整理番号表'!$T$5:$V$15,2,FALSE),"")</f>
        <v/>
      </c>
      <c r="CN161" s="52"/>
      <c r="CO161" s="68" t="str">
        <f>IFERROR(VLOOKUP(CN161,'（様式１号）３整理番号表'!$T$19:$V$24,2,FALSE),"")</f>
        <v/>
      </c>
      <c r="CP161" s="52"/>
      <c r="CQ161" s="210">
        <f t="shared" si="344"/>
        <v>0</v>
      </c>
      <c r="CR161" s="227">
        <f t="shared" si="345"/>
        <v>0</v>
      </c>
      <c r="CS161" s="335" t="str">
        <f t="shared" ca="1" si="324"/>
        <v/>
      </c>
      <c r="CT161" s="31" t="str">
        <f t="shared" ca="1" si="302"/>
        <v/>
      </c>
      <c r="CU161" s="30" t="str">
        <f t="shared" ca="1" si="325"/>
        <v/>
      </c>
      <c r="CV161" s="236" t="str">
        <f t="shared" ca="1" si="303"/>
        <v/>
      </c>
      <c r="CW161" s="236" t="str">
        <f t="shared" ca="1" si="304"/>
        <v/>
      </c>
      <c r="CX161" s="236" t="str">
        <f t="shared" ca="1" si="305"/>
        <v/>
      </c>
      <c r="CY161" s="236" t="str">
        <f t="shared" ca="1" si="306"/>
        <v/>
      </c>
      <c r="CZ161" s="296" t="str">
        <f ca="1">IFERROR(VLOOKUP($CS161,'（様式１号）３整理番号表'!$Z$19:$AB$32,3,FALSE),"")</f>
        <v/>
      </c>
      <c r="DA161" s="239" t="str">
        <f t="shared" ca="1" si="307"/>
        <v/>
      </c>
      <c r="DB161" s="5"/>
      <c r="DC161" s="301" t="str">
        <f t="shared" ca="1" si="326"/>
        <v/>
      </c>
      <c r="DD161" s="304" t="str">
        <f t="shared" ca="1" si="329"/>
        <v/>
      </c>
      <c r="DE161" s="293" t="str">
        <f t="shared" ca="1" si="330"/>
        <v/>
      </c>
      <c r="DF161" s="293" t="str">
        <f t="shared" ca="1" si="331"/>
        <v/>
      </c>
      <c r="DG161" s="293" t="str">
        <f t="shared" ca="1" si="332"/>
        <v/>
      </c>
      <c r="DH161" s="293" t="str">
        <f t="shared" ca="1" si="333"/>
        <v/>
      </c>
      <c r="DI161" s="309" t="str">
        <f t="shared" ca="1" si="334"/>
        <v/>
      </c>
      <c r="DJ161" s="315" t="str">
        <f t="shared" ca="1" si="308"/>
        <v/>
      </c>
      <c r="DK161" s="5" t="str">
        <f t="shared" ca="1" si="335"/>
        <v/>
      </c>
      <c r="DL161" s="6"/>
      <c r="DM161" s="304"/>
      <c r="DN161" s="7"/>
      <c r="DO161" s="7"/>
      <c r="DP161" s="7"/>
      <c r="DQ161" s="7"/>
      <c r="DR161" s="298" t="str">
        <f>IFERROR(VLOOKUP($DL161,'（様式１号）３整理番号表'!$Z$19:$AB$32,3,FALSE),"")</f>
        <v/>
      </c>
      <c r="DS161" s="239" t="str">
        <f t="shared" si="309"/>
        <v/>
      </c>
      <c r="DT161" s="5"/>
      <c r="DU161" s="8"/>
      <c r="DV161" s="62" t="str">
        <f t="shared" ca="1" si="310"/>
        <v/>
      </c>
      <c r="DX161" s="320">
        <f t="shared" ca="1" si="361"/>
        <v>0</v>
      </c>
      <c r="DY161" s="320">
        <f t="shared" ca="1" si="361"/>
        <v>0</v>
      </c>
      <c r="DZ161" s="320">
        <f t="shared" ca="1" si="361"/>
        <v>0</v>
      </c>
      <c r="EA161" s="320">
        <f t="shared" ca="1" si="361"/>
        <v>0</v>
      </c>
      <c r="EB161" s="320">
        <f t="shared" ca="1" si="361"/>
        <v>0</v>
      </c>
      <c r="EC161" s="320">
        <f t="shared" ca="1" si="361"/>
        <v>0</v>
      </c>
      <c r="ED161" s="320">
        <f t="shared" ca="1" si="361"/>
        <v>0</v>
      </c>
      <c r="EE161" s="320">
        <f t="shared" ca="1" si="361"/>
        <v>0</v>
      </c>
      <c r="EF161" s="320">
        <f t="shared" ca="1" si="361"/>
        <v>0</v>
      </c>
      <c r="EG161" s="320">
        <f t="shared" ca="1" si="361"/>
        <v>0</v>
      </c>
      <c r="EH161" s="320">
        <f t="shared" ca="1" si="361"/>
        <v>0</v>
      </c>
      <c r="EI161" s="320">
        <f t="shared" ca="1" si="361"/>
        <v>0</v>
      </c>
      <c r="EJ161" s="320">
        <f t="shared" ca="1" si="361"/>
        <v>0</v>
      </c>
      <c r="EK161" s="320">
        <f t="shared" ca="1" si="361"/>
        <v>0</v>
      </c>
      <c r="EM161" s="278" t="str">
        <f t="shared" ca="1" si="360"/>
        <v/>
      </c>
      <c r="EN161" s="278" t="str">
        <f t="shared" ca="1" si="327"/>
        <v/>
      </c>
      <c r="EO161" s="278" t="str">
        <f t="shared" ca="1" si="328"/>
        <v/>
      </c>
      <c r="EP161" s="278" t="str">
        <f t="shared" ca="1" si="311"/>
        <v/>
      </c>
      <c r="EQ161" s="278" t="str">
        <f ca="1">IFERROR(INDEX('郵便番号（石川県）'!$A$3:$F$2574,MATCH(INDIRECT("'("&amp;EM161&amp;")'!E7"),'郵便番号（石川県）'!$A$3:$A$2574,0),6),"")</f>
        <v/>
      </c>
      <c r="ER161" s="278" t="str">
        <f ca="1">IFERROR(INDEX('郵便番号（石川県）'!$A$3:$F$2574,MATCH(INDIRECT("'("&amp;$EM161&amp;")'!E7"),'郵便番号（石川県）'!$A$3:$A$2574,0),5),"")</f>
        <v/>
      </c>
      <c r="ES161" s="278" t="str">
        <f t="shared" ca="1" si="312"/>
        <v/>
      </c>
      <c r="ET161" s="278" t="str">
        <f t="shared" ca="1" si="313"/>
        <v/>
      </c>
      <c r="EU161" s="278" t="str">
        <f t="shared" ca="1" si="314"/>
        <v/>
      </c>
      <c r="EV161" s="278" t="str">
        <f t="shared" ca="1" si="315"/>
        <v/>
      </c>
      <c r="EW161" s="278" t="str">
        <f t="shared" ca="1" si="316"/>
        <v/>
      </c>
      <c r="EX161" s="278" t="str">
        <f t="shared" ca="1" si="317"/>
        <v/>
      </c>
      <c r="EY161" s="278" t="str">
        <f t="shared" ca="1" si="318"/>
        <v/>
      </c>
      <c r="EZ161" s="278" t="str">
        <f t="shared" ca="1" si="319"/>
        <v/>
      </c>
      <c r="FA161" s="278" t="str">
        <f t="shared" ca="1" si="320"/>
        <v/>
      </c>
      <c r="FB161" s="661" t="str">
        <f t="shared" ca="1" si="321"/>
        <v/>
      </c>
      <c r="FC161" s="663">
        <v>151</v>
      </c>
      <c r="FD161" s="279" t="str">
        <f t="shared" ca="1" si="322"/>
        <v/>
      </c>
    </row>
    <row r="162" spans="1:160" ht="34.5" customHeight="1" x14ac:dyDescent="0.15">
      <c r="A162" s="401">
        <f t="shared" ca="1" si="24"/>
        <v>0</v>
      </c>
      <c r="B162" s="402">
        <f t="shared" si="261"/>
        <v>1</v>
      </c>
      <c r="C162" s="403">
        <f t="shared" ca="1" si="348"/>
        <v>0</v>
      </c>
      <c r="D162" s="403">
        <f t="shared" ca="1" si="349"/>
        <v>0</v>
      </c>
      <c r="E162" s="403">
        <f t="shared" ca="1" si="350"/>
        <v>0</v>
      </c>
      <c r="F162" s="403">
        <f t="shared" ca="1" si="351"/>
        <v>0</v>
      </c>
      <c r="G162" s="403">
        <f t="shared" ca="1" si="352"/>
        <v>0</v>
      </c>
      <c r="H162" s="403">
        <f t="shared" si="353"/>
        <v>0</v>
      </c>
      <c r="I162" s="403">
        <f t="shared" ca="1" si="354"/>
        <v>0</v>
      </c>
      <c r="J162" s="403">
        <f t="shared" ca="1" si="355"/>
        <v>0</v>
      </c>
      <c r="K162" s="402">
        <f t="shared" ca="1" si="356"/>
        <v>0</v>
      </c>
      <c r="L162" s="402">
        <f t="shared" ca="1" si="357"/>
        <v>0</v>
      </c>
      <c r="M162" s="402">
        <f t="shared" ca="1" si="358"/>
        <v>0</v>
      </c>
      <c r="N162" s="404" t="str">
        <f t="shared" ca="1" si="359"/>
        <v>石川県</v>
      </c>
      <c r="O162" s="63"/>
      <c r="P162" s="145" t="s">
        <v>412</v>
      </c>
      <c r="Q162" s="322" t="str">
        <f t="shared" ca="1" si="263"/>
        <v/>
      </c>
      <c r="R162" s="322" t="str">
        <f t="shared" ca="1" si="264"/>
        <v/>
      </c>
      <c r="S162" s="32" t="str">
        <f t="shared" ca="1" si="346"/>
        <v/>
      </c>
      <c r="T162" s="32" t="str">
        <f t="shared" ca="1" si="347"/>
        <v/>
      </c>
      <c r="U162" s="186" t="str">
        <f t="shared" ca="1" si="265"/>
        <v/>
      </c>
      <c r="V162" s="326">
        <f ca="1">IFERROR(VLOOKUP(U162,'（様式１号）３整理番号表'!$B$4:$H$5,2,FALSE),0)</f>
        <v>0</v>
      </c>
      <c r="W162" s="67">
        <f t="shared" ca="1" si="337"/>
        <v>0</v>
      </c>
      <c r="X162" s="23" t="str">
        <f t="shared" ca="1" si="336"/>
        <v/>
      </c>
      <c r="Y162" s="52" t="str">
        <f t="shared" ca="1" si="266"/>
        <v/>
      </c>
      <c r="Z162" s="68">
        <f ca="1">IFERROR(VLOOKUP(Y162,'（様式１号）３整理番号表'!$B$10:$H$16,2,FALSE),0)</f>
        <v>0</v>
      </c>
      <c r="AA162" s="52" t="str">
        <f t="shared" ca="1" si="267"/>
        <v/>
      </c>
      <c r="AB162" s="52" t="str">
        <f t="shared" ca="1" si="268"/>
        <v/>
      </c>
      <c r="AC162" s="68">
        <f ca="1">IFERROR(VLOOKUP(AB162,'（様式１号）３整理番号表'!$B$21:$H$22,2,FALSE),0)</f>
        <v>0</v>
      </c>
      <c r="AD162" s="52" t="str">
        <f t="shared" ca="1" si="262"/>
        <v/>
      </c>
      <c r="AE162" s="68">
        <f ca="1">IFERROR(VLOOKUP(AD162,'（様式１号）３整理番号表'!$B$26:$H$31,2,FALSE),0)</f>
        <v>0</v>
      </c>
      <c r="AF162" s="52" t="str">
        <f t="shared" ca="1" si="269"/>
        <v/>
      </c>
      <c r="AG162" s="68">
        <f ca="1">IFERROR(VLOOKUP(AF162,'（様式１号）３整理番号表'!$J$5:$N$59,2,FALSE),0)</f>
        <v>0</v>
      </c>
      <c r="AH162" s="51" t="str">
        <f t="shared" ca="1" si="270"/>
        <v/>
      </c>
      <c r="AI162" s="68">
        <f ca="1">IFERROR(VLOOKUP(AH162,'（様式１号）３整理番号表'!$P$5:$R$29,2,FALSE),0)</f>
        <v>0</v>
      </c>
      <c r="AJ162" s="71" t="str">
        <f t="shared" ca="1" si="271"/>
        <v/>
      </c>
      <c r="AK162" s="71" t="str">
        <f t="shared" ca="1" si="272"/>
        <v/>
      </c>
      <c r="AL162" s="71"/>
      <c r="AM162" s="51" t="str">
        <f t="shared" ca="1" si="273"/>
        <v/>
      </c>
      <c r="AN162" s="68">
        <f ca="1">IFERROR(VLOOKUP(AM162,'（様式１号）３整理番号表'!$P$5:$R$29,2,FALSE),0)</f>
        <v>0</v>
      </c>
      <c r="AO162" s="52" t="str">
        <f t="shared" ca="1" si="274"/>
        <v/>
      </c>
      <c r="AP162" s="68">
        <f t="shared" ca="1" si="338"/>
        <v>0</v>
      </c>
      <c r="AQ162" s="52" t="str">
        <f t="shared" ca="1" si="275"/>
        <v/>
      </c>
      <c r="AR162" s="23" t="str">
        <f t="shared" ca="1" si="276"/>
        <v/>
      </c>
      <c r="AS162" s="68" t="str">
        <f t="shared" ca="1" si="339"/>
        <v/>
      </c>
      <c r="AT162" s="188" t="str">
        <f t="shared" ca="1" si="277"/>
        <v/>
      </c>
      <c r="AU162" s="55" t="str">
        <f t="shared" ca="1" si="278"/>
        <v/>
      </c>
      <c r="AV162" s="655" t="str">
        <f t="shared" ca="1" si="362"/>
        <v/>
      </c>
      <c r="AW162" s="655" t="str">
        <f t="shared" ca="1" si="362"/>
        <v/>
      </c>
      <c r="AX162" s="655" t="str">
        <f t="shared" ca="1" si="362"/>
        <v/>
      </c>
      <c r="AY162" s="655" t="str">
        <f t="shared" ca="1" si="362"/>
        <v/>
      </c>
      <c r="AZ162" s="655" t="str">
        <f t="shared" ca="1" si="279"/>
        <v/>
      </c>
      <c r="BA162" s="655" t="str">
        <f t="shared" ca="1" si="363"/>
        <v/>
      </c>
      <c r="BB162" s="655" t="str">
        <f t="shared" ca="1" si="363"/>
        <v/>
      </c>
      <c r="BC162" s="655" t="str">
        <f t="shared" ca="1" si="363"/>
        <v/>
      </c>
      <c r="BD162" s="51" t="str">
        <f t="shared" ca="1" si="280"/>
        <v/>
      </c>
      <c r="BE162" s="52" t="str">
        <f t="shared" ca="1" si="281"/>
        <v/>
      </c>
      <c r="BF162" s="69">
        <f ca="1">IF(BD162&lt;&gt;"",INDEX('（様式１号）３整理番号表'!$AB$7:$AQ$12,MATCH(BD162,'（様式１号）３整理番号表'!$AA$7:$AA$12,0),MATCH(BE162,'（様式１号）３整理番号表'!$AB$6:$AQ$6,0)),0)</f>
        <v>0</v>
      </c>
      <c r="BG162" s="71" t="str">
        <f t="shared" ca="1" si="340"/>
        <v/>
      </c>
      <c r="BH162" s="54" t="str">
        <f t="shared" ca="1" si="341"/>
        <v/>
      </c>
      <c r="BI162" s="55" t="str">
        <f t="shared" ca="1" si="282"/>
        <v/>
      </c>
      <c r="BJ162" s="54" t="str">
        <f t="shared" ca="1" si="283"/>
        <v/>
      </c>
      <c r="BK162" s="53" t="str">
        <f t="shared" ca="1" si="284"/>
        <v/>
      </c>
      <c r="BL162" s="56" t="str">
        <f t="shared" ca="1" si="285"/>
        <v/>
      </c>
      <c r="BM162" s="57" t="str">
        <f t="shared" ca="1" si="286"/>
        <v/>
      </c>
      <c r="BN162" s="58" t="str">
        <f t="shared" ca="1" si="287"/>
        <v/>
      </c>
      <c r="BO162" s="56" t="str">
        <f t="shared" ca="1" si="288"/>
        <v/>
      </c>
      <c r="BP162" s="72" t="str">
        <f t="shared" ca="1" si="289"/>
        <v/>
      </c>
      <c r="BQ162" s="70" t="str">
        <f t="shared" ca="1" si="290"/>
        <v/>
      </c>
      <c r="BR162" s="160" t="str">
        <f t="shared" ca="1" si="323"/>
        <v/>
      </c>
      <c r="BS162" s="638" t="str">
        <f t="shared" ca="1" si="291"/>
        <v/>
      </c>
      <c r="BT162" s="51" t="str">
        <f t="shared" ca="1" si="292"/>
        <v/>
      </c>
      <c r="BU162" s="59" t="str">
        <f t="shared" ca="1" si="293"/>
        <v/>
      </c>
      <c r="BV162" s="60" t="str">
        <f t="shared" ca="1" si="294"/>
        <v/>
      </c>
      <c r="BW162" s="209">
        <f ca="1">IF('ポイント要件確認等（個別表）'!AD162=1,ROUNDDOWN('ポイント要件確認等（個別表）'!AV162,-3),IF('ポイント要件確認等（個別表）'!AD162=2,ROUNDDOWN('ポイント要件確認等（個別表）'!BH162,-3),IF('ポイント要件確認等（個別表）'!AD162=3,ROUNDDOWN('ポイント要件確認等（個別表）'!BT162,-3),0)))</f>
        <v>0</v>
      </c>
      <c r="BX162" s="60" t="str">
        <f t="shared" ca="1" si="295"/>
        <v/>
      </c>
      <c r="BY162" s="210" t="e">
        <f t="shared" ca="1" si="342"/>
        <v>#VALUE!</v>
      </c>
      <c r="BZ162" s="210">
        <f t="shared" ca="1" si="343"/>
        <v>0</v>
      </c>
      <c r="CA162" s="60" t="str">
        <f t="shared" ca="1" si="296"/>
        <v/>
      </c>
      <c r="CB162" s="60" t="str">
        <f t="shared" ca="1" si="297"/>
        <v/>
      </c>
      <c r="CC162" s="636"/>
      <c r="CD162" s="60" t="str">
        <f t="shared" ca="1" si="298"/>
        <v/>
      </c>
      <c r="CE162" s="161" t="str">
        <f t="shared" ca="1" si="299"/>
        <v/>
      </c>
      <c r="CF162" s="225" t="str">
        <f t="shared" ca="1" si="300"/>
        <v>含税額</v>
      </c>
      <c r="CG162" s="226" t="str">
        <f t="shared" ca="1" si="301"/>
        <v/>
      </c>
      <c r="CH162" s="61"/>
      <c r="CI162" s="223"/>
      <c r="CJ162" s="213">
        <v>152</v>
      </c>
      <c r="CK162" s="218"/>
      <c r="CL162" s="51"/>
      <c r="CM162" s="68" t="str">
        <f>IFERROR(VLOOKUP(CL162,'（様式１号）３整理番号表'!$T$5:$V$15,2,FALSE),"")</f>
        <v/>
      </c>
      <c r="CN162" s="52"/>
      <c r="CO162" s="68" t="str">
        <f>IFERROR(VLOOKUP(CN162,'（様式１号）３整理番号表'!$T$19:$V$24,2,FALSE),"")</f>
        <v/>
      </c>
      <c r="CP162" s="52"/>
      <c r="CQ162" s="210">
        <f t="shared" si="344"/>
        <v>0</v>
      </c>
      <c r="CR162" s="227">
        <f t="shared" si="345"/>
        <v>0</v>
      </c>
      <c r="CS162" s="335" t="str">
        <f t="shared" ca="1" si="324"/>
        <v/>
      </c>
      <c r="CT162" s="31" t="str">
        <f t="shared" ca="1" si="302"/>
        <v/>
      </c>
      <c r="CU162" s="30" t="str">
        <f t="shared" ca="1" si="325"/>
        <v/>
      </c>
      <c r="CV162" s="236" t="str">
        <f t="shared" ca="1" si="303"/>
        <v/>
      </c>
      <c r="CW162" s="236" t="str">
        <f t="shared" ca="1" si="304"/>
        <v/>
      </c>
      <c r="CX162" s="236" t="str">
        <f t="shared" ca="1" si="305"/>
        <v/>
      </c>
      <c r="CY162" s="236" t="str">
        <f t="shared" ca="1" si="306"/>
        <v/>
      </c>
      <c r="CZ162" s="296" t="str">
        <f ca="1">IFERROR(VLOOKUP($CS162,'（様式１号）３整理番号表'!$Z$19:$AB$32,3,FALSE),"")</f>
        <v/>
      </c>
      <c r="DA162" s="239" t="str">
        <f t="shared" ca="1" si="307"/>
        <v/>
      </c>
      <c r="DB162" s="5"/>
      <c r="DC162" s="301" t="str">
        <f t="shared" ca="1" si="326"/>
        <v/>
      </c>
      <c r="DD162" s="304" t="str">
        <f t="shared" ca="1" si="329"/>
        <v/>
      </c>
      <c r="DE162" s="293" t="str">
        <f t="shared" ca="1" si="330"/>
        <v/>
      </c>
      <c r="DF162" s="293" t="str">
        <f t="shared" ca="1" si="331"/>
        <v/>
      </c>
      <c r="DG162" s="293" t="str">
        <f t="shared" ca="1" si="332"/>
        <v/>
      </c>
      <c r="DH162" s="293" t="str">
        <f t="shared" ca="1" si="333"/>
        <v/>
      </c>
      <c r="DI162" s="309" t="str">
        <f t="shared" ca="1" si="334"/>
        <v/>
      </c>
      <c r="DJ162" s="315" t="str">
        <f t="shared" ca="1" si="308"/>
        <v/>
      </c>
      <c r="DK162" s="5" t="str">
        <f t="shared" ca="1" si="335"/>
        <v/>
      </c>
      <c r="DL162" s="6"/>
      <c r="DM162" s="304"/>
      <c r="DN162" s="7"/>
      <c r="DO162" s="7"/>
      <c r="DP162" s="7"/>
      <c r="DQ162" s="7"/>
      <c r="DR162" s="298" t="str">
        <f>IFERROR(VLOOKUP($DL162,'（様式１号）３整理番号表'!$Z$19:$AB$32,3,FALSE),"")</f>
        <v/>
      </c>
      <c r="DS162" s="239" t="str">
        <f t="shared" si="309"/>
        <v/>
      </c>
      <c r="DT162" s="5"/>
      <c r="DU162" s="8"/>
      <c r="DV162" s="62" t="str">
        <f t="shared" ca="1" si="310"/>
        <v/>
      </c>
      <c r="DX162" s="320">
        <f t="shared" ca="1" si="361"/>
        <v>0</v>
      </c>
      <c r="DY162" s="320">
        <f t="shared" ca="1" si="361"/>
        <v>0</v>
      </c>
      <c r="DZ162" s="320">
        <f t="shared" ca="1" si="361"/>
        <v>0</v>
      </c>
      <c r="EA162" s="320">
        <f t="shared" ca="1" si="361"/>
        <v>0</v>
      </c>
      <c r="EB162" s="320">
        <f t="shared" ca="1" si="361"/>
        <v>0</v>
      </c>
      <c r="EC162" s="320">
        <f t="shared" ca="1" si="361"/>
        <v>0</v>
      </c>
      <c r="ED162" s="320">
        <f t="shared" ca="1" si="361"/>
        <v>0</v>
      </c>
      <c r="EE162" s="320">
        <f t="shared" ca="1" si="361"/>
        <v>0</v>
      </c>
      <c r="EF162" s="320">
        <f t="shared" ca="1" si="361"/>
        <v>0</v>
      </c>
      <c r="EG162" s="320">
        <f t="shared" ca="1" si="361"/>
        <v>0</v>
      </c>
      <c r="EH162" s="320">
        <f t="shared" ca="1" si="361"/>
        <v>0</v>
      </c>
      <c r="EI162" s="320">
        <f t="shared" ca="1" si="361"/>
        <v>0</v>
      </c>
      <c r="EJ162" s="320">
        <f t="shared" ca="1" si="361"/>
        <v>0</v>
      </c>
      <c r="EK162" s="320">
        <f t="shared" ca="1" si="361"/>
        <v>0</v>
      </c>
      <c r="EM162" s="278" t="str">
        <f t="shared" ca="1" si="360"/>
        <v/>
      </c>
      <c r="EN162" s="278" t="str">
        <f t="shared" ca="1" si="327"/>
        <v/>
      </c>
      <c r="EO162" s="278" t="str">
        <f t="shared" ca="1" si="328"/>
        <v/>
      </c>
      <c r="EP162" s="278" t="str">
        <f t="shared" ca="1" si="311"/>
        <v/>
      </c>
      <c r="EQ162" s="278" t="str">
        <f ca="1">IFERROR(INDEX('郵便番号（石川県）'!$A$3:$F$2574,MATCH(INDIRECT("'("&amp;EM162&amp;")'!E7"),'郵便番号（石川県）'!$A$3:$A$2574,0),6),"")</f>
        <v/>
      </c>
      <c r="ER162" s="278" t="str">
        <f ca="1">IFERROR(INDEX('郵便番号（石川県）'!$A$3:$F$2574,MATCH(INDIRECT("'("&amp;$EM162&amp;")'!E7"),'郵便番号（石川県）'!$A$3:$A$2574,0),5),"")</f>
        <v/>
      </c>
      <c r="ES162" s="278" t="str">
        <f t="shared" ca="1" si="312"/>
        <v/>
      </c>
      <c r="ET162" s="278" t="str">
        <f t="shared" ca="1" si="313"/>
        <v/>
      </c>
      <c r="EU162" s="278" t="str">
        <f t="shared" ca="1" si="314"/>
        <v/>
      </c>
      <c r="EV162" s="278" t="str">
        <f t="shared" ca="1" si="315"/>
        <v/>
      </c>
      <c r="EW162" s="278" t="str">
        <f t="shared" ca="1" si="316"/>
        <v/>
      </c>
      <c r="EX162" s="278" t="str">
        <f t="shared" ca="1" si="317"/>
        <v/>
      </c>
      <c r="EY162" s="278" t="str">
        <f t="shared" ca="1" si="318"/>
        <v/>
      </c>
      <c r="EZ162" s="278" t="str">
        <f t="shared" ca="1" si="319"/>
        <v/>
      </c>
      <c r="FA162" s="278" t="str">
        <f t="shared" ca="1" si="320"/>
        <v/>
      </c>
      <c r="FB162" s="661" t="str">
        <f t="shared" ca="1" si="321"/>
        <v/>
      </c>
      <c r="FC162" s="664">
        <v>152</v>
      </c>
      <c r="FD162" s="279" t="str">
        <f t="shared" ca="1" si="322"/>
        <v/>
      </c>
    </row>
    <row r="163" spans="1:160" ht="34.5" customHeight="1" x14ac:dyDescent="0.15">
      <c r="A163" s="401">
        <f t="shared" ca="1" si="24"/>
        <v>0</v>
      </c>
      <c r="B163" s="402">
        <f t="shared" si="261"/>
        <v>1</v>
      </c>
      <c r="C163" s="403">
        <f t="shared" ca="1" si="348"/>
        <v>0</v>
      </c>
      <c r="D163" s="403">
        <f t="shared" ca="1" si="349"/>
        <v>0</v>
      </c>
      <c r="E163" s="403">
        <f t="shared" ca="1" si="350"/>
        <v>0</v>
      </c>
      <c r="F163" s="403">
        <f t="shared" ca="1" si="351"/>
        <v>0</v>
      </c>
      <c r="G163" s="403">
        <f t="shared" ca="1" si="352"/>
        <v>0</v>
      </c>
      <c r="H163" s="403">
        <f t="shared" si="353"/>
        <v>0</v>
      </c>
      <c r="I163" s="403">
        <f t="shared" ca="1" si="354"/>
        <v>0</v>
      </c>
      <c r="J163" s="403">
        <f t="shared" ca="1" si="355"/>
        <v>0</v>
      </c>
      <c r="K163" s="402">
        <f t="shared" ca="1" si="356"/>
        <v>0</v>
      </c>
      <c r="L163" s="402">
        <f t="shared" ca="1" si="357"/>
        <v>0</v>
      </c>
      <c r="M163" s="402">
        <f t="shared" ca="1" si="358"/>
        <v>0</v>
      </c>
      <c r="N163" s="404" t="str">
        <f t="shared" ca="1" si="359"/>
        <v>石川県</v>
      </c>
      <c r="O163" s="63"/>
      <c r="P163" s="145" t="s">
        <v>412</v>
      </c>
      <c r="Q163" s="322" t="str">
        <f t="shared" ca="1" si="263"/>
        <v/>
      </c>
      <c r="R163" s="322" t="str">
        <f t="shared" ca="1" si="264"/>
        <v/>
      </c>
      <c r="S163" s="32" t="str">
        <f t="shared" ca="1" si="346"/>
        <v/>
      </c>
      <c r="T163" s="32" t="str">
        <f t="shared" ca="1" si="347"/>
        <v/>
      </c>
      <c r="U163" s="186" t="str">
        <f t="shared" ca="1" si="265"/>
        <v/>
      </c>
      <c r="V163" s="326">
        <f ca="1">IFERROR(VLOOKUP(U163,'（様式１号）３整理番号表'!$B$4:$H$5,2,FALSE),0)</f>
        <v>0</v>
      </c>
      <c r="W163" s="67">
        <f t="shared" ca="1" si="337"/>
        <v>0</v>
      </c>
      <c r="X163" s="23" t="str">
        <f t="shared" ca="1" si="336"/>
        <v/>
      </c>
      <c r="Y163" s="52" t="str">
        <f t="shared" ca="1" si="266"/>
        <v/>
      </c>
      <c r="Z163" s="68">
        <f ca="1">IFERROR(VLOOKUP(Y163,'（様式１号）３整理番号表'!$B$10:$H$16,2,FALSE),0)</f>
        <v>0</v>
      </c>
      <c r="AA163" s="52" t="str">
        <f t="shared" ca="1" si="267"/>
        <v/>
      </c>
      <c r="AB163" s="52" t="str">
        <f t="shared" ca="1" si="268"/>
        <v/>
      </c>
      <c r="AC163" s="68">
        <f ca="1">IFERROR(VLOOKUP(AB163,'（様式１号）３整理番号表'!$B$21:$H$22,2,FALSE),0)</f>
        <v>0</v>
      </c>
      <c r="AD163" s="52" t="str">
        <f t="shared" ca="1" si="262"/>
        <v/>
      </c>
      <c r="AE163" s="68">
        <f ca="1">IFERROR(VLOOKUP(AD163,'（様式１号）３整理番号表'!$B$26:$H$31,2,FALSE),0)</f>
        <v>0</v>
      </c>
      <c r="AF163" s="52" t="str">
        <f t="shared" ca="1" si="269"/>
        <v/>
      </c>
      <c r="AG163" s="68">
        <f ca="1">IFERROR(VLOOKUP(AF163,'（様式１号）３整理番号表'!$J$5:$N$59,2,FALSE),0)</f>
        <v>0</v>
      </c>
      <c r="AH163" s="51" t="str">
        <f t="shared" ca="1" si="270"/>
        <v/>
      </c>
      <c r="AI163" s="68">
        <f ca="1">IFERROR(VLOOKUP(AH163,'（様式１号）３整理番号表'!$P$5:$R$29,2,FALSE),0)</f>
        <v>0</v>
      </c>
      <c r="AJ163" s="71" t="str">
        <f t="shared" ca="1" si="271"/>
        <v/>
      </c>
      <c r="AK163" s="71" t="str">
        <f t="shared" ca="1" si="272"/>
        <v/>
      </c>
      <c r="AL163" s="71"/>
      <c r="AM163" s="51" t="str">
        <f t="shared" ca="1" si="273"/>
        <v/>
      </c>
      <c r="AN163" s="68">
        <f ca="1">IFERROR(VLOOKUP(AM163,'（様式１号）３整理番号表'!$P$5:$R$29,2,FALSE),0)</f>
        <v>0</v>
      </c>
      <c r="AO163" s="52" t="str">
        <f t="shared" ca="1" si="274"/>
        <v/>
      </c>
      <c r="AP163" s="68">
        <f t="shared" ca="1" si="338"/>
        <v>0</v>
      </c>
      <c r="AQ163" s="52" t="str">
        <f t="shared" ca="1" si="275"/>
        <v/>
      </c>
      <c r="AR163" s="23" t="str">
        <f t="shared" ca="1" si="276"/>
        <v/>
      </c>
      <c r="AS163" s="68" t="str">
        <f t="shared" ca="1" si="339"/>
        <v/>
      </c>
      <c r="AT163" s="188" t="str">
        <f t="shared" ca="1" si="277"/>
        <v/>
      </c>
      <c r="AU163" s="55" t="str">
        <f t="shared" ca="1" si="278"/>
        <v/>
      </c>
      <c r="AV163" s="655" t="str">
        <f t="shared" ca="1" si="362"/>
        <v/>
      </c>
      <c r="AW163" s="655" t="str">
        <f t="shared" ca="1" si="362"/>
        <v/>
      </c>
      <c r="AX163" s="655" t="str">
        <f t="shared" ca="1" si="362"/>
        <v/>
      </c>
      <c r="AY163" s="655" t="str">
        <f t="shared" ca="1" si="362"/>
        <v/>
      </c>
      <c r="AZ163" s="655" t="str">
        <f t="shared" ca="1" si="279"/>
        <v/>
      </c>
      <c r="BA163" s="655" t="str">
        <f t="shared" ca="1" si="363"/>
        <v/>
      </c>
      <c r="BB163" s="655" t="str">
        <f t="shared" ca="1" si="363"/>
        <v/>
      </c>
      <c r="BC163" s="655" t="str">
        <f t="shared" ca="1" si="363"/>
        <v/>
      </c>
      <c r="BD163" s="51" t="str">
        <f t="shared" ca="1" si="280"/>
        <v/>
      </c>
      <c r="BE163" s="52" t="str">
        <f t="shared" ca="1" si="281"/>
        <v/>
      </c>
      <c r="BF163" s="69">
        <f ca="1">IF(BD163&lt;&gt;"",INDEX('（様式１号）３整理番号表'!$AB$7:$AQ$12,MATCH(BD163,'（様式１号）３整理番号表'!$AA$7:$AA$12,0),MATCH(BE163,'（様式１号）３整理番号表'!$AB$6:$AQ$6,0)),0)</f>
        <v>0</v>
      </c>
      <c r="BG163" s="71" t="str">
        <f t="shared" ca="1" si="340"/>
        <v/>
      </c>
      <c r="BH163" s="54" t="str">
        <f t="shared" ca="1" si="341"/>
        <v/>
      </c>
      <c r="BI163" s="55" t="str">
        <f t="shared" ca="1" si="282"/>
        <v/>
      </c>
      <c r="BJ163" s="54" t="str">
        <f t="shared" ca="1" si="283"/>
        <v/>
      </c>
      <c r="BK163" s="53" t="str">
        <f t="shared" ca="1" si="284"/>
        <v/>
      </c>
      <c r="BL163" s="56" t="str">
        <f t="shared" ca="1" si="285"/>
        <v/>
      </c>
      <c r="BM163" s="57" t="str">
        <f t="shared" ca="1" si="286"/>
        <v/>
      </c>
      <c r="BN163" s="58" t="str">
        <f t="shared" ca="1" si="287"/>
        <v/>
      </c>
      <c r="BO163" s="56" t="str">
        <f t="shared" ca="1" si="288"/>
        <v/>
      </c>
      <c r="BP163" s="72" t="str">
        <f t="shared" ca="1" si="289"/>
        <v/>
      </c>
      <c r="BQ163" s="70" t="str">
        <f t="shared" ca="1" si="290"/>
        <v/>
      </c>
      <c r="BR163" s="160" t="str">
        <f t="shared" ca="1" si="323"/>
        <v/>
      </c>
      <c r="BS163" s="638" t="str">
        <f t="shared" ca="1" si="291"/>
        <v/>
      </c>
      <c r="BT163" s="51" t="str">
        <f t="shared" ca="1" si="292"/>
        <v/>
      </c>
      <c r="BU163" s="59" t="str">
        <f t="shared" ca="1" si="293"/>
        <v/>
      </c>
      <c r="BV163" s="60" t="str">
        <f t="shared" ca="1" si="294"/>
        <v/>
      </c>
      <c r="BW163" s="209">
        <f ca="1">IF('ポイント要件確認等（個別表）'!AD163=1,ROUNDDOWN('ポイント要件確認等（個別表）'!AV163,-3),IF('ポイント要件確認等（個別表）'!AD163=2,ROUNDDOWN('ポイント要件確認等（個別表）'!BH163,-3),IF('ポイント要件確認等（個別表）'!AD163=3,ROUNDDOWN('ポイント要件確認等（個別表）'!BT163,-3),0)))</f>
        <v>0</v>
      </c>
      <c r="BX163" s="60" t="str">
        <f t="shared" ca="1" si="295"/>
        <v/>
      </c>
      <c r="BY163" s="210" t="e">
        <f t="shared" ca="1" si="342"/>
        <v>#VALUE!</v>
      </c>
      <c r="BZ163" s="210">
        <f t="shared" ca="1" si="343"/>
        <v>0</v>
      </c>
      <c r="CA163" s="60" t="str">
        <f t="shared" ca="1" si="296"/>
        <v/>
      </c>
      <c r="CB163" s="60" t="str">
        <f t="shared" ca="1" si="297"/>
        <v/>
      </c>
      <c r="CC163" s="636"/>
      <c r="CD163" s="60" t="str">
        <f t="shared" ca="1" si="298"/>
        <v/>
      </c>
      <c r="CE163" s="161" t="str">
        <f t="shared" ca="1" si="299"/>
        <v/>
      </c>
      <c r="CF163" s="225" t="str">
        <f t="shared" ca="1" si="300"/>
        <v>含税額</v>
      </c>
      <c r="CG163" s="226" t="str">
        <f t="shared" ca="1" si="301"/>
        <v/>
      </c>
      <c r="CH163" s="61"/>
      <c r="CI163" s="223"/>
      <c r="CJ163" s="213">
        <v>153</v>
      </c>
      <c r="CK163" s="218"/>
      <c r="CL163" s="51"/>
      <c r="CM163" s="68" t="str">
        <f>IFERROR(VLOOKUP(CL163,'（様式１号）３整理番号表'!$T$5:$V$15,2,FALSE),"")</f>
        <v/>
      </c>
      <c r="CN163" s="52"/>
      <c r="CO163" s="68" t="str">
        <f>IFERROR(VLOOKUP(CN163,'（様式１号）３整理番号表'!$T$19:$V$24,2,FALSE),"")</f>
        <v/>
      </c>
      <c r="CP163" s="52"/>
      <c r="CQ163" s="210">
        <f t="shared" si="344"/>
        <v>0</v>
      </c>
      <c r="CR163" s="227">
        <f t="shared" si="345"/>
        <v>0</v>
      </c>
      <c r="CS163" s="335" t="str">
        <f t="shared" ca="1" si="324"/>
        <v/>
      </c>
      <c r="CT163" s="31" t="str">
        <f t="shared" ca="1" si="302"/>
        <v/>
      </c>
      <c r="CU163" s="30" t="str">
        <f t="shared" ca="1" si="325"/>
        <v/>
      </c>
      <c r="CV163" s="236" t="str">
        <f t="shared" ca="1" si="303"/>
        <v/>
      </c>
      <c r="CW163" s="236" t="str">
        <f t="shared" ca="1" si="304"/>
        <v/>
      </c>
      <c r="CX163" s="236" t="str">
        <f t="shared" ca="1" si="305"/>
        <v/>
      </c>
      <c r="CY163" s="236" t="str">
        <f t="shared" ca="1" si="306"/>
        <v/>
      </c>
      <c r="CZ163" s="296" t="str">
        <f ca="1">IFERROR(VLOOKUP($CS163,'（様式１号）３整理番号表'!$Z$19:$AB$32,3,FALSE),"")</f>
        <v/>
      </c>
      <c r="DA163" s="239" t="str">
        <f t="shared" ca="1" si="307"/>
        <v/>
      </c>
      <c r="DB163" s="5"/>
      <c r="DC163" s="301" t="str">
        <f t="shared" ca="1" si="326"/>
        <v/>
      </c>
      <c r="DD163" s="304" t="str">
        <f t="shared" ca="1" si="329"/>
        <v/>
      </c>
      <c r="DE163" s="293" t="str">
        <f t="shared" ca="1" si="330"/>
        <v/>
      </c>
      <c r="DF163" s="293" t="str">
        <f t="shared" ca="1" si="331"/>
        <v/>
      </c>
      <c r="DG163" s="293" t="str">
        <f t="shared" ca="1" si="332"/>
        <v/>
      </c>
      <c r="DH163" s="293" t="str">
        <f t="shared" ca="1" si="333"/>
        <v/>
      </c>
      <c r="DI163" s="309" t="str">
        <f t="shared" ca="1" si="334"/>
        <v/>
      </c>
      <c r="DJ163" s="315" t="str">
        <f t="shared" ca="1" si="308"/>
        <v/>
      </c>
      <c r="DK163" s="5" t="str">
        <f t="shared" ca="1" si="335"/>
        <v/>
      </c>
      <c r="DL163" s="6"/>
      <c r="DM163" s="304"/>
      <c r="DN163" s="7"/>
      <c r="DO163" s="7"/>
      <c r="DP163" s="7"/>
      <c r="DQ163" s="7"/>
      <c r="DR163" s="298" t="str">
        <f>IFERROR(VLOOKUP($DL163,'（様式１号）３整理番号表'!$Z$19:$AB$32,3,FALSE),"")</f>
        <v/>
      </c>
      <c r="DS163" s="239" t="str">
        <f t="shared" si="309"/>
        <v/>
      </c>
      <c r="DT163" s="5"/>
      <c r="DU163" s="8"/>
      <c r="DV163" s="62" t="str">
        <f t="shared" ca="1" si="310"/>
        <v/>
      </c>
      <c r="DX163" s="320">
        <f t="shared" ca="1" si="361"/>
        <v>0</v>
      </c>
      <c r="DY163" s="320">
        <f t="shared" ca="1" si="361"/>
        <v>0</v>
      </c>
      <c r="DZ163" s="320">
        <f t="shared" ca="1" si="361"/>
        <v>0</v>
      </c>
      <c r="EA163" s="320">
        <f t="shared" ca="1" si="361"/>
        <v>0</v>
      </c>
      <c r="EB163" s="320">
        <f t="shared" ca="1" si="361"/>
        <v>0</v>
      </c>
      <c r="EC163" s="320">
        <f t="shared" ca="1" si="361"/>
        <v>0</v>
      </c>
      <c r="ED163" s="320">
        <f t="shared" ca="1" si="361"/>
        <v>0</v>
      </c>
      <c r="EE163" s="320">
        <f t="shared" ca="1" si="361"/>
        <v>0</v>
      </c>
      <c r="EF163" s="320">
        <f t="shared" ca="1" si="361"/>
        <v>0</v>
      </c>
      <c r="EG163" s="320">
        <f t="shared" ca="1" si="361"/>
        <v>0</v>
      </c>
      <c r="EH163" s="320">
        <f t="shared" ca="1" si="361"/>
        <v>0</v>
      </c>
      <c r="EI163" s="320">
        <f t="shared" ca="1" si="361"/>
        <v>0</v>
      </c>
      <c r="EJ163" s="320">
        <f t="shared" ca="1" si="361"/>
        <v>0</v>
      </c>
      <c r="EK163" s="320">
        <f t="shared" ca="1" si="361"/>
        <v>0</v>
      </c>
      <c r="EM163" s="278" t="str">
        <f t="shared" ca="1" si="360"/>
        <v/>
      </c>
      <c r="EN163" s="278" t="str">
        <f t="shared" ca="1" si="327"/>
        <v/>
      </c>
      <c r="EO163" s="278" t="str">
        <f t="shared" ca="1" si="328"/>
        <v/>
      </c>
      <c r="EP163" s="278" t="str">
        <f t="shared" ca="1" si="311"/>
        <v/>
      </c>
      <c r="EQ163" s="278" t="str">
        <f ca="1">IFERROR(INDEX('郵便番号（石川県）'!$A$3:$F$2574,MATCH(INDIRECT("'("&amp;EM163&amp;")'!E7"),'郵便番号（石川県）'!$A$3:$A$2574,0),6),"")</f>
        <v/>
      </c>
      <c r="ER163" s="278" t="str">
        <f ca="1">IFERROR(INDEX('郵便番号（石川県）'!$A$3:$F$2574,MATCH(INDIRECT("'("&amp;$EM163&amp;")'!E7"),'郵便番号（石川県）'!$A$3:$A$2574,0),5),"")</f>
        <v/>
      </c>
      <c r="ES163" s="278" t="str">
        <f t="shared" ca="1" si="312"/>
        <v/>
      </c>
      <c r="ET163" s="278" t="str">
        <f t="shared" ca="1" si="313"/>
        <v/>
      </c>
      <c r="EU163" s="278" t="str">
        <f t="shared" ca="1" si="314"/>
        <v/>
      </c>
      <c r="EV163" s="278" t="str">
        <f t="shared" ca="1" si="315"/>
        <v/>
      </c>
      <c r="EW163" s="278" t="str">
        <f t="shared" ca="1" si="316"/>
        <v/>
      </c>
      <c r="EX163" s="278" t="str">
        <f t="shared" ca="1" si="317"/>
        <v/>
      </c>
      <c r="EY163" s="278" t="str">
        <f t="shared" ca="1" si="318"/>
        <v/>
      </c>
      <c r="EZ163" s="278" t="str">
        <f t="shared" ca="1" si="319"/>
        <v/>
      </c>
      <c r="FA163" s="278" t="str">
        <f t="shared" ca="1" si="320"/>
        <v/>
      </c>
      <c r="FB163" s="661" t="str">
        <f t="shared" ca="1" si="321"/>
        <v/>
      </c>
      <c r="FC163" s="663">
        <v>153</v>
      </c>
      <c r="FD163" s="279" t="str">
        <f t="shared" ca="1" si="322"/>
        <v/>
      </c>
    </row>
    <row r="164" spans="1:160" ht="34.5" customHeight="1" x14ac:dyDescent="0.15">
      <c r="A164" s="401">
        <f t="shared" ca="1" si="24"/>
        <v>0</v>
      </c>
      <c r="B164" s="402">
        <f t="shared" si="261"/>
        <v>1</v>
      </c>
      <c r="C164" s="403">
        <f t="shared" ca="1" si="348"/>
        <v>0</v>
      </c>
      <c r="D164" s="403">
        <f t="shared" ca="1" si="349"/>
        <v>0</v>
      </c>
      <c r="E164" s="403">
        <f t="shared" ca="1" si="350"/>
        <v>0</v>
      </c>
      <c r="F164" s="403">
        <f t="shared" ca="1" si="351"/>
        <v>0</v>
      </c>
      <c r="G164" s="403">
        <f t="shared" ca="1" si="352"/>
        <v>0</v>
      </c>
      <c r="H164" s="403">
        <f t="shared" si="353"/>
        <v>0</v>
      </c>
      <c r="I164" s="403">
        <f t="shared" ca="1" si="354"/>
        <v>0</v>
      </c>
      <c r="J164" s="403">
        <f t="shared" ca="1" si="355"/>
        <v>0</v>
      </c>
      <c r="K164" s="402">
        <f t="shared" ca="1" si="356"/>
        <v>0</v>
      </c>
      <c r="L164" s="402">
        <f t="shared" ca="1" si="357"/>
        <v>0</v>
      </c>
      <c r="M164" s="402">
        <f t="shared" ca="1" si="358"/>
        <v>0</v>
      </c>
      <c r="N164" s="404" t="str">
        <f t="shared" ca="1" si="359"/>
        <v>石川県</v>
      </c>
      <c r="O164" s="63"/>
      <c r="P164" s="145" t="s">
        <v>412</v>
      </c>
      <c r="Q164" s="322" t="str">
        <f t="shared" ca="1" si="263"/>
        <v/>
      </c>
      <c r="R164" s="322" t="str">
        <f t="shared" ca="1" si="264"/>
        <v/>
      </c>
      <c r="S164" s="32" t="str">
        <f t="shared" ca="1" si="346"/>
        <v/>
      </c>
      <c r="T164" s="32" t="str">
        <f t="shared" ca="1" si="347"/>
        <v/>
      </c>
      <c r="U164" s="186" t="str">
        <f t="shared" ca="1" si="265"/>
        <v/>
      </c>
      <c r="V164" s="326">
        <f ca="1">IFERROR(VLOOKUP(U164,'（様式１号）３整理番号表'!$B$4:$H$5,2,FALSE),0)</f>
        <v>0</v>
      </c>
      <c r="W164" s="67">
        <f t="shared" ca="1" si="337"/>
        <v>0</v>
      </c>
      <c r="X164" s="23" t="str">
        <f t="shared" ca="1" si="336"/>
        <v/>
      </c>
      <c r="Y164" s="52" t="str">
        <f t="shared" ca="1" si="266"/>
        <v/>
      </c>
      <c r="Z164" s="68">
        <f ca="1">IFERROR(VLOOKUP(Y164,'（様式１号）３整理番号表'!$B$10:$H$16,2,FALSE),0)</f>
        <v>0</v>
      </c>
      <c r="AA164" s="52" t="str">
        <f t="shared" ca="1" si="267"/>
        <v/>
      </c>
      <c r="AB164" s="52" t="str">
        <f t="shared" ca="1" si="268"/>
        <v/>
      </c>
      <c r="AC164" s="68">
        <f ca="1">IFERROR(VLOOKUP(AB164,'（様式１号）３整理番号表'!$B$21:$H$22,2,FALSE),0)</f>
        <v>0</v>
      </c>
      <c r="AD164" s="52" t="str">
        <f t="shared" ca="1" si="262"/>
        <v/>
      </c>
      <c r="AE164" s="68">
        <f ca="1">IFERROR(VLOOKUP(AD164,'（様式１号）３整理番号表'!$B$26:$H$31,2,FALSE),0)</f>
        <v>0</v>
      </c>
      <c r="AF164" s="52" t="str">
        <f t="shared" ca="1" si="269"/>
        <v/>
      </c>
      <c r="AG164" s="68">
        <f ca="1">IFERROR(VLOOKUP(AF164,'（様式１号）３整理番号表'!$J$5:$N$59,2,FALSE),0)</f>
        <v>0</v>
      </c>
      <c r="AH164" s="51" t="str">
        <f t="shared" ca="1" si="270"/>
        <v/>
      </c>
      <c r="AI164" s="68">
        <f ca="1">IFERROR(VLOOKUP(AH164,'（様式１号）３整理番号表'!$P$5:$R$29,2,FALSE),0)</f>
        <v>0</v>
      </c>
      <c r="AJ164" s="71" t="str">
        <f t="shared" ca="1" si="271"/>
        <v/>
      </c>
      <c r="AK164" s="71" t="str">
        <f t="shared" ca="1" si="272"/>
        <v/>
      </c>
      <c r="AL164" s="71"/>
      <c r="AM164" s="51" t="str">
        <f t="shared" ca="1" si="273"/>
        <v/>
      </c>
      <c r="AN164" s="68">
        <f ca="1">IFERROR(VLOOKUP(AM164,'（様式１号）３整理番号表'!$P$5:$R$29,2,FALSE),0)</f>
        <v>0</v>
      </c>
      <c r="AO164" s="52" t="str">
        <f t="shared" ca="1" si="274"/>
        <v/>
      </c>
      <c r="AP164" s="68">
        <f t="shared" ca="1" si="338"/>
        <v>0</v>
      </c>
      <c r="AQ164" s="52" t="str">
        <f t="shared" ca="1" si="275"/>
        <v/>
      </c>
      <c r="AR164" s="23" t="str">
        <f t="shared" ca="1" si="276"/>
        <v/>
      </c>
      <c r="AS164" s="68" t="str">
        <f t="shared" ca="1" si="339"/>
        <v/>
      </c>
      <c r="AT164" s="188" t="str">
        <f t="shared" ca="1" si="277"/>
        <v/>
      </c>
      <c r="AU164" s="55" t="str">
        <f t="shared" ca="1" si="278"/>
        <v/>
      </c>
      <c r="AV164" s="655" t="str">
        <f t="shared" ca="1" si="362"/>
        <v/>
      </c>
      <c r="AW164" s="655" t="str">
        <f t="shared" ca="1" si="362"/>
        <v/>
      </c>
      <c r="AX164" s="655" t="str">
        <f t="shared" ca="1" si="362"/>
        <v/>
      </c>
      <c r="AY164" s="655" t="str">
        <f t="shared" ca="1" si="362"/>
        <v/>
      </c>
      <c r="AZ164" s="655" t="str">
        <f t="shared" ca="1" si="279"/>
        <v/>
      </c>
      <c r="BA164" s="655" t="str">
        <f t="shared" ca="1" si="363"/>
        <v/>
      </c>
      <c r="BB164" s="655" t="str">
        <f t="shared" ca="1" si="363"/>
        <v/>
      </c>
      <c r="BC164" s="655" t="str">
        <f t="shared" ca="1" si="363"/>
        <v/>
      </c>
      <c r="BD164" s="51" t="str">
        <f t="shared" ca="1" si="280"/>
        <v/>
      </c>
      <c r="BE164" s="52" t="str">
        <f t="shared" ca="1" si="281"/>
        <v/>
      </c>
      <c r="BF164" s="69">
        <f ca="1">IF(BD164&lt;&gt;"",INDEX('（様式１号）３整理番号表'!$AB$7:$AQ$12,MATCH(BD164,'（様式１号）３整理番号表'!$AA$7:$AA$12,0),MATCH(BE164,'（様式１号）３整理番号表'!$AB$6:$AQ$6,0)),0)</f>
        <v>0</v>
      </c>
      <c r="BG164" s="71" t="str">
        <f t="shared" ca="1" si="340"/>
        <v/>
      </c>
      <c r="BH164" s="54" t="str">
        <f t="shared" ca="1" si="341"/>
        <v/>
      </c>
      <c r="BI164" s="55" t="str">
        <f t="shared" ca="1" si="282"/>
        <v/>
      </c>
      <c r="BJ164" s="54" t="str">
        <f t="shared" ca="1" si="283"/>
        <v/>
      </c>
      <c r="BK164" s="53" t="str">
        <f t="shared" ca="1" si="284"/>
        <v/>
      </c>
      <c r="BL164" s="56" t="str">
        <f t="shared" ca="1" si="285"/>
        <v/>
      </c>
      <c r="BM164" s="57" t="str">
        <f t="shared" ca="1" si="286"/>
        <v/>
      </c>
      <c r="BN164" s="58" t="str">
        <f t="shared" ca="1" si="287"/>
        <v/>
      </c>
      <c r="BO164" s="56" t="str">
        <f t="shared" ca="1" si="288"/>
        <v/>
      </c>
      <c r="BP164" s="72" t="str">
        <f t="shared" ca="1" si="289"/>
        <v/>
      </c>
      <c r="BQ164" s="70" t="str">
        <f t="shared" ca="1" si="290"/>
        <v/>
      </c>
      <c r="BR164" s="160" t="str">
        <f t="shared" ca="1" si="323"/>
        <v/>
      </c>
      <c r="BS164" s="638" t="str">
        <f t="shared" ca="1" si="291"/>
        <v/>
      </c>
      <c r="BT164" s="51" t="str">
        <f t="shared" ca="1" si="292"/>
        <v/>
      </c>
      <c r="BU164" s="59" t="str">
        <f t="shared" ca="1" si="293"/>
        <v/>
      </c>
      <c r="BV164" s="60" t="str">
        <f t="shared" ca="1" si="294"/>
        <v/>
      </c>
      <c r="BW164" s="209">
        <f ca="1">IF('ポイント要件確認等（個別表）'!AD164=1,ROUNDDOWN('ポイント要件確認等（個別表）'!AV164,-3),IF('ポイント要件確認等（個別表）'!AD164=2,ROUNDDOWN('ポイント要件確認等（個別表）'!BH164,-3),IF('ポイント要件確認等（個別表）'!AD164=3,ROUNDDOWN('ポイント要件確認等（個別表）'!BT164,-3),0)))</f>
        <v>0</v>
      </c>
      <c r="BX164" s="60" t="str">
        <f t="shared" ca="1" si="295"/>
        <v/>
      </c>
      <c r="BY164" s="210" t="e">
        <f t="shared" ca="1" si="342"/>
        <v>#VALUE!</v>
      </c>
      <c r="BZ164" s="210">
        <f t="shared" ca="1" si="343"/>
        <v>0</v>
      </c>
      <c r="CA164" s="60" t="str">
        <f t="shared" ca="1" si="296"/>
        <v/>
      </c>
      <c r="CB164" s="60" t="str">
        <f t="shared" ca="1" si="297"/>
        <v/>
      </c>
      <c r="CC164" s="636"/>
      <c r="CD164" s="60" t="str">
        <f t="shared" ca="1" si="298"/>
        <v/>
      </c>
      <c r="CE164" s="161" t="str">
        <f t="shared" ca="1" si="299"/>
        <v/>
      </c>
      <c r="CF164" s="225" t="str">
        <f t="shared" ca="1" si="300"/>
        <v>含税額</v>
      </c>
      <c r="CG164" s="226" t="str">
        <f t="shared" ca="1" si="301"/>
        <v/>
      </c>
      <c r="CH164" s="61"/>
      <c r="CI164" s="223"/>
      <c r="CJ164" s="213">
        <v>154</v>
      </c>
      <c r="CK164" s="218"/>
      <c r="CL164" s="51"/>
      <c r="CM164" s="68" t="str">
        <f>IFERROR(VLOOKUP(CL164,'（様式１号）３整理番号表'!$T$5:$V$15,2,FALSE),"")</f>
        <v/>
      </c>
      <c r="CN164" s="52"/>
      <c r="CO164" s="68" t="str">
        <f>IFERROR(VLOOKUP(CN164,'（様式１号）３整理番号表'!$T$19:$V$24,2,FALSE),"")</f>
        <v/>
      </c>
      <c r="CP164" s="52"/>
      <c r="CQ164" s="210">
        <f t="shared" si="344"/>
        <v>0</v>
      </c>
      <c r="CR164" s="227">
        <f t="shared" si="345"/>
        <v>0</v>
      </c>
      <c r="CS164" s="335" t="str">
        <f t="shared" ca="1" si="324"/>
        <v/>
      </c>
      <c r="CT164" s="31" t="str">
        <f t="shared" ca="1" si="302"/>
        <v/>
      </c>
      <c r="CU164" s="30" t="str">
        <f t="shared" ca="1" si="325"/>
        <v/>
      </c>
      <c r="CV164" s="236" t="str">
        <f t="shared" ca="1" si="303"/>
        <v/>
      </c>
      <c r="CW164" s="236" t="str">
        <f t="shared" ca="1" si="304"/>
        <v/>
      </c>
      <c r="CX164" s="236" t="str">
        <f t="shared" ca="1" si="305"/>
        <v/>
      </c>
      <c r="CY164" s="236" t="str">
        <f t="shared" ca="1" si="306"/>
        <v/>
      </c>
      <c r="CZ164" s="296" t="str">
        <f ca="1">IFERROR(VLOOKUP($CS164,'（様式１号）３整理番号表'!$Z$19:$AB$32,3,FALSE),"")</f>
        <v/>
      </c>
      <c r="DA164" s="239" t="str">
        <f t="shared" ca="1" si="307"/>
        <v/>
      </c>
      <c r="DB164" s="5"/>
      <c r="DC164" s="301" t="str">
        <f t="shared" ca="1" si="326"/>
        <v/>
      </c>
      <c r="DD164" s="304" t="str">
        <f t="shared" ca="1" si="329"/>
        <v/>
      </c>
      <c r="DE164" s="293" t="str">
        <f t="shared" ca="1" si="330"/>
        <v/>
      </c>
      <c r="DF164" s="293" t="str">
        <f t="shared" ca="1" si="331"/>
        <v/>
      </c>
      <c r="DG164" s="293" t="str">
        <f t="shared" ca="1" si="332"/>
        <v/>
      </c>
      <c r="DH164" s="293" t="str">
        <f t="shared" ca="1" si="333"/>
        <v/>
      </c>
      <c r="DI164" s="309" t="str">
        <f t="shared" ca="1" si="334"/>
        <v/>
      </c>
      <c r="DJ164" s="315" t="str">
        <f t="shared" ca="1" si="308"/>
        <v/>
      </c>
      <c r="DK164" s="5" t="str">
        <f t="shared" ca="1" si="335"/>
        <v/>
      </c>
      <c r="DL164" s="6"/>
      <c r="DM164" s="304"/>
      <c r="DN164" s="7"/>
      <c r="DO164" s="7"/>
      <c r="DP164" s="7"/>
      <c r="DQ164" s="7"/>
      <c r="DR164" s="298" t="str">
        <f>IFERROR(VLOOKUP($DL164,'（様式１号）３整理番号表'!$Z$19:$AB$32,3,FALSE),"")</f>
        <v/>
      </c>
      <c r="DS164" s="239" t="str">
        <f t="shared" si="309"/>
        <v/>
      </c>
      <c r="DT164" s="5"/>
      <c r="DU164" s="8"/>
      <c r="DV164" s="62" t="str">
        <f t="shared" ca="1" si="310"/>
        <v/>
      </c>
      <c r="DX164" s="320">
        <f t="shared" ca="1" si="361"/>
        <v>0</v>
      </c>
      <c r="DY164" s="320">
        <f t="shared" ca="1" si="361"/>
        <v>0</v>
      </c>
      <c r="DZ164" s="320">
        <f t="shared" ca="1" si="361"/>
        <v>0</v>
      </c>
      <c r="EA164" s="320">
        <f t="shared" ca="1" si="361"/>
        <v>0</v>
      </c>
      <c r="EB164" s="320">
        <f t="shared" ca="1" si="361"/>
        <v>0</v>
      </c>
      <c r="EC164" s="320">
        <f t="shared" ca="1" si="361"/>
        <v>0</v>
      </c>
      <c r="ED164" s="320">
        <f t="shared" ca="1" si="361"/>
        <v>0</v>
      </c>
      <c r="EE164" s="320">
        <f t="shared" ca="1" si="361"/>
        <v>0</v>
      </c>
      <c r="EF164" s="320">
        <f t="shared" ca="1" si="361"/>
        <v>0</v>
      </c>
      <c r="EG164" s="320">
        <f t="shared" ca="1" si="361"/>
        <v>0</v>
      </c>
      <c r="EH164" s="320">
        <f t="shared" ca="1" si="361"/>
        <v>0</v>
      </c>
      <c r="EI164" s="320">
        <f t="shared" ca="1" si="361"/>
        <v>0</v>
      </c>
      <c r="EJ164" s="320">
        <f t="shared" ca="1" si="361"/>
        <v>0</v>
      </c>
      <c r="EK164" s="320">
        <f t="shared" ca="1" si="361"/>
        <v>0</v>
      </c>
      <c r="EM164" s="278" t="str">
        <f t="shared" ca="1" si="360"/>
        <v/>
      </c>
      <c r="EN164" s="278" t="str">
        <f t="shared" ca="1" si="327"/>
        <v/>
      </c>
      <c r="EO164" s="278" t="str">
        <f t="shared" ca="1" si="328"/>
        <v/>
      </c>
      <c r="EP164" s="278" t="str">
        <f t="shared" ca="1" si="311"/>
        <v/>
      </c>
      <c r="EQ164" s="278" t="str">
        <f ca="1">IFERROR(INDEX('郵便番号（石川県）'!$A$3:$F$2574,MATCH(INDIRECT("'("&amp;EM164&amp;")'!E7"),'郵便番号（石川県）'!$A$3:$A$2574,0),6),"")</f>
        <v/>
      </c>
      <c r="ER164" s="278" t="str">
        <f ca="1">IFERROR(INDEX('郵便番号（石川県）'!$A$3:$F$2574,MATCH(INDIRECT("'("&amp;$EM164&amp;")'!E7"),'郵便番号（石川県）'!$A$3:$A$2574,0),5),"")</f>
        <v/>
      </c>
      <c r="ES164" s="278" t="str">
        <f t="shared" ca="1" si="312"/>
        <v/>
      </c>
      <c r="ET164" s="278" t="str">
        <f t="shared" ca="1" si="313"/>
        <v/>
      </c>
      <c r="EU164" s="278" t="str">
        <f t="shared" ca="1" si="314"/>
        <v/>
      </c>
      <c r="EV164" s="278" t="str">
        <f t="shared" ca="1" si="315"/>
        <v/>
      </c>
      <c r="EW164" s="278" t="str">
        <f t="shared" ca="1" si="316"/>
        <v/>
      </c>
      <c r="EX164" s="278" t="str">
        <f t="shared" ca="1" si="317"/>
        <v/>
      </c>
      <c r="EY164" s="278" t="str">
        <f t="shared" ca="1" si="318"/>
        <v/>
      </c>
      <c r="EZ164" s="278" t="str">
        <f t="shared" ca="1" si="319"/>
        <v/>
      </c>
      <c r="FA164" s="278" t="str">
        <f t="shared" ca="1" si="320"/>
        <v/>
      </c>
      <c r="FB164" s="661" t="str">
        <f t="shared" ca="1" si="321"/>
        <v/>
      </c>
      <c r="FC164" s="664">
        <v>154</v>
      </c>
      <c r="FD164" s="279" t="str">
        <f t="shared" ca="1" si="322"/>
        <v/>
      </c>
    </row>
    <row r="165" spans="1:160" ht="34.5" customHeight="1" x14ac:dyDescent="0.15">
      <c r="A165" s="401">
        <f t="shared" ca="1" si="24"/>
        <v>0</v>
      </c>
      <c r="B165" s="402">
        <f t="shared" si="261"/>
        <v>1</v>
      </c>
      <c r="C165" s="403">
        <f t="shared" ca="1" si="348"/>
        <v>0</v>
      </c>
      <c r="D165" s="403">
        <f t="shared" ca="1" si="349"/>
        <v>0</v>
      </c>
      <c r="E165" s="403">
        <f t="shared" ca="1" si="350"/>
        <v>0</v>
      </c>
      <c r="F165" s="403">
        <f t="shared" ca="1" si="351"/>
        <v>0</v>
      </c>
      <c r="G165" s="403">
        <f t="shared" ca="1" si="352"/>
        <v>0</v>
      </c>
      <c r="H165" s="403">
        <f t="shared" si="353"/>
        <v>0</v>
      </c>
      <c r="I165" s="403">
        <f t="shared" ca="1" si="354"/>
        <v>0</v>
      </c>
      <c r="J165" s="403">
        <f t="shared" ca="1" si="355"/>
        <v>0</v>
      </c>
      <c r="K165" s="402">
        <f t="shared" ca="1" si="356"/>
        <v>0</v>
      </c>
      <c r="L165" s="402">
        <f t="shared" ca="1" si="357"/>
        <v>0</v>
      </c>
      <c r="M165" s="402">
        <f t="shared" ca="1" si="358"/>
        <v>0</v>
      </c>
      <c r="N165" s="404" t="str">
        <f t="shared" ca="1" si="359"/>
        <v>石川県</v>
      </c>
      <c r="O165" s="63"/>
      <c r="P165" s="145" t="s">
        <v>412</v>
      </c>
      <c r="Q165" s="322" t="str">
        <f t="shared" ca="1" si="263"/>
        <v/>
      </c>
      <c r="R165" s="322" t="str">
        <f t="shared" ca="1" si="264"/>
        <v/>
      </c>
      <c r="S165" s="32" t="str">
        <f t="shared" ca="1" si="346"/>
        <v/>
      </c>
      <c r="T165" s="32" t="str">
        <f t="shared" ca="1" si="347"/>
        <v/>
      </c>
      <c r="U165" s="186" t="str">
        <f t="shared" ca="1" si="265"/>
        <v/>
      </c>
      <c r="V165" s="326">
        <f ca="1">IFERROR(VLOOKUP(U165,'（様式１号）３整理番号表'!$B$4:$H$5,2,FALSE),0)</f>
        <v>0</v>
      </c>
      <c r="W165" s="67">
        <f t="shared" ca="1" si="337"/>
        <v>0</v>
      </c>
      <c r="X165" s="23" t="str">
        <f t="shared" ca="1" si="336"/>
        <v/>
      </c>
      <c r="Y165" s="52" t="str">
        <f t="shared" ca="1" si="266"/>
        <v/>
      </c>
      <c r="Z165" s="68">
        <f ca="1">IFERROR(VLOOKUP(Y165,'（様式１号）３整理番号表'!$B$10:$H$16,2,FALSE),0)</f>
        <v>0</v>
      </c>
      <c r="AA165" s="52" t="str">
        <f t="shared" ca="1" si="267"/>
        <v/>
      </c>
      <c r="AB165" s="52" t="str">
        <f t="shared" ca="1" si="268"/>
        <v/>
      </c>
      <c r="AC165" s="68">
        <f ca="1">IFERROR(VLOOKUP(AB165,'（様式１号）３整理番号表'!$B$21:$H$22,2,FALSE),0)</f>
        <v>0</v>
      </c>
      <c r="AD165" s="52" t="str">
        <f t="shared" ca="1" si="262"/>
        <v/>
      </c>
      <c r="AE165" s="68">
        <f ca="1">IFERROR(VLOOKUP(AD165,'（様式１号）３整理番号表'!$B$26:$H$31,2,FALSE),0)</f>
        <v>0</v>
      </c>
      <c r="AF165" s="52" t="str">
        <f t="shared" ca="1" si="269"/>
        <v/>
      </c>
      <c r="AG165" s="68">
        <f ca="1">IFERROR(VLOOKUP(AF165,'（様式１号）３整理番号表'!$J$5:$N$59,2,FALSE),0)</f>
        <v>0</v>
      </c>
      <c r="AH165" s="51" t="str">
        <f t="shared" ca="1" si="270"/>
        <v/>
      </c>
      <c r="AI165" s="68">
        <f ca="1">IFERROR(VLOOKUP(AH165,'（様式１号）３整理番号表'!$P$5:$R$29,2,FALSE),0)</f>
        <v>0</v>
      </c>
      <c r="AJ165" s="71" t="str">
        <f t="shared" ca="1" si="271"/>
        <v/>
      </c>
      <c r="AK165" s="71" t="str">
        <f t="shared" ca="1" si="272"/>
        <v/>
      </c>
      <c r="AL165" s="71"/>
      <c r="AM165" s="51" t="str">
        <f t="shared" ca="1" si="273"/>
        <v/>
      </c>
      <c r="AN165" s="68">
        <f ca="1">IFERROR(VLOOKUP(AM165,'（様式１号）３整理番号表'!$P$5:$R$29,2,FALSE),0)</f>
        <v>0</v>
      </c>
      <c r="AO165" s="52" t="str">
        <f t="shared" ca="1" si="274"/>
        <v/>
      </c>
      <c r="AP165" s="68">
        <f t="shared" ca="1" si="338"/>
        <v>0</v>
      </c>
      <c r="AQ165" s="52" t="str">
        <f t="shared" ca="1" si="275"/>
        <v/>
      </c>
      <c r="AR165" s="23" t="str">
        <f t="shared" ca="1" si="276"/>
        <v/>
      </c>
      <c r="AS165" s="68" t="str">
        <f t="shared" ca="1" si="339"/>
        <v/>
      </c>
      <c r="AT165" s="188" t="str">
        <f t="shared" ca="1" si="277"/>
        <v/>
      </c>
      <c r="AU165" s="55" t="str">
        <f t="shared" ca="1" si="278"/>
        <v/>
      </c>
      <c r="AV165" s="655" t="str">
        <f t="shared" ca="1" si="362"/>
        <v/>
      </c>
      <c r="AW165" s="655" t="str">
        <f t="shared" ca="1" si="362"/>
        <v/>
      </c>
      <c r="AX165" s="655" t="str">
        <f t="shared" ca="1" si="362"/>
        <v/>
      </c>
      <c r="AY165" s="655" t="str">
        <f t="shared" ca="1" si="362"/>
        <v/>
      </c>
      <c r="AZ165" s="655" t="str">
        <f t="shared" ca="1" si="279"/>
        <v/>
      </c>
      <c r="BA165" s="655" t="str">
        <f t="shared" ca="1" si="363"/>
        <v/>
      </c>
      <c r="BB165" s="655" t="str">
        <f t="shared" ca="1" si="363"/>
        <v/>
      </c>
      <c r="BC165" s="655" t="str">
        <f t="shared" ca="1" si="363"/>
        <v/>
      </c>
      <c r="BD165" s="51" t="str">
        <f t="shared" ca="1" si="280"/>
        <v/>
      </c>
      <c r="BE165" s="52" t="str">
        <f t="shared" ca="1" si="281"/>
        <v/>
      </c>
      <c r="BF165" s="69">
        <f ca="1">IF(BD165&lt;&gt;"",INDEX('（様式１号）３整理番号表'!$AB$7:$AQ$12,MATCH(BD165,'（様式１号）３整理番号表'!$AA$7:$AA$12,0),MATCH(BE165,'（様式１号）３整理番号表'!$AB$6:$AQ$6,0)),0)</f>
        <v>0</v>
      </c>
      <c r="BG165" s="71" t="str">
        <f t="shared" ca="1" si="340"/>
        <v/>
      </c>
      <c r="BH165" s="54" t="str">
        <f t="shared" ca="1" si="341"/>
        <v/>
      </c>
      <c r="BI165" s="55" t="str">
        <f t="shared" ca="1" si="282"/>
        <v/>
      </c>
      <c r="BJ165" s="54" t="str">
        <f t="shared" ca="1" si="283"/>
        <v/>
      </c>
      <c r="BK165" s="53" t="str">
        <f t="shared" ca="1" si="284"/>
        <v/>
      </c>
      <c r="BL165" s="56" t="str">
        <f t="shared" ca="1" si="285"/>
        <v/>
      </c>
      <c r="BM165" s="57" t="str">
        <f t="shared" ca="1" si="286"/>
        <v/>
      </c>
      <c r="BN165" s="58" t="str">
        <f t="shared" ca="1" si="287"/>
        <v/>
      </c>
      <c r="BO165" s="56" t="str">
        <f t="shared" ca="1" si="288"/>
        <v/>
      </c>
      <c r="BP165" s="72" t="str">
        <f t="shared" ca="1" si="289"/>
        <v/>
      </c>
      <c r="BQ165" s="70" t="str">
        <f t="shared" ca="1" si="290"/>
        <v/>
      </c>
      <c r="BR165" s="160" t="str">
        <f t="shared" ca="1" si="323"/>
        <v/>
      </c>
      <c r="BS165" s="638" t="str">
        <f t="shared" ca="1" si="291"/>
        <v/>
      </c>
      <c r="BT165" s="51" t="str">
        <f t="shared" ca="1" si="292"/>
        <v/>
      </c>
      <c r="BU165" s="59" t="str">
        <f t="shared" ca="1" si="293"/>
        <v/>
      </c>
      <c r="BV165" s="60" t="str">
        <f t="shared" ca="1" si="294"/>
        <v/>
      </c>
      <c r="BW165" s="209">
        <f ca="1">IF('ポイント要件確認等（個別表）'!AD165=1,ROUNDDOWN('ポイント要件確認等（個別表）'!AV165,-3),IF('ポイント要件確認等（個別表）'!AD165=2,ROUNDDOWN('ポイント要件確認等（個別表）'!BH165,-3),IF('ポイント要件確認等（個別表）'!AD165=3,ROUNDDOWN('ポイント要件確認等（個別表）'!BT165,-3),0)))</f>
        <v>0</v>
      </c>
      <c r="BX165" s="60" t="str">
        <f t="shared" ca="1" si="295"/>
        <v/>
      </c>
      <c r="BY165" s="210" t="e">
        <f t="shared" ca="1" si="342"/>
        <v>#VALUE!</v>
      </c>
      <c r="BZ165" s="210">
        <f t="shared" ca="1" si="343"/>
        <v>0</v>
      </c>
      <c r="CA165" s="60" t="str">
        <f t="shared" ca="1" si="296"/>
        <v/>
      </c>
      <c r="CB165" s="60" t="str">
        <f t="shared" ca="1" si="297"/>
        <v/>
      </c>
      <c r="CC165" s="636"/>
      <c r="CD165" s="60" t="str">
        <f t="shared" ca="1" si="298"/>
        <v/>
      </c>
      <c r="CE165" s="161" t="str">
        <f t="shared" ca="1" si="299"/>
        <v/>
      </c>
      <c r="CF165" s="225" t="str">
        <f t="shared" ca="1" si="300"/>
        <v>含税額</v>
      </c>
      <c r="CG165" s="226" t="str">
        <f t="shared" ca="1" si="301"/>
        <v/>
      </c>
      <c r="CH165" s="61"/>
      <c r="CI165" s="223"/>
      <c r="CJ165" s="213">
        <v>155</v>
      </c>
      <c r="CK165" s="218"/>
      <c r="CL165" s="51"/>
      <c r="CM165" s="68" t="str">
        <f>IFERROR(VLOOKUP(CL165,'（様式１号）３整理番号表'!$T$5:$V$15,2,FALSE),"")</f>
        <v/>
      </c>
      <c r="CN165" s="52"/>
      <c r="CO165" s="68" t="str">
        <f>IFERROR(VLOOKUP(CN165,'（様式１号）３整理番号表'!$T$19:$V$24,2,FALSE),"")</f>
        <v/>
      </c>
      <c r="CP165" s="52"/>
      <c r="CQ165" s="210">
        <f t="shared" si="344"/>
        <v>0</v>
      </c>
      <c r="CR165" s="227">
        <f t="shared" si="345"/>
        <v>0</v>
      </c>
      <c r="CS165" s="335" t="str">
        <f t="shared" ca="1" si="324"/>
        <v/>
      </c>
      <c r="CT165" s="31" t="str">
        <f t="shared" ca="1" si="302"/>
        <v/>
      </c>
      <c r="CU165" s="30" t="str">
        <f t="shared" ca="1" si="325"/>
        <v/>
      </c>
      <c r="CV165" s="236" t="str">
        <f t="shared" ca="1" si="303"/>
        <v/>
      </c>
      <c r="CW165" s="236" t="str">
        <f t="shared" ca="1" si="304"/>
        <v/>
      </c>
      <c r="CX165" s="236" t="str">
        <f t="shared" ca="1" si="305"/>
        <v/>
      </c>
      <c r="CY165" s="236" t="str">
        <f t="shared" ca="1" si="306"/>
        <v/>
      </c>
      <c r="CZ165" s="296" t="str">
        <f ca="1">IFERROR(VLOOKUP($CS165,'（様式１号）３整理番号表'!$Z$19:$AB$32,3,FALSE),"")</f>
        <v/>
      </c>
      <c r="DA165" s="239" t="str">
        <f t="shared" ca="1" si="307"/>
        <v/>
      </c>
      <c r="DB165" s="5"/>
      <c r="DC165" s="301" t="str">
        <f t="shared" ca="1" si="326"/>
        <v/>
      </c>
      <c r="DD165" s="304" t="str">
        <f t="shared" ca="1" si="329"/>
        <v/>
      </c>
      <c r="DE165" s="293" t="str">
        <f t="shared" ca="1" si="330"/>
        <v/>
      </c>
      <c r="DF165" s="293" t="str">
        <f t="shared" ca="1" si="331"/>
        <v/>
      </c>
      <c r="DG165" s="293" t="str">
        <f t="shared" ca="1" si="332"/>
        <v/>
      </c>
      <c r="DH165" s="293" t="str">
        <f t="shared" ca="1" si="333"/>
        <v/>
      </c>
      <c r="DI165" s="309" t="str">
        <f t="shared" ca="1" si="334"/>
        <v/>
      </c>
      <c r="DJ165" s="315" t="str">
        <f t="shared" ca="1" si="308"/>
        <v/>
      </c>
      <c r="DK165" s="5" t="str">
        <f t="shared" ca="1" si="335"/>
        <v/>
      </c>
      <c r="DL165" s="6"/>
      <c r="DM165" s="304"/>
      <c r="DN165" s="7"/>
      <c r="DO165" s="7"/>
      <c r="DP165" s="7"/>
      <c r="DQ165" s="7"/>
      <c r="DR165" s="298" t="str">
        <f>IFERROR(VLOOKUP($DL165,'（様式１号）３整理番号表'!$Z$19:$AB$32,3,FALSE),"")</f>
        <v/>
      </c>
      <c r="DS165" s="239" t="str">
        <f t="shared" si="309"/>
        <v/>
      </c>
      <c r="DT165" s="5"/>
      <c r="DU165" s="8"/>
      <c r="DV165" s="62" t="str">
        <f t="shared" ca="1" si="310"/>
        <v/>
      </c>
      <c r="DX165" s="320">
        <f t="shared" ca="1" si="361"/>
        <v>0</v>
      </c>
      <c r="DY165" s="320">
        <f t="shared" ca="1" si="361"/>
        <v>0</v>
      </c>
      <c r="DZ165" s="320">
        <f t="shared" ca="1" si="361"/>
        <v>0</v>
      </c>
      <c r="EA165" s="320">
        <f t="shared" ca="1" si="361"/>
        <v>0</v>
      </c>
      <c r="EB165" s="320">
        <f t="shared" ca="1" si="361"/>
        <v>0</v>
      </c>
      <c r="EC165" s="320">
        <f t="shared" ca="1" si="361"/>
        <v>0</v>
      </c>
      <c r="ED165" s="320">
        <f t="shared" ca="1" si="361"/>
        <v>0</v>
      </c>
      <c r="EE165" s="320">
        <f t="shared" ca="1" si="361"/>
        <v>0</v>
      </c>
      <c r="EF165" s="320">
        <f t="shared" ca="1" si="361"/>
        <v>0</v>
      </c>
      <c r="EG165" s="320">
        <f t="shared" ca="1" si="361"/>
        <v>0</v>
      </c>
      <c r="EH165" s="320">
        <f t="shared" ca="1" si="361"/>
        <v>0</v>
      </c>
      <c r="EI165" s="320">
        <f t="shared" ca="1" si="361"/>
        <v>0</v>
      </c>
      <c r="EJ165" s="320">
        <f t="shared" ca="1" si="361"/>
        <v>0</v>
      </c>
      <c r="EK165" s="320">
        <f t="shared" ca="1" si="361"/>
        <v>0</v>
      </c>
      <c r="EM165" s="278" t="str">
        <f t="shared" ca="1" si="360"/>
        <v/>
      </c>
      <c r="EN165" s="278" t="str">
        <f t="shared" ca="1" si="327"/>
        <v/>
      </c>
      <c r="EO165" s="278" t="str">
        <f t="shared" ca="1" si="328"/>
        <v/>
      </c>
      <c r="EP165" s="278" t="str">
        <f t="shared" ca="1" si="311"/>
        <v/>
      </c>
      <c r="EQ165" s="278" t="str">
        <f ca="1">IFERROR(INDEX('郵便番号（石川県）'!$A$3:$F$2574,MATCH(INDIRECT("'("&amp;EM165&amp;")'!E7"),'郵便番号（石川県）'!$A$3:$A$2574,0),6),"")</f>
        <v/>
      </c>
      <c r="ER165" s="278" t="str">
        <f ca="1">IFERROR(INDEX('郵便番号（石川県）'!$A$3:$F$2574,MATCH(INDIRECT("'("&amp;$EM165&amp;")'!E7"),'郵便番号（石川県）'!$A$3:$A$2574,0),5),"")</f>
        <v/>
      </c>
      <c r="ES165" s="278" t="str">
        <f t="shared" ca="1" si="312"/>
        <v/>
      </c>
      <c r="ET165" s="278" t="str">
        <f t="shared" ca="1" si="313"/>
        <v/>
      </c>
      <c r="EU165" s="278" t="str">
        <f t="shared" ca="1" si="314"/>
        <v/>
      </c>
      <c r="EV165" s="278" t="str">
        <f t="shared" ca="1" si="315"/>
        <v/>
      </c>
      <c r="EW165" s="278" t="str">
        <f t="shared" ca="1" si="316"/>
        <v/>
      </c>
      <c r="EX165" s="278" t="str">
        <f t="shared" ca="1" si="317"/>
        <v/>
      </c>
      <c r="EY165" s="278" t="str">
        <f t="shared" ca="1" si="318"/>
        <v/>
      </c>
      <c r="EZ165" s="278" t="str">
        <f t="shared" ca="1" si="319"/>
        <v/>
      </c>
      <c r="FA165" s="278" t="str">
        <f t="shared" ca="1" si="320"/>
        <v/>
      </c>
      <c r="FB165" s="661" t="str">
        <f t="shared" ca="1" si="321"/>
        <v/>
      </c>
      <c r="FC165" s="663">
        <v>155</v>
      </c>
      <c r="FD165" s="279" t="str">
        <f t="shared" ca="1" si="322"/>
        <v/>
      </c>
    </row>
    <row r="166" spans="1:160" ht="34.5" customHeight="1" x14ac:dyDescent="0.15">
      <c r="A166" s="401">
        <f t="shared" ca="1" si="24"/>
        <v>0</v>
      </c>
      <c r="B166" s="402">
        <f t="shared" si="261"/>
        <v>1</v>
      </c>
      <c r="C166" s="403">
        <f t="shared" ca="1" si="348"/>
        <v>0</v>
      </c>
      <c r="D166" s="403">
        <f t="shared" ca="1" si="349"/>
        <v>0</v>
      </c>
      <c r="E166" s="403">
        <f t="shared" ca="1" si="350"/>
        <v>0</v>
      </c>
      <c r="F166" s="403">
        <f t="shared" ca="1" si="351"/>
        <v>0</v>
      </c>
      <c r="G166" s="403">
        <f t="shared" ca="1" si="352"/>
        <v>0</v>
      </c>
      <c r="H166" s="403">
        <f t="shared" si="353"/>
        <v>0</v>
      </c>
      <c r="I166" s="403">
        <f t="shared" ca="1" si="354"/>
        <v>0</v>
      </c>
      <c r="J166" s="403">
        <f t="shared" ca="1" si="355"/>
        <v>0</v>
      </c>
      <c r="K166" s="402">
        <f t="shared" ca="1" si="356"/>
        <v>0</v>
      </c>
      <c r="L166" s="402">
        <f t="shared" ca="1" si="357"/>
        <v>0</v>
      </c>
      <c r="M166" s="402">
        <f t="shared" ca="1" si="358"/>
        <v>0</v>
      </c>
      <c r="N166" s="404" t="str">
        <f t="shared" ca="1" si="359"/>
        <v>石川県</v>
      </c>
      <c r="O166" s="63"/>
      <c r="P166" s="145" t="s">
        <v>412</v>
      </c>
      <c r="Q166" s="322" t="str">
        <f t="shared" ca="1" si="263"/>
        <v/>
      </c>
      <c r="R166" s="322" t="str">
        <f t="shared" ca="1" si="264"/>
        <v/>
      </c>
      <c r="S166" s="32" t="str">
        <f t="shared" ca="1" si="346"/>
        <v/>
      </c>
      <c r="T166" s="32" t="str">
        <f t="shared" ca="1" si="347"/>
        <v/>
      </c>
      <c r="U166" s="186" t="str">
        <f t="shared" ca="1" si="265"/>
        <v/>
      </c>
      <c r="V166" s="326">
        <f ca="1">IFERROR(VLOOKUP(U166,'（様式１号）３整理番号表'!$B$4:$H$5,2,FALSE),0)</f>
        <v>0</v>
      </c>
      <c r="W166" s="67">
        <f t="shared" ca="1" si="337"/>
        <v>0</v>
      </c>
      <c r="X166" s="23" t="str">
        <f t="shared" ca="1" si="336"/>
        <v/>
      </c>
      <c r="Y166" s="52" t="str">
        <f t="shared" ca="1" si="266"/>
        <v/>
      </c>
      <c r="Z166" s="68">
        <f ca="1">IFERROR(VLOOKUP(Y166,'（様式１号）３整理番号表'!$B$10:$H$16,2,FALSE),0)</f>
        <v>0</v>
      </c>
      <c r="AA166" s="52" t="str">
        <f t="shared" ca="1" si="267"/>
        <v/>
      </c>
      <c r="AB166" s="52" t="str">
        <f t="shared" ca="1" si="268"/>
        <v/>
      </c>
      <c r="AC166" s="68">
        <f ca="1">IFERROR(VLOOKUP(AB166,'（様式１号）３整理番号表'!$B$21:$H$22,2,FALSE),0)</f>
        <v>0</v>
      </c>
      <c r="AD166" s="52" t="str">
        <f t="shared" ca="1" si="262"/>
        <v/>
      </c>
      <c r="AE166" s="68">
        <f ca="1">IFERROR(VLOOKUP(AD166,'（様式１号）３整理番号表'!$B$26:$H$31,2,FALSE),0)</f>
        <v>0</v>
      </c>
      <c r="AF166" s="52" t="str">
        <f t="shared" ca="1" si="269"/>
        <v/>
      </c>
      <c r="AG166" s="68">
        <f ca="1">IFERROR(VLOOKUP(AF166,'（様式１号）３整理番号表'!$J$5:$N$59,2,FALSE),0)</f>
        <v>0</v>
      </c>
      <c r="AH166" s="51" t="str">
        <f t="shared" ca="1" si="270"/>
        <v/>
      </c>
      <c r="AI166" s="68">
        <f ca="1">IFERROR(VLOOKUP(AH166,'（様式１号）３整理番号表'!$P$5:$R$29,2,FALSE),0)</f>
        <v>0</v>
      </c>
      <c r="AJ166" s="71" t="str">
        <f t="shared" ca="1" si="271"/>
        <v/>
      </c>
      <c r="AK166" s="71" t="str">
        <f t="shared" ca="1" si="272"/>
        <v/>
      </c>
      <c r="AL166" s="71"/>
      <c r="AM166" s="51" t="str">
        <f t="shared" ca="1" si="273"/>
        <v/>
      </c>
      <c r="AN166" s="68">
        <f ca="1">IFERROR(VLOOKUP(AM166,'（様式１号）３整理番号表'!$P$5:$R$29,2,FALSE),0)</f>
        <v>0</v>
      </c>
      <c r="AO166" s="52" t="str">
        <f t="shared" ca="1" si="274"/>
        <v/>
      </c>
      <c r="AP166" s="68">
        <f t="shared" ca="1" si="338"/>
        <v>0</v>
      </c>
      <c r="AQ166" s="52" t="str">
        <f t="shared" ca="1" si="275"/>
        <v/>
      </c>
      <c r="AR166" s="23" t="str">
        <f t="shared" ca="1" si="276"/>
        <v/>
      </c>
      <c r="AS166" s="68" t="str">
        <f t="shared" ca="1" si="339"/>
        <v/>
      </c>
      <c r="AT166" s="188" t="str">
        <f t="shared" ca="1" si="277"/>
        <v/>
      </c>
      <c r="AU166" s="55" t="str">
        <f t="shared" ca="1" si="278"/>
        <v/>
      </c>
      <c r="AV166" s="655" t="str">
        <f t="shared" ca="1" si="362"/>
        <v/>
      </c>
      <c r="AW166" s="655" t="str">
        <f t="shared" ca="1" si="362"/>
        <v/>
      </c>
      <c r="AX166" s="655" t="str">
        <f t="shared" ca="1" si="362"/>
        <v/>
      </c>
      <c r="AY166" s="655" t="str">
        <f t="shared" ca="1" si="362"/>
        <v/>
      </c>
      <c r="AZ166" s="655" t="str">
        <f t="shared" ca="1" si="279"/>
        <v/>
      </c>
      <c r="BA166" s="655" t="str">
        <f t="shared" ca="1" si="363"/>
        <v/>
      </c>
      <c r="BB166" s="655" t="str">
        <f t="shared" ca="1" si="363"/>
        <v/>
      </c>
      <c r="BC166" s="655" t="str">
        <f t="shared" ca="1" si="363"/>
        <v/>
      </c>
      <c r="BD166" s="51" t="str">
        <f t="shared" ca="1" si="280"/>
        <v/>
      </c>
      <c r="BE166" s="52" t="str">
        <f t="shared" ca="1" si="281"/>
        <v/>
      </c>
      <c r="BF166" s="69">
        <f ca="1">IF(BD166&lt;&gt;"",INDEX('（様式１号）３整理番号表'!$AB$7:$AQ$12,MATCH(BD166,'（様式１号）３整理番号表'!$AA$7:$AA$12,0),MATCH(BE166,'（様式１号）３整理番号表'!$AB$6:$AQ$6,0)),0)</f>
        <v>0</v>
      </c>
      <c r="BG166" s="71" t="str">
        <f t="shared" ca="1" si="340"/>
        <v/>
      </c>
      <c r="BH166" s="54" t="str">
        <f t="shared" ca="1" si="341"/>
        <v/>
      </c>
      <c r="BI166" s="55" t="str">
        <f t="shared" ca="1" si="282"/>
        <v/>
      </c>
      <c r="BJ166" s="54" t="str">
        <f t="shared" ca="1" si="283"/>
        <v/>
      </c>
      <c r="BK166" s="53" t="str">
        <f t="shared" ca="1" si="284"/>
        <v/>
      </c>
      <c r="BL166" s="56" t="str">
        <f t="shared" ca="1" si="285"/>
        <v/>
      </c>
      <c r="BM166" s="57" t="str">
        <f t="shared" ca="1" si="286"/>
        <v/>
      </c>
      <c r="BN166" s="58" t="str">
        <f t="shared" ca="1" si="287"/>
        <v/>
      </c>
      <c r="BO166" s="56" t="str">
        <f t="shared" ca="1" si="288"/>
        <v/>
      </c>
      <c r="BP166" s="72" t="str">
        <f t="shared" ca="1" si="289"/>
        <v/>
      </c>
      <c r="BQ166" s="70" t="str">
        <f t="shared" ca="1" si="290"/>
        <v/>
      </c>
      <c r="BR166" s="160" t="str">
        <f t="shared" ca="1" si="323"/>
        <v/>
      </c>
      <c r="BS166" s="638" t="str">
        <f t="shared" ca="1" si="291"/>
        <v/>
      </c>
      <c r="BT166" s="51" t="str">
        <f t="shared" ca="1" si="292"/>
        <v/>
      </c>
      <c r="BU166" s="59" t="str">
        <f t="shared" ca="1" si="293"/>
        <v/>
      </c>
      <c r="BV166" s="60" t="str">
        <f t="shared" ca="1" si="294"/>
        <v/>
      </c>
      <c r="BW166" s="209">
        <f ca="1">IF('ポイント要件確認等（個別表）'!AD166=1,ROUNDDOWN('ポイント要件確認等（個別表）'!AV166,-3),IF('ポイント要件確認等（個別表）'!AD166=2,ROUNDDOWN('ポイント要件確認等（個別表）'!BH166,-3),IF('ポイント要件確認等（個別表）'!AD166=3,ROUNDDOWN('ポイント要件確認等（個別表）'!BT166,-3),0)))</f>
        <v>0</v>
      </c>
      <c r="BX166" s="60" t="str">
        <f t="shared" ca="1" si="295"/>
        <v/>
      </c>
      <c r="BY166" s="210" t="e">
        <f t="shared" ca="1" si="342"/>
        <v>#VALUE!</v>
      </c>
      <c r="BZ166" s="210">
        <f t="shared" ca="1" si="343"/>
        <v>0</v>
      </c>
      <c r="CA166" s="60" t="str">
        <f t="shared" ca="1" si="296"/>
        <v/>
      </c>
      <c r="CB166" s="60" t="str">
        <f t="shared" ca="1" si="297"/>
        <v/>
      </c>
      <c r="CC166" s="636"/>
      <c r="CD166" s="60" t="str">
        <f t="shared" ca="1" si="298"/>
        <v/>
      </c>
      <c r="CE166" s="161" t="str">
        <f t="shared" ca="1" si="299"/>
        <v/>
      </c>
      <c r="CF166" s="225" t="str">
        <f t="shared" ca="1" si="300"/>
        <v>含税額</v>
      </c>
      <c r="CG166" s="226" t="str">
        <f t="shared" ca="1" si="301"/>
        <v/>
      </c>
      <c r="CH166" s="61"/>
      <c r="CI166" s="223"/>
      <c r="CJ166" s="213">
        <v>156</v>
      </c>
      <c r="CK166" s="218"/>
      <c r="CL166" s="51"/>
      <c r="CM166" s="68" t="str">
        <f>IFERROR(VLOOKUP(CL166,'（様式１号）３整理番号表'!$T$5:$V$15,2,FALSE),"")</f>
        <v/>
      </c>
      <c r="CN166" s="52"/>
      <c r="CO166" s="68" t="str">
        <f>IFERROR(VLOOKUP(CN166,'（様式１号）３整理番号表'!$T$19:$V$24,2,FALSE),"")</f>
        <v/>
      </c>
      <c r="CP166" s="52"/>
      <c r="CQ166" s="210">
        <f t="shared" si="344"/>
        <v>0</v>
      </c>
      <c r="CR166" s="227">
        <f t="shared" si="345"/>
        <v>0</v>
      </c>
      <c r="CS166" s="335" t="str">
        <f t="shared" ca="1" si="324"/>
        <v/>
      </c>
      <c r="CT166" s="31" t="str">
        <f t="shared" ca="1" si="302"/>
        <v/>
      </c>
      <c r="CU166" s="30" t="str">
        <f t="shared" ca="1" si="325"/>
        <v/>
      </c>
      <c r="CV166" s="236" t="str">
        <f t="shared" ca="1" si="303"/>
        <v/>
      </c>
      <c r="CW166" s="236" t="str">
        <f t="shared" ca="1" si="304"/>
        <v/>
      </c>
      <c r="CX166" s="236" t="str">
        <f t="shared" ca="1" si="305"/>
        <v/>
      </c>
      <c r="CY166" s="236" t="str">
        <f t="shared" ca="1" si="306"/>
        <v/>
      </c>
      <c r="CZ166" s="296" t="str">
        <f ca="1">IFERROR(VLOOKUP($CS166,'（様式１号）３整理番号表'!$Z$19:$AB$32,3,FALSE),"")</f>
        <v/>
      </c>
      <c r="DA166" s="239" t="str">
        <f t="shared" ca="1" si="307"/>
        <v/>
      </c>
      <c r="DB166" s="5"/>
      <c r="DC166" s="301" t="str">
        <f t="shared" ca="1" si="326"/>
        <v/>
      </c>
      <c r="DD166" s="304" t="str">
        <f t="shared" ca="1" si="329"/>
        <v/>
      </c>
      <c r="DE166" s="293" t="str">
        <f t="shared" ca="1" si="330"/>
        <v/>
      </c>
      <c r="DF166" s="293" t="str">
        <f t="shared" ca="1" si="331"/>
        <v/>
      </c>
      <c r="DG166" s="293" t="str">
        <f t="shared" ca="1" si="332"/>
        <v/>
      </c>
      <c r="DH166" s="293" t="str">
        <f t="shared" ca="1" si="333"/>
        <v/>
      </c>
      <c r="DI166" s="309" t="str">
        <f t="shared" ca="1" si="334"/>
        <v/>
      </c>
      <c r="DJ166" s="315" t="str">
        <f t="shared" ca="1" si="308"/>
        <v/>
      </c>
      <c r="DK166" s="5" t="str">
        <f t="shared" ca="1" si="335"/>
        <v/>
      </c>
      <c r="DL166" s="6"/>
      <c r="DM166" s="304"/>
      <c r="DN166" s="7"/>
      <c r="DO166" s="7"/>
      <c r="DP166" s="7"/>
      <c r="DQ166" s="7"/>
      <c r="DR166" s="298" t="str">
        <f>IFERROR(VLOOKUP($DL166,'（様式１号）３整理番号表'!$Z$19:$AB$32,3,FALSE),"")</f>
        <v/>
      </c>
      <c r="DS166" s="239" t="str">
        <f t="shared" si="309"/>
        <v/>
      </c>
      <c r="DT166" s="5"/>
      <c r="DU166" s="8"/>
      <c r="DV166" s="62" t="str">
        <f t="shared" ca="1" si="310"/>
        <v/>
      </c>
      <c r="DX166" s="320">
        <f t="shared" ca="1" si="361"/>
        <v>0</v>
      </c>
      <c r="DY166" s="320">
        <f t="shared" ca="1" si="361"/>
        <v>0</v>
      </c>
      <c r="DZ166" s="320">
        <f t="shared" ca="1" si="361"/>
        <v>0</v>
      </c>
      <c r="EA166" s="320">
        <f t="shared" ca="1" si="361"/>
        <v>0</v>
      </c>
      <c r="EB166" s="320">
        <f t="shared" ca="1" si="361"/>
        <v>0</v>
      </c>
      <c r="EC166" s="320">
        <f t="shared" ca="1" si="361"/>
        <v>0</v>
      </c>
      <c r="ED166" s="320">
        <f t="shared" ca="1" si="361"/>
        <v>0</v>
      </c>
      <c r="EE166" s="320">
        <f t="shared" ca="1" si="361"/>
        <v>0</v>
      </c>
      <c r="EF166" s="320">
        <f t="shared" ca="1" si="361"/>
        <v>0</v>
      </c>
      <c r="EG166" s="320">
        <f t="shared" ca="1" si="361"/>
        <v>0</v>
      </c>
      <c r="EH166" s="320">
        <f t="shared" ca="1" si="361"/>
        <v>0</v>
      </c>
      <c r="EI166" s="320">
        <f t="shared" ca="1" si="361"/>
        <v>0</v>
      </c>
      <c r="EJ166" s="320">
        <f t="shared" ca="1" si="361"/>
        <v>0</v>
      </c>
      <c r="EK166" s="320">
        <f t="shared" ca="1" si="361"/>
        <v>0</v>
      </c>
      <c r="EM166" s="278" t="str">
        <f t="shared" ca="1" si="360"/>
        <v/>
      </c>
      <c r="EN166" s="278" t="str">
        <f t="shared" ca="1" si="327"/>
        <v/>
      </c>
      <c r="EO166" s="278" t="str">
        <f t="shared" ca="1" si="328"/>
        <v/>
      </c>
      <c r="EP166" s="278" t="str">
        <f t="shared" ca="1" si="311"/>
        <v/>
      </c>
      <c r="EQ166" s="278" t="str">
        <f ca="1">IFERROR(INDEX('郵便番号（石川県）'!$A$3:$F$2574,MATCH(INDIRECT("'("&amp;EM166&amp;")'!E7"),'郵便番号（石川県）'!$A$3:$A$2574,0),6),"")</f>
        <v/>
      </c>
      <c r="ER166" s="278" t="str">
        <f ca="1">IFERROR(INDEX('郵便番号（石川県）'!$A$3:$F$2574,MATCH(INDIRECT("'("&amp;$EM166&amp;")'!E7"),'郵便番号（石川県）'!$A$3:$A$2574,0),5),"")</f>
        <v/>
      </c>
      <c r="ES166" s="278" t="str">
        <f t="shared" ca="1" si="312"/>
        <v/>
      </c>
      <c r="ET166" s="278" t="str">
        <f t="shared" ca="1" si="313"/>
        <v/>
      </c>
      <c r="EU166" s="278" t="str">
        <f t="shared" ca="1" si="314"/>
        <v/>
      </c>
      <c r="EV166" s="278" t="str">
        <f t="shared" ca="1" si="315"/>
        <v/>
      </c>
      <c r="EW166" s="278" t="str">
        <f t="shared" ca="1" si="316"/>
        <v/>
      </c>
      <c r="EX166" s="278" t="str">
        <f t="shared" ca="1" si="317"/>
        <v/>
      </c>
      <c r="EY166" s="278" t="str">
        <f t="shared" ca="1" si="318"/>
        <v/>
      </c>
      <c r="EZ166" s="278" t="str">
        <f t="shared" ca="1" si="319"/>
        <v/>
      </c>
      <c r="FA166" s="278" t="str">
        <f t="shared" ca="1" si="320"/>
        <v/>
      </c>
      <c r="FB166" s="661" t="str">
        <f t="shared" ca="1" si="321"/>
        <v/>
      </c>
      <c r="FC166" s="664">
        <v>156</v>
      </c>
      <c r="FD166" s="279" t="str">
        <f t="shared" ca="1" si="322"/>
        <v/>
      </c>
    </row>
    <row r="167" spans="1:160" ht="34.5" customHeight="1" x14ac:dyDescent="0.15">
      <c r="A167" s="401">
        <f t="shared" ca="1" si="24"/>
        <v>0</v>
      </c>
      <c r="B167" s="402">
        <f t="shared" si="261"/>
        <v>1</v>
      </c>
      <c r="C167" s="403">
        <f t="shared" ca="1" si="348"/>
        <v>0</v>
      </c>
      <c r="D167" s="403">
        <f t="shared" ca="1" si="349"/>
        <v>0</v>
      </c>
      <c r="E167" s="403">
        <f t="shared" ca="1" si="350"/>
        <v>0</v>
      </c>
      <c r="F167" s="403">
        <f t="shared" ca="1" si="351"/>
        <v>0</v>
      </c>
      <c r="G167" s="403">
        <f t="shared" ca="1" si="352"/>
        <v>0</v>
      </c>
      <c r="H167" s="403">
        <f t="shared" si="353"/>
        <v>0</v>
      </c>
      <c r="I167" s="403">
        <f t="shared" ca="1" si="354"/>
        <v>0</v>
      </c>
      <c r="J167" s="403">
        <f t="shared" ca="1" si="355"/>
        <v>0</v>
      </c>
      <c r="K167" s="402">
        <f t="shared" ca="1" si="356"/>
        <v>0</v>
      </c>
      <c r="L167" s="402">
        <f t="shared" ca="1" si="357"/>
        <v>0</v>
      </c>
      <c r="M167" s="402">
        <f t="shared" ca="1" si="358"/>
        <v>0</v>
      </c>
      <c r="N167" s="404" t="str">
        <f t="shared" ca="1" si="359"/>
        <v>石川県</v>
      </c>
      <c r="O167" s="63"/>
      <c r="P167" s="145" t="s">
        <v>412</v>
      </c>
      <c r="Q167" s="322" t="str">
        <f t="shared" ca="1" si="263"/>
        <v/>
      </c>
      <c r="R167" s="322" t="str">
        <f t="shared" ca="1" si="264"/>
        <v/>
      </c>
      <c r="S167" s="32" t="str">
        <f t="shared" ca="1" si="346"/>
        <v/>
      </c>
      <c r="T167" s="32" t="str">
        <f t="shared" ca="1" si="347"/>
        <v/>
      </c>
      <c r="U167" s="186" t="str">
        <f t="shared" ca="1" si="265"/>
        <v/>
      </c>
      <c r="V167" s="326">
        <f ca="1">IFERROR(VLOOKUP(U167,'（様式１号）３整理番号表'!$B$4:$H$5,2,FALSE),0)</f>
        <v>0</v>
      </c>
      <c r="W167" s="67">
        <f t="shared" ca="1" si="337"/>
        <v>0</v>
      </c>
      <c r="X167" s="23" t="str">
        <f t="shared" ca="1" si="336"/>
        <v/>
      </c>
      <c r="Y167" s="52" t="str">
        <f t="shared" ca="1" si="266"/>
        <v/>
      </c>
      <c r="Z167" s="68">
        <f ca="1">IFERROR(VLOOKUP(Y167,'（様式１号）３整理番号表'!$B$10:$H$16,2,FALSE),0)</f>
        <v>0</v>
      </c>
      <c r="AA167" s="52" t="str">
        <f t="shared" ca="1" si="267"/>
        <v/>
      </c>
      <c r="AB167" s="52" t="str">
        <f t="shared" ca="1" si="268"/>
        <v/>
      </c>
      <c r="AC167" s="68">
        <f ca="1">IFERROR(VLOOKUP(AB167,'（様式１号）３整理番号表'!$B$21:$H$22,2,FALSE),0)</f>
        <v>0</v>
      </c>
      <c r="AD167" s="52" t="str">
        <f t="shared" ca="1" si="262"/>
        <v/>
      </c>
      <c r="AE167" s="68">
        <f ca="1">IFERROR(VLOOKUP(AD167,'（様式１号）３整理番号表'!$B$26:$H$31,2,FALSE),0)</f>
        <v>0</v>
      </c>
      <c r="AF167" s="52" t="str">
        <f t="shared" ca="1" si="269"/>
        <v/>
      </c>
      <c r="AG167" s="68">
        <f ca="1">IFERROR(VLOOKUP(AF167,'（様式１号）３整理番号表'!$J$5:$N$59,2,FALSE),0)</f>
        <v>0</v>
      </c>
      <c r="AH167" s="51" t="str">
        <f t="shared" ca="1" si="270"/>
        <v/>
      </c>
      <c r="AI167" s="68">
        <f ca="1">IFERROR(VLOOKUP(AH167,'（様式１号）３整理番号表'!$P$5:$R$29,2,FALSE),0)</f>
        <v>0</v>
      </c>
      <c r="AJ167" s="71" t="str">
        <f t="shared" ca="1" si="271"/>
        <v/>
      </c>
      <c r="AK167" s="71" t="str">
        <f t="shared" ca="1" si="272"/>
        <v/>
      </c>
      <c r="AL167" s="71"/>
      <c r="AM167" s="51" t="str">
        <f t="shared" ca="1" si="273"/>
        <v/>
      </c>
      <c r="AN167" s="68">
        <f ca="1">IFERROR(VLOOKUP(AM167,'（様式１号）３整理番号表'!$P$5:$R$29,2,FALSE),0)</f>
        <v>0</v>
      </c>
      <c r="AO167" s="52" t="str">
        <f t="shared" ca="1" si="274"/>
        <v/>
      </c>
      <c r="AP167" s="68">
        <f t="shared" ca="1" si="338"/>
        <v>0</v>
      </c>
      <c r="AQ167" s="52" t="str">
        <f t="shared" ca="1" si="275"/>
        <v/>
      </c>
      <c r="AR167" s="23" t="str">
        <f t="shared" ca="1" si="276"/>
        <v/>
      </c>
      <c r="AS167" s="68" t="str">
        <f t="shared" ca="1" si="339"/>
        <v/>
      </c>
      <c r="AT167" s="188" t="str">
        <f t="shared" ca="1" si="277"/>
        <v/>
      </c>
      <c r="AU167" s="55" t="str">
        <f t="shared" ca="1" si="278"/>
        <v/>
      </c>
      <c r="AV167" s="655" t="str">
        <f t="shared" ca="1" si="362"/>
        <v/>
      </c>
      <c r="AW167" s="655" t="str">
        <f t="shared" ca="1" si="362"/>
        <v/>
      </c>
      <c r="AX167" s="655" t="str">
        <f t="shared" ca="1" si="362"/>
        <v/>
      </c>
      <c r="AY167" s="655" t="str">
        <f t="shared" ca="1" si="362"/>
        <v/>
      </c>
      <c r="AZ167" s="655" t="str">
        <f t="shared" ca="1" si="279"/>
        <v/>
      </c>
      <c r="BA167" s="655" t="str">
        <f t="shared" ca="1" si="363"/>
        <v/>
      </c>
      <c r="BB167" s="655" t="str">
        <f t="shared" ca="1" si="363"/>
        <v/>
      </c>
      <c r="BC167" s="655" t="str">
        <f t="shared" ca="1" si="363"/>
        <v/>
      </c>
      <c r="BD167" s="51" t="str">
        <f t="shared" ca="1" si="280"/>
        <v/>
      </c>
      <c r="BE167" s="52" t="str">
        <f t="shared" ca="1" si="281"/>
        <v/>
      </c>
      <c r="BF167" s="69">
        <f ca="1">IF(BD167&lt;&gt;"",INDEX('（様式１号）３整理番号表'!$AB$7:$AQ$12,MATCH(BD167,'（様式１号）３整理番号表'!$AA$7:$AA$12,0),MATCH(BE167,'（様式１号）３整理番号表'!$AB$6:$AQ$6,0)),0)</f>
        <v>0</v>
      </c>
      <c r="BG167" s="71" t="str">
        <f t="shared" ca="1" si="340"/>
        <v/>
      </c>
      <c r="BH167" s="54" t="str">
        <f t="shared" ca="1" si="341"/>
        <v/>
      </c>
      <c r="BI167" s="55" t="str">
        <f t="shared" ca="1" si="282"/>
        <v/>
      </c>
      <c r="BJ167" s="54" t="str">
        <f t="shared" ca="1" si="283"/>
        <v/>
      </c>
      <c r="BK167" s="53" t="str">
        <f t="shared" ca="1" si="284"/>
        <v/>
      </c>
      <c r="BL167" s="56" t="str">
        <f t="shared" ca="1" si="285"/>
        <v/>
      </c>
      <c r="BM167" s="57" t="str">
        <f t="shared" ca="1" si="286"/>
        <v/>
      </c>
      <c r="BN167" s="58" t="str">
        <f t="shared" ca="1" si="287"/>
        <v/>
      </c>
      <c r="BO167" s="56" t="str">
        <f t="shared" ca="1" si="288"/>
        <v/>
      </c>
      <c r="BP167" s="72" t="str">
        <f t="shared" ca="1" si="289"/>
        <v/>
      </c>
      <c r="BQ167" s="70" t="str">
        <f t="shared" ca="1" si="290"/>
        <v/>
      </c>
      <c r="BR167" s="160" t="str">
        <f t="shared" ca="1" si="323"/>
        <v/>
      </c>
      <c r="BS167" s="638" t="str">
        <f t="shared" ca="1" si="291"/>
        <v/>
      </c>
      <c r="BT167" s="51" t="str">
        <f t="shared" ca="1" si="292"/>
        <v/>
      </c>
      <c r="BU167" s="59" t="str">
        <f t="shared" ca="1" si="293"/>
        <v/>
      </c>
      <c r="BV167" s="60" t="str">
        <f t="shared" ca="1" si="294"/>
        <v/>
      </c>
      <c r="BW167" s="209">
        <f ca="1">IF('ポイント要件確認等（個別表）'!AD167=1,ROUNDDOWN('ポイント要件確認等（個別表）'!AV167,-3),IF('ポイント要件確認等（個別表）'!AD167=2,ROUNDDOWN('ポイント要件確認等（個別表）'!BH167,-3),IF('ポイント要件確認等（個別表）'!AD167=3,ROUNDDOWN('ポイント要件確認等（個別表）'!BT167,-3),0)))</f>
        <v>0</v>
      </c>
      <c r="BX167" s="60" t="str">
        <f t="shared" ca="1" si="295"/>
        <v/>
      </c>
      <c r="BY167" s="210" t="e">
        <f t="shared" ca="1" si="342"/>
        <v>#VALUE!</v>
      </c>
      <c r="BZ167" s="210">
        <f t="shared" ca="1" si="343"/>
        <v>0</v>
      </c>
      <c r="CA167" s="60" t="str">
        <f t="shared" ca="1" si="296"/>
        <v/>
      </c>
      <c r="CB167" s="60" t="str">
        <f t="shared" ca="1" si="297"/>
        <v/>
      </c>
      <c r="CC167" s="636"/>
      <c r="CD167" s="60" t="str">
        <f t="shared" ca="1" si="298"/>
        <v/>
      </c>
      <c r="CE167" s="161" t="str">
        <f t="shared" ca="1" si="299"/>
        <v/>
      </c>
      <c r="CF167" s="225" t="str">
        <f t="shared" ca="1" si="300"/>
        <v>含税額</v>
      </c>
      <c r="CG167" s="226" t="str">
        <f t="shared" ca="1" si="301"/>
        <v/>
      </c>
      <c r="CH167" s="61"/>
      <c r="CI167" s="223"/>
      <c r="CJ167" s="213">
        <v>157</v>
      </c>
      <c r="CK167" s="218"/>
      <c r="CL167" s="51"/>
      <c r="CM167" s="68" t="str">
        <f>IFERROR(VLOOKUP(CL167,'（様式１号）３整理番号表'!$T$5:$V$15,2,FALSE),"")</f>
        <v/>
      </c>
      <c r="CN167" s="52"/>
      <c r="CO167" s="68" t="str">
        <f>IFERROR(VLOOKUP(CN167,'（様式１号）３整理番号表'!$T$19:$V$24,2,FALSE),"")</f>
        <v/>
      </c>
      <c r="CP167" s="52"/>
      <c r="CQ167" s="210">
        <f t="shared" si="344"/>
        <v>0</v>
      </c>
      <c r="CR167" s="227">
        <f t="shared" si="345"/>
        <v>0</v>
      </c>
      <c r="CS167" s="335" t="str">
        <f t="shared" ca="1" si="324"/>
        <v/>
      </c>
      <c r="CT167" s="31" t="str">
        <f t="shared" ca="1" si="302"/>
        <v/>
      </c>
      <c r="CU167" s="30" t="str">
        <f t="shared" ca="1" si="325"/>
        <v/>
      </c>
      <c r="CV167" s="236" t="str">
        <f t="shared" ca="1" si="303"/>
        <v/>
      </c>
      <c r="CW167" s="236" t="str">
        <f t="shared" ca="1" si="304"/>
        <v/>
      </c>
      <c r="CX167" s="236" t="str">
        <f t="shared" ca="1" si="305"/>
        <v/>
      </c>
      <c r="CY167" s="236" t="str">
        <f t="shared" ca="1" si="306"/>
        <v/>
      </c>
      <c r="CZ167" s="296" t="str">
        <f ca="1">IFERROR(VLOOKUP($CS167,'（様式１号）３整理番号表'!$Z$19:$AB$32,3,FALSE),"")</f>
        <v/>
      </c>
      <c r="DA167" s="239" t="str">
        <f t="shared" ca="1" si="307"/>
        <v/>
      </c>
      <c r="DB167" s="5"/>
      <c r="DC167" s="301" t="str">
        <f t="shared" ca="1" si="326"/>
        <v/>
      </c>
      <c r="DD167" s="304" t="str">
        <f t="shared" ca="1" si="329"/>
        <v/>
      </c>
      <c r="DE167" s="293" t="str">
        <f t="shared" ca="1" si="330"/>
        <v/>
      </c>
      <c r="DF167" s="293" t="str">
        <f t="shared" ca="1" si="331"/>
        <v/>
      </c>
      <c r="DG167" s="293" t="str">
        <f t="shared" ca="1" si="332"/>
        <v/>
      </c>
      <c r="DH167" s="293" t="str">
        <f t="shared" ca="1" si="333"/>
        <v/>
      </c>
      <c r="DI167" s="309" t="str">
        <f t="shared" ca="1" si="334"/>
        <v/>
      </c>
      <c r="DJ167" s="315" t="str">
        <f t="shared" ca="1" si="308"/>
        <v/>
      </c>
      <c r="DK167" s="5" t="str">
        <f t="shared" ca="1" si="335"/>
        <v/>
      </c>
      <c r="DL167" s="6"/>
      <c r="DM167" s="304"/>
      <c r="DN167" s="7"/>
      <c r="DO167" s="7"/>
      <c r="DP167" s="7"/>
      <c r="DQ167" s="7"/>
      <c r="DR167" s="298" t="str">
        <f>IFERROR(VLOOKUP($DL167,'（様式１号）３整理番号表'!$Z$19:$AB$32,3,FALSE),"")</f>
        <v/>
      </c>
      <c r="DS167" s="239" t="str">
        <f t="shared" si="309"/>
        <v/>
      </c>
      <c r="DT167" s="5"/>
      <c r="DU167" s="8"/>
      <c r="DV167" s="62" t="str">
        <f t="shared" ca="1" si="310"/>
        <v/>
      </c>
      <c r="DX167" s="320">
        <f t="shared" ca="1" si="361"/>
        <v>0</v>
      </c>
      <c r="DY167" s="320">
        <f t="shared" ca="1" si="361"/>
        <v>0</v>
      </c>
      <c r="DZ167" s="320">
        <f t="shared" ca="1" si="361"/>
        <v>0</v>
      </c>
      <c r="EA167" s="320">
        <f t="shared" ca="1" si="361"/>
        <v>0</v>
      </c>
      <c r="EB167" s="320">
        <f t="shared" ca="1" si="361"/>
        <v>0</v>
      </c>
      <c r="EC167" s="320">
        <f t="shared" ca="1" si="361"/>
        <v>0</v>
      </c>
      <c r="ED167" s="320">
        <f t="shared" ca="1" si="361"/>
        <v>0</v>
      </c>
      <c r="EE167" s="320">
        <f t="shared" ca="1" si="361"/>
        <v>0</v>
      </c>
      <c r="EF167" s="320">
        <f t="shared" ca="1" si="361"/>
        <v>0</v>
      </c>
      <c r="EG167" s="320">
        <f t="shared" ca="1" si="361"/>
        <v>0</v>
      </c>
      <c r="EH167" s="320">
        <f t="shared" ca="1" si="361"/>
        <v>0</v>
      </c>
      <c r="EI167" s="320">
        <f t="shared" ca="1" si="361"/>
        <v>0</v>
      </c>
      <c r="EJ167" s="320">
        <f t="shared" ca="1" si="361"/>
        <v>0</v>
      </c>
      <c r="EK167" s="320">
        <f t="shared" ca="1" si="361"/>
        <v>0</v>
      </c>
      <c r="EM167" s="278" t="str">
        <f t="shared" ca="1" si="360"/>
        <v/>
      </c>
      <c r="EN167" s="278" t="str">
        <f t="shared" ca="1" si="327"/>
        <v/>
      </c>
      <c r="EO167" s="278" t="str">
        <f t="shared" ca="1" si="328"/>
        <v/>
      </c>
      <c r="EP167" s="278" t="str">
        <f t="shared" ca="1" si="311"/>
        <v/>
      </c>
      <c r="EQ167" s="278" t="str">
        <f ca="1">IFERROR(INDEX('郵便番号（石川県）'!$A$3:$F$2574,MATCH(INDIRECT("'("&amp;EM167&amp;")'!E7"),'郵便番号（石川県）'!$A$3:$A$2574,0),6),"")</f>
        <v/>
      </c>
      <c r="ER167" s="278" t="str">
        <f ca="1">IFERROR(INDEX('郵便番号（石川県）'!$A$3:$F$2574,MATCH(INDIRECT("'("&amp;$EM167&amp;")'!E7"),'郵便番号（石川県）'!$A$3:$A$2574,0),5),"")</f>
        <v/>
      </c>
      <c r="ES167" s="278" t="str">
        <f t="shared" ca="1" si="312"/>
        <v/>
      </c>
      <c r="ET167" s="278" t="str">
        <f t="shared" ca="1" si="313"/>
        <v/>
      </c>
      <c r="EU167" s="278" t="str">
        <f t="shared" ca="1" si="314"/>
        <v/>
      </c>
      <c r="EV167" s="278" t="str">
        <f t="shared" ca="1" si="315"/>
        <v/>
      </c>
      <c r="EW167" s="278" t="str">
        <f t="shared" ca="1" si="316"/>
        <v/>
      </c>
      <c r="EX167" s="278" t="str">
        <f t="shared" ca="1" si="317"/>
        <v/>
      </c>
      <c r="EY167" s="278" t="str">
        <f t="shared" ca="1" si="318"/>
        <v/>
      </c>
      <c r="EZ167" s="278" t="str">
        <f t="shared" ca="1" si="319"/>
        <v/>
      </c>
      <c r="FA167" s="278" t="str">
        <f t="shared" ca="1" si="320"/>
        <v/>
      </c>
      <c r="FB167" s="661" t="str">
        <f t="shared" ca="1" si="321"/>
        <v/>
      </c>
      <c r="FC167" s="663">
        <v>157</v>
      </c>
      <c r="FD167" s="279" t="str">
        <f t="shared" ca="1" si="322"/>
        <v/>
      </c>
    </row>
    <row r="168" spans="1:160" ht="34.5" customHeight="1" x14ac:dyDescent="0.15">
      <c r="A168" s="401">
        <f t="shared" ca="1" si="24"/>
        <v>0</v>
      </c>
      <c r="B168" s="402">
        <f t="shared" si="261"/>
        <v>1</v>
      </c>
      <c r="C168" s="403">
        <f t="shared" ca="1" si="348"/>
        <v>0</v>
      </c>
      <c r="D168" s="403">
        <f t="shared" ca="1" si="349"/>
        <v>0</v>
      </c>
      <c r="E168" s="403">
        <f t="shared" ca="1" si="350"/>
        <v>0</v>
      </c>
      <c r="F168" s="403">
        <f t="shared" ca="1" si="351"/>
        <v>0</v>
      </c>
      <c r="G168" s="403">
        <f t="shared" ca="1" si="352"/>
        <v>0</v>
      </c>
      <c r="H168" s="403">
        <f t="shared" si="353"/>
        <v>0</v>
      </c>
      <c r="I168" s="403">
        <f t="shared" ca="1" si="354"/>
        <v>0</v>
      </c>
      <c r="J168" s="403">
        <f t="shared" ca="1" si="355"/>
        <v>0</v>
      </c>
      <c r="K168" s="402">
        <f t="shared" ca="1" si="356"/>
        <v>0</v>
      </c>
      <c r="L168" s="402">
        <f t="shared" ca="1" si="357"/>
        <v>0</v>
      </c>
      <c r="M168" s="402">
        <f t="shared" ca="1" si="358"/>
        <v>0</v>
      </c>
      <c r="N168" s="404" t="str">
        <f t="shared" ca="1" si="359"/>
        <v>石川県</v>
      </c>
      <c r="O168" s="63"/>
      <c r="P168" s="145" t="s">
        <v>412</v>
      </c>
      <c r="Q168" s="322" t="str">
        <f t="shared" ca="1" si="263"/>
        <v/>
      </c>
      <c r="R168" s="322" t="str">
        <f t="shared" ca="1" si="264"/>
        <v/>
      </c>
      <c r="S168" s="32" t="str">
        <f t="shared" ca="1" si="346"/>
        <v/>
      </c>
      <c r="T168" s="32" t="str">
        <f t="shared" ca="1" si="347"/>
        <v/>
      </c>
      <c r="U168" s="186" t="str">
        <f t="shared" ca="1" si="265"/>
        <v/>
      </c>
      <c r="V168" s="326">
        <f ca="1">IFERROR(VLOOKUP(U168,'（様式１号）３整理番号表'!$B$4:$H$5,2,FALSE),0)</f>
        <v>0</v>
      </c>
      <c r="W168" s="67">
        <f t="shared" ca="1" si="337"/>
        <v>0</v>
      </c>
      <c r="X168" s="23" t="str">
        <f t="shared" ca="1" si="336"/>
        <v/>
      </c>
      <c r="Y168" s="52" t="str">
        <f t="shared" ca="1" si="266"/>
        <v/>
      </c>
      <c r="Z168" s="68">
        <f ca="1">IFERROR(VLOOKUP(Y168,'（様式１号）３整理番号表'!$B$10:$H$16,2,FALSE),0)</f>
        <v>0</v>
      </c>
      <c r="AA168" s="52" t="str">
        <f t="shared" ca="1" si="267"/>
        <v/>
      </c>
      <c r="AB168" s="52" t="str">
        <f t="shared" ca="1" si="268"/>
        <v/>
      </c>
      <c r="AC168" s="68">
        <f ca="1">IFERROR(VLOOKUP(AB168,'（様式１号）３整理番号表'!$B$21:$H$22,2,FALSE),0)</f>
        <v>0</v>
      </c>
      <c r="AD168" s="52" t="str">
        <f t="shared" ca="1" si="262"/>
        <v/>
      </c>
      <c r="AE168" s="68">
        <f ca="1">IFERROR(VLOOKUP(AD168,'（様式１号）３整理番号表'!$B$26:$H$31,2,FALSE),0)</f>
        <v>0</v>
      </c>
      <c r="AF168" s="52" t="str">
        <f t="shared" ca="1" si="269"/>
        <v/>
      </c>
      <c r="AG168" s="68">
        <f ca="1">IFERROR(VLOOKUP(AF168,'（様式１号）３整理番号表'!$J$5:$N$59,2,FALSE),0)</f>
        <v>0</v>
      </c>
      <c r="AH168" s="51" t="str">
        <f t="shared" ca="1" si="270"/>
        <v/>
      </c>
      <c r="AI168" s="68">
        <f ca="1">IFERROR(VLOOKUP(AH168,'（様式１号）３整理番号表'!$P$5:$R$29,2,FALSE),0)</f>
        <v>0</v>
      </c>
      <c r="AJ168" s="71" t="str">
        <f t="shared" ca="1" si="271"/>
        <v/>
      </c>
      <c r="AK168" s="71" t="str">
        <f t="shared" ca="1" si="272"/>
        <v/>
      </c>
      <c r="AL168" s="71"/>
      <c r="AM168" s="51" t="str">
        <f t="shared" ca="1" si="273"/>
        <v/>
      </c>
      <c r="AN168" s="68">
        <f ca="1">IFERROR(VLOOKUP(AM168,'（様式１号）３整理番号表'!$P$5:$R$29,2,FALSE),0)</f>
        <v>0</v>
      </c>
      <c r="AO168" s="52" t="str">
        <f t="shared" ca="1" si="274"/>
        <v/>
      </c>
      <c r="AP168" s="68">
        <f t="shared" ca="1" si="338"/>
        <v>0</v>
      </c>
      <c r="AQ168" s="52" t="str">
        <f t="shared" ca="1" si="275"/>
        <v/>
      </c>
      <c r="AR168" s="23" t="str">
        <f t="shared" ca="1" si="276"/>
        <v/>
      </c>
      <c r="AS168" s="68" t="str">
        <f t="shared" ca="1" si="339"/>
        <v/>
      </c>
      <c r="AT168" s="188" t="str">
        <f t="shared" ca="1" si="277"/>
        <v/>
      </c>
      <c r="AU168" s="55" t="str">
        <f t="shared" ca="1" si="278"/>
        <v/>
      </c>
      <c r="AV168" s="655" t="str">
        <f t="shared" ca="1" si="362"/>
        <v/>
      </c>
      <c r="AW168" s="655" t="str">
        <f t="shared" ca="1" si="362"/>
        <v/>
      </c>
      <c r="AX168" s="655" t="str">
        <f t="shared" ca="1" si="362"/>
        <v/>
      </c>
      <c r="AY168" s="655" t="str">
        <f t="shared" ca="1" si="362"/>
        <v/>
      </c>
      <c r="AZ168" s="655" t="str">
        <f t="shared" ca="1" si="279"/>
        <v/>
      </c>
      <c r="BA168" s="655" t="str">
        <f t="shared" ca="1" si="363"/>
        <v/>
      </c>
      <c r="BB168" s="655" t="str">
        <f t="shared" ca="1" si="363"/>
        <v/>
      </c>
      <c r="BC168" s="655" t="str">
        <f t="shared" ca="1" si="363"/>
        <v/>
      </c>
      <c r="BD168" s="51" t="str">
        <f t="shared" ca="1" si="280"/>
        <v/>
      </c>
      <c r="BE168" s="52" t="str">
        <f t="shared" ca="1" si="281"/>
        <v/>
      </c>
      <c r="BF168" s="69">
        <f ca="1">IF(BD168&lt;&gt;"",INDEX('（様式１号）３整理番号表'!$AB$7:$AQ$12,MATCH(BD168,'（様式１号）３整理番号表'!$AA$7:$AA$12,0),MATCH(BE168,'（様式１号）３整理番号表'!$AB$6:$AQ$6,0)),0)</f>
        <v>0</v>
      </c>
      <c r="BG168" s="71" t="str">
        <f t="shared" ca="1" si="340"/>
        <v/>
      </c>
      <c r="BH168" s="54" t="str">
        <f t="shared" ca="1" si="341"/>
        <v/>
      </c>
      <c r="BI168" s="55" t="str">
        <f t="shared" ca="1" si="282"/>
        <v/>
      </c>
      <c r="BJ168" s="54" t="str">
        <f t="shared" ca="1" si="283"/>
        <v/>
      </c>
      <c r="BK168" s="53" t="str">
        <f t="shared" ca="1" si="284"/>
        <v/>
      </c>
      <c r="BL168" s="56" t="str">
        <f t="shared" ca="1" si="285"/>
        <v/>
      </c>
      <c r="BM168" s="57" t="str">
        <f t="shared" ca="1" si="286"/>
        <v/>
      </c>
      <c r="BN168" s="58" t="str">
        <f t="shared" ca="1" si="287"/>
        <v/>
      </c>
      <c r="BO168" s="56" t="str">
        <f t="shared" ca="1" si="288"/>
        <v/>
      </c>
      <c r="BP168" s="72" t="str">
        <f t="shared" ca="1" si="289"/>
        <v/>
      </c>
      <c r="BQ168" s="70" t="str">
        <f t="shared" ca="1" si="290"/>
        <v/>
      </c>
      <c r="BR168" s="160" t="str">
        <f t="shared" ca="1" si="323"/>
        <v/>
      </c>
      <c r="BS168" s="638" t="str">
        <f t="shared" ca="1" si="291"/>
        <v/>
      </c>
      <c r="BT168" s="51" t="str">
        <f t="shared" ca="1" si="292"/>
        <v/>
      </c>
      <c r="BU168" s="59" t="str">
        <f t="shared" ca="1" si="293"/>
        <v/>
      </c>
      <c r="BV168" s="60" t="str">
        <f t="shared" ca="1" si="294"/>
        <v/>
      </c>
      <c r="BW168" s="209">
        <f ca="1">IF('ポイント要件確認等（個別表）'!AD168=1,ROUNDDOWN('ポイント要件確認等（個別表）'!AV168,-3),IF('ポイント要件確認等（個別表）'!AD168=2,ROUNDDOWN('ポイント要件確認等（個別表）'!BH168,-3),IF('ポイント要件確認等（個別表）'!AD168=3,ROUNDDOWN('ポイント要件確認等（個別表）'!BT168,-3),0)))</f>
        <v>0</v>
      </c>
      <c r="BX168" s="60" t="str">
        <f t="shared" ca="1" si="295"/>
        <v/>
      </c>
      <c r="BY168" s="210" t="e">
        <f t="shared" ca="1" si="342"/>
        <v>#VALUE!</v>
      </c>
      <c r="BZ168" s="210">
        <f t="shared" ca="1" si="343"/>
        <v>0</v>
      </c>
      <c r="CA168" s="60" t="str">
        <f t="shared" ca="1" si="296"/>
        <v/>
      </c>
      <c r="CB168" s="60" t="str">
        <f t="shared" ca="1" si="297"/>
        <v/>
      </c>
      <c r="CC168" s="636"/>
      <c r="CD168" s="60" t="str">
        <f t="shared" ca="1" si="298"/>
        <v/>
      </c>
      <c r="CE168" s="161" t="str">
        <f t="shared" ca="1" si="299"/>
        <v/>
      </c>
      <c r="CF168" s="225" t="str">
        <f t="shared" ca="1" si="300"/>
        <v>含税額</v>
      </c>
      <c r="CG168" s="226" t="str">
        <f t="shared" ca="1" si="301"/>
        <v/>
      </c>
      <c r="CH168" s="61"/>
      <c r="CI168" s="223"/>
      <c r="CJ168" s="213">
        <v>158</v>
      </c>
      <c r="CK168" s="218"/>
      <c r="CL168" s="51"/>
      <c r="CM168" s="68" t="str">
        <f>IFERROR(VLOOKUP(CL168,'（様式１号）３整理番号表'!$T$5:$V$15,2,FALSE),"")</f>
        <v/>
      </c>
      <c r="CN168" s="52"/>
      <c r="CO168" s="68" t="str">
        <f>IFERROR(VLOOKUP(CN168,'（様式１号）３整理番号表'!$T$19:$V$24,2,FALSE),"")</f>
        <v/>
      </c>
      <c r="CP168" s="52"/>
      <c r="CQ168" s="210">
        <f t="shared" si="344"/>
        <v>0</v>
      </c>
      <c r="CR168" s="227">
        <f t="shared" si="345"/>
        <v>0</v>
      </c>
      <c r="CS168" s="335" t="str">
        <f t="shared" ca="1" si="324"/>
        <v/>
      </c>
      <c r="CT168" s="31" t="str">
        <f t="shared" ca="1" si="302"/>
        <v/>
      </c>
      <c r="CU168" s="30" t="str">
        <f t="shared" ca="1" si="325"/>
        <v/>
      </c>
      <c r="CV168" s="236" t="str">
        <f t="shared" ca="1" si="303"/>
        <v/>
      </c>
      <c r="CW168" s="236" t="str">
        <f t="shared" ca="1" si="304"/>
        <v/>
      </c>
      <c r="CX168" s="236" t="str">
        <f t="shared" ca="1" si="305"/>
        <v/>
      </c>
      <c r="CY168" s="236" t="str">
        <f t="shared" ca="1" si="306"/>
        <v/>
      </c>
      <c r="CZ168" s="296" t="str">
        <f ca="1">IFERROR(VLOOKUP($CS168,'（様式１号）３整理番号表'!$Z$19:$AB$32,3,FALSE),"")</f>
        <v/>
      </c>
      <c r="DA168" s="239" t="str">
        <f t="shared" ca="1" si="307"/>
        <v/>
      </c>
      <c r="DB168" s="5"/>
      <c r="DC168" s="301" t="str">
        <f t="shared" ca="1" si="326"/>
        <v/>
      </c>
      <c r="DD168" s="304" t="str">
        <f t="shared" ca="1" si="329"/>
        <v/>
      </c>
      <c r="DE168" s="293" t="str">
        <f t="shared" ca="1" si="330"/>
        <v/>
      </c>
      <c r="DF168" s="293" t="str">
        <f t="shared" ca="1" si="331"/>
        <v/>
      </c>
      <c r="DG168" s="293" t="str">
        <f t="shared" ca="1" si="332"/>
        <v/>
      </c>
      <c r="DH168" s="293" t="str">
        <f t="shared" ca="1" si="333"/>
        <v/>
      </c>
      <c r="DI168" s="309" t="str">
        <f t="shared" ca="1" si="334"/>
        <v/>
      </c>
      <c r="DJ168" s="315" t="str">
        <f t="shared" ca="1" si="308"/>
        <v/>
      </c>
      <c r="DK168" s="5" t="str">
        <f t="shared" ca="1" si="335"/>
        <v/>
      </c>
      <c r="DL168" s="6"/>
      <c r="DM168" s="304"/>
      <c r="DN168" s="7"/>
      <c r="DO168" s="7"/>
      <c r="DP168" s="7"/>
      <c r="DQ168" s="7"/>
      <c r="DR168" s="298" t="str">
        <f>IFERROR(VLOOKUP($DL168,'（様式１号）３整理番号表'!$Z$19:$AB$32,3,FALSE),"")</f>
        <v/>
      </c>
      <c r="DS168" s="239" t="str">
        <f t="shared" si="309"/>
        <v/>
      </c>
      <c r="DT168" s="5"/>
      <c r="DU168" s="8"/>
      <c r="DV168" s="62" t="str">
        <f t="shared" ca="1" si="310"/>
        <v/>
      </c>
      <c r="DX168" s="320">
        <f t="shared" ca="1" si="361"/>
        <v>0</v>
      </c>
      <c r="DY168" s="320">
        <f t="shared" ca="1" si="361"/>
        <v>0</v>
      </c>
      <c r="DZ168" s="320">
        <f t="shared" ca="1" si="361"/>
        <v>0</v>
      </c>
      <c r="EA168" s="320">
        <f t="shared" ca="1" si="361"/>
        <v>0</v>
      </c>
      <c r="EB168" s="320">
        <f t="shared" ca="1" si="361"/>
        <v>0</v>
      </c>
      <c r="EC168" s="320">
        <f t="shared" ca="1" si="361"/>
        <v>0</v>
      </c>
      <c r="ED168" s="320">
        <f t="shared" ca="1" si="361"/>
        <v>0</v>
      </c>
      <c r="EE168" s="320">
        <f t="shared" ca="1" si="361"/>
        <v>0</v>
      </c>
      <c r="EF168" s="320">
        <f t="shared" ca="1" si="361"/>
        <v>0</v>
      </c>
      <c r="EG168" s="320">
        <f t="shared" ca="1" si="361"/>
        <v>0</v>
      </c>
      <c r="EH168" s="320">
        <f t="shared" ca="1" si="361"/>
        <v>0</v>
      </c>
      <c r="EI168" s="320">
        <f t="shared" ca="1" si="361"/>
        <v>0</v>
      </c>
      <c r="EJ168" s="320">
        <f t="shared" ca="1" si="361"/>
        <v>0</v>
      </c>
      <c r="EK168" s="320">
        <f t="shared" ca="1" si="361"/>
        <v>0</v>
      </c>
      <c r="EM168" s="278" t="str">
        <f t="shared" ca="1" si="360"/>
        <v/>
      </c>
      <c r="EN168" s="278" t="str">
        <f t="shared" ca="1" si="327"/>
        <v/>
      </c>
      <c r="EO168" s="278" t="str">
        <f t="shared" ca="1" si="328"/>
        <v/>
      </c>
      <c r="EP168" s="278" t="str">
        <f t="shared" ca="1" si="311"/>
        <v/>
      </c>
      <c r="EQ168" s="278" t="str">
        <f ca="1">IFERROR(INDEX('郵便番号（石川県）'!$A$3:$F$2574,MATCH(INDIRECT("'("&amp;EM168&amp;")'!E7"),'郵便番号（石川県）'!$A$3:$A$2574,0),6),"")</f>
        <v/>
      </c>
      <c r="ER168" s="278" t="str">
        <f ca="1">IFERROR(INDEX('郵便番号（石川県）'!$A$3:$F$2574,MATCH(INDIRECT("'("&amp;$EM168&amp;")'!E7"),'郵便番号（石川県）'!$A$3:$A$2574,0),5),"")</f>
        <v/>
      </c>
      <c r="ES168" s="278" t="str">
        <f t="shared" ca="1" si="312"/>
        <v/>
      </c>
      <c r="ET168" s="278" t="str">
        <f t="shared" ca="1" si="313"/>
        <v/>
      </c>
      <c r="EU168" s="278" t="str">
        <f t="shared" ca="1" si="314"/>
        <v/>
      </c>
      <c r="EV168" s="278" t="str">
        <f t="shared" ca="1" si="315"/>
        <v/>
      </c>
      <c r="EW168" s="278" t="str">
        <f t="shared" ca="1" si="316"/>
        <v/>
      </c>
      <c r="EX168" s="278" t="str">
        <f t="shared" ca="1" si="317"/>
        <v/>
      </c>
      <c r="EY168" s="278" t="str">
        <f t="shared" ca="1" si="318"/>
        <v/>
      </c>
      <c r="EZ168" s="278" t="str">
        <f t="shared" ca="1" si="319"/>
        <v/>
      </c>
      <c r="FA168" s="278" t="str">
        <f t="shared" ca="1" si="320"/>
        <v/>
      </c>
      <c r="FB168" s="661" t="str">
        <f t="shared" ca="1" si="321"/>
        <v/>
      </c>
      <c r="FC168" s="664">
        <v>158</v>
      </c>
      <c r="FD168" s="279" t="str">
        <f t="shared" ca="1" si="322"/>
        <v/>
      </c>
    </row>
    <row r="169" spans="1:160" ht="34.5" customHeight="1" x14ac:dyDescent="0.15">
      <c r="A169" s="401">
        <f t="shared" ca="1" si="24"/>
        <v>0</v>
      </c>
      <c r="B169" s="402">
        <f t="shared" si="261"/>
        <v>1</v>
      </c>
      <c r="C169" s="403">
        <f t="shared" ca="1" si="348"/>
        <v>0</v>
      </c>
      <c r="D169" s="403">
        <f t="shared" ca="1" si="349"/>
        <v>0</v>
      </c>
      <c r="E169" s="403">
        <f t="shared" ca="1" si="350"/>
        <v>0</v>
      </c>
      <c r="F169" s="403">
        <f t="shared" ca="1" si="351"/>
        <v>0</v>
      </c>
      <c r="G169" s="403">
        <f t="shared" ca="1" si="352"/>
        <v>0</v>
      </c>
      <c r="H169" s="403">
        <f t="shared" si="353"/>
        <v>0</v>
      </c>
      <c r="I169" s="403">
        <f t="shared" ca="1" si="354"/>
        <v>0</v>
      </c>
      <c r="J169" s="403">
        <f t="shared" ca="1" si="355"/>
        <v>0</v>
      </c>
      <c r="K169" s="402">
        <f t="shared" ca="1" si="356"/>
        <v>0</v>
      </c>
      <c r="L169" s="402">
        <f t="shared" ca="1" si="357"/>
        <v>0</v>
      </c>
      <c r="M169" s="402">
        <f t="shared" ca="1" si="358"/>
        <v>0</v>
      </c>
      <c r="N169" s="404" t="str">
        <f t="shared" ca="1" si="359"/>
        <v>石川県</v>
      </c>
      <c r="O169" s="63"/>
      <c r="P169" s="145" t="s">
        <v>412</v>
      </c>
      <c r="Q169" s="322" t="str">
        <f t="shared" ca="1" si="263"/>
        <v/>
      </c>
      <c r="R169" s="322" t="str">
        <f t="shared" ca="1" si="264"/>
        <v/>
      </c>
      <c r="S169" s="32" t="str">
        <f t="shared" ca="1" si="346"/>
        <v/>
      </c>
      <c r="T169" s="32" t="str">
        <f t="shared" ca="1" si="347"/>
        <v/>
      </c>
      <c r="U169" s="186" t="str">
        <f t="shared" ca="1" si="265"/>
        <v/>
      </c>
      <c r="V169" s="326">
        <f ca="1">IFERROR(VLOOKUP(U169,'（様式１号）３整理番号表'!$B$4:$H$5,2,FALSE),0)</f>
        <v>0</v>
      </c>
      <c r="W169" s="67">
        <f t="shared" ca="1" si="337"/>
        <v>0</v>
      </c>
      <c r="X169" s="23" t="str">
        <f t="shared" ca="1" si="336"/>
        <v/>
      </c>
      <c r="Y169" s="52" t="str">
        <f t="shared" ca="1" si="266"/>
        <v/>
      </c>
      <c r="Z169" s="68">
        <f ca="1">IFERROR(VLOOKUP(Y169,'（様式１号）３整理番号表'!$B$10:$H$16,2,FALSE),0)</f>
        <v>0</v>
      </c>
      <c r="AA169" s="52" t="str">
        <f t="shared" ca="1" si="267"/>
        <v/>
      </c>
      <c r="AB169" s="52" t="str">
        <f t="shared" ca="1" si="268"/>
        <v/>
      </c>
      <c r="AC169" s="68">
        <f ca="1">IFERROR(VLOOKUP(AB169,'（様式１号）３整理番号表'!$B$21:$H$22,2,FALSE),0)</f>
        <v>0</v>
      </c>
      <c r="AD169" s="52" t="str">
        <f t="shared" ca="1" si="262"/>
        <v/>
      </c>
      <c r="AE169" s="68">
        <f ca="1">IFERROR(VLOOKUP(AD169,'（様式１号）３整理番号表'!$B$26:$H$31,2,FALSE),0)</f>
        <v>0</v>
      </c>
      <c r="AF169" s="52" t="str">
        <f t="shared" ca="1" si="269"/>
        <v/>
      </c>
      <c r="AG169" s="68">
        <f ca="1">IFERROR(VLOOKUP(AF169,'（様式１号）３整理番号表'!$J$5:$N$59,2,FALSE),0)</f>
        <v>0</v>
      </c>
      <c r="AH169" s="51" t="str">
        <f t="shared" ca="1" si="270"/>
        <v/>
      </c>
      <c r="AI169" s="68">
        <f ca="1">IFERROR(VLOOKUP(AH169,'（様式１号）３整理番号表'!$P$5:$R$29,2,FALSE),0)</f>
        <v>0</v>
      </c>
      <c r="AJ169" s="71" t="str">
        <f t="shared" ca="1" si="271"/>
        <v/>
      </c>
      <c r="AK169" s="71" t="str">
        <f t="shared" ca="1" si="272"/>
        <v/>
      </c>
      <c r="AL169" s="71"/>
      <c r="AM169" s="51" t="str">
        <f t="shared" ca="1" si="273"/>
        <v/>
      </c>
      <c r="AN169" s="68">
        <f ca="1">IFERROR(VLOOKUP(AM169,'（様式１号）３整理番号表'!$P$5:$R$29,2,FALSE),0)</f>
        <v>0</v>
      </c>
      <c r="AO169" s="52" t="str">
        <f t="shared" ca="1" si="274"/>
        <v/>
      </c>
      <c r="AP169" s="68">
        <f t="shared" ca="1" si="338"/>
        <v>0</v>
      </c>
      <c r="AQ169" s="52" t="str">
        <f t="shared" ca="1" si="275"/>
        <v/>
      </c>
      <c r="AR169" s="23" t="str">
        <f t="shared" ca="1" si="276"/>
        <v/>
      </c>
      <c r="AS169" s="68" t="str">
        <f t="shared" ca="1" si="339"/>
        <v/>
      </c>
      <c r="AT169" s="188" t="str">
        <f t="shared" ca="1" si="277"/>
        <v/>
      </c>
      <c r="AU169" s="55" t="str">
        <f t="shared" ca="1" si="278"/>
        <v/>
      </c>
      <c r="AV169" s="655" t="str">
        <f t="shared" ca="1" si="362"/>
        <v/>
      </c>
      <c r="AW169" s="655" t="str">
        <f t="shared" ca="1" si="362"/>
        <v/>
      </c>
      <c r="AX169" s="655" t="str">
        <f t="shared" ca="1" si="362"/>
        <v/>
      </c>
      <c r="AY169" s="655" t="str">
        <f t="shared" ca="1" si="362"/>
        <v/>
      </c>
      <c r="AZ169" s="655" t="str">
        <f t="shared" ca="1" si="279"/>
        <v/>
      </c>
      <c r="BA169" s="655" t="str">
        <f t="shared" ca="1" si="363"/>
        <v/>
      </c>
      <c r="BB169" s="655" t="str">
        <f t="shared" ca="1" si="363"/>
        <v/>
      </c>
      <c r="BC169" s="655" t="str">
        <f t="shared" ca="1" si="363"/>
        <v/>
      </c>
      <c r="BD169" s="51" t="str">
        <f t="shared" ca="1" si="280"/>
        <v/>
      </c>
      <c r="BE169" s="52" t="str">
        <f t="shared" ca="1" si="281"/>
        <v/>
      </c>
      <c r="BF169" s="69">
        <f ca="1">IF(BD169&lt;&gt;"",INDEX('（様式１号）３整理番号表'!$AB$7:$AQ$12,MATCH(BD169,'（様式１号）３整理番号表'!$AA$7:$AA$12,0),MATCH(BE169,'（様式１号）３整理番号表'!$AB$6:$AQ$6,0)),0)</f>
        <v>0</v>
      </c>
      <c r="BG169" s="71" t="str">
        <f t="shared" ca="1" si="340"/>
        <v/>
      </c>
      <c r="BH169" s="54" t="str">
        <f t="shared" ca="1" si="341"/>
        <v/>
      </c>
      <c r="BI169" s="55" t="str">
        <f t="shared" ca="1" si="282"/>
        <v/>
      </c>
      <c r="BJ169" s="54" t="str">
        <f t="shared" ca="1" si="283"/>
        <v/>
      </c>
      <c r="BK169" s="53" t="str">
        <f t="shared" ca="1" si="284"/>
        <v/>
      </c>
      <c r="BL169" s="56" t="str">
        <f t="shared" ca="1" si="285"/>
        <v/>
      </c>
      <c r="BM169" s="57" t="str">
        <f t="shared" ca="1" si="286"/>
        <v/>
      </c>
      <c r="BN169" s="58" t="str">
        <f t="shared" ca="1" si="287"/>
        <v/>
      </c>
      <c r="BO169" s="56" t="str">
        <f t="shared" ca="1" si="288"/>
        <v/>
      </c>
      <c r="BP169" s="72" t="str">
        <f t="shared" ca="1" si="289"/>
        <v/>
      </c>
      <c r="BQ169" s="70" t="str">
        <f t="shared" ca="1" si="290"/>
        <v/>
      </c>
      <c r="BR169" s="160" t="str">
        <f t="shared" ca="1" si="323"/>
        <v/>
      </c>
      <c r="BS169" s="638" t="str">
        <f t="shared" ca="1" si="291"/>
        <v/>
      </c>
      <c r="BT169" s="51" t="str">
        <f t="shared" ca="1" si="292"/>
        <v/>
      </c>
      <c r="BU169" s="59" t="str">
        <f t="shared" ca="1" si="293"/>
        <v/>
      </c>
      <c r="BV169" s="60" t="str">
        <f t="shared" ca="1" si="294"/>
        <v/>
      </c>
      <c r="BW169" s="209">
        <f ca="1">IF('ポイント要件確認等（個別表）'!AD169=1,ROUNDDOWN('ポイント要件確認等（個別表）'!AV169,-3),IF('ポイント要件確認等（個別表）'!AD169=2,ROUNDDOWN('ポイント要件確認等（個別表）'!BH169,-3),IF('ポイント要件確認等（個別表）'!AD169=3,ROUNDDOWN('ポイント要件確認等（個別表）'!BT169,-3),0)))</f>
        <v>0</v>
      </c>
      <c r="BX169" s="60" t="str">
        <f t="shared" ca="1" si="295"/>
        <v/>
      </c>
      <c r="BY169" s="210" t="e">
        <f t="shared" ca="1" si="342"/>
        <v>#VALUE!</v>
      </c>
      <c r="BZ169" s="210">
        <f t="shared" ca="1" si="343"/>
        <v>0</v>
      </c>
      <c r="CA169" s="60" t="str">
        <f t="shared" ca="1" si="296"/>
        <v/>
      </c>
      <c r="CB169" s="60" t="str">
        <f t="shared" ca="1" si="297"/>
        <v/>
      </c>
      <c r="CC169" s="636"/>
      <c r="CD169" s="60" t="str">
        <f t="shared" ca="1" si="298"/>
        <v/>
      </c>
      <c r="CE169" s="161" t="str">
        <f t="shared" ca="1" si="299"/>
        <v/>
      </c>
      <c r="CF169" s="225" t="str">
        <f t="shared" ca="1" si="300"/>
        <v>含税額</v>
      </c>
      <c r="CG169" s="226" t="str">
        <f t="shared" ca="1" si="301"/>
        <v/>
      </c>
      <c r="CH169" s="61"/>
      <c r="CI169" s="223"/>
      <c r="CJ169" s="213">
        <v>159</v>
      </c>
      <c r="CK169" s="218"/>
      <c r="CL169" s="51"/>
      <c r="CM169" s="68" t="str">
        <f>IFERROR(VLOOKUP(CL169,'（様式１号）３整理番号表'!$T$5:$V$15,2,FALSE),"")</f>
        <v/>
      </c>
      <c r="CN169" s="52"/>
      <c r="CO169" s="68" t="str">
        <f>IFERROR(VLOOKUP(CN169,'（様式１号）３整理番号表'!$T$19:$V$24,2,FALSE),"")</f>
        <v/>
      </c>
      <c r="CP169" s="52"/>
      <c r="CQ169" s="210">
        <f t="shared" si="344"/>
        <v>0</v>
      </c>
      <c r="CR169" s="227">
        <f t="shared" si="345"/>
        <v>0</v>
      </c>
      <c r="CS169" s="335" t="str">
        <f t="shared" ca="1" si="324"/>
        <v/>
      </c>
      <c r="CT169" s="31" t="str">
        <f t="shared" ca="1" si="302"/>
        <v/>
      </c>
      <c r="CU169" s="30" t="str">
        <f t="shared" ca="1" si="325"/>
        <v/>
      </c>
      <c r="CV169" s="236" t="str">
        <f t="shared" ca="1" si="303"/>
        <v/>
      </c>
      <c r="CW169" s="236" t="str">
        <f t="shared" ca="1" si="304"/>
        <v/>
      </c>
      <c r="CX169" s="236" t="str">
        <f t="shared" ca="1" si="305"/>
        <v/>
      </c>
      <c r="CY169" s="236" t="str">
        <f t="shared" ca="1" si="306"/>
        <v/>
      </c>
      <c r="CZ169" s="296" t="str">
        <f ca="1">IFERROR(VLOOKUP($CS169,'（様式１号）３整理番号表'!$Z$19:$AB$32,3,FALSE),"")</f>
        <v/>
      </c>
      <c r="DA169" s="239" t="str">
        <f t="shared" ca="1" si="307"/>
        <v/>
      </c>
      <c r="DB169" s="5"/>
      <c r="DC169" s="301" t="str">
        <f t="shared" ca="1" si="326"/>
        <v/>
      </c>
      <c r="DD169" s="304" t="str">
        <f t="shared" ca="1" si="329"/>
        <v/>
      </c>
      <c r="DE169" s="293" t="str">
        <f t="shared" ca="1" si="330"/>
        <v/>
      </c>
      <c r="DF169" s="293" t="str">
        <f t="shared" ca="1" si="331"/>
        <v/>
      </c>
      <c r="DG169" s="293" t="str">
        <f t="shared" ca="1" si="332"/>
        <v/>
      </c>
      <c r="DH169" s="293" t="str">
        <f t="shared" ca="1" si="333"/>
        <v/>
      </c>
      <c r="DI169" s="309" t="str">
        <f t="shared" ca="1" si="334"/>
        <v/>
      </c>
      <c r="DJ169" s="315" t="str">
        <f t="shared" ca="1" si="308"/>
        <v/>
      </c>
      <c r="DK169" s="5" t="str">
        <f t="shared" ca="1" si="335"/>
        <v/>
      </c>
      <c r="DL169" s="6"/>
      <c r="DM169" s="304"/>
      <c r="DN169" s="7"/>
      <c r="DO169" s="7"/>
      <c r="DP169" s="7"/>
      <c r="DQ169" s="7"/>
      <c r="DR169" s="298" t="str">
        <f>IFERROR(VLOOKUP($DL169,'（様式１号）３整理番号表'!$Z$19:$AB$32,3,FALSE),"")</f>
        <v/>
      </c>
      <c r="DS169" s="239" t="str">
        <f t="shared" si="309"/>
        <v/>
      </c>
      <c r="DT169" s="5"/>
      <c r="DU169" s="8"/>
      <c r="DV169" s="62" t="str">
        <f t="shared" ca="1" si="310"/>
        <v/>
      </c>
      <c r="DX169" s="320">
        <f t="shared" ca="1" si="361"/>
        <v>0</v>
      </c>
      <c r="DY169" s="320">
        <f t="shared" ca="1" si="361"/>
        <v>0</v>
      </c>
      <c r="DZ169" s="320">
        <f t="shared" ca="1" si="361"/>
        <v>0</v>
      </c>
      <c r="EA169" s="320">
        <f t="shared" ca="1" si="361"/>
        <v>0</v>
      </c>
      <c r="EB169" s="320">
        <f t="shared" ca="1" si="361"/>
        <v>0</v>
      </c>
      <c r="EC169" s="320">
        <f t="shared" ca="1" si="361"/>
        <v>0</v>
      </c>
      <c r="ED169" s="320">
        <f t="shared" ca="1" si="361"/>
        <v>0</v>
      </c>
      <c r="EE169" s="320">
        <f t="shared" ca="1" si="361"/>
        <v>0</v>
      </c>
      <c r="EF169" s="320">
        <f t="shared" ca="1" si="361"/>
        <v>0</v>
      </c>
      <c r="EG169" s="320">
        <f t="shared" ca="1" si="361"/>
        <v>0</v>
      </c>
      <c r="EH169" s="320">
        <f t="shared" ca="1" si="361"/>
        <v>0</v>
      </c>
      <c r="EI169" s="320">
        <f t="shared" ca="1" si="361"/>
        <v>0</v>
      </c>
      <c r="EJ169" s="320">
        <f t="shared" ca="1" si="361"/>
        <v>0</v>
      </c>
      <c r="EK169" s="320">
        <f t="shared" ca="1" si="361"/>
        <v>0</v>
      </c>
      <c r="EM169" s="278" t="str">
        <f t="shared" ca="1" si="360"/>
        <v/>
      </c>
      <c r="EN169" s="278" t="str">
        <f t="shared" ca="1" si="327"/>
        <v/>
      </c>
      <c r="EO169" s="278" t="str">
        <f t="shared" ca="1" si="328"/>
        <v/>
      </c>
      <c r="EP169" s="278" t="str">
        <f t="shared" ca="1" si="311"/>
        <v/>
      </c>
      <c r="EQ169" s="278" t="str">
        <f ca="1">IFERROR(INDEX('郵便番号（石川県）'!$A$3:$F$2574,MATCH(INDIRECT("'("&amp;EM169&amp;")'!E7"),'郵便番号（石川県）'!$A$3:$A$2574,0),6),"")</f>
        <v/>
      </c>
      <c r="ER169" s="278" t="str">
        <f ca="1">IFERROR(INDEX('郵便番号（石川県）'!$A$3:$F$2574,MATCH(INDIRECT("'("&amp;$EM169&amp;")'!E7"),'郵便番号（石川県）'!$A$3:$A$2574,0),5),"")</f>
        <v/>
      </c>
      <c r="ES169" s="278" t="str">
        <f t="shared" ca="1" si="312"/>
        <v/>
      </c>
      <c r="ET169" s="278" t="str">
        <f t="shared" ca="1" si="313"/>
        <v/>
      </c>
      <c r="EU169" s="278" t="str">
        <f t="shared" ca="1" si="314"/>
        <v/>
      </c>
      <c r="EV169" s="278" t="str">
        <f t="shared" ca="1" si="315"/>
        <v/>
      </c>
      <c r="EW169" s="278" t="str">
        <f t="shared" ca="1" si="316"/>
        <v/>
      </c>
      <c r="EX169" s="278" t="str">
        <f t="shared" ca="1" si="317"/>
        <v/>
      </c>
      <c r="EY169" s="278" t="str">
        <f t="shared" ca="1" si="318"/>
        <v/>
      </c>
      <c r="EZ169" s="278" t="str">
        <f t="shared" ca="1" si="319"/>
        <v/>
      </c>
      <c r="FA169" s="278" t="str">
        <f t="shared" ca="1" si="320"/>
        <v/>
      </c>
      <c r="FB169" s="661" t="str">
        <f t="shared" ca="1" si="321"/>
        <v/>
      </c>
      <c r="FC169" s="663">
        <v>159</v>
      </c>
      <c r="FD169" s="279" t="str">
        <f t="shared" ca="1" si="322"/>
        <v/>
      </c>
    </row>
    <row r="170" spans="1:160" ht="34.5" customHeight="1" x14ac:dyDescent="0.15">
      <c r="A170" s="401">
        <f t="shared" ca="1" si="24"/>
        <v>0</v>
      </c>
      <c r="B170" s="402">
        <f t="shared" si="261"/>
        <v>1</v>
      </c>
      <c r="C170" s="403">
        <f t="shared" ca="1" si="348"/>
        <v>0</v>
      </c>
      <c r="D170" s="403">
        <f t="shared" ca="1" si="349"/>
        <v>0</v>
      </c>
      <c r="E170" s="403">
        <f t="shared" ca="1" si="350"/>
        <v>0</v>
      </c>
      <c r="F170" s="403">
        <f t="shared" ca="1" si="351"/>
        <v>0</v>
      </c>
      <c r="G170" s="403">
        <f t="shared" ca="1" si="352"/>
        <v>0</v>
      </c>
      <c r="H170" s="403">
        <f t="shared" si="353"/>
        <v>0</v>
      </c>
      <c r="I170" s="403">
        <f t="shared" ca="1" si="354"/>
        <v>0</v>
      </c>
      <c r="J170" s="403">
        <f t="shared" ca="1" si="355"/>
        <v>0</v>
      </c>
      <c r="K170" s="402">
        <f t="shared" ca="1" si="356"/>
        <v>0</v>
      </c>
      <c r="L170" s="402">
        <f t="shared" ca="1" si="357"/>
        <v>0</v>
      </c>
      <c r="M170" s="402">
        <f t="shared" ca="1" si="358"/>
        <v>0</v>
      </c>
      <c r="N170" s="404" t="str">
        <f t="shared" ca="1" si="359"/>
        <v>石川県</v>
      </c>
      <c r="O170" s="63"/>
      <c r="P170" s="145" t="s">
        <v>412</v>
      </c>
      <c r="Q170" s="322" t="str">
        <f t="shared" ca="1" si="263"/>
        <v/>
      </c>
      <c r="R170" s="322" t="str">
        <f t="shared" ca="1" si="264"/>
        <v/>
      </c>
      <c r="S170" s="32" t="str">
        <f t="shared" ca="1" si="346"/>
        <v/>
      </c>
      <c r="T170" s="32" t="str">
        <f t="shared" ca="1" si="347"/>
        <v/>
      </c>
      <c r="U170" s="186" t="str">
        <f t="shared" ca="1" si="265"/>
        <v/>
      </c>
      <c r="V170" s="326">
        <f ca="1">IFERROR(VLOOKUP(U170,'（様式１号）３整理番号表'!$B$4:$H$5,2,FALSE),0)</f>
        <v>0</v>
      </c>
      <c r="W170" s="67">
        <f t="shared" ca="1" si="337"/>
        <v>0</v>
      </c>
      <c r="X170" s="23" t="str">
        <f t="shared" ca="1" si="336"/>
        <v/>
      </c>
      <c r="Y170" s="52" t="str">
        <f t="shared" ca="1" si="266"/>
        <v/>
      </c>
      <c r="Z170" s="68">
        <f ca="1">IFERROR(VLOOKUP(Y170,'（様式１号）３整理番号表'!$B$10:$H$16,2,FALSE),0)</f>
        <v>0</v>
      </c>
      <c r="AA170" s="52" t="str">
        <f t="shared" ca="1" si="267"/>
        <v/>
      </c>
      <c r="AB170" s="52" t="str">
        <f t="shared" ca="1" si="268"/>
        <v/>
      </c>
      <c r="AC170" s="68">
        <f ca="1">IFERROR(VLOOKUP(AB170,'（様式１号）３整理番号表'!$B$21:$H$22,2,FALSE),0)</f>
        <v>0</v>
      </c>
      <c r="AD170" s="52" t="str">
        <f t="shared" ca="1" si="262"/>
        <v/>
      </c>
      <c r="AE170" s="68">
        <f ca="1">IFERROR(VLOOKUP(AD170,'（様式１号）３整理番号表'!$B$26:$H$31,2,FALSE),0)</f>
        <v>0</v>
      </c>
      <c r="AF170" s="52" t="str">
        <f t="shared" ca="1" si="269"/>
        <v/>
      </c>
      <c r="AG170" s="68">
        <f ca="1">IFERROR(VLOOKUP(AF170,'（様式１号）３整理番号表'!$J$5:$N$59,2,FALSE),0)</f>
        <v>0</v>
      </c>
      <c r="AH170" s="51" t="str">
        <f t="shared" ca="1" si="270"/>
        <v/>
      </c>
      <c r="AI170" s="68">
        <f ca="1">IFERROR(VLOOKUP(AH170,'（様式１号）３整理番号表'!$P$5:$R$29,2,FALSE),0)</f>
        <v>0</v>
      </c>
      <c r="AJ170" s="71" t="str">
        <f t="shared" ca="1" si="271"/>
        <v/>
      </c>
      <c r="AK170" s="71" t="str">
        <f t="shared" ca="1" si="272"/>
        <v/>
      </c>
      <c r="AL170" s="71"/>
      <c r="AM170" s="51" t="str">
        <f t="shared" ca="1" si="273"/>
        <v/>
      </c>
      <c r="AN170" s="68">
        <f ca="1">IFERROR(VLOOKUP(AM170,'（様式１号）３整理番号表'!$P$5:$R$29,2,FALSE),0)</f>
        <v>0</v>
      </c>
      <c r="AO170" s="52" t="str">
        <f t="shared" ca="1" si="274"/>
        <v/>
      </c>
      <c r="AP170" s="68">
        <f t="shared" ca="1" si="338"/>
        <v>0</v>
      </c>
      <c r="AQ170" s="52" t="str">
        <f t="shared" ca="1" si="275"/>
        <v/>
      </c>
      <c r="AR170" s="23" t="str">
        <f t="shared" ca="1" si="276"/>
        <v/>
      </c>
      <c r="AS170" s="68" t="str">
        <f t="shared" ca="1" si="339"/>
        <v/>
      </c>
      <c r="AT170" s="188" t="str">
        <f t="shared" ca="1" si="277"/>
        <v/>
      </c>
      <c r="AU170" s="55" t="str">
        <f t="shared" ca="1" si="278"/>
        <v/>
      </c>
      <c r="AV170" s="655" t="str">
        <f t="shared" ca="1" si="362"/>
        <v/>
      </c>
      <c r="AW170" s="655" t="str">
        <f t="shared" ca="1" si="362"/>
        <v/>
      </c>
      <c r="AX170" s="655" t="str">
        <f t="shared" ca="1" si="362"/>
        <v/>
      </c>
      <c r="AY170" s="655" t="str">
        <f t="shared" ca="1" si="362"/>
        <v/>
      </c>
      <c r="AZ170" s="655" t="str">
        <f t="shared" ca="1" si="279"/>
        <v/>
      </c>
      <c r="BA170" s="655" t="str">
        <f t="shared" ca="1" si="363"/>
        <v/>
      </c>
      <c r="BB170" s="655" t="str">
        <f t="shared" ca="1" si="363"/>
        <v/>
      </c>
      <c r="BC170" s="655" t="str">
        <f t="shared" ca="1" si="363"/>
        <v/>
      </c>
      <c r="BD170" s="51" t="str">
        <f t="shared" ca="1" si="280"/>
        <v/>
      </c>
      <c r="BE170" s="52" t="str">
        <f t="shared" ca="1" si="281"/>
        <v/>
      </c>
      <c r="BF170" s="69">
        <f ca="1">IF(BD170&lt;&gt;"",INDEX('（様式１号）３整理番号表'!$AB$7:$AQ$12,MATCH(BD170,'（様式１号）３整理番号表'!$AA$7:$AA$12,0),MATCH(BE170,'（様式１号）３整理番号表'!$AB$6:$AQ$6,0)),0)</f>
        <v>0</v>
      </c>
      <c r="BG170" s="71" t="str">
        <f t="shared" ca="1" si="340"/>
        <v/>
      </c>
      <c r="BH170" s="54" t="str">
        <f t="shared" ca="1" si="341"/>
        <v/>
      </c>
      <c r="BI170" s="55" t="str">
        <f t="shared" ca="1" si="282"/>
        <v/>
      </c>
      <c r="BJ170" s="54" t="str">
        <f t="shared" ca="1" si="283"/>
        <v/>
      </c>
      <c r="BK170" s="53" t="str">
        <f t="shared" ca="1" si="284"/>
        <v/>
      </c>
      <c r="BL170" s="56" t="str">
        <f t="shared" ca="1" si="285"/>
        <v/>
      </c>
      <c r="BM170" s="57" t="str">
        <f t="shared" ca="1" si="286"/>
        <v/>
      </c>
      <c r="BN170" s="58" t="str">
        <f t="shared" ca="1" si="287"/>
        <v/>
      </c>
      <c r="BO170" s="56" t="str">
        <f t="shared" ca="1" si="288"/>
        <v/>
      </c>
      <c r="BP170" s="72" t="str">
        <f t="shared" ca="1" si="289"/>
        <v/>
      </c>
      <c r="BQ170" s="70" t="str">
        <f t="shared" ca="1" si="290"/>
        <v/>
      </c>
      <c r="BR170" s="160" t="str">
        <f t="shared" ca="1" si="323"/>
        <v/>
      </c>
      <c r="BS170" s="638" t="str">
        <f t="shared" ca="1" si="291"/>
        <v/>
      </c>
      <c r="BT170" s="51" t="str">
        <f t="shared" ca="1" si="292"/>
        <v/>
      </c>
      <c r="BU170" s="59" t="str">
        <f t="shared" ca="1" si="293"/>
        <v/>
      </c>
      <c r="BV170" s="60" t="str">
        <f t="shared" ca="1" si="294"/>
        <v/>
      </c>
      <c r="BW170" s="209">
        <f ca="1">IF('ポイント要件確認等（個別表）'!AD170=1,ROUNDDOWN('ポイント要件確認等（個別表）'!AV170,-3),IF('ポイント要件確認等（個別表）'!AD170=2,ROUNDDOWN('ポイント要件確認等（個別表）'!BH170,-3),IF('ポイント要件確認等（個別表）'!AD170=3,ROUNDDOWN('ポイント要件確認等（個別表）'!BT170,-3),0)))</f>
        <v>0</v>
      </c>
      <c r="BX170" s="60" t="str">
        <f t="shared" ca="1" si="295"/>
        <v/>
      </c>
      <c r="BY170" s="210" t="e">
        <f t="shared" ca="1" si="342"/>
        <v>#VALUE!</v>
      </c>
      <c r="BZ170" s="210">
        <f t="shared" ca="1" si="343"/>
        <v>0</v>
      </c>
      <c r="CA170" s="60" t="str">
        <f t="shared" ca="1" si="296"/>
        <v/>
      </c>
      <c r="CB170" s="60" t="str">
        <f t="shared" ca="1" si="297"/>
        <v/>
      </c>
      <c r="CC170" s="636"/>
      <c r="CD170" s="60" t="str">
        <f t="shared" ca="1" si="298"/>
        <v/>
      </c>
      <c r="CE170" s="161" t="str">
        <f t="shared" ca="1" si="299"/>
        <v/>
      </c>
      <c r="CF170" s="225" t="str">
        <f t="shared" ca="1" si="300"/>
        <v>含税額</v>
      </c>
      <c r="CG170" s="226" t="str">
        <f t="shared" ca="1" si="301"/>
        <v/>
      </c>
      <c r="CH170" s="61"/>
      <c r="CI170" s="223"/>
      <c r="CJ170" s="213">
        <v>160</v>
      </c>
      <c r="CK170" s="218"/>
      <c r="CL170" s="51"/>
      <c r="CM170" s="68" t="str">
        <f>IFERROR(VLOOKUP(CL170,'（様式１号）３整理番号表'!$T$5:$V$15,2,FALSE),"")</f>
        <v/>
      </c>
      <c r="CN170" s="52"/>
      <c r="CO170" s="68" t="str">
        <f>IFERROR(VLOOKUP(CN170,'（様式１号）３整理番号表'!$T$19:$V$24,2,FALSE),"")</f>
        <v/>
      </c>
      <c r="CP170" s="52"/>
      <c r="CQ170" s="210">
        <f t="shared" si="344"/>
        <v>0</v>
      </c>
      <c r="CR170" s="227">
        <f t="shared" si="345"/>
        <v>0</v>
      </c>
      <c r="CS170" s="335" t="str">
        <f t="shared" ca="1" si="324"/>
        <v/>
      </c>
      <c r="CT170" s="31" t="str">
        <f t="shared" ca="1" si="302"/>
        <v/>
      </c>
      <c r="CU170" s="30" t="str">
        <f t="shared" ca="1" si="325"/>
        <v/>
      </c>
      <c r="CV170" s="236" t="str">
        <f t="shared" ca="1" si="303"/>
        <v/>
      </c>
      <c r="CW170" s="236" t="str">
        <f t="shared" ca="1" si="304"/>
        <v/>
      </c>
      <c r="CX170" s="236" t="str">
        <f t="shared" ca="1" si="305"/>
        <v/>
      </c>
      <c r="CY170" s="236" t="str">
        <f t="shared" ca="1" si="306"/>
        <v/>
      </c>
      <c r="CZ170" s="296" t="str">
        <f ca="1">IFERROR(VLOOKUP($CS170,'（様式１号）３整理番号表'!$Z$19:$AB$32,3,FALSE),"")</f>
        <v/>
      </c>
      <c r="DA170" s="239" t="str">
        <f t="shared" ca="1" si="307"/>
        <v/>
      </c>
      <c r="DB170" s="5"/>
      <c r="DC170" s="301" t="str">
        <f t="shared" ca="1" si="326"/>
        <v/>
      </c>
      <c r="DD170" s="304" t="str">
        <f t="shared" ca="1" si="329"/>
        <v/>
      </c>
      <c r="DE170" s="293" t="str">
        <f t="shared" ca="1" si="330"/>
        <v/>
      </c>
      <c r="DF170" s="293" t="str">
        <f t="shared" ca="1" si="331"/>
        <v/>
      </c>
      <c r="DG170" s="293" t="str">
        <f t="shared" ca="1" si="332"/>
        <v/>
      </c>
      <c r="DH170" s="293" t="str">
        <f t="shared" ca="1" si="333"/>
        <v/>
      </c>
      <c r="DI170" s="309" t="str">
        <f t="shared" ca="1" si="334"/>
        <v/>
      </c>
      <c r="DJ170" s="315" t="str">
        <f t="shared" ca="1" si="308"/>
        <v/>
      </c>
      <c r="DK170" s="5" t="str">
        <f t="shared" ca="1" si="335"/>
        <v/>
      </c>
      <c r="DL170" s="6"/>
      <c r="DM170" s="304"/>
      <c r="DN170" s="7"/>
      <c r="DO170" s="7"/>
      <c r="DP170" s="7"/>
      <c r="DQ170" s="7"/>
      <c r="DR170" s="298" t="str">
        <f>IFERROR(VLOOKUP($DL170,'（様式１号）３整理番号表'!$Z$19:$AB$32,3,FALSE),"")</f>
        <v/>
      </c>
      <c r="DS170" s="239" t="str">
        <f t="shared" si="309"/>
        <v/>
      </c>
      <c r="DT170" s="5"/>
      <c r="DU170" s="8"/>
      <c r="DV170" s="62" t="str">
        <f t="shared" ca="1" si="310"/>
        <v/>
      </c>
      <c r="DX170" s="320">
        <f t="shared" ca="1" si="361"/>
        <v>0</v>
      </c>
      <c r="DY170" s="320">
        <f t="shared" ca="1" si="361"/>
        <v>0</v>
      </c>
      <c r="DZ170" s="320">
        <f t="shared" ca="1" si="361"/>
        <v>0</v>
      </c>
      <c r="EA170" s="320">
        <f t="shared" ca="1" si="361"/>
        <v>0</v>
      </c>
      <c r="EB170" s="320">
        <f t="shared" ca="1" si="361"/>
        <v>0</v>
      </c>
      <c r="EC170" s="320">
        <f t="shared" ca="1" si="361"/>
        <v>0</v>
      </c>
      <c r="ED170" s="320">
        <f t="shared" ca="1" si="361"/>
        <v>0</v>
      </c>
      <c r="EE170" s="320">
        <f t="shared" ca="1" si="361"/>
        <v>0</v>
      </c>
      <c r="EF170" s="320">
        <f t="shared" ca="1" si="361"/>
        <v>0</v>
      </c>
      <c r="EG170" s="320">
        <f t="shared" ca="1" si="361"/>
        <v>0</v>
      </c>
      <c r="EH170" s="320">
        <f t="shared" ca="1" si="361"/>
        <v>0</v>
      </c>
      <c r="EI170" s="320">
        <f t="shared" ca="1" si="361"/>
        <v>0</v>
      </c>
      <c r="EJ170" s="320">
        <f t="shared" ca="1" si="361"/>
        <v>0</v>
      </c>
      <c r="EK170" s="320">
        <f t="shared" ca="1" si="361"/>
        <v>0</v>
      </c>
      <c r="EM170" s="278" t="str">
        <f t="shared" ca="1" si="360"/>
        <v/>
      </c>
      <c r="EN170" s="278" t="str">
        <f t="shared" ca="1" si="327"/>
        <v/>
      </c>
      <c r="EO170" s="278" t="str">
        <f t="shared" ca="1" si="328"/>
        <v/>
      </c>
      <c r="EP170" s="278" t="str">
        <f t="shared" ca="1" si="311"/>
        <v/>
      </c>
      <c r="EQ170" s="278" t="str">
        <f ca="1">IFERROR(INDEX('郵便番号（石川県）'!$A$3:$F$2574,MATCH(INDIRECT("'("&amp;EM170&amp;")'!E7"),'郵便番号（石川県）'!$A$3:$A$2574,0),6),"")</f>
        <v/>
      </c>
      <c r="ER170" s="278" t="str">
        <f ca="1">IFERROR(INDEX('郵便番号（石川県）'!$A$3:$F$2574,MATCH(INDIRECT("'("&amp;$EM170&amp;")'!E7"),'郵便番号（石川県）'!$A$3:$A$2574,0),5),"")</f>
        <v/>
      </c>
      <c r="ES170" s="278" t="str">
        <f t="shared" ca="1" si="312"/>
        <v/>
      </c>
      <c r="ET170" s="278" t="str">
        <f t="shared" ca="1" si="313"/>
        <v/>
      </c>
      <c r="EU170" s="278" t="str">
        <f t="shared" ca="1" si="314"/>
        <v/>
      </c>
      <c r="EV170" s="278" t="str">
        <f t="shared" ca="1" si="315"/>
        <v/>
      </c>
      <c r="EW170" s="278" t="str">
        <f t="shared" ca="1" si="316"/>
        <v/>
      </c>
      <c r="EX170" s="278" t="str">
        <f t="shared" ca="1" si="317"/>
        <v/>
      </c>
      <c r="EY170" s="278" t="str">
        <f t="shared" ca="1" si="318"/>
        <v/>
      </c>
      <c r="EZ170" s="278" t="str">
        <f t="shared" ca="1" si="319"/>
        <v/>
      </c>
      <c r="FA170" s="278" t="str">
        <f t="shared" ca="1" si="320"/>
        <v/>
      </c>
      <c r="FB170" s="661" t="str">
        <f t="shared" ca="1" si="321"/>
        <v/>
      </c>
      <c r="FC170" s="664">
        <v>160</v>
      </c>
      <c r="FD170" s="279" t="str">
        <f t="shared" ca="1" si="322"/>
        <v/>
      </c>
    </row>
    <row r="171" spans="1:160" ht="34.5" customHeight="1" x14ac:dyDescent="0.15">
      <c r="A171" s="401">
        <f t="shared" ca="1" si="24"/>
        <v>0</v>
      </c>
      <c r="B171" s="402">
        <f t="shared" si="261"/>
        <v>1</v>
      </c>
      <c r="C171" s="403">
        <f t="shared" ca="1" si="348"/>
        <v>0</v>
      </c>
      <c r="D171" s="403">
        <f t="shared" ca="1" si="349"/>
        <v>0</v>
      </c>
      <c r="E171" s="403">
        <f t="shared" ca="1" si="350"/>
        <v>0</v>
      </c>
      <c r="F171" s="403">
        <f t="shared" ca="1" si="351"/>
        <v>0</v>
      </c>
      <c r="G171" s="403">
        <f t="shared" ca="1" si="352"/>
        <v>0</v>
      </c>
      <c r="H171" s="403">
        <f t="shared" si="353"/>
        <v>0</v>
      </c>
      <c r="I171" s="403">
        <f t="shared" ca="1" si="354"/>
        <v>0</v>
      </c>
      <c r="J171" s="403">
        <f t="shared" ca="1" si="355"/>
        <v>0</v>
      </c>
      <c r="K171" s="402">
        <f t="shared" ca="1" si="356"/>
        <v>0</v>
      </c>
      <c r="L171" s="402">
        <f t="shared" ca="1" si="357"/>
        <v>0</v>
      </c>
      <c r="M171" s="402">
        <f t="shared" ca="1" si="358"/>
        <v>0</v>
      </c>
      <c r="N171" s="404" t="str">
        <f t="shared" ca="1" si="359"/>
        <v>石川県</v>
      </c>
      <c r="O171" s="63"/>
      <c r="P171" s="145" t="s">
        <v>412</v>
      </c>
      <c r="Q171" s="322" t="str">
        <f t="shared" ca="1" si="263"/>
        <v/>
      </c>
      <c r="R171" s="322" t="str">
        <f t="shared" ca="1" si="264"/>
        <v/>
      </c>
      <c r="S171" s="32" t="str">
        <f t="shared" ca="1" si="346"/>
        <v/>
      </c>
      <c r="T171" s="32" t="str">
        <f t="shared" ca="1" si="347"/>
        <v/>
      </c>
      <c r="U171" s="186" t="str">
        <f t="shared" ca="1" si="265"/>
        <v/>
      </c>
      <c r="V171" s="326">
        <f ca="1">IFERROR(VLOOKUP(U171,'（様式１号）３整理番号表'!$B$4:$H$5,2,FALSE),0)</f>
        <v>0</v>
      </c>
      <c r="W171" s="67">
        <f t="shared" ca="1" si="337"/>
        <v>0</v>
      </c>
      <c r="X171" s="23" t="str">
        <f t="shared" ca="1" si="336"/>
        <v/>
      </c>
      <c r="Y171" s="52" t="str">
        <f t="shared" ca="1" si="266"/>
        <v/>
      </c>
      <c r="Z171" s="68">
        <f ca="1">IFERROR(VLOOKUP(Y171,'（様式１号）３整理番号表'!$B$10:$H$16,2,FALSE),0)</f>
        <v>0</v>
      </c>
      <c r="AA171" s="52" t="str">
        <f t="shared" ca="1" si="267"/>
        <v/>
      </c>
      <c r="AB171" s="52" t="str">
        <f t="shared" ca="1" si="268"/>
        <v/>
      </c>
      <c r="AC171" s="68">
        <f ca="1">IFERROR(VLOOKUP(AB171,'（様式１号）３整理番号表'!$B$21:$H$22,2,FALSE),0)</f>
        <v>0</v>
      </c>
      <c r="AD171" s="52" t="str">
        <f t="shared" ca="1" si="262"/>
        <v/>
      </c>
      <c r="AE171" s="68">
        <f ca="1">IFERROR(VLOOKUP(AD171,'（様式１号）３整理番号表'!$B$26:$H$31,2,FALSE),0)</f>
        <v>0</v>
      </c>
      <c r="AF171" s="52" t="str">
        <f t="shared" ca="1" si="269"/>
        <v/>
      </c>
      <c r="AG171" s="68">
        <f ca="1">IFERROR(VLOOKUP(AF171,'（様式１号）３整理番号表'!$J$5:$N$59,2,FALSE),0)</f>
        <v>0</v>
      </c>
      <c r="AH171" s="51" t="str">
        <f t="shared" ca="1" si="270"/>
        <v/>
      </c>
      <c r="AI171" s="68">
        <f ca="1">IFERROR(VLOOKUP(AH171,'（様式１号）３整理番号表'!$P$5:$R$29,2,FALSE),0)</f>
        <v>0</v>
      </c>
      <c r="AJ171" s="71" t="str">
        <f t="shared" ca="1" si="271"/>
        <v/>
      </c>
      <c r="AK171" s="71" t="str">
        <f t="shared" ca="1" si="272"/>
        <v/>
      </c>
      <c r="AL171" s="71"/>
      <c r="AM171" s="51" t="str">
        <f t="shared" ca="1" si="273"/>
        <v/>
      </c>
      <c r="AN171" s="68">
        <f ca="1">IFERROR(VLOOKUP(AM171,'（様式１号）３整理番号表'!$P$5:$R$29,2,FALSE),0)</f>
        <v>0</v>
      </c>
      <c r="AO171" s="52" t="str">
        <f t="shared" ca="1" si="274"/>
        <v/>
      </c>
      <c r="AP171" s="68">
        <f t="shared" ca="1" si="338"/>
        <v>0</v>
      </c>
      <c r="AQ171" s="52" t="str">
        <f t="shared" ca="1" si="275"/>
        <v/>
      </c>
      <c r="AR171" s="23" t="str">
        <f t="shared" ca="1" si="276"/>
        <v/>
      </c>
      <c r="AS171" s="68" t="str">
        <f t="shared" ca="1" si="339"/>
        <v/>
      </c>
      <c r="AT171" s="188" t="str">
        <f t="shared" ca="1" si="277"/>
        <v/>
      </c>
      <c r="AU171" s="55" t="str">
        <f t="shared" ca="1" si="278"/>
        <v/>
      </c>
      <c r="AV171" s="655" t="str">
        <f t="shared" ca="1" si="362"/>
        <v/>
      </c>
      <c r="AW171" s="655" t="str">
        <f t="shared" ca="1" si="362"/>
        <v/>
      </c>
      <c r="AX171" s="655" t="str">
        <f t="shared" ca="1" si="362"/>
        <v/>
      </c>
      <c r="AY171" s="655" t="str">
        <f t="shared" ca="1" si="362"/>
        <v/>
      </c>
      <c r="AZ171" s="655" t="str">
        <f t="shared" ca="1" si="279"/>
        <v/>
      </c>
      <c r="BA171" s="655" t="str">
        <f t="shared" ca="1" si="363"/>
        <v/>
      </c>
      <c r="BB171" s="655" t="str">
        <f t="shared" ca="1" si="363"/>
        <v/>
      </c>
      <c r="BC171" s="655" t="str">
        <f t="shared" ca="1" si="363"/>
        <v/>
      </c>
      <c r="BD171" s="51" t="str">
        <f t="shared" ca="1" si="280"/>
        <v/>
      </c>
      <c r="BE171" s="52" t="str">
        <f t="shared" ca="1" si="281"/>
        <v/>
      </c>
      <c r="BF171" s="69">
        <f ca="1">IF(BD171&lt;&gt;"",INDEX('（様式１号）３整理番号表'!$AB$7:$AQ$12,MATCH(BD171,'（様式１号）３整理番号表'!$AA$7:$AA$12,0),MATCH(BE171,'（様式１号）３整理番号表'!$AB$6:$AQ$6,0)),0)</f>
        <v>0</v>
      </c>
      <c r="BG171" s="71" t="str">
        <f t="shared" ca="1" si="340"/>
        <v/>
      </c>
      <c r="BH171" s="54" t="str">
        <f t="shared" ca="1" si="341"/>
        <v/>
      </c>
      <c r="BI171" s="55" t="str">
        <f t="shared" ca="1" si="282"/>
        <v/>
      </c>
      <c r="BJ171" s="54" t="str">
        <f t="shared" ca="1" si="283"/>
        <v/>
      </c>
      <c r="BK171" s="53" t="str">
        <f t="shared" ca="1" si="284"/>
        <v/>
      </c>
      <c r="BL171" s="56" t="str">
        <f t="shared" ca="1" si="285"/>
        <v/>
      </c>
      <c r="BM171" s="57" t="str">
        <f t="shared" ca="1" si="286"/>
        <v/>
      </c>
      <c r="BN171" s="58" t="str">
        <f t="shared" ca="1" si="287"/>
        <v/>
      </c>
      <c r="BO171" s="56" t="str">
        <f t="shared" ca="1" si="288"/>
        <v/>
      </c>
      <c r="BP171" s="72" t="str">
        <f t="shared" ca="1" si="289"/>
        <v/>
      </c>
      <c r="BQ171" s="70" t="str">
        <f t="shared" ca="1" si="290"/>
        <v/>
      </c>
      <c r="BR171" s="160" t="str">
        <f t="shared" ca="1" si="323"/>
        <v/>
      </c>
      <c r="BS171" s="638" t="str">
        <f t="shared" ca="1" si="291"/>
        <v/>
      </c>
      <c r="BT171" s="51" t="str">
        <f t="shared" ca="1" si="292"/>
        <v/>
      </c>
      <c r="BU171" s="59" t="str">
        <f t="shared" ca="1" si="293"/>
        <v/>
      </c>
      <c r="BV171" s="60" t="str">
        <f t="shared" ca="1" si="294"/>
        <v/>
      </c>
      <c r="BW171" s="209">
        <f ca="1">IF('ポイント要件確認等（個別表）'!AD171=1,ROUNDDOWN('ポイント要件確認等（個別表）'!AV171,-3),IF('ポイント要件確認等（個別表）'!AD171=2,ROUNDDOWN('ポイント要件確認等（個別表）'!BH171,-3),IF('ポイント要件確認等（個別表）'!AD171=3,ROUNDDOWN('ポイント要件確認等（個別表）'!BT171,-3),0)))</f>
        <v>0</v>
      </c>
      <c r="BX171" s="60" t="str">
        <f t="shared" ca="1" si="295"/>
        <v/>
      </c>
      <c r="BY171" s="210" t="e">
        <f t="shared" ca="1" si="342"/>
        <v>#VALUE!</v>
      </c>
      <c r="BZ171" s="210">
        <f t="shared" ca="1" si="343"/>
        <v>0</v>
      </c>
      <c r="CA171" s="60" t="str">
        <f t="shared" ca="1" si="296"/>
        <v/>
      </c>
      <c r="CB171" s="60" t="str">
        <f t="shared" ca="1" si="297"/>
        <v/>
      </c>
      <c r="CC171" s="636"/>
      <c r="CD171" s="60" t="str">
        <f t="shared" ca="1" si="298"/>
        <v/>
      </c>
      <c r="CE171" s="161" t="str">
        <f t="shared" ca="1" si="299"/>
        <v/>
      </c>
      <c r="CF171" s="225" t="str">
        <f t="shared" ca="1" si="300"/>
        <v>含税額</v>
      </c>
      <c r="CG171" s="226" t="str">
        <f t="shared" ca="1" si="301"/>
        <v/>
      </c>
      <c r="CH171" s="61"/>
      <c r="CI171" s="223"/>
      <c r="CJ171" s="213">
        <v>161</v>
      </c>
      <c r="CK171" s="218"/>
      <c r="CL171" s="51"/>
      <c r="CM171" s="68" t="str">
        <f>IFERROR(VLOOKUP(CL171,'（様式１号）３整理番号表'!$T$5:$V$15,2,FALSE),"")</f>
        <v/>
      </c>
      <c r="CN171" s="52"/>
      <c r="CO171" s="68" t="str">
        <f>IFERROR(VLOOKUP(CN171,'（様式１号）３整理番号表'!$T$19:$V$24,2,FALSE),"")</f>
        <v/>
      </c>
      <c r="CP171" s="52"/>
      <c r="CQ171" s="210">
        <f t="shared" si="344"/>
        <v>0</v>
      </c>
      <c r="CR171" s="227">
        <f t="shared" si="345"/>
        <v>0</v>
      </c>
      <c r="CS171" s="335" t="str">
        <f t="shared" ca="1" si="324"/>
        <v/>
      </c>
      <c r="CT171" s="31" t="str">
        <f t="shared" ca="1" si="302"/>
        <v/>
      </c>
      <c r="CU171" s="30" t="str">
        <f t="shared" ca="1" si="325"/>
        <v/>
      </c>
      <c r="CV171" s="236" t="str">
        <f t="shared" ca="1" si="303"/>
        <v/>
      </c>
      <c r="CW171" s="236" t="str">
        <f t="shared" ca="1" si="304"/>
        <v/>
      </c>
      <c r="CX171" s="236" t="str">
        <f t="shared" ca="1" si="305"/>
        <v/>
      </c>
      <c r="CY171" s="236" t="str">
        <f t="shared" ca="1" si="306"/>
        <v/>
      </c>
      <c r="CZ171" s="296" t="str">
        <f ca="1">IFERROR(VLOOKUP($CS171,'（様式１号）３整理番号表'!$Z$19:$AB$32,3,FALSE),"")</f>
        <v/>
      </c>
      <c r="DA171" s="239" t="str">
        <f t="shared" ca="1" si="307"/>
        <v/>
      </c>
      <c r="DB171" s="5"/>
      <c r="DC171" s="301" t="str">
        <f t="shared" ca="1" si="326"/>
        <v/>
      </c>
      <c r="DD171" s="304" t="str">
        <f t="shared" ca="1" si="329"/>
        <v/>
      </c>
      <c r="DE171" s="293" t="str">
        <f t="shared" ca="1" si="330"/>
        <v/>
      </c>
      <c r="DF171" s="293" t="str">
        <f t="shared" ca="1" si="331"/>
        <v/>
      </c>
      <c r="DG171" s="293" t="str">
        <f t="shared" ca="1" si="332"/>
        <v/>
      </c>
      <c r="DH171" s="293" t="str">
        <f t="shared" ca="1" si="333"/>
        <v/>
      </c>
      <c r="DI171" s="309" t="str">
        <f t="shared" ca="1" si="334"/>
        <v/>
      </c>
      <c r="DJ171" s="315" t="str">
        <f t="shared" ca="1" si="308"/>
        <v/>
      </c>
      <c r="DK171" s="5" t="str">
        <f t="shared" ca="1" si="335"/>
        <v/>
      </c>
      <c r="DL171" s="6"/>
      <c r="DM171" s="304"/>
      <c r="DN171" s="7"/>
      <c r="DO171" s="7"/>
      <c r="DP171" s="7"/>
      <c r="DQ171" s="7"/>
      <c r="DR171" s="298" t="str">
        <f>IFERROR(VLOOKUP($DL171,'（様式１号）３整理番号表'!$Z$19:$AB$32,3,FALSE),"")</f>
        <v/>
      </c>
      <c r="DS171" s="239" t="str">
        <f t="shared" si="309"/>
        <v/>
      </c>
      <c r="DT171" s="5"/>
      <c r="DU171" s="8"/>
      <c r="DV171" s="62" t="str">
        <f t="shared" ca="1" si="310"/>
        <v/>
      </c>
      <c r="DX171" s="320">
        <f t="shared" ca="1" si="361"/>
        <v>0</v>
      </c>
      <c r="DY171" s="320">
        <f t="shared" ca="1" si="361"/>
        <v>0</v>
      </c>
      <c r="DZ171" s="320">
        <f t="shared" ca="1" si="361"/>
        <v>0</v>
      </c>
      <c r="EA171" s="320">
        <f t="shared" ca="1" si="361"/>
        <v>0</v>
      </c>
      <c r="EB171" s="320">
        <f t="shared" ca="1" si="361"/>
        <v>0</v>
      </c>
      <c r="EC171" s="320">
        <f t="shared" ca="1" si="361"/>
        <v>0</v>
      </c>
      <c r="ED171" s="320">
        <f t="shared" ca="1" si="361"/>
        <v>0</v>
      </c>
      <c r="EE171" s="320">
        <f t="shared" ca="1" si="361"/>
        <v>0</v>
      </c>
      <c r="EF171" s="320">
        <f t="shared" ca="1" si="361"/>
        <v>0</v>
      </c>
      <c r="EG171" s="320">
        <f t="shared" ca="1" si="361"/>
        <v>0</v>
      </c>
      <c r="EH171" s="320">
        <f t="shared" ca="1" si="361"/>
        <v>0</v>
      </c>
      <c r="EI171" s="320">
        <f t="shared" ca="1" si="361"/>
        <v>0</v>
      </c>
      <c r="EJ171" s="320">
        <f t="shared" ca="1" si="361"/>
        <v>0</v>
      </c>
      <c r="EK171" s="320">
        <f t="shared" ca="1" si="361"/>
        <v>0</v>
      </c>
      <c r="EM171" s="278" t="str">
        <f t="shared" ca="1" si="360"/>
        <v/>
      </c>
      <c r="EN171" s="278" t="str">
        <f t="shared" ca="1" si="327"/>
        <v/>
      </c>
      <c r="EO171" s="278" t="str">
        <f t="shared" ca="1" si="328"/>
        <v/>
      </c>
      <c r="EP171" s="278" t="str">
        <f t="shared" ca="1" si="311"/>
        <v/>
      </c>
      <c r="EQ171" s="278" t="str">
        <f ca="1">IFERROR(INDEX('郵便番号（石川県）'!$A$3:$F$2574,MATCH(INDIRECT("'("&amp;EM171&amp;")'!E7"),'郵便番号（石川県）'!$A$3:$A$2574,0),6),"")</f>
        <v/>
      </c>
      <c r="ER171" s="278" t="str">
        <f ca="1">IFERROR(INDEX('郵便番号（石川県）'!$A$3:$F$2574,MATCH(INDIRECT("'("&amp;$EM171&amp;")'!E7"),'郵便番号（石川県）'!$A$3:$A$2574,0),5),"")</f>
        <v/>
      </c>
      <c r="ES171" s="278" t="str">
        <f t="shared" ca="1" si="312"/>
        <v/>
      </c>
      <c r="ET171" s="278" t="str">
        <f t="shared" ca="1" si="313"/>
        <v/>
      </c>
      <c r="EU171" s="278" t="str">
        <f t="shared" ca="1" si="314"/>
        <v/>
      </c>
      <c r="EV171" s="278" t="str">
        <f t="shared" ca="1" si="315"/>
        <v/>
      </c>
      <c r="EW171" s="278" t="str">
        <f t="shared" ca="1" si="316"/>
        <v/>
      </c>
      <c r="EX171" s="278" t="str">
        <f t="shared" ca="1" si="317"/>
        <v/>
      </c>
      <c r="EY171" s="278" t="str">
        <f t="shared" ca="1" si="318"/>
        <v/>
      </c>
      <c r="EZ171" s="278" t="str">
        <f t="shared" ca="1" si="319"/>
        <v/>
      </c>
      <c r="FA171" s="278" t="str">
        <f t="shared" ca="1" si="320"/>
        <v/>
      </c>
      <c r="FB171" s="661" t="str">
        <f t="shared" ca="1" si="321"/>
        <v/>
      </c>
      <c r="FC171" s="663">
        <v>161</v>
      </c>
      <c r="FD171" s="279" t="str">
        <f t="shared" ca="1" si="322"/>
        <v/>
      </c>
    </row>
    <row r="172" spans="1:160" ht="34.5" customHeight="1" x14ac:dyDescent="0.15">
      <c r="A172" s="401">
        <f t="shared" ca="1" si="24"/>
        <v>0</v>
      </c>
      <c r="B172" s="402">
        <f t="shared" si="261"/>
        <v>1</v>
      </c>
      <c r="C172" s="403">
        <f t="shared" ca="1" si="348"/>
        <v>0</v>
      </c>
      <c r="D172" s="403">
        <f t="shared" ca="1" si="349"/>
        <v>0</v>
      </c>
      <c r="E172" s="403">
        <f t="shared" ca="1" si="350"/>
        <v>0</v>
      </c>
      <c r="F172" s="403">
        <f t="shared" ca="1" si="351"/>
        <v>0</v>
      </c>
      <c r="G172" s="403">
        <f t="shared" ca="1" si="352"/>
        <v>0</v>
      </c>
      <c r="H172" s="403">
        <f t="shared" si="353"/>
        <v>0</v>
      </c>
      <c r="I172" s="403">
        <f t="shared" ca="1" si="354"/>
        <v>0</v>
      </c>
      <c r="J172" s="403">
        <f t="shared" ca="1" si="355"/>
        <v>0</v>
      </c>
      <c r="K172" s="402">
        <f t="shared" ca="1" si="356"/>
        <v>0</v>
      </c>
      <c r="L172" s="402">
        <f t="shared" ca="1" si="357"/>
        <v>0</v>
      </c>
      <c r="M172" s="402">
        <f t="shared" ca="1" si="358"/>
        <v>0</v>
      </c>
      <c r="N172" s="404" t="str">
        <f t="shared" ca="1" si="359"/>
        <v>石川県</v>
      </c>
      <c r="O172" s="63"/>
      <c r="P172" s="145" t="s">
        <v>412</v>
      </c>
      <c r="Q172" s="322" t="str">
        <f t="shared" ca="1" si="263"/>
        <v/>
      </c>
      <c r="R172" s="322" t="str">
        <f t="shared" ca="1" si="264"/>
        <v/>
      </c>
      <c r="S172" s="32" t="str">
        <f t="shared" ca="1" si="346"/>
        <v/>
      </c>
      <c r="T172" s="32" t="str">
        <f t="shared" ca="1" si="347"/>
        <v/>
      </c>
      <c r="U172" s="186" t="str">
        <f t="shared" ca="1" si="265"/>
        <v/>
      </c>
      <c r="V172" s="326">
        <f ca="1">IFERROR(VLOOKUP(U172,'（様式１号）３整理番号表'!$B$4:$H$5,2,FALSE),0)</f>
        <v>0</v>
      </c>
      <c r="W172" s="67">
        <f t="shared" ca="1" si="337"/>
        <v>0</v>
      </c>
      <c r="X172" s="23" t="str">
        <f t="shared" ca="1" si="336"/>
        <v/>
      </c>
      <c r="Y172" s="52" t="str">
        <f t="shared" ca="1" si="266"/>
        <v/>
      </c>
      <c r="Z172" s="68">
        <f ca="1">IFERROR(VLOOKUP(Y172,'（様式１号）３整理番号表'!$B$10:$H$16,2,FALSE),0)</f>
        <v>0</v>
      </c>
      <c r="AA172" s="52" t="str">
        <f t="shared" ca="1" si="267"/>
        <v/>
      </c>
      <c r="AB172" s="52" t="str">
        <f t="shared" ca="1" si="268"/>
        <v/>
      </c>
      <c r="AC172" s="68">
        <f ca="1">IFERROR(VLOOKUP(AB172,'（様式１号）３整理番号表'!$B$21:$H$22,2,FALSE),0)</f>
        <v>0</v>
      </c>
      <c r="AD172" s="52" t="str">
        <f t="shared" ca="1" si="262"/>
        <v/>
      </c>
      <c r="AE172" s="68">
        <f ca="1">IFERROR(VLOOKUP(AD172,'（様式１号）３整理番号表'!$B$26:$H$31,2,FALSE),0)</f>
        <v>0</v>
      </c>
      <c r="AF172" s="52" t="str">
        <f t="shared" ca="1" si="269"/>
        <v/>
      </c>
      <c r="AG172" s="68">
        <f ca="1">IFERROR(VLOOKUP(AF172,'（様式１号）３整理番号表'!$J$5:$N$59,2,FALSE),0)</f>
        <v>0</v>
      </c>
      <c r="AH172" s="51" t="str">
        <f t="shared" ca="1" si="270"/>
        <v/>
      </c>
      <c r="AI172" s="68">
        <f ca="1">IFERROR(VLOOKUP(AH172,'（様式１号）３整理番号表'!$P$5:$R$29,2,FALSE),0)</f>
        <v>0</v>
      </c>
      <c r="AJ172" s="71" t="str">
        <f t="shared" ca="1" si="271"/>
        <v/>
      </c>
      <c r="AK172" s="71" t="str">
        <f t="shared" ca="1" si="272"/>
        <v/>
      </c>
      <c r="AL172" s="71"/>
      <c r="AM172" s="51" t="str">
        <f t="shared" ca="1" si="273"/>
        <v/>
      </c>
      <c r="AN172" s="68">
        <f ca="1">IFERROR(VLOOKUP(AM172,'（様式１号）３整理番号表'!$P$5:$R$29,2,FALSE),0)</f>
        <v>0</v>
      </c>
      <c r="AO172" s="52" t="str">
        <f t="shared" ca="1" si="274"/>
        <v/>
      </c>
      <c r="AP172" s="68">
        <f t="shared" ca="1" si="338"/>
        <v>0</v>
      </c>
      <c r="AQ172" s="52" t="str">
        <f t="shared" ca="1" si="275"/>
        <v/>
      </c>
      <c r="AR172" s="23" t="str">
        <f t="shared" ca="1" si="276"/>
        <v/>
      </c>
      <c r="AS172" s="68" t="str">
        <f t="shared" ca="1" si="339"/>
        <v/>
      </c>
      <c r="AT172" s="188" t="str">
        <f t="shared" ca="1" si="277"/>
        <v/>
      </c>
      <c r="AU172" s="55" t="str">
        <f t="shared" ca="1" si="278"/>
        <v/>
      </c>
      <c r="AV172" s="655" t="str">
        <f t="shared" ca="1" si="362"/>
        <v/>
      </c>
      <c r="AW172" s="655" t="str">
        <f t="shared" ca="1" si="362"/>
        <v/>
      </c>
      <c r="AX172" s="655" t="str">
        <f t="shared" ca="1" si="362"/>
        <v/>
      </c>
      <c r="AY172" s="655" t="str">
        <f t="shared" ca="1" si="362"/>
        <v/>
      </c>
      <c r="AZ172" s="655" t="str">
        <f t="shared" ca="1" si="279"/>
        <v/>
      </c>
      <c r="BA172" s="655" t="str">
        <f t="shared" ca="1" si="363"/>
        <v/>
      </c>
      <c r="BB172" s="655" t="str">
        <f t="shared" ca="1" si="363"/>
        <v/>
      </c>
      <c r="BC172" s="655" t="str">
        <f t="shared" ca="1" si="363"/>
        <v/>
      </c>
      <c r="BD172" s="51" t="str">
        <f t="shared" ca="1" si="280"/>
        <v/>
      </c>
      <c r="BE172" s="52" t="str">
        <f t="shared" ca="1" si="281"/>
        <v/>
      </c>
      <c r="BF172" s="69">
        <f ca="1">IF(BD172&lt;&gt;"",INDEX('（様式１号）３整理番号表'!$AB$7:$AQ$12,MATCH(BD172,'（様式１号）３整理番号表'!$AA$7:$AA$12,0),MATCH(BE172,'（様式１号）３整理番号表'!$AB$6:$AQ$6,0)),0)</f>
        <v>0</v>
      </c>
      <c r="BG172" s="71" t="str">
        <f t="shared" ca="1" si="340"/>
        <v/>
      </c>
      <c r="BH172" s="54" t="str">
        <f t="shared" ca="1" si="341"/>
        <v/>
      </c>
      <c r="BI172" s="55" t="str">
        <f t="shared" ca="1" si="282"/>
        <v/>
      </c>
      <c r="BJ172" s="54" t="str">
        <f t="shared" ca="1" si="283"/>
        <v/>
      </c>
      <c r="BK172" s="53" t="str">
        <f t="shared" ca="1" si="284"/>
        <v/>
      </c>
      <c r="BL172" s="56" t="str">
        <f t="shared" ca="1" si="285"/>
        <v/>
      </c>
      <c r="BM172" s="57" t="str">
        <f t="shared" ca="1" si="286"/>
        <v/>
      </c>
      <c r="BN172" s="58" t="str">
        <f t="shared" ca="1" si="287"/>
        <v/>
      </c>
      <c r="BO172" s="56" t="str">
        <f t="shared" ca="1" si="288"/>
        <v/>
      </c>
      <c r="BP172" s="72" t="str">
        <f t="shared" ca="1" si="289"/>
        <v/>
      </c>
      <c r="BQ172" s="70" t="str">
        <f t="shared" ca="1" si="290"/>
        <v/>
      </c>
      <c r="BR172" s="160" t="str">
        <f t="shared" ca="1" si="323"/>
        <v/>
      </c>
      <c r="BS172" s="638" t="str">
        <f t="shared" ca="1" si="291"/>
        <v/>
      </c>
      <c r="BT172" s="51" t="str">
        <f t="shared" ca="1" si="292"/>
        <v/>
      </c>
      <c r="BU172" s="59" t="str">
        <f t="shared" ca="1" si="293"/>
        <v/>
      </c>
      <c r="BV172" s="60" t="str">
        <f t="shared" ca="1" si="294"/>
        <v/>
      </c>
      <c r="BW172" s="209">
        <f ca="1">IF('ポイント要件確認等（個別表）'!AD172=1,ROUNDDOWN('ポイント要件確認等（個別表）'!AV172,-3),IF('ポイント要件確認等（個別表）'!AD172=2,ROUNDDOWN('ポイント要件確認等（個別表）'!BH172,-3),IF('ポイント要件確認等（個別表）'!AD172=3,ROUNDDOWN('ポイント要件確認等（個別表）'!BT172,-3),0)))</f>
        <v>0</v>
      </c>
      <c r="BX172" s="60" t="str">
        <f t="shared" ca="1" si="295"/>
        <v/>
      </c>
      <c r="BY172" s="210" t="e">
        <f t="shared" ca="1" si="342"/>
        <v>#VALUE!</v>
      </c>
      <c r="BZ172" s="210">
        <f t="shared" ca="1" si="343"/>
        <v>0</v>
      </c>
      <c r="CA172" s="60" t="str">
        <f t="shared" ca="1" si="296"/>
        <v/>
      </c>
      <c r="CB172" s="60" t="str">
        <f t="shared" ca="1" si="297"/>
        <v/>
      </c>
      <c r="CC172" s="636"/>
      <c r="CD172" s="60" t="str">
        <f t="shared" ca="1" si="298"/>
        <v/>
      </c>
      <c r="CE172" s="161" t="str">
        <f t="shared" ca="1" si="299"/>
        <v/>
      </c>
      <c r="CF172" s="225" t="str">
        <f t="shared" ca="1" si="300"/>
        <v>含税額</v>
      </c>
      <c r="CG172" s="226" t="str">
        <f t="shared" ca="1" si="301"/>
        <v/>
      </c>
      <c r="CH172" s="61"/>
      <c r="CI172" s="223"/>
      <c r="CJ172" s="213">
        <v>162</v>
      </c>
      <c r="CK172" s="218"/>
      <c r="CL172" s="51"/>
      <c r="CM172" s="68" t="str">
        <f>IFERROR(VLOOKUP(CL172,'（様式１号）３整理番号表'!$T$5:$V$15,2,FALSE),"")</f>
        <v/>
      </c>
      <c r="CN172" s="52"/>
      <c r="CO172" s="68" t="str">
        <f>IFERROR(VLOOKUP(CN172,'（様式１号）３整理番号表'!$T$19:$V$24,2,FALSE),"")</f>
        <v/>
      </c>
      <c r="CP172" s="52"/>
      <c r="CQ172" s="210">
        <f t="shared" si="344"/>
        <v>0</v>
      </c>
      <c r="CR172" s="227">
        <f t="shared" si="345"/>
        <v>0</v>
      </c>
      <c r="CS172" s="335" t="str">
        <f t="shared" ca="1" si="324"/>
        <v/>
      </c>
      <c r="CT172" s="31" t="str">
        <f t="shared" ca="1" si="302"/>
        <v/>
      </c>
      <c r="CU172" s="30" t="str">
        <f t="shared" ca="1" si="325"/>
        <v/>
      </c>
      <c r="CV172" s="236" t="str">
        <f t="shared" ca="1" si="303"/>
        <v/>
      </c>
      <c r="CW172" s="236" t="str">
        <f t="shared" ca="1" si="304"/>
        <v/>
      </c>
      <c r="CX172" s="236" t="str">
        <f t="shared" ca="1" si="305"/>
        <v/>
      </c>
      <c r="CY172" s="236" t="str">
        <f t="shared" ca="1" si="306"/>
        <v/>
      </c>
      <c r="CZ172" s="296" t="str">
        <f ca="1">IFERROR(VLOOKUP($CS172,'（様式１号）３整理番号表'!$Z$19:$AB$32,3,FALSE),"")</f>
        <v/>
      </c>
      <c r="DA172" s="239" t="str">
        <f t="shared" ca="1" si="307"/>
        <v/>
      </c>
      <c r="DB172" s="5"/>
      <c r="DC172" s="301" t="str">
        <f t="shared" ca="1" si="326"/>
        <v/>
      </c>
      <c r="DD172" s="304" t="str">
        <f t="shared" ca="1" si="329"/>
        <v/>
      </c>
      <c r="DE172" s="293" t="str">
        <f t="shared" ca="1" si="330"/>
        <v/>
      </c>
      <c r="DF172" s="293" t="str">
        <f t="shared" ca="1" si="331"/>
        <v/>
      </c>
      <c r="DG172" s="293" t="str">
        <f t="shared" ca="1" si="332"/>
        <v/>
      </c>
      <c r="DH172" s="293" t="str">
        <f t="shared" ca="1" si="333"/>
        <v/>
      </c>
      <c r="DI172" s="309" t="str">
        <f t="shared" ca="1" si="334"/>
        <v/>
      </c>
      <c r="DJ172" s="315" t="str">
        <f t="shared" ca="1" si="308"/>
        <v/>
      </c>
      <c r="DK172" s="5" t="str">
        <f t="shared" ca="1" si="335"/>
        <v/>
      </c>
      <c r="DL172" s="6"/>
      <c r="DM172" s="304"/>
      <c r="DN172" s="7"/>
      <c r="DO172" s="7"/>
      <c r="DP172" s="7"/>
      <c r="DQ172" s="7"/>
      <c r="DR172" s="298" t="str">
        <f>IFERROR(VLOOKUP($DL172,'（様式１号）３整理番号表'!$Z$19:$AB$32,3,FALSE),"")</f>
        <v/>
      </c>
      <c r="DS172" s="239" t="str">
        <f t="shared" si="309"/>
        <v/>
      </c>
      <c r="DT172" s="5"/>
      <c r="DU172" s="8"/>
      <c r="DV172" s="62" t="str">
        <f t="shared" ca="1" si="310"/>
        <v/>
      </c>
      <c r="DX172" s="320">
        <f t="shared" ca="1" si="361"/>
        <v>0</v>
      </c>
      <c r="DY172" s="320">
        <f t="shared" ca="1" si="361"/>
        <v>0</v>
      </c>
      <c r="DZ172" s="320">
        <f t="shared" ca="1" si="361"/>
        <v>0</v>
      </c>
      <c r="EA172" s="320">
        <f t="shared" ca="1" si="361"/>
        <v>0</v>
      </c>
      <c r="EB172" s="320">
        <f t="shared" ca="1" si="361"/>
        <v>0</v>
      </c>
      <c r="EC172" s="320">
        <f t="shared" ca="1" si="361"/>
        <v>0</v>
      </c>
      <c r="ED172" s="320">
        <f t="shared" ca="1" si="361"/>
        <v>0</v>
      </c>
      <c r="EE172" s="320">
        <f t="shared" ca="1" si="361"/>
        <v>0</v>
      </c>
      <c r="EF172" s="320">
        <f t="shared" ca="1" si="361"/>
        <v>0</v>
      </c>
      <c r="EG172" s="320">
        <f t="shared" ca="1" si="361"/>
        <v>0</v>
      </c>
      <c r="EH172" s="320">
        <f t="shared" ca="1" si="361"/>
        <v>0</v>
      </c>
      <c r="EI172" s="320">
        <f t="shared" ca="1" si="361"/>
        <v>0</v>
      </c>
      <c r="EJ172" s="320">
        <f t="shared" ca="1" si="361"/>
        <v>0</v>
      </c>
      <c r="EK172" s="320">
        <f t="shared" ref="DX172:EK191" ca="1" si="364">COUNTIF($CH172:$DT172,EK$8)</f>
        <v>0</v>
      </c>
      <c r="EM172" s="278" t="str">
        <f t="shared" ca="1" si="360"/>
        <v/>
      </c>
      <c r="EN172" s="278" t="str">
        <f t="shared" ca="1" si="327"/>
        <v/>
      </c>
      <c r="EO172" s="278" t="str">
        <f t="shared" ca="1" si="328"/>
        <v/>
      </c>
      <c r="EP172" s="278" t="str">
        <f t="shared" ca="1" si="311"/>
        <v/>
      </c>
      <c r="EQ172" s="278" t="str">
        <f ca="1">IFERROR(INDEX('郵便番号（石川県）'!$A$3:$F$2574,MATCH(INDIRECT("'("&amp;EM172&amp;")'!E7"),'郵便番号（石川県）'!$A$3:$A$2574,0),6),"")</f>
        <v/>
      </c>
      <c r="ER172" s="278" t="str">
        <f ca="1">IFERROR(INDEX('郵便番号（石川県）'!$A$3:$F$2574,MATCH(INDIRECT("'("&amp;$EM172&amp;")'!E7"),'郵便番号（石川県）'!$A$3:$A$2574,0),5),"")</f>
        <v/>
      </c>
      <c r="ES172" s="278" t="str">
        <f t="shared" ca="1" si="312"/>
        <v/>
      </c>
      <c r="ET172" s="278" t="str">
        <f t="shared" ca="1" si="313"/>
        <v/>
      </c>
      <c r="EU172" s="278" t="str">
        <f t="shared" ca="1" si="314"/>
        <v/>
      </c>
      <c r="EV172" s="278" t="str">
        <f t="shared" ca="1" si="315"/>
        <v/>
      </c>
      <c r="EW172" s="278" t="str">
        <f t="shared" ca="1" si="316"/>
        <v/>
      </c>
      <c r="EX172" s="278" t="str">
        <f t="shared" ca="1" si="317"/>
        <v/>
      </c>
      <c r="EY172" s="278" t="str">
        <f t="shared" ca="1" si="318"/>
        <v/>
      </c>
      <c r="EZ172" s="278" t="str">
        <f t="shared" ca="1" si="319"/>
        <v/>
      </c>
      <c r="FA172" s="278" t="str">
        <f t="shared" ca="1" si="320"/>
        <v/>
      </c>
      <c r="FB172" s="661" t="str">
        <f t="shared" ca="1" si="321"/>
        <v/>
      </c>
      <c r="FC172" s="664">
        <v>162</v>
      </c>
      <c r="FD172" s="279" t="str">
        <f t="shared" ca="1" si="322"/>
        <v/>
      </c>
    </row>
    <row r="173" spans="1:160" ht="34.5" customHeight="1" x14ac:dyDescent="0.15">
      <c r="A173" s="401">
        <f t="shared" ca="1" si="24"/>
        <v>0</v>
      </c>
      <c r="B173" s="402">
        <f t="shared" si="261"/>
        <v>1</v>
      </c>
      <c r="C173" s="403">
        <f t="shared" ca="1" si="348"/>
        <v>0</v>
      </c>
      <c r="D173" s="403">
        <f t="shared" ca="1" si="349"/>
        <v>0</v>
      </c>
      <c r="E173" s="403">
        <f t="shared" ca="1" si="350"/>
        <v>0</v>
      </c>
      <c r="F173" s="403">
        <f t="shared" ca="1" si="351"/>
        <v>0</v>
      </c>
      <c r="G173" s="403">
        <f t="shared" ca="1" si="352"/>
        <v>0</v>
      </c>
      <c r="H173" s="403">
        <f t="shared" si="353"/>
        <v>0</v>
      </c>
      <c r="I173" s="403">
        <f t="shared" ca="1" si="354"/>
        <v>0</v>
      </c>
      <c r="J173" s="403">
        <f t="shared" ca="1" si="355"/>
        <v>0</v>
      </c>
      <c r="K173" s="402">
        <f t="shared" ca="1" si="356"/>
        <v>0</v>
      </c>
      <c r="L173" s="402">
        <f t="shared" ca="1" si="357"/>
        <v>0</v>
      </c>
      <c r="M173" s="402">
        <f t="shared" ca="1" si="358"/>
        <v>0</v>
      </c>
      <c r="N173" s="404" t="str">
        <f t="shared" ca="1" si="359"/>
        <v>石川県</v>
      </c>
      <c r="O173" s="63"/>
      <c r="P173" s="145" t="s">
        <v>412</v>
      </c>
      <c r="Q173" s="322" t="str">
        <f t="shared" ca="1" si="263"/>
        <v/>
      </c>
      <c r="R173" s="322" t="str">
        <f t="shared" ca="1" si="264"/>
        <v/>
      </c>
      <c r="S173" s="32" t="str">
        <f t="shared" ca="1" si="346"/>
        <v/>
      </c>
      <c r="T173" s="32" t="str">
        <f t="shared" ca="1" si="347"/>
        <v/>
      </c>
      <c r="U173" s="186" t="str">
        <f t="shared" ca="1" si="265"/>
        <v/>
      </c>
      <c r="V173" s="326">
        <f ca="1">IFERROR(VLOOKUP(U173,'（様式１号）３整理番号表'!$B$4:$H$5,2,FALSE),0)</f>
        <v>0</v>
      </c>
      <c r="W173" s="67">
        <f t="shared" ca="1" si="337"/>
        <v>0</v>
      </c>
      <c r="X173" s="23" t="str">
        <f t="shared" ca="1" si="336"/>
        <v/>
      </c>
      <c r="Y173" s="52" t="str">
        <f t="shared" ca="1" si="266"/>
        <v/>
      </c>
      <c r="Z173" s="68">
        <f ca="1">IFERROR(VLOOKUP(Y173,'（様式１号）３整理番号表'!$B$10:$H$16,2,FALSE),0)</f>
        <v>0</v>
      </c>
      <c r="AA173" s="52" t="str">
        <f t="shared" ca="1" si="267"/>
        <v/>
      </c>
      <c r="AB173" s="52" t="str">
        <f t="shared" ca="1" si="268"/>
        <v/>
      </c>
      <c r="AC173" s="68">
        <f ca="1">IFERROR(VLOOKUP(AB173,'（様式１号）３整理番号表'!$B$21:$H$22,2,FALSE),0)</f>
        <v>0</v>
      </c>
      <c r="AD173" s="52" t="str">
        <f t="shared" ca="1" si="262"/>
        <v/>
      </c>
      <c r="AE173" s="68">
        <f ca="1">IFERROR(VLOOKUP(AD173,'（様式１号）３整理番号表'!$B$26:$H$31,2,FALSE),0)</f>
        <v>0</v>
      </c>
      <c r="AF173" s="52" t="str">
        <f t="shared" ca="1" si="269"/>
        <v/>
      </c>
      <c r="AG173" s="68">
        <f ca="1">IFERROR(VLOOKUP(AF173,'（様式１号）３整理番号表'!$J$5:$N$59,2,FALSE),0)</f>
        <v>0</v>
      </c>
      <c r="AH173" s="51" t="str">
        <f t="shared" ca="1" si="270"/>
        <v/>
      </c>
      <c r="AI173" s="68">
        <f ca="1">IFERROR(VLOOKUP(AH173,'（様式１号）３整理番号表'!$P$5:$R$29,2,FALSE),0)</f>
        <v>0</v>
      </c>
      <c r="AJ173" s="71" t="str">
        <f t="shared" ca="1" si="271"/>
        <v/>
      </c>
      <c r="AK173" s="71" t="str">
        <f t="shared" ca="1" si="272"/>
        <v/>
      </c>
      <c r="AL173" s="71"/>
      <c r="AM173" s="51" t="str">
        <f t="shared" ca="1" si="273"/>
        <v/>
      </c>
      <c r="AN173" s="68">
        <f ca="1">IFERROR(VLOOKUP(AM173,'（様式１号）３整理番号表'!$P$5:$R$29,2,FALSE),0)</f>
        <v>0</v>
      </c>
      <c r="AO173" s="52" t="str">
        <f t="shared" ca="1" si="274"/>
        <v/>
      </c>
      <c r="AP173" s="68">
        <f t="shared" ca="1" si="338"/>
        <v>0</v>
      </c>
      <c r="AQ173" s="52" t="str">
        <f t="shared" ca="1" si="275"/>
        <v/>
      </c>
      <c r="AR173" s="23" t="str">
        <f t="shared" ca="1" si="276"/>
        <v/>
      </c>
      <c r="AS173" s="68" t="str">
        <f t="shared" ca="1" si="339"/>
        <v/>
      </c>
      <c r="AT173" s="188" t="str">
        <f t="shared" ca="1" si="277"/>
        <v/>
      </c>
      <c r="AU173" s="55" t="str">
        <f t="shared" ca="1" si="278"/>
        <v/>
      </c>
      <c r="AV173" s="655" t="str">
        <f t="shared" ca="1" si="362"/>
        <v/>
      </c>
      <c r="AW173" s="655" t="str">
        <f t="shared" ca="1" si="362"/>
        <v/>
      </c>
      <c r="AX173" s="655" t="str">
        <f t="shared" ca="1" si="362"/>
        <v/>
      </c>
      <c r="AY173" s="655" t="str">
        <f t="shared" ca="1" si="362"/>
        <v/>
      </c>
      <c r="AZ173" s="655" t="str">
        <f t="shared" ca="1" si="279"/>
        <v/>
      </c>
      <c r="BA173" s="655" t="str">
        <f t="shared" ca="1" si="363"/>
        <v/>
      </c>
      <c r="BB173" s="655" t="str">
        <f t="shared" ca="1" si="363"/>
        <v/>
      </c>
      <c r="BC173" s="655" t="str">
        <f t="shared" ca="1" si="363"/>
        <v/>
      </c>
      <c r="BD173" s="51" t="str">
        <f t="shared" ca="1" si="280"/>
        <v/>
      </c>
      <c r="BE173" s="52" t="str">
        <f t="shared" ca="1" si="281"/>
        <v/>
      </c>
      <c r="BF173" s="69">
        <f ca="1">IF(BD173&lt;&gt;"",INDEX('（様式１号）３整理番号表'!$AB$7:$AQ$12,MATCH(BD173,'（様式１号）３整理番号表'!$AA$7:$AA$12,0),MATCH(BE173,'（様式１号）３整理番号表'!$AB$6:$AQ$6,0)),0)</f>
        <v>0</v>
      </c>
      <c r="BG173" s="71" t="str">
        <f t="shared" ca="1" si="340"/>
        <v/>
      </c>
      <c r="BH173" s="54" t="str">
        <f t="shared" ca="1" si="341"/>
        <v/>
      </c>
      <c r="BI173" s="55" t="str">
        <f t="shared" ca="1" si="282"/>
        <v/>
      </c>
      <c r="BJ173" s="54" t="str">
        <f t="shared" ca="1" si="283"/>
        <v/>
      </c>
      <c r="BK173" s="53" t="str">
        <f t="shared" ca="1" si="284"/>
        <v/>
      </c>
      <c r="BL173" s="56" t="str">
        <f t="shared" ca="1" si="285"/>
        <v/>
      </c>
      <c r="BM173" s="57" t="str">
        <f t="shared" ca="1" si="286"/>
        <v/>
      </c>
      <c r="BN173" s="58" t="str">
        <f t="shared" ca="1" si="287"/>
        <v/>
      </c>
      <c r="BO173" s="56" t="str">
        <f t="shared" ca="1" si="288"/>
        <v/>
      </c>
      <c r="BP173" s="72" t="str">
        <f t="shared" ca="1" si="289"/>
        <v/>
      </c>
      <c r="BQ173" s="70" t="str">
        <f t="shared" ca="1" si="290"/>
        <v/>
      </c>
      <c r="BR173" s="160" t="str">
        <f t="shared" ca="1" si="323"/>
        <v/>
      </c>
      <c r="BS173" s="638" t="str">
        <f t="shared" ca="1" si="291"/>
        <v/>
      </c>
      <c r="BT173" s="51" t="str">
        <f t="shared" ca="1" si="292"/>
        <v/>
      </c>
      <c r="BU173" s="59" t="str">
        <f t="shared" ca="1" si="293"/>
        <v/>
      </c>
      <c r="BV173" s="60" t="str">
        <f t="shared" ca="1" si="294"/>
        <v/>
      </c>
      <c r="BW173" s="209">
        <f ca="1">IF('ポイント要件確認等（個別表）'!AD173=1,ROUNDDOWN('ポイント要件確認等（個別表）'!AV173,-3),IF('ポイント要件確認等（個別表）'!AD173=2,ROUNDDOWN('ポイント要件確認等（個別表）'!BH173,-3),IF('ポイント要件確認等（個別表）'!AD173=3,ROUNDDOWN('ポイント要件確認等（個別表）'!BT173,-3),0)))</f>
        <v>0</v>
      </c>
      <c r="BX173" s="60" t="str">
        <f t="shared" ca="1" si="295"/>
        <v/>
      </c>
      <c r="BY173" s="210" t="e">
        <f t="shared" ca="1" si="342"/>
        <v>#VALUE!</v>
      </c>
      <c r="BZ173" s="210">
        <f t="shared" ca="1" si="343"/>
        <v>0</v>
      </c>
      <c r="CA173" s="60" t="str">
        <f t="shared" ca="1" si="296"/>
        <v/>
      </c>
      <c r="CB173" s="60" t="str">
        <f t="shared" ca="1" si="297"/>
        <v/>
      </c>
      <c r="CC173" s="636"/>
      <c r="CD173" s="60" t="str">
        <f t="shared" ca="1" si="298"/>
        <v/>
      </c>
      <c r="CE173" s="161" t="str">
        <f t="shared" ca="1" si="299"/>
        <v/>
      </c>
      <c r="CF173" s="225" t="str">
        <f t="shared" ca="1" si="300"/>
        <v>含税額</v>
      </c>
      <c r="CG173" s="226" t="str">
        <f t="shared" ca="1" si="301"/>
        <v/>
      </c>
      <c r="CH173" s="61"/>
      <c r="CI173" s="223"/>
      <c r="CJ173" s="213">
        <v>163</v>
      </c>
      <c r="CK173" s="218"/>
      <c r="CL173" s="51"/>
      <c r="CM173" s="68" t="str">
        <f>IFERROR(VLOOKUP(CL173,'（様式１号）３整理番号表'!$T$5:$V$15,2,FALSE),"")</f>
        <v/>
      </c>
      <c r="CN173" s="52"/>
      <c r="CO173" s="68" t="str">
        <f>IFERROR(VLOOKUP(CN173,'（様式１号）３整理番号表'!$T$19:$V$24,2,FALSE),"")</f>
        <v/>
      </c>
      <c r="CP173" s="52"/>
      <c r="CQ173" s="210">
        <f t="shared" si="344"/>
        <v>0</v>
      </c>
      <c r="CR173" s="227">
        <f t="shared" si="345"/>
        <v>0</v>
      </c>
      <c r="CS173" s="335" t="str">
        <f t="shared" ca="1" si="324"/>
        <v/>
      </c>
      <c r="CT173" s="31" t="str">
        <f t="shared" ca="1" si="302"/>
        <v/>
      </c>
      <c r="CU173" s="30" t="str">
        <f t="shared" ca="1" si="325"/>
        <v/>
      </c>
      <c r="CV173" s="236" t="str">
        <f t="shared" ca="1" si="303"/>
        <v/>
      </c>
      <c r="CW173" s="236" t="str">
        <f t="shared" ca="1" si="304"/>
        <v/>
      </c>
      <c r="CX173" s="236" t="str">
        <f t="shared" ca="1" si="305"/>
        <v/>
      </c>
      <c r="CY173" s="236" t="str">
        <f t="shared" ca="1" si="306"/>
        <v/>
      </c>
      <c r="CZ173" s="296" t="str">
        <f ca="1">IFERROR(VLOOKUP($CS173,'（様式１号）３整理番号表'!$Z$19:$AB$32,3,FALSE),"")</f>
        <v/>
      </c>
      <c r="DA173" s="239" t="str">
        <f t="shared" ca="1" si="307"/>
        <v/>
      </c>
      <c r="DB173" s="5"/>
      <c r="DC173" s="301" t="str">
        <f t="shared" ca="1" si="326"/>
        <v/>
      </c>
      <c r="DD173" s="304" t="str">
        <f t="shared" ca="1" si="329"/>
        <v/>
      </c>
      <c r="DE173" s="293" t="str">
        <f t="shared" ca="1" si="330"/>
        <v/>
      </c>
      <c r="DF173" s="293" t="str">
        <f t="shared" ca="1" si="331"/>
        <v/>
      </c>
      <c r="DG173" s="293" t="str">
        <f t="shared" ca="1" si="332"/>
        <v/>
      </c>
      <c r="DH173" s="293" t="str">
        <f t="shared" ca="1" si="333"/>
        <v/>
      </c>
      <c r="DI173" s="309" t="str">
        <f t="shared" ca="1" si="334"/>
        <v/>
      </c>
      <c r="DJ173" s="315" t="str">
        <f t="shared" ca="1" si="308"/>
        <v/>
      </c>
      <c r="DK173" s="5" t="str">
        <f t="shared" ca="1" si="335"/>
        <v/>
      </c>
      <c r="DL173" s="6"/>
      <c r="DM173" s="304"/>
      <c r="DN173" s="7"/>
      <c r="DO173" s="7"/>
      <c r="DP173" s="7"/>
      <c r="DQ173" s="7"/>
      <c r="DR173" s="298" t="str">
        <f>IFERROR(VLOOKUP($DL173,'（様式１号）３整理番号表'!$Z$19:$AB$32,3,FALSE),"")</f>
        <v/>
      </c>
      <c r="DS173" s="239" t="str">
        <f t="shared" si="309"/>
        <v/>
      </c>
      <c r="DT173" s="5"/>
      <c r="DU173" s="8"/>
      <c r="DV173" s="62" t="str">
        <f t="shared" ca="1" si="310"/>
        <v/>
      </c>
      <c r="DX173" s="320">
        <f t="shared" ca="1" si="364"/>
        <v>0</v>
      </c>
      <c r="DY173" s="320">
        <f t="shared" ca="1" si="364"/>
        <v>0</v>
      </c>
      <c r="DZ173" s="320">
        <f t="shared" ca="1" si="364"/>
        <v>0</v>
      </c>
      <c r="EA173" s="320">
        <f t="shared" ca="1" si="364"/>
        <v>0</v>
      </c>
      <c r="EB173" s="320">
        <f t="shared" ca="1" si="364"/>
        <v>0</v>
      </c>
      <c r="EC173" s="320">
        <f t="shared" ca="1" si="364"/>
        <v>0</v>
      </c>
      <c r="ED173" s="320">
        <f t="shared" ca="1" si="364"/>
        <v>0</v>
      </c>
      <c r="EE173" s="320">
        <f t="shared" ca="1" si="364"/>
        <v>0</v>
      </c>
      <c r="EF173" s="320">
        <f t="shared" ca="1" si="364"/>
        <v>0</v>
      </c>
      <c r="EG173" s="320">
        <f t="shared" ca="1" si="364"/>
        <v>0</v>
      </c>
      <c r="EH173" s="320">
        <f t="shared" ca="1" si="364"/>
        <v>0</v>
      </c>
      <c r="EI173" s="320">
        <f t="shared" ca="1" si="364"/>
        <v>0</v>
      </c>
      <c r="EJ173" s="320">
        <f t="shared" ca="1" si="364"/>
        <v>0</v>
      </c>
      <c r="EK173" s="320">
        <f t="shared" ca="1" si="364"/>
        <v>0</v>
      </c>
      <c r="EM173" s="278" t="str">
        <f t="shared" ca="1" si="360"/>
        <v/>
      </c>
      <c r="EN173" s="278" t="str">
        <f t="shared" ca="1" si="327"/>
        <v/>
      </c>
      <c r="EO173" s="278" t="str">
        <f t="shared" ca="1" si="328"/>
        <v/>
      </c>
      <c r="EP173" s="278" t="str">
        <f t="shared" ca="1" si="311"/>
        <v/>
      </c>
      <c r="EQ173" s="278" t="str">
        <f ca="1">IFERROR(INDEX('郵便番号（石川県）'!$A$3:$F$2574,MATCH(INDIRECT("'("&amp;EM173&amp;")'!E7"),'郵便番号（石川県）'!$A$3:$A$2574,0),6),"")</f>
        <v/>
      </c>
      <c r="ER173" s="278" t="str">
        <f ca="1">IFERROR(INDEX('郵便番号（石川県）'!$A$3:$F$2574,MATCH(INDIRECT("'("&amp;$EM173&amp;")'!E7"),'郵便番号（石川県）'!$A$3:$A$2574,0),5),"")</f>
        <v/>
      </c>
      <c r="ES173" s="278" t="str">
        <f t="shared" ca="1" si="312"/>
        <v/>
      </c>
      <c r="ET173" s="278" t="str">
        <f t="shared" ca="1" si="313"/>
        <v/>
      </c>
      <c r="EU173" s="278" t="str">
        <f t="shared" ca="1" si="314"/>
        <v/>
      </c>
      <c r="EV173" s="278" t="str">
        <f t="shared" ca="1" si="315"/>
        <v/>
      </c>
      <c r="EW173" s="278" t="str">
        <f t="shared" ca="1" si="316"/>
        <v/>
      </c>
      <c r="EX173" s="278" t="str">
        <f t="shared" ca="1" si="317"/>
        <v/>
      </c>
      <c r="EY173" s="278" t="str">
        <f t="shared" ca="1" si="318"/>
        <v/>
      </c>
      <c r="EZ173" s="278" t="str">
        <f t="shared" ca="1" si="319"/>
        <v/>
      </c>
      <c r="FA173" s="278" t="str">
        <f t="shared" ca="1" si="320"/>
        <v/>
      </c>
      <c r="FB173" s="661" t="str">
        <f t="shared" ca="1" si="321"/>
        <v/>
      </c>
      <c r="FC173" s="663">
        <v>163</v>
      </c>
      <c r="FD173" s="279" t="str">
        <f t="shared" ca="1" si="322"/>
        <v/>
      </c>
    </row>
    <row r="174" spans="1:160" ht="34.5" customHeight="1" x14ac:dyDescent="0.15">
      <c r="A174" s="401">
        <f t="shared" ca="1" si="24"/>
        <v>0</v>
      </c>
      <c r="B174" s="402">
        <f t="shared" si="261"/>
        <v>1</v>
      </c>
      <c r="C174" s="403">
        <f t="shared" ca="1" si="348"/>
        <v>0</v>
      </c>
      <c r="D174" s="403">
        <f t="shared" ca="1" si="349"/>
        <v>0</v>
      </c>
      <c r="E174" s="403">
        <f t="shared" ca="1" si="350"/>
        <v>0</v>
      </c>
      <c r="F174" s="403">
        <f t="shared" ca="1" si="351"/>
        <v>0</v>
      </c>
      <c r="G174" s="403">
        <f t="shared" ca="1" si="352"/>
        <v>0</v>
      </c>
      <c r="H174" s="403">
        <f t="shared" si="353"/>
        <v>0</v>
      </c>
      <c r="I174" s="403">
        <f t="shared" ca="1" si="354"/>
        <v>0</v>
      </c>
      <c r="J174" s="403">
        <f t="shared" ca="1" si="355"/>
        <v>0</v>
      </c>
      <c r="K174" s="402">
        <f t="shared" ca="1" si="356"/>
        <v>0</v>
      </c>
      <c r="L174" s="402">
        <f t="shared" ca="1" si="357"/>
        <v>0</v>
      </c>
      <c r="M174" s="402">
        <f t="shared" ca="1" si="358"/>
        <v>0</v>
      </c>
      <c r="N174" s="404" t="str">
        <f t="shared" ca="1" si="359"/>
        <v>石川県</v>
      </c>
      <c r="O174" s="63"/>
      <c r="P174" s="145" t="s">
        <v>412</v>
      </c>
      <c r="Q174" s="322" t="str">
        <f t="shared" ca="1" si="263"/>
        <v/>
      </c>
      <c r="R174" s="322" t="str">
        <f t="shared" ca="1" si="264"/>
        <v/>
      </c>
      <c r="S174" s="32" t="str">
        <f t="shared" ca="1" si="346"/>
        <v/>
      </c>
      <c r="T174" s="32" t="str">
        <f t="shared" ca="1" si="347"/>
        <v/>
      </c>
      <c r="U174" s="186" t="str">
        <f t="shared" ca="1" si="265"/>
        <v/>
      </c>
      <c r="V174" s="326">
        <f ca="1">IFERROR(VLOOKUP(U174,'（様式１号）３整理番号表'!$B$4:$H$5,2,FALSE),0)</f>
        <v>0</v>
      </c>
      <c r="W174" s="67">
        <f t="shared" ca="1" si="337"/>
        <v>0</v>
      </c>
      <c r="X174" s="23" t="str">
        <f t="shared" ca="1" si="336"/>
        <v/>
      </c>
      <c r="Y174" s="52" t="str">
        <f t="shared" ca="1" si="266"/>
        <v/>
      </c>
      <c r="Z174" s="68">
        <f ca="1">IFERROR(VLOOKUP(Y174,'（様式１号）３整理番号表'!$B$10:$H$16,2,FALSE),0)</f>
        <v>0</v>
      </c>
      <c r="AA174" s="52" t="str">
        <f t="shared" ca="1" si="267"/>
        <v/>
      </c>
      <c r="AB174" s="52" t="str">
        <f t="shared" ca="1" si="268"/>
        <v/>
      </c>
      <c r="AC174" s="68">
        <f ca="1">IFERROR(VLOOKUP(AB174,'（様式１号）３整理番号表'!$B$21:$H$22,2,FALSE),0)</f>
        <v>0</v>
      </c>
      <c r="AD174" s="52" t="str">
        <f t="shared" ca="1" si="262"/>
        <v/>
      </c>
      <c r="AE174" s="68">
        <f ca="1">IFERROR(VLOOKUP(AD174,'（様式１号）３整理番号表'!$B$26:$H$31,2,FALSE),0)</f>
        <v>0</v>
      </c>
      <c r="AF174" s="52" t="str">
        <f t="shared" ca="1" si="269"/>
        <v/>
      </c>
      <c r="AG174" s="68">
        <f ca="1">IFERROR(VLOOKUP(AF174,'（様式１号）３整理番号表'!$J$5:$N$59,2,FALSE),0)</f>
        <v>0</v>
      </c>
      <c r="AH174" s="51" t="str">
        <f t="shared" ca="1" si="270"/>
        <v/>
      </c>
      <c r="AI174" s="68">
        <f ca="1">IFERROR(VLOOKUP(AH174,'（様式１号）３整理番号表'!$P$5:$R$29,2,FALSE),0)</f>
        <v>0</v>
      </c>
      <c r="AJ174" s="71" t="str">
        <f t="shared" ca="1" si="271"/>
        <v/>
      </c>
      <c r="AK174" s="71" t="str">
        <f t="shared" ca="1" si="272"/>
        <v/>
      </c>
      <c r="AL174" s="71"/>
      <c r="AM174" s="51" t="str">
        <f t="shared" ca="1" si="273"/>
        <v/>
      </c>
      <c r="AN174" s="68">
        <f ca="1">IFERROR(VLOOKUP(AM174,'（様式１号）３整理番号表'!$P$5:$R$29,2,FALSE),0)</f>
        <v>0</v>
      </c>
      <c r="AO174" s="52" t="str">
        <f t="shared" ca="1" si="274"/>
        <v/>
      </c>
      <c r="AP174" s="68">
        <f t="shared" ca="1" si="338"/>
        <v>0</v>
      </c>
      <c r="AQ174" s="52" t="str">
        <f t="shared" ca="1" si="275"/>
        <v/>
      </c>
      <c r="AR174" s="23" t="str">
        <f t="shared" ca="1" si="276"/>
        <v/>
      </c>
      <c r="AS174" s="68" t="str">
        <f t="shared" ca="1" si="339"/>
        <v/>
      </c>
      <c r="AT174" s="188" t="str">
        <f t="shared" ca="1" si="277"/>
        <v/>
      </c>
      <c r="AU174" s="55" t="str">
        <f t="shared" ca="1" si="278"/>
        <v/>
      </c>
      <c r="AV174" s="655" t="str">
        <f t="shared" ca="1" si="362"/>
        <v/>
      </c>
      <c r="AW174" s="655" t="str">
        <f t="shared" ca="1" si="362"/>
        <v/>
      </c>
      <c r="AX174" s="655" t="str">
        <f t="shared" ca="1" si="362"/>
        <v/>
      </c>
      <c r="AY174" s="655" t="str">
        <f t="shared" ca="1" si="362"/>
        <v/>
      </c>
      <c r="AZ174" s="655" t="str">
        <f t="shared" ca="1" si="279"/>
        <v/>
      </c>
      <c r="BA174" s="655" t="str">
        <f t="shared" ca="1" si="363"/>
        <v/>
      </c>
      <c r="BB174" s="655" t="str">
        <f t="shared" ca="1" si="363"/>
        <v/>
      </c>
      <c r="BC174" s="655" t="str">
        <f t="shared" ca="1" si="363"/>
        <v/>
      </c>
      <c r="BD174" s="51" t="str">
        <f t="shared" ca="1" si="280"/>
        <v/>
      </c>
      <c r="BE174" s="52" t="str">
        <f t="shared" ca="1" si="281"/>
        <v/>
      </c>
      <c r="BF174" s="69">
        <f ca="1">IF(BD174&lt;&gt;"",INDEX('（様式１号）３整理番号表'!$AB$7:$AQ$12,MATCH(BD174,'（様式１号）３整理番号表'!$AA$7:$AA$12,0),MATCH(BE174,'（様式１号）３整理番号表'!$AB$6:$AQ$6,0)),0)</f>
        <v>0</v>
      </c>
      <c r="BG174" s="71" t="str">
        <f t="shared" ca="1" si="340"/>
        <v/>
      </c>
      <c r="BH174" s="54" t="str">
        <f t="shared" ca="1" si="341"/>
        <v/>
      </c>
      <c r="BI174" s="55" t="str">
        <f t="shared" ca="1" si="282"/>
        <v/>
      </c>
      <c r="BJ174" s="54" t="str">
        <f t="shared" ca="1" si="283"/>
        <v/>
      </c>
      <c r="BK174" s="53" t="str">
        <f t="shared" ca="1" si="284"/>
        <v/>
      </c>
      <c r="BL174" s="56" t="str">
        <f t="shared" ca="1" si="285"/>
        <v/>
      </c>
      <c r="BM174" s="57" t="str">
        <f t="shared" ca="1" si="286"/>
        <v/>
      </c>
      <c r="BN174" s="58" t="str">
        <f t="shared" ca="1" si="287"/>
        <v/>
      </c>
      <c r="BO174" s="56" t="str">
        <f t="shared" ca="1" si="288"/>
        <v/>
      </c>
      <c r="BP174" s="72" t="str">
        <f t="shared" ca="1" si="289"/>
        <v/>
      </c>
      <c r="BQ174" s="70" t="str">
        <f t="shared" ca="1" si="290"/>
        <v/>
      </c>
      <c r="BR174" s="160" t="str">
        <f t="shared" ca="1" si="323"/>
        <v/>
      </c>
      <c r="BS174" s="638" t="str">
        <f t="shared" ca="1" si="291"/>
        <v/>
      </c>
      <c r="BT174" s="51" t="str">
        <f t="shared" ca="1" si="292"/>
        <v/>
      </c>
      <c r="BU174" s="59" t="str">
        <f t="shared" ca="1" si="293"/>
        <v/>
      </c>
      <c r="BV174" s="60" t="str">
        <f t="shared" ca="1" si="294"/>
        <v/>
      </c>
      <c r="BW174" s="209">
        <f ca="1">IF('ポイント要件確認等（個別表）'!AD174=1,ROUNDDOWN('ポイント要件確認等（個別表）'!AV174,-3),IF('ポイント要件確認等（個別表）'!AD174=2,ROUNDDOWN('ポイント要件確認等（個別表）'!BH174,-3),IF('ポイント要件確認等（個別表）'!AD174=3,ROUNDDOWN('ポイント要件確認等（個別表）'!BT174,-3),0)))</f>
        <v>0</v>
      </c>
      <c r="BX174" s="60" t="str">
        <f t="shared" ca="1" si="295"/>
        <v/>
      </c>
      <c r="BY174" s="210" t="e">
        <f t="shared" ca="1" si="342"/>
        <v>#VALUE!</v>
      </c>
      <c r="BZ174" s="210">
        <f t="shared" ca="1" si="343"/>
        <v>0</v>
      </c>
      <c r="CA174" s="60" t="str">
        <f t="shared" ca="1" si="296"/>
        <v/>
      </c>
      <c r="CB174" s="60" t="str">
        <f t="shared" ca="1" si="297"/>
        <v/>
      </c>
      <c r="CC174" s="636"/>
      <c r="CD174" s="60" t="str">
        <f t="shared" ca="1" si="298"/>
        <v/>
      </c>
      <c r="CE174" s="161" t="str">
        <f t="shared" ca="1" si="299"/>
        <v/>
      </c>
      <c r="CF174" s="225" t="str">
        <f t="shared" ca="1" si="300"/>
        <v>含税額</v>
      </c>
      <c r="CG174" s="226" t="str">
        <f t="shared" ca="1" si="301"/>
        <v/>
      </c>
      <c r="CH174" s="61"/>
      <c r="CI174" s="223"/>
      <c r="CJ174" s="213">
        <v>164</v>
      </c>
      <c r="CK174" s="218"/>
      <c r="CL174" s="51"/>
      <c r="CM174" s="68" t="str">
        <f>IFERROR(VLOOKUP(CL174,'（様式１号）３整理番号表'!$T$5:$V$15,2,FALSE),"")</f>
        <v/>
      </c>
      <c r="CN174" s="52"/>
      <c r="CO174" s="68" t="str">
        <f>IFERROR(VLOOKUP(CN174,'（様式１号）３整理番号表'!$T$19:$V$24,2,FALSE),"")</f>
        <v/>
      </c>
      <c r="CP174" s="52"/>
      <c r="CQ174" s="210">
        <f t="shared" si="344"/>
        <v>0</v>
      </c>
      <c r="CR174" s="227">
        <f t="shared" si="345"/>
        <v>0</v>
      </c>
      <c r="CS174" s="335" t="str">
        <f t="shared" ca="1" si="324"/>
        <v/>
      </c>
      <c r="CT174" s="31" t="str">
        <f t="shared" ca="1" si="302"/>
        <v/>
      </c>
      <c r="CU174" s="30" t="str">
        <f t="shared" ca="1" si="325"/>
        <v/>
      </c>
      <c r="CV174" s="236" t="str">
        <f t="shared" ca="1" si="303"/>
        <v/>
      </c>
      <c r="CW174" s="236" t="str">
        <f t="shared" ca="1" si="304"/>
        <v/>
      </c>
      <c r="CX174" s="236" t="str">
        <f t="shared" ca="1" si="305"/>
        <v/>
      </c>
      <c r="CY174" s="236" t="str">
        <f t="shared" ca="1" si="306"/>
        <v/>
      </c>
      <c r="CZ174" s="296" t="str">
        <f ca="1">IFERROR(VLOOKUP($CS174,'（様式１号）３整理番号表'!$Z$19:$AB$32,3,FALSE),"")</f>
        <v/>
      </c>
      <c r="DA174" s="239" t="str">
        <f t="shared" ca="1" si="307"/>
        <v/>
      </c>
      <c r="DB174" s="5"/>
      <c r="DC174" s="301" t="str">
        <f t="shared" ca="1" si="326"/>
        <v/>
      </c>
      <c r="DD174" s="304" t="str">
        <f t="shared" ca="1" si="329"/>
        <v/>
      </c>
      <c r="DE174" s="293" t="str">
        <f t="shared" ca="1" si="330"/>
        <v/>
      </c>
      <c r="DF174" s="293" t="str">
        <f t="shared" ca="1" si="331"/>
        <v/>
      </c>
      <c r="DG174" s="293" t="str">
        <f t="shared" ca="1" si="332"/>
        <v/>
      </c>
      <c r="DH174" s="293" t="str">
        <f t="shared" ca="1" si="333"/>
        <v/>
      </c>
      <c r="DI174" s="309" t="str">
        <f t="shared" ca="1" si="334"/>
        <v/>
      </c>
      <c r="DJ174" s="315" t="str">
        <f t="shared" ca="1" si="308"/>
        <v/>
      </c>
      <c r="DK174" s="5" t="str">
        <f t="shared" ca="1" si="335"/>
        <v/>
      </c>
      <c r="DL174" s="6"/>
      <c r="DM174" s="304"/>
      <c r="DN174" s="7"/>
      <c r="DO174" s="7"/>
      <c r="DP174" s="7"/>
      <c r="DQ174" s="7"/>
      <c r="DR174" s="298" t="str">
        <f>IFERROR(VLOOKUP($DL174,'（様式１号）３整理番号表'!$Z$19:$AB$32,3,FALSE),"")</f>
        <v/>
      </c>
      <c r="DS174" s="239" t="str">
        <f t="shared" si="309"/>
        <v/>
      </c>
      <c r="DT174" s="5"/>
      <c r="DU174" s="8"/>
      <c r="DV174" s="62" t="str">
        <f t="shared" ca="1" si="310"/>
        <v/>
      </c>
      <c r="DX174" s="320">
        <f t="shared" ca="1" si="364"/>
        <v>0</v>
      </c>
      <c r="DY174" s="320">
        <f t="shared" ca="1" si="364"/>
        <v>0</v>
      </c>
      <c r="DZ174" s="320">
        <f t="shared" ca="1" si="364"/>
        <v>0</v>
      </c>
      <c r="EA174" s="320">
        <f t="shared" ca="1" si="364"/>
        <v>0</v>
      </c>
      <c r="EB174" s="320">
        <f t="shared" ca="1" si="364"/>
        <v>0</v>
      </c>
      <c r="EC174" s="320">
        <f t="shared" ca="1" si="364"/>
        <v>0</v>
      </c>
      <c r="ED174" s="320">
        <f t="shared" ca="1" si="364"/>
        <v>0</v>
      </c>
      <c r="EE174" s="320">
        <f t="shared" ca="1" si="364"/>
        <v>0</v>
      </c>
      <c r="EF174" s="320">
        <f t="shared" ca="1" si="364"/>
        <v>0</v>
      </c>
      <c r="EG174" s="320">
        <f t="shared" ca="1" si="364"/>
        <v>0</v>
      </c>
      <c r="EH174" s="320">
        <f t="shared" ca="1" si="364"/>
        <v>0</v>
      </c>
      <c r="EI174" s="320">
        <f t="shared" ca="1" si="364"/>
        <v>0</v>
      </c>
      <c r="EJ174" s="320">
        <f t="shared" ca="1" si="364"/>
        <v>0</v>
      </c>
      <c r="EK174" s="320">
        <f t="shared" ca="1" si="364"/>
        <v>0</v>
      </c>
      <c r="EM174" s="278" t="str">
        <f t="shared" ca="1" si="360"/>
        <v/>
      </c>
      <c r="EN174" s="278" t="str">
        <f t="shared" ca="1" si="327"/>
        <v/>
      </c>
      <c r="EO174" s="278" t="str">
        <f t="shared" ca="1" si="328"/>
        <v/>
      </c>
      <c r="EP174" s="278" t="str">
        <f t="shared" ca="1" si="311"/>
        <v/>
      </c>
      <c r="EQ174" s="278" t="str">
        <f ca="1">IFERROR(INDEX('郵便番号（石川県）'!$A$3:$F$2574,MATCH(INDIRECT("'("&amp;EM174&amp;")'!E7"),'郵便番号（石川県）'!$A$3:$A$2574,0),6),"")</f>
        <v/>
      </c>
      <c r="ER174" s="278" t="str">
        <f ca="1">IFERROR(INDEX('郵便番号（石川県）'!$A$3:$F$2574,MATCH(INDIRECT("'("&amp;$EM174&amp;")'!E7"),'郵便番号（石川県）'!$A$3:$A$2574,0),5),"")</f>
        <v/>
      </c>
      <c r="ES174" s="278" t="str">
        <f t="shared" ca="1" si="312"/>
        <v/>
      </c>
      <c r="ET174" s="278" t="str">
        <f t="shared" ca="1" si="313"/>
        <v/>
      </c>
      <c r="EU174" s="278" t="str">
        <f t="shared" ca="1" si="314"/>
        <v/>
      </c>
      <c r="EV174" s="278" t="str">
        <f t="shared" ca="1" si="315"/>
        <v/>
      </c>
      <c r="EW174" s="278" t="str">
        <f t="shared" ca="1" si="316"/>
        <v/>
      </c>
      <c r="EX174" s="278" t="str">
        <f t="shared" ca="1" si="317"/>
        <v/>
      </c>
      <c r="EY174" s="278" t="str">
        <f t="shared" ca="1" si="318"/>
        <v/>
      </c>
      <c r="EZ174" s="278" t="str">
        <f t="shared" ca="1" si="319"/>
        <v/>
      </c>
      <c r="FA174" s="278" t="str">
        <f t="shared" ca="1" si="320"/>
        <v/>
      </c>
      <c r="FB174" s="661" t="str">
        <f t="shared" ca="1" si="321"/>
        <v/>
      </c>
      <c r="FC174" s="664">
        <v>164</v>
      </c>
      <c r="FD174" s="279" t="str">
        <f t="shared" ca="1" si="322"/>
        <v/>
      </c>
    </row>
    <row r="175" spans="1:160" ht="34.5" customHeight="1" x14ac:dyDescent="0.15">
      <c r="A175" s="401">
        <f t="shared" ca="1" si="24"/>
        <v>0</v>
      </c>
      <c r="B175" s="402">
        <f t="shared" si="261"/>
        <v>1</v>
      </c>
      <c r="C175" s="403">
        <f t="shared" ca="1" si="348"/>
        <v>0</v>
      </c>
      <c r="D175" s="403">
        <f t="shared" ca="1" si="349"/>
        <v>0</v>
      </c>
      <c r="E175" s="403">
        <f t="shared" ca="1" si="350"/>
        <v>0</v>
      </c>
      <c r="F175" s="403">
        <f t="shared" ca="1" si="351"/>
        <v>0</v>
      </c>
      <c r="G175" s="403">
        <f t="shared" ca="1" si="352"/>
        <v>0</v>
      </c>
      <c r="H175" s="403">
        <f t="shared" si="353"/>
        <v>0</v>
      </c>
      <c r="I175" s="403">
        <f t="shared" ca="1" si="354"/>
        <v>0</v>
      </c>
      <c r="J175" s="403">
        <f t="shared" ca="1" si="355"/>
        <v>0</v>
      </c>
      <c r="K175" s="402">
        <f t="shared" ca="1" si="356"/>
        <v>0</v>
      </c>
      <c r="L175" s="402">
        <f t="shared" ca="1" si="357"/>
        <v>0</v>
      </c>
      <c r="M175" s="402">
        <f t="shared" ca="1" si="358"/>
        <v>0</v>
      </c>
      <c r="N175" s="404" t="str">
        <f t="shared" ca="1" si="359"/>
        <v>石川県</v>
      </c>
      <c r="O175" s="63"/>
      <c r="P175" s="145" t="s">
        <v>412</v>
      </c>
      <c r="Q175" s="322" t="str">
        <f t="shared" ca="1" si="263"/>
        <v/>
      </c>
      <c r="R175" s="322" t="str">
        <f t="shared" ca="1" si="264"/>
        <v/>
      </c>
      <c r="S175" s="32" t="str">
        <f t="shared" ca="1" si="346"/>
        <v/>
      </c>
      <c r="T175" s="32" t="str">
        <f t="shared" ca="1" si="347"/>
        <v/>
      </c>
      <c r="U175" s="186" t="str">
        <f t="shared" ca="1" si="265"/>
        <v/>
      </c>
      <c r="V175" s="326">
        <f ca="1">IFERROR(VLOOKUP(U175,'（様式１号）３整理番号表'!$B$4:$H$5,2,FALSE),0)</f>
        <v>0</v>
      </c>
      <c r="W175" s="67">
        <f t="shared" ca="1" si="337"/>
        <v>0</v>
      </c>
      <c r="X175" s="23" t="str">
        <f t="shared" ca="1" si="336"/>
        <v/>
      </c>
      <c r="Y175" s="52" t="str">
        <f t="shared" ca="1" si="266"/>
        <v/>
      </c>
      <c r="Z175" s="68">
        <f ca="1">IFERROR(VLOOKUP(Y175,'（様式１号）３整理番号表'!$B$10:$H$16,2,FALSE),0)</f>
        <v>0</v>
      </c>
      <c r="AA175" s="52" t="str">
        <f t="shared" ca="1" si="267"/>
        <v/>
      </c>
      <c r="AB175" s="52" t="str">
        <f t="shared" ca="1" si="268"/>
        <v/>
      </c>
      <c r="AC175" s="68">
        <f ca="1">IFERROR(VLOOKUP(AB175,'（様式１号）３整理番号表'!$B$21:$H$22,2,FALSE),0)</f>
        <v>0</v>
      </c>
      <c r="AD175" s="52" t="str">
        <f t="shared" ca="1" si="262"/>
        <v/>
      </c>
      <c r="AE175" s="68">
        <f ca="1">IFERROR(VLOOKUP(AD175,'（様式１号）３整理番号表'!$B$26:$H$31,2,FALSE),0)</f>
        <v>0</v>
      </c>
      <c r="AF175" s="52" t="str">
        <f t="shared" ca="1" si="269"/>
        <v/>
      </c>
      <c r="AG175" s="68">
        <f ca="1">IFERROR(VLOOKUP(AF175,'（様式１号）３整理番号表'!$J$5:$N$59,2,FALSE),0)</f>
        <v>0</v>
      </c>
      <c r="AH175" s="51" t="str">
        <f t="shared" ca="1" si="270"/>
        <v/>
      </c>
      <c r="AI175" s="68">
        <f ca="1">IFERROR(VLOOKUP(AH175,'（様式１号）３整理番号表'!$P$5:$R$29,2,FALSE),0)</f>
        <v>0</v>
      </c>
      <c r="AJ175" s="71" t="str">
        <f t="shared" ca="1" si="271"/>
        <v/>
      </c>
      <c r="AK175" s="71" t="str">
        <f t="shared" ca="1" si="272"/>
        <v/>
      </c>
      <c r="AL175" s="71"/>
      <c r="AM175" s="51" t="str">
        <f t="shared" ca="1" si="273"/>
        <v/>
      </c>
      <c r="AN175" s="68">
        <f ca="1">IFERROR(VLOOKUP(AM175,'（様式１号）３整理番号表'!$P$5:$R$29,2,FALSE),0)</f>
        <v>0</v>
      </c>
      <c r="AO175" s="52" t="str">
        <f t="shared" ca="1" si="274"/>
        <v/>
      </c>
      <c r="AP175" s="68">
        <f t="shared" ca="1" si="338"/>
        <v>0</v>
      </c>
      <c r="AQ175" s="52" t="str">
        <f t="shared" ca="1" si="275"/>
        <v/>
      </c>
      <c r="AR175" s="23" t="str">
        <f t="shared" ca="1" si="276"/>
        <v/>
      </c>
      <c r="AS175" s="68" t="str">
        <f t="shared" ca="1" si="339"/>
        <v/>
      </c>
      <c r="AT175" s="188" t="str">
        <f t="shared" ca="1" si="277"/>
        <v/>
      </c>
      <c r="AU175" s="55" t="str">
        <f t="shared" ca="1" si="278"/>
        <v/>
      </c>
      <c r="AV175" s="655" t="str">
        <f t="shared" ca="1" si="362"/>
        <v/>
      </c>
      <c r="AW175" s="655" t="str">
        <f t="shared" ca="1" si="362"/>
        <v/>
      </c>
      <c r="AX175" s="655" t="str">
        <f t="shared" ca="1" si="362"/>
        <v/>
      </c>
      <c r="AY175" s="655" t="str">
        <f t="shared" ca="1" si="362"/>
        <v/>
      </c>
      <c r="AZ175" s="655" t="str">
        <f t="shared" ca="1" si="279"/>
        <v/>
      </c>
      <c r="BA175" s="655" t="str">
        <f t="shared" ca="1" si="363"/>
        <v/>
      </c>
      <c r="BB175" s="655" t="str">
        <f t="shared" ca="1" si="363"/>
        <v/>
      </c>
      <c r="BC175" s="655" t="str">
        <f t="shared" ca="1" si="363"/>
        <v/>
      </c>
      <c r="BD175" s="51" t="str">
        <f t="shared" ca="1" si="280"/>
        <v/>
      </c>
      <c r="BE175" s="52" t="str">
        <f t="shared" ca="1" si="281"/>
        <v/>
      </c>
      <c r="BF175" s="69">
        <f ca="1">IF(BD175&lt;&gt;"",INDEX('（様式１号）３整理番号表'!$AB$7:$AQ$12,MATCH(BD175,'（様式１号）３整理番号表'!$AA$7:$AA$12,0),MATCH(BE175,'（様式１号）３整理番号表'!$AB$6:$AQ$6,0)),0)</f>
        <v>0</v>
      </c>
      <c r="BG175" s="71" t="str">
        <f t="shared" ca="1" si="340"/>
        <v/>
      </c>
      <c r="BH175" s="54" t="str">
        <f t="shared" ca="1" si="341"/>
        <v/>
      </c>
      <c r="BI175" s="55" t="str">
        <f t="shared" ca="1" si="282"/>
        <v/>
      </c>
      <c r="BJ175" s="54" t="str">
        <f t="shared" ca="1" si="283"/>
        <v/>
      </c>
      <c r="BK175" s="53" t="str">
        <f t="shared" ca="1" si="284"/>
        <v/>
      </c>
      <c r="BL175" s="56" t="str">
        <f t="shared" ca="1" si="285"/>
        <v/>
      </c>
      <c r="BM175" s="57" t="str">
        <f t="shared" ca="1" si="286"/>
        <v/>
      </c>
      <c r="BN175" s="58" t="str">
        <f t="shared" ca="1" si="287"/>
        <v/>
      </c>
      <c r="BO175" s="56" t="str">
        <f t="shared" ca="1" si="288"/>
        <v/>
      </c>
      <c r="BP175" s="72" t="str">
        <f t="shared" ca="1" si="289"/>
        <v/>
      </c>
      <c r="BQ175" s="70" t="str">
        <f t="shared" ca="1" si="290"/>
        <v/>
      </c>
      <c r="BR175" s="160" t="str">
        <f t="shared" ca="1" si="323"/>
        <v/>
      </c>
      <c r="BS175" s="638" t="str">
        <f t="shared" ca="1" si="291"/>
        <v/>
      </c>
      <c r="BT175" s="51" t="str">
        <f t="shared" ca="1" si="292"/>
        <v/>
      </c>
      <c r="BU175" s="59" t="str">
        <f t="shared" ca="1" si="293"/>
        <v/>
      </c>
      <c r="BV175" s="60" t="str">
        <f t="shared" ca="1" si="294"/>
        <v/>
      </c>
      <c r="BW175" s="209">
        <f ca="1">IF('ポイント要件確認等（個別表）'!AD175=1,ROUNDDOWN('ポイント要件確認等（個別表）'!AV175,-3),IF('ポイント要件確認等（個別表）'!AD175=2,ROUNDDOWN('ポイント要件確認等（個別表）'!BH175,-3),IF('ポイント要件確認等（個別表）'!AD175=3,ROUNDDOWN('ポイント要件確認等（個別表）'!BT175,-3),0)))</f>
        <v>0</v>
      </c>
      <c r="BX175" s="60" t="str">
        <f t="shared" ca="1" si="295"/>
        <v/>
      </c>
      <c r="BY175" s="210" t="e">
        <f t="shared" ca="1" si="342"/>
        <v>#VALUE!</v>
      </c>
      <c r="BZ175" s="210">
        <f t="shared" ca="1" si="343"/>
        <v>0</v>
      </c>
      <c r="CA175" s="60" t="str">
        <f t="shared" ca="1" si="296"/>
        <v/>
      </c>
      <c r="CB175" s="60" t="str">
        <f t="shared" ca="1" si="297"/>
        <v/>
      </c>
      <c r="CC175" s="636"/>
      <c r="CD175" s="60" t="str">
        <f t="shared" ca="1" si="298"/>
        <v/>
      </c>
      <c r="CE175" s="161" t="str">
        <f t="shared" ca="1" si="299"/>
        <v/>
      </c>
      <c r="CF175" s="225" t="str">
        <f t="shared" ca="1" si="300"/>
        <v>含税額</v>
      </c>
      <c r="CG175" s="226" t="str">
        <f t="shared" ca="1" si="301"/>
        <v/>
      </c>
      <c r="CH175" s="61"/>
      <c r="CI175" s="223"/>
      <c r="CJ175" s="213">
        <v>165</v>
      </c>
      <c r="CK175" s="218"/>
      <c r="CL175" s="51"/>
      <c r="CM175" s="68" t="str">
        <f>IFERROR(VLOOKUP(CL175,'（様式１号）３整理番号表'!$T$5:$V$15,2,FALSE),"")</f>
        <v/>
      </c>
      <c r="CN175" s="52"/>
      <c r="CO175" s="68" t="str">
        <f>IFERROR(VLOOKUP(CN175,'（様式１号）３整理番号表'!$T$19:$V$24,2,FALSE),"")</f>
        <v/>
      </c>
      <c r="CP175" s="52"/>
      <c r="CQ175" s="210">
        <f t="shared" si="344"/>
        <v>0</v>
      </c>
      <c r="CR175" s="227">
        <f t="shared" si="345"/>
        <v>0</v>
      </c>
      <c r="CS175" s="335" t="str">
        <f t="shared" ca="1" si="324"/>
        <v/>
      </c>
      <c r="CT175" s="31" t="str">
        <f t="shared" ca="1" si="302"/>
        <v/>
      </c>
      <c r="CU175" s="30" t="str">
        <f t="shared" ca="1" si="325"/>
        <v/>
      </c>
      <c r="CV175" s="236" t="str">
        <f t="shared" ca="1" si="303"/>
        <v/>
      </c>
      <c r="CW175" s="236" t="str">
        <f t="shared" ca="1" si="304"/>
        <v/>
      </c>
      <c r="CX175" s="236" t="str">
        <f t="shared" ca="1" si="305"/>
        <v/>
      </c>
      <c r="CY175" s="236" t="str">
        <f t="shared" ca="1" si="306"/>
        <v/>
      </c>
      <c r="CZ175" s="296" t="str">
        <f ca="1">IFERROR(VLOOKUP($CS175,'（様式１号）３整理番号表'!$Z$19:$AB$32,3,FALSE),"")</f>
        <v/>
      </c>
      <c r="DA175" s="239" t="str">
        <f t="shared" ca="1" si="307"/>
        <v/>
      </c>
      <c r="DB175" s="5"/>
      <c r="DC175" s="301" t="str">
        <f t="shared" ca="1" si="326"/>
        <v/>
      </c>
      <c r="DD175" s="304" t="str">
        <f t="shared" ca="1" si="329"/>
        <v/>
      </c>
      <c r="DE175" s="293" t="str">
        <f t="shared" ca="1" si="330"/>
        <v/>
      </c>
      <c r="DF175" s="293" t="str">
        <f t="shared" ca="1" si="331"/>
        <v/>
      </c>
      <c r="DG175" s="293" t="str">
        <f t="shared" ca="1" si="332"/>
        <v/>
      </c>
      <c r="DH175" s="293" t="str">
        <f t="shared" ca="1" si="333"/>
        <v/>
      </c>
      <c r="DI175" s="309" t="str">
        <f t="shared" ca="1" si="334"/>
        <v/>
      </c>
      <c r="DJ175" s="315" t="str">
        <f t="shared" ca="1" si="308"/>
        <v/>
      </c>
      <c r="DK175" s="5" t="str">
        <f t="shared" ca="1" si="335"/>
        <v/>
      </c>
      <c r="DL175" s="6"/>
      <c r="DM175" s="304"/>
      <c r="DN175" s="7"/>
      <c r="DO175" s="7"/>
      <c r="DP175" s="7"/>
      <c r="DQ175" s="7"/>
      <c r="DR175" s="298" t="str">
        <f>IFERROR(VLOOKUP($DL175,'（様式１号）３整理番号表'!$Z$19:$AB$32,3,FALSE),"")</f>
        <v/>
      </c>
      <c r="DS175" s="239" t="str">
        <f t="shared" si="309"/>
        <v/>
      </c>
      <c r="DT175" s="5"/>
      <c r="DU175" s="8"/>
      <c r="DV175" s="62" t="str">
        <f t="shared" ca="1" si="310"/>
        <v/>
      </c>
      <c r="DX175" s="320">
        <f t="shared" ca="1" si="364"/>
        <v>0</v>
      </c>
      <c r="DY175" s="320">
        <f t="shared" ca="1" si="364"/>
        <v>0</v>
      </c>
      <c r="DZ175" s="320">
        <f t="shared" ca="1" si="364"/>
        <v>0</v>
      </c>
      <c r="EA175" s="320">
        <f t="shared" ca="1" si="364"/>
        <v>0</v>
      </c>
      <c r="EB175" s="320">
        <f t="shared" ca="1" si="364"/>
        <v>0</v>
      </c>
      <c r="EC175" s="320">
        <f t="shared" ca="1" si="364"/>
        <v>0</v>
      </c>
      <c r="ED175" s="320">
        <f t="shared" ca="1" si="364"/>
        <v>0</v>
      </c>
      <c r="EE175" s="320">
        <f t="shared" ca="1" si="364"/>
        <v>0</v>
      </c>
      <c r="EF175" s="320">
        <f t="shared" ca="1" si="364"/>
        <v>0</v>
      </c>
      <c r="EG175" s="320">
        <f t="shared" ca="1" si="364"/>
        <v>0</v>
      </c>
      <c r="EH175" s="320">
        <f t="shared" ca="1" si="364"/>
        <v>0</v>
      </c>
      <c r="EI175" s="320">
        <f t="shared" ca="1" si="364"/>
        <v>0</v>
      </c>
      <c r="EJ175" s="320">
        <f t="shared" ca="1" si="364"/>
        <v>0</v>
      </c>
      <c r="EK175" s="320">
        <f t="shared" ca="1" si="364"/>
        <v>0</v>
      </c>
      <c r="EM175" s="278" t="str">
        <f t="shared" ca="1" si="360"/>
        <v/>
      </c>
      <c r="EN175" s="278" t="str">
        <f t="shared" ca="1" si="327"/>
        <v/>
      </c>
      <c r="EO175" s="278" t="str">
        <f t="shared" ca="1" si="328"/>
        <v/>
      </c>
      <c r="EP175" s="278" t="str">
        <f t="shared" ca="1" si="311"/>
        <v/>
      </c>
      <c r="EQ175" s="278" t="str">
        <f ca="1">IFERROR(INDEX('郵便番号（石川県）'!$A$3:$F$2574,MATCH(INDIRECT("'("&amp;EM175&amp;")'!E7"),'郵便番号（石川県）'!$A$3:$A$2574,0),6),"")</f>
        <v/>
      </c>
      <c r="ER175" s="278" t="str">
        <f ca="1">IFERROR(INDEX('郵便番号（石川県）'!$A$3:$F$2574,MATCH(INDIRECT("'("&amp;$EM175&amp;")'!E7"),'郵便番号（石川県）'!$A$3:$A$2574,0),5),"")</f>
        <v/>
      </c>
      <c r="ES175" s="278" t="str">
        <f t="shared" ca="1" si="312"/>
        <v/>
      </c>
      <c r="ET175" s="278" t="str">
        <f t="shared" ca="1" si="313"/>
        <v/>
      </c>
      <c r="EU175" s="278" t="str">
        <f t="shared" ca="1" si="314"/>
        <v/>
      </c>
      <c r="EV175" s="278" t="str">
        <f t="shared" ca="1" si="315"/>
        <v/>
      </c>
      <c r="EW175" s="278" t="str">
        <f t="shared" ca="1" si="316"/>
        <v/>
      </c>
      <c r="EX175" s="278" t="str">
        <f t="shared" ca="1" si="317"/>
        <v/>
      </c>
      <c r="EY175" s="278" t="str">
        <f t="shared" ca="1" si="318"/>
        <v/>
      </c>
      <c r="EZ175" s="278" t="str">
        <f t="shared" ca="1" si="319"/>
        <v/>
      </c>
      <c r="FA175" s="278" t="str">
        <f t="shared" ca="1" si="320"/>
        <v/>
      </c>
      <c r="FB175" s="661" t="str">
        <f t="shared" ca="1" si="321"/>
        <v/>
      </c>
      <c r="FC175" s="663">
        <v>165</v>
      </c>
      <c r="FD175" s="279" t="str">
        <f t="shared" ca="1" si="322"/>
        <v/>
      </c>
    </row>
    <row r="176" spans="1:160" ht="34.5" customHeight="1" x14ac:dyDescent="0.15">
      <c r="A176" s="401">
        <f t="shared" ca="1" si="24"/>
        <v>0</v>
      </c>
      <c r="B176" s="402">
        <f t="shared" si="261"/>
        <v>1</v>
      </c>
      <c r="C176" s="403">
        <f t="shared" ca="1" si="348"/>
        <v>0</v>
      </c>
      <c r="D176" s="403">
        <f t="shared" ca="1" si="349"/>
        <v>0</v>
      </c>
      <c r="E176" s="403">
        <f t="shared" ca="1" si="350"/>
        <v>0</v>
      </c>
      <c r="F176" s="403">
        <f t="shared" ca="1" si="351"/>
        <v>0</v>
      </c>
      <c r="G176" s="403">
        <f t="shared" ca="1" si="352"/>
        <v>0</v>
      </c>
      <c r="H176" s="403">
        <f t="shared" si="353"/>
        <v>0</v>
      </c>
      <c r="I176" s="403">
        <f t="shared" ca="1" si="354"/>
        <v>0</v>
      </c>
      <c r="J176" s="403">
        <f t="shared" ca="1" si="355"/>
        <v>0</v>
      </c>
      <c r="K176" s="402">
        <f t="shared" ca="1" si="356"/>
        <v>0</v>
      </c>
      <c r="L176" s="402">
        <f t="shared" ca="1" si="357"/>
        <v>0</v>
      </c>
      <c r="M176" s="402">
        <f t="shared" ca="1" si="358"/>
        <v>0</v>
      </c>
      <c r="N176" s="404" t="str">
        <f t="shared" ca="1" si="359"/>
        <v>石川県</v>
      </c>
      <c r="O176" s="63"/>
      <c r="P176" s="145" t="s">
        <v>412</v>
      </c>
      <c r="Q176" s="322" t="str">
        <f t="shared" ca="1" si="263"/>
        <v/>
      </c>
      <c r="R176" s="322" t="str">
        <f t="shared" ca="1" si="264"/>
        <v/>
      </c>
      <c r="S176" s="32" t="str">
        <f t="shared" ca="1" si="346"/>
        <v/>
      </c>
      <c r="T176" s="32" t="str">
        <f t="shared" ca="1" si="347"/>
        <v/>
      </c>
      <c r="U176" s="186" t="str">
        <f t="shared" ca="1" si="265"/>
        <v/>
      </c>
      <c r="V176" s="326">
        <f ca="1">IFERROR(VLOOKUP(U176,'（様式１号）３整理番号表'!$B$4:$H$5,2,FALSE),0)</f>
        <v>0</v>
      </c>
      <c r="W176" s="67">
        <f t="shared" ca="1" si="337"/>
        <v>0</v>
      </c>
      <c r="X176" s="23" t="str">
        <f t="shared" ca="1" si="336"/>
        <v/>
      </c>
      <c r="Y176" s="52" t="str">
        <f t="shared" ca="1" si="266"/>
        <v/>
      </c>
      <c r="Z176" s="68">
        <f ca="1">IFERROR(VLOOKUP(Y176,'（様式１号）３整理番号表'!$B$10:$H$16,2,FALSE),0)</f>
        <v>0</v>
      </c>
      <c r="AA176" s="52" t="str">
        <f t="shared" ca="1" si="267"/>
        <v/>
      </c>
      <c r="AB176" s="52" t="str">
        <f t="shared" ca="1" si="268"/>
        <v/>
      </c>
      <c r="AC176" s="68">
        <f ca="1">IFERROR(VLOOKUP(AB176,'（様式１号）３整理番号表'!$B$21:$H$22,2,FALSE),0)</f>
        <v>0</v>
      </c>
      <c r="AD176" s="52" t="str">
        <f t="shared" ca="1" si="262"/>
        <v/>
      </c>
      <c r="AE176" s="68">
        <f ca="1">IFERROR(VLOOKUP(AD176,'（様式１号）３整理番号表'!$B$26:$H$31,2,FALSE),0)</f>
        <v>0</v>
      </c>
      <c r="AF176" s="52" t="str">
        <f t="shared" ca="1" si="269"/>
        <v/>
      </c>
      <c r="AG176" s="68">
        <f ca="1">IFERROR(VLOOKUP(AF176,'（様式１号）３整理番号表'!$J$5:$N$59,2,FALSE),0)</f>
        <v>0</v>
      </c>
      <c r="AH176" s="51" t="str">
        <f t="shared" ca="1" si="270"/>
        <v/>
      </c>
      <c r="AI176" s="68">
        <f ca="1">IFERROR(VLOOKUP(AH176,'（様式１号）３整理番号表'!$P$5:$R$29,2,FALSE),0)</f>
        <v>0</v>
      </c>
      <c r="AJ176" s="71" t="str">
        <f t="shared" ca="1" si="271"/>
        <v/>
      </c>
      <c r="AK176" s="71" t="str">
        <f t="shared" ca="1" si="272"/>
        <v/>
      </c>
      <c r="AL176" s="71"/>
      <c r="AM176" s="51" t="str">
        <f t="shared" ca="1" si="273"/>
        <v/>
      </c>
      <c r="AN176" s="68">
        <f ca="1">IFERROR(VLOOKUP(AM176,'（様式１号）３整理番号表'!$P$5:$R$29,2,FALSE),0)</f>
        <v>0</v>
      </c>
      <c r="AO176" s="52" t="str">
        <f t="shared" ca="1" si="274"/>
        <v/>
      </c>
      <c r="AP176" s="68">
        <f t="shared" ca="1" si="338"/>
        <v>0</v>
      </c>
      <c r="AQ176" s="52" t="str">
        <f t="shared" ca="1" si="275"/>
        <v/>
      </c>
      <c r="AR176" s="23" t="str">
        <f t="shared" ca="1" si="276"/>
        <v/>
      </c>
      <c r="AS176" s="68" t="str">
        <f t="shared" ca="1" si="339"/>
        <v/>
      </c>
      <c r="AT176" s="188" t="str">
        <f t="shared" ca="1" si="277"/>
        <v/>
      </c>
      <c r="AU176" s="55" t="str">
        <f t="shared" ca="1" si="278"/>
        <v/>
      </c>
      <c r="AV176" s="655" t="str">
        <f t="shared" ca="1" si="362"/>
        <v/>
      </c>
      <c r="AW176" s="655" t="str">
        <f t="shared" ca="1" si="362"/>
        <v/>
      </c>
      <c r="AX176" s="655" t="str">
        <f t="shared" ca="1" si="362"/>
        <v/>
      </c>
      <c r="AY176" s="655" t="str">
        <f t="shared" ca="1" si="362"/>
        <v/>
      </c>
      <c r="AZ176" s="655" t="str">
        <f t="shared" ca="1" si="279"/>
        <v/>
      </c>
      <c r="BA176" s="655" t="str">
        <f t="shared" ca="1" si="363"/>
        <v/>
      </c>
      <c r="BB176" s="655" t="str">
        <f t="shared" ca="1" si="363"/>
        <v/>
      </c>
      <c r="BC176" s="655" t="str">
        <f t="shared" ca="1" si="363"/>
        <v/>
      </c>
      <c r="BD176" s="51" t="str">
        <f t="shared" ca="1" si="280"/>
        <v/>
      </c>
      <c r="BE176" s="52" t="str">
        <f t="shared" ca="1" si="281"/>
        <v/>
      </c>
      <c r="BF176" s="69">
        <f ca="1">IF(BD176&lt;&gt;"",INDEX('（様式１号）３整理番号表'!$AB$7:$AQ$12,MATCH(BD176,'（様式１号）３整理番号表'!$AA$7:$AA$12,0),MATCH(BE176,'（様式１号）３整理番号表'!$AB$6:$AQ$6,0)),0)</f>
        <v>0</v>
      </c>
      <c r="BG176" s="71" t="str">
        <f t="shared" ca="1" si="340"/>
        <v/>
      </c>
      <c r="BH176" s="54" t="str">
        <f t="shared" ca="1" si="341"/>
        <v/>
      </c>
      <c r="BI176" s="55" t="str">
        <f t="shared" ca="1" si="282"/>
        <v/>
      </c>
      <c r="BJ176" s="54" t="str">
        <f t="shared" ca="1" si="283"/>
        <v/>
      </c>
      <c r="BK176" s="53" t="str">
        <f t="shared" ca="1" si="284"/>
        <v/>
      </c>
      <c r="BL176" s="56" t="str">
        <f t="shared" ca="1" si="285"/>
        <v/>
      </c>
      <c r="BM176" s="57" t="str">
        <f t="shared" ca="1" si="286"/>
        <v/>
      </c>
      <c r="BN176" s="58" t="str">
        <f t="shared" ca="1" si="287"/>
        <v/>
      </c>
      <c r="BO176" s="56" t="str">
        <f t="shared" ca="1" si="288"/>
        <v/>
      </c>
      <c r="BP176" s="72" t="str">
        <f t="shared" ca="1" si="289"/>
        <v/>
      </c>
      <c r="BQ176" s="70" t="str">
        <f t="shared" ca="1" si="290"/>
        <v/>
      </c>
      <c r="BR176" s="160" t="str">
        <f t="shared" ca="1" si="323"/>
        <v/>
      </c>
      <c r="BS176" s="638" t="str">
        <f t="shared" ca="1" si="291"/>
        <v/>
      </c>
      <c r="BT176" s="51" t="str">
        <f t="shared" ca="1" si="292"/>
        <v/>
      </c>
      <c r="BU176" s="59" t="str">
        <f t="shared" ca="1" si="293"/>
        <v/>
      </c>
      <c r="BV176" s="60" t="str">
        <f t="shared" ca="1" si="294"/>
        <v/>
      </c>
      <c r="BW176" s="209">
        <f ca="1">IF('ポイント要件確認等（個別表）'!AD176=1,ROUNDDOWN('ポイント要件確認等（個別表）'!AV176,-3),IF('ポイント要件確認等（個別表）'!AD176=2,ROUNDDOWN('ポイント要件確認等（個別表）'!BH176,-3),IF('ポイント要件確認等（個別表）'!AD176=3,ROUNDDOWN('ポイント要件確認等（個別表）'!BT176,-3),0)))</f>
        <v>0</v>
      </c>
      <c r="BX176" s="60" t="str">
        <f t="shared" ca="1" si="295"/>
        <v/>
      </c>
      <c r="BY176" s="210" t="e">
        <f t="shared" ca="1" si="342"/>
        <v>#VALUE!</v>
      </c>
      <c r="BZ176" s="210">
        <f t="shared" ca="1" si="343"/>
        <v>0</v>
      </c>
      <c r="CA176" s="60" t="str">
        <f t="shared" ca="1" si="296"/>
        <v/>
      </c>
      <c r="CB176" s="60" t="str">
        <f t="shared" ca="1" si="297"/>
        <v/>
      </c>
      <c r="CC176" s="636"/>
      <c r="CD176" s="60" t="str">
        <f t="shared" ca="1" si="298"/>
        <v/>
      </c>
      <c r="CE176" s="161" t="str">
        <f t="shared" ca="1" si="299"/>
        <v/>
      </c>
      <c r="CF176" s="225" t="str">
        <f t="shared" ca="1" si="300"/>
        <v>含税額</v>
      </c>
      <c r="CG176" s="226" t="str">
        <f t="shared" ca="1" si="301"/>
        <v/>
      </c>
      <c r="CH176" s="61"/>
      <c r="CI176" s="223"/>
      <c r="CJ176" s="213">
        <v>166</v>
      </c>
      <c r="CK176" s="218"/>
      <c r="CL176" s="51"/>
      <c r="CM176" s="68" t="str">
        <f>IFERROR(VLOOKUP(CL176,'（様式１号）３整理番号表'!$T$5:$V$15,2,FALSE),"")</f>
        <v/>
      </c>
      <c r="CN176" s="52"/>
      <c r="CO176" s="68" t="str">
        <f>IFERROR(VLOOKUP(CN176,'（様式１号）３整理番号表'!$T$19:$V$24,2,FALSE),"")</f>
        <v/>
      </c>
      <c r="CP176" s="52"/>
      <c r="CQ176" s="210">
        <f t="shared" si="344"/>
        <v>0</v>
      </c>
      <c r="CR176" s="227">
        <f t="shared" si="345"/>
        <v>0</v>
      </c>
      <c r="CS176" s="335" t="str">
        <f t="shared" ca="1" si="324"/>
        <v/>
      </c>
      <c r="CT176" s="31" t="str">
        <f t="shared" ca="1" si="302"/>
        <v/>
      </c>
      <c r="CU176" s="30" t="str">
        <f t="shared" ca="1" si="325"/>
        <v/>
      </c>
      <c r="CV176" s="236" t="str">
        <f t="shared" ca="1" si="303"/>
        <v/>
      </c>
      <c r="CW176" s="236" t="str">
        <f t="shared" ca="1" si="304"/>
        <v/>
      </c>
      <c r="CX176" s="236" t="str">
        <f t="shared" ca="1" si="305"/>
        <v/>
      </c>
      <c r="CY176" s="236" t="str">
        <f t="shared" ca="1" si="306"/>
        <v/>
      </c>
      <c r="CZ176" s="296" t="str">
        <f ca="1">IFERROR(VLOOKUP($CS176,'（様式１号）３整理番号表'!$Z$19:$AB$32,3,FALSE),"")</f>
        <v/>
      </c>
      <c r="DA176" s="239" t="str">
        <f t="shared" ca="1" si="307"/>
        <v/>
      </c>
      <c r="DB176" s="5"/>
      <c r="DC176" s="301" t="str">
        <f t="shared" ca="1" si="326"/>
        <v/>
      </c>
      <c r="DD176" s="304" t="str">
        <f t="shared" ca="1" si="329"/>
        <v/>
      </c>
      <c r="DE176" s="293" t="str">
        <f t="shared" ca="1" si="330"/>
        <v/>
      </c>
      <c r="DF176" s="293" t="str">
        <f t="shared" ca="1" si="331"/>
        <v/>
      </c>
      <c r="DG176" s="293" t="str">
        <f t="shared" ca="1" si="332"/>
        <v/>
      </c>
      <c r="DH176" s="293" t="str">
        <f t="shared" ca="1" si="333"/>
        <v/>
      </c>
      <c r="DI176" s="309" t="str">
        <f t="shared" ca="1" si="334"/>
        <v/>
      </c>
      <c r="DJ176" s="315" t="str">
        <f t="shared" ca="1" si="308"/>
        <v/>
      </c>
      <c r="DK176" s="5" t="str">
        <f t="shared" ca="1" si="335"/>
        <v/>
      </c>
      <c r="DL176" s="6"/>
      <c r="DM176" s="304"/>
      <c r="DN176" s="7"/>
      <c r="DO176" s="7"/>
      <c r="DP176" s="7"/>
      <c r="DQ176" s="7"/>
      <c r="DR176" s="298" t="str">
        <f>IFERROR(VLOOKUP($DL176,'（様式１号）３整理番号表'!$Z$19:$AB$32,3,FALSE),"")</f>
        <v/>
      </c>
      <c r="DS176" s="239" t="str">
        <f t="shared" si="309"/>
        <v/>
      </c>
      <c r="DT176" s="5"/>
      <c r="DU176" s="8"/>
      <c r="DV176" s="62" t="str">
        <f t="shared" ca="1" si="310"/>
        <v/>
      </c>
      <c r="DX176" s="320">
        <f t="shared" ca="1" si="364"/>
        <v>0</v>
      </c>
      <c r="DY176" s="320">
        <f t="shared" ca="1" si="364"/>
        <v>0</v>
      </c>
      <c r="DZ176" s="320">
        <f t="shared" ca="1" si="364"/>
        <v>0</v>
      </c>
      <c r="EA176" s="320">
        <f t="shared" ca="1" si="364"/>
        <v>0</v>
      </c>
      <c r="EB176" s="320">
        <f t="shared" ca="1" si="364"/>
        <v>0</v>
      </c>
      <c r="EC176" s="320">
        <f t="shared" ca="1" si="364"/>
        <v>0</v>
      </c>
      <c r="ED176" s="320">
        <f t="shared" ca="1" si="364"/>
        <v>0</v>
      </c>
      <c r="EE176" s="320">
        <f t="shared" ca="1" si="364"/>
        <v>0</v>
      </c>
      <c r="EF176" s="320">
        <f t="shared" ca="1" si="364"/>
        <v>0</v>
      </c>
      <c r="EG176" s="320">
        <f t="shared" ca="1" si="364"/>
        <v>0</v>
      </c>
      <c r="EH176" s="320">
        <f t="shared" ca="1" si="364"/>
        <v>0</v>
      </c>
      <c r="EI176" s="320">
        <f t="shared" ca="1" si="364"/>
        <v>0</v>
      </c>
      <c r="EJ176" s="320">
        <f t="shared" ca="1" si="364"/>
        <v>0</v>
      </c>
      <c r="EK176" s="320">
        <f t="shared" ca="1" si="364"/>
        <v>0</v>
      </c>
      <c r="EM176" s="278" t="str">
        <f t="shared" ca="1" si="360"/>
        <v/>
      </c>
      <c r="EN176" s="278" t="str">
        <f t="shared" ca="1" si="327"/>
        <v/>
      </c>
      <c r="EO176" s="278" t="str">
        <f t="shared" ca="1" si="328"/>
        <v/>
      </c>
      <c r="EP176" s="278" t="str">
        <f t="shared" ca="1" si="311"/>
        <v/>
      </c>
      <c r="EQ176" s="278" t="str">
        <f ca="1">IFERROR(INDEX('郵便番号（石川県）'!$A$3:$F$2574,MATCH(INDIRECT("'("&amp;EM176&amp;")'!E7"),'郵便番号（石川県）'!$A$3:$A$2574,0),6),"")</f>
        <v/>
      </c>
      <c r="ER176" s="278" t="str">
        <f ca="1">IFERROR(INDEX('郵便番号（石川県）'!$A$3:$F$2574,MATCH(INDIRECT("'("&amp;$EM176&amp;")'!E7"),'郵便番号（石川県）'!$A$3:$A$2574,0),5),"")</f>
        <v/>
      </c>
      <c r="ES176" s="278" t="str">
        <f t="shared" ca="1" si="312"/>
        <v/>
      </c>
      <c r="ET176" s="278" t="str">
        <f t="shared" ca="1" si="313"/>
        <v/>
      </c>
      <c r="EU176" s="278" t="str">
        <f t="shared" ca="1" si="314"/>
        <v/>
      </c>
      <c r="EV176" s="278" t="str">
        <f t="shared" ca="1" si="315"/>
        <v/>
      </c>
      <c r="EW176" s="278" t="str">
        <f t="shared" ca="1" si="316"/>
        <v/>
      </c>
      <c r="EX176" s="278" t="str">
        <f t="shared" ca="1" si="317"/>
        <v/>
      </c>
      <c r="EY176" s="278" t="str">
        <f t="shared" ca="1" si="318"/>
        <v/>
      </c>
      <c r="EZ176" s="278" t="str">
        <f t="shared" ca="1" si="319"/>
        <v/>
      </c>
      <c r="FA176" s="278" t="str">
        <f t="shared" ca="1" si="320"/>
        <v/>
      </c>
      <c r="FB176" s="661" t="str">
        <f t="shared" ca="1" si="321"/>
        <v/>
      </c>
      <c r="FC176" s="664">
        <v>166</v>
      </c>
      <c r="FD176" s="279" t="str">
        <f t="shared" ca="1" si="322"/>
        <v/>
      </c>
    </row>
    <row r="177" spans="1:160" ht="34.5" customHeight="1" x14ac:dyDescent="0.15">
      <c r="A177" s="401">
        <f t="shared" ca="1" si="24"/>
        <v>0</v>
      </c>
      <c r="B177" s="402">
        <f t="shared" si="261"/>
        <v>1</v>
      </c>
      <c r="C177" s="403">
        <f t="shared" ca="1" si="348"/>
        <v>0</v>
      </c>
      <c r="D177" s="403">
        <f t="shared" ca="1" si="349"/>
        <v>0</v>
      </c>
      <c r="E177" s="403">
        <f t="shared" ca="1" si="350"/>
        <v>0</v>
      </c>
      <c r="F177" s="403">
        <f t="shared" ca="1" si="351"/>
        <v>0</v>
      </c>
      <c r="G177" s="403">
        <f t="shared" ca="1" si="352"/>
        <v>0</v>
      </c>
      <c r="H177" s="403">
        <f t="shared" si="353"/>
        <v>0</v>
      </c>
      <c r="I177" s="403">
        <f t="shared" ca="1" si="354"/>
        <v>0</v>
      </c>
      <c r="J177" s="403">
        <f t="shared" ca="1" si="355"/>
        <v>0</v>
      </c>
      <c r="K177" s="402">
        <f t="shared" ca="1" si="356"/>
        <v>0</v>
      </c>
      <c r="L177" s="402">
        <f t="shared" ca="1" si="357"/>
        <v>0</v>
      </c>
      <c r="M177" s="402">
        <f t="shared" ca="1" si="358"/>
        <v>0</v>
      </c>
      <c r="N177" s="404" t="str">
        <f t="shared" ca="1" si="359"/>
        <v>石川県</v>
      </c>
      <c r="O177" s="63"/>
      <c r="P177" s="145" t="s">
        <v>412</v>
      </c>
      <c r="Q177" s="322" t="str">
        <f t="shared" ca="1" si="263"/>
        <v/>
      </c>
      <c r="R177" s="322" t="str">
        <f t="shared" ca="1" si="264"/>
        <v/>
      </c>
      <c r="S177" s="32" t="str">
        <f t="shared" ca="1" si="346"/>
        <v/>
      </c>
      <c r="T177" s="32" t="str">
        <f t="shared" ca="1" si="347"/>
        <v/>
      </c>
      <c r="U177" s="186" t="str">
        <f t="shared" ca="1" si="265"/>
        <v/>
      </c>
      <c r="V177" s="326">
        <f ca="1">IFERROR(VLOOKUP(U177,'（様式１号）３整理番号表'!$B$4:$H$5,2,FALSE),0)</f>
        <v>0</v>
      </c>
      <c r="W177" s="67">
        <f t="shared" ca="1" si="337"/>
        <v>0</v>
      </c>
      <c r="X177" s="23" t="str">
        <f t="shared" ca="1" si="336"/>
        <v/>
      </c>
      <c r="Y177" s="52" t="str">
        <f t="shared" ca="1" si="266"/>
        <v/>
      </c>
      <c r="Z177" s="68">
        <f ca="1">IFERROR(VLOOKUP(Y177,'（様式１号）３整理番号表'!$B$10:$H$16,2,FALSE),0)</f>
        <v>0</v>
      </c>
      <c r="AA177" s="52" t="str">
        <f t="shared" ca="1" si="267"/>
        <v/>
      </c>
      <c r="AB177" s="52" t="str">
        <f t="shared" ca="1" si="268"/>
        <v/>
      </c>
      <c r="AC177" s="68">
        <f ca="1">IFERROR(VLOOKUP(AB177,'（様式１号）３整理番号表'!$B$21:$H$22,2,FALSE),0)</f>
        <v>0</v>
      </c>
      <c r="AD177" s="52" t="str">
        <f t="shared" ca="1" si="262"/>
        <v/>
      </c>
      <c r="AE177" s="68">
        <f ca="1">IFERROR(VLOOKUP(AD177,'（様式１号）３整理番号表'!$B$26:$H$31,2,FALSE),0)</f>
        <v>0</v>
      </c>
      <c r="AF177" s="52" t="str">
        <f t="shared" ca="1" si="269"/>
        <v/>
      </c>
      <c r="AG177" s="68">
        <f ca="1">IFERROR(VLOOKUP(AF177,'（様式１号）３整理番号表'!$J$5:$N$59,2,FALSE),0)</f>
        <v>0</v>
      </c>
      <c r="AH177" s="51" t="str">
        <f t="shared" ca="1" si="270"/>
        <v/>
      </c>
      <c r="AI177" s="68">
        <f ca="1">IFERROR(VLOOKUP(AH177,'（様式１号）３整理番号表'!$P$5:$R$29,2,FALSE),0)</f>
        <v>0</v>
      </c>
      <c r="AJ177" s="71" t="str">
        <f t="shared" ca="1" si="271"/>
        <v/>
      </c>
      <c r="AK177" s="71" t="str">
        <f t="shared" ca="1" si="272"/>
        <v/>
      </c>
      <c r="AL177" s="71"/>
      <c r="AM177" s="51" t="str">
        <f t="shared" ca="1" si="273"/>
        <v/>
      </c>
      <c r="AN177" s="68">
        <f ca="1">IFERROR(VLOOKUP(AM177,'（様式１号）３整理番号表'!$P$5:$R$29,2,FALSE),0)</f>
        <v>0</v>
      </c>
      <c r="AO177" s="52" t="str">
        <f t="shared" ca="1" si="274"/>
        <v/>
      </c>
      <c r="AP177" s="68">
        <f t="shared" ca="1" si="338"/>
        <v>0</v>
      </c>
      <c r="AQ177" s="52" t="str">
        <f t="shared" ca="1" si="275"/>
        <v/>
      </c>
      <c r="AR177" s="23" t="str">
        <f t="shared" ca="1" si="276"/>
        <v/>
      </c>
      <c r="AS177" s="68" t="str">
        <f t="shared" ca="1" si="339"/>
        <v/>
      </c>
      <c r="AT177" s="188" t="str">
        <f t="shared" ca="1" si="277"/>
        <v/>
      </c>
      <c r="AU177" s="55" t="str">
        <f t="shared" ca="1" si="278"/>
        <v/>
      </c>
      <c r="AV177" s="655" t="str">
        <f t="shared" ca="1" si="362"/>
        <v/>
      </c>
      <c r="AW177" s="655" t="str">
        <f t="shared" ca="1" si="362"/>
        <v/>
      </c>
      <c r="AX177" s="655" t="str">
        <f t="shared" ca="1" si="362"/>
        <v/>
      </c>
      <c r="AY177" s="655" t="str">
        <f t="shared" ca="1" si="362"/>
        <v/>
      </c>
      <c r="AZ177" s="655" t="str">
        <f t="shared" ca="1" si="279"/>
        <v/>
      </c>
      <c r="BA177" s="655" t="str">
        <f t="shared" ca="1" si="363"/>
        <v/>
      </c>
      <c r="BB177" s="655" t="str">
        <f t="shared" ca="1" si="363"/>
        <v/>
      </c>
      <c r="BC177" s="655" t="str">
        <f t="shared" ca="1" si="363"/>
        <v/>
      </c>
      <c r="BD177" s="51" t="str">
        <f t="shared" ca="1" si="280"/>
        <v/>
      </c>
      <c r="BE177" s="52" t="str">
        <f t="shared" ca="1" si="281"/>
        <v/>
      </c>
      <c r="BF177" s="69">
        <f ca="1">IF(BD177&lt;&gt;"",INDEX('（様式１号）３整理番号表'!$AB$7:$AQ$12,MATCH(BD177,'（様式１号）３整理番号表'!$AA$7:$AA$12,0),MATCH(BE177,'（様式１号）３整理番号表'!$AB$6:$AQ$6,0)),0)</f>
        <v>0</v>
      </c>
      <c r="BG177" s="71" t="str">
        <f t="shared" ca="1" si="340"/>
        <v/>
      </c>
      <c r="BH177" s="54" t="str">
        <f t="shared" ca="1" si="341"/>
        <v/>
      </c>
      <c r="BI177" s="55" t="str">
        <f t="shared" ca="1" si="282"/>
        <v/>
      </c>
      <c r="BJ177" s="54" t="str">
        <f t="shared" ca="1" si="283"/>
        <v/>
      </c>
      <c r="BK177" s="53" t="str">
        <f t="shared" ca="1" si="284"/>
        <v/>
      </c>
      <c r="BL177" s="56" t="str">
        <f t="shared" ca="1" si="285"/>
        <v/>
      </c>
      <c r="BM177" s="57" t="str">
        <f t="shared" ca="1" si="286"/>
        <v/>
      </c>
      <c r="BN177" s="58" t="str">
        <f t="shared" ca="1" si="287"/>
        <v/>
      </c>
      <c r="BO177" s="56" t="str">
        <f t="shared" ca="1" si="288"/>
        <v/>
      </c>
      <c r="BP177" s="72" t="str">
        <f t="shared" ca="1" si="289"/>
        <v/>
      </c>
      <c r="BQ177" s="70" t="str">
        <f t="shared" ca="1" si="290"/>
        <v/>
      </c>
      <c r="BR177" s="160" t="str">
        <f t="shared" ca="1" si="323"/>
        <v/>
      </c>
      <c r="BS177" s="638" t="str">
        <f t="shared" ca="1" si="291"/>
        <v/>
      </c>
      <c r="BT177" s="51" t="str">
        <f t="shared" ca="1" si="292"/>
        <v/>
      </c>
      <c r="BU177" s="59" t="str">
        <f t="shared" ca="1" si="293"/>
        <v/>
      </c>
      <c r="BV177" s="60" t="str">
        <f t="shared" ca="1" si="294"/>
        <v/>
      </c>
      <c r="BW177" s="209">
        <f ca="1">IF('ポイント要件確認等（個別表）'!AD177=1,ROUNDDOWN('ポイント要件確認等（個別表）'!AV177,-3),IF('ポイント要件確認等（個別表）'!AD177=2,ROUNDDOWN('ポイント要件確認等（個別表）'!BH177,-3),IF('ポイント要件確認等（個別表）'!AD177=3,ROUNDDOWN('ポイント要件確認等（個別表）'!BT177,-3),0)))</f>
        <v>0</v>
      </c>
      <c r="BX177" s="60" t="str">
        <f t="shared" ca="1" si="295"/>
        <v/>
      </c>
      <c r="BY177" s="210" t="e">
        <f t="shared" ca="1" si="342"/>
        <v>#VALUE!</v>
      </c>
      <c r="BZ177" s="210">
        <f t="shared" ca="1" si="343"/>
        <v>0</v>
      </c>
      <c r="CA177" s="60" t="str">
        <f t="shared" ca="1" si="296"/>
        <v/>
      </c>
      <c r="CB177" s="60" t="str">
        <f t="shared" ca="1" si="297"/>
        <v/>
      </c>
      <c r="CC177" s="636"/>
      <c r="CD177" s="60" t="str">
        <f t="shared" ca="1" si="298"/>
        <v/>
      </c>
      <c r="CE177" s="161" t="str">
        <f t="shared" ca="1" si="299"/>
        <v/>
      </c>
      <c r="CF177" s="225" t="str">
        <f t="shared" ca="1" si="300"/>
        <v>含税額</v>
      </c>
      <c r="CG177" s="226" t="str">
        <f t="shared" ca="1" si="301"/>
        <v/>
      </c>
      <c r="CH177" s="61"/>
      <c r="CI177" s="223"/>
      <c r="CJ177" s="213">
        <v>167</v>
      </c>
      <c r="CK177" s="218"/>
      <c r="CL177" s="51"/>
      <c r="CM177" s="68" t="str">
        <f>IFERROR(VLOOKUP(CL177,'（様式１号）３整理番号表'!$T$5:$V$15,2,FALSE),"")</f>
        <v/>
      </c>
      <c r="CN177" s="52"/>
      <c r="CO177" s="68" t="str">
        <f>IFERROR(VLOOKUP(CN177,'（様式１号）３整理番号表'!$T$19:$V$24,2,FALSE),"")</f>
        <v/>
      </c>
      <c r="CP177" s="52"/>
      <c r="CQ177" s="210">
        <f t="shared" si="344"/>
        <v>0</v>
      </c>
      <c r="CR177" s="227">
        <f t="shared" si="345"/>
        <v>0</v>
      </c>
      <c r="CS177" s="335" t="str">
        <f t="shared" ca="1" si="324"/>
        <v/>
      </c>
      <c r="CT177" s="31" t="str">
        <f t="shared" ca="1" si="302"/>
        <v/>
      </c>
      <c r="CU177" s="30" t="str">
        <f t="shared" ca="1" si="325"/>
        <v/>
      </c>
      <c r="CV177" s="236" t="str">
        <f t="shared" ca="1" si="303"/>
        <v/>
      </c>
      <c r="CW177" s="236" t="str">
        <f t="shared" ca="1" si="304"/>
        <v/>
      </c>
      <c r="CX177" s="236" t="str">
        <f t="shared" ca="1" si="305"/>
        <v/>
      </c>
      <c r="CY177" s="236" t="str">
        <f t="shared" ca="1" si="306"/>
        <v/>
      </c>
      <c r="CZ177" s="296" t="str">
        <f ca="1">IFERROR(VLOOKUP($CS177,'（様式１号）３整理番号表'!$Z$19:$AB$32,3,FALSE),"")</f>
        <v/>
      </c>
      <c r="DA177" s="239" t="str">
        <f t="shared" ca="1" si="307"/>
        <v/>
      </c>
      <c r="DB177" s="5"/>
      <c r="DC177" s="301" t="str">
        <f t="shared" ca="1" si="326"/>
        <v/>
      </c>
      <c r="DD177" s="304" t="str">
        <f t="shared" ca="1" si="329"/>
        <v/>
      </c>
      <c r="DE177" s="293" t="str">
        <f t="shared" ca="1" si="330"/>
        <v/>
      </c>
      <c r="DF177" s="293" t="str">
        <f t="shared" ca="1" si="331"/>
        <v/>
      </c>
      <c r="DG177" s="293" t="str">
        <f t="shared" ca="1" si="332"/>
        <v/>
      </c>
      <c r="DH177" s="293" t="str">
        <f t="shared" ca="1" si="333"/>
        <v/>
      </c>
      <c r="DI177" s="309" t="str">
        <f t="shared" ca="1" si="334"/>
        <v/>
      </c>
      <c r="DJ177" s="315" t="str">
        <f t="shared" ca="1" si="308"/>
        <v/>
      </c>
      <c r="DK177" s="5" t="str">
        <f t="shared" ca="1" si="335"/>
        <v/>
      </c>
      <c r="DL177" s="6"/>
      <c r="DM177" s="304"/>
      <c r="DN177" s="7"/>
      <c r="DO177" s="7"/>
      <c r="DP177" s="7"/>
      <c r="DQ177" s="7"/>
      <c r="DR177" s="298" t="str">
        <f>IFERROR(VLOOKUP($DL177,'（様式１号）３整理番号表'!$Z$19:$AB$32,3,FALSE),"")</f>
        <v/>
      </c>
      <c r="DS177" s="239" t="str">
        <f t="shared" si="309"/>
        <v/>
      </c>
      <c r="DT177" s="5"/>
      <c r="DU177" s="8"/>
      <c r="DV177" s="62" t="str">
        <f t="shared" ca="1" si="310"/>
        <v/>
      </c>
      <c r="DX177" s="320">
        <f t="shared" ca="1" si="364"/>
        <v>0</v>
      </c>
      <c r="DY177" s="320">
        <f t="shared" ca="1" si="364"/>
        <v>0</v>
      </c>
      <c r="DZ177" s="320">
        <f t="shared" ca="1" si="364"/>
        <v>0</v>
      </c>
      <c r="EA177" s="320">
        <f t="shared" ca="1" si="364"/>
        <v>0</v>
      </c>
      <c r="EB177" s="320">
        <f t="shared" ca="1" si="364"/>
        <v>0</v>
      </c>
      <c r="EC177" s="320">
        <f t="shared" ca="1" si="364"/>
        <v>0</v>
      </c>
      <c r="ED177" s="320">
        <f t="shared" ca="1" si="364"/>
        <v>0</v>
      </c>
      <c r="EE177" s="320">
        <f t="shared" ca="1" si="364"/>
        <v>0</v>
      </c>
      <c r="EF177" s="320">
        <f t="shared" ca="1" si="364"/>
        <v>0</v>
      </c>
      <c r="EG177" s="320">
        <f t="shared" ca="1" si="364"/>
        <v>0</v>
      </c>
      <c r="EH177" s="320">
        <f t="shared" ca="1" si="364"/>
        <v>0</v>
      </c>
      <c r="EI177" s="320">
        <f t="shared" ca="1" si="364"/>
        <v>0</v>
      </c>
      <c r="EJ177" s="320">
        <f t="shared" ca="1" si="364"/>
        <v>0</v>
      </c>
      <c r="EK177" s="320">
        <f t="shared" ca="1" si="364"/>
        <v>0</v>
      </c>
      <c r="EM177" s="278" t="str">
        <f t="shared" ca="1" si="360"/>
        <v/>
      </c>
      <c r="EN177" s="278" t="str">
        <f t="shared" ca="1" si="327"/>
        <v/>
      </c>
      <c r="EO177" s="278" t="str">
        <f t="shared" ca="1" si="328"/>
        <v/>
      </c>
      <c r="EP177" s="278" t="str">
        <f t="shared" ca="1" si="311"/>
        <v/>
      </c>
      <c r="EQ177" s="278" t="str">
        <f ca="1">IFERROR(INDEX('郵便番号（石川県）'!$A$3:$F$2574,MATCH(INDIRECT("'("&amp;EM177&amp;")'!E7"),'郵便番号（石川県）'!$A$3:$A$2574,0),6),"")</f>
        <v/>
      </c>
      <c r="ER177" s="278" t="str">
        <f ca="1">IFERROR(INDEX('郵便番号（石川県）'!$A$3:$F$2574,MATCH(INDIRECT("'("&amp;$EM177&amp;")'!E7"),'郵便番号（石川県）'!$A$3:$A$2574,0),5),"")</f>
        <v/>
      </c>
      <c r="ES177" s="278" t="str">
        <f t="shared" ca="1" si="312"/>
        <v/>
      </c>
      <c r="ET177" s="278" t="str">
        <f t="shared" ca="1" si="313"/>
        <v/>
      </c>
      <c r="EU177" s="278" t="str">
        <f t="shared" ca="1" si="314"/>
        <v/>
      </c>
      <c r="EV177" s="278" t="str">
        <f t="shared" ca="1" si="315"/>
        <v/>
      </c>
      <c r="EW177" s="278" t="str">
        <f t="shared" ca="1" si="316"/>
        <v/>
      </c>
      <c r="EX177" s="278" t="str">
        <f t="shared" ca="1" si="317"/>
        <v/>
      </c>
      <c r="EY177" s="278" t="str">
        <f t="shared" ca="1" si="318"/>
        <v/>
      </c>
      <c r="EZ177" s="278" t="str">
        <f t="shared" ca="1" si="319"/>
        <v/>
      </c>
      <c r="FA177" s="278" t="str">
        <f t="shared" ca="1" si="320"/>
        <v/>
      </c>
      <c r="FB177" s="661" t="str">
        <f t="shared" ca="1" si="321"/>
        <v/>
      </c>
      <c r="FC177" s="663">
        <v>167</v>
      </c>
      <c r="FD177" s="279" t="str">
        <f t="shared" ca="1" si="322"/>
        <v/>
      </c>
    </row>
    <row r="178" spans="1:160" ht="34.5" customHeight="1" x14ac:dyDescent="0.15">
      <c r="A178" s="401">
        <f t="shared" ca="1" si="24"/>
        <v>0</v>
      </c>
      <c r="B178" s="402">
        <f t="shared" si="261"/>
        <v>1</v>
      </c>
      <c r="C178" s="403">
        <f t="shared" ca="1" si="348"/>
        <v>0</v>
      </c>
      <c r="D178" s="403">
        <f t="shared" ca="1" si="349"/>
        <v>0</v>
      </c>
      <c r="E178" s="403">
        <f t="shared" ca="1" si="350"/>
        <v>0</v>
      </c>
      <c r="F178" s="403">
        <f t="shared" ca="1" si="351"/>
        <v>0</v>
      </c>
      <c r="G178" s="403">
        <f t="shared" ca="1" si="352"/>
        <v>0</v>
      </c>
      <c r="H178" s="403">
        <f t="shared" si="353"/>
        <v>0</v>
      </c>
      <c r="I178" s="403">
        <f t="shared" ca="1" si="354"/>
        <v>0</v>
      </c>
      <c r="J178" s="403">
        <f t="shared" ca="1" si="355"/>
        <v>0</v>
      </c>
      <c r="K178" s="402">
        <f t="shared" ca="1" si="356"/>
        <v>0</v>
      </c>
      <c r="L178" s="402">
        <f t="shared" ca="1" si="357"/>
        <v>0</v>
      </c>
      <c r="M178" s="402">
        <f t="shared" ca="1" si="358"/>
        <v>0</v>
      </c>
      <c r="N178" s="404" t="str">
        <f t="shared" ca="1" si="359"/>
        <v>石川県</v>
      </c>
      <c r="O178" s="63"/>
      <c r="P178" s="145" t="s">
        <v>412</v>
      </c>
      <c r="Q178" s="322" t="str">
        <f t="shared" ca="1" si="263"/>
        <v/>
      </c>
      <c r="R178" s="322" t="str">
        <f t="shared" ca="1" si="264"/>
        <v/>
      </c>
      <c r="S178" s="32" t="str">
        <f t="shared" ca="1" si="346"/>
        <v/>
      </c>
      <c r="T178" s="32" t="str">
        <f t="shared" ca="1" si="347"/>
        <v/>
      </c>
      <c r="U178" s="186" t="str">
        <f t="shared" ca="1" si="265"/>
        <v/>
      </c>
      <c r="V178" s="326">
        <f ca="1">IFERROR(VLOOKUP(U178,'（様式１号）３整理番号表'!$B$4:$H$5,2,FALSE),0)</f>
        <v>0</v>
      </c>
      <c r="W178" s="67">
        <f t="shared" ca="1" si="337"/>
        <v>0</v>
      </c>
      <c r="X178" s="23" t="str">
        <f t="shared" ca="1" si="336"/>
        <v/>
      </c>
      <c r="Y178" s="52" t="str">
        <f t="shared" ca="1" si="266"/>
        <v/>
      </c>
      <c r="Z178" s="68">
        <f ca="1">IFERROR(VLOOKUP(Y178,'（様式１号）３整理番号表'!$B$10:$H$16,2,FALSE),0)</f>
        <v>0</v>
      </c>
      <c r="AA178" s="52" t="str">
        <f t="shared" ca="1" si="267"/>
        <v/>
      </c>
      <c r="AB178" s="52" t="str">
        <f t="shared" ca="1" si="268"/>
        <v/>
      </c>
      <c r="AC178" s="68">
        <f ca="1">IFERROR(VLOOKUP(AB178,'（様式１号）３整理番号表'!$B$21:$H$22,2,FALSE),0)</f>
        <v>0</v>
      </c>
      <c r="AD178" s="52" t="str">
        <f t="shared" ca="1" si="262"/>
        <v/>
      </c>
      <c r="AE178" s="68">
        <f ca="1">IFERROR(VLOOKUP(AD178,'（様式１号）３整理番号表'!$B$26:$H$31,2,FALSE),0)</f>
        <v>0</v>
      </c>
      <c r="AF178" s="52" t="str">
        <f t="shared" ca="1" si="269"/>
        <v/>
      </c>
      <c r="AG178" s="68">
        <f ca="1">IFERROR(VLOOKUP(AF178,'（様式１号）３整理番号表'!$J$5:$N$59,2,FALSE),0)</f>
        <v>0</v>
      </c>
      <c r="AH178" s="51" t="str">
        <f t="shared" ca="1" si="270"/>
        <v/>
      </c>
      <c r="AI178" s="68">
        <f ca="1">IFERROR(VLOOKUP(AH178,'（様式１号）３整理番号表'!$P$5:$R$29,2,FALSE),0)</f>
        <v>0</v>
      </c>
      <c r="AJ178" s="71" t="str">
        <f t="shared" ca="1" si="271"/>
        <v/>
      </c>
      <c r="AK178" s="71" t="str">
        <f t="shared" ca="1" si="272"/>
        <v/>
      </c>
      <c r="AL178" s="71"/>
      <c r="AM178" s="51" t="str">
        <f t="shared" ca="1" si="273"/>
        <v/>
      </c>
      <c r="AN178" s="68">
        <f ca="1">IFERROR(VLOOKUP(AM178,'（様式１号）３整理番号表'!$P$5:$R$29,2,FALSE),0)</f>
        <v>0</v>
      </c>
      <c r="AO178" s="52" t="str">
        <f t="shared" ca="1" si="274"/>
        <v/>
      </c>
      <c r="AP178" s="68">
        <f t="shared" ca="1" si="338"/>
        <v>0</v>
      </c>
      <c r="AQ178" s="52" t="str">
        <f t="shared" ca="1" si="275"/>
        <v/>
      </c>
      <c r="AR178" s="23" t="str">
        <f t="shared" ca="1" si="276"/>
        <v/>
      </c>
      <c r="AS178" s="68" t="str">
        <f t="shared" ca="1" si="339"/>
        <v/>
      </c>
      <c r="AT178" s="188" t="str">
        <f t="shared" ca="1" si="277"/>
        <v/>
      </c>
      <c r="AU178" s="55" t="str">
        <f t="shared" ca="1" si="278"/>
        <v/>
      </c>
      <c r="AV178" s="655" t="str">
        <f t="shared" ca="1" si="362"/>
        <v/>
      </c>
      <c r="AW178" s="655" t="str">
        <f t="shared" ca="1" si="362"/>
        <v/>
      </c>
      <c r="AX178" s="655" t="str">
        <f t="shared" ca="1" si="362"/>
        <v/>
      </c>
      <c r="AY178" s="655" t="str">
        <f t="shared" ca="1" si="362"/>
        <v/>
      </c>
      <c r="AZ178" s="655" t="str">
        <f t="shared" ca="1" si="279"/>
        <v/>
      </c>
      <c r="BA178" s="655" t="str">
        <f t="shared" ca="1" si="363"/>
        <v/>
      </c>
      <c r="BB178" s="655" t="str">
        <f t="shared" ca="1" si="363"/>
        <v/>
      </c>
      <c r="BC178" s="655" t="str">
        <f t="shared" ca="1" si="363"/>
        <v/>
      </c>
      <c r="BD178" s="51" t="str">
        <f t="shared" ca="1" si="280"/>
        <v/>
      </c>
      <c r="BE178" s="52" t="str">
        <f t="shared" ca="1" si="281"/>
        <v/>
      </c>
      <c r="BF178" s="69">
        <f ca="1">IF(BD178&lt;&gt;"",INDEX('（様式１号）３整理番号表'!$AB$7:$AQ$12,MATCH(BD178,'（様式１号）３整理番号表'!$AA$7:$AA$12,0),MATCH(BE178,'（様式１号）３整理番号表'!$AB$6:$AQ$6,0)),0)</f>
        <v>0</v>
      </c>
      <c r="BG178" s="71" t="str">
        <f t="shared" ca="1" si="340"/>
        <v/>
      </c>
      <c r="BH178" s="54" t="str">
        <f t="shared" ca="1" si="341"/>
        <v/>
      </c>
      <c r="BI178" s="55" t="str">
        <f t="shared" ca="1" si="282"/>
        <v/>
      </c>
      <c r="BJ178" s="54" t="str">
        <f t="shared" ca="1" si="283"/>
        <v/>
      </c>
      <c r="BK178" s="53" t="str">
        <f t="shared" ca="1" si="284"/>
        <v/>
      </c>
      <c r="BL178" s="56" t="str">
        <f t="shared" ca="1" si="285"/>
        <v/>
      </c>
      <c r="BM178" s="57" t="str">
        <f t="shared" ca="1" si="286"/>
        <v/>
      </c>
      <c r="BN178" s="58" t="str">
        <f t="shared" ca="1" si="287"/>
        <v/>
      </c>
      <c r="BO178" s="56" t="str">
        <f t="shared" ca="1" si="288"/>
        <v/>
      </c>
      <c r="BP178" s="72" t="str">
        <f t="shared" ca="1" si="289"/>
        <v/>
      </c>
      <c r="BQ178" s="70" t="str">
        <f t="shared" ca="1" si="290"/>
        <v/>
      </c>
      <c r="BR178" s="160" t="str">
        <f t="shared" ca="1" si="323"/>
        <v/>
      </c>
      <c r="BS178" s="638" t="str">
        <f t="shared" ca="1" si="291"/>
        <v/>
      </c>
      <c r="BT178" s="51" t="str">
        <f t="shared" ca="1" si="292"/>
        <v/>
      </c>
      <c r="BU178" s="59" t="str">
        <f t="shared" ca="1" si="293"/>
        <v/>
      </c>
      <c r="BV178" s="60" t="str">
        <f t="shared" ca="1" si="294"/>
        <v/>
      </c>
      <c r="BW178" s="209">
        <f ca="1">IF('ポイント要件確認等（個別表）'!AD178=1,ROUNDDOWN('ポイント要件確認等（個別表）'!AV178,-3),IF('ポイント要件確認等（個別表）'!AD178=2,ROUNDDOWN('ポイント要件確認等（個別表）'!BH178,-3),IF('ポイント要件確認等（個別表）'!AD178=3,ROUNDDOWN('ポイント要件確認等（個別表）'!BT178,-3),0)))</f>
        <v>0</v>
      </c>
      <c r="BX178" s="60" t="str">
        <f t="shared" ca="1" si="295"/>
        <v/>
      </c>
      <c r="BY178" s="210" t="e">
        <f t="shared" ca="1" si="342"/>
        <v>#VALUE!</v>
      </c>
      <c r="BZ178" s="210">
        <f t="shared" ca="1" si="343"/>
        <v>0</v>
      </c>
      <c r="CA178" s="60" t="str">
        <f t="shared" ca="1" si="296"/>
        <v/>
      </c>
      <c r="CB178" s="60" t="str">
        <f t="shared" ca="1" si="297"/>
        <v/>
      </c>
      <c r="CC178" s="636"/>
      <c r="CD178" s="60" t="str">
        <f t="shared" ca="1" si="298"/>
        <v/>
      </c>
      <c r="CE178" s="161" t="str">
        <f t="shared" ca="1" si="299"/>
        <v/>
      </c>
      <c r="CF178" s="225" t="str">
        <f t="shared" ca="1" si="300"/>
        <v>含税額</v>
      </c>
      <c r="CG178" s="226" t="str">
        <f t="shared" ca="1" si="301"/>
        <v/>
      </c>
      <c r="CH178" s="61"/>
      <c r="CI178" s="223"/>
      <c r="CJ178" s="213">
        <v>168</v>
      </c>
      <c r="CK178" s="218"/>
      <c r="CL178" s="51"/>
      <c r="CM178" s="68" t="str">
        <f>IFERROR(VLOOKUP(CL178,'（様式１号）３整理番号表'!$T$5:$V$15,2,FALSE),"")</f>
        <v/>
      </c>
      <c r="CN178" s="52"/>
      <c r="CO178" s="68" t="str">
        <f>IFERROR(VLOOKUP(CN178,'（様式１号）３整理番号表'!$T$19:$V$24,2,FALSE),"")</f>
        <v/>
      </c>
      <c r="CP178" s="52"/>
      <c r="CQ178" s="210">
        <f t="shared" si="344"/>
        <v>0</v>
      </c>
      <c r="CR178" s="227">
        <f t="shared" si="345"/>
        <v>0</v>
      </c>
      <c r="CS178" s="335" t="str">
        <f t="shared" ca="1" si="324"/>
        <v/>
      </c>
      <c r="CT178" s="31" t="str">
        <f t="shared" ca="1" si="302"/>
        <v/>
      </c>
      <c r="CU178" s="30" t="str">
        <f t="shared" ca="1" si="325"/>
        <v/>
      </c>
      <c r="CV178" s="236" t="str">
        <f t="shared" ca="1" si="303"/>
        <v/>
      </c>
      <c r="CW178" s="236" t="str">
        <f t="shared" ca="1" si="304"/>
        <v/>
      </c>
      <c r="CX178" s="236" t="str">
        <f t="shared" ca="1" si="305"/>
        <v/>
      </c>
      <c r="CY178" s="236" t="str">
        <f t="shared" ca="1" si="306"/>
        <v/>
      </c>
      <c r="CZ178" s="296" t="str">
        <f ca="1">IFERROR(VLOOKUP($CS178,'（様式１号）３整理番号表'!$Z$19:$AB$32,3,FALSE),"")</f>
        <v/>
      </c>
      <c r="DA178" s="239" t="str">
        <f t="shared" ca="1" si="307"/>
        <v/>
      </c>
      <c r="DB178" s="5"/>
      <c r="DC178" s="301" t="str">
        <f t="shared" ca="1" si="326"/>
        <v/>
      </c>
      <c r="DD178" s="304" t="str">
        <f t="shared" ca="1" si="329"/>
        <v/>
      </c>
      <c r="DE178" s="293" t="str">
        <f t="shared" ca="1" si="330"/>
        <v/>
      </c>
      <c r="DF178" s="293" t="str">
        <f t="shared" ca="1" si="331"/>
        <v/>
      </c>
      <c r="DG178" s="293" t="str">
        <f t="shared" ca="1" si="332"/>
        <v/>
      </c>
      <c r="DH178" s="293" t="str">
        <f t="shared" ca="1" si="333"/>
        <v/>
      </c>
      <c r="DI178" s="309" t="str">
        <f t="shared" ca="1" si="334"/>
        <v/>
      </c>
      <c r="DJ178" s="315" t="str">
        <f t="shared" ca="1" si="308"/>
        <v/>
      </c>
      <c r="DK178" s="5" t="str">
        <f t="shared" ca="1" si="335"/>
        <v/>
      </c>
      <c r="DL178" s="6"/>
      <c r="DM178" s="304"/>
      <c r="DN178" s="7"/>
      <c r="DO178" s="7"/>
      <c r="DP178" s="7"/>
      <c r="DQ178" s="7"/>
      <c r="DR178" s="298" t="str">
        <f>IFERROR(VLOOKUP($DL178,'（様式１号）３整理番号表'!$Z$19:$AB$32,3,FALSE),"")</f>
        <v/>
      </c>
      <c r="DS178" s="239" t="str">
        <f t="shared" si="309"/>
        <v/>
      </c>
      <c r="DT178" s="5"/>
      <c r="DU178" s="8"/>
      <c r="DV178" s="62" t="str">
        <f t="shared" ca="1" si="310"/>
        <v/>
      </c>
      <c r="DX178" s="320">
        <f t="shared" ca="1" si="364"/>
        <v>0</v>
      </c>
      <c r="DY178" s="320">
        <f t="shared" ca="1" si="364"/>
        <v>0</v>
      </c>
      <c r="DZ178" s="320">
        <f t="shared" ca="1" si="364"/>
        <v>0</v>
      </c>
      <c r="EA178" s="320">
        <f t="shared" ca="1" si="364"/>
        <v>0</v>
      </c>
      <c r="EB178" s="320">
        <f t="shared" ca="1" si="364"/>
        <v>0</v>
      </c>
      <c r="EC178" s="320">
        <f t="shared" ca="1" si="364"/>
        <v>0</v>
      </c>
      <c r="ED178" s="320">
        <f t="shared" ca="1" si="364"/>
        <v>0</v>
      </c>
      <c r="EE178" s="320">
        <f t="shared" ca="1" si="364"/>
        <v>0</v>
      </c>
      <c r="EF178" s="320">
        <f t="shared" ca="1" si="364"/>
        <v>0</v>
      </c>
      <c r="EG178" s="320">
        <f t="shared" ca="1" si="364"/>
        <v>0</v>
      </c>
      <c r="EH178" s="320">
        <f t="shared" ca="1" si="364"/>
        <v>0</v>
      </c>
      <c r="EI178" s="320">
        <f t="shared" ca="1" si="364"/>
        <v>0</v>
      </c>
      <c r="EJ178" s="320">
        <f t="shared" ca="1" si="364"/>
        <v>0</v>
      </c>
      <c r="EK178" s="320">
        <f t="shared" ca="1" si="364"/>
        <v>0</v>
      </c>
      <c r="EM178" s="278" t="str">
        <f t="shared" ca="1" si="360"/>
        <v/>
      </c>
      <c r="EN178" s="278" t="str">
        <f t="shared" ca="1" si="327"/>
        <v/>
      </c>
      <c r="EO178" s="278" t="str">
        <f t="shared" ca="1" si="328"/>
        <v/>
      </c>
      <c r="EP178" s="278" t="str">
        <f t="shared" ca="1" si="311"/>
        <v/>
      </c>
      <c r="EQ178" s="278" t="str">
        <f ca="1">IFERROR(INDEX('郵便番号（石川県）'!$A$3:$F$2574,MATCH(INDIRECT("'("&amp;EM178&amp;")'!E7"),'郵便番号（石川県）'!$A$3:$A$2574,0),6),"")</f>
        <v/>
      </c>
      <c r="ER178" s="278" t="str">
        <f ca="1">IFERROR(INDEX('郵便番号（石川県）'!$A$3:$F$2574,MATCH(INDIRECT("'("&amp;$EM178&amp;")'!E7"),'郵便番号（石川県）'!$A$3:$A$2574,0),5),"")</f>
        <v/>
      </c>
      <c r="ES178" s="278" t="str">
        <f t="shared" ca="1" si="312"/>
        <v/>
      </c>
      <c r="ET178" s="278" t="str">
        <f t="shared" ca="1" si="313"/>
        <v/>
      </c>
      <c r="EU178" s="278" t="str">
        <f t="shared" ca="1" si="314"/>
        <v/>
      </c>
      <c r="EV178" s="278" t="str">
        <f t="shared" ca="1" si="315"/>
        <v/>
      </c>
      <c r="EW178" s="278" t="str">
        <f t="shared" ca="1" si="316"/>
        <v/>
      </c>
      <c r="EX178" s="278" t="str">
        <f t="shared" ca="1" si="317"/>
        <v/>
      </c>
      <c r="EY178" s="278" t="str">
        <f t="shared" ca="1" si="318"/>
        <v/>
      </c>
      <c r="EZ178" s="278" t="str">
        <f t="shared" ca="1" si="319"/>
        <v/>
      </c>
      <c r="FA178" s="278" t="str">
        <f t="shared" ca="1" si="320"/>
        <v/>
      </c>
      <c r="FB178" s="661" t="str">
        <f t="shared" ca="1" si="321"/>
        <v/>
      </c>
      <c r="FC178" s="664">
        <v>168</v>
      </c>
      <c r="FD178" s="279" t="str">
        <f t="shared" ca="1" si="322"/>
        <v/>
      </c>
    </row>
    <row r="179" spans="1:160" ht="34.5" customHeight="1" x14ac:dyDescent="0.15">
      <c r="A179" s="401">
        <f t="shared" ca="1" si="24"/>
        <v>0</v>
      </c>
      <c r="B179" s="402">
        <f t="shared" si="261"/>
        <v>1</v>
      </c>
      <c r="C179" s="403">
        <f t="shared" ca="1" si="348"/>
        <v>0</v>
      </c>
      <c r="D179" s="403">
        <f t="shared" ca="1" si="349"/>
        <v>0</v>
      </c>
      <c r="E179" s="403">
        <f t="shared" ca="1" si="350"/>
        <v>0</v>
      </c>
      <c r="F179" s="403">
        <f t="shared" ca="1" si="351"/>
        <v>0</v>
      </c>
      <c r="G179" s="403">
        <f t="shared" ca="1" si="352"/>
        <v>0</v>
      </c>
      <c r="H179" s="403">
        <f t="shared" si="353"/>
        <v>0</v>
      </c>
      <c r="I179" s="403">
        <f t="shared" ca="1" si="354"/>
        <v>0</v>
      </c>
      <c r="J179" s="403">
        <f t="shared" ca="1" si="355"/>
        <v>0</v>
      </c>
      <c r="K179" s="402">
        <f t="shared" ca="1" si="356"/>
        <v>0</v>
      </c>
      <c r="L179" s="402">
        <f t="shared" ca="1" si="357"/>
        <v>0</v>
      </c>
      <c r="M179" s="402">
        <f t="shared" ca="1" si="358"/>
        <v>0</v>
      </c>
      <c r="N179" s="404" t="str">
        <f t="shared" ca="1" si="359"/>
        <v>石川県</v>
      </c>
      <c r="O179" s="63"/>
      <c r="P179" s="145" t="s">
        <v>412</v>
      </c>
      <c r="Q179" s="322" t="str">
        <f t="shared" ca="1" si="263"/>
        <v/>
      </c>
      <c r="R179" s="322" t="str">
        <f t="shared" ca="1" si="264"/>
        <v/>
      </c>
      <c r="S179" s="32" t="str">
        <f t="shared" ca="1" si="346"/>
        <v/>
      </c>
      <c r="T179" s="32" t="str">
        <f t="shared" ca="1" si="347"/>
        <v/>
      </c>
      <c r="U179" s="186" t="str">
        <f t="shared" ca="1" si="265"/>
        <v/>
      </c>
      <c r="V179" s="326">
        <f ca="1">IFERROR(VLOOKUP(U179,'（様式１号）３整理番号表'!$B$4:$H$5,2,FALSE),0)</f>
        <v>0</v>
      </c>
      <c r="W179" s="67">
        <f t="shared" ca="1" si="337"/>
        <v>0</v>
      </c>
      <c r="X179" s="23" t="str">
        <f t="shared" ca="1" si="336"/>
        <v/>
      </c>
      <c r="Y179" s="52" t="str">
        <f t="shared" ca="1" si="266"/>
        <v/>
      </c>
      <c r="Z179" s="68">
        <f ca="1">IFERROR(VLOOKUP(Y179,'（様式１号）３整理番号表'!$B$10:$H$16,2,FALSE),0)</f>
        <v>0</v>
      </c>
      <c r="AA179" s="52" t="str">
        <f t="shared" ca="1" si="267"/>
        <v/>
      </c>
      <c r="AB179" s="52" t="str">
        <f t="shared" ca="1" si="268"/>
        <v/>
      </c>
      <c r="AC179" s="68">
        <f ca="1">IFERROR(VLOOKUP(AB179,'（様式１号）３整理番号表'!$B$21:$H$22,2,FALSE),0)</f>
        <v>0</v>
      </c>
      <c r="AD179" s="52" t="str">
        <f t="shared" ca="1" si="262"/>
        <v/>
      </c>
      <c r="AE179" s="68">
        <f ca="1">IFERROR(VLOOKUP(AD179,'（様式１号）３整理番号表'!$B$26:$H$31,2,FALSE),0)</f>
        <v>0</v>
      </c>
      <c r="AF179" s="52" t="str">
        <f t="shared" ca="1" si="269"/>
        <v/>
      </c>
      <c r="AG179" s="68">
        <f ca="1">IFERROR(VLOOKUP(AF179,'（様式１号）３整理番号表'!$J$5:$N$59,2,FALSE),0)</f>
        <v>0</v>
      </c>
      <c r="AH179" s="51" t="str">
        <f t="shared" ca="1" si="270"/>
        <v/>
      </c>
      <c r="AI179" s="68">
        <f ca="1">IFERROR(VLOOKUP(AH179,'（様式１号）３整理番号表'!$P$5:$R$29,2,FALSE),0)</f>
        <v>0</v>
      </c>
      <c r="AJ179" s="71" t="str">
        <f t="shared" ca="1" si="271"/>
        <v/>
      </c>
      <c r="AK179" s="71" t="str">
        <f t="shared" ca="1" si="272"/>
        <v/>
      </c>
      <c r="AL179" s="71"/>
      <c r="AM179" s="51" t="str">
        <f t="shared" ca="1" si="273"/>
        <v/>
      </c>
      <c r="AN179" s="68">
        <f ca="1">IFERROR(VLOOKUP(AM179,'（様式１号）３整理番号表'!$P$5:$R$29,2,FALSE),0)</f>
        <v>0</v>
      </c>
      <c r="AO179" s="52" t="str">
        <f t="shared" ca="1" si="274"/>
        <v/>
      </c>
      <c r="AP179" s="68">
        <f t="shared" ca="1" si="338"/>
        <v>0</v>
      </c>
      <c r="AQ179" s="52" t="str">
        <f t="shared" ca="1" si="275"/>
        <v/>
      </c>
      <c r="AR179" s="23" t="str">
        <f t="shared" ca="1" si="276"/>
        <v/>
      </c>
      <c r="AS179" s="68" t="str">
        <f t="shared" ca="1" si="339"/>
        <v/>
      </c>
      <c r="AT179" s="188" t="str">
        <f t="shared" ca="1" si="277"/>
        <v/>
      </c>
      <c r="AU179" s="55" t="str">
        <f t="shared" ca="1" si="278"/>
        <v/>
      </c>
      <c r="AV179" s="655" t="str">
        <f t="shared" ca="1" si="362"/>
        <v/>
      </c>
      <c r="AW179" s="655" t="str">
        <f t="shared" ca="1" si="362"/>
        <v/>
      </c>
      <c r="AX179" s="655" t="str">
        <f t="shared" ca="1" si="362"/>
        <v/>
      </c>
      <c r="AY179" s="655" t="str">
        <f t="shared" ca="1" si="362"/>
        <v/>
      </c>
      <c r="AZ179" s="655" t="str">
        <f t="shared" ca="1" si="279"/>
        <v/>
      </c>
      <c r="BA179" s="655" t="str">
        <f t="shared" ca="1" si="363"/>
        <v/>
      </c>
      <c r="BB179" s="655" t="str">
        <f t="shared" ca="1" si="363"/>
        <v/>
      </c>
      <c r="BC179" s="655" t="str">
        <f t="shared" ca="1" si="363"/>
        <v/>
      </c>
      <c r="BD179" s="51" t="str">
        <f t="shared" ca="1" si="280"/>
        <v/>
      </c>
      <c r="BE179" s="52" t="str">
        <f t="shared" ca="1" si="281"/>
        <v/>
      </c>
      <c r="BF179" s="69">
        <f ca="1">IF(BD179&lt;&gt;"",INDEX('（様式１号）３整理番号表'!$AB$7:$AQ$12,MATCH(BD179,'（様式１号）３整理番号表'!$AA$7:$AA$12,0),MATCH(BE179,'（様式１号）３整理番号表'!$AB$6:$AQ$6,0)),0)</f>
        <v>0</v>
      </c>
      <c r="BG179" s="71" t="str">
        <f t="shared" ca="1" si="340"/>
        <v/>
      </c>
      <c r="BH179" s="54" t="str">
        <f t="shared" ca="1" si="341"/>
        <v/>
      </c>
      <c r="BI179" s="55" t="str">
        <f t="shared" ca="1" si="282"/>
        <v/>
      </c>
      <c r="BJ179" s="54" t="str">
        <f t="shared" ca="1" si="283"/>
        <v/>
      </c>
      <c r="BK179" s="53" t="str">
        <f t="shared" ca="1" si="284"/>
        <v/>
      </c>
      <c r="BL179" s="56" t="str">
        <f t="shared" ca="1" si="285"/>
        <v/>
      </c>
      <c r="BM179" s="57" t="str">
        <f t="shared" ca="1" si="286"/>
        <v/>
      </c>
      <c r="BN179" s="58" t="str">
        <f t="shared" ca="1" si="287"/>
        <v/>
      </c>
      <c r="BO179" s="56" t="str">
        <f t="shared" ca="1" si="288"/>
        <v/>
      </c>
      <c r="BP179" s="72" t="str">
        <f t="shared" ca="1" si="289"/>
        <v/>
      </c>
      <c r="BQ179" s="70" t="str">
        <f t="shared" ca="1" si="290"/>
        <v/>
      </c>
      <c r="BR179" s="160" t="str">
        <f t="shared" ca="1" si="323"/>
        <v/>
      </c>
      <c r="BS179" s="638" t="str">
        <f t="shared" ca="1" si="291"/>
        <v/>
      </c>
      <c r="BT179" s="51" t="str">
        <f t="shared" ca="1" si="292"/>
        <v/>
      </c>
      <c r="BU179" s="59" t="str">
        <f t="shared" ca="1" si="293"/>
        <v/>
      </c>
      <c r="BV179" s="60" t="str">
        <f t="shared" ca="1" si="294"/>
        <v/>
      </c>
      <c r="BW179" s="209">
        <f ca="1">IF('ポイント要件確認等（個別表）'!AD179=1,ROUNDDOWN('ポイント要件確認等（個別表）'!AV179,-3),IF('ポイント要件確認等（個別表）'!AD179=2,ROUNDDOWN('ポイント要件確認等（個別表）'!BH179,-3),IF('ポイント要件確認等（個別表）'!AD179=3,ROUNDDOWN('ポイント要件確認等（個別表）'!BT179,-3),0)))</f>
        <v>0</v>
      </c>
      <c r="BX179" s="60" t="str">
        <f t="shared" ca="1" si="295"/>
        <v/>
      </c>
      <c r="BY179" s="210" t="e">
        <f t="shared" ca="1" si="342"/>
        <v>#VALUE!</v>
      </c>
      <c r="BZ179" s="210">
        <f t="shared" ca="1" si="343"/>
        <v>0</v>
      </c>
      <c r="CA179" s="60" t="str">
        <f t="shared" ca="1" si="296"/>
        <v/>
      </c>
      <c r="CB179" s="60" t="str">
        <f t="shared" ca="1" si="297"/>
        <v/>
      </c>
      <c r="CC179" s="636"/>
      <c r="CD179" s="60" t="str">
        <f t="shared" ca="1" si="298"/>
        <v/>
      </c>
      <c r="CE179" s="161" t="str">
        <f t="shared" ca="1" si="299"/>
        <v/>
      </c>
      <c r="CF179" s="225" t="str">
        <f t="shared" ca="1" si="300"/>
        <v>含税額</v>
      </c>
      <c r="CG179" s="226" t="str">
        <f t="shared" ca="1" si="301"/>
        <v/>
      </c>
      <c r="CH179" s="61"/>
      <c r="CI179" s="223"/>
      <c r="CJ179" s="213">
        <v>169</v>
      </c>
      <c r="CK179" s="218"/>
      <c r="CL179" s="51"/>
      <c r="CM179" s="68" t="str">
        <f>IFERROR(VLOOKUP(CL179,'（様式１号）３整理番号表'!$T$5:$V$15,2,FALSE),"")</f>
        <v/>
      </c>
      <c r="CN179" s="52"/>
      <c r="CO179" s="68" t="str">
        <f>IFERROR(VLOOKUP(CN179,'（様式１号）３整理番号表'!$T$19:$V$24,2,FALSE),"")</f>
        <v/>
      </c>
      <c r="CP179" s="52"/>
      <c r="CQ179" s="210">
        <f t="shared" si="344"/>
        <v>0</v>
      </c>
      <c r="CR179" s="227">
        <f t="shared" si="345"/>
        <v>0</v>
      </c>
      <c r="CS179" s="335" t="str">
        <f t="shared" ca="1" si="324"/>
        <v/>
      </c>
      <c r="CT179" s="31" t="str">
        <f t="shared" ca="1" si="302"/>
        <v/>
      </c>
      <c r="CU179" s="30" t="str">
        <f t="shared" ca="1" si="325"/>
        <v/>
      </c>
      <c r="CV179" s="236" t="str">
        <f t="shared" ca="1" si="303"/>
        <v/>
      </c>
      <c r="CW179" s="236" t="str">
        <f t="shared" ca="1" si="304"/>
        <v/>
      </c>
      <c r="CX179" s="236" t="str">
        <f t="shared" ca="1" si="305"/>
        <v/>
      </c>
      <c r="CY179" s="236" t="str">
        <f t="shared" ca="1" si="306"/>
        <v/>
      </c>
      <c r="CZ179" s="296" t="str">
        <f ca="1">IFERROR(VLOOKUP($CS179,'（様式１号）３整理番号表'!$Z$19:$AB$32,3,FALSE),"")</f>
        <v/>
      </c>
      <c r="DA179" s="239" t="str">
        <f t="shared" ca="1" si="307"/>
        <v/>
      </c>
      <c r="DB179" s="5"/>
      <c r="DC179" s="301" t="str">
        <f t="shared" ca="1" si="326"/>
        <v/>
      </c>
      <c r="DD179" s="304" t="str">
        <f t="shared" ca="1" si="329"/>
        <v/>
      </c>
      <c r="DE179" s="293" t="str">
        <f t="shared" ca="1" si="330"/>
        <v/>
      </c>
      <c r="DF179" s="293" t="str">
        <f t="shared" ca="1" si="331"/>
        <v/>
      </c>
      <c r="DG179" s="293" t="str">
        <f t="shared" ca="1" si="332"/>
        <v/>
      </c>
      <c r="DH179" s="293" t="str">
        <f t="shared" ca="1" si="333"/>
        <v/>
      </c>
      <c r="DI179" s="309" t="str">
        <f t="shared" ca="1" si="334"/>
        <v/>
      </c>
      <c r="DJ179" s="315" t="str">
        <f t="shared" ca="1" si="308"/>
        <v/>
      </c>
      <c r="DK179" s="5" t="str">
        <f t="shared" ca="1" si="335"/>
        <v/>
      </c>
      <c r="DL179" s="6"/>
      <c r="DM179" s="304"/>
      <c r="DN179" s="7"/>
      <c r="DO179" s="7"/>
      <c r="DP179" s="7"/>
      <c r="DQ179" s="7"/>
      <c r="DR179" s="298" t="str">
        <f>IFERROR(VLOOKUP($DL179,'（様式１号）３整理番号表'!$Z$19:$AB$32,3,FALSE),"")</f>
        <v/>
      </c>
      <c r="DS179" s="239" t="str">
        <f t="shared" si="309"/>
        <v/>
      </c>
      <c r="DT179" s="5"/>
      <c r="DU179" s="8"/>
      <c r="DV179" s="62" t="str">
        <f t="shared" ca="1" si="310"/>
        <v/>
      </c>
      <c r="DX179" s="320">
        <f t="shared" ca="1" si="364"/>
        <v>0</v>
      </c>
      <c r="DY179" s="320">
        <f t="shared" ca="1" si="364"/>
        <v>0</v>
      </c>
      <c r="DZ179" s="320">
        <f t="shared" ca="1" si="364"/>
        <v>0</v>
      </c>
      <c r="EA179" s="320">
        <f t="shared" ca="1" si="364"/>
        <v>0</v>
      </c>
      <c r="EB179" s="320">
        <f t="shared" ca="1" si="364"/>
        <v>0</v>
      </c>
      <c r="EC179" s="320">
        <f t="shared" ca="1" si="364"/>
        <v>0</v>
      </c>
      <c r="ED179" s="320">
        <f t="shared" ca="1" si="364"/>
        <v>0</v>
      </c>
      <c r="EE179" s="320">
        <f t="shared" ca="1" si="364"/>
        <v>0</v>
      </c>
      <c r="EF179" s="320">
        <f t="shared" ca="1" si="364"/>
        <v>0</v>
      </c>
      <c r="EG179" s="320">
        <f t="shared" ca="1" si="364"/>
        <v>0</v>
      </c>
      <c r="EH179" s="320">
        <f t="shared" ca="1" si="364"/>
        <v>0</v>
      </c>
      <c r="EI179" s="320">
        <f t="shared" ca="1" si="364"/>
        <v>0</v>
      </c>
      <c r="EJ179" s="320">
        <f t="shared" ca="1" si="364"/>
        <v>0</v>
      </c>
      <c r="EK179" s="320">
        <f t="shared" ca="1" si="364"/>
        <v>0</v>
      </c>
      <c r="EM179" s="278" t="str">
        <f t="shared" ca="1" si="360"/>
        <v/>
      </c>
      <c r="EN179" s="278" t="str">
        <f t="shared" ca="1" si="327"/>
        <v/>
      </c>
      <c r="EO179" s="278" t="str">
        <f t="shared" ca="1" si="328"/>
        <v/>
      </c>
      <c r="EP179" s="278" t="str">
        <f t="shared" ca="1" si="311"/>
        <v/>
      </c>
      <c r="EQ179" s="278" t="str">
        <f ca="1">IFERROR(INDEX('郵便番号（石川県）'!$A$3:$F$2574,MATCH(INDIRECT("'("&amp;EM179&amp;")'!E7"),'郵便番号（石川県）'!$A$3:$A$2574,0),6),"")</f>
        <v/>
      </c>
      <c r="ER179" s="278" t="str">
        <f ca="1">IFERROR(INDEX('郵便番号（石川県）'!$A$3:$F$2574,MATCH(INDIRECT("'("&amp;$EM179&amp;")'!E7"),'郵便番号（石川県）'!$A$3:$A$2574,0),5),"")</f>
        <v/>
      </c>
      <c r="ES179" s="278" t="str">
        <f t="shared" ca="1" si="312"/>
        <v/>
      </c>
      <c r="ET179" s="278" t="str">
        <f t="shared" ca="1" si="313"/>
        <v/>
      </c>
      <c r="EU179" s="278" t="str">
        <f t="shared" ca="1" si="314"/>
        <v/>
      </c>
      <c r="EV179" s="278" t="str">
        <f t="shared" ca="1" si="315"/>
        <v/>
      </c>
      <c r="EW179" s="278" t="str">
        <f t="shared" ca="1" si="316"/>
        <v/>
      </c>
      <c r="EX179" s="278" t="str">
        <f t="shared" ca="1" si="317"/>
        <v/>
      </c>
      <c r="EY179" s="278" t="str">
        <f t="shared" ca="1" si="318"/>
        <v/>
      </c>
      <c r="EZ179" s="278" t="str">
        <f t="shared" ca="1" si="319"/>
        <v/>
      </c>
      <c r="FA179" s="278" t="str">
        <f t="shared" ca="1" si="320"/>
        <v/>
      </c>
      <c r="FB179" s="661" t="str">
        <f t="shared" ca="1" si="321"/>
        <v/>
      </c>
      <c r="FC179" s="663">
        <v>169</v>
      </c>
      <c r="FD179" s="279" t="str">
        <f t="shared" ca="1" si="322"/>
        <v/>
      </c>
    </row>
    <row r="180" spans="1:160" ht="34.5" customHeight="1" x14ac:dyDescent="0.15">
      <c r="A180" s="401">
        <f t="shared" ca="1" si="24"/>
        <v>0</v>
      </c>
      <c r="B180" s="402">
        <f t="shared" si="261"/>
        <v>1</v>
      </c>
      <c r="C180" s="403">
        <f t="shared" ca="1" si="348"/>
        <v>0</v>
      </c>
      <c r="D180" s="403">
        <f t="shared" ca="1" si="349"/>
        <v>0</v>
      </c>
      <c r="E180" s="403">
        <f t="shared" ca="1" si="350"/>
        <v>0</v>
      </c>
      <c r="F180" s="403">
        <f t="shared" ca="1" si="351"/>
        <v>0</v>
      </c>
      <c r="G180" s="403">
        <f t="shared" ca="1" si="352"/>
        <v>0</v>
      </c>
      <c r="H180" s="403">
        <f t="shared" si="353"/>
        <v>0</v>
      </c>
      <c r="I180" s="403">
        <f t="shared" ca="1" si="354"/>
        <v>0</v>
      </c>
      <c r="J180" s="403">
        <f t="shared" ca="1" si="355"/>
        <v>0</v>
      </c>
      <c r="K180" s="402">
        <f t="shared" ca="1" si="356"/>
        <v>0</v>
      </c>
      <c r="L180" s="402">
        <f t="shared" ca="1" si="357"/>
        <v>0</v>
      </c>
      <c r="M180" s="402">
        <f t="shared" ca="1" si="358"/>
        <v>0</v>
      </c>
      <c r="N180" s="404" t="str">
        <f t="shared" ca="1" si="359"/>
        <v>石川県</v>
      </c>
      <c r="O180" s="63"/>
      <c r="P180" s="145" t="s">
        <v>412</v>
      </c>
      <c r="Q180" s="322" t="str">
        <f t="shared" ca="1" si="263"/>
        <v/>
      </c>
      <c r="R180" s="322" t="str">
        <f t="shared" ca="1" si="264"/>
        <v/>
      </c>
      <c r="S180" s="32" t="str">
        <f t="shared" ca="1" si="346"/>
        <v/>
      </c>
      <c r="T180" s="32" t="str">
        <f t="shared" ca="1" si="347"/>
        <v/>
      </c>
      <c r="U180" s="186" t="str">
        <f t="shared" ca="1" si="265"/>
        <v/>
      </c>
      <c r="V180" s="326">
        <f ca="1">IFERROR(VLOOKUP(U180,'（様式１号）３整理番号表'!$B$4:$H$5,2,FALSE),0)</f>
        <v>0</v>
      </c>
      <c r="W180" s="67">
        <f t="shared" ca="1" si="337"/>
        <v>0</v>
      </c>
      <c r="X180" s="23" t="str">
        <f t="shared" ca="1" si="336"/>
        <v/>
      </c>
      <c r="Y180" s="52" t="str">
        <f t="shared" ca="1" si="266"/>
        <v/>
      </c>
      <c r="Z180" s="68">
        <f ca="1">IFERROR(VLOOKUP(Y180,'（様式１号）３整理番号表'!$B$10:$H$16,2,FALSE),0)</f>
        <v>0</v>
      </c>
      <c r="AA180" s="52" t="str">
        <f t="shared" ca="1" si="267"/>
        <v/>
      </c>
      <c r="AB180" s="52" t="str">
        <f t="shared" ca="1" si="268"/>
        <v/>
      </c>
      <c r="AC180" s="68">
        <f ca="1">IFERROR(VLOOKUP(AB180,'（様式１号）３整理番号表'!$B$21:$H$22,2,FALSE),0)</f>
        <v>0</v>
      </c>
      <c r="AD180" s="52" t="str">
        <f t="shared" ca="1" si="262"/>
        <v/>
      </c>
      <c r="AE180" s="68">
        <f ca="1">IFERROR(VLOOKUP(AD180,'（様式１号）３整理番号表'!$B$26:$H$31,2,FALSE),0)</f>
        <v>0</v>
      </c>
      <c r="AF180" s="52" t="str">
        <f t="shared" ca="1" si="269"/>
        <v/>
      </c>
      <c r="AG180" s="68">
        <f ca="1">IFERROR(VLOOKUP(AF180,'（様式１号）３整理番号表'!$J$5:$N$59,2,FALSE),0)</f>
        <v>0</v>
      </c>
      <c r="AH180" s="51" t="str">
        <f t="shared" ca="1" si="270"/>
        <v/>
      </c>
      <c r="AI180" s="68">
        <f ca="1">IFERROR(VLOOKUP(AH180,'（様式１号）３整理番号表'!$P$5:$R$29,2,FALSE),0)</f>
        <v>0</v>
      </c>
      <c r="AJ180" s="71" t="str">
        <f t="shared" ca="1" si="271"/>
        <v/>
      </c>
      <c r="AK180" s="71" t="str">
        <f t="shared" ca="1" si="272"/>
        <v/>
      </c>
      <c r="AL180" s="71"/>
      <c r="AM180" s="51" t="str">
        <f t="shared" ca="1" si="273"/>
        <v/>
      </c>
      <c r="AN180" s="68">
        <f ca="1">IFERROR(VLOOKUP(AM180,'（様式１号）３整理番号表'!$P$5:$R$29,2,FALSE),0)</f>
        <v>0</v>
      </c>
      <c r="AO180" s="52" t="str">
        <f t="shared" ca="1" si="274"/>
        <v/>
      </c>
      <c r="AP180" s="68">
        <f t="shared" ca="1" si="338"/>
        <v>0</v>
      </c>
      <c r="AQ180" s="52" t="str">
        <f t="shared" ca="1" si="275"/>
        <v/>
      </c>
      <c r="AR180" s="23" t="str">
        <f t="shared" ca="1" si="276"/>
        <v/>
      </c>
      <c r="AS180" s="68" t="str">
        <f t="shared" ca="1" si="339"/>
        <v/>
      </c>
      <c r="AT180" s="188" t="str">
        <f t="shared" ca="1" si="277"/>
        <v/>
      </c>
      <c r="AU180" s="55" t="str">
        <f t="shared" ca="1" si="278"/>
        <v/>
      </c>
      <c r="AV180" s="655" t="str">
        <f t="shared" ca="1" si="362"/>
        <v/>
      </c>
      <c r="AW180" s="655" t="str">
        <f t="shared" ca="1" si="362"/>
        <v/>
      </c>
      <c r="AX180" s="655" t="str">
        <f t="shared" ca="1" si="362"/>
        <v/>
      </c>
      <c r="AY180" s="655" t="str">
        <f t="shared" ca="1" si="362"/>
        <v/>
      </c>
      <c r="AZ180" s="655" t="str">
        <f t="shared" ca="1" si="279"/>
        <v/>
      </c>
      <c r="BA180" s="655" t="str">
        <f t="shared" ca="1" si="363"/>
        <v/>
      </c>
      <c r="BB180" s="655" t="str">
        <f t="shared" ca="1" si="363"/>
        <v/>
      </c>
      <c r="BC180" s="655" t="str">
        <f t="shared" ca="1" si="363"/>
        <v/>
      </c>
      <c r="BD180" s="51" t="str">
        <f t="shared" ca="1" si="280"/>
        <v/>
      </c>
      <c r="BE180" s="52" t="str">
        <f t="shared" ca="1" si="281"/>
        <v/>
      </c>
      <c r="BF180" s="69">
        <f ca="1">IF(BD180&lt;&gt;"",INDEX('（様式１号）３整理番号表'!$AB$7:$AQ$12,MATCH(BD180,'（様式１号）３整理番号表'!$AA$7:$AA$12,0),MATCH(BE180,'（様式１号）３整理番号表'!$AB$6:$AQ$6,0)),0)</f>
        <v>0</v>
      </c>
      <c r="BG180" s="71" t="str">
        <f t="shared" ca="1" si="340"/>
        <v/>
      </c>
      <c r="BH180" s="54" t="str">
        <f t="shared" ca="1" si="341"/>
        <v/>
      </c>
      <c r="BI180" s="55" t="str">
        <f t="shared" ca="1" si="282"/>
        <v/>
      </c>
      <c r="BJ180" s="54" t="str">
        <f t="shared" ca="1" si="283"/>
        <v/>
      </c>
      <c r="BK180" s="53" t="str">
        <f t="shared" ca="1" si="284"/>
        <v/>
      </c>
      <c r="BL180" s="56" t="str">
        <f t="shared" ca="1" si="285"/>
        <v/>
      </c>
      <c r="BM180" s="57" t="str">
        <f t="shared" ca="1" si="286"/>
        <v/>
      </c>
      <c r="BN180" s="58" t="str">
        <f t="shared" ca="1" si="287"/>
        <v/>
      </c>
      <c r="BO180" s="56" t="str">
        <f t="shared" ca="1" si="288"/>
        <v/>
      </c>
      <c r="BP180" s="72" t="str">
        <f t="shared" ca="1" si="289"/>
        <v/>
      </c>
      <c r="BQ180" s="70" t="str">
        <f t="shared" ca="1" si="290"/>
        <v/>
      </c>
      <c r="BR180" s="160" t="str">
        <f t="shared" ca="1" si="323"/>
        <v/>
      </c>
      <c r="BS180" s="638" t="str">
        <f t="shared" ca="1" si="291"/>
        <v/>
      </c>
      <c r="BT180" s="51" t="str">
        <f t="shared" ca="1" si="292"/>
        <v/>
      </c>
      <c r="BU180" s="59" t="str">
        <f t="shared" ca="1" si="293"/>
        <v/>
      </c>
      <c r="BV180" s="60" t="str">
        <f t="shared" ca="1" si="294"/>
        <v/>
      </c>
      <c r="BW180" s="209">
        <f ca="1">IF('ポイント要件確認等（個別表）'!AD180=1,ROUNDDOWN('ポイント要件確認等（個別表）'!AV180,-3),IF('ポイント要件確認等（個別表）'!AD180=2,ROUNDDOWN('ポイント要件確認等（個別表）'!BH180,-3),IF('ポイント要件確認等（個別表）'!AD180=3,ROUNDDOWN('ポイント要件確認等（個別表）'!BT180,-3),0)))</f>
        <v>0</v>
      </c>
      <c r="BX180" s="60" t="str">
        <f t="shared" ca="1" si="295"/>
        <v/>
      </c>
      <c r="BY180" s="210" t="e">
        <f t="shared" ca="1" si="342"/>
        <v>#VALUE!</v>
      </c>
      <c r="BZ180" s="210">
        <f t="shared" ca="1" si="343"/>
        <v>0</v>
      </c>
      <c r="CA180" s="60" t="str">
        <f t="shared" ca="1" si="296"/>
        <v/>
      </c>
      <c r="CB180" s="60" t="str">
        <f t="shared" ca="1" si="297"/>
        <v/>
      </c>
      <c r="CC180" s="636"/>
      <c r="CD180" s="60" t="str">
        <f t="shared" ca="1" si="298"/>
        <v/>
      </c>
      <c r="CE180" s="161" t="str">
        <f t="shared" ca="1" si="299"/>
        <v/>
      </c>
      <c r="CF180" s="225" t="str">
        <f t="shared" ca="1" si="300"/>
        <v>含税額</v>
      </c>
      <c r="CG180" s="226" t="str">
        <f t="shared" ca="1" si="301"/>
        <v/>
      </c>
      <c r="CH180" s="61"/>
      <c r="CI180" s="223"/>
      <c r="CJ180" s="213">
        <v>170</v>
      </c>
      <c r="CK180" s="218"/>
      <c r="CL180" s="51"/>
      <c r="CM180" s="68" t="str">
        <f>IFERROR(VLOOKUP(CL180,'（様式１号）３整理番号表'!$T$5:$V$15,2,FALSE),"")</f>
        <v/>
      </c>
      <c r="CN180" s="52"/>
      <c r="CO180" s="68" t="str">
        <f>IFERROR(VLOOKUP(CN180,'（様式１号）３整理番号表'!$T$19:$V$24,2,FALSE),"")</f>
        <v/>
      </c>
      <c r="CP180" s="52"/>
      <c r="CQ180" s="210">
        <f t="shared" si="344"/>
        <v>0</v>
      </c>
      <c r="CR180" s="227">
        <f t="shared" si="345"/>
        <v>0</v>
      </c>
      <c r="CS180" s="335" t="str">
        <f t="shared" ca="1" si="324"/>
        <v/>
      </c>
      <c r="CT180" s="31" t="str">
        <f t="shared" ca="1" si="302"/>
        <v/>
      </c>
      <c r="CU180" s="30" t="str">
        <f t="shared" ca="1" si="325"/>
        <v/>
      </c>
      <c r="CV180" s="236" t="str">
        <f t="shared" ca="1" si="303"/>
        <v/>
      </c>
      <c r="CW180" s="236" t="str">
        <f t="shared" ca="1" si="304"/>
        <v/>
      </c>
      <c r="CX180" s="236" t="str">
        <f t="shared" ca="1" si="305"/>
        <v/>
      </c>
      <c r="CY180" s="236" t="str">
        <f t="shared" ca="1" si="306"/>
        <v/>
      </c>
      <c r="CZ180" s="296" t="str">
        <f ca="1">IFERROR(VLOOKUP($CS180,'（様式１号）３整理番号表'!$Z$19:$AB$32,3,FALSE),"")</f>
        <v/>
      </c>
      <c r="DA180" s="239" t="str">
        <f t="shared" ca="1" si="307"/>
        <v/>
      </c>
      <c r="DB180" s="5"/>
      <c r="DC180" s="301" t="str">
        <f t="shared" ca="1" si="326"/>
        <v/>
      </c>
      <c r="DD180" s="304" t="str">
        <f t="shared" ca="1" si="329"/>
        <v/>
      </c>
      <c r="DE180" s="293" t="str">
        <f t="shared" ca="1" si="330"/>
        <v/>
      </c>
      <c r="DF180" s="293" t="str">
        <f t="shared" ca="1" si="331"/>
        <v/>
      </c>
      <c r="DG180" s="293" t="str">
        <f t="shared" ca="1" si="332"/>
        <v/>
      </c>
      <c r="DH180" s="293" t="str">
        <f t="shared" ca="1" si="333"/>
        <v/>
      </c>
      <c r="DI180" s="309" t="str">
        <f t="shared" ca="1" si="334"/>
        <v/>
      </c>
      <c r="DJ180" s="315" t="str">
        <f t="shared" ca="1" si="308"/>
        <v/>
      </c>
      <c r="DK180" s="5" t="str">
        <f t="shared" ca="1" si="335"/>
        <v/>
      </c>
      <c r="DL180" s="6"/>
      <c r="DM180" s="304"/>
      <c r="DN180" s="7"/>
      <c r="DO180" s="7"/>
      <c r="DP180" s="7"/>
      <c r="DQ180" s="7"/>
      <c r="DR180" s="298" t="str">
        <f>IFERROR(VLOOKUP($DL180,'（様式１号）３整理番号表'!$Z$19:$AB$32,3,FALSE),"")</f>
        <v/>
      </c>
      <c r="DS180" s="239" t="str">
        <f t="shared" si="309"/>
        <v/>
      </c>
      <c r="DT180" s="5"/>
      <c r="DU180" s="8"/>
      <c r="DV180" s="62" t="str">
        <f t="shared" ca="1" si="310"/>
        <v/>
      </c>
      <c r="DX180" s="320">
        <f t="shared" ca="1" si="364"/>
        <v>0</v>
      </c>
      <c r="DY180" s="320">
        <f t="shared" ca="1" si="364"/>
        <v>0</v>
      </c>
      <c r="DZ180" s="320">
        <f t="shared" ca="1" si="364"/>
        <v>0</v>
      </c>
      <c r="EA180" s="320">
        <f t="shared" ca="1" si="364"/>
        <v>0</v>
      </c>
      <c r="EB180" s="320">
        <f t="shared" ca="1" si="364"/>
        <v>0</v>
      </c>
      <c r="EC180" s="320">
        <f t="shared" ca="1" si="364"/>
        <v>0</v>
      </c>
      <c r="ED180" s="320">
        <f t="shared" ca="1" si="364"/>
        <v>0</v>
      </c>
      <c r="EE180" s="320">
        <f t="shared" ca="1" si="364"/>
        <v>0</v>
      </c>
      <c r="EF180" s="320">
        <f t="shared" ca="1" si="364"/>
        <v>0</v>
      </c>
      <c r="EG180" s="320">
        <f t="shared" ca="1" si="364"/>
        <v>0</v>
      </c>
      <c r="EH180" s="320">
        <f t="shared" ca="1" si="364"/>
        <v>0</v>
      </c>
      <c r="EI180" s="320">
        <f t="shared" ca="1" si="364"/>
        <v>0</v>
      </c>
      <c r="EJ180" s="320">
        <f t="shared" ca="1" si="364"/>
        <v>0</v>
      </c>
      <c r="EK180" s="320">
        <f t="shared" ca="1" si="364"/>
        <v>0</v>
      </c>
      <c r="EM180" s="278" t="str">
        <f t="shared" ca="1" si="360"/>
        <v/>
      </c>
      <c r="EN180" s="278" t="str">
        <f t="shared" ca="1" si="327"/>
        <v/>
      </c>
      <c r="EO180" s="278" t="str">
        <f t="shared" ca="1" si="328"/>
        <v/>
      </c>
      <c r="EP180" s="278" t="str">
        <f t="shared" ca="1" si="311"/>
        <v/>
      </c>
      <c r="EQ180" s="278" t="str">
        <f ca="1">IFERROR(INDEX('郵便番号（石川県）'!$A$3:$F$2574,MATCH(INDIRECT("'("&amp;EM180&amp;")'!E7"),'郵便番号（石川県）'!$A$3:$A$2574,0),6),"")</f>
        <v/>
      </c>
      <c r="ER180" s="278" t="str">
        <f ca="1">IFERROR(INDEX('郵便番号（石川県）'!$A$3:$F$2574,MATCH(INDIRECT("'("&amp;$EM180&amp;")'!E7"),'郵便番号（石川県）'!$A$3:$A$2574,0),5),"")</f>
        <v/>
      </c>
      <c r="ES180" s="278" t="str">
        <f t="shared" ca="1" si="312"/>
        <v/>
      </c>
      <c r="ET180" s="278" t="str">
        <f t="shared" ca="1" si="313"/>
        <v/>
      </c>
      <c r="EU180" s="278" t="str">
        <f t="shared" ca="1" si="314"/>
        <v/>
      </c>
      <c r="EV180" s="278" t="str">
        <f t="shared" ca="1" si="315"/>
        <v/>
      </c>
      <c r="EW180" s="278" t="str">
        <f t="shared" ca="1" si="316"/>
        <v/>
      </c>
      <c r="EX180" s="278" t="str">
        <f t="shared" ca="1" si="317"/>
        <v/>
      </c>
      <c r="EY180" s="278" t="str">
        <f t="shared" ca="1" si="318"/>
        <v/>
      </c>
      <c r="EZ180" s="278" t="str">
        <f t="shared" ca="1" si="319"/>
        <v/>
      </c>
      <c r="FA180" s="278" t="str">
        <f t="shared" ca="1" si="320"/>
        <v/>
      </c>
      <c r="FB180" s="661" t="str">
        <f t="shared" ca="1" si="321"/>
        <v/>
      </c>
      <c r="FC180" s="664">
        <v>170</v>
      </c>
      <c r="FD180" s="279" t="str">
        <f t="shared" ca="1" si="322"/>
        <v/>
      </c>
    </row>
    <row r="181" spans="1:160" ht="34.5" customHeight="1" x14ac:dyDescent="0.15">
      <c r="A181" s="401">
        <f t="shared" ca="1" si="24"/>
        <v>0</v>
      </c>
      <c r="B181" s="402">
        <f t="shared" si="261"/>
        <v>1</v>
      </c>
      <c r="C181" s="403">
        <f t="shared" ca="1" si="348"/>
        <v>0</v>
      </c>
      <c r="D181" s="403">
        <f t="shared" ca="1" si="349"/>
        <v>0</v>
      </c>
      <c r="E181" s="403">
        <f t="shared" ca="1" si="350"/>
        <v>0</v>
      </c>
      <c r="F181" s="403">
        <f t="shared" ca="1" si="351"/>
        <v>0</v>
      </c>
      <c r="G181" s="403">
        <f t="shared" ca="1" si="352"/>
        <v>0</v>
      </c>
      <c r="H181" s="403">
        <f t="shared" si="353"/>
        <v>0</v>
      </c>
      <c r="I181" s="403">
        <f t="shared" ca="1" si="354"/>
        <v>0</v>
      </c>
      <c r="J181" s="403">
        <f t="shared" ca="1" si="355"/>
        <v>0</v>
      </c>
      <c r="K181" s="402">
        <f t="shared" ca="1" si="356"/>
        <v>0</v>
      </c>
      <c r="L181" s="402">
        <f t="shared" ca="1" si="357"/>
        <v>0</v>
      </c>
      <c r="M181" s="402">
        <f t="shared" ca="1" si="358"/>
        <v>0</v>
      </c>
      <c r="N181" s="404" t="str">
        <f t="shared" ca="1" si="359"/>
        <v>石川県</v>
      </c>
      <c r="O181" s="63"/>
      <c r="P181" s="145" t="s">
        <v>412</v>
      </c>
      <c r="Q181" s="322" t="str">
        <f t="shared" ca="1" si="263"/>
        <v/>
      </c>
      <c r="R181" s="322" t="str">
        <f t="shared" ca="1" si="264"/>
        <v/>
      </c>
      <c r="S181" s="32" t="str">
        <f t="shared" ca="1" si="346"/>
        <v/>
      </c>
      <c r="T181" s="32" t="str">
        <f t="shared" ca="1" si="347"/>
        <v/>
      </c>
      <c r="U181" s="186" t="str">
        <f t="shared" ca="1" si="265"/>
        <v/>
      </c>
      <c r="V181" s="326">
        <f ca="1">IFERROR(VLOOKUP(U181,'（様式１号）３整理番号表'!$B$4:$H$5,2,FALSE),0)</f>
        <v>0</v>
      </c>
      <c r="W181" s="67">
        <f t="shared" ca="1" si="337"/>
        <v>0</v>
      </c>
      <c r="X181" s="23" t="str">
        <f t="shared" ca="1" si="336"/>
        <v/>
      </c>
      <c r="Y181" s="52" t="str">
        <f t="shared" ca="1" si="266"/>
        <v/>
      </c>
      <c r="Z181" s="68">
        <f ca="1">IFERROR(VLOOKUP(Y181,'（様式１号）３整理番号表'!$B$10:$H$16,2,FALSE),0)</f>
        <v>0</v>
      </c>
      <c r="AA181" s="52" t="str">
        <f t="shared" ca="1" si="267"/>
        <v/>
      </c>
      <c r="AB181" s="52" t="str">
        <f t="shared" ca="1" si="268"/>
        <v/>
      </c>
      <c r="AC181" s="68">
        <f ca="1">IFERROR(VLOOKUP(AB181,'（様式１号）３整理番号表'!$B$21:$H$22,2,FALSE),0)</f>
        <v>0</v>
      </c>
      <c r="AD181" s="52" t="str">
        <f t="shared" ca="1" si="262"/>
        <v/>
      </c>
      <c r="AE181" s="68">
        <f ca="1">IFERROR(VLOOKUP(AD181,'（様式１号）３整理番号表'!$B$26:$H$31,2,FALSE),0)</f>
        <v>0</v>
      </c>
      <c r="AF181" s="52" t="str">
        <f t="shared" ca="1" si="269"/>
        <v/>
      </c>
      <c r="AG181" s="68">
        <f ca="1">IFERROR(VLOOKUP(AF181,'（様式１号）３整理番号表'!$J$5:$N$59,2,FALSE),0)</f>
        <v>0</v>
      </c>
      <c r="AH181" s="51" t="str">
        <f t="shared" ca="1" si="270"/>
        <v/>
      </c>
      <c r="AI181" s="68">
        <f ca="1">IFERROR(VLOOKUP(AH181,'（様式１号）３整理番号表'!$P$5:$R$29,2,FALSE),0)</f>
        <v>0</v>
      </c>
      <c r="AJ181" s="71" t="str">
        <f t="shared" ca="1" si="271"/>
        <v/>
      </c>
      <c r="AK181" s="71" t="str">
        <f t="shared" ca="1" si="272"/>
        <v/>
      </c>
      <c r="AL181" s="71"/>
      <c r="AM181" s="51" t="str">
        <f t="shared" ca="1" si="273"/>
        <v/>
      </c>
      <c r="AN181" s="68">
        <f ca="1">IFERROR(VLOOKUP(AM181,'（様式１号）３整理番号表'!$P$5:$R$29,2,FALSE),0)</f>
        <v>0</v>
      </c>
      <c r="AO181" s="52" t="str">
        <f t="shared" ca="1" si="274"/>
        <v/>
      </c>
      <c r="AP181" s="68">
        <f t="shared" ca="1" si="338"/>
        <v>0</v>
      </c>
      <c r="AQ181" s="52" t="str">
        <f t="shared" ca="1" si="275"/>
        <v/>
      </c>
      <c r="AR181" s="23" t="str">
        <f t="shared" ca="1" si="276"/>
        <v/>
      </c>
      <c r="AS181" s="68" t="str">
        <f t="shared" ca="1" si="339"/>
        <v/>
      </c>
      <c r="AT181" s="188" t="str">
        <f t="shared" ca="1" si="277"/>
        <v/>
      </c>
      <c r="AU181" s="55" t="str">
        <f t="shared" ca="1" si="278"/>
        <v/>
      </c>
      <c r="AV181" s="655" t="str">
        <f t="shared" ca="1" si="362"/>
        <v/>
      </c>
      <c r="AW181" s="655" t="str">
        <f t="shared" ca="1" si="362"/>
        <v/>
      </c>
      <c r="AX181" s="655" t="str">
        <f t="shared" ca="1" si="362"/>
        <v/>
      </c>
      <c r="AY181" s="655" t="str">
        <f t="shared" ca="1" si="362"/>
        <v/>
      </c>
      <c r="AZ181" s="655" t="str">
        <f t="shared" ca="1" si="279"/>
        <v/>
      </c>
      <c r="BA181" s="655" t="str">
        <f t="shared" ca="1" si="363"/>
        <v/>
      </c>
      <c r="BB181" s="655" t="str">
        <f t="shared" ca="1" si="363"/>
        <v/>
      </c>
      <c r="BC181" s="655" t="str">
        <f t="shared" ca="1" si="363"/>
        <v/>
      </c>
      <c r="BD181" s="51" t="str">
        <f t="shared" ca="1" si="280"/>
        <v/>
      </c>
      <c r="BE181" s="52" t="str">
        <f t="shared" ca="1" si="281"/>
        <v/>
      </c>
      <c r="BF181" s="69">
        <f ca="1">IF(BD181&lt;&gt;"",INDEX('（様式１号）３整理番号表'!$AB$7:$AQ$12,MATCH(BD181,'（様式１号）３整理番号表'!$AA$7:$AA$12,0),MATCH(BE181,'（様式１号）３整理番号表'!$AB$6:$AQ$6,0)),0)</f>
        <v>0</v>
      </c>
      <c r="BG181" s="71" t="str">
        <f t="shared" ca="1" si="340"/>
        <v/>
      </c>
      <c r="BH181" s="54" t="str">
        <f t="shared" ca="1" si="341"/>
        <v/>
      </c>
      <c r="BI181" s="55" t="str">
        <f t="shared" ca="1" si="282"/>
        <v/>
      </c>
      <c r="BJ181" s="54" t="str">
        <f t="shared" ca="1" si="283"/>
        <v/>
      </c>
      <c r="BK181" s="53" t="str">
        <f t="shared" ca="1" si="284"/>
        <v/>
      </c>
      <c r="BL181" s="56" t="str">
        <f t="shared" ca="1" si="285"/>
        <v/>
      </c>
      <c r="BM181" s="57" t="str">
        <f t="shared" ca="1" si="286"/>
        <v/>
      </c>
      <c r="BN181" s="58" t="str">
        <f t="shared" ca="1" si="287"/>
        <v/>
      </c>
      <c r="BO181" s="56" t="str">
        <f t="shared" ca="1" si="288"/>
        <v/>
      </c>
      <c r="BP181" s="72" t="str">
        <f t="shared" ca="1" si="289"/>
        <v/>
      </c>
      <c r="BQ181" s="70" t="str">
        <f t="shared" ca="1" si="290"/>
        <v/>
      </c>
      <c r="BR181" s="160" t="str">
        <f t="shared" ca="1" si="323"/>
        <v/>
      </c>
      <c r="BS181" s="638" t="str">
        <f t="shared" ca="1" si="291"/>
        <v/>
      </c>
      <c r="BT181" s="51" t="str">
        <f t="shared" ca="1" si="292"/>
        <v/>
      </c>
      <c r="BU181" s="59" t="str">
        <f t="shared" ca="1" si="293"/>
        <v/>
      </c>
      <c r="BV181" s="60" t="str">
        <f t="shared" ca="1" si="294"/>
        <v/>
      </c>
      <c r="BW181" s="209">
        <f ca="1">IF('ポイント要件確認等（個別表）'!AD181=1,ROUNDDOWN('ポイント要件確認等（個別表）'!AV181,-3),IF('ポイント要件確認等（個別表）'!AD181=2,ROUNDDOWN('ポイント要件確認等（個別表）'!BH181,-3),IF('ポイント要件確認等（個別表）'!AD181=3,ROUNDDOWN('ポイント要件確認等（個別表）'!BT181,-3),0)))</f>
        <v>0</v>
      </c>
      <c r="BX181" s="60" t="str">
        <f t="shared" ca="1" si="295"/>
        <v/>
      </c>
      <c r="BY181" s="210" t="e">
        <f t="shared" ca="1" si="342"/>
        <v>#VALUE!</v>
      </c>
      <c r="BZ181" s="210">
        <f t="shared" ca="1" si="343"/>
        <v>0</v>
      </c>
      <c r="CA181" s="60" t="str">
        <f t="shared" ca="1" si="296"/>
        <v/>
      </c>
      <c r="CB181" s="60" t="str">
        <f t="shared" ca="1" si="297"/>
        <v/>
      </c>
      <c r="CC181" s="636"/>
      <c r="CD181" s="60" t="str">
        <f t="shared" ca="1" si="298"/>
        <v/>
      </c>
      <c r="CE181" s="161" t="str">
        <f t="shared" ca="1" si="299"/>
        <v/>
      </c>
      <c r="CF181" s="225" t="str">
        <f t="shared" ca="1" si="300"/>
        <v>含税額</v>
      </c>
      <c r="CG181" s="226" t="str">
        <f t="shared" ca="1" si="301"/>
        <v/>
      </c>
      <c r="CH181" s="61"/>
      <c r="CI181" s="223"/>
      <c r="CJ181" s="213">
        <v>171</v>
      </c>
      <c r="CK181" s="218"/>
      <c r="CL181" s="51"/>
      <c r="CM181" s="68" t="str">
        <f>IFERROR(VLOOKUP(CL181,'（様式１号）３整理番号表'!$T$5:$V$15,2,FALSE),"")</f>
        <v/>
      </c>
      <c r="CN181" s="52"/>
      <c r="CO181" s="68" t="str">
        <f>IFERROR(VLOOKUP(CN181,'（様式１号）３整理番号表'!$T$19:$V$24,2,FALSE),"")</f>
        <v/>
      </c>
      <c r="CP181" s="52"/>
      <c r="CQ181" s="210">
        <f t="shared" si="344"/>
        <v>0</v>
      </c>
      <c r="CR181" s="227">
        <f t="shared" si="345"/>
        <v>0</v>
      </c>
      <c r="CS181" s="335" t="str">
        <f t="shared" ca="1" si="324"/>
        <v/>
      </c>
      <c r="CT181" s="31" t="str">
        <f t="shared" ca="1" si="302"/>
        <v/>
      </c>
      <c r="CU181" s="30" t="str">
        <f t="shared" ca="1" si="325"/>
        <v/>
      </c>
      <c r="CV181" s="236" t="str">
        <f t="shared" ca="1" si="303"/>
        <v/>
      </c>
      <c r="CW181" s="236" t="str">
        <f t="shared" ca="1" si="304"/>
        <v/>
      </c>
      <c r="CX181" s="236" t="str">
        <f t="shared" ca="1" si="305"/>
        <v/>
      </c>
      <c r="CY181" s="236" t="str">
        <f t="shared" ca="1" si="306"/>
        <v/>
      </c>
      <c r="CZ181" s="296" t="str">
        <f ca="1">IFERROR(VLOOKUP($CS181,'（様式１号）３整理番号表'!$Z$19:$AB$32,3,FALSE),"")</f>
        <v/>
      </c>
      <c r="DA181" s="239" t="str">
        <f t="shared" ca="1" si="307"/>
        <v/>
      </c>
      <c r="DB181" s="5"/>
      <c r="DC181" s="301" t="str">
        <f t="shared" ca="1" si="326"/>
        <v/>
      </c>
      <c r="DD181" s="304" t="str">
        <f t="shared" ca="1" si="329"/>
        <v/>
      </c>
      <c r="DE181" s="293" t="str">
        <f t="shared" ca="1" si="330"/>
        <v/>
      </c>
      <c r="DF181" s="293" t="str">
        <f t="shared" ca="1" si="331"/>
        <v/>
      </c>
      <c r="DG181" s="293" t="str">
        <f t="shared" ca="1" si="332"/>
        <v/>
      </c>
      <c r="DH181" s="293" t="str">
        <f t="shared" ca="1" si="333"/>
        <v/>
      </c>
      <c r="DI181" s="309" t="str">
        <f t="shared" ca="1" si="334"/>
        <v/>
      </c>
      <c r="DJ181" s="315" t="str">
        <f t="shared" ca="1" si="308"/>
        <v/>
      </c>
      <c r="DK181" s="5" t="str">
        <f t="shared" ca="1" si="335"/>
        <v/>
      </c>
      <c r="DL181" s="6"/>
      <c r="DM181" s="304"/>
      <c r="DN181" s="7"/>
      <c r="DO181" s="7"/>
      <c r="DP181" s="7"/>
      <c r="DQ181" s="7"/>
      <c r="DR181" s="298" t="str">
        <f>IFERROR(VLOOKUP($DL181,'（様式１号）３整理番号表'!$Z$19:$AB$32,3,FALSE),"")</f>
        <v/>
      </c>
      <c r="DS181" s="239" t="str">
        <f t="shared" si="309"/>
        <v/>
      </c>
      <c r="DT181" s="5"/>
      <c r="DU181" s="8"/>
      <c r="DV181" s="62" t="str">
        <f t="shared" ca="1" si="310"/>
        <v/>
      </c>
      <c r="DX181" s="320">
        <f t="shared" ca="1" si="364"/>
        <v>0</v>
      </c>
      <c r="DY181" s="320">
        <f t="shared" ca="1" si="364"/>
        <v>0</v>
      </c>
      <c r="DZ181" s="320">
        <f t="shared" ca="1" si="364"/>
        <v>0</v>
      </c>
      <c r="EA181" s="320">
        <f t="shared" ca="1" si="364"/>
        <v>0</v>
      </c>
      <c r="EB181" s="320">
        <f t="shared" ca="1" si="364"/>
        <v>0</v>
      </c>
      <c r="EC181" s="320">
        <f t="shared" ca="1" si="364"/>
        <v>0</v>
      </c>
      <c r="ED181" s="320">
        <f t="shared" ca="1" si="364"/>
        <v>0</v>
      </c>
      <c r="EE181" s="320">
        <f t="shared" ca="1" si="364"/>
        <v>0</v>
      </c>
      <c r="EF181" s="320">
        <f t="shared" ca="1" si="364"/>
        <v>0</v>
      </c>
      <c r="EG181" s="320">
        <f t="shared" ca="1" si="364"/>
        <v>0</v>
      </c>
      <c r="EH181" s="320">
        <f t="shared" ca="1" si="364"/>
        <v>0</v>
      </c>
      <c r="EI181" s="320">
        <f t="shared" ca="1" si="364"/>
        <v>0</v>
      </c>
      <c r="EJ181" s="320">
        <f t="shared" ca="1" si="364"/>
        <v>0</v>
      </c>
      <c r="EK181" s="320">
        <f t="shared" ca="1" si="364"/>
        <v>0</v>
      </c>
      <c r="EM181" s="278" t="str">
        <f t="shared" ca="1" si="360"/>
        <v/>
      </c>
      <c r="EN181" s="278" t="str">
        <f t="shared" ca="1" si="327"/>
        <v/>
      </c>
      <c r="EO181" s="278" t="str">
        <f t="shared" ca="1" si="328"/>
        <v/>
      </c>
      <c r="EP181" s="278" t="str">
        <f t="shared" ca="1" si="311"/>
        <v/>
      </c>
      <c r="EQ181" s="278" t="str">
        <f ca="1">IFERROR(INDEX('郵便番号（石川県）'!$A$3:$F$2574,MATCH(INDIRECT("'("&amp;EM181&amp;")'!E7"),'郵便番号（石川県）'!$A$3:$A$2574,0),6),"")</f>
        <v/>
      </c>
      <c r="ER181" s="278" t="str">
        <f ca="1">IFERROR(INDEX('郵便番号（石川県）'!$A$3:$F$2574,MATCH(INDIRECT("'("&amp;$EM181&amp;")'!E7"),'郵便番号（石川県）'!$A$3:$A$2574,0),5),"")</f>
        <v/>
      </c>
      <c r="ES181" s="278" t="str">
        <f t="shared" ca="1" si="312"/>
        <v/>
      </c>
      <c r="ET181" s="278" t="str">
        <f t="shared" ca="1" si="313"/>
        <v/>
      </c>
      <c r="EU181" s="278" t="str">
        <f t="shared" ca="1" si="314"/>
        <v/>
      </c>
      <c r="EV181" s="278" t="str">
        <f t="shared" ca="1" si="315"/>
        <v/>
      </c>
      <c r="EW181" s="278" t="str">
        <f t="shared" ca="1" si="316"/>
        <v/>
      </c>
      <c r="EX181" s="278" t="str">
        <f t="shared" ca="1" si="317"/>
        <v/>
      </c>
      <c r="EY181" s="278" t="str">
        <f t="shared" ca="1" si="318"/>
        <v/>
      </c>
      <c r="EZ181" s="278" t="str">
        <f t="shared" ca="1" si="319"/>
        <v/>
      </c>
      <c r="FA181" s="278" t="str">
        <f t="shared" ca="1" si="320"/>
        <v/>
      </c>
      <c r="FB181" s="661" t="str">
        <f t="shared" ca="1" si="321"/>
        <v/>
      </c>
      <c r="FC181" s="663">
        <v>171</v>
      </c>
      <c r="FD181" s="279" t="str">
        <f t="shared" ca="1" si="322"/>
        <v/>
      </c>
    </row>
    <row r="182" spans="1:160" ht="34.5" customHeight="1" x14ac:dyDescent="0.15">
      <c r="A182" s="401">
        <f t="shared" ca="1" si="24"/>
        <v>0</v>
      </c>
      <c r="B182" s="402">
        <f t="shared" si="261"/>
        <v>1</v>
      </c>
      <c r="C182" s="403">
        <f t="shared" ca="1" si="348"/>
        <v>0</v>
      </c>
      <c r="D182" s="403">
        <f t="shared" ca="1" si="349"/>
        <v>0</v>
      </c>
      <c r="E182" s="403">
        <f t="shared" ca="1" si="350"/>
        <v>0</v>
      </c>
      <c r="F182" s="403">
        <f t="shared" ca="1" si="351"/>
        <v>0</v>
      </c>
      <c r="G182" s="403">
        <f t="shared" ca="1" si="352"/>
        <v>0</v>
      </c>
      <c r="H182" s="403">
        <f t="shared" si="353"/>
        <v>0</v>
      </c>
      <c r="I182" s="403">
        <f t="shared" ca="1" si="354"/>
        <v>0</v>
      </c>
      <c r="J182" s="403">
        <f t="shared" ca="1" si="355"/>
        <v>0</v>
      </c>
      <c r="K182" s="402">
        <f t="shared" ca="1" si="356"/>
        <v>0</v>
      </c>
      <c r="L182" s="402">
        <f t="shared" ca="1" si="357"/>
        <v>0</v>
      </c>
      <c r="M182" s="402">
        <f t="shared" ca="1" si="358"/>
        <v>0</v>
      </c>
      <c r="N182" s="404" t="str">
        <f t="shared" ca="1" si="359"/>
        <v>石川県</v>
      </c>
      <c r="O182" s="63"/>
      <c r="P182" s="145" t="s">
        <v>412</v>
      </c>
      <c r="Q182" s="322" t="str">
        <f t="shared" ca="1" si="263"/>
        <v/>
      </c>
      <c r="R182" s="322" t="str">
        <f t="shared" ca="1" si="264"/>
        <v/>
      </c>
      <c r="S182" s="32" t="str">
        <f t="shared" ca="1" si="346"/>
        <v/>
      </c>
      <c r="T182" s="32" t="str">
        <f t="shared" ca="1" si="347"/>
        <v/>
      </c>
      <c r="U182" s="186" t="str">
        <f t="shared" ca="1" si="265"/>
        <v/>
      </c>
      <c r="V182" s="326">
        <f ca="1">IFERROR(VLOOKUP(U182,'（様式１号）３整理番号表'!$B$4:$H$5,2,FALSE),0)</f>
        <v>0</v>
      </c>
      <c r="W182" s="67">
        <f t="shared" ca="1" si="337"/>
        <v>0</v>
      </c>
      <c r="X182" s="23" t="str">
        <f t="shared" ca="1" si="336"/>
        <v/>
      </c>
      <c r="Y182" s="52" t="str">
        <f t="shared" ca="1" si="266"/>
        <v/>
      </c>
      <c r="Z182" s="68">
        <f ca="1">IFERROR(VLOOKUP(Y182,'（様式１号）３整理番号表'!$B$10:$H$16,2,FALSE),0)</f>
        <v>0</v>
      </c>
      <c r="AA182" s="52" t="str">
        <f t="shared" ca="1" si="267"/>
        <v/>
      </c>
      <c r="AB182" s="52" t="str">
        <f t="shared" ca="1" si="268"/>
        <v/>
      </c>
      <c r="AC182" s="68">
        <f ca="1">IFERROR(VLOOKUP(AB182,'（様式１号）３整理番号表'!$B$21:$H$22,2,FALSE),0)</f>
        <v>0</v>
      </c>
      <c r="AD182" s="52" t="str">
        <f t="shared" ca="1" si="262"/>
        <v/>
      </c>
      <c r="AE182" s="68">
        <f ca="1">IFERROR(VLOOKUP(AD182,'（様式１号）３整理番号表'!$B$26:$H$31,2,FALSE),0)</f>
        <v>0</v>
      </c>
      <c r="AF182" s="52" t="str">
        <f t="shared" ca="1" si="269"/>
        <v/>
      </c>
      <c r="AG182" s="68">
        <f ca="1">IFERROR(VLOOKUP(AF182,'（様式１号）３整理番号表'!$J$5:$N$59,2,FALSE),0)</f>
        <v>0</v>
      </c>
      <c r="AH182" s="51" t="str">
        <f t="shared" ca="1" si="270"/>
        <v/>
      </c>
      <c r="AI182" s="68">
        <f ca="1">IFERROR(VLOOKUP(AH182,'（様式１号）３整理番号表'!$P$5:$R$29,2,FALSE),0)</f>
        <v>0</v>
      </c>
      <c r="AJ182" s="71" t="str">
        <f t="shared" ca="1" si="271"/>
        <v/>
      </c>
      <c r="AK182" s="71" t="str">
        <f t="shared" ca="1" si="272"/>
        <v/>
      </c>
      <c r="AL182" s="71"/>
      <c r="AM182" s="51" t="str">
        <f t="shared" ca="1" si="273"/>
        <v/>
      </c>
      <c r="AN182" s="68">
        <f ca="1">IFERROR(VLOOKUP(AM182,'（様式１号）３整理番号表'!$P$5:$R$29,2,FALSE),0)</f>
        <v>0</v>
      </c>
      <c r="AO182" s="52" t="str">
        <f t="shared" ca="1" si="274"/>
        <v/>
      </c>
      <c r="AP182" s="68">
        <f t="shared" ca="1" si="338"/>
        <v>0</v>
      </c>
      <c r="AQ182" s="52" t="str">
        <f t="shared" ca="1" si="275"/>
        <v/>
      </c>
      <c r="AR182" s="23" t="str">
        <f t="shared" ca="1" si="276"/>
        <v/>
      </c>
      <c r="AS182" s="68" t="str">
        <f t="shared" ca="1" si="339"/>
        <v/>
      </c>
      <c r="AT182" s="188" t="str">
        <f t="shared" ca="1" si="277"/>
        <v/>
      </c>
      <c r="AU182" s="55" t="str">
        <f t="shared" ca="1" si="278"/>
        <v/>
      </c>
      <c r="AV182" s="655" t="str">
        <f t="shared" ca="1" si="362"/>
        <v/>
      </c>
      <c r="AW182" s="655" t="str">
        <f t="shared" ca="1" si="362"/>
        <v/>
      </c>
      <c r="AX182" s="655" t="str">
        <f t="shared" ca="1" si="362"/>
        <v/>
      </c>
      <c r="AY182" s="655" t="str">
        <f t="shared" ca="1" si="362"/>
        <v/>
      </c>
      <c r="AZ182" s="655" t="str">
        <f t="shared" ca="1" si="279"/>
        <v/>
      </c>
      <c r="BA182" s="655" t="str">
        <f t="shared" ca="1" si="363"/>
        <v/>
      </c>
      <c r="BB182" s="655" t="str">
        <f t="shared" ca="1" si="363"/>
        <v/>
      </c>
      <c r="BC182" s="655" t="str">
        <f t="shared" ca="1" si="363"/>
        <v/>
      </c>
      <c r="BD182" s="51" t="str">
        <f t="shared" ca="1" si="280"/>
        <v/>
      </c>
      <c r="BE182" s="52" t="str">
        <f t="shared" ca="1" si="281"/>
        <v/>
      </c>
      <c r="BF182" s="69">
        <f ca="1">IF(BD182&lt;&gt;"",INDEX('（様式１号）３整理番号表'!$AB$7:$AQ$12,MATCH(BD182,'（様式１号）３整理番号表'!$AA$7:$AA$12,0),MATCH(BE182,'（様式１号）３整理番号表'!$AB$6:$AQ$6,0)),0)</f>
        <v>0</v>
      </c>
      <c r="BG182" s="71" t="str">
        <f t="shared" ca="1" si="340"/>
        <v/>
      </c>
      <c r="BH182" s="54" t="str">
        <f t="shared" ca="1" si="341"/>
        <v/>
      </c>
      <c r="BI182" s="55" t="str">
        <f t="shared" ca="1" si="282"/>
        <v/>
      </c>
      <c r="BJ182" s="54" t="str">
        <f t="shared" ca="1" si="283"/>
        <v/>
      </c>
      <c r="BK182" s="53" t="str">
        <f t="shared" ca="1" si="284"/>
        <v/>
      </c>
      <c r="BL182" s="56" t="str">
        <f t="shared" ca="1" si="285"/>
        <v/>
      </c>
      <c r="BM182" s="57" t="str">
        <f t="shared" ca="1" si="286"/>
        <v/>
      </c>
      <c r="BN182" s="58" t="str">
        <f t="shared" ca="1" si="287"/>
        <v/>
      </c>
      <c r="BO182" s="56" t="str">
        <f t="shared" ca="1" si="288"/>
        <v/>
      </c>
      <c r="BP182" s="72" t="str">
        <f t="shared" ca="1" si="289"/>
        <v/>
      </c>
      <c r="BQ182" s="70" t="str">
        <f t="shared" ca="1" si="290"/>
        <v/>
      </c>
      <c r="BR182" s="160" t="str">
        <f t="shared" ca="1" si="323"/>
        <v/>
      </c>
      <c r="BS182" s="638" t="str">
        <f t="shared" ca="1" si="291"/>
        <v/>
      </c>
      <c r="BT182" s="51" t="str">
        <f t="shared" ca="1" si="292"/>
        <v/>
      </c>
      <c r="BU182" s="59" t="str">
        <f t="shared" ca="1" si="293"/>
        <v/>
      </c>
      <c r="BV182" s="60" t="str">
        <f t="shared" ca="1" si="294"/>
        <v/>
      </c>
      <c r="BW182" s="209">
        <f ca="1">IF('ポイント要件確認等（個別表）'!AD182=1,ROUNDDOWN('ポイント要件確認等（個別表）'!AV182,-3),IF('ポイント要件確認等（個別表）'!AD182=2,ROUNDDOWN('ポイント要件確認等（個別表）'!BH182,-3),IF('ポイント要件確認等（個別表）'!AD182=3,ROUNDDOWN('ポイント要件確認等（個別表）'!BT182,-3),0)))</f>
        <v>0</v>
      </c>
      <c r="BX182" s="60" t="str">
        <f t="shared" ca="1" si="295"/>
        <v/>
      </c>
      <c r="BY182" s="210" t="e">
        <f t="shared" ca="1" si="342"/>
        <v>#VALUE!</v>
      </c>
      <c r="BZ182" s="210">
        <f t="shared" ca="1" si="343"/>
        <v>0</v>
      </c>
      <c r="CA182" s="60" t="str">
        <f t="shared" ca="1" si="296"/>
        <v/>
      </c>
      <c r="CB182" s="60" t="str">
        <f t="shared" ca="1" si="297"/>
        <v/>
      </c>
      <c r="CC182" s="636"/>
      <c r="CD182" s="60" t="str">
        <f t="shared" ca="1" si="298"/>
        <v/>
      </c>
      <c r="CE182" s="161" t="str">
        <f t="shared" ca="1" si="299"/>
        <v/>
      </c>
      <c r="CF182" s="225" t="str">
        <f t="shared" ca="1" si="300"/>
        <v>含税額</v>
      </c>
      <c r="CG182" s="226" t="str">
        <f t="shared" ca="1" si="301"/>
        <v/>
      </c>
      <c r="CH182" s="61"/>
      <c r="CI182" s="223"/>
      <c r="CJ182" s="213">
        <v>172</v>
      </c>
      <c r="CK182" s="218"/>
      <c r="CL182" s="51"/>
      <c r="CM182" s="68" t="str">
        <f>IFERROR(VLOOKUP(CL182,'（様式１号）３整理番号表'!$T$5:$V$15,2,FALSE),"")</f>
        <v/>
      </c>
      <c r="CN182" s="52"/>
      <c r="CO182" s="68" t="str">
        <f>IFERROR(VLOOKUP(CN182,'（様式１号）３整理番号表'!$T$19:$V$24,2,FALSE),"")</f>
        <v/>
      </c>
      <c r="CP182" s="52"/>
      <c r="CQ182" s="210">
        <f t="shared" si="344"/>
        <v>0</v>
      </c>
      <c r="CR182" s="227">
        <f t="shared" si="345"/>
        <v>0</v>
      </c>
      <c r="CS182" s="335" t="str">
        <f t="shared" ca="1" si="324"/>
        <v/>
      </c>
      <c r="CT182" s="31" t="str">
        <f t="shared" ca="1" si="302"/>
        <v/>
      </c>
      <c r="CU182" s="30" t="str">
        <f t="shared" ca="1" si="325"/>
        <v/>
      </c>
      <c r="CV182" s="236" t="str">
        <f t="shared" ca="1" si="303"/>
        <v/>
      </c>
      <c r="CW182" s="236" t="str">
        <f t="shared" ca="1" si="304"/>
        <v/>
      </c>
      <c r="CX182" s="236" t="str">
        <f t="shared" ca="1" si="305"/>
        <v/>
      </c>
      <c r="CY182" s="236" t="str">
        <f t="shared" ca="1" si="306"/>
        <v/>
      </c>
      <c r="CZ182" s="296" t="str">
        <f ca="1">IFERROR(VLOOKUP($CS182,'（様式１号）３整理番号表'!$Z$19:$AB$32,3,FALSE),"")</f>
        <v/>
      </c>
      <c r="DA182" s="239" t="str">
        <f t="shared" ca="1" si="307"/>
        <v/>
      </c>
      <c r="DB182" s="5"/>
      <c r="DC182" s="301" t="str">
        <f t="shared" ca="1" si="326"/>
        <v/>
      </c>
      <c r="DD182" s="304" t="str">
        <f t="shared" ca="1" si="329"/>
        <v/>
      </c>
      <c r="DE182" s="293" t="str">
        <f t="shared" ca="1" si="330"/>
        <v/>
      </c>
      <c r="DF182" s="293" t="str">
        <f t="shared" ca="1" si="331"/>
        <v/>
      </c>
      <c r="DG182" s="293" t="str">
        <f t="shared" ca="1" si="332"/>
        <v/>
      </c>
      <c r="DH182" s="293" t="str">
        <f t="shared" ca="1" si="333"/>
        <v/>
      </c>
      <c r="DI182" s="309" t="str">
        <f t="shared" ca="1" si="334"/>
        <v/>
      </c>
      <c r="DJ182" s="315" t="str">
        <f t="shared" ca="1" si="308"/>
        <v/>
      </c>
      <c r="DK182" s="5" t="str">
        <f t="shared" ca="1" si="335"/>
        <v/>
      </c>
      <c r="DL182" s="6"/>
      <c r="DM182" s="304"/>
      <c r="DN182" s="7"/>
      <c r="DO182" s="7"/>
      <c r="DP182" s="7"/>
      <c r="DQ182" s="7"/>
      <c r="DR182" s="298" t="str">
        <f>IFERROR(VLOOKUP($DL182,'（様式１号）３整理番号表'!$Z$19:$AB$32,3,FALSE),"")</f>
        <v/>
      </c>
      <c r="DS182" s="239" t="str">
        <f t="shared" si="309"/>
        <v/>
      </c>
      <c r="DT182" s="5"/>
      <c r="DU182" s="8"/>
      <c r="DV182" s="62" t="str">
        <f t="shared" ca="1" si="310"/>
        <v/>
      </c>
      <c r="DX182" s="320">
        <f t="shared" ca="1" si="364"/>
        <v>0</v>
      </c>
      <c r="DY182" s="320">
        <f t="shared" ca="1" si="364"/>
        <v>0</v>
      </c>
      <c r="DZ182" s="320">
        <f t="shared" ca="1" si="364"/>
        <v>0</v>
      </c>
      <c r="EA182" s="320">
        <f t="shared" ca="1" si="364"/>
        <v>0</v>
      </c>
      <c r="EB182" s="320">
        <f t="shared" ca="1" si="364"/>
        <v>0</v>
      </c>
      <c r="EC182" s="320">
        <f t="shared" ca="1" si="364"/>
        <v>0</v>
      </c>
      <c r="ED182" s="320">
        <f t="shared" ca="1" si="364"/>
        <v>0</v>
      </c>
      <c r="EE182" s="320">
        <f t="shared" ca="1" si="364"/>
        <v>0</v>
      </c>
      <c r="EF182" s="320">
        <f t="shared" ca="1" si="364"/>
        <v>0</v>
      </c>
      <c r="EG182" s="320">
        <f t="shared" ca="1" si="364"/>
        <v>0</v>
      </c>
      <c r="EH182" s="320">
        <f t="shared" ca="1" si="364"/>
        <v>0</v>
      </c>
      <c r="EI182" s="320">
        <f t="shared" ca="1" si="364"/>
        <v>0</v>
      </c>
      <c r="EJ182" s="320">
        <f t="shared" ca="1" si="364"/>
        <v>0</v>
      </c>
      <c r="EK182" s="320">
        <f t="shared" ca="1" si="364"/>
        <v>0</v>
      </c>
      <c r="EM182" s="278" t="str">
        <f t="shared" ca="1" si="360"/>
        <v/>
      </c>
      <c r="EN182" s="278" t="str">
        <f t="shared" ca="1" si="327"/>
        <v/>
      </c>
      <c r="EO182" s="278" t="str">
        <f t="shared" ca="1" si="328"/>
        <v/>
      </c>
      <c r="EP182" s="278" t="str">
        <f t="shared" ca="1" si="311"/>
        <v/>
      </c>
      <c r="EQ182" s="278" t="str">
        <f ca="1">IFERROR(INDEX('郵便番号（石川県）'!$A$3:$F$2574,MATCH(INDIRECT("'("&amp;EM182&amp;")'!E7"),'郵便番号（石川県）'!$A$3:$A$2574,0),6),"")</f>
        <v/>
      </c>
      <c r="ER182" s="278" t="str">
        <f ca="1">IFERROR(INDEX('郵便番号（石川県）'!$A$3:$F$2574,MATCH(INDIRECT("'("&amp;$EM182&amp;")'!E7"),'郵便番号（石川県）'!$A$3:$A$2574,0),5),"")</f>
        <v/>
      </c>
      <c r="ES182" s="278" t="str">
        <f t="shared" ca="1" si="312"/>
        <v/>
      </c>
      <c r="ET182" s="278" t="str">
        <f t="shared" ca="1" si="313"/>
        <v/>
      </c>
      <c r="EU182" s="278" t="str">
        <f t="shared" ca="1" si="314"/>
        <v/>
      </c>
      <c r="EV182" s="278" t="str">
        <f t="shared" ca="1" si="315"/>
        <v/>
      </c>
      <c r="EW182" s="278" t="str">
        <f t="shared" ca="1" si="316"/>
        <v/>
      </c>
      <c r="EX182" s="278" t="str">
        <f t="shared" ca="1" si="317"/>
        <v/>
      </c>
      <c r="EY182" s="278" t="str">
        <f t="shared" ca="1" si="318"/>
        <v/>
      </c>
      <c r="EZ182" s="278" t="str">
        <f t="shared" ca="1" si="319"/>
        <v/>
      </c>
      <c r="FA182" s="278" t="str">
        <f t="shared" ca="1" si="320"/>
        <v/>
      </c>
      <c r="FB182" s="661" t="str">
        <f t="shared" ca="1" si="321"/>
        <v/>
      </c>
      <c r="FC182" s="664">
        <v>172</v>
      </c>
      <c r="FD182" s="279" t="str">
        <f t="shared" ca="1" si="322"/>
        <v/>
      </c>
    </row>
    <row r="183" spans="1:160" ht="34.5" customHeight="1" x14ac:dyDescent="0.15">
      <c r="A183" s="401">
        <f t="shared" ca="1" si="24"/>
        <v>0</v>
      </c>
      <c r="B183" s="402">
        <f t="shared" si="261"/>
        <v>1</v>
      </c>
      <c r="C183" s="403">
        <f t="shared" ca="1" si="348"/>
        <v>0</v>
      </c>
      <c r="D183" s="403">
        <f t="shared" ca="1" si="349"/>
        <v>0</v>
      </c>
      <c r="E183" s="403">
        <f t="shared" ca="1" si="350"/>
        <v>0</v>
      </c>
      <c r="F183" s="403">
        <f t="shared" ca="1" si="351"/>
        <v>0</v>
      </c>
      <c r="G183" s="403">
        <f t="shared" ca="1" si="352"/>
        <v>0</v>
      </c>
      <c r="H183" s="403">
        <f t="shared" si="353"/>
        <v>0</v>
      </c>
      <c r="I183" s="403">
        <f t="shared" ca="1" si="354"/>
        <v>0</v>
      </c>
      <c r="J183" s="403">
        <f t="shared" ca="1" si="355"/>
        <v>0</v>
      </c>
      <c r="K183" s="402">
        <f t="shared" ca="1" si="356"/>
        <v>0</v>
      </c>
      <c r="L183" s="402">
        <f t="shared" ca="1" si="357"/>
        <v>0</v>
      </c>
      <c r="M183" s="402">
        <f t="shared" ca="1" si="358"/>
        <v>0</v>
      </c>
      <c r="N183" s="404" t="str">
        <f t="shared" ca="1" si="359"/>
        <v>石川県</v>
      </c>
      <c r="O183" s="63"/>
      <c r="P183" s="145" t="s">
        <v>412</v>
      </c>
      <c r="Q183" s="322" t="str">
        <f t="shared" ca="1" si="263"/>
        <v/>
      </c>
      <c r="R183" s="322" t="str">
        <f t="shared" ca="1" si="264"/>
        <v/>
      </c>
      <c r="S183" s="32" t="str">
        <f t="shared" ca="1" si="346"/>
        <v/>
      </c>
      <c r="T183" s="32" t="str">
        <f t="shared" ca="1" si="347"/>
        <v/>
      </c>
      <c r="U183" s="186" t="str">
        <f t="shared" ca="1" si="265"/>
        <v/>
      </c>
      <c r="V183" s="326">
        <f ca="1">IFERROR(VLOOKUP(U183,'（様式１号）３整理番号表'!$B$4:$H$5,2,FALSE),0)</f>
        <v>0</v>
      </c>
      <c r="W183" s="67">
        <f t="shared" ca="1" si="337"/>
        <v>0</v>
      </c>
      <c r="X183" s="23" t="str">
        <f t="shared" ca="1" si="336"/>
        <v/>
      </c>
      <c r="Y183" s="52" t="str">
        <f t="shared" ca="1" si="266"/>
        <v/>
      </c>
      <c r="Z183" s="68">
        <f ca="1">IFERROR(VLOOKUP(Y183,'（様式１号）３整理番号表'!$B$10:$H$16,2,FALSE),0)</f>
        <v>0</v>
      </c>
      <c r="AA183" s="52" t="str">
        <f t="shared" ca="1" si="267"/>
        <v/>
      </c>
      <c r="AB183" s="52" t="str">
        <f t="shared" ca="1" si="268"/>
        <v/>
      </c>
      <c r="AC183" s="68">
        <f ca="1">IFERROR(VLOOKUP(AB183,'（様式１号）３整理番号表'!$B$21:$H$22,2,FALSE),0)</f>
        <v>0</v>
      </c>
      <c r="AD183" s="52" t="str">
        <f t="shared" ca="1" si="262"/>
        <v/>
      </c>
      <c r="AE183" s="68">
        <f ca="1">IFERROR(VLOOKUP(AD183,'（様式１号）３整理番号表'!$B$26:$H$31,2,FALSE),0)</f>
        <v>0</v>
      </c>
      <c r="AF183" s="52" t="str">
        <f t="shared" ca="1" si="269"/>
        <v/>
      </c>
      <c r="AG183" s="68">
        <f ca="1">IFERROR(VLOOKUP(AF183,'（様式１号）３整理番号表'!$J$5:$N$59,2,FALSE),0)</f>
        <v>0</v>
      </c>
      <c r="AH183" s="51" t="str">
        <f t="shared" ca="1" si="270"/>
        <v/>
      </c>
      <c r="AI183" s="68">
        <f ca="1">IFERROR(VLOOKUP(AH183,'（様式１号）３整理番号表'!$P$5:$R$29,2,FALSE),0)</f>
        <v>0</v>
      </c>
      <c r="AJ183" s="71" t="str">
        <f t="shared" ca="1" si="271"/>
        <v/>
      </c>
      <c r="AK183" s="71" t="str">
        <f t="shared" ca="1" si="272"/>
        <v/>
      </c>
      <c r="AL183" s="71"/>
      <c r="AM183" s="51" t="str">
        <f t="shared" ca="1" si="273"/>
        <v/>
      </c>
      <c r="AN183" s="68">
        <f ca="1">IFERROR(VLOOKUP(AM183,'（様式１号）３整理番号表'!$P$5:$R$29,2,FALSE),0)</f>
        <v>0</v>
      </c>
      <c r="AO183" s="52" t="str">
        <f t="shared" ca="1" si="274"/>
        <v/>
      </c>
      <c r="AP183" s="68">
        <f t="shared" ca="1" si="338"/>
        <v>0</v>
      </c>
      <c r="AQ183" s="52" t="str">
        <f t="shared" ca="1" si="275"/>
        <v/>
      </c>
      <c r="AR183" s="23" t="str">
        <f t="shared" ca="1" si="276"/>
        <v/>
      </c>
      <c r="AS183" s="68" t="str">
        <f t="shared" ca="1" si="339"/>
        <v/>
      </c>
      <c r="AT183" s="188" t="str">
        <f t="shared" ca="1" si="277"/>
        <v/>
      </c>
      <c r="AU183" s="55" t="str">
        <f t="shared" ca="1" si="278"/>
        <v/>
      </c>
      <c r="AV183" s="655" t="str">
        <f t="shared" ca="1" si="362"/>
        <v/>
      </c>
      <c r="AW183" s="655" t="str">
        <f t="shared" ca="1" si="362"/>
        <v/>
      </c>
      <c r="AX183" s="655" t="str">
        <f t="shared" ca="1" si="362"/>
        <v/>
      </c>
      <c r="AY183" s="655" t="str">
        <f t="shared" ca="1" si="362"/>
        <v/>
      </c>
      <c r="AZ183" s="655" t="str">
        <f t="shared" ca="1" si="279"/>
        <v/>
      </c>
      <c r="BA183" s="655" t="str">
        <f t="shared" ca="1" si="363"/>
        <v/>
      </c>
      <c r="BB183" s="655" t="str">
        <f t="shared" ca="1" si="363"/>
        <v/>
      </c>
      <c r="BC183" s="655" t="str">
        <f t="shared" ca="1" si="363"/>
        <v/>
      </c>
      <c r="BD183" s="51" t="str">
        <f t="shared" ca="1" si="280"/>
        <v/>
      </c>
      <c r="BE183" s="52" t="str">
        <f t="shared" ca="1" si="281"/>
        <v/>
      </c>
      <c r="BF183" s="69">
        <f ca="1">IF(BD183&lt;&gt;"",INDEX('（様式１号）３整理番号表'!$AB$7:$AQ$12,MATCH(BD183,'（様式１号）３整理番号表'!$AA$7:$AA$12,0),MATCH(BE183,'（様式１号）３整理番号表'!$AB$6:$AQ$6,0)),0)</f>
        <v>0</v>
      </c>
      <c r="BG183" s="71" t="str">
        <f t="shared" ca="1" si="340"/>
        <v/>
      </c>
      <c r="BH183" s="54" t="str">
        <f t="shared" ca="1" si="341"/>
        <v/>
      </c>
      <c r="BI183" s="55" t="str">
        <f t="shared" ca="1" si="282"/>
        <v/>
      </c>
      <c r="BJ183" s="54" t="str">
        <f t="shared" ca="1" si="283"/>
        <v/>
      </c>
      <c r="BK183" s="53" t="str">
        <f t="shared" ca="1" si="284"/>
        <v/>
      </c>
      <c r="BL183" s="56" t="str">
        <f t="shared" ca="1" si="285"/>
        <v/>
      </c>
      <c r="BM183" s="57" t="str">
        <f t="shared" ca="1" si="286"/>
        <v/>
      </c>
      <c r="BN183" s="58" t="str">
        <f t="shared" ca="1" si="287"/>
        <v/>
      </c>
      <c r="BO183" s="56" t="str">
        <f t="shared" ca="1" si="288"/>
        <v/>
      </c>
      <c r="BP183" s="72" t="str">
        <f t="shared" ca="1" si="289"/>
        <v/>
      </c>
      <c r="BQ183" s="70" t="str">
        <f t="shared" ca="1" si="290"/>
        <v/>
      </c>
      <c r="BR183" s="160" t="str">
        <f t="shared" ca="1" si="323"/>
        <v/>
      </c>
      <c r="BS183" s="638" t="str">
        <f t="shared" ca="1" si="291"/>
        <v/>
      </c>
      <c r="BT183" s="51" t="str">
        <f t="shared" ca="1" si="292"/>
        <v/>
      </c>
      <c r="BU183" s="59" t="str">
        <f t="shared" ca="1" si="293"/>
        <v/>
      </c>
      <c r="BV183" s="60" t="str">
        <f t="shared" ca="1" si="294"/>
        <v/>
      </c>
      <c r="BW183" s="209">
        <f ca="1">IF('ポイント要件確認等（個別表）'!AD183=1,ROUNDDOWN('ポイント要件確認等（個別表）'!AV183,-3),IF('ポイント要件確認等（個別表）'!AD183=2,ROUNDDOWN('ポイント要件確認等（個別表）'!BH183,-3),IF('ポイント要件確認等（個別表）'!AD183=3,ROUNDDOWN('ポイント要件確認等（個別表）'!BT183,-3),0)))</f>
        <v>0</v>
      </c>
      <c r="BX183" s="60" t="str">
        <f t="shared" ca="1" si="295"/>
        <v/>
      </c>
      <c r="BY183" s="210" t="e">
        <f t="shared" ca="1" si="342"/>
        <v>#VALUE!</v>
      </c>
      <c r="BZ183" s="210">
        <f t="shared" ca="1" si="343"/>
        <v>0</v>
      </c>
      <c r="CA183" s="60" t="str">
        <f t="shared" ca="1" si="296"/>
        <v/>
      </c>
      <c r="CB183" s="60" t="str">
        <f t="shared" ca="1" si="297"/>
        <v/>
      </c>
      <c r="CC183" s="636"/>
      <c r="CD183" s="60" t="str">
        <f t="shared" ca="1" si="298"/>
        <v/>
      </c>
      <c r="CE183" s="161" t="str">
        <f t="shared" ca="1" si="299"/>
        <v/>
      </c>
      <c r="CF183" s="225" t="str">
        <f t="shared" ca="1" si="300"/>
        <v>含税額</v>
      </c>
      <c r="CG183" s="226" t="str">
        <f t="shared" ca="1" si="301"/>
        <v/>
      </c>
      <c r="CH183" s="61"/>
      <c r="CI183" s="223"/>
      <c r="CJ183" s="213">
        <v>173</v>
      </c>
      <c r="CK183" s="218"/>
      <c r="CL183" s="51"/>
      <c r="CM183" s="68" t="str">
        <f>IFERROR(VLOOKUP(CL183,'（様式１号）３整理番号表'!$T$5:$V$15,2,FALSE),"")</f>
        <v/>
      </c>
      <c r="CN183" s="52"/>
      <c r="CO183" s="68" t="str">
        <f>IFERROR(VLOOKUP(CN183,'（様式１号）３整理番号表'!$T$19:$V$24,2,FALSE),"")</f>
        <v/>
      </c>
      <c r="CP183" s="52"/>
      <c r="CQ183" s="210">
        <f t="shared" si="344"/>
        <v>0</v>
      </c>
      <c r="CR183" s="227">
        <f t="shared" si="345"/>
        <v>0</v>
      </c>
      <c r="CS183" s="335" t="str">
        <f t="shared" ca="1" si="324"/>
        <v/>
      </c>
      <c r="CT183" s="31" t="str">
        <f t="shared" ca="1" si="302"/>
        <v/>
      </c>
      <c r="CU183" s="30" t="str">
        <f t="shared" ca="1" si="325"/>
        <v/>
      </c>
      <c r="CV183" s="236" t="str">
        <f t="shared" ca="1" si="303"/>
        <v/>
      </c>
      <c r="CW183" s="236" t="str">
        <f t="shared" ca="1" si="304"/>
        <v/>
      </c>
      <c r="CX183" s="236" t="str">
        <f t="shared" ca="1" si="305"/>
        <v/>
      </c>
      <c r="CY183" s="236" t="str">
        <f t="shared" ca="1" si="306"/>
        <v/>
      </c>
      <c r="CZ183" s="296" t="str">
        <f ca="1">IFERROR(VLOOKUP($CS183,'（様式１号）３整理番号表'!$Z$19:$AB$32,3,FALSE),"")</f>
        <v/>
      </c>
      <c r="DA183" s="239" t="str">
        <f t="shared" ca="1" si="307"/>
        <v/>
      </c>
      <c r="DB183" s="5"/>
      <c r="DC183" s="301" t="str">
        <f t="shared" ca="1" si="326"/>
        <v/>
      </c>
      <c r="DD183" s="304" t="str">
        <f t="shared" ca="1" si="329"/>
        <v/>
      </c>
      <c r="DE183" s="293" t="str">
        <f t="shared" ca="1" si="330"/>
        <v/>
      </c>
      <c r="DF183" s="293" t="str">
        <f t="shared" ca="1" si="331"/>
        <v/>
      </c>
      <c r="DG183" s="293" t="str">
        <f t="shared" ca="1" si="332"/>
        <v/>
      </c>
      <c r="DH183" s="293" t="str">
        <f t="shared" ca="1" si="333"/>
        <v/>
      </c>
      <c r="DI183" s="309" t="str">
        <f t="shared" ca="1" si="334"/>
        <v/>
      </c>
      <c r="DJ183" s="315" t="str">
        <f t="shared" ca="1" si="308"/>
        <v/>
      </c>
      <c r="DK183" s="5" t="str">
        <f t="shared" ca="1" si="335"/>
        <v/>
      </c>
      <c r="DL183" s="6"/>
      <c r="DM183" s="304"/>
      <c r="DN183" s="7"/>
      <c r="DO183" s="7"/>
      <c r="DP183" s="7"/>
      <c r="DQ183" s="7"/>
      <c r="DR183" s="298" t="str">
        <f>IFERROR(VLOOKUP($DL183,'（様式１号）３整理番号表'!$Z$19:$AB$32,3,FALSE),"")</f>
        <v/>
      </c>
      <c r="DS183" s="239" t="str">
        <f t="shared" si="309"/>
        <v/>
      </c>
      <c r="DT183" s="5"/>
      <c r="DU183" s="8"/>
      <c r="DV183" s="62" t="str">
        <f t="shared" ca="1" si="310"/>
        <v/>
      </c>
      <c r="DX183" s="320">
        <f t="shared" ca="1" si="364"/>
        <v>0</v>
      </c>
      <c r="DY183" s="320">
        <f t="shared" ca="1" si="364"/>
        <v>0</v>
      </c>
      <c r="DZ183" s="320">
        <f t="shared" ca="1" si="364"/>
        <v>0</v>
      </c>
      <c r="EA183" s="320">
        <f t="shared" ca="1" si="364"/>
        <v>0</v>
      </c>
      <c r="EB183" s="320">
        <f t="shared" ca="1" si="364"/>
        <v>0</v>
      </c>
      <c r="EC183" s="320">
        <f t="shared" ca="1" si="364"/>
        <v>0</v>
      </c>
      <c r="ED183" s="320">
        <f t="shared" ca="1" si="364"/>
        <v>0</v>
      </c>
      <c r="EE183" s="320">
        <f t="shared" ca="1" si="364"/>
        <v>0</v>
      </c>
      <c r="EF183" s="320">
        <f t="shared" ca="1" si="364"/>
        <v>0</v>
      </c>
      <c r="EG183" s="320">
        <f t="shared" ca="1" si="364"/>
        <v>0</v>
      </c>
      <c r="EH183" s="320">
        <f t="shared" ca="1" si="364"/>
        <v>0</v>
      </c>
      <c r="EI183" s="320">
        <f t="shared" ca="1" si="364"/>
        <v>0</v>
      </c>
      <c r="EJ183" s="320">
        <f t="shared" ca="1" si="364"/>
        <v>0</v>
      </c>
      <c r="EK183" s="320">
        <f t="shared" ca="1" si="364"/>
        <v>0</v>
      </c>
      <c r="EM183" s="278" t="str">
        <f t="shared" ca="1" si="360"/>
        <v/>
      </c>
      <c r="EN183" s="278" t="str">
        <f t="shared" ca="1" si="327"/>
        <v/>
      </c>
      <c r="EO183" s="278" t="str">
        <f t="shared" ca="1" si="328"/>
        <v/>
      </c>
      <c r="EP183" s="278" t="str">
        <f t="shared" ca="1" si="311"/>
        <v/>
      </c>
      <c r="EQ183" s="278" t="str">
        <f ca="1">IFERROR(INDEX('郵便番号（石川県）'!$A$3:$F$2574,MATCH(INDIRECT("'("&amp;EM183&amp;")'!E7"),'郵便番号（石川県）'!$A$3:$A$2574,0),6),"")</f>
        <v/>
      </c>
      <c r="ER183" s="278" t="str">
        <f ca="1">IFERROR(INDEX('郵便番号（石川県）'!$A$3:$F$2574,MATCH(INDIRECT("'("&amp;$EM183&amp;")'!E7"),'郵便番号（石川県）'!$A$3:$A$2574,0),5),"")</f>
        <v/>
      </c>
      <c r="ES183" s="278" t="str">
        <f t="shared" ca="1" si="312"/>
        <v/>
      </c>
      <c r="ET183" s="278" t="str">
        <f t="shared" ca="1" si="313"/>
        <v/>
      </c>
      <c r="EU183" s="278" t="str">
        <f t="shared" ca="1" si="314"/>
        <v/>
      </c>
      <c r="EV183" s="278" t="str">
        <f t="shared" ca="1" si="315"/>
        <v/>
      </c>
      <c r="EW183" s="278" t="str">
        <f t="shared" ca="1" si="316"/>
        <v/>
      </c>
      <c r="EX183" s="278" t="str">
        <f t="shared" ca="1" si="317"/>
        <v/>
      </c>
      <c r="EY183" s="278" t="str">
        <f t="shared" ca="1" si="318"/>
        <v/>
      </c>
      <c r="EZ183" s="278" t="str">
        <f t="shared" ca="1" si="319"/>
        <v/>
      </c>
      <c r="FA183" s="278" t="str">
        <f t="shared" ca="1" si="320"/>
        <v/>
      </c>
      <c r="FB183" s="661" t="str">
        <f t="shared" ca="1" si="321"/>
        <v/>
      </c>
      <c r="FC183" s="663">
        <v>173</v>
      </c>
      <c r="FD183" s="279" t="str">
        <f t="shared" ca="1" si="322"/>
        <v/>
      </c>
    </row>
    <row r="184" spans="1:160" ht="34.5" customHeight="1" x14ac:dyDescent="0.15">
      <c r="A184" s="401">
        <f t="shared" ca="1" si="24"/>
        <v>0</v>
      </c>
      <c r="B184" s="402">
        <f t="shared" si="261"/>
        <v>1</v>
      </c>
      <c r="C184" s="403">
        <f t="shared" ca="1" si="348"/>
        <v>0</v>
      </c>
      <c r="D184" s="403">
        <f t="shared" ca="1" si="349"/>
        <v>0</v>
      </c>
      <c r="E184" s="403">
        <f t="shared" ca="1" si="350"/>
        <v>0</v>
      </c>
      <c r="F184" s="403">
        <f t="shared" ca="1" si="351"/>
        <v>0</v>
      </c>
      <c r="G184" s="403">
        <f t="shared" ca="1" si="352"/>
        <v>0</v>
      </c>
      <c r="H184" s="403">
        <f t="shared" si="353"/>
        <v>0</v>
      </c>
      <c r="I184" s="403">
        <f t="shared" ca="1" si="354"/>
        <v>0</v>
      </c>
      <c r="J184" s="403">
        <f t="shared" ca="1" si="355"/>
        <v>0</v>
      </c>
      <c r="K184" s="402">
        <f t="shared" ca="1" si="356"/>
        <v>0</v>
      </c>
      <c r="L184" s="402">
        <f t="shared" ca="1" si="357"/>
        <v>0</v>
      </c>
      <c r="M184" s="402">
        <f t="shared" ca="1" si="358"/>
        <v>0</v>
      </c>
      <c r="N184" s="404" t="str">
        <f t="shared" ca="1" si="359"/>
        <v>石川県</v>
      </c>
      <c r="O184" s="63"/>
      <c r="P184" s="145" t="s">
        <v>412</v>
      </c>
      <c r="Q184" s="322" t="str">
        <f t="shared" ca="1" si="263"/>
        <v/>
      </c>
      <c r="R184" s="322" t="str">
        <f t="shared" ca="1" si="264"/>
        <v/>
      </c>
      <c r="S184" s="32" t="str">
        <f t="shared" ca="1" si="346"/>
        <v/>
      </c>
      <c r="T184" s="32" t="str">
        <f t="shared" ca="1" si="347"/>
        <v/>
      </c>
      <c r="U184" s="186" t="str">
        <f t="shared" ca="1" si="265"/>
        <v/>
      </c>
      <c r="V184" s="326">
        <f ca="1">IFERROR(VLOOKUP(U184,'（様式１号）３整理番号表'!$B$4:$H$5,2,FALSE),0)</f>
        <v>0</v>
      </c>
      <c r="W184" s="67">
        <f t="shared" ca="1" si="337"/>
        <v>0</v>
      </c>
      <c r="X184" s="23" t="str">
        <f t="shared" ca="1" si="336"/>
        <v/>
      </c>
      <c r="Y184" s="52" t="str">
        <f t="shared" ca="1" si="266"/>
        <v/>
      </c>
      <c r="Z184" s="68">
        <f ca="1">IFERROR(VLOOKUP(Y184,'（様式１号）３整理番号表'!$B$10:$H$16,2,FALSE),0)</f>
        <v>0</v>
      </c>
      <c r="AA184" s="52" t="str">
        <f t="shared" ca="1" si="267"/>
        <v/>
      </c>
      <c r="AB184" s="52" t="str">
        <f t="shared" ca="1" si="268"/>
        <v/>
      </c>
      <c r="AC184" s="68">
        <f ca="1">IFERROR(VLOOKUP(AB184,'（様式１号）３整理番号表'!$B$21:$H$22,2,FALSE),0)</f>
        <v>0</v>
      </c>
      <c r="AD184" s="52" t="str">
        <f t="shared" ca="1" si="262"/>
        <v/>
      </c>
      <c r="AE184" s="68">
        <f ca="1">IFERROR(VLOOKUP(AD184,'（様式１号）３整理番号表'!$B$26:$H$31,2,FALSE),0)</f>
        <v>0</v>
      </c>
      <c r="AF184" s="52" t="str">
        <f t="shared" ca="1" si="269"/>
        <v/>
      </c>
      <c r="AG184" s="68">
        <f ca="1">IFERROR(VLOOKUP(AF184,'（様式１号）３整理番号表'!$J$5:$N$59,2,FALSE),0)</f>
        <v>0</v>
      </c>
      <c r="AH184" s="51" t="str">
        <f t="shared" ca="1" si="270"/>
        <v/>
      </c>
      <c r="AI184" s="68">
        <f ca="1">IFERROR(VLOOKUP(AH184,'（様式１号）３整理番号表'!$P$5:$R$29,2,FALSE),0)</f>
        <v>0</v>
      </c>
      <c r="AJ184" s="71" t="str">
        <f t="shared" ca="1" si="271"/>
        <v/>
      </c>
      <c r="AK184" s="71" t="str">
        <f t="shared" ca="1" si="272"/>
        <v/>
      </c>
      <c r="AL184" s="71"/>
      <c r="AM184" s="51" t="str">
        <f t="shared" ca="1" si="273"/>
        <v/>
      </c>
      <c r="AN184" s="68">
        <f ca="1">IFERROR(VLOOKUP(AM184,'（様式１号）３整理番号表'!$P$5:$R$29,2,FALSE),0)</f>
        <v>0</v>
      </c>
      <c r="AO184" s="52" t="str">
        <f t="shared" ca="1" si="274"/>
        <v/>
      </c>
      <c r="AP184" s="68">
        <f t="shared" ca="1" si="338"/>
        <v>0</v>
      </c>
      <c r="AQ184" s="52" t="str">
        <f t="shared" ca="1" si="275"/>
        <v/>
      </c>
      <c r="AR184" s="23" t="str">
        <f t="shared" ca="1" si="276"/>
        <v/>
      </c>
      <c r="AS184" s="68" t="str">
        <f t="shared" ca="1" si="339"/>
        <v/>
      </c>
      <c r="AT184" s="188" t="str">
        <f t="shared" ca="1" si="277"/>
        <v/>
      </c>
      <c r="AU184" s="55" t="str">
        <f t="shared" ca="1" si="278"/>
        <v/>
      </c>
      <c r="AV184" s="655" t="str">
        <f t="shared" ca="1" si="362"/>
        <v/>
      </c>
      <c r="AW184" s="655" t="str">
        <f t="shared" ca="1" si="362"/>
        <v/>
      </c>
      <c r="AX184" s="655" t="str">
        <f t="shared" ca="1" si="362"/>
        <v/>
      </c>
      <c r="AY184" s="655" t="str">
        <f t="shared" ca="1" si="362"/>
        <v/>
      </c>
      <c r="AZ184" s="655" t="str">
        <f t="shared" ca="1" si="279"/>
        <v/>
      </c>
      <c r="BA184" s="655" t="str">
        <f t="shared" ca="1" si="363"/>
        <v/>
      </c>
      <c r="BB184" s="655" t="str">
        <f t="shared" ca="1" si="363"/>
        <v/>
      </c>
      <c r="BC184" s="655" t="str">
        <f t="shared" ca="1" si="363"/>
        <v/>
      </c>
      <c r="BD184" s="51" t="str">
        <f t="shared" ca="1" si="280"/>
        <v/>
      </c>
      <c r="BE184" s="52" t="str">
        <f t="shared" ca="1" si="281"/>
        <v/>
      </c>
      <c r="BF184" s="69">
        <f ca="1">IF(BD184&lt;&gt;"",INDEX('（様式１号）３整理番号表'!$AB$7:$AQ$12,MATCH(BD184,'（様式１号）３整理番号表'!$AA$7:$AA$12,0),MATCH(BE184,'（様式１号）３整理番号表'!$AB$6:$AQ$6,0)),0)</f>
        <v>0</v>
      </c>
      <c r="BG184" s="71" t="str">
        <f t="shared" ca="1" si="340"/>
        <v/>
      </c>
      <c r="BH184" s="54" t="str">
        <f t="shared" ca="1" si="341"/>
        <v/>
      </c>
      <c r="BI184" s="55" t="str">
        <f t="shared" ca="1" si="282"/>
        <v/>
      </c>
      <c r="BJ184" s="54" t="str">
        <f t="shared" ca="1" si="283"/>
        <v/>
      </c>
      <c r="BK184" s="53" t="str">
        <f t="shared" ca="1" si="284"/>
        <v/>
      </c>
      <c r="BL184" s="56" t="str">
        <f t="shared" ca="1" si="285"/>
        <v/>
      </c>
      <c r="BM184" s="57" t="str">
        <f t="shared" ca="1" si="286"/>
        <v/>
      </c>
      <c r="BN184" s="58" t="str">
        <f t="shared" ca="1" si="287"/>
        <v/>
      </c>
      <c r="BO184" s="56" t="str">
        <f t="shared" ca="1" si="288"/>
        <v/>
      </c>
      <c r="BP184" s="72" t="str">
        <f t="shared" ca="1" si="289"/>
        <v/>
      </c>
      <c r="BQ184" s="70" t="str">
        <f t="shared" ca="1" si="290"/>
        <v/>
      </c>
      <c r="BR184" s="160" t="str">
        <f t="shared" ca="1" si="323"/>
        <v/>
      </c>
      <c r="BS184" s="638" t="str">
        <f t="shared" ca="1" si="291"/>
        <v/>
      </c>
      <c r="BT184" s="51" t="str">
        <f t="shared" ca="1" si="292"/>
        <v/>
      </c>
      <c r="BU184" s="59" t="str">
        <f t="shared" ca="1" si="293"/>
        <v/>
      </c>
      <c r="BV184" s="60" t="str">
        <f t="shared" ca="1" si="294"/>
        <v/>
      </c>
      <c r="BW184" s="209">
        <f ca="1">IF('ポイント要件確認等（個別表）'!AD184=1,ROUNDDOWN('ポイント要件確認等（個別表）'!AV184,-3),IF('ポイント要件確認等（個別表）'!AD184=2,ROUNDDOWN('ポイント要件確認等（個別表）'!BH184,-3),IF('ポイント要件確認等（個別表）'!AD184=3,ROUNDDOWN('ポイント要件確認等（個別表）'!BT184,-3),0)))</f>
        <v>0</v>
      </c>
      <c r="BX184" s="60" t="str">
        <f t="shared" ca="1" si="295"/>
        <v/>
      </c>
      <c r="BY184" s="210" t="e">
        <f t="shared" ca="1" si="342"/>
        <v>#VALUE!</v>
      </c>
      <c r="BZ184" s="210">
        <f t="shared" ca="1" si="343"/>
        <v>0</v>
      </c>
      <c r="CA184" s="60" t="str">
        <f t="shared" ca="1" si="296"/>
        <v/>
      </c>
      <c r="CB184" s="60" t="str">
        <f t="shared" ca="1" si="297"/>
        <v/>
      </c>
      <c r="CC184" s="636"/>
      <c r="CD184" s="60" t="str">
        <f t="shared" ca="1" si="298"/>
        <v/>
      </c>
      <c r="CE184" s="161" t="str">
        <f t="shared" ca="1" si="299"/>
        <v/>
      </c>
      <c r="CF184" s="225" t="str">
        <f t="shared" ca="1" si="300"/>
        <v>含税額</v>
      </c>
      <c r="CG184" s="226" t="str">
        <f t="shared" ca="1" si="301"/>
        <v/>
      </c>
      <c r="CH184" s="61"/>
      <c r="CI184" s="223"/>
      <c r="CJ184" s="213">
        <v>174</v>
      </c>
      <c r="CK184" s="218"/>
      <c r="CL184" s="51"/>
      <c r="CM184" s="68" t="str">
        <f>IFERROR(VLOOKUP(CL184,'（様式１号）３整理番号表'!$T$5:$V$15,2,FALSE),"")</f>
        <v/>
      </c>
      <c r="CN184" s="52"/>
      <c r="CO184" s="68" t="str">
        <f>IFERROR(VLOOKUP(CN184,'（様式１号）３整理番号表'!$T$19:$V$24,2,FALSE),"")</f>
        <v/>
      </c>
      <c r="CP184" s="52"/>
      <c r="CQ184" s="210">
        <f t="shared" si="344"/>
        <v>0</v>
      </c>
      <c r="CR184" s="227">
        <f t="shared" si="345"/>
        <v>0</v>
      </c>
      <c r="CS184" s="335" t="str">
        <f t="shared" ca="1" si="324"/>
        <v/>
      </c>
      <c r="CT184" s="31" t="str">
        <f t="shared" ca="1" si="302"/>
        <v/>
      </c>
      <c r="CU184" s="30" t="str">
        <f t="shared" ca="1" si="325"/>
        <v/>
      </c>
      <c r="CV184" s="236" t="str">
        <f t="shared" ca="1" si="303"/>
        <v/>
      </c>
      <c r="CW184" s="236" t="str">
        <f t="shared" ca="1" si="304"/>
        <v/>
      </c>
      <c r="CX184" s="236" t="str">
        <f t="shared" ca="1" si="305"/>
        <v/>
      </c>
      <c r="CY184" s="236" t="str">
        <f t="shared" ca="1" si="306"/>
        <v/>
      </c>
      <c r="CZ184" s="296" t="str">
        <f ca="1">IFERROR(VLOOKUP($CS184,'（様式１号）３整理番号表'!$Z$19:$AB$32,3,FALSE),"")</f>
        <v/>
      </c>
      <c r="DA184" s="239" t="str">
        <f t="shared" ca="1" si="307"/>
        <v/>
      </c>
      <c r="DB184" s="5"/>
      <c r="DC184" s="301" t="str">
        <f t="shared" ca="1" si="326"/>
        <v/>
      </c>
      <c r="DD184" s="304" t="str">
        <f t="shared" ca="1" si="329"/>
        <v/>
      </c>
      <c r="DE184" s="293" t="str">
        <f t="shared" ca="1" si="330"/>
        <v/>
      </c>
      <c r="DF184" s="293" t="str">
        <f t="shared" ca="1" si="331"/>
        <v/>
      </c>
      <c r="DG184" s="293" t="str">
        <f t="shared" ca="1" si="332"/>
        <v/>
      </c>
      <c r="DH184" s="293" t="str">
        <f t="shared" ca="1" si="333"/>
        <v/>
      </c>
      <c r="DI184" s="309" t="str">
        <f t="shared" ca="1" si="334"/>
        <v/>
      </c>
      <c r="DJ184" s="315" t="str">
        <f t="shared" ca="1" si="308"/>
        <v/>
      </c>
      <c r="DK184" s="5" t="str">
        <f t="shared" ca="1" si="335"/>
        <v/>
      </c>
      <c r="DL184" s="6"/>
      <c r="DM184" s="304"/>
      <c r="DN184" s="7"/>
      <c r="DO184" s="7"/>
      <c r="DP184" s="7"/>
      <c r="DQ184" s="7"/>
      <c r="DR184" s="298" t="str">
        <f>IFERROR(VLOOKUP($DL184,'（様式１号）３整理番号表'!$Z$19:$AB$32,3,FALSE),"")</f>
        <v/>
      </c>
      <c r="DS184" s="239" t="str">
        <f t="shared" si="309"/>
        <v/>
      </c>
      <c r="DT184" s="5"/>
      <c r="DU184" s="8"/>
      <c r="DV184" s="62" t="str">
        <f t="shared" ca="1" si="310"/>
        <v/>
      </c>
      <c r="DX184" s="320">
        <f t="shared" ca="1" si="364"/>
        <v>0</v>
      </c>
      <c r="DY184" s="320">
        <f t="shared" ca="1" si="364"/>
        <v>0</v>
      </c>
      <c r="DZ184" s="320">
        <f t="shared" ca="1" si="364"/>
        <v>0</v>
      </c>
      <c r="EA184" s="320">
        <f t="shared" ca="1" si="364"/>
        <v>0</v>
      </c>
      <c r="EB184" s="320">
        <f t="shared" ca="1" si="364"/>
        <v>0</v>
      </c>
      <c r="EC184" s="320">
        <f t="shared" ca="1" si="364"/>
        <v>0</v>
      </c>
      <c r="ED184" s="320">
        <f t="shared" ca="1" si="364"/>
        <v>0</v>
      </c>
      <c r="EE184" s="320">
        <f t="shared" ca="1" si="364"/>
        <v>0</v>
      </c>
      <c r="EF184" s="320">
        <f t="shared" ca="1" si="364"/>
        <v>0</v>
      </c>
      <c r="EG184" s="320">
        <f t="shared" ca="1" si="364"/>
        <v>0</v>
      </c>
      <c r="EH184" s="320">
        <f t="shared" ca="1" si="364"/>
        <v>0</v>
      </c>
      <c r="EI184" s="320">
        <f t="shared" ca="1" si="364"/>
        <v>0</v>
      </c>
      <c r="EJ184" s="320">
        <f t="shared" ca="1" si="364"/>
        <v>0</v>
      </c>
      <c r="EK184" s="320">
        <f t="shared" ca="1" si="364"/>
        <v>0</v>
      </c>
      <c r="EM184" s="278" t="str">
        <f t="shared" ca="1" si="360"/>
        <v/>
      </c>
      <c r="EN184" s="278" t="str">
        <f t="shared" ca="1" si="327"/>
        <v/>
      </c>
      <c r="EO184" s="278" t="str">
        <f t="shared" ca="1" si="328"/>
        <v/>
      </c>
      <c r="EP184" s="278" t="str">
        <f t="shared" ca="1" si="311"/>
        <v/>
      </c>
      <c r="EQ184" s="278" t="str">
        <f ca="1">IFERROR(INDEX('郵便番号（石川県）'!$A$3:$F$2574,MATCH(INDIRECT("'("&amp;EM184&amp;")'!E7"),'郵便番号（石川県）'!$A$3:$A$2574,0),6),"")</f>
        <v/>
      </c>
      <c r="ER184" s="278" t="str">
        <f ca="1">IFERROR(INDEX('郵便番号（石川県）'!$A$3:$F$2574,MATCH(INDIRECT("'("&amp;$EM184&amp;")'!E7"),'郵便番号（石川県）'!$A$3:$A$2574,0),5),"")</f>
        <v/>
      </c>
      <c r="ES184" s="278" t="str">
        <f t="shared" ca="1" si="312"/>
        <v/>
      </c>
      <c r="ET184" s="278" t="str">
        <f t="shared" ca="1" si="313"/>
        <v/>
      </c>
      <c r="EU184" s="278" t="str">
        <f t="shared" ca="1" si="314"/>
        <v/>
      </c>
      <c r="EV184" s="278" t="str">
        <f t="shared" ca="1" si="315"/>
        <v/>
      </c>
      <c r="EW184" s="278" t="str">
        <f t="shared" ca="1" si="316"/>
        <v/>
      </c>
      <c r="EX184" s="278" t="str">
        <f t="shared" ca="1" si="317"/>
        <v/>
      </c>
      <c r="EY184" s="278" t="str">
        <f t="shared" ca="1" si="318"/>
        <v/>
      </c>
      <c r="EZ184" s="278" t="str">
        <f t="shared" ca="1" si="319"/>
        <v/>
      </c>
      <c r="FA184" s="278" t="str">
        <f t="shared" ca="1" si="320"/>
        <v/>
      </c>
      <c r="FB184" s="661" t="str">
        <f t="shared" ca="1" si="321"/>
        <v/>
      </c>
      <c r="FC184" s="664">
        <v>174</v>
      </c>
      <c r="FD184" s="279" t="str">
        <f t="shared" ca="1" si="322"/>
        <v/>
      </c>
    </row>
    <row r="185" spans="1:160" ht="34.5" customHeight="1" x14ac:dyDescent="0.15">
      <c r="A185" s="401">
        <f t="shared" ca="1" si="24"/>
        <v>0</v>
      </c>
      <c r="B185" s="402">
        <f t="shared" si="261"/>
        <v>1</v>
      </c>
      <c r="C185" s="403">
        <f t="shared" ca="1" si="348"/>
        <v>0</v>
      </c>
      <c r="D185" s="403">
        <f t="shared" ca="1" si="349"/>
        <v>0</v>
      </c>
      <c r="E185" s="403">
        <f t="shared" ca="1" si="350"/>
        <v>0</v>
      </c>
      <c r="F185" s="403">
        <f t="shared" ca="1" si="351"/>
        <v>0</v>
      </c>
      <c r="G185" s="403">
        <f t="shared" ca="1" si="352"/>
        <v>0</v>
      </c>
      <c r="H185" s="403">
        <f t="shared" si="353"/>
        <v>0</v>
      </c>
      <c r="I185" s="403">
        <f t="shared" ca="1" si="354"/>
        <v>0</v>
      </c>
      <c r="J185" s="403">
        <f t="shared" ca="1" si="355"/>
        <v>0</v>
      </c>
      <c r="K185" s="402">
        <f t="shared" ca="1" si="356"/>
        <v>0</v>
      </c>
      <c r="L185" s="402">
        <f t="shared" ca="1" si="357"/>
        <v>0</v>
      </c>
      <c r="M185" s="402">
        <f t="shared" ca="1" si="358"/>
        <v>0</v>
      </c>
      <c r="N185" s="404" t="str">
        <f t="shared" ca="1" si="359"/>
        <v>石川県</v>
      </c>
      <c r="O185" s="63"/>
      <c r="P185" s="145" t="s">
        <v>412</v>
      </c>
      <c r="Q185" s="322" t="str">
        <f t="shared" ca="1" si="263"/>
        <v/>
      </c>
      <c r="R185" s="322" t="str">
        <f t="shared" ca="1" si="264"/>
        <v/>
      </c>
      <c r="S185" s="32" t="str">
        <f t="shared" ca="1" si="346"/>
        <v/>
      </c>
      <c r="T185" s="32" t="str">
        <f t="shared" ca="1" si="347"/>
        <v/>
      </c>
      <c r="U185" s="186" t="str">
        <f t="shared" ca="1" si="265"/>
        <v/>
      </c>
      <c r="V185" s="326">
        <f ca="1">IFERROR(VLOOKUP(U185,'（様式１号）３整理番号表'!$B$4:$H$5,2,FALSE),0)</f>
        <v>0</v>
      </c>
      <c r="W185" s="67">
        <f t="shared" ca="1" si="337"/>
        <v>0</v>
      </c>
      <c r="X185" s="23" t="str">
        <f t="shared" ca="1" si="336"/>
        <v/>
      </c>
      <c r="Y185" s="52" t="str">
        <f t="shared" ca="1" si="266"/>
        <v/>
      </c>
      <c r="Z185" s="68">
        <f ca="1">IFERROR(VLOOKUP(Y185,'（様式１号）３整理番号表'!$B$10:$H$16,2,FALSE),0)</f>
        <v>0</v>
      </c>
      <c r="AA185" s="52" t="str">
        <f t="shared" ca="1" si="267"/>
        <v/>
      </c>
      <c r="AB185" s="52" t="str">
        <f t="shared" ca="1" si="268"/>
        <v/>
      </c>
      <c r="AC185" s="68">
        <f ca="1">IFERROR(VLOOKUP(AB185,'（様式１号）３整理番号表'!$B$21:$H$22,2,FALSE),0)</f>
        <v>0</v>
      </c>
      <c r="AD185" s="52" t="str">
        <f t="shared" ca="1" si="262"/>
        <v/>
      </c>
      <c r="AE185" s="68">
        <f ca="1">IFERROR(VLOOKUP(AD185,'（様式１号）３整理番号表'!$B$26:$H$31,2,FALSE),0)</f>
        <v>0</v>
      </c>
      <c r="AF185" s="52" t="str">
        <f t="shared" ca="1" si="269"/>
        <v/>
      </c>
      <c r="AG185" s="68">
        <f ca="1">IFERROR(VLOOKUP(AF185,'（様式１号）３整理番号表'!$J$5:$N$59,2,FALSE),0)</f>
        <v>0</v>
      </c>
      <c r="AH185" s="51" t="str">
        <f t="shared" ca="1" si="270"/>
        <v/>
      </c>
      <c r="AI185" s="68">
        <f ca="1">IFERROR(VLOOKUP(AH185,'（様式１号）３整理番号表'!$P$5:$R$29,2,FALSE),0)</f>
        <v>0</v>
      </c>
      <c r="AJ185" s="71" t="str">
        <f t="shared" ca="1" si="271"/>
        <v/>
      </c>
      <c r="AK185" s="71" t="str">
        <f t="shared" ca="1" si="272"/>
        <v/>
      </c>
      <c r="AL185" s="71"/>
      <c r="AM185" s="51" t="str">
        <f t="shared" ca="1" si="273"/>
        <v/>
      </c>
      <c r="AN185" s="68">
        <f ca="1">IFERROR(VLOOKUP(AM185,'（様式１号）３整理番号表'!$P$5:$R$29,2,FALSE),0)</f>
        <v>0</v>
      </c>
      <c r="AO185" s="52" t="str">
        <f t="shared" ca="1" si="274"/>
        <v/>
      </c>
      <c r="AP185" s="68">
        <f t="shared" ca="1" si="338"/>
        <v>0</v>
      </c>
      <c r="AQ185" s="52" t="str">
        <f t="shared" ca="1" si="275"/>
        <v/>
      </c>
      <c r="AR185" s="23" t="str">
        <f t="shared" ca="1" si="276"/>
        <v/>
      </c>
      <c r="AS185" s="68" t="str">
        <f t="shared" ca="1" si="339"/>
        <v/>
      </c>
      <c r="AT185" s="188" t="str">
        <f t="shared" ca="1" si="277"/>
        <v/>
      </c>
      <c r="AU185" s="55" t="str">
        <f t="shared" ca="1" si="278"/>
        <v/>
      </c>
      <c r="AV185" s="655" t="str">
        <f t="shared" ca="1" si="362"/>
        <v/>
      </c>
      <c r="AW185" s="655" t="str">
        <f t="shared" ca="1" si="362"/>
        <v/>
      </c>
      <c r="AX185" s="655" t="str">
        <f t="shared" ca="1" si="362"/>
        <v/>
      </c>
      <c r="AY185" s="655" t="str">
        <f t="shared" ca="1" si="362"/>
        <v/>
      </c>
      <c r="AZ185" s="655" t="str">
        <f t="shared" ca="1" si="279"/>
        <v/>
      </c>
      <c r="BA185" s="655" t="str">
        <f t="shared" ca="1" si="363"/>
        <v/>
      </c>
      <c r="BB185" s="655" t="str">
        <f t="shared" ca="1" si="363"/>
        <v/>
      </c>
      <c r="BC185" s="655" t="str">
        <f t="shared" ca="1" si="363"/>
        <v/>
      </c>
      <c r="BD185" s="51" t="str">
        <f t="shared" ca="1" si="280"/>
        <v/>
      </c>
      <c r="BE185" s="52" t="str">
        <f t="shared" ca="1" si="281"/>
        <v/>
      </c>
      <c r="BF185" s="69">
        <f ca="1">IF(BD185&lt;&gt;"",INDEX('（様式１号）３整理番号表'!$AB$7:$AQ$12,MATCH(BD185,'（様式１号）３整理番号表'!$AA$7:$AA$12,0),MATCH(BE185,'（様式１号）３整理番号表'!$AB$6:$AQ$6,0)),0)</f>
        <v>0</v>
      </c>
      <c r="BG185" s="71" t="str">
        <f t="shared" ca="1" si="340"/>
        <v/>
      </c>
      <c r="BH185" s="54" t="str">
        <f t="shared" ca="1" si="341"/>
        <v/>
      </c>
      <c r="BI185" s="55" t="str">
        <f t="shared" ca="1" si="282"/>
        <v/>
      </c>
      <c r="BJ185" s="54" t="str">
        <f t="shared" ca="1" si="283"/>
        <v/>
      </c>
      <c r="BK185" s="53" t="str">
        <f t="shared" ca="1" si="284"/>
        <v/>
      </c>
      <c r="BL185" s="56" t="str">
        <f t="shared" ca="1" si="285"/>
        <v/>
      </c>
      <c r="BM185" s="57" t="str">
        <f t="shared" ca="1" si="286"/>
        <v/>
      </c>
      <c r="BN185" s="58" t="str">
        <f t="shared" ca="1" si="287"/>
        <v/>
      </c>
      <c r="BO185" s="56" t="str">
        <f t="shared" ca="1" si="288"/>
        <v/>
      </c>
      <c r="BP185" s="72" t="str">
        <f t="shared" ca="1" si="289"/>
        <v/>
      </c>
      <c r="BQ185" s="70" t="str">
        <f t="shared" ca="1" si="290"/>
        <v/>
      </c>
      <c r="BR185" s="160" t="str">
        <f t="shared" ca="1" si="323"/>
        <v/>
      </c>
      <c r="BS185" s="638" t="str">
        <f t="shared" ca="1" si="291"/>
        <v/>
      </c>
      <c r="BT185" s="51" t="str">
        <f t="shared" ca="1" si="292"/>
        <v/>
      </c>
      <c r="BU185" s="59" t="str">
        <f t="shared" ca="1" si="293"/>
        <v/>
      </c>
      <c r="BV185" s="60" t="str">
        <f t="shared" ca="1" si="294"/>
        <v/>
      </c>
      <c r="BW185" s="209">
        <f ca="1">IF('ポイント要件確認等（個別表）'!AD185=1,ROUNDDOWN('ポイント要件確認等（個別表）'!AV185,-3),IF('ポイント要件確認等（個別表）'!AD185=2,ROUNDDOWN('ポイント要件確認等（個別表）'!BH185,-3),IF('ポイント要件確認等（個別表）'!AD185=3,ROUNDDOWN('ポイント要件確認等（個別表）'!BT185,-3),0)))</f>
        <v>0</v>
      </c>
      <c r="BX185" s="60" t="str">
        <f t="shared" ca="1" si="295"/>
        <v/>
      </c>
      <c r="BY185" s="210" t="e">
        <f t="shared" ca="1" si="342"/>
        <v>#VALUE!</v>
      </c>
      <c r="BZ185" s="210">
        <f t="shared" ca="1" si="343"/>
        <v>0</v>
      </c>
      <c r="CA185" s="60" t="str">
        <f t="shared" ca="1" si="296"/>
        <v/>
      </c>
      <c r="CB185" s="60" t="str">
        <f t="shared" ca="1" si="297"/>
        <v/>
      </c>
      <c r="CC185" s="636"/>
      <c r="CD185" s="60" t="str">
        <f t="shared" ca="1" si="298"/>
        <v/>
      </c>
      <c r="CE185" s="161" t="str">
        <f t="shared" ca="1" si="299"/>
        <v/>
      </c>
      <c r="CF185" s="225" t="str">
        <f t="shared" ca="1" si="300"/>
        <v>含税額</v>
      </c>
      <c r="CG185" s="226" t="str">
        <f t="shared" ca="1" si="301"/>
        <v/>
      </c>
      <c r="CH185" s="61"/>
      <c r="CI185" s="223"/>
      <c r="CJ185" s="213">
        <v>175</v>
      </c>
      <c r="CK185" s="218"/>
      <c r="CL185" s="51"/>
      <c r="CM185" s="68" t="str">
        <f>IFERROR(VLOOKUP(CL185,'（様式１号）３整理番号表'!$T$5:$V$15,2,FALSE),"")</f>
        <v/>
      </c>
      <c r="CN185" s="52"/>
      <c r="CO185" s="68" t="str">
        <f>IFERROR(VLOOKUP(CN185,'（様式１号）３整理番号表'!$T$19:$V$24,2,FALSE),"")</f>
        <v/>
      </c>
      <c r="CP185" s="52"/>
      <c r="CQ185" s="210">
        <f t="shared" si="344"/>
        <v>0</v>
      </c>
      <c r="CR185" s="227">
        <f t="shared" si="345"/>
        <v>0</v>
      </c>
      <c r="CS185" s="335" t="str">
        <f t="shared" ca="1" si="324"/>
        <v/>
      </c>
      <c r="CT185" s="31" t="str">
        <f t="shared" ca="1" si="302"/>
        <v/>
      </c>
      <c r="CU185" s="30" t="str">
        <f t="shared" ca="1" si="325"/>
        <v/>
      </c>
      <c r="CV185" s="236" t="str">
        <f t="shared" ca="1" si="303"/>
        <v/>
      </c>
      <c r="CW185" s="236" t="str">
        <f t="shared" ca="1" si="304"/>
        <v/>
      </c>
      <c r="CX185" s="236" t="str">
        <f t="shared" ca="1" si="305"/>
        <v/>
      </c>
      <c r="CY185" s="236" t="str">
        <f t="shared" ca="1" si="306"/>
        <v/>
      </c>
      <c r="CZ185" s="296" t="str">
        <f ca="1">IFERROR(VLOOKUP($CS185,'（様式１号）３整理番号表'!$Z$19:$AB$32,3,FALSE),"")</f>
        <v/>
      </c>
      <c r="DA185" s="239" t="str">
        <f t="shared" ca="1" si="307"/>
        <v/>
      </c>
      <c r="DB185" s="5"/>
      <c r="DC185" s="301" t="str">
        <f t="shared" ca="1" si="326"/>
        <v/>
      </c>
      <c r="DD185" s="304" t="str">
        <f t="shared" ca="1" si="329"/>
        <v/>
      </c>
      <c r="DE185" s="293" t="str">
        <f t="shared" ca="1" si="330"/>
        <v/>
      </c>
      <c r="DF185" s="293" t="str">
        <f t="shared" ca="1" si="331"/>
        <v/>
      </c>
      <c r="DG185" s="293" t="str">
        <f t="shared" ca="1" si="332"/>
        <v/>
      </c>
      <c r="DH185" s="293" t="str">
        <f t="shared" ca="1" si="333"/>
        <v/>
      </c>
      <c r="DI185" s="309" t="str">
        <f t="shared" ca="1" si="334"/>
        <v/>
      </c>
      <c r="DJ185" s="315" t="str">
        <f t="shared" ca="1" si="308"/>
        <v/>
      </c>
      <c r="DK185" s="5" t="str">
        <f t="shared" ca="1" si="335"/>
        <v/>
      </c>
      <c r="DL185" s="6"/>
      <c r="DM185" s="304"/>
      <c r="DN185" s="7"/>
      <c r="DO185" s="7"/>
      <c r="DP185" s="7"/>
      <c r="DQ185" s="7"/>
      <c r="DR185" s="298" t="str">
        <f>IFERROR(VLOOKUP($DL185,'（様式１号）３整理番号表'!$Z$19:$AB$32,3,FALSE),"")</f>
        <v/>
      </c>
      <c r="DS185" s="239" t="str">
        <f t="shared" si="309"/>
        <v/>
      </c>
      <c r="DT185" s="5"/>
      <c r="DU185" s="8"/>
      <c r="DV185" s="62" t="str">
        <f t="shared" ca="1" si="310"/>
        <v/>
      </c>
      <c r="DX185" s="320">
        <f t="shared" ca="1" si="364"/>
        <v>0</v>
      </c>
      <c r="DY185" s="320">
        <f t="shared" ca="1" si="364"/>
        <v>0</v>
      </c>
      <c r="DZ185" s="320">
        <f t="shared" ca="1" si="364"/>
        <v>0</v>
      </c>
      <c r="EA185" s="320">
        <f t="shared" ca="1" si="364"/>
        <v>0</v>
      </c>
      <c r="EB185" s="320">
        <f t="shared" ca="1" si="364"/>
        <v>0</v>
      </c>
      <c r="EC185" s="320">
        <f t="shared" ca="1" si="364"/>
        <v>0</v>
      </c>
      <c r="ED185" s="320">
        <f t="shared" ca="1" si="364"/>
        <v>0</v>
      </c>
      <c r="EE185" s="320">
        <f t="shared" ca="1" si="364"/>
        <v>0</v>
      </c>
      <c r="EF185" s="320">
        <f t="shared" ca="1" si="364"/>
        <v>0</v>
      </c>
      <c r="EG185" s="320">
        <f t="shared" ca="1" si="364"/>
        <v>0</v>
      </c>
      <c r="EH185" s="320">
        <f t="shared" ca="1" si="364"/>
        <v>0</v>
      </c>
      <c r="EI185" s="320">
        <f t="shared" ca="1" si="364"/>
        <v>0</v>
      </c>
      <c r="EJ185" s="320">
        <f t="shared" ca="1" si="364"/>
        <v>0</v>
      </c>
      <c r="EK185" s="320">
        <f t="shared" ca="1" si="364"/>
        <v>0</v>
      </c>
      <c r="EM185" s="278" t="str">
        <f t="shared" ca="1" si="360"/>
        <v/>
      </c>
      <c r="EN185" s="278" t="str">
        <f t="shared" ca="1" si="327"/>
        <v/>
      </c>
      <c r="EO185" s="278" t="str">
        <f t="shared" ca="1" si="328"/>
        <v/>
      </c>
      <c r="EP185" s="278" t="str">
        <f t="shared" ca="1" si="311"/>
        <v/>
      </c>
      <c r="EQ185" s="278" t="str">
        <f ca="1">IFERROR(INDEX('郵便番号（石川県）'!$A$3:$F$2574,MATCH(INDIRECT("'("&amp;EM185&amp;")'!E7"),'郵便番号（石川県）'!$A$3:$A$2574,0),6),"")</f>
        <v/>
      </c>
      <c r="ER185" s="278" t="str">
        <f ca="1">IFERROR(INDEX('郵便番号（石川県）'!$A$3:$F$2574,MATCH(INDIRECT("'("&amp;$EM185&amp;")'!E7"),'郵便番号（石川県）'!$A$3:$A$2574,0),5),"")</f>
        <v/>
      </c>
      <c r="ES185" s="278" t="str">
        <f t="shared" ca="1" si="312"/>
        <v/>
      </c>
      <c r="ET185" s="278" t="str">
        <f t="shared" ca="1" si="313"/>
        <v/>
      </c>
      <c r="EU185" s="278" t="str">
        <f t="shared" ca="1" si="314"/>
        <v/>
      </c>
      <c r="EV185" s="278" t="str">
        <f t="shared" ca="1" si="315"/>
        <v/>
      </c>
      <c r="EW185" s="278" t="str">
        <f t="shared" ca="1" si="316"/>
        <v/>
      </c>
      <c r="EX185" s="278" t="str">
        <f t="shared" ca="1" si="317"/>
        <v/>
      </c>
      <c r="EY185" s="278" t="str">
        <f t="shared" ca="1" si="318"/>
        <v/>
      </c>
      <c r="EZ185" s="278" t="str">
        <f t="shared" ca="1" si="319"/>
        <v/>
      </c>
      <c r="FA185" s="278" t="str">
        <f t="shared" ca="1" si="320"/>
        <v/>
      </c>
      <c r="FB185" s="661" t="str">
        <f t="shared" ca="1" si="321"/>
        <v/>
      </c>
      <c r="FC185" s="663">
        <v>175</v>
      </c>
      <c r="FD185" s="279" t="str">
        <f t="shared" ca="1" si="322"/>
        <v/>
      </c>
    </row>
    <row r="186" spans="1:160" ht="34.5" customHeight="1" x14ac:dyDescent="0.15">
      <c r="A186" s="401">
        <f t="shared" ca="1" si="24"/>
        <v>0</v>
      </c>
      <c r="B186" s="402">
        <f t="shared" si="261"/>
        <v>1</v>
      </c>
      <c r="C186" s="403">
        <f t="shared" ca="1" si="348"/>
        <v>0</v>
      </c>
      <c r="D186" s="403">
        <f t="shared" ca="1" si="349"/>
        <v>0</v>
      </c>
      <c r="E186" s="403">
        <f t="shared" ca="1" si="350"/>
        <v>0</v>
      </c>
      <c r="F186" s="403">
        <f t="shared" ca="1" si="351"/>
        <v>0</v>
      </c>
      <c r="G186" s="403">
        <f t="shared" ca="1" si="352"/>
        <v>0</v>
      </c>
      <c r="H186" s="403">
        <f t="shared" si="353"/>
        <v>0</v>
      </c>
      <c r="I186" s="403">
        <f t="shared" ca="1" si="354"/>
        <v>0</v>
      </c>
      <c r="J186" s="403">
        <f t="shared" ca="1" si="355"/>
        <v>0</v>
      </c>
      <c r="K186" s="402">
        <f t="shared" ca="1" si="356"/>
        <v>0</v>
      </c>
      <c r="L186" s="402">
        <f t="shared" ca="1" si="357"/>
        <v>0</v>
      </c>
      <c r="M186" s="402">
        <f t="shared" ca="1" si="358"/>
        <v>0</v>
      </c>
      <c r="N186" s="404" t="str">
        <f t="shared" ca="1" si="359"/>
        <v>石川県</v>
      </c>
      <c r="O186" s="63"/>
      <c r="P186" s="145" t="s">
        <v>412</v>
      </c>
      <c r="Q186" s="322" t="str">
        <f t="shared" ca="1" si="263"/>
        <v/>
      </c>
      <c r="R186" s="322" t="str">
        <f t="shared" ca="1" si="264"/>
        <v/>
      </c>
      <c r="S186" s="32" t="str">
        <f t="shared" ca="1" si="346"/>
        <v/>
      </c>
      <c r="T186" s="32" t="str">
        <f t="shared" ca="1" si="347"/>
        <v/>
      </c>
      <c r="U186" s="186" t="str">
        <f t="shared" ca="1" si="265"/>
        <v/>
      </c>
      <c r="V186" s="326">
        <f ca="1">IFERROR(VLOOKUP(U186,'（様式１号）３整理番号表'!$B$4:$H$5,2,FALSE),0)</f>
        <v>0</v>
      </c>
      <c r="W186" s="67">
        <f t="shared" ca="1" si="337"/>
        <v>0</v>
      </c>
      <c r="X186" s="23" t="str">
        <f t="shared" ca="1" si="336"/>
        <v/>
      </c>
      <c r="Y186" s="52" t="str">
        <f t="shared" ca="1" si="266"/>
        <v/>
      </c>
      <c r="Z186" s="68">
        <f ca="1">IFERROR(VLOOKUP(Y186,'（様式１号）３整理番号表'!$B$10:$H$16,2,FALSE),0)</f>
        <v>0</v>
      </c>
      <c r="AA186" s="52" t="str">
        <f t="shared" ca="1" si="267"/>
        <v/>
      </c>
      <c r="AB186" s="52" t="str">
        <f t="shared" ca="1" si="268"/>
        <v/>
      </c>
      <c r="AC186" s="68">
        <f ca="1">IFERROR(VLOOKUP(AB186,'（様式１号）３整理番号表'!$B$21:$H$22,2,FALSE),0)</f>
        <v>0</v>
      </c>
      <c r="AD186" s="52" t="str">
        <f t="shared" ca="1" si="262"/>
        <v/>
      </c>
      <c r="AE186" s="68">
        <f ca="1">IFERROR(VLOOKUP(AD186,'（様式１号）３整理番号表'!$B$26:$H$31,2,FALSE),0)</f>
        <v>0</v>
      </c>
      <c r="AF186" s="52" t="str">
        <f t="shared" ca="1" si="269"/>
        <v/>
      </c>
      <c r="AG186" s="68">
        <f ca="1">IFERROR(VLOOKUP(AF186,'（様式１号）３整理番号表'!$J$5:$N$59,2,FALSE),0)</f>
        <v>0</v>
      </c>
      <c r="AH186" s="51" t="str">
        <f t="shared" ca="1" si="270"/>
        <v/>
      </c>
      <c r="AI186" s="68">
        <f ca="1">IFERROR(VLOOKUP(AH186,'（様式１号）３整理番号表'!$P$5:$R$29,2,FALSE),0)</f>
        <v>0</v>
      </c>
      <c r="AJ186" s="71" t="str">
        <f t="shared" ca="1" si="271"/>
        <v/>
      </c>
      <c r="AK186" s="71" t="str">
        <f t="shared" ca="1" si="272"/>
        <v/>
      </c>
      <c r="AL186" s="71"/>
      <c r="AM186" s="51" t="str">
        <f t="shared" ca="1" si="273"/>
        <v/>
      </c>
      <c r="AN186" s="68">
        <f ca="1">IFERROR(VLOOKUP(AM186,'（様式１号）３整理番号表'!$P$5:$R$29,2,FALSE),0)</f>
        <v>0</v>
      </c>
      <c r="AO186" s="52" t="str">
        <f t="shared" ca="1" si="274"/>
        <v/>
      </c>
      <c r="AP186" s="68">
        <f t="shared" ca="1" si="338"/>
        <v>0</v>
      </c>
      <c r="AQ186" s="52" t="str">
        <f t="shared" ca="1" si="275"/>
        <v/>
      </c>
      <c r="AR186" s="23" t="str">
        <f t="shared" ca="1" si="276"/>
        <v/>
      </c>
      <c r="AS186" s="68" t="str">
        <f t="shared" ca="1" si="339"/>
        <v/>
      </c>
      <c r="AT186" s="188" t="str">
        <f t="shared" ca="1" si="277"/>
        <v/>
      </c>
      <c r="AU186" s="55" t="str">
        <f t="shared" ca="1" si="278"/>
        <v/>
      </c>
      <c r="AV186" s="655" t="str">
        <f t="shared" ca="1" si="362"/>
        <v/>
      </c>
      <c r="AW186" s="655" t="str">
        <f t="shared" ca="1" si="362"/>
        <v/>
      </c>
      <c r="AX186" s="655" t="str">
        <f t="shared" ca="1" si="362"/>
        <v/>
      </c>
      <c r="AY186" s="655" t="str">
        <f t="shared" ca="1" si="362"/>
        <v/>
      </c>
      <c r="AZ186" s="655" t="str">
        <f t="shared" ca="1" si="279"/>
        <v/>
      </c>
      <c r="BA186" s="655" t="str">
        <f t="shared" ca="1" si="363"/>
        <v/>
      </c>
      <c r="BB186" s="655" t="str">
        <f t="shared" ca="1" si="363"/>
        <v/>
      </c>
      <c r="BC186" s="655" t="str">
        <f t="shared" ca="1" si="363"/>
        <v/>
      </c>
      <c r="BD186" s="51" t="str">
        <f t="shared" ca="1" si="280"/>
        <v/>
      </c>
      <c r="BE186" s="52" t="str">
        <f t="shared" ca="1" si="281"/>
        <v/>
      </c>
      <c r="BF186" s="69">
        <f ca="1">IF(BD186&lt;&gt;"",INDEX('（様式１号）３整理番号表'!$AB$7:$AQ$12,MATCH(BD186,'（様式１号）３整理番号表'!$AA$7:$AA$12,0),MATCH(BE186,'（様式１号）３整理番号表'!$AB$6:$AQ$6,0)),0)</f>
        <v>0</v>
      </c>
      <c r="BG186" s="71" t="str">
        <f t="shared" ca="1" si="340"/>
        <v/>
      </c>
      <c r="BH186" s="54" t="str">
        <f t="shared" ca="1" si="341"/>
        <v/>
      </c>
      <c r="BI186" s="55" t="str">
        <f t="shared" ca="1" si="282"/>
        <v/>
      </c>
      <c r="BJ186" s="54" t="str">
        <f t="shared" ca="1" si="283"/>
        <v/>
      </c>
      <c r="BK186" s="53" t="str">
        <f t="shared" ca="1" si="284"/>
        <v/>
      </c>
      <c r="BL186" s="56" t="str">
        <f t="shared" ca="1" si="285"/>
        <v/>
      </c>
      <c r="BM186" s="57" t="str">
        <f t="shared" ca="1" si="286"/>
        <v/>
      </c>
      <c r="BN186" s="58" t="str">
        <f t="shared" ca="1" si="287"/>
        <v/>
      </c>
      <c r="BO186" s="56" t="str">
        <f t="shared" ca="1" si="288"/>
        <v/>
      </c>
      <c r="BP186" s="72" t="str">
        <f t="shared" ca="1" si="289"/>
        <v/>
      </c>
      <c r="BQ186" s="70" t="str">
        <f t="shared" ca="1" si="290"/>
        <v/>
      </c>
      <c r="BR186" s="160" t="str">
        <f t="shared" ca="1" si="323"/>
        <v/>
      </c>
      <c r="BS186" s="638" t="str">
        <f t="shared" ca="1" si="291"/>
        <v/>
      </c>
      <c r="BT186" s="51" t="str">
        <f t="shared" ca="1" si="292"/>
        <v/>
      </c>
      <c r="BU186" s="59" t="str">
        <f t="shared" ca="1" si="293"/>
        <v/>
      </c>
      <c r="BV186" s="60" t="str">
        <f t="shared" ca="1" si="294"/>
        <v/>
      </c>
      <c r="BW186" s="209">
        <f ca="1">IF('ポイント要件確認等（個別表）'!AD186=1,ROUNDDOWN('ポイント要件確認等（個別表）'!AV186,-3),IF('ポイント要件確認等（個別表）'!AD186=2,ROUNDDOWN('ポイント要件確認等（個別表）'!BH186,-3),IF('ポイント要件確認等（個別表）'!AD186=3,ROUNDDOWN('ポイント要件確認等（個別表）'!BT186,-3),0)))</f>
        <v>0</v>
      </c>
      <c r="BX186" s="60" t="str">
        <f t="shared" ca="1" si="295"/>
        <v/>
      </c>
      <c r="BY186" s="210" t="e">
        <f t="shared" ca="1" si="342"/>
        <v>#VALUE!</v>
      </c>
      <c r="BZ186" s="210">
        <f t="shared" ca="1" si="343"/>
        <v>0</v>
      </c>
      <c r="CA186" s="60" t="str">
        <f t="shared" ca="1" si="296"/>
        <v/>
      </c>
      <c r="CB186" s="60" t="str">
        <f t="shared" ca="1" si="297"/>
        <v/>
      </c>
      <c r="CC186" s="636"/>
      <c r="CD186" s="60" t="str">
        <f t="shared" ca="1" si="298"/>
        <v/>
      </c>
      <c r="CE186" s="161" t="str">
        <f t="shared" ca="1" si="299"/>
        <v/>
      </c>
      <c r="CF186" s="225" t="str">
        <f t="shared" ca="1" si="300"/>
        <v>含税額</v>
      </c>
      <c r="CG186" s="226" t="str">
        <f t="shared" ca="1" si="301"/>
        <v/>
      </c>
      <c r="CH186" s="61"/>
      <c r="CI186" s="223"/>
      <c r="CJ186" s="213">
        <v>176</v>
      </c>
      <c r="CK186" s="218"/>
      <c r="CL186" s="51"/>
      <c r="CM186" s="68" t="str">
        <f>IFERROR(VLOOKUP(CL186,'（様式１号）３整理番号表'!$T$5:$V$15,2,FALSE),"")</f>
        <v/>
      </c>
      <c r="CN186" s="52"/>
      <c r="CO186" s="68" t="str">
        <f>IFERROR(VLOOKUP(CN186,'（様式１号）３整理番号表'!$T$19:$V$24,2,FALSE),"")</f>
        <v/>
      </c>
      <c r="CP186" s="52"/>
      <c r="CQ186" s="210">
        <f t="shared" si="344"/>
        <v>0</v>
      </c>
      <c r="CR186" s="227">
        <f t="shared" si="345"/>
        <v>0</v>
      </c>
      <c r="CS186" s="335" t="str">
        <f t="shared" ca="1" si="324"/>
        <v/>
      </c>
      <c r="CT186" s="31" t="str">
        <f t="shared" ca="1" si="302"/>
        <v/>
      </c>
      <c r="CU186" s="30" t="str">
        <f t="shared" ca="1" si="325"/>
        <v/>
      </c>
      <c r="CV186" s="236" t="str">
        <f t="shared" ca="1" si="303"/>
        <v/>
      </c>
      <c r="CW186" s="236" t="str">
        <f t="shared" ca="1" si="304"/>
        <v/>
      </c>
      <c r="CX186" s="236" t="str">
        <f t="shared" ca="1" si="305"/>
        <v/>
      </c>
      <c r="CY186" s="236" t="str">
        <f t="shared" ca="1" si="306"/>
        <v/>
      </c>
      <c r="CZ186" s="296" t="str">
        <f ca="1">IFERROR(VLOOKUP($CS186,'（様式１号）３整理番号表'!$Z$19:$AB$32,3,FALSE),"")</f>
        <v/>
      </c>
      <c r="DA186" s="239" t="str">
        <f t="shared" ca="1" si="307"/>
        <v/>
      </c>
      <c r="DB186" s="5"/>
      <c r="DC186" s="301" t="str">
        <f t="shared" ca="1" si="326"/>
        <v/>
      </c>
      <c r="DD186" s="304" t="str">
        <f t="shared" ca="1" si="329"/>
        <v/>
      </c>
      <c r="DE186" s="293" t="str">
        <f t="shared" ca="1" si="330"/>
        <v/>
      </c>
      <c r="DF186" s="293" t="str">
        <f t="shared" ca="1" si="331"/>
        <v/>
      </c>
      <c r="DG186" s="293" t="str">
        <f t="shared" ca="1" si="332"/>
        <v/>
      </c>
      <c r="DH186" s="293" t="str">
        <f t="shared" ca="1" si="333"/>
        <v/>
      </c>
      <c r="DI186" s="309" t="str">
        <f t="shared" ca="1" si="334"/>
        <v/>
      </c>
      <c r="DJ186" s="315" t="str">
        <f t="shared" ca="1" si="308"/>
        <v/>
      </c>
      <c r="DK186" s="5" t="str">
        <f t="shared" ca="1" si="335"/>
        <v/>
      </c>
      <c r="DL186" s="6"/>
      <c r="DM186" s="304"/>
      <c r="DN186" s="7"/>
      <c r="DO186" s="7"/>
      <c r="DP186" s="7"/>
      <c r="DQ186" s="7"/>
      <c r="DR186" s="298" t="str">
        <f>IFERROR(VLOOKUP($DL186,'（様式１号）３整理番号表'!$Z$19:$AB$32,3,FALSE),"")</f>
        <v/>
      </c>
      <c r="DS186" s="239" t="str">
        <f t="shared" si="309"/>
        <v/>
      </c>
      <c r="DT186" s="5"/>
      <c r="DU186" s="8"/>
      <c r="DV186" s="62" t="str">
        <f t="shared" ca="1" si="310"/>
        <v/>
      </c>
      <c r="DX186" s="320">
        <f t="shared" ca="1" si="364"/>
        <v>0</v>
      </c>
      <c r="DY186" s="320">
        <f t="shared" ca="1" si="364"/>
        <v>0</v>
      </c>
      <c r="DZ186" s="320">
        <f t="shared" ca="1" si="364"/>
        <v>0</v>
      </c>
      <c r="EA186" s="320">
        <f t="shared" ca="1" si="364"/>
        <v>0</v>
      </c>
      <c r="EB186" s="320">
        <f t="shared" ca="1" si="364"/>
        <v>0</v>
      </c>
      <c r="EC186" s="320">
        <f t="shared" ca="1" si="364"/>
        <v>0</v>
      </c>
      <c r="ED186" s="320">
        <f t="shared" ca="1" si="364"/>
        <v>0</v>
      </c>
      <c r="EE186" s="320">
        <f t="shared" ca="1" si="364"/>
        <v>0</v>
      </c>
      <c r="EF186" s="320">
        <f t="shared" ca="1" si="364"/>
        <v>0</v>
      </c>
      <c r="EG186" s="320">
        <f t="shared" ca="1" si="364"/>
        <v>0</v>
      </c>
      <c r="EH186" s="320">
        <f t="shared" ca="1" si="364"/>
        <v>0</v>
      </c>
      <c r="EI186" s="320">
        <f t="shared" ca="1" si="364"/>
        <v>0</v>
      </c>
      <c r="EJ186" s="320">
        <f t="shared" ca="1" si="364"/>
        <v>0</v>
      </c>
      <c r="EK186" s="320">
        <f t="shared" ca="1" si="364"/>
        <v>0</v>
      </c>
      <c r="EM186" s="278" t="str">
        <f t="shared" ca="1" si="360"/>
        <v/>
      </c>
      <c r="EN186" s="278" t="str">
        <f t="shared" ca="1" si="327"/>
        <v/>
      </c>
      <c r="EO186" s="278" t="str">
        <f t="shared" ca="1" si="328"/>
        <v/>
      </c>
      <c r="EP186" s="278" t="str">
        <f t="shared" ca="1" si="311"/>
        <v/>
      </c>
      <c r="EQ186" s="278" t="str">
        <f ca="1">IFERROR(INDEX('郵便番号（石川県）'!$A$3:$F$2574,MATCH(INDIRECT("'("&amp;EM186&amp;")'!E7"),'郵便番号（石川県）'!$A$3:$A$2574,0),6),"")</f>
        <v/>
      </c>
      <c r="ER186" s="278" t="str">
        <f ca="1">IFERROR(INDEX('郵便番号（石川県）'!$A$3:$F$2574,MATCH(INDIRECT("'("&amp;$EM186&amp;")'!E7"),'郵便番号（石川県）'!$A$3:$A$2574,0),5),"")</f>
        <v/>
      </c>
      <c r="ES186" s="278" t="str">
        <f t="shared" ca="1" si="312"/>
        <v/>
      </c>
      <c r="ET186" s="278" t="str">
        <f t="shared" ca="1" si="313"/>
        <v/>
      </c>
      <c r="EU186" s="278" t="str">
        <f t="shared" ca="1" si="314"/>
        <v/>
      </c>
      <c r="EV186" s="278" t="str">
        <f t="shared" ca="1" si="315"/>
        <v/>
      </c>
      <c r="EW186" s="278" t="str">
        <f t="shared" ca="1" si="316"/>
        <v/>
      </c>
      <c r="EX186" s="278" t="str">
        <f t="shared" ca="1" si="317"/>
        <v/>
      </c>
      <c r="EY186" s="278" t="str">
        <f t="shared" ca="1" si="318"/>
        <v/>
      </c>
      <c r="EZ186" s="278" t="str">
        <f t="shared" ca="1" si="319"/>
        <v/>
      </c>
      <c r="FA186" s="278" t="str">
        <f t="shared" ca="1" si="320"/>
        <v/>
      </c>
      <c r="FB186" s="661" t="str">
        <f t="shared" ca="1" si="321"/>
        <v/>
      </c>
      <c r="FC186" s="664">
        <v>176</v>
      </c>
      <c r="FD186" s="279" t="str">
        <f t="shared" ca="1" si="322"/>
        <v/>
      </c>
    </row>
    <row r="187" spans="1:160" ht="34.5" customHeight="1" x14ac:dyDescent="0.15">
      <c r="A187" s="401">
        <f t="shared" ca="1" si="24"/>
        <v>0</v>
      </c>
      <c r="B187" s="402">
        <f t="shared" si="261"/>
        <v>1</v>
      </c>
      <c r="C187" s="403">
        <f t="shared" ca="1" si="348"/>
        <v>0</v>
      </c>
      <c r="D187" s="403">
        <f t="shared" ca="1" si="349"/>
        <v>0</v>
      </c>
      <c r="E187" s="403">
        <f t="shared" ca="1" si="350"/>
        <v>0</v>
      </c>
      <c r="F187" s="403">
        <f t="shared" ca="1" si="351"/>
        <v>0</v>
      </c>
      <c r="G187" s="403">
        <f t="shared" ca="1" si="352"/>
        <v>0</v>
      </c>
      <c r="H187" s="403">
        <f t="shared" si="353"/>
        <v>0</v>
      </c>
      <c r="I187" s="403">
        <f t="shared" ca="1" si="354"/>
        <v>0</v>
      </c>
      <c r="J187" s="403">
        <f t="shared" ca="1" si="355"/>
        <v>0</v>
      </c>
      <c r="K187" s="402">
        <f t="shared" ca="1" si="356"/>
        <v>0</v>
      </c>
      <c r="L187" s="402">
        <f t="shared" ca="1" si="357"/>
        <v>0</v>
      </c>
      <c r="M187" s="402">
        <f t="shared" ca="1" si="358"/>
        <v>0</v>
      </c>
      <c r="N187" s="404" t="str">
        <f t="shared" ca="1" si="359"/>
        <v>石川県</v>
      </c>
      <c r="O187" s="63"/>
      <c r="P187" s="145" t="s">
        <v>412</v>
      </c>
      <c r="Q187" s="322" t="str">
        <f t="shared" ca="1" si="263"/>
        <v/>
      </c>
      <c r="R187" s="322" t="str">
        <f t="shared" ca="1" si="264"/>
        <v/>
      </c>
      <c r="S187" s="32" t="str">
        <f t="shared" ca="1" si="346"/>
        <v/>
      </c>
      <c r="T187" s="32" t="str">
        <f t="shared" ca="1" si="347"/>
        <v/>
      </c>
      <c r="U187" s="186" t="str">
        <f t="shared" ca="1" si="265"/>
        <v/>
      </c>
      <c r="V187" s="326">
        <f ca="1">IFERROR(VLOOKUP(U187,'（様式１号）３整理番号表'!$B$4:$H$5,2,FALSE),0)</f>
        <v>0</v>
      </c>
      <c r="W187" s="67">
        <f t="shared" ca="1" si="337"/>
        <v>0</v>
      </c>
      <c r="X187" s="23" t="str">
        <f t="shared" ca="1" si="336"/>
        <v/>
      </c>
      <c r="Y187" s="52" t="str">
        <f t="shared" ca="1" si="266"/>
        <v/>
      </c>
      <c r="Z187" s="68">
        <f ca="1">IFERROR(VLOOKUP(Y187,'（様式１号）３整理番号表'!$B$10:$H$16,2,FALSE),0)</f>
        <v>0</v>
      </c>
      <c r="AA187" s="52" t="str">
        <f t="shared" ca="1" si="267"/>
        <v/>
      </c>
      <c r="AB187" s="52" t="str">
        <f t="shared" ca="1" si="268"/>
        <v/>
      </c>
      <c r="AC187" s="68">
        <f ca="1">IFERROR(VLOOKUP(AB187,'（様式１号）３整理番号表'!$B$21:$H$22,2,FALSE),0)</f>
        <v>0</v>
      </c>
      <c r="AD187" s="52" t="str">
        <f t="shared" ca="1" si="262"/>
        <v/>
      </c>
      <c r="AE187" s="68">
        <f ca="1">IFERROR(VLOOKUP(AD187,'（様式１号）３整理番号表'!$B$26:$H$31,2,FALSE),0)</f>
        <v>0</v>
      </c>
      <c r="AF187" s="52" t="str">
        <f t="shared" ca="1" si="269"/>
        <v/>
      </c>
      <c r="AG187" s="68">
        <f ca="1">IFERROR(VLOOKUP(AF187,'（様式１号）３整理番号表'!$J$5:$N$59,2,FALSE),0)</f>
        <v>0</v>
      </c>
      <c r="AH187" s="51" t="str">
        <f t="shared" ca="1" si="270"/>
        <v/>
      </c>
      <c r="AI187" s="68">
        <f ca="1">IFERROR(VLOOKUP(AH187,'（様式１号）３整理番号表'!$P$5:$R$29,2,FALSE),0)</f>
        <v>0</v>
      </c>
      <c r="AJ187" s="71" t="str">
        <f t="shared" ca="1" si="271"/>
        <v/>
      </c>
      <c r="AK187" s="71" t="str">
        <f t="shared" ca="1" si="272"/>
        <v/>
      </c>
      <c r="AL187" s="71"/>
      <c r="AM187" s="51" t="str">
        <f t="shared" ca="1" si="273"/>
        <v/>
      </c>
      <c r="AN187" s="68">
        <f ca="1">IFERROR(VLOOKUP(AM187,'（様式１号）３整理番号表'!$P$5:$R$29,2,FALSE),0)</f>
        <v>0</v>
      </c>
      <c r="AO187" s="52" t="str">
        <f t="shared" ca="1" si="274"/>
        <v/>
      </c>
      <c r="AP187" s="68">
        <f t="shared" ca="1" si="338"/>
        <v>0</v>
      </c>
      <c r="AQ187" s="52" t="str">
        <f t="shared" ca="1" si="275"/>
        <v/>
      </c>
      <c r="AR187" s="23" t="str">
        <f t="shared" ca="1" si="276"/>
        <v/>
      </c>
      <c r="AS187" s="68" t="str">
        <f t="shared" ca="1" si="339"/>
        <v/>
      </c>
      <c r="AT187" s="188" t="str">
        <f t="shared" ca="1" si="277"/>
        <v/>
      </c>
      <c r="AU187" s="55" t="str">
        <f t="shared" ca="1" si="278"/>
        <v/>
      </c>
      <c r="AV187" s="655" t="str">
        <f t="shared" ca="1" si="362"/>
        <v/>
      </c>
      <c r="AW187" s="655" t="str">
        <f t="shared" ca="1" si="362"/>
        <v/>
      </c>
      <c r="AX187" s="655" t="str">
        <f t="shared" ca="1" si="362"/>
        <v/>
      </c>
      <c r="AY187" s="655" t="str">
        <f t="shared" ca="1" si="362"/>
        <v/>
      </c>
      <c r="AZ187" s="655" t="str">
        <f t="shared" ca="1" si="279"/>
        <v/>
      </c>
      <c r="BA187" s="655" t="str">
        <f t="shared" ca="1" si="363"/>
        <v/>
      </c>
      <c r="BB187" s="655" t="str">
        <f t="shared" ca="1" si="363"/>
        <v/>
      </c>
      <c r="BC187" s="655" t="str">
        <f t="shared" ca="1" si="363"/>
        <v/>
      </c>
      <c r="BD187" s="51" t="str">
        <f t="shared" ca="1" si="280"/>
        <v/>
      </c>
      <c r="BE187" s="52" t="str">
        <f t="shared" ca="1" si="281"/>
        <v/>
      </c>
      <c r="BF187" s="69">
        <f ca="1">IF(BD187&lt;&gt;"",INDEX('（様式１号）３整理番号表'!$AB$7:$AQ$12,MATCH(BD187,'（様式１号）３整理番号表'!$AA$7:$AA$12,0),MATCH(BE187,'（様式１号）３整理番号表'!$AB$6:$AQ$6,0)),0)</f>
        <v>0</v>
      </c>
      <c r="BG187" s="71" t="str">
        <f t="shared" ca="1" si="340"/>
        <v/>
      </c>
      <c r="BH187" s="54" t="str">
        <f t="shared" ca="1" si="341"/>
        <v/>
      </c>
      <c r="BI187" s="55" t="str">
        <f t="shared" ca="1" si="282"/>
        <v/>
      </c>
      <c r="BJ187" s="54" t="str">
        <f t="shared" ca="1" si="283"/>
        <v/>
      </c>
      <c r="BK187" s="53" t="str">
        <f t="shared" ca="1" si="284"/>
        <v/>
      </c>
      <c r="BL187" s="56" t="str">
        <f t="shared" ca="1" si="285"/>
        <v/>
      </c>
      <c r="BM187" s="57" t="str">
        <f t="shared" ca="1" si="286"/>
        <v/>
      </c>
      <c r="BN187" s="58" t="str">
        <f t="shared" ca="1" si="287"/>
        <v/>
      </c>
      <c r="BO187" s="56" t="str">
        <f t="shared" ca="1" si="288"/>
        <v/>
      </c>
      <c r="BP187" s="72" t="str">
        <f t="shared" ca="1" si="289"/>
        <v/>
      </c>
      <c r="BQ187" s="70" t="str">
        <f t="shared" ca="1" si="290"/>
        <v/>
      </c>
      <c r="BR187" s="160" t="str">
        <f t="shared" ca="1" si="323"/>
        <v/>
      </c>
      <c r="BS187" s="638" t="str">
        <f t="shared" ca="1" si="291"/>
        <v/>
      </c>
      <c r="BT187" s="51" t="str">
        <f t="shared" ca="1" si="292"/>
        <v/>
      </c>
      <c r="BU187" s="59" t="str">
        <f t="shared" ca="1" si="293"/>
        <v/>
      </c>
      <c r="BV187" s="60" t="str">
        <f t="shared" ca="1" si="294"/>
        <v/>
      </c>
      <c r="BW187" s="209">
        <f ca="1">IF('ポイント要件確認等（個別表）'!AD187=1,ROUNDDOWN('ポイント要件確認等（個別表）'!AV187,-3),IF('ポイント要件確認等（個別表）'!AD187=2,ROUNDDOWN('ポイント要件確認等（個別表）'!BH187,-3),IF('ポイント要件確認等（個別表）'!AD187=3,ROUNDDOWN('ポイント要件確認等（個別表）'!BT187,-3),0)))</f>
        <v>0</v>
      </c>
      <c r="BX187" s="60" t="str">
        <f t="shared" ca="1" si="295"/>
        <v/>
      </c>
      <c r="BY187" s="210" t="e">
        <f t="shared" ca="1" si="342"/>
        <v>#VALUE!</v>
      </c>
      <c r="BZ187" s="210">
        <f t="shared" ca="1" si="343"/>
        <v>0</v>
      </c>
      <c r="CA187" s="60" t="str">
        <f t="shared" ca="1" si="296"/>
        <v/>
      </c>
      <c r="CB187" s="60" t="str">
        <f t="shared" ca="1" si="297"/>
        <v/>
      </c>
      <c r="CC187" s="636"/>
      <c r="CD187" s="60" t="str">
        <f t="shared" ca="1" si="298"/>
        <v/>
      </c>
      <c r="CE187" s="161" t="str">
        <f t="shared" ca="1" si="299"/>
        <v/>
      </c>
      <c r="CF187" s="225" t="str">
        <f t="shared" ca="1" si="300"/>
        <v>含税額</v>
      </c>
      <c r="CG187" s="226" t="str">
        <f t="shared" ca="1" si="301"/>
        <v/>
      </c>
      <c r="CH187" s="61"/>
      <c r="CI187" s="223"/>
      <c r="CJ187" s="213">
        <v>177</v>
      </c>
      <c r="CK187" s="218"/>
      <c r="CL187" s="51"/>
      <c r="CM187" s="68" t="str">
        <f>IFERROR(VLOOKUP(CL187,'（様式１号）３整理番号表'!$T$5:$V$15,2,FALSE),"")</f>
        <v/>
      </c>
      <c r="CN187" s="52"/>
      <c r="CO187" s="68" t="str">
        <f>IFERROR(VLOOKUP(CN187,'（様式１号）３整理番号表'!$T$19:$V$24,2,FALSE),"")</f>
        <v/>
      </c>
      <c r="CP187" s="52"/>
      <c r="CQ187" s="210">
        <f t="shared" si="344"/>
        <v>0</v>
      </c>
      <c r="CR187" s="227">
        <f t="shared" si="345"/>
        <v>0</v>
      </c>
      <c r="CS187" s="335" t="str">
        <f t="shared" ca="1" si="324"/>
        <v/>
      </c>
      <c r="CT187" s="31" t="str">
        <f t="shared" ca="1" si="302"/>
        <v/>
      </c>
      <c r="CU187" s="30" t="str">
        <f t="shared" ca="1" si="325"/>
        <v/>
      </c>
      <c r="CV187" s="236" t="str">
        <f t="shared" ca="1" si="303"/>
        <v/>
      </c>
      <c r="CW187" s="236" t="str">
        <f t="shared" ca="1" si="304"/>
        <v/>
      </c>
      <c r="CX187" s="236" t="str">
        <f t="shared" ca="1" si="305"/>
        <v/>
      </c>
      <c r="CY187" s="236" t="str">
        <f t="shared" ca="1" si="306"/>
        <v/>
      </c>
      <c r="CZ187" s="296" t="str">
        <f ca="1">IFERROR(VLOOKUP($CS187,'（様式１号）３整理番号表'!$Z$19:$AB$32,3,FALSE),"")</f>
        <v/>
      </c>
      <c r="DA187" s="239" t="str">
        <f t="shared" ca="1" si="307"/>
        <v/>
      </c>
      <c r="DB187" s="5"/>
      <c r="DC187" s="301" t="str">
        <f t="shared" ca="1" si="326"/>
        <v/>
      </c>
      <c r="DD187" s="304" t="str">
        <f t="shared" ca="1" si="329"/>
        <v/>
      </c>
      <c r="DE187" s="293" t="str">
        <f t="shared" ca="1" si="330"/>
        <v/>
      </c>
      <c r="DF187" s="293" t="str">
        <f t="shared" ca="1" si="331"/>
        <v/>
      </c>
      <c r="DG187" s="293" t="str">
        <f t="shared" ca="1" si="332"/>
        <v/>
      </c>
      <c r="DH187" s="293" t="str">
        <f t="shared" ca="1" si="333"/>
        <v/>
      </c>
      <c r="DI187" s="309" t="str">
        <f t="shared" ca="1" si="334"/>
        <v/>
      </c>
      <c r="DJ187" s="315" t="str">
        <f t="shared" ca="1" si="308"/>
        <v/>
      </c>
      <c r="DK187" s="5" t="str">
        <f t="shared" ca="1" si="335"/>
        <v/>
      </c>
      <c r="DL187" s="6"/>
      <c r="DM187" s="304"/>
      <c r="DN187" s="7"/>
      <c r="DO187" s="7"/>
      <c r="DP187" s="7"/>
      <c r="DQ187" s="7"/>
      <c r="DR187" s="298" t="str">
        <f>IFERROR(VLOOKUP($DL187,'（様式１号）３整理番号表'!$Z$19:$AB$32,3,FALSE),"")</f>
        <v/>
      </c>
      <c r="DS187" s="239" t="str">
        <f t="shared" si="309"/>
        <v/>
      </c>
      <c r="DT187" s="5"/>
      <c r="DU187" s="8"/>
      <c r="DV187" s="62" t="str">
        <f t="shared" ca="1" si="310"/>
        <v/>
      </c>
      <c r="DX187" s="320">
        <f t="shared" ca="1" si="364"/>
        <v>0</v>
      </c>
      <c r="DY187" s="320">
        <f t="shared" ca="1" si="364"/>
        <v>0</v>
      </c>
      <c r="DZ187" s="320">
        <f t="shared" ca="1" si="364"/>
        <v>0</v>
      </c>
      <c r="EA187" s="320">
        <f t="shared" ca="1" si="364"/>
        <v>0</v>
      </c>
      <c r="EB187" s="320">
        <f t="shared" ca="1" si="364"/>
        <v>0</v>
      </c>
      <c r="EC187" s="320">
        <f t="shared" ca="1" si="364"/>
        <v>0</v>
      </c>
      <c r="ED187" s="320">
        <f t="shared" ca="1" si="364"/>
        <v>0</v>
      </c>
      <c r="EE187" s="320">
        <f t="shared" ca="1" si="364"/>
        <v>0</v>
      </c>
      <c r="EF187" s="320">
        <f t="shared" ca="1" si="364"/>
        <v>0</v>
      </c>
      <c r="EG187" s="320">
        <f t="shared" ca="1" si="364"/>
        <v>0</v>
      </c>
      <c r="EH187" s="320">
        <f t="shared" ca="1" si="364"/>
        <v>0</v>
      </c>
      <c r="EI187" s="320">
        <f t="shared" ca="1" si="364"/>
        <v>0</v>
      </c>
      <c r="EJ187" s="320">
        <f t="shared" ca="1" si="364"/>
        <v>0</v>
      </c>
      <c r="EK187" s="320">
        <f t="shared" ca="1" si="364"/>
        <v>0</v>
      </c>
      <c r="EM187" s="278" t="str">
        <f t="shared" ca="1" si="360"/>
        <v/>
      </c>
      <c r="EN187" s="278" t="str">
        <f t="shared" ca="1" si="327"/>
        <v/>
      </c>
      <c r="EO187" s="278" t="str">
        <f t="shared" ca="1" si="328"/>
        <v/>
      </c>
      <c r="EP187" s="278" t="str">
        <f t="shared" ca="1" si="311"/>
        <v/>
      </c>
      <c r="EQ187" s="278" t="str">
        <f ca="1">IFERROR(INDEX('郵便番号（石川県）'!$A$3:$F$2574,MATCH(INDIRECT("'("&amp;EM187&amp;")'!E7"),'郵便番号（石川県）'!$A$3:$A$2574,0),6),"")</f>
        <v/>
      </c>
      <c r="ER187" s="278" t="str">
        <f ca="1">IFERROR(INDEX('郵便番号（石川県）'!$A$3:$F$2574,MATCH(INDIRECT("'("&amp;$EM187&amp;")'!E7"),'郵便番号（石川県）'!$A$3:$A$2574,0),5),"")</f>
        <v/>
      </c>
      <c r="ES187" s="278" t="str">
        <f t="shared" ca="1" si="312"/>
        <v/>
      </c>
      <c r="ET187" s="278" t="str">
        <f t="shared" ca="1" si="313"/>
        <v/>
      </c>
      <c r="EU187" s="278" t="str">
        <f t="shared" ca="1" si="314"/>
        <v/>
      </c>
      <c r="EV187" s="278" t="str">
        <f t="shared" ca="1" si="315"/>
        <v/>
      </c>
      <c r="EW187" s="278" t="str">
        <f t="shared" ca="1" si="316"/>
        <v/>
      </c>
      <c r="EX187" s="278" t="str">
        <f t="shared" ca="1" si="317"/>
        <v/>
      </c>
      <c r="EY187" s="278" t="str">
        <f t="shared" ca="1" si="318"/>
        <v/>
      </c>
      <c r="EZ187" s="278" t="str">
        <f t="shared" ca="1" si="319"/>
        <v/>
      </c>
      <c r="FA187" s="278" t="str">
        <f t="shared" ca="1" si="320"/>
        <v/>
      </c>
      <c r="FB187" s="661" t="str">
        <f t="shared" ca="1" si="321"/>
        <v/>
      </c>
      <c r="FC187" s="663">
        <v>177</v>
      </c>
      <c r="FD187" s="279" t="str">
        <f t="shared" ca="1" si="322"/>
        <v/>
      </c>
    </row>
    <row r="188" spans="1:160" ht="34.5" customHeight="1" x14ac:dyDescent="0.15">
      <c r="A188" s="401">
        <f t="shared" ca="1" si="24"/>
        <v>0</v>
      </c>
      <c r="B188" s="402">
        <f t="shared" si="261"/>
        <v>1</v>
      </c>
      <c r="C188" s="403">
        <f t="shared" ca="1" si="348"/>
        <v>0</v>
      </c>
      <c r="D188" s="403">
        <f t="shared" ca="1" si="349"/>
        <v>0</v>
      </c>
      <c r="E188" s="403">
        <f t="shared" ca="1" si="350"/>
        <v>0</v>
      </c>
      <c r="F188" s="403">
        <f t="shared" ca="1" si="351"/>
        <v>0</v>
      </c>
      <c r="G188" s="403">
        <f t="shared" ca="1" si="352"/>
        <v>0</v>
      </c>
      <c r="H188" s="403">
        <f t="shared" si="353"/>
        <v>0</v>
      </c>
      <c r="I188" s="403">
        <f t="shared" ca="1" si="354"/>
        <v>0</v>
      </c>
      <c r="J188" s="403">
        <f t="shared" ca="1" si="355"/>
        <v>0</v>
      </c>
      <c r="K188" s="402">
        <f t="shared" ca="1" si="356"/>
        <v>0</v>
      </c>
      <c r="L188" s="402">
        <f t="shared" ca="1" si="357"/>
        <v>0</v>
      </c>
      <c r="M188" s="402">
        <f t="shared" ca="1" si="358"/>
        <v>0</v>
      </c>
      <c r="N188" s="404" t="str">
        <f t="shared" ca="1" si="359"/>
        <v>石川県</v>
      </c>
      <c r="O188" s="63"/>
      <c r="P188" s="145" t="s">
        <v>412</v>
      </c>
      <c r="Q188" s="322" t="str">
        <f t="shared" ca="1" si="263"/>
        <v/>
      </c>
      <c r="R188" s="322" t="str">
        <f t="shared" ca="1" si="264"/>
        <v/>
      </c>
      <c r="S188" s="32" t="str">
        <f t="shared" ca="1" si="346"/>
        <v/>
      </c>
      <c r="T188" s="32" t="str">
        <f t="shared" ca="1" si="347"/>
        <v/>
      </c>
      <c r="U188" s="186" t="str">
        <f t="shared" ca="1" si="265"/>
        <v/>
      </c>
      <c r="V188" s="326">
        <f ca="1">IFERROR(VLOOKUP(U188,'（様式１号）３整理番号表'!$B$4:$H$5,2,FALSE),0)</f>
        <v>0</v>
      </c>
      <c r="W188" s="67">
        <f t="shared" ca="1" si="337"/>
        <v>0</v>
      </c>
      <c r="X188" s="23" t="str">
        <f t="shared" ca="1" si="336"/>
        <v/>
      </c>
      <c r="Y188" s="52" t="str">
        <f t="shared" ca="1" si="266"/>
        <v/>
      </c>
      <c r="Z188" s="68">
        <f ca="1">IFERROR(VLOOKUP(Y188,'（様式１号）３整理番号表'!$B$10:$H$16,2,FALSE),0)</f>
        <v>0</v>
      </c>
      <c r="AA188" s="52" t="str">
        <f t="shared" ca="1" si="267"/>
        <v/>
      </c>
      <c r="AB188" s="52" t="str">
        <f t="shared" ca="1" si="268"/>
        <v/>
      </c>
      <c r="AC188" s="68">
        <f ca="1">IFERROR(VLOOKUP(AB188,'（様式１号）３整理番号表'!$B$21:$H$22,2,FALSE),0)</f>
        <v>0</v>
      </c>
      <c r="AD188" s="52" t="str">
        <f t="shared" ca="1" si="262"/>
        <v/>
      </c>
      <c r="AE188" s="68">
        <f ca="1">IFERROR(VLOOKUP(AD188,'（様式１号）３整理番号表'!$B$26:$H$31,2,FALSE),0)</f>
        <v>0</v>
      </c>
      <c r="AF188" s="52" t="str">
        <f t="shared" ca="1" si="269"/>
        <v/>
      </c>
      <c r="AG188" s="68">
        <f ca="1">IFERROR(VLOOKUP(AF188,'（様式１号）３整理番号表'!$J$5:$N$59,2,FALSE),0)</f>
        <v>0</v>
      </c>
      <c r="AH188" s="51" t="str">
        <f t="shared" ca="1" si="270"/>
        <v/>
      </c>
      <c r="AI188" s="68">
        <f ca="1">IFERROR(VLOOKUP(AH188,'（様式１号）３整理番号表'!$P$5:$R$29,2,FALSE),0)</f>
        <v>0</v>
      </c>
      <c r="AJ188" s="71" t="str">
        <f t="shared" ca="1" si="271"/>
        <v/>
      </c>
      <c r="AK188" s="71" t="str">
        <f t="shared" ca="1" si="272"/>
        <v/>
      </c>
      <c r="AL188" s="71"/>
      <c r="AM188" s="51" t="str">
        <f t="shared" ca="1" si="273"/>
        <v/>
      </c>
      <c r="AN188" s="68">
        <f ca="1">IFERROR(VLOOKUP(AM188,'（様式１号）３整理番号表'!$P$5:$R$29,2,FALSE),0)</f>
        <v>0</v>
      </c>
      <c r="AO188" s="52" t="str">
        <f t="shared" ca="1" si="274"/>
        <v/>
      </c>
      <c r="AP188" s="68">
        <f t="shared" ca="1" si="338"/>
        <v>0</v>
      </c>
      <c r="AQ188" s="52" t="str">
        <f t="shared" ca="1" si="275"/>
        <v/>
      </c>
      <c r="AR188" s="23" t="str">
        <f t="shared" ca="1" si="276"/>
        <v/>
      </c>
      <c r="AS188" s="68" t="str">
        <f t="shared" ca="1" si="339"/>
        <v/>
      </c>
      <c r="AT188" s="188" t="str">
        <f t="shared" ca="1" si="277"/>
        <v/>
      </c>
      <c r="AU188" s="55" t="str">
        <f t="shared" ca="1" si="278"/>
        <v/>
      </c>
      <c r="AV188" s="655" t="str">
        <f t="shared" ca="1" si="362"/>
        <v/>
      </c>
      <c r="AW188" s="655" t="str">
        <f t="shared" ca="1" si="362"/>
        <v/>
      </c>
      <c r="AX188" s="655" t="str">
        <f t="shared" ca="1" si="362"/>
        <v/>
      </c>
      <c r="AY188" s="655" t="str">
        <f t="shared" ca="1" si="362"/>
        <v/>
      </c>
      <c r="AZ188" s="655" t="str">
        <f t="shared" ca="1" si="279"/>
        <v/>
      </c>
      <c r="BA188" s="655" t="str">
        <f t="shared" ca="1" si="363"/>
        <v/>
      </c>
      <c r="BB188" s="655" t="str">
        <f t="shared" ca="1" si="363"/>
        <v/>
      </c>
      <c r="BC188" s="655" t="str">
        <f t="shared" ca="1" si="363"/>
        <v/>
      </c>
      <c r="BD188" s="51" t="str">
        <f t="shared" ca="1" si="280"/>
        <v/>
      </c>
      <c r="BE188" s="52" t="str">
        <f t="shared" ca="1" si="281"/>
        <v/>
      </c>
      <c r="BF188" s="69">
        <f ca="1">IF(BD188&lt;&gt;"",INDEX('（様式１号）３整理番号表'!$AB$7:$AQ$12,MATCH(BD188,'（様式１号）３整理番号表'!$AA$7:$AA$12,0),MATCH(BE188,'（様式１号）３整理番号表'!$AB$6:$AQ$6,0)),0)</f>
        <v>0</v>
      </c>
      <c r="BG188" s="71" t="str">
        <f t="shared" ca="1" si="340"/>
        <v/>
      </c>
      <c r="BH188" s="54" t="str">
        <f t="shared" ca="1" si="341"/>
        <v/>
      </c>
      <c r="BI188" s="55" t="str">
        <f t="shared" ca="1" si="282"/>
        <v/>
      </c>
      <c r="BJ188" s="54" t="str">
        <f t="shared" ca="1" si="283"/>
        <v/>
      </c>
      <c r="BK188" s="53" t="str">
        <f t="shared" ca="1" si="284"/>
        <v/>
      </c>
      <c r="BL188" s="56" t="str">
        <f t="shared" ca="1" si="285"/>
        <v/>
      </c>
      <c r="BM188" s="57" t="str">
        <f t="shared" ca="1" si="286"/>
        <v/>
      </c>
      <c r="BN188" s="58" t="str">
        <f t="shared" ca="1" si="287"/>
        <v/>
      </c>
      <c r="BO188" s="56" t="str">
        <f t="shared" ca="1" si="288"/>
        <v/>
      </c>
      <c r="BP188" s="72" t="str">
        <f t="shared" ca="1" si="289"/>
        <v/>
      </c>
      <c r="BQ188" s="70" t="str">
        <f t="shared" ca="1" si="290"/>
        <v/>
      </c>
      <c r="BR188" s="160" t="str">
        <f t="shared" ca="1" si="323"/>
        <v/>
      </c>
      <c r="BS188" s="638" t="str">
        <f t="shared" ca="1" si="291"/>
        <v/>
      </c>
      <c r="BT188" s="51" t="str">
        <f t="shared" ca="1" si="292"/>
        <v/>
      </c>
      <c r="BU188" s="59" t="str">
        <f t="shared" ca="1" si="293"/>
        <v/>
      </c>
      <c r="BV188" s="60" t="str">
        <f t="shared" ca="1" si="294"/>
        <v/>
      </c>
      <c r="BW188" s="209">
        <f ca="1">IF('ポイント要件確認等（個別表）'!AD188=1,ROUNDDOWN('ポイント要件確認等（個別表）'!AV188,-3),IF('ポイント要件確認等（個別表）'!AD188=2,ROUNDDOWN('ポイント要件確認等（個別表）'!BH188,-3),IF('ポイント要件確認等（個別表）'!AD188=3,ROUNDDOWN('ポイント要件確認等（個別表）'!BT188,-3),0)))</f>
        <v>0</v>
      </c>
      <c r="BX188" s="60" t="str">
        <f t="shared" ca="1" si="295"/>
        <v/>
      </c>
      <c r="BY188" s="210" t="e">
        <f t="shared" ca="1" si="342"/>
        <v>#VALUE!</v>
      </c>
      <c r="BZ188" s="210">
        <f t="shared" ca="1" si="343"/>
        <v>0</v>
      </c>
      <c r="CA188" s="60" t="str">
        <f t="shared" ca="1" si="296"/>
        <v/>
      </c>
      <c r="CB188" s="60" t="str">
        <f t="shared" ca="1" si="297"/>
        <v/>
      </c>
      <c r="CC188" s="636"/>
      <c r="CD188" s="60" t="str">
        <f t="shared" ca="1" si="298"/>
        <v/>
      </c>
      <c r="CE188" s="161" t="str">
        <f t="shared" ca="1" si="299"/>
        <v/>
      </c>
      <c r="CF188" s="225" t="str">
        <f t="shared" ca="1" si="300"/>
        <v>含税額</v>
      </c>
      <c r="CG188" s="226" t="str">
        <f t="shared" ca="1" si="301"/>
        <v/>
      </c>
      <c r="CH188" s="61"/>
      <c r="CI188" s="223"/>
      <c r="CJ188" s="213">
        <v>178</v>
      </c>
      <c r="CK188" s="218"/>
      <c r="CL188" s="51"/>
      <c r="CM188" s="68" t="str">
        <f>IFERROR(VLOOKUP(CL188,'（様式１号）３整理番号表'!$T$5:$V$15,2,FALSE),"")</f>
        <v/>
      </c>
      <c r="CN188" s="52"/>
      <c r="CO188" s="68" t="str">
        <f>IFERROR(VLOOKUP(CN188,'（様式１号）３整理番号表'!$T$19:$V$24,2,FALSE),"")</f>
        <v/>
      </c>
      <c r="CP188" s="52"/>
      <c r="CQ188" s="210">
        <f t="shared" si="344"/>
        <v>0</v>
      </c>
      <c r="CR188" s="227">
        <f t="shared" si="345"/>
        <v>0</v>
      </c>
      <c r="CS188" s="335" t="str">
        <f t="shared" ca="1" si="324"/>
        <v/>
      </c>
      <c r="CT188" s="31" t="str">
        <f t="shared" ca="1" si="302"/>
        <v/>
      </c>
      <c r="CU188" s="30" t="str">
        <f t="shared" ca="1" si="325"/>
        <v/>
      </c>
      <c r="CV188" s="236" t="str">
        <f t="shared" ca="1" si="303"/>
        <v/>
      </c>
      <c r="CW188" s="236" t="str">
        <f t="shared" ca="1" si="304"/>
        <v/>
      </c>
      <c r="CX188" s="236" t="str">
        <f t="shared" ca="1" si="305"/>
        <v/>
      </c>
      <c r="CY188" s="236" t="str">
        <f t="shared" ca="1" si="306"/>
        <v/>
      </c>
      <c r="CZ188" s="296" t="str">
        <f ca="1">IFERROR(VLOOKUP($CS188,'（様式１号）３整理番号表'!$Z$19:$AB$32,3,FALSE),"")</f>
        <v/>
      </c>
      <c r="DA188" s="239" t="str">
        <f t="shared" ca="1" si="307"/>
        <v/>
      </c>
      <c r="DB188" s="5"/>
      <c r="DC188" s="301" t="str">
        <f t="shared" ca="1" si="326"/>
        <v/>
      </c>
      <c r="DD188" s="304" t="str">
        <f t="shared" ca="1" si="329"/>
        <v/>
      </c>
      <c r="DE188" s="293" t="str">
        <f t="shared" ca="1" si="330"/>
        <v/>
      </c>
      <c r="DF188" s="293" t="str">
        <f t="shared" ca="1" si="331"/>
        <v/>
      </c>
      <c r="DG188" s="293" t="str">
        <f t="shared" ca="1" si="332"/>
        <v/>
      </c>
      <c r="DH188" s="293" t="str">
        <f t="shared" ca="1" si="333"/>
        <v/>
      </c>
      <c r="DI188" s="309" t="str">
        <f t="shared" ca="1" si="334"/>
        <v/>
      </c>
      <c r="DJ188" s="315" t="str">
        <f t="shared" ca="1" si="308"/>
        <v/>
      </c>
      <c r="DK188" s="5" t="str">
        <f t="shared" ca="1" si="335"/>
        <v/>
      </c>
      <c r="DL188" s="6"/>
      <c r="DM188" s="304"/>
      <c r="DN188" s="7"/>
      <c r="DO188" s="7"/>
      <c r="DP188" s="7"/>
      <c r="DQ188" s="7"/>
      <c r="DR188" s="298" t="str">
        <f>IFERROR(VLOOKUP($DL188,'（様式１号）３整理番号表'!$Z$19:$AB$32,3,FALSE),"")</f>
        <v/>
      </c>
      <c r="DS188" s="239" t="str">
        <f t="shared" si="309"/>
        <v/>
      </c>
      <c r="DT188" s="5"/>
      <c r="DU188" s="8"/>
      <c r="DV188" s="62" t="str">
        <f t="shared" ca="1" si="310"/>
        <v/>
      </c>
      <c r="DX188" s="320">
        <f t="shared" ca="1" si="364"/>
        <v>0</v>
      </c>
      <c r="DY188" s="320">
        <f t="shared" ca="1" si="364"/>
        <v>0</v>
      </c>
      <c r="DZ188" s="320">
        <f t="shared" ca="1" si="364"/>
        <v>0</v>
      </c>
      <c r="EA188" s="320">
        <f t="shared" ca="1" si="364"/>
        <v>0</v>
      </c>
      <c r="EB188" s="320">
        <f t="shared" ca="1" si="364"/>
        <v>0</v>
      </c>
      <c r="EC188" s="320">
        <f t="shared" ca="1" si="364"/>
        <v>0</v>
      </c>
      <c r="ED188" s="320">
        <f t="shared" ca="1" si="364"/>
        <v>0</v>
      </c>
      <c r="EE188" s="320">
        <f t="shared" ca="1" si="364"/>
        <v>0</v>
      </c>
      <c r="EF188" s="320">
        <f t="shared" ca="1" si="364"/>
        <v>0</v>
      </c>
      <c r="EG188" s="320">
        <f t="shared" ca="1" si="364"/>
        <v>0</v>
      </c>
      <c r="EH188" s="320">
        <f t="shared" ca="1" si="364"/>
        <v>0</v>
      </c>
      <c r="EI188" s="320">
        <f t="shared" ca="1" si="364"/>
        <v>0</v>
      </c>
      <c r="EJ188" s="320">
        <f t="shared" ca="1" si="364"/>
        <v>0</v>
      </c>
      <c r="EK188" s="320">
        <f t="shared" ca="1" si="364"/>
        <v>0</v>
      </c>
      <c r="EM188" s="278" t="str">
        <f t="shared" ca="1" si="360"/>
        <v/>
      </c>
      <c r="EN188" s="278" t="str">
        <f t="shared" ca="1" si="327"/>
        <v/>
      </c>
      <c r="EO188" s="278" t="str">
        <f t="shared" ca="1" si="328"/>
        <v/>
      </c>
      <c r="EP188" s="278" t="str">
        <f t="shared" ca="1" si="311"/>
        <v/>
      </c>
      <c r="EQ188" s="278" t="str">
        <f ca="1">IFERROR(INDEX('郵便番号（石川県）'!$A$3:$F$2574,MATCH(INDIRECT("'("&amp;EM188&amp;")'!E7"),'郵便番号（石川県）'!$A$3:$A$2574,0),6),"")</f>
        <v/>
      </c>
      <c r="ER188" s="278" t="str">
        <f ca="1">IFERROR(INDEX('郵便番号（石川県）'!$A$3:$F$2574,MATCH(INDIRECT("'("&amp;$EM188&amp;")'!E7"),'郵便番号（石川県）'!$A$3:$A$2574,0),5),"")</f>
        <v/>
      </c>
      <c r="ES188" s="278" t="str">
        <f t="shared" ca="1" si="312"/>
        <v/>
      </c>
      <c r="ET188" s="278" t="str">
        <f t="shared" ca="1" si="313"/>
        <v/>
      </c>
      <c r="EU188" s="278" t="str">
        <f t="shared" ca="1" si="314"/>
        <v/>
      </c>
      <c r="EV188" s="278" t="str">
        <f t="shared" ca="1" si="315"/>
        <v/>
      </c>
      <c r="EW188" s="278" t="str">
        <f t="shared" ca="1" si="316"/>
        <v/>
      </c>
      <c r="EX188" s="278" t="str">
        <f t="shared" ca="1" si="317"/>
        <v/>
      </c>
      <c r="EY188" s="278" t="str">
        <f t="shared" ca="1" si="318"/>
        <v/>
      </c>
      <c r="EZ188" s="278" t="str">
        <f t="shared" ca="1" si="319"/>
        <v/>
      </c>
      <c r="FA188" s="278" t="str">
        <f t="shared" ca="1" si="320"/>
        <v/>
      </c>
      <c r="FB188" s="661" t="str">
        <f t="shared" ca="1" si="321"/>
        <v/>
      </c>
      <c r="FC188" s="664">
        <v>178</v>
      </c>
      <c r="FD188" s="279" t="str">
        <f t="shared" ca="1" si="322"/>
        <v/>
      </c>
    </row>
    <row r="189" spans="1:160" ht="34.5" customHeight="1" x14ac:dyDescent="0.15">
      <c r="A189" s="401">
        <f t="shared" ca="1" si="24"/>
        <v>0</v>
      </c>
      <c r="B189" s="402">
        <f t="shared" si="261"/>
        <v>1</v>
      </c>
      <c r="C189" s="403">
        <f t="shared" ca="1" si="348"/>
        <v>0</v>
      </c>
      <c r="D189" s="403">
        <f t="shared" ca="1" si="349"/>
        <v>0</v>
      </c>
      <c r="E189" s="403">
        <f t="shared" ca="1" si="350"/>
        <v>0</v>
      </c>
      <c r="F189" s="403">
        <f t="shared" ca="1" si="351"/>
        <v>0</v>
      </c>
      <c r="G189" s="403">
        <f t="shared" ca="1" si="352"/>
        <v>0</v>
      </c>
      <c r="H189" s="403">
        <f t="shared" si="353"/>
        <v>0</v>
      </c>
      <c r="I189" s="403">
        <f t="shared" ca="1" si="354"/>
        <v>0</v>
      </c>
      <c r="J189" s="403">
        <f t="shared" ca="1" si="355"/>
        <v>0</v>
      </c>
      <c r="K189" s="402">
        <f t="shared" ca="1" si="356"/>
        <v>0</v>
      </c>
      <c r="L189" s="402">
        <f t="shared" ca="1" si="357"/>
        <v>0</v>
      </c>
      <c r="M189" s="402">
        <f t="shared" ca="1" si="358"/>
        <v>0</v>
      </c>
      <c r="N189" s="404" t="str">
        <f t="shared" ca="1" si="359"/>
        <v>石川県</v>
      </c>
      <c r="O189" s="63"/>
      <c r="P189" s="145" t="s">
        <v>412</v>
      </c>
      <c r="Q189" s="322" t="str">
        <f t="shared" ca="1" si="263"/>
        <v/>
      </c>
      <c r="R189" s="322" t="str">
        <f t="shared" ca="1" si="264"/>
        <v/>
      </c>
      <c r="S189" s="32" t="str">
        <f t="shared" ca="1" si="346"/>
        <v/>
      </c>
      <c r="T189" s="32" t="str">
        <f t="shared" ca="1" si="347"/>
        <v/>
      </c>
      <c r="U189" s="186" t="str">
        <f t="shared" ca="1" si="265"/>
        <v/>
      </c>
      <c r="V189" s="326">
        <f ca="1">IFERROR(VLOOKUP(U189,'（様式１号）３整理番号表'!$B$4:$H$5,2,FALSE),0)</f>
        <v>0</v>
      </c>
      <c r="W189" s="67">
        <f t="shared" ca="1" si="337"/>
        <v>0</v>
      </c>
      <c r="X189" s="23" t="str">
        <f t="shared" ca="1" si="336"/>
        <v/>
      </c>
      <c r="Y189" s="52" t="str">
        <f t="shared" ca="1" si="266"/>
        <v/>
      </c>
      <c r="Z189" s="68">
        <f ca="1">IFERROR(VLOOKUP(Y189,'（様式１号）３整理番号表'!$B$10:$H$16,2,FALSE),0)</f>
        <v>0</v>
      </c>
      <c r="AA189" s="52" t="str">
        <f t="shared" ca="1" si="267"/>
        <v/>
      </c>
      <c r="AB189" s="52" t="str">
        <f t="shared" ca="1" si="268"/>
        <v/>
      </c>
      <c r="AC189" s="68">
        <f ca="1">IFERROR(VLOOKUP(AB189,'（様式１号）３整理番号表'!$B$21:$H$22,2,FALSE),0)</f>
        <v>0</v>
      </c>
      <c r="AD189" s="52" t="str">
        <f t="shared" ca="1" si="262"/>
        <v/>
      </c>
      <c r="AE189" s="68">
        <f ca="1">IFERROR(VLOOKUP(AD189,'（様式１号）３整理番号表'!$B$26:$H$31,2,FALSE),0)</f>
        <v>0</v>
      </c>
      <c r="AF189" s="52" t="str">
        <f t="shared" ca="1" si="269"/>
        <v/>
      </c>
      <c r="AG189" s="68">
        <f ca="1">IFERROR(VLOOKUP(AF189,'（様式１号）３整理番号表'!$J$5:$N$59,2,FALSE),0)</f>
        <v>0</v>
      </c>
      <c r="AH189" s="51" t="str">
        <f t="shared" ca="1" si="270"/>
        <v/>
      </c>
      <c r="AI189" s="68">
        <f ca="1">IFERROR(VLOOKUP(AH189,'（様式１号）３整理番号表'!$P$5:$R$29,2,FALSE),0)</f>
        <v>0</v>
      </c>
      <c r="AJ189" s="71" t="str">
        <f t="shared" ca="1" si="271"/>
        <v/>
      </c>
      <c r="AK189" s="71" t="str">
        <f t="shared" ca="1" si="272"/>
        <v/>
      </c>
      <c r="AL189" s="71"/>
      <c r="AM189" s="51" t="str">
        <f t="shared" ca="1" si="273"/>
        <v/>
      </c>
      <c r="AN189" s="68">
        <f ca="1">IFERROR(VLOOKUP(AM189,'（様式１号）３整理番号表'!$P$5:$R$29,2,FALSE),0)</f>
        <v>0</v>
      </c>
      <c r="AO189" s="52" t="str">
        <f t="shared" ca="1" si="274"/>
        <v/>
      </c>
      <c r="AP189" s="68">
        <f t="shared" ca="1" si="338"/>
        <v>0</v>
      </c>
      <c r="AQ189" s="52" t="str">
        <f t="shared" ca="1" si="275"/>
        <v/>
      </c>
      <c r="AR189" s="23" t="str">
        <f t="shared" ca="1" si="276"/>
        <v/>
      </c>
      <c r="AS189" s="68" t="str">
        <f t="shared" ca="1" si="339"/>
        <v/>
      </c>
      <c r="AT189" s="188" t="str">
        <f t="shared" ca="1" si="277"/>
        <v/>
      </c>
      <c r="AU189" s="55" t="str">
        <f t="shared" ca="1" si="278"/>
        <v/>
      </c>
      <c r="AV189" s="655" t="str">
        <f t="shared" ca="1" si="362"/>
        <v/>
      </c>
      <c r="AW189" s="655" t="str">
        <f t="shared" ca="1" si="362"/>
        <v/>
      </c>
      <c r="AX189" s="655" t="str">
        <f t="shared" ca="1" si="362"/>
        <v/>
      </c>
      <c r="AY189" s="655" t="str">
        <f t="shared" ca="1" si="362"/>
        <v/>
      </c>
      <c r="AZ189" s="655" t="str">
        <f t="shared" ca="1" si="279"/>
        <v/>
      </c>
      <c r="BA189" s="655" t="str">
        <f t="shared" ca="1" si="363"/>
        <v/>
      </c>
      <c r="BB189" s="655" t="str">
        <f t="shared" ca="1" si="363"/>
        <v/>
      </c>
      <c r="BC189" s="655" t="str">
        <f t="shared" ca="1" si="363"/>
        <v/>
      </c>
      <c r="BD189" s="51" t="str">
        <f t="shared" ca="1" si="280"/>
        <v/>
      </c>
      <c r="BE189" s="52" t="str">
        <f t="shared" ca="1" si="281"/>
        <v/>
      </c>
      <c r="BF189" s="69">
        <f ca="1">IF(BD189&lt;&gt;"",INDEX('（様式１号）３整理番号表'!$AB$7:$AQ$12,MATCH(BD189,'（様式１号）３整理番号表'!$AA$7:$AA$12,0),MATCH(BE189,'（様式１号）３整理番号表'!$AB$6:$AQ$6,0)),0)</f>
        <v>0</v>
      </c>
      <c r="BG189" s="71" t="str">
        <f t="shared" ca="1" si="340"/>
        <v/>
      </c>
      <c r="BH189" s="54" t="str">
        <f t="shared" ca="1" si="341"/>
        <v/>
      </c>
      <c r="BI189" s="55" t="str">
        <f t="shared" ca="1" si="282"/>
        <v/>
      </c>
      <c r="BJ189" s="54" t="str">
        <f t="shared" ca="1" si="283"/>
        <v/>
      </c>
      <c r="BK189" s="53" t="str">
        <f t="shared" ca="1" si="284"/>
        <v/>
      </c>
      <c r="BL189" s="56" t="str">
        <f t="shared" ca="1" si="285"/>
        <v/>
      </c>
      <c r="BM189" s="57" t="str">
        <f t="shared" ca="1" si="286"/>
        <v/>
      </c>
      <c r="BN189" s="58" t="str">
        <f t="shared" ca="1" si="287"/>
        <v/>
      </c>
      <c r="BO189" s="56" t="str">
        <f t="shared" ca="1" si="288"/>
        <v/>
      </c>
      <c r="BP189" s="72" t="str">
        <f t="shared" ca="1" si="289"/>
        <v/>
      </c>
      <c r="BQ189" s="70" t="str">
        <f t="shared" ca="1" si="290"/>
        <v/>
      </c>
      <c r="BR189" s="160" t="str">
        <f t="shared" ca="1" si="323"/>
        <v/>
      </c>
      <c r="BS189" s="638" t="str">
        <f t="shared" ca="1" si="291"/>
        <v/>
      </c>
      <c r="BT189" s="51" t="str">
        <f t="shared" ca="1" si="292"/>
        <v/>
      </c>
      <c r="BU189" s="59" t="str">
        <f t="shared" ca="1" si="293"/>
        <v/>
      </c>
      <c r="BV189" s="60" t="str">
        <f t="shared" ca="1" si="294"/>
        <v/>
      </c>
      <c r="BW189" s="209">
        <f ca="1">IF('ポイント要件確認等（個別表）'!AD189=1,ROUNDDOWN('ポイント要件確認等（個別表）'!AV189,-3),IF('ポイント要件確認等（個別表）'!AD189=2,ROUNDDOWN('ポイント要件確認等（個別表）'!BH189,-3),IF('ポイント要件確認等（個別表）'!AD189=3,ROUNDDOWN('ポイント要件確認等（個別表）'!BT189,-3),0)))</f>
        <v>0</v>
      </c>
      <c r="BX189" s="60" t="str">
        <f t="shared" ca="1" si="295"/>
        <v/>
      </c>
      <c r="BY189" s="210" t="e">
        <f t="shared" ca="1" si="342"/>
        <v>#VALUE!</v>
      </c>
      <c r="BZ189" s="210">
        <f t="shared" ca="1" si="343"/>
        <v>0</v>
      </c>
      <c r="CA189" s="60" t="str">
        <f t="shared" ca="1" si="296"/>
        <v/>
      </c>
      <c r="CB189" s="60" t="str">
        <f t="shared" ca="1" si="297"/>
        <v/>
      </c>
      <c r="CC189" s="636"/>
      <c r="CD189" s="60" t="str">
        <f t="shared" ca="1" si="298"/>
        <v/>
      </c>
      <c r="CE189" s="161" t="str">
        <f t="shared" ca="1" si="299"/>
        <v/>
      </c>
      <c r="CF189" s="225" t="str">
        <f t="shared" ca="1" si="300"/>
        <v>含税額</v>
      </c>
      <c r="CG189" s="226" t="str">
        <f t="shared" ca="1" si="301"/>
        <v/>
      </c>
      <c r="CH189" s="61"/>
      <c r="CI189" s="223"/>
      <c r="CJ189" s="213">
        <v>179</v>
      </c>
      <c r="CK189" s="218"/>
      <c r="CL189" s="51"/>
      <c r="CM189" s="68" t="str">
        <f>IFERROR(VLOOKUP(CL189,'（様式１号）３整理番号表'!$T$5:$V$15,2,FALSE),"")</f>
        <v/>
      </c>
      <c r="CN189" s="52"/>
      <c r="CO189" s="68" t="str">
        <f>IFERROR(VLOOKUP(CN189,'（様式１号）３整理番号表'!$T$19:$V$24,2,FALSE),"")</f>
        <v/>
      </c>
      <c r="CP189" s="52"/>
      <c r="CQ189" s="210">
        <f t="shared" si="344"/>
        <v>0</v>
      </c>
      <c r="CR189" s="227">
        <f t="shared" si="345"/>
        <v>0</v>
      </c>
      <c r="CS189" s="335" t="str">
        <f t="shared" ca="1" si="324"/>
        <v/>
      </c>
      <c r="CT189" s="31" t="str">
        <f t="shared" ca="1" si="302"/>
        <v/>
      </c>
      <c r="CU189" s="30" t="str">
        <f t="shared" ca="1" si="325"/>
        <v/>
      </c>
      <c r="CV189" s="236" t="str">
        <f t="shared" ca="1" si="303"/>
        <v/>
      </c>
      <c r="CW189" s="236" t="str">
        <f t="shared" ca="1" si="304"/>
        <v/>
      </c>
      <c r="CX189" s="236" t="str">
        <f t="shared" ca="1" si="305"/>
        <v/>
      </c>
      <c r="CY189" s="236" t="str">
        <f t="shared" ca="1" si="306"/>
        <v/>
      </c>
      <c r="CZ189" s="296" t="str">
        <f ca="1">IFERROR(VLOOKUP($CS189,'（様式１号）３整理番号表'!$Z$19:$AB$32,3,FALSE),"")</f>
        <v/>
      </c>
      <c r="DA189" s="239" t="str">
        <f t="shared" ca="1" si="307"/>
        <v/>
      </c>
      <c r="DB189" s="5"/>
      <c r="DC189" s="301" t="str">
        <f t="shared" ca="1" si="326"/>
        <v/>
      </c>
      <c r="DD189" s="304" t="str">
        <f t="shared" ca="1" si="329"/>
        <v/>
      </c>
      <c r="DE189" s="293" t="str">
        <f t="shared" ca="1" si="330"/>
        <v/>
      </c>
      <c r="DF189" s="293" t="str">
        <f t="shared" ca="1" si="331"/>
        <v/>
      </c>
      <c r="DG189" s="293" t="str">
        <f t="shared" ca="1" si="332"/>
        <v/>
      </c>
      <c r="DH189" s="293" t="str">
        <f t="shared" ca="1" si="333"/>
        <v/>
      </c>
      <c r="DI189" s="309" t="str">
        <f t="shared" ca="1" si="334"/>
        <v/>
      </c>
      <c r="DJ189" s="315" t="str">
        <f t="shared" ca="1" si="308"/>
        <v/>
      </c>
      <c r="DK189" s="5" t="str">
        <f t="shared" ca="1" si="335"/>
        <v/>
      </c>
      <c r="DL189" s="6"/>
      <c r="DM189" s="304"/>
      <c r="DN189" s="7"/>
      <c r="DO189" s="7"/>
      <c r="DP189" s="7"/>
      <c r="DQ189" s="7"/>
      <c r="DR189" s="298" t="str">
        <f>IFERROR(VLOOKUP($DL189,'（様式１号）３整理番号表'!$Z$19:$AB$32,3,FALSE),"")</f>
        <v/>
      </c>
      <c r="DS189" s="239" t="str">
        <f t="shared" si="309"/>
        <v/>
      </c>
      <c r="DT189" s="5"/>
      <c r="DU189" s="8"/>
      <c r="DV189" s="62" t="str">
        <f t="shared" ca="1" si="310"/>
        <v/>
      </c>
      <c r="DX189" s="320">
        <f t="shared" ca="1" si="364"/>
        <v>0</v>
      </c>
      <c r="DY189" s="320">
        <f t="shared" ca="1" si="364"/>
        <v>0</v>
      </c>
      <c r="DZ189" s="320">
        <f t="shared" ca="1" si="364"/>
        <v>0</v>
      </c>
      <c r="EA189" s="320">
        <f t="shared" ca="1" si="364"/>
        <v>0</v>
      </c>
      <c r="EB189" s="320">
        <f t="shared" ca="1" si="364"/>
        <v>0</v>
      </c>
      <c r="EC189" s="320">
        <f t="shared" ca="1" si="364"/>
        <v>0</v>
      </c>
      <c r="ED189" s="320">
        <f t="shared" ca="1" si="364"/>
        <v>0</v>
      </c>
      <c r="EE189" s="320">
        <f t="shared" ca="1" si="364"/>
        <v>0</v>
      </c>
      <c r="EF189" s="320">
        <f t="shared" ca="1" si="364"/>
        <v>0</v>
      </c>
      <c r="EG189" s="320">
        <f t="shared" ca="1" si="364"/>
        <v>0</v>
      </c>
      <c r="EH189" s="320">
        <f t="shared" ca="1" si="364"/>
        <v>0</v>
      </c>
      <c r="EI189" s="320">
        <f t="shared" ca="1" si="364"/>
        <v>0</v>
      </c>
      <c r="EJ189" s="320">
        <f t="shared" ca="1" si="364"/>
        <v>0</v>
      </c>
      <c r="EK189" s="320">
        <f t="shared" ca="1" si="364"/>
        <v>0</v>
      </c>
      <c r="EM189" s="278" t="str">
        <f t="shared" ca="1" si="360"/>
        <v/>
      </c>
      <c r="EN189" s="278" t="str">
        <f t="shared" ca="1" si="327"/>
        <v/>
      </c>
      <c r="EO189" s="278" t="str">
        <f t="shared" ca="1" si="328"/>
        <v/>
      </c>
      <c r="EP189" s="278" t="str">
        <f t="shared" ca="1" si="311"/>
        <v/>
      </c>
      <c r="EQ189" s="278" t="str">
        <f ca="1">IFERROR(INDEX('郵便番号（石川県）'!$A$3:$F$2574,MATCH(INDIRECT("'("&amp;EM189&amp;")'!E7"),'郵便番号（石川県）'!$A$3:$A$2574,0),6),"")</f>
        <v/>
      </c>
      <c r="ER189" s="278" t="str">
        <f ca="1">IFERROR(INDEX('郵便番号（石川県）'!$A$3:$F$2574,MATCH(INDIRECT("'("&amp;$EM189&amp;")'!E7"),'郵便番号（石川県）'!$A$3:$A$2574,0),5),"")</f>
        <v/>
      </c>
      <c r="ES189" s="278" t="str">
        <f t="shared" ca="1" si="312"/>
        <v/>
      </c>
      <c r="ET189" s="278" t="str">
        <f t="shared" ca="1" si="313"/>
        <v/>
      </c>
      <c r="EU189" s="278" t="str">
        <f t="shared" ca="1" si="314"/>
        <v/>
      </c>
      <c r="EV189" s="278" t="str">
        <f t="shared" ca="1" si="315"/>
        <v/>
      </c>
      <c r="EW189" s="278" t="str">
        <f t="shared" ca="1" si="316"/>
        <v/>
      </c>
      <c r="EX189" s="278" t="str">
        <f t="shared" ca="1" si="317"/>
        <v/>
      </c>
      <c r="EY189" s="278" t="str">
        <f t="shared" ca="1" si="318"/>
        <v/>
      </c>
      <c r="EZ189" s="278" t="str">
        <f t="shared" ca="1" si="319"/>
        <v/>
      </c>
      <c r="FA189" s="278" t="str">
        <f t="shared" ca="1" si="320"/>
        <v/>
      </c>
      <c r="FB189" s="661" t="str">
        <f t="shared" ca="1" si="321"/>
        <v/>
      </c>
      <c r="FC189" s="663">
        <v>179</v>
      </c>
      <c r="FD189" s="279" t="str">
        <f t="shared" ca="1" si="322"/>
        <v/>
      </c>
    </row>
    <row r="190" spans="1:160" ht="34.5" customHeight="1" x14ac:dyDescent="0.15">
      <c r="A190" s="401">
        <f t="shared" ca="1" si="24"/>
        <v>0</v>
      </c>
      <c r="B190" s="402">
        <f t="shared" si="261"/>
        <v>1</v>
      </c>
      <c r="C190" s="403">
        <f t="shared" ca="1" si="348"/>
        <v>0</v>
      </c>
      <c r="D190" s="403">
        <f t="shared" ca="1" si="349"/>
        <v>0</v>
      </c>
      <c r="E190" s="403">
        <f t="shared" ca="1" si="350"/>
        <v>0</v>
      </c>
      <c r="F190" s="403">
        <f t="shared" ca="1" si="351"/>
        <v>0</v>
      </c>
      <c r="G190" s="403">
        <f t="shared" ca="1" si="352"/>
        <v>0</v>
      </c>
      <c r="H190" s="403">
        <f t="shared" si="353"/>
        <v>0</v>
      </c>
      <c r="I190" s="403">
        <f t="shared" ca="1" si="354"/>
        <v>0</v>
      </c>
      <c r="J190" s="403">
        <f t="shared" ca="1" si="355"/>
        <v>0</v>
      </c>
      <c r="K190" s="402">
        <f t="shared" ca="1" si="356"/>
        <v>0</v>
      </c>
      <c r="L190" s="402">
        <f t="shared" ca="1" si="357"/>
        <v>0</v>
      </c>
      <c r="M190" s="402">
        <f t="shared" ca="1" si="358"/>
        <v>0</v>
      </c>
      <c r="N190" s="404" t="str">
        <f t="shared" ca="1" si="359"/>
        <v>石川県</v>
      </c>
      <c r="O190" s="63"/>
      <c r="P190" s="145" t="s">
        <v>412</v>
      </c>
      <c r="Q190" s="322" t="str">
        <f t="shared" ca="1" si="263"/>
        <v/>
      </c>
      <c r="R190" s="322" t="str">
        <f t="shared" ca="1" si="264"/>
        <v/>
      </c>
      <c r="S190" s="32" t="str">
        <f t="shared" ca="1" si="346"/>
        <v/>
      </c>
      <c r="T190" s="32" t="str">
        <f t="shared" ca="1" si="347"/>
        <v/>
      </c>
      <c r="U190" s="186" t="str">
        <f t="shared" ca="1" si="265"/>
        <v/>
      </c>
      <c r="V190" s="326">
        <f ca="1">IFERROR(VLOOKUP(U190,'（様式１号）３整理番号表'!$B$4:$H$5,2,FALSE),0)</f>
        <v>0</v>
      </c>
      <c r="W190" s="67">
        <f t="shared" ca="1" si="337"/>
        <v>0</v>
      </c>
      <c r="X190" s="23" t="str">
        <f t="shared" ca="1" si="336"/>
        <v/>
      </c>
      <c r="Y190" s="52" t="str">
        <f t="shared" ca="1" si="266"/>
        <v/>
      </c>
      <c r="Z190" s="68">
        <f ca="1">IFERROR(VLOOKUP(Y190,'（様式１号）３整理番号表'!$B$10:$H$16,2,FALSE),0)</f>
        <v>0</v>
      </c>
      <c r="AA190" s="52" t="str">
        <f t="shared" ca="1" si="267"/>
        <v/>
      </c>
      <c r="AB190" s="52" t="str">
        <f t="shared" ca="1" si="268"/>
        <v/>
      </c>
      <c r="AC190" s="68">
        <f ca="1">IFERROR(VLOOKUP(AB190,'（様式１号）３整理番号表'!$B$21:$H$22,2,FALSE),0)</f>
        <v>0</v>
      </c>
      <c r="AD190" s="52" t="str">
        <f t="shared" ca="1" si="262"/>
        <v/>
      </c>
      <c r="AE190" s="68">
        <f ca="1">IFERROR(VLOOKUP(AD190,'（様式１号）３整理番号表'!$B$26:$H$31,2,FALSE),0)</f>
        <v>0</v>
      </c>
      <c r="AF190" s="52" t="str">
        <f t="shared" ca="1" si="269"/>
        <v/>
      </c>
      <c r="AG190" s="68">
        <f ca="1">IFERROR(VLOOKUP(AF190,'（様式１号）３整理番号表'!$J$5:$N$59,2,FALSE),0)</f>
        <v>0</v>
      </c>
      <c r="AH190" s="51" t="str">
        <f t="shared" ca="1" si="270"/>
        <v/>
      </c>
      <c r="AI190" s="68">
        <f ca="1">IFERROR(VLOOKUP(AH190,'（様式１号）３整理番号表'!$P$5:$R$29,2,FALSE),0)</f>
        <v>0</v>
      </c>
      <c r="AJ190" s="71" t="str">
        <f t="shared" ca="1" si="271"/>
        <v/>
      </c>
      <c r="AK190" s="71" t="str">
        <f t="shared" ca="1" si="272"/>
        <v/>
      </c>
      <c r="AL190" s="71"/>
      <c r="AM190" s="51" t="str">
        <f t="shared" ca="1" si="273"/>
        <v/>
      </c>
      <c r="AN190" s="68">
        <f ca="1">IFERROR(VLOOKUP(AM190,'（様式１号）３整理番号表'!$P$5:$R$29,2,FALSE),0)</f>
        <v>0</v>
      </c>
      <c r="AO190" s="52" t="str">
        <f t="shared" ca="1" si="274"/>
        <v/>
      </c>
      <c r="AP190" s="68">
        <f t="shared" ca="1" si="338"/>
        <v>0</v>
      </c>
      <c r="AQ190" s="52" t="str">
        <f t="shared" ca="1" si="275"/>
        <v/>
      </c>
      <c r="AR190" s="23" t="str">
        <f t="shared" ca="1" si="276"/>
        <v/>
      </c>
      <c r="AS190" s="68" t="str">
        <f t="shared" ca="1" si="339"/>
        <v/>
      </c>
      <c r="AT190" s="188" t="str">
        <f t="shared" ca="1" si="277"/>
        <v/>
      </c>
      <c r="AU190" s="55" t="str">
        <f t="shared" ca="1" si="278"/>
        <v/>
      </c>
      <c r="AV190" s="655" t="str">
        <f t="shared" ca="1" si="362"/>
        <v/>
      </c>
      <c r="AW190" s="655" t="str">
        <f t="shared" ca="1" si="362"/>
        <v/>
      </c>
      <c r="AX190" s="655" t="str">
        <f t="shared" ca="1" si="362"/>
        <v/>
      </c>
      <c r="AY190" s="655" t="str">
        <f t="shared" ca="1" si="362"/>
        <v/>
      </c>
      <c r="AZ190" s="655" t="str">
        <f t="shared" ca="1" si="279"/>
        <v/>
      </c>
      <c r="BA190" s="655" t="str">
        <f t="shared" ca="1" si="363"/>
        <v/>
      </c>
      <c r="BB190" s="655" t="str">
        <f t="shared" ca="1" si="363"/>
        <v/>
      </c>
      <c r="BC190" s="655" t="str">
        <f t="shared" ca="1" si="363"/>
        <v/>
      </c>
      <c r="BD190" s="51" t="str">
        <f t="shared" ca="1" si="280"/>
        <v/>
      </c>
      <c r="BE190" s="52" t="str">
        <f t="shared" ca="1" si="281"/>
        <v/>
      </c>
      <c r="BF190" s="69">
        <f ca="1">IF(BD190&lt;&gt;"",INDEX('（様式１号）３整理番号表'!$AB$7:$AQ$12,MATCH(BD190,'（様式１号）３整理番号表'!$AA$7:$AA$12,0),MATCH(BE190,'（様式１号）３整理番号表'!$AB$6:$AQ$6,0)),0)</f>
        <v>0</v>
      </c>
      <c r="BG190" s="71" t="str">
        <f t="shared" ca="1" si="340"/>
        <v/>
      </c>
      <c r="BH190" s="54" t="str">
        <f t="shared" ca="1" si="341"/>
        <v/>
      </c>
      <c r="BI190" s="55" t="str">
        <f t="shared" ca="1" si="282"/>
        <v/>
      </c>
      <c r="BJ190" s="54" t="str">
        <f t="shared" ca="1" si="283"/>
        <v/>
      </c>
      <c r="BK190" s="53" t="str">
        <f t="shared" ca="1" si="284"/>
        <v/>
      </c>
      <c r="BL190" s="56" t="str">
        <f t="shared" ca="1" si="285"/>
        <v/>
      </c>
      <c r="BM190" s="57" t="str">
        <f t="shared" ca="1" si="286"/>
        <v/>
      </c>
      <c r="BN190" s="58" t="str">
        <f t="shared" ca="1" si="287"/>
        <v/>
      </c>
      <c r="BO190" s="56" t="str">
        <f t="shared" ca="1" si="288"/>
        <v/>
      </c>
      <c r="BP190" s="72" t="str">
        <f t="shared" ca="1" si="289"/>
        <v/>
      </c>
      <c r="BQ190" s="70" t="str">
        <f t="shared" ca="1" si="290"/>
        <v/>
      </c>
      <c r="BR190" s="160" t="str">
        <f t="shared" ca="1" si="323"/>
        <v/>
      </c>
      <c r="BS190" s="638" t="str">
        <f t="shared" ca="1" si="291"/>
        <v/>
      </c>
      <c r="BT190" s="51" t="str">
        <f t="shared" ca="1" si="292"/>
        <v/>
      </c>
      <c r="BU190" s="59" t="str">
        <f t="shared" ca="1" si="293"/>
        <v/>
      </c>
      <c r="BV190" s="60" t="str">
        <f t="shared" ca="1" si="294"/>
        <v/>
      </c>
      <c r="BW190" s="209">
        <f ca="1">IF('ポイント要件確認等（個別表）'!AD190=1,ROUNDDOWN('ポイント要件確認等（個別表）'!AV190,-3),IF('ポイント要件確認等（個別表）'!AD190=2,ROUNDDOWN('ポイント要件確認等（個別表）'!BH190,-3),IF('ポイント要件確認等（個別表）'!AD190=3,ROUNDDOWN('ポイント要件確認等（個別表）'!BT190,-3),0)))</f>
        <v>0</v>
      </c>
      <c r="BX190" s="60" t="str">
        <f t="shared" ca="1" si="295"/>
        <v/>
      </c>
      <c r="BY190" s="210" t="e">
        <f t="shared" ca="1" si="342"/>
        <v>#VALUE!</v>
      </c>
      <c r="BZ190" s="210">
        <f t="shared" ca="1" si="343"/>
        <v>0</v>
      </c>
      <c r="CA190" s="60" t="str">
        <f t="shared" ca="1" si="296"/>
        <v/>
      </c>
      <c r="CB190" s="60" t="str">
        <f t="shared" ca="1" si="297"/>
        <v/>
      </c>
      <c r="CC190" s="636"/>
      <c r="CD190" s="60" t="str">
        <f t="shared" ca="1" si="298"/>
        <v/>
      </c>
      <c r="CE190" s="161" t="str">
        <f t="shared" ca="1" si="299"/>
        <v/>
      </c>
      <c r="CF190" s="225" t="str">
        <f t="shared" ca="1" si="300"/>
        <v>含税額</v>
      </c>
      <c r="CG190" s="226" t="str">
        <f t="shared" ca="1" si="301"/>
        <v/>
      </c>
      <c r="CH190" s="61"/>
      <c r="CI190" s="223"/>
      <c r="CJ190" s="213">
        <v>180</v>
      </c>
      <c r="CK190" s="218"/>
      <c r="CL190" s="51"/>
      <c r="CM190" s="68" t="str">
        <f>IFERROR(VLOOKUP(CL190,'（様式１号）３整理番号表'!$T$5:$V$15,2,FALSE),"")</f>
        <v/>
      </c>
      <c r="CN190" s="52"/>
      <c r="CO190" s="68" t="str">
        <f>IFERROR(VLOOKUP(CN190,'（様式１号）３整理番号表'!$T$19:$V$24,2,FALSE),"")</f>
        <v/>
      </c>
      <c r="CP190" s="52"/>
      <c r="CQ190" s="210">
        <f t="shared" si="344"/>
        <v>0</v>
      </c>
      <c r="CR190" s="227">
        <f t="shared" si="345"/>
        <v>0</v>
      </c>
      <c r="CS190" s="335" t="str">
        <f t="shared" ca="1" si="324"/>
        <v/>
      </c>
      <c r="CT190" s="31" t="str">
        <f t="shared" ca="1" si="302"/>
        <v/>
      </c>
      <c r="CU190" s="30" t="str">
        <f t="shared" ca="1" si="325"/>
        <v/>
      </c>
      <c r="CV190" s="236" t="str">
        <f t="shared" ca="1" si="303"/>
        <v/>
      </c>
      <c r="CW190" s="236" t="str">
        <f t="shared" ca="1" si="304"/>
        <v/>
      </c>
      <c r="CX190" s="236" t="str">
        <f t="shared" ca="1" si="305"/>
        <v/>
      </c>
      <c r="CY190" s="236" t="str">
        <f t="shared" ca="1" si="306"/>
        <v/>
      </c>
      <c r="CZ190" s="296" t="str">
        <f ca="1">IFERROR(VLOOKUP($CS190,'（様式１号）３整理番号表'!$Z$19:$AB$32,3,FALSE),"")</f>
        <v/>
      </c>
      <c r="DA190" s="239" t="str">
        <f t="shared" ca="1" si="307"/>
        <v/>
      </c>
      <c r="DB190" s="5"/>
      <c r="DC190" s="301" t="str">
        <f t="shared" ca="1" si="326"/>
        <v/>
      </c>
      <c r="DD190" s="304" t="str">
        <f t="shared" ca="1" si="329"/>
        <v/>
      </c>
      <c r="DE190" s="293" t="str">
        <f t="shared" ca="1" si="330"/>
        <v/>
      </c>
      <c r="DF190" s="293" t="str">
        <f t="shared" ca="1" si="331"/>
        <v/>
      </c>
      <c r="DG190" s="293" t="str">
        <f t="shared" ca="1" si="332"/>
        <v/>
      </c>
      <c r="DH190" s="293" t="str">
        <f t="shared" ca="1" si="333"/>
        <v/>
      </c>
      <c r="DI190" s="309" t="str">
        <f t="shared" ca="1" si="334"/>
        <v/>
      </c>
      <c r="DJ190" s="315" t="str">
        <f t="shared" ca="1" si="308"/>
        <v/>
      </c>
      <c r="DK190" s="5" t="str">
        <f t="shared" ca="1" si="335"/>
        <v/>
      </c>
      <c r="DL190" s="6"/>
      <c r="DM190" s="304"/>
      <c r="DN190" s="7"/>
      <c r="DO190" s="7"/>
      <c r="DP190" s="7"/>
      <c r="DQ190" s="7"/>
      <c r="DR190" s="298" t="str">
        <f>IFERROR(VLOOKUP($DL190,'（様式１号）３整理番号表'!$Z$19:$AB$32,3,FALSE),"")</f>
        <v/>
      </c>
      <c r="DS190" s="239" t="str">
        <f t="shared" si="309"/>
        <v/>
      </c>
      <c r="DT190" s="5"/>
      <c r="DU190" s="8"/>
      <c r="DV190" s="62" t="str">
        <f t="shared" ca="1" si="310"/>
        <v/>
      </c>
      <c r="DX190" s="320">
        <f t="shared" ca="1" si="364"/>
        <v>0</v>
      </c>
      <c r="DY190" s="320">
        <f t="shared" ca="1" si="364"/>
        <v>0</v>
      </c>
      <c r="DZ190" s="320">
        <f t="shared" ca="1" si="364"/>
        <v>0</v>
      </c>
      <c r="EA190" s="320">
        <f t="shared" ca="1" si="364"/>
        <v>0</v>
      </c>
      <c r="EB190" s="320">
        <f t="shared" ca="1" si="364"/>
        <v>0</v>
      </c>
      <c r="EC190" s="320">
        <f t="shared" ca="1" si="364"/>
        <v>0</v>
      </c>
      <c r="ED190" s="320">
        <f t="shared" ca="1" si="364"/>
        <v>0</v>
      </c>
      <c r="EE190" s="320">
        <f t="shared" ca="1" si="364"/>
        <v>0</v>
      </c>
      <c r="EF190" s="320">
        <f t="shared" ca="1" si="364"/>
        <v>0</v>
      </c>
      <c r="EG190" s="320">
        <f t="shared" ca="1" si="364"/>
        <v>0</v>
      </c>
      <c r="EH190" s="320">
        <f t="shared" ca="1" si="364"/>
        <v>0</v>
      </c>
      <c r="EI190" s="320">
        <f t="shared" ca="1" si="364"/>
        <v>0</v>
      </c>
      <c r="EJ190" s="320">
        <f t="shared" ca="1" si="364"/>
        <v>0</v>
      </c>
      <c r="EK190" s="320">
        <f t="shared" ca="1" si="364"/>
        <v>0</v>
      </c>
      <c r="EM190" s="278" t="str">
        <f t="shared" ca="1" si="360"/>
        <v/>
      </c>
      <c r="EN190" s="278" t="str">
        <f t="shared" ca="1" si="327"/>
        <v/>
      </c>
      <c r="EO190" s="278" t="str">
        <f t="shared" ca="1" si="328"/>
        <v/>
      </c>
      <c r="EP190" s="278" t="str">
        <f t="shared" ca="1" si="311"/>
        <v/>
      </c>
      <c r="EQ190" s="278" t="str">
        <f ca="1">IFERROR(INDEX('郵便番号（石川県）'!$A$3:$F$2574,MATCH(INDIRECT("'("&amp;EM190&amp;")'!E7"),'郵便番号（石川県）'!$A$3:$A$2574,0),6),"")</f>
        <v/>
      </c>
      <c r="ER190" s="278" t="str">
        <f ca="1">IFERROR(INDEX('郵便番号（石川県）'!$A$3:$F$2574,MATCH(INDIRECT("'("&amp;$EM190&amp;")'!E7"),'郵便番号（石川県）'!$A$3:$A$2574,0),5),"")</f>
        <v/>
      </c>
      <c r="ES190" s="278" t="str">
        <f t="shared" ca="1" si="312"/>
        <v/>
      </c>
      <c r="ET190" s="278" t="str">
        <f t="shared" ca="1" si="313"/>
        <v/>
      </c>
      <c r="EU190" s="278" t="str">
        <f t="shared" ca="1" si="314"/>
        <v/>
      </c>
      <c r="EV190" s="278" t="str">
        <f t="shared" ca="1" si="315"/>
        <v/>
      </c>
      <c r="EW190" s="278" t="str">
        <f t="shared" ca="1" si="316"/>
        <v/>
      </c>
      <c r="EX190" s="278" t="str">
        <f t="shared" ca="1" si="317"/>
        <v/>
      </c>
      <c r="EY190" s="278" t="str">
        <f t="shared" ca="1" si="318"/>
        <v/>
      </c>
      <c r="EZ190" s="278" t="str">
        <f t="shared" ca="1" si="319"/>
        <v/>
      </c>
      <c r="FA190" s="278" t="str">
        <f t="shared" ca="1" si="320"/>
        <v/>
      </c>
      <c r="FB190" s="661" t="str">
        <f t="shared" ca="1" si="321"/>
        <v/>
      </c>
      <c r="FC190" s="664">
        <v>180</v>
      </c>
      <c r="FD190" s="279" t="str">
        <f t="shared" ca="1" si="322"/>
        <v/>
      </c>
    </row>
    <row r="191" spans="1:160" ht="34.5" customHeight="1" x14ac:dyDescent="0.15">
      <c r="A191" s="401">
        <f t="shared" ca="1" si="24"/>
        <v>0</v>
      </c>
      <c r="B191" s="402">
        <f t="shared" si="261"/>
        <v>1</v>
      </c>
      <c r="C191" s="403">
        <f t="shared" ca="1" si="348"/>
        <v>0</v>
      </c>
      <c r="D191" s="403">
        <f t="shared" ca="1" si="349"/>
        <v>0</v>
      </c>
      <c r="E191" s="403">
        <f t="shared" ca="1" si="350"/>
        <v>0</v>
      </c>
      <c r="F191" s="403">
        <f t="shared" ca="1" si="351"/>
        <v>0</v>
      </c>
      <c r="G191" s="403">
        <f t="shared" ca="1" si="352"/>
        <v>0</v>
      </c>
      <c r="H191" s="403">
        <f t="shared" si="353"/>
        <v>0</v>
      </c>
      <c r="I191" s="403">
        <f t="shared" ca="1" si="354"/>
        <v>0</v>
      </c>
      <c r="J191" s="403">
        <f t="shared" ca="1" si="355"/>
        <v>0</v>
      </c>
      <c r="K191" s="402">
        <f t="shared" ca="1" si="356"/>
        <v>0</v>
      </c>
      <c r="L191" s="402">
        <f t="shared" ca="1" si="357"/>
        <v>0</v>
      </c>
      <c r="M191" s="402">
        <f t="shared" ca="1" si="358"/>
        <v>0</v>
      </c>
      <c r="N191" s="404" t="str">
        <f t="shared" ca="1" si="359"/>
        <v>石川県</v>
      </c>
      <c r="O191" s="63"/>
      <c r="P191" s="145" t="s">
        <v>412</v>
      </c>
      <c r="Q191" s="322" t="str">
        <f t="shared" ca="1" si="263"/>
        <v/>
      </c>
      <c r="R191" s="322" t="str">
        <f t="shared" ca="1" si="264"/>
        <v/>
      </c>
      <c r="S191" s="32" t="str">
        <f t="shared" ca="1" si="346"/>
        <v/>
      </c>
      <c r="T191" s="32" t="str">
        <f t="shared" ca="1" si="347"/>
        <v/>
      </c>
      <c r="U191" s="186" t="str">
        <f t="shared" ca="1" si="265"/>
        <v/>
      </c>
      <c r="V191" s="326">
        <f ca="1">IFERROR(VLOOKUP(U191,'（様式１号）３整理番号表'!$B$4:$H$5,2,FALSE),0)</f>
        <v>0</v>
      </c>
      <c r="W191" s="67">
        <f t="shared" ca="1" si="337"/>
        <v>0</v>
      </c>
      <c r="X191" s="23" t="str">
        <f t="shared" ca="1" si="336"/>
        <v/>
      </c>
      <c r="Y191" s="52" t="str">
        <f t="shared" ca="1" si="266"/>
        <v/>
      </c>
      <c r="Z191" s="68">
        <f ca="1">IFERROR(VLOOKUP(Y191,'（様式１号）３整理番号表'!$B$10:$H$16,2,FALSE),0)</f>
        <v>0</v>
      </c>
      <c r="AA191" s="52" t="str">
        <f t="shared" ca="1" si="267"/>
        <v/>
      </c>
      <c r="AB191" s="52" t="str">
        <f t="shared" ca="1" si="268"/>
        <v/>
      </c>
      <c r="AC191" s="68">
        <f ca="1">IFERROR(VLOOKUP(AB191,'（様式１号）３整理番号表'!$B$21:$H$22,2,FALSE),0)</f>
        <v>0</v>
      </c>
      <c r="AD191" s="52" t="str">
        <f t="shared" ca="1" si="262"/>
        <v/>
      </c>
      <c r="AE191" s="68">
        <f ca="1">IFERROR(VLOOKUP(AD191,'（様式１号）３整理番号表'!$B$26:$H$31,2,FALSE),0)</f>
        <v>0</v>
      </c>
      <c r="AF191" s="52" t="str">
        <f t="shared" ca="1" si="269"/>
        <v/>
      </c>
      <c r="AG191" s="68">
        <f ca="1">IFERROR(VLOOKUP(AF191,'（様式１号）３整理番号表'!$J$5:$N$59,2,FALSE),0)</f>
        <v>0</v>
      </c>
      <c r="AH191" s="51" t="str">
        <f t="shared" ca="1" si="270"/>
        <v/>
      </c>
      <c r="AI191" s="68">
        <f ca="1">IFERROR(VLOOKUP(AH191,'（様式１号）３整理番号表'!$P$5:$R$29,2,FALSE),0)</f>
        <v>0</v>
      </c>
      <c r="AJ191" s="71" t="str">
        <f t="shared" ca="1" si="271"/>
        <v/>
      </c>
      <c r="AK191" s="71" t="str">
        <f t="shared" ca="1" si="272"/>
        <v/>
      </c>
      <c r="AL191" s="71"/>
      <c r="AM191" s="51" t="str">
        <f t="shared" ca="1" si="273"/>
        <v/>
      </c>
      <c r="AN191" s="68">
        <f ca="1">IFERROR(VLOOKUP(AM191,'（様式１号）３整理番号表'!$P$5:$R$29,2,FALSE),0)</f>
        <v>0</v>
      </c>
      <c r="AO191" s="52" t="str">
        <f t="shared" ca="1" si="274"/>
        <v/>
      </c>
      <c r="AP191" s="68">
        <f t="shared" ca="1" si="338"/>
        <v>0</v>
      </c>
      <c r="AQ191" s="52" t="str">
        <f t="shared" ca="1" si="275"/>
        <v/>
      </c>
      <c r="AR191" s="23" t="str">
        <f t="shared" ca="1" si="276"/>
        <v/>
      </c>
      <c r="AS191" s="68" t="str">
        <f t="shared" ca="1" si="339"/>
        <v/>
      </c>
      <c r="AT191" s="188" t="str">
        <f t="shared" ca="1" si="277"/>
        <v/>
      </c>
      <c r="AU191" s="55" t="str">
        <f t="shared" ca="1" si="278"/>
        <v/>
      </c>
      <c r="AV191" s="655" t="str">
        <f t="shared" ca="1" si="362"/>
        <v/>
      </c>
      <c r="AW191" s="655" t="str">
        <f t="shared" ca="1" si="362"/>
        <v/>
      </c>
      <c r="AX191" s="655" t="str">
        <f t="shared" ca="1" si="362"/>
        <v/>
      </c>
      <c r="AY191" s="655" t="str">
        <f t="shared" ca="1" si="362"/>
        <v/>
      </c>
      <c r="AZ191" s="655" t="str">
        <f t="shared" ca="1" si="279"/>
        <v/>
      </c>
      <c r="BA191" s="655" t="str">
        <f t="shared" ca="1" si="363"/>
        <v/>
      </c>
      <c r="BB191" s="655" t="str">
        <f t="shared" ca="1" si="363"/>
        <v/>
      </c>
      <c r="BC191" s="655" t="str">
        <f t="shared" ca="1" si="363"/>
        <v/>
      </c>
      <c r="BD191" s="51" t="str">
        <f t="shared" ca="1" si="280"/>
        <v/>
      </c>
      <c r="BE191" s="52" t="str">
        <f t="shared" ca="1" si="281"/>
        <v/>
      </c>
      <c r="BF191" s="69">
        <f ca="1">IF(BD191&lt;&gt;"",INDEX('（様式１号）３整理番号表'!$AB$7:$AQ$12,MATCH(BD191,'（様式１号）３整理番号表'!$AA$7:$AA$12,0),MATCH(BE191,'（様式１号）３整理番号表'!$AB$6:$AQ$6,0)),0)</f>
        <v>0</v>
      </c>
      <c r="BG191" s="71" t="str">
        <f t="shared" ca="1" si="340"/>
        <v/>
      </c>
      <c r="BH191" s="54" t="str">
        <f t="shared" ca="1" si="341"/>
        <v/>
      </c>
      <c r="BI191" s="55" t="str">
        <f t="shared" ca="1" si="282"/>
        <v/>
      </c>
      <c r="BJ191" s="54" t="str">
        <f t="shared" ca="1" si="283"/>
        <v/>
      </c>
      <c r="BK191" s="53" t="str">
        <f t="shared" ca="1" si="284"/>
        <v/>
      </c>
      <c r="BL191" s="56" t="str">
        <f t="shared" ca="1" si="285"/>
        <v/>
      </c>
      <c r="BM191" s="57" t="str">
        <f t="shared" ca="1" si="286"/>
        <v/>
      </c>
      <c r="BN191" s="58" t="str">
        <f t="shared" ca="1" si="287"/>
        <v/>
      </c>
      <c r="BO191" s="56" t="str">
        <f t="shared" ca="1" si="288"/>
        <v/>
      </c>
      <c r="BP191" s="72" t="str">
        <f t="shared" ca="1" si="289"/>
        <v/>
      </c>
      <c r="BQ191" s="70" t="str">
        <f t="shared" ca="1" si="290"/>
        <v/>
      </c>
      <c r="BR191" s="160" t="str">
        <f t="shared" ca="1" si="323"/>
        <v/>
      </c>
      <c r="BS191" s="638" t="str">
        <f t="shared" ca="1" si="291"/>
        <v/>
      </c>
      <c r="BT191" s="51" t="str">
        <f t="shared" ca="1" si="292"/>
        <v/>
      </c>
      <c r="BU191" s="59" t="str">
        <f t="shared" ca="1" si="293"/>
        <v/>
      </c>
      <c r="BV191" s="60" t="str">
        <f t="shared" ca="1" si="294"/>
        <v/>
      </c>
      <c r="BW191" s="209">
        <f ca="1">IF('ポイント要件確認等（個別表）'!AD191=1,ROUNDDOWN('ポイント要件確認等（個別表）'!AV191,-3),IF('ポイント要件確認等（個別表）'!AD191=2,ROUNDDOWN('ポイント要件確認等（個別表）'!BH191,-3),IF('ポイント要件確認等（個別表）'!AD191=3,ROUNDDOWN('ポイント要件確認等（個別表）'!BT191,-3),0)))</f>
        <v>0</v>
      </c>
      <c r="BX191" s="60" t="str">
        <f t="shared" ca="1" si="295"/>
        <v/>
      </c>
      <c r="BY191" s="210" t="e">
        <f t="shared" ca="1" si="342"/>
        <v>#VALUE!</v>
      </c>
      <c r="BZ191" s="210">
        <f t="shared" ca="1" si="343"/>
        <v>0</v>
      </c>
      <c r="CA191" s="60" t="str">
        <f t="shared" ca="1" si="296"/>
        <v/>
      </c>
      <c r="CB191" s="60" t="str">
        <f t="shared" ca="1" si="297"/>
        <v/>
      </c>
      <c r="CC191" s="636"/>
      <c r="CD191" s="60" t="str">
        <f t="shared" ca="1" si="298"/>
        <v/>
      </c>
      <c r="CE191" s="161" t="str">
        <f t="shared" ca="1" si="299"/>
        <v/>
      </c>
      <c r="CF191" s="225" t="str">
        <f t="shared" ca="1" si="300"/>
        <v>含税額</v>
      </c>
      <c r="CG191" s="226" t="str">
        <f t="shared" ca="1" si="301"/>
        <v/>
      </c>
      <c r="CH191" s="61"/>
      <c r="CI191" s="223"/>
      <c r="CJ191" s="213">
        <v>181</v>
      </c>
      <c r="CK191" s="218"/>
      <c r="CL191" s="51"/>
      <c r="CM191" s="68" t="str">
        <f>IFERROR(VLOOKUP(CL191,'（様式１号）３整理番号表'!$T$5:$V$15,2,FALSE),"")</f>
        <v/>
      </c>
      <c r="CN191" s="52"/>
      <c r="CO191" s="68" t="str">
        <f>IFERROR(VLOOKUP(CN191,'（様式１号）３整理番号表'!$T$19:$V$24,2,FALSE),"")</f>
        <v/>
      </c>
      <c r="CP191" s="52"/>
      <c r="CQ191" s="210">
        <f t="shared" si="344"/>
        <v>0</v>
      </c>
      <c r="CR191" s="227">
        <f t="shared" si="345"/>
        <v>0</v>
      </c>
      <c r="CS191" s="335" t="str">
        <f t="shared" ca="1" si="324"/>
        <v/>
      </c>
      <c r="CT191" s="31" t="str">
        <f t="shared" ca="1" si="302"/>
        <v/>
      </c>
      <c r="CU191" s="30" t="str">
        <f t="shared" ca="1" si="325"/>
        <v/>
      </c>
      <c r="CV191" s="236" t="str">
        <f t="shared" ca="1" si="303"/>
        <v/>
      </c>
      <c r="CW191" s="236" t="str">
        <f t="shared" ca="1" si="304"/>
        <v/>
      </c>
      <c r="CX191" s="236" t="str">
        <f t="shared" ca="1" si="305"/>
        <v/>
      </c>
      <c r="CY191" s="236" t="str">
        <f t="shared" ca="1" si="306"/>
        <v/>
      </c>
      <c r="CZ191" s="296" t="str">
        <f ca="1">IFERROR(VLOOKUP($CS191,'（様式１号）３整理番号表'!$Z$19:$AB$32,3,FALSE),"")</f>
        <v/>
      </c>
      <c r="DA191" s="239" t="str">
        <f t="shared" ca="1" si="307"/>
        <v/>
      </c>
      <c r="DB191" s="5"/>
      <c r="DC191" s="301" t="str">
        <f t="shared" ca="1" si="326"/>
        <v/>
      </c>
      <c r="DD191" s="304" t="str">
        <f t="shared" ca="1" si="329"/>
        <v/>
      </c>
      <c r="DE191" s="293" t="str">
        <f t="shared" ca="1" si="330"/>
        <v/>
      </c>
      <c r="DF191" s="293" t="str">
        <f t="shared" ca="1" si="331"/>
        <v/>
      </c>
      <c r="DG191" s="293" t="str">
        <f t="shared" ca="1" si="332"/>
        <v/>
      </c>
      <c r="DH191" s="293" t="str">
        <f t="shared" ca="1" si="333"/>
        <v/>
      </c>
      <c r="DI191" s="309" t="str">
        <f t="shared" ca="1" si="334"/>
        <v/>
      </c>
      <c r="DJ191" s="315" t="str">
        <f t="shared" ca="1" si="308"/>
        <v/>
      </c>
      <c r="DK191" s="5" t="str">
        <f t="shared" ca="1" si="335"/>
        <v/>
      </c>
      <c r="DL191" s="6"/>
      <c r="DM191" s="304"/>
      <c r="DN191" s="7"/>
      <c r="DO191" s="7"/>
      <c r="DP191" s="7"/>
      <c r="DQ191" s="7"/>
      <c r="DR191" s="298" t="str">
        <f>IFERROR(VLOOKUP($DL191,'（様式１号）３整理番号表'!$Z$19:$AB$32,3,FALSE),"")</f>
        <v/>
      </c>
      <c r="DS191" s="239" t="str">
        <f t="shared" si="309"/>
        <v/>
      </c>
      <c r="DT191" s="5"/>
      <c r="DU191" s="8"/>
      <c r="DV191" s="62" t="str">
        <f t="shared" ca="1" si="310"/>
        <v/>
      </c>
      <c r="DX191" s="320">
        <f t="shared" ca="1" si="364"/>
        <v>0</v>
      </c>
      <c r="DY191" s="320">
        <f t="shared" ca="1" si="364"/>
        <v>0</v>
      </c>
      <c r="DZ191" s="320">
        <f t="shared" ref="DX191:EK209" ca="1" si="365">COUNTIF($CH191:$DT191,DZ$8)</f>
        <v>0</v>
      </c>
      <c r="EA191" s="320">
        <f t="shared" ca="1" si="365"/>
        <v>0</v>
      </c>
      <c r="EB191" s="320">
        <f t="shared" ca="1" si="365"/>
        <v>0</v>
      </c>
      <c r="EC191" s="320">
        <f t="shared" ca="1" si="365"/>
        <v>0</v>
      </c>
      <c r="ED191" s="320">
        <f t="shared" ca="1" si="365"/>
        <v>0</v>
      </c>
      <c r="EE191" s="320">
        <f t="shared" ca="1" si="365"/>
        <v>0</v>
      </c>
      <c r="EF191" s="320">
        <f t="shared" ca="1" si="365"/>
        <v>0</v>
      </c>
      <c r="EG191" s="320">
        <f t="shared" ca="1" si="365"/>
        <v>0</v>
      </c>
      <c r="EH191" s="320">
        <f t="shared" ca="1" si="365"/>
        <v>0</v>
      </c>
      <c r="EI191" s="320">
        <f t="shared" ca="1" si="365"/>
        <v>0</v>
      </c>
      <c r="EJ191" s="320">
        <f t="shared" ca="1" si="365"/>
        <v>0</v>
      </c>
      <c r="EK191" s="320">
        <f t="shared" ca="1" si="365"/>
        <v>0</v>
      </c>
      <c r="EM191" s="278" t="str">
        <f t="shared" ca="1" si="360"/>
        <v/>
      </c>
      <c r="EN191" s="278" t="str">
        <f t="shared" ca="1" si="327"/>
        <v/>
      </c>
      <c r="EO191" s="278" t="str">
        <f t="shared" ca="1" si="328"/>
        <v/>
      </c>
      <c r="EP191" s="278" t="str">
        <f t="shared" ca="1" si="311"/>
        <v/>
      </c>
      <c r="EQ191" s="278" t="str">
        <f ca="1">IFERROR(INDEX('郵便番号（石川県）'!$A$3:$F$2574,MATCH(INDIRECT("'("&amp;EM191&amp;")'!E7"),'郵便番号（石川県）'!$A$3:$A$2574,0),6),"")</f>
        <v/>
      </c>
      <c r="ER191" s="278" t="str">
        <f ca="1">IFERROR(INDEX('郵便番号（石川県）'!$A$3:$F$2574,MATCH(INDIRECT("'("&amp;$EM191&amp;")'!E7"),'郵便番号（石川県）'!$A$3:$A$2574,0),5),"")</f>
        <v/>
      </c>
      <c r="ES191" s="278" t="str">
        <f t="shared" ca="1" si="312"/>
        <v/>
      </c>
      <c r="ET191" s="278" t="str">
        <f t="shared" ca="1" si="313"/>
        <v/>
      </c>
      <c r="EU191" s="278" t="str">
        <f t="shared" ca="1" si="314"/>
        <v/>
      </c>
      <c r="EV191" s="278" t="str">
        <f t="shared" ca="1" si="315"/>
        <v/>
      </c>
      <c r="EW191" s="278" t="str">
        <f t="shared" ca="1" si="316"/>
        <v/>
      </c>
      <c r="EX191" s="278" t="str">
        <f t="shared" ca="1" si="317"/>
        <v/>
      </c>
      <c r="EY191" s="278" t="str">
        <f t="shared" ca="1" si="318"/>
        <v/>
      </c>
      <c r="EZ191" s="278" t="str">
        <f t="shared" ca="1" si="319"/>
        <v/>
      </c>
      <c r="FA191" s="278" t="str">
        <f t="shared" ca="1" si="320"/>
        <v/>
      </c>
      <c r="FB191" s="661" t="str">
        <f t="shared" ca="1" si="321"/>
        <v/>
      </c>
      <c r="FC191" s="663">
        <v>181</v>
      </c>
      <c r="FD191" s="279" t="str">
        <f t="shared" ca="1" si="322"/>
        <v/>
      </c>
    </row>
    <row r="192" spans="1:160" ht="34.5" customHeight="1" x14ac:dyDescent="0.15">
      <c r="A192" s="401">
        <f t="shared" ca="1" si="24"/>
        <v>0</v>
      </c>
      <c r="B192" s="402">
        <f t="shared" si="261"/>
        <v>1</v>
      </c>
      <c r="C192" s="403">
        <f t="shared" ca="1" si="348"/>
        <v>0</v>
      </c>
      <c r="D192" s="403">
        <f t="shared" ca="1" si="349"/>
        <v>0</v>
      </c>
      <c r="E192" s="403">
        <f t="shared" ca="1" si="350"/>
        <v>0</v>
      </c>
      <c r="F192" s="403">
        <f t="shared" ca="1" si="351"/>
        <v>0</v>
      </c>
      <c r="G192" s="403">
        <f t="shared" ca="1" si="352"/>
        <v>0</v>
      </c>
      <c r="H192" s="403">
        <f t="shared" si="353"/>
        <v>0</v>
      </c>
      <c r="I192" s="403">
        <f t="shared" ca="1" si="354"/>
        <v>0</v>
      </c>
      <c r="J192" s="403">
        <f t="shared" ca="1" si="355"/>
        <v>0</v>
      </c>
      <c r="K192" s="402">
        <f t="shared" ca="1" si="356"/>
        <v>0</v>
      </c>
      <c r="L192" s="402">
        <f t="shared" ca="1" si="357"/>
        <v>0</v>
      </c>
      <c r="M192" s="402">
        <f t="shared" ca="1" si="358"/>
        <v>0</v>
      </c>
      <c r="N192" s="404" t="str">
        <f t="shared" ca="1" si="359"/>
        <v>石川県</v>
      </c>
      <c r="O192" s="63"/>
      <c r="P192" s="145" t="s">
        <v>412</v>
      </c>
      <c r="Q192" s="322" t="str">
        <f t="shared" ca="1" si="263"/>
        <v/>
      </c>
      <c r="R192" s="322" t="str">
        <f t="shared" ca="1" si="264"/>
        <v/>
      </c>
      <c r="S192" s="32" t="str">
        <f t="shared" ca="1" si="346"/>
        <v/>
      </c>
      <c r="T192" s="32" t="str">
        <f t="shared" ca="1" si="347"/>
        <v/>
      </c>
      <c r="U192" s="186" t="str">
        <f t="shared" ca="1" si="265"/>
        <v/>
      </c>
      <c r="V192" s="326">
        <f ca="1">IFERROR(VLOOKUP(U192,'（様式１号）３整理番号表'!$B$4:$H$5,2,FALSE),0)</f>
        <v>0</v>
      </c>
      <c r="W192" s="67">
        <f t="shared" ca="1" si="337"/>
        <v>0</v>
      </c>
      <c r="X192" s="23" t="str">
        <f t="shared" ca="1" si="336"/>
        <v/>
      </c>
      <c r="Y192" s="52" t="str">
        <f t="shared" ca="1" si="266"/>
        <v/>
      </c>
      <c r="Z192" s="68">
        <f ca="1">IFERROR(VLOOKUP(Y192,'（様式１号）３整理番号表'!$B$10:$H$16,2,FALSE),0)</f>
        <v>0</v>
      </c>
      <c r="AA192" s="52" t="str">
        <f t="shared" ca="1" si="267"/>
        <v/>
      </c>
      <c r="AB192" s="52" t="str">
        <f t="shared" ca="1" si="268"/>
        <v/>
      </c>
      <c r="AC192" s="68">
        <f ca="1">IFERROR(VLOOKUP(AB192,'（様式１号）３整理番号表'!$B$21:$H$22,2,FALSE),0)</f>
        <v>0</v>
      </c>
      <c r="AD192" s="52" t="str">
        <f t="shared" ca="1" si="262"/>
        <v/>
      </c>
      <c r="AE192" s="68">
        <f ca="1">IFERROR(VLOOKUP(AD192,'（様式１号）３整理番号表'!$B$26:$H$31,2,FALSE),0)</f>
        <v>0</v>
      </c>
      <c r="AF192" s="52" t="str">
        <f t="shared" ca="1" si="269"/>
        <v/>
      </c>
      <c r="AG192" s="68">
        <f ca="1">IFERROR(VLOOKUP(AF192,'（様式１号）３整理番号表'!$J$5:$N$59,2,FALSE),0)</f>
        <v>0</v>
      </c>
      <c r="AH192" s="51" t="str">
        <f t="shared" ca="1" si="270"/>
        <v/>
      </c>
      <c r="AI192" s="68">
        <f ca="1">IFERROR(VLOOKUP(AH192,'（様式１号）３整理番号表'!$P$5:$R$29,2,FALSE),0)</f>
        <v>0</v>
      </c>
      <c r="AJ192" s="71" t="str">
        <f t="shared" ca="1" si="271"/>
        <v/>
      </c>
      <c r="AK192" s="71" t="str">
        <f t="shared" ca="1" si="272"/>
        <v/>
      </c>
      <c r="AL192" s="71"/>
      <c r="AM192" s="51" t="str">
        <f t="shared" ca="1" si="273"/>
        <v/>
      </c>
      <c r="AN192" s="68">
        <f ca="1">IFERROR(VLOOKUP(AM192,'（様式１号）３整理番号表'!$P$5:$R$29,2,FALSE),0)</f>
        <v>0</v>
      </c>
      <c r="AO192" s="52" t="str">
        <f t="shared" ca="1" si="274"/>
        <v/>
      </c>
      <c r="AP192" s="68">
        <f t="shared" ca="1" si="338"/>
        <v>0</v>
      </c>
      <c r="AQ192" s="52" t="str">
        <f t="shared" ca="1" si="275"/>
        <v/>
      </c>
      <c r="AR192" s="23" t="str">
        <f t="shared" ca="1" si="276"/>
        <v/>
      </c>
      <c r="AS192" s="68" t="str">
        <f t="shared" ca="1" si="339"/>
        <v/>
      </c>
      <c r="AT192" s="188" t="str">
        <f t="shared" ca="1" si="277"/>
        <v/>
      </c>
      <c r="AU192" s="55" t="str">
        <f t="shared" ca="1" si="278"/>
        <v/>
      </c>
      <c r="AV192" s="655" t="str">
        <f t="shared" ca="1" si="362"/>
        <v/>
      </c>
      <c r="AW192" s="655" t="str">
        <f t="shared" ca="1" si="362"/>
        <v/>
      </c>
      <c r="AX192" s="655" t="str">
        <f t="shared" ca="1" si="362"/>
        <v/>
      </c>
      <c r="AY192" s="655" t="str">
        <f t="shared" ca="1" si="362"/>
        <v/>
      </c>
      <c r="AZ192" s="655" t="str">
        <f t="shared" ca="1" si="279"/>
        <v/>
      </c>
      <c r="BA192" s="655" t="str">
        <f t="shared" ca="1" si="363"/>
        <v/>
      </c>
      <c r="BB192" s="655" t="str">
        <f t="shared" ca="1" si="363"/>
        <v/>
      </c>
      <c r="BC192" s="655" t="str">
        <f t="shared" ca="1" si="363"/>
        <v/>
      </c>
      <c r="BD192" s="51" t="str">
        <f t="shared" ca="1" si="280"/>
        <v/>
      </c>
      <c r="BE192" s="52" t="str">
        <f t="shared" ca="1" si="281"/>
        <v/>
      </c>
      <c r="BF192" s="69">
        <f ca="1">IF(BD192&lt;&gt;"",INDEX('（様式１号）３整理番号表'!$AB$7:$AQ$12,MATCH(BD192,'（様式１号）３整理番号表'!$AA$7:$AA$12,0),MATCH(BE192,'（様式１号）３整理番号表'!$AB$6:$AQ$6,0)),0)</f>
        <v>0</v>
      </c>
      <c r="BG192" s="71" t="str">
        <f t="shared" ca="1" si="340"/>
        <v/>
      </c>
      <c r="BH192" s="54" t="str">
        <f t="shared" ca="1" si="341"/>
        <v/>
      </c>
      <c r="BI192" s="55" t="str">
        <f t="shared" ca="1" si="282"/>
        <v/>
      </c>
      <c r="BJ192" s="54" t="str">
        <f t="shared" ca="1" si="283"/>
        <v/>
      </c>
      <c r="BK192" s="53" t="str">
        <f t="shared" ca="1" si="284"/>
        <v/>
      </c>
      <c r="BL192" s="56" t="str">
        <f t="shared" ca="1" si="285"/>
        <v/>
      </c>
      <c r="BM192" s="57" t="str">
        <f t="shared" ca="1" si="286"/>
        <v/>
      </c>
      <c r="BN192" s="58" t="str">
        <f t="shared" ca="1" si="287"/>
        <v/>
      </c>
      <c r="BO192" s="56" t="str">
        <f t="shared" ca="1" si="288"/>
        <v/>
      </c>
      <c r="BP192" s="72" t="str">
        <f t="shared" ca="1" si="289"/>
        <v/>
      </c>
      <c r="BQ192" s="70" t="str">
        <f t="shared" ca="1" si="290"/>
        <v/>
      </c>
      <c r="BR192" s="160" t="str">
        <f t="shared" ca="1" si="323"/>
        <v/>
      </c>
      <c r="BS192" s="638" t="str">
        <f t="shared" ca="1" si="291"/>
        <v/>
      </c>
      <c r="BT192" s="51" t="str">
        <f t="shared" ca="1" si="292"/>
        <v/>
      </c>
      <c r="BU192" s="59" t="str">
        <f t="shared" ca="1" si="293"/>
        <v/>
      </c>
      <c r="BV192" s="60" t="str">
        <f t="shared" ca="1" si="294"/>
        <v/>
      </c>
      <c r="BW192" s="209">
        <f ca="1">IF('ポイント要件確認等（個別表）'!AD192=1,ROUNDDOWN('ポイント要件確認等（個別表）'!AV192,-3),IF('ポイント要件確認等（個別表）'!AD192=2,ROUNDDOWN('ポイント要件確認等（個別表）'!BH192,-3),IF('ポイント要件確認等（個別表）'!AD192=3,ROUNDDOWN('ポイント要件確認等（個別表）'!BT192,-3),0)))</f>
        <v>0</v>
      </c>
      <c r="BX192" s="60" t="str">
        <f t="shared" ca="1" si="295"/>
        <v/>
      </c>
      <c r="BY192" s="210" t="e">
        <f t="shared" ca="1" si="342"/>
        <v>#VALUE!</v>
      </c>
      <c r="BZ192" s="210">
        <f t="shared" ca="1" si="343"/>
        <v>0</v>
      </c>
      <c r="CA192" s="60" t="str">
        <f t="shared" ca="1" si="296"/>
        <v/>
      </c>
      <c r="CB192" s="60" t="str">
        <f t="shared" ca="1" si="297"/>
        <v/>
      </c>
      <c r="CC192" s="636"/>
      <c r="CD192" s="60" t="str">
        <f t="shared" ca="1" si="298"/>
        <v/>
      </c>
      <c r="CE192" s="161" t="str">
        <f t="shared" ca="1" si="299"/>
        <v/>
      </c>
      <c r="CF192" s="225" t="str">
        <f t="shared" ca="1" si="300"/>
        <v>含税額</v>
      </c>
      <c r="CG192" s="226" t="str">
        <f t="shared" ca="1" si="301"/>
        <v/>
      </c>
      <c r="CH192" s="61"/>
      <c r="CI192" s="223"/>
      <c r="CJ192" s="213">
        <v>182</v>
      </c>
      <c r="CK192" s="218"/>
      <c r="CL192" s="51"/>
      <c r="CM192" s="68" t="str">
        <f>IFERROR(VLOOKUP(CL192,'（様式１号）３整理番号表'!$T$5:$V$15,2,FALSE),"")</f>
        <v/>
      </c>
      <c r="CN192" s="52"/>
      <c r="CO192" s="68" t="str">
        <f>IFERROR(VLOOKUP(CN192,'（様式１号）３整理番号表'!$T$19:$V$24,2,FALSE),"")</f>
        <v/>
      </c>
      <c r="CP192" s="52"/>
      <c r="CQ192" s="210">
        <f t="shared" si="344"/>
        <v>0</v>
      </c>
      <c r="CR192" s="227">
        <f t="shared" si="345"/>
        <v>0</v>
      </c>
      <c r="CS192" s="335" t="str">
        <f t="shared" ca="1" si="324"/>
        <v/>
      </c>
      <c r="CT192" s="31" t="str">
        <f t="shared" ca="1" si="302"/>
        <v/>
      </c>
      <c r="CU192" s="30" t="str">
        <f t="shared" ca="1" si="325"/>
        <v/>
      </c>
      <c r="CV192" s="236" t="str">
        <f t="shared" ca="1" si="303"/>
        <v/>
      </c>
      <c r="CW192" s="236" t="str">
        <f t="shared" ca="1" si="304"/>
        <v/>
      </c>
      <c r="CX192" s="236" t="str">
        <f t="shared" ca="1" si="305"/>
        <v/>
      </c>
      <c r="CY192" s="236" t="str">
        <f t="shared" ca="1" si="306"/>
        <v/>
      </c>
      <c r="CZ192" s="296" t="str">
        <f ca="1">IFERROR(VLOOKUP($CS192,'（様式１号）３整理番号表'!$Z$19:$AB$32,3,FALSE),"")</f>
        <v/>
      </c>
      <c r="DA192" s="239" t="str">
        <f t="shared" ca="1" si="307"/>
        <v/>
      </c>
      <c r="DB192" s="5"/>
      <c r="DC192" s="301" t="str">
        <f t="shared" ca="1" si="326"/>
        <v/>
      </c>
      <c r="DD192" s="304" t="str">
        <f t="shared" ca="1" si="329"/>
        <v/>
      </c>
      <c r="DE192" s="293" t="str">
        <f t="shared" ca="1" si="330"/>
        <v/>
      </c>
      <c r="DF192" s="293" t="str">
        <f t="shared" ca="1" si="331"/>
        <v/>
      </c>
      <c r="DG192" s="293" t="str">
        <f t="shared" ca="1" si="332"/>
        <v/>
      </c>
      <c r="DH192" s="293" t="str">
        <f t="shared" ca="1" si="333"/>
        <v/>
      </c>
      <c r="DI192" s="309" t="str">
        <f t="shared" ca="1" si="334"/>
        <v/>
      </c>
      <c r="DJ192" s="315" t="str">
        <f t="shared" ca="1" si="308"/>
        <v/>
      </c>
      <c r="DK192" s="5" t="str">
        <f t="shared" ca="1" si="335"/>
        <v/>
      </c>
      <c r="DL192" s="6"/>
      <c r="DM192" s="304"/>
      <c r="DN192" s="7"/>
      <c r="DO192" s="7"/>
      <c r="DP192" s="7"/>
      <c r="DQ192" s="7"/>
      <c r="DR192" s="298" t="str">
        <f>IFERROR(VLOOKUP($DL192,'（様式１号）３整理番号表'!$Z$19:$AB$32,3,FALSE),"")</f>
        <v/>
      </c>
      <c r="DS192" s="239" t="str">
        <f t="shared" si="309"/>
        <v/>
      </c>
      <c r="DT192" s="5"/>
      <c r="DU192" s="8"/>
      <c r="DV192" s="62" t="str">
        <f t="shared" ca="1" si="310"/>
        <v/>
      </c>
      <c r="DX192" s="320">
        <f t="shared" ca="1" si="365"/>
        <v>0</v>
      </c>
      <c r="DY192" s="320">
        <f t="shared" ca="1" si="365"/>
        <v>0</v>
      </c>
      <c r="DZ192" s="320">
        <f t="shared" ca="1" si="365"/>
        <v>0</v>
      </c>
      <c r="EA192" s="320">
        <f t="shared" ca="1" si="365"/>
        <v>0</v>
      </c>
      <c r="EB192" s="320">
        <f t="shared" ca="1" si="365"/>
        <v>0</v>
      </c>
      <c r="EC192" s="320">
        <f t="shared" ca="1" si="365"/>
        <v>0</v>
      </c>
      <c r="ED192" s="320">
        <f t="shared" ca="1" si="365"/>
        <v>0</v>
      </c>
      <c r="EE192" s="320">
        <f t="shared" ca="1" si="365"/>
        <v>0</v>
      </c>
      <c r="EF192" s="320">
        <f t="shared" ca="1" si="365"/>
        <v>0</v>
      </c>
      <c r="EG192" s="320">
        <f t="shared" ca="1" si="365"/>
        <v>0</v>
      </c>
      <c r="EH192" s="320">
        <f t="shared" ca="1" si="365"/>
        <v>0</v>
      </c>
      <c r="EI192" s="320">
        <f t="shared" ca="1" si="365"/>
        <v>0</v>
      </c>
      <c r="EJ192" s="320">
        <f t="shared" ca="1" si="365"/>
        <v>0</v>
      </c>
      <c r="EK192" s="320">
        <f t="shared" ca="1" si="365"/>
        <v>0</v>
      </c>
      <c r="EM192" s="278" t="str">
        <f t="shared" ca="1" si="360"/>
        <v/>
      </c>
      <c r="EN192" s="278" t="str">
        <f t="shared" ca="1" si="327"/>
        <v/>
      </c>
      <c r="EO192" s="278" t="str">
        <f t="shared" ca="1" si="328"/>
        <v/>
      </c>
      <c r="EP192" s="278" t="str">
        <f t="shared" ca="1" si="311"/>
        <v/>
      </c>
      <c r="EQ192" s="278" t="str">
        <f ca="1">IFERROR(INDEX('郵便番号（石川県）'!$A$3:$F$2574,MATCH(INDIRECT("'("&amp;EM192&amp;")'!E7"),'郵便番号（石川県）'!$A$3:$A$2574,0),6),"")</f>
        <v/>
      </c>
      <c r="ER192" s="278" t="str">
        <f ca="1">IFERROR(INDEX('郵便番号（石川県）'!$A$3:$F$2574,MATCH(INDIRECT("'("&amp;$EM192&amp;")'!E7"),'郵便番号（石川県）'!$A$3:$A$2574,0),5),"")</f>
        <v/>
      </c>
      <c r="ES192" s="278" t="str">
        <f t="shared" ca="1" si="312"/>
        <v/>
      </c>
      <c r="ET192" s="278" t="str">
        <f t="shared" ca="1" si="313"/>
        <v/>
      </c>
      <c r="EU192" s="278" t="str">
        <f t="shared" ca="1" si="314"/>
        <v/>
      </c>
      <c r="EV192" s="278" t="str">
        <f t="shared" ca="1" si="315"/>
        <v/>
      </c>
      <c r="EW192" s="278" t="str">
        <f t="shared" ca="1" si="316"/>
        <v/>
      </c>
      <c r="EX192" s="278" t="str">
        <f t="shared" ca="1" si="317"/>
        <v/>
      </c>
      <c r="EY192" s="278" t="str">
        <f t="shared" ca="1" si="318"/>
        <v/>
      </c>
      <c r="EZ192" s="278" t="str">
        <f t="shared" ca="1" si="319"/>
        <v/>
      </c>
      <c r="FA192" s="278" t="str">
        <f t="shared" ca="1" si="320"/>
        <v/>
      </c>
      <c r="FB192" s="661" t="str">
        <f t="shared" ca="1" si="321"/>
        <v/>
      </c>
      <c r="FC192" s="664">
        <v>182</v>
      </c>
      <c r="FD192" s="279" t="str">
        <f t="shared" ca="1" si="322"/>
        <v/>
      </c>
    </row>
    <row r="193" spans="1:160" ht="34.5" customHeight="1" x14ac:dyDescent="0.15">
      <c r="A193" s="401">
        <f t="shared" ca="1" si="24"/>
        <v>0</v>
      </c>
      <c r="B193" s="402">
        <f t="shared" si="261"/>
        <v>1</v>
      </c>
      <c r="C193" s="403">
        <f t="shared" ca="1" si="348"/>
        <v>0</v>
      </c>
      <c r="D193" s="403">
        <f t="shared" ca="1" si="349"/>
        <v>0</v>
      </c>
      <c r="E193" s="403">
        <f t="shared" ca="1" si="350"/>
        <v>0</v>
      </c>
      <c r="F193" s="403">
        <f t="shared" ca="1" si="351"/>
        <v>0</v>
      </c>
      <c r="G193" s="403">
        <f t="shared" ca="1" si="352"/>
        <v>0</v>
      </c>
      <c r="H193" s="403">
        <f t="shared" si="353"/>
        <v>0</v>
      </c>
      <c r="I193" s="403">
        <f t="shared" ca="1" si="354"/>
        <v>0</v>
      </c>
      <c r="J193" s="403">
        <f t="shared" ca="1" si="355"/>
        <v>0</v>
      </c>
      <c r="K193" s="402">
        <f t="shared" ca="1" si="356"/>
        <v>0</v>
      </c>
      <c r="L193" s="402">
        <f t="shared" ca="1" si="357"/>
        <v>0</v>
      </c>
      <c r="M193" s="402">
        <f t="shared" ca="1" si="358"/>
        <v>0</v>
      </c>
      <c r="N193" s="404" t="str">
        <f t="shared" ca="1" si="359"/>
        <v>石川県</v>
      </c>
      <c r="O193" s="63"/>
      <c r="P193" s="145" t="s">
        <v>412</v>
      </c>
      <c r="Q193" s="322" t="str">
        <f t="shared" ca="1" si="263"/>
        <v/>
      </c>
      <c r="R193" s="322" t="str">
        <f t="shared" ca="1" si="264"/>
        <v/>
      </c>
      <c r="S193" s="32" t="str">
        <f t="shared" ca="1" si="346"/>
        <v/>
      </c>
      <c r="T193" s="32" t="str">
        <f t="shared" ca="1" si="347"/>
        <v/>
      </c>
      <c r="U193" s="186" t="str">
        <f t="shared" ca="1" si="265"/>
        <v/>
      </c>
      <c r="V193" s="326">
        <f ca="1">IFERROR(VLOOKUP(U193,'（様式１号）３整理番号表'!$B$4:$H$5,2,FALSE),0)</f>
        <v>0</v>
      </c>
      <c r="W193" s="67">
        <f t="shared" ca="1" si="337"/>
        <v>0</v>
      </c>
      <c r="X193" s="23" t="str">
        <f t="shared" ca="1" si="336"/>
        <v/>
      </c>
      <c r="Y193" s="52" t="str">
        <f t="shared" ca="1" si="266"/>
        <v/>
      </c>
      <c r="Z193" s="68">
        <f ca="1">IFERROR(VLOOKUP(Y193,'（様式１号）３整理番号表'!$B$10:$H$16,2,FALSE),0)</f>
        <v>0</v>
      </c>
      <c r="AA193" s="52" t="str">
        <f t="shared" ca="1" si="267"/>
        <v/>
      </c>
      <c r="AB193" s="52" t="str">
        <f t="shared" ca="1" si="268"/>
        <v/>
      </c>
      <c r="AC193" s="68">
        <f ca="1">IFERROR(VLOOKUP(AB193,'（様式１号）３整理番号表'!$B$21:$H$22,2,FALSE),0)</f>
        <v>0</v>
      </c>
      <c r="AD193" s="52" t="str">
        <f t="shared" ca="1" si="262"/>
        <v/>
      </c>
      <c r="AE193" s="68">
        <f ca="1">IFERROR(VLOOKUP(AD193,'（様式１号）３整理番号表'!$B$26:$H$31,2,FALSE),0)</f>
        <v>0</v>
      </c>
      <c r="AF193" s="52" t="str">
        <f t="shared" ca="1" si="269"/>
        <v/>
      </c>
      <c r="AG193" s="68">
        <f ca="1">IFERROR(VLOOKUP(AF193,'（様式１号）３整理番号表'!$J$5:$N$59,2,FALSE),0)</f>
        <v>0</v>
      </c>
      <c r="AH193" s="51" t="str">
        <f t="shared" ca="1" si="270"/>
        <v/>
      </c>
      <c r="AI193" s="68">
        <f ca="1">IFERROR(VLOOKUP(AH193,'（様式１号）３整理番号表'!$P$5:$R$29,2,FALSE),0)</f>
        <v>0</v>
      </c>
      <c r="AJ193" s="71" t="str">
        <f t="shared" ca="1" si="271"/>
        <v/>
      </c>
      <c r="AK193" s="71" t="str">
        <f t="shared" ca="1" si="272"/>
        <v/>
      </c>
      <c r="AL193" s="71"/>
      <c r="AM193" s="51" t="str">
        <f t="shared" ca="1" si="273"/>
        <v/>
      </c>
      <c r="AN193" s="68">
        <f ca="1">IFERROR(VLOOKUP(AM193,'（様式１号）３整理番号表'!$P$5:$R$29,2,FALSE),0)</f>
        <v>0</v>
      </c>
      <c r="AO193" s="52" t="str">
        <f t="shared" ca="1" si="274"/>
        <v/>
      </c>
      <c r="AP193" s="68">
        <f t="shared" ca="1" si="338"/>
        <v>0</v>
      </c>
      <c r="AQ193" s="52" t="str">
        <f t="shared" ca="1" si="275"/>
        <v/>
      </c>
      <c r="AR193" s="23" t="str">
        <f t="shared" ca="1" si="276"/>
        <v/>
      </c>
      <c r="AS193" s="68" t="str">
        <f t="shared" ca="1" si="339"/>
        <v/>
      </c>
      <c r="AT193" s="188" t="str">
        <f t="shared" ca="1" si="277"/>
        <v/>
      </c>
      <c r="AU193" s="55" t="str">
        <f t="shared" ca="1" si="278"/>
        <v/>
      </c>
      <c r="AV193" s="655" t="str">
        <f t="shared" ca="1" si="362"/>
        <v/>
      </c>
      <c r="AW193" s="655" t="str">
        <f t="shared" ca="1" si="362"/>
        <v/>
      </c>
      <c r="AX193" s="655" t="str">
        <f t="shared" ca="1" si="362"/>
        <v/>
      </c>
      <c r="AY193" s="655" t="str">
        <f t="shared" ca="1" si="362"/>
        <v/>
      </c>
      <c r="AZ193" s="655" t="str">
        <f t="shared" ca="1" si="279"/>
        <v/>
      </c>
      <c r="BA193" s="655" t="str">
        <f t="shared" ca="1" si="363"/>
        <v/>
      </c>
      <c r="BB193" s="655" t="str">
        <f t="shared" ca="1" si="363"/>
        <v/>
      </c>
      <c r="BC193" s="655" t="str">
        <f t="shared" ca="1" si="363"/>
        <v/>
      </c>
      <c r="BD193" s="51" t="str">
        <f t="shared" ca="1" si="280"/>
        <v/>
      </c>
      <c r="BE193" s="52" t="str">
        <f t="shared" ca="1" si="281"/>
        <v/>
      </c>
      <c r="BF193" s="69">
        <f ca="1">IF(BD193&lt;&gt;"",INDEX('（様式１号）３整理番号表'!$AB$7:$AQ$12,MATCH(BD193,'（様式１号）３整理番号表'!$AA$7:$AA$12,0),MATCH(BE193,'（様式１号）３整理番号表'!$AB$6:$AQ$6,0)),0)</f>
        <v>0</v>
      </c>
      <c r="BG193" s="71" t="str">
        <f t="shared" ca="1" si="340"/>
        <v/>
      </c>
      <c r="BH193" s="54" t="str">
        <f t="shared" ca="1" si="341"/>
        <v/>
      </c>
      <c r="BI193" s="55" t="str">
        <f t="shared" ca="1" si="282"/>
        <v/>
      </c>
      <c r="BJ193" s="54" t="str">
        <f t="shared" ca="1" si="283"/>
        <v/>
      </c>
      <c r="BK193" s="53" t="str">
        <f t="shared" ca="1" si="284"/>
        <v/>
      </c>
      <c r="BL193" s="56" t="str">
        <f t="shared" ca="1" si="285"/>
        <v/>
      </c>
      <c r="BM193" s="57" t="str">
        <f t="shared" ca="1" si="286"/>
        <v/>
      </c>
      <c r="BN193" s="58" t="str">
        <f t="shared" ca="1" si="287"/>
        <v/>
      </c>
      <c r="BO193" s="56" t="str">
        <f t="shared" ca="1" si="288"/>
        <v/>
      </c>
      <c r="BP193" s="72" t="str">
        <f t="shared" ca="1" si="289"/>
        <v/>
      </c>
      <c r="BQ193" s="70" t="str">
        <f t="shared" ca="1" si="290"/>
        <v/>
      </c>
      <c r="BR193" s="160" t="str">
        <f t="shared" ca="1" si="323"/>
        <v/>
      </c>
      <c r="BS193" s="638" t="str">
        <f t="shared" ca="1" si="291"/>
        <v/>
      </c>
      <c r="BT193" s="51" t="str">
        <f t="shared" ca="1" si="292"/>
        <v/>
      </c>
      <c r="BU193" s="59" t="str">
        <f t="shared" ca="1" si="293"/>
        <v/>
      </c>
      <c r="BV193" s="60" t="str">
        <f t="shared" ca="1" si="294"/>
        <v/>
      </c>
      <c r="BW193" s="209">
        <f ca="1">IF('ポイント要件確認等（個別表）'!AD193=1,ROUNDDOWN('ポイント要件確認等（個別表）'!AV193,-3),IF('ポイント要件確認等（個別表）'!AD193=2,ROUNDDOWN('ポイント要件確認等（個別表）'!BH193,-3),IF('ポイント要件確認等（個別表）'!AD193=3,ROUNDDOWN('ポイント要件確認等（個別表）'!BT193,-3),0)))</f>
        <v>0</v>
      </c>
      <c r="BX193" s="60" t="str">
        <f t="shared" ca="1" si="295"/>
        <v/>
      </c>
      <c r="BY193" s="210" t="e">
        <f t="shared" ca="1" si="342"/>
        <v>#VALUE!</v>
      </c>
      <c r="BZ193" s="210">
        <f t="shared" ca="1" si="343"/>
        <v>0</v>
      </c>
      <c r="CA193" s="60" t="str">
        <f t="shared" ca="1" si="296"/>
        <v/>
      </c>
      <c r="CB193" s="60" t="str">
        <f t="shared" ca="1" si="297"/>
        <v/>
      </c>
      <c r="CC193" s="636"/>
      <c r="CD193" s="60" t="str">
        <f t="shared" ca="1" si="298"/>
        <v/>
      </c>
      <c r="CE193" s="161" t="str">
        <f t="shared" ca="1" si="299"/>
        <v/>
      </c>
      <c r="CF193" s="225" t="str">
        <f t="shared" ca="1" si="300"/>
        <v>含税額</v>
      </c>
      <c r="CG193" s="226" t="str">
        <f t="shared" ca="1" si="301"/>
        <v/>
      </c>
      <c r="CH193" s="61"/>
      <c r="CI193" s="223"/>
      <c r="CJ193" s="213">
        <v>183</v>
      </c>
      <c r="CK193" s="218"/>
      <c r="CL193" s="51"/>
      <c r="CM193" s="68" t="str">
        <f>IFERROR(VLOOKUP(CL193,'（様式１号）３整理番号表'!$T$5:$V$15,2,FALSE),"")</f>
        <v/>
      </c>
      <c r="CN193" s="52"/>
      <c r="CO193" s="68" t="str">
        <f>IFERROR(VLOOKUP(CN193,'（様式１号）３整理番号表'!$T$19:$V$24,2,FALSE),"")</f>
        <v/>
      </c>
      <c r="CP193" s="52"/>
      <c r="CQ193" s="210">
        <f t="shared" si="344"/>
        <v>0</v>
      </c>
      <c r="CR193" s="227">
        <f t="shared" si="345"/>
        <v>0</v>
      </c>
      <c r="CS193" s="335" t="str">
        <f t="shared" ca="1" si="324"/>
        <v/>
      </c>
      <c r="CT193" s="31" t="str">
        <f t="shared" ca="1" si="302"/>
        <v/>
      </c>
      <c r="CU193" s="30" t="str">
        <f t="shared" ca="1" si="325"/>
        <v/>
      </c>
      <c r="CV193" s="236" t="str">
        <f t="shared" ca="1" si="303"/>
        <v/>
      </c>
      <c r="CW193" s="236" t="str">
        <f t="shared" ca="1" si="304"/>
        <v/>
      </c>
      <c r="CX193" s="236" t="str">
        <f t="shared" ca="1" si="305"/>
        <v/>
      </c>
      <c r="CY193" s="236" t="str">
        <f t="shared" ca="1" si="306"/>
        <v/>
      </c>
      <c r="CZ193" s="296" t="str">
        <f ca="1">IFERROR(VLOOKUP($CS193,'（様式１号）３整理番号表'!$Z$19:$AB$32,3,FALSE),"")</f>
        <v/>
      </c>
      <c r="DA193" s="239" t="str">
        <f t="shared" ca="1" si="307"/>
        <v/>
      </c>
      <c r="DB193" s="5"/>
      <c r="DC193" s="301" t="str">
        <f t="shared" ca="1" si="326"/>
        <v/>
      </c>
      <c r="DD193" s="304" t="str">
        <f t="shared" ca="1" si="329"/>
        <v/>
      </c>
      <c r="DE193" s="293" t="str">
        <f t="shared" ca="1" si="330"/>
        <v/>
      </c>
      <c r="DF193" s="293" t="str">
        <f t="shared" ca="1" si="331"/>
        <v/>
      </c>
      <c r="DG193" s="293" t="str">
        <f t="shared" ca="1" si="332"/>
        <v/>
      </c>
      <c r="DH193" s="293" t="str">
        <f t="shared" ca="1" si="333"/>
        <v/>
      </c>
      <c r="DI193" s="309" t="str">
        <f t="shared" ca="1" si="334"/>
        <v/>
      </c>
      <c r="DJ193" s="315" t="str">
        <f t="shared" ca="1" si="308"/>
        <v/>
      </c>
      <c r="DK193" s="5" t="str">
        <f t="shared" ca="1" si="335"/>
        <v/>
      </c>
      <c r="DL193" s="6"/>
      <c r="DM193" s="304"/>
      <c r="DN193" s="7"/>
      <c r="DO193" s="7"/>
      <c r="DP193" s="7"/>
      <c r="DQ193" s="7"/>
      <c r="DR193" s="298" t="str">
        <f>IFERROR(VLOOKUP($DL193,'（様式１号）３整理番号表'!$Z$19:$AB$32,3,FALSE),"")</f>
        <v/>
      </c>
      <c r="DS193" s="239" t="str">
        <f t="shared" si="309"/>
        <v/>
      </c>
      <c r="DT193" s="5"/>
      <c r="DU193" s="8"/>
      <c r="DV193" s="62" t="str">
        <f t="shared" ca="1" si="310"/>
        <v/>
      </c>
      <c r="DX193" s="320">
        <f t="shared" ca="1" si="365"/>
        <v>0</v>
      </c>
      <c r="DY193" s="320">
        <f t="shared" ca="1" si="365"/>
        <v>0</v>
      </c>
      <c r="DZ193" s="320">
        <f t="shared" ca="1" si="365"/>
        <v>0</v>
      </c>
      <c r="EA193" s="320">
        <f t="shared" ca="1" si="365"/>
        <v>0</v>
      </c>
      <c r="EB193" s="320">
        <f t="shared" ca="1" si="365"/>
        <v>0</v>
      </c>
      <c r="EC193" s="320">
        <f t="shared" ca="1" si="365"/>
        <v>0</v>
      </c>
      <c r="ED193" s="320">
        <f t="shared" ca="1" si="365"/>
        <v>0</v>
      </c>
      <c r="EE193" s="320">
        <f t="shared" ca="1" si="365"/>
        <v>0</v>
      </c>
      <c r="EF193" s="320">
        <f t="shared" ca="1" si="365"/>
        <v>0</v>
      </c>
      <c r="EG193" s="320">
        <f t="shared" ca="1" si="365"/>
        <v>0</v>
      </c>
      <c r="EH193" s="320">
        <f t="shared" ca="1" si="365"/>
        <v>0</v>
      </c>
      <c r="EI193" s="320">
        <f t="shared" ca="1" si="365"/>
        <v>0</v>
      </c>
      <c r="EJ193" s="320">
        <f t="shared" ca="1" si="365"/>
        <v>0</v>
      </c>
      <c r="EK193" s="320">
        <f t="shared" ca="1" si="365"/>
        <v>0</v>
      </c>
      <c r="EM193" s="278" t="str">
        <f t="shared" ca="1" si="360"/>
        <v/>
      </c>
      <c r="EN193" s="278" t="str">
        <f t="shared" ca="1" si="327"/>
        <v/>
      </c>
      <c r="EO193" s="278" t="str">
        <f t="shared" ca="1" si="328"/>
        <v/>
      </c>
      <c r="EP193" s="278" t="str">
        <f t="shared" ca="1" si="311"/>
        <v/>
      </c>
      <c r="EQ193" s="278" t="str">
        <f ca="1">IFERROR(INDEX('郵便番号（石川県）'!$A$3:$F$2574,MATCH(INDIRECT("'("&amp;EM193&amp;")'!E7"),'郵便番号（石川県）'!$A$3:$A$2574,0),6),"")</f>
        <v/>
      </c>
      <c r="ER193" s="278" t="str">
        <f ca="1">IFERROR(INDEX('郵便番号（石川県）'!$A$3:$F$2574,MATCH(INDIRECT("'("&amp;$EM193&amp;")'!E7"),'郵便番号（石川県）'!$A$3:$A$2574,0),5),"")</f>
        <v/>
      </c>
      <c r="ES193" s="278" t="str">
        <f t="shared" ca="1" si="312"/>
        <v/>
      </c>
      <c r="ET193" s="278" t="str">
        <f t="shared" ca="1" si="313"/>
        <v/>
      </c>
      <c r="EU193" s="278" t="str">
        <f t="shared" ca="1" si="314"/>
        <v/>
      </c>
      <c r="EV193" s="278" t="str">
        <f t="shared" ca="1" si="315"/>
        <v/>
      </c>
      <c r="EW193" s="278" t="str">
        <f t="shared" ca="1" si="316"/>
        <v/>
      </c>
      <c r="EX193" s="278" t="str">
        <f t="shared" ca="1" si="317"/>
        <v/>
      </c>
      <c r="EY193" s="278" t="str">
        <f t="shared" ca="1" si="318"/>
        <v/>
      </c>
      <c r="EZ193" s="278" t="str">
        <f t="shared" ca="1" si="319"/>
        <v/>
      </c>
      <c r="FA193" s="278" t="str">
        <f t="shared" ca="1" si="320"/>
        <v/>
      </c>
      <c r="FB193" s="661" t="str">
        <f t="shared" ca="1" si="321"/>
        <v/>
      </c>
      <c r="FC193" s="663">
        <v>183</v>
      </c>
      <c r="FD193" s="279" t="str">
        <f t="shared" ca="1" si="322"/>
        <v/>
      </c>
    </row>
    <row r="194" spans="1:160" ht="34.5" customHeight="1" x14ac:dyDescent="0.15">
      <c r="A194" s="401">
        <f t="shared" ca="1" si="24"/>
        <v>0</v>
      </c>
      <c r="B194" s="402">
        <f t="shared" si="261"/>
        <v>1</v>
      </c>
      <c r="C194" s="403">
        <f t="shared" ca="1" si="348"/>
        <v>0</v>
      </c>
      <c r="D194" s="403">
        <f t="shared" ca="1" si="349"/>
        <v>0</v>
      </c>
      <c r="E194" s="403">
        <f t="shared" ca="1" si="350"/>
        <v>0</v>
      </c>
      <c r="F194" s="403">
        <f t="shared" ca="1" si="351"/>
        <v>0</v>
      </c>
      <c r="G194" s="403">
        <f t="shared" ca="1" si="352"/>
        <v>0</v>
      </c>
      <c r="H194" s="403">
        <f t="shared" si="353"/>
        <v>0</v>
      </c>
      <c r="I194" s="403">
        <f t="shared" ca="1" si="354"/>
        <v>0</v>
      </c>
      <c r="J194" s="403">
        <f t="shared" ca="1" si="355"/>
        <v>0</v>
      </c>
      <c r="K194" s="402">
        <f t="shared" ca="1" si="356"/>
        <v>0</v>
      </c>
      <c r="L194" s="402">
        <f t="shared" ca="1" si="357"/>
        <v>0</v>
      </c>
      <c r="M194" s="402">
        <f t="shared" ca="1" si="358"/>
        <v>0</v>
      </c>
      <c r="N194" s="404" t="str">
        <f t="shared" ca="1" si="359"/>
        <v>石川県</v>
      </c>
      <c r="O194" s="63"/>
      <c r="P194" s="145" t="s">
        <v>412</v>
      </c>
      <c r="Q194" s="322" t="str">
        <f t="shared" ca="1" si="263"/>
        <v/>
      </c>
      <c r="R194" s="322" t="str">
        <f t="shared" ca="1" si="264"/>
        <v/>
      </c>
      <c r="S194" s="32" t="str">
        <f t="shared" ca="1" si="346"/>
        <v/>
      </c>
      <c r="T194" s="32" t="str">
        <f t="shared" ca="1" si="347"/>
        <v/>
      </c>
      <c r="U194" s="186" t="str">
        <f t="shared" ca="1" si="265"/>
        <v/>
      </c>
      <c r="V194" s="326">
        <f ca="1">IFERROR(VLOOKUP(U194,'（様式１号）３整理番号表'!$B$4:$H$5,2,FALSE),0)</f>
        <v>0</v>
      </c>
      <c r="W194" s="67">
        <f t="shared" ca="1" si="337"/>
        <v>0</v>
      </c>
      <c r="X194" s="23" t="str">
        <f t="shared" ca="1" si="336"/>
        <v/>
      </c>
      <c r="Y194" s="52" t="str">
        <f t="shared" ca="1" si="266"/>
        <v/>
      </c>
      <c r="Z194" s="68">
        <f ca="1">IFERROR(VLOOKUP(Y194,'（様式１号）３整理番号表'!$B$10:$H$16,2,FALSE),0)</f>
        <v>0</v>
      </c>
      <c r="AA194" s="52" t="str">
        <f t="shared" ca="1" si="267"/>
        <v/>
      </c>
      <c r="AB194" s="52" t="str">
        <f t="shared" ca="1" si="268"/>
        <v/>
      </c>
      <c r="AC194" s="68">
        <f ca="1">IFERROR(VLOOKUP(AB194,'（様式１号）３整理番号表'!$B$21:$H$22,2,FALSE),0)</f>
        <v>0</v>
      </c>
      <c r="AD194" s="52" t="str">
        <f t="shared" ca="1" si="262"/>
        <v/>
      </c>
      <c r="AE194" s="68">
        <f ca="1">IFERROR(VLOOKUP(AD194,'（様式１号）３整理番号表'!$B$26:$H$31,2,FALSE),0)</f>
        <v>0</v>
      </c>
      <c r="AF194" s="52" t="str">
        <f t="shared" ca="1" si="269"/>
        <v/>
      </c>
      <c r="AG194" s="68">
        <f ca="1">IFERROR(VLOOKUP(AF194,'（様式１号）３整理番号表'!$J$5:$N$59,2,FALSE),0)</f>
        <v>0</v>
      </c>
      <c r="AH194" s="51" t="str">
        <f t="shared" ca="1" si="270"/>
        <v/>
      </c>
      <c r="AI194" s="68">
        <f ca="1">IFERROR(VLOOKUP(AH194,'（様式１号）３整理番号表'!$P$5:$R$29,2,FALSE),0)</f>
        <v>0</v>
      </c>
      <c r="AJ194" s="71" t="str">
        <f t="shared" ca="1" si="271"/>
        <v/>
      </c>
      <c r="AK194" s="71" t="str">
        <f t="shared" ca="1" si="272"/>
        <v/>
      </c>
      <c r="AL194" s="71"/>
      <c r="AM194" s="51" t="str">
        <f t="shared" ca="1" si="273"/>
        <v/>
      </c>
      <c r="AN194" s="68">
        <f ca="1">IFERROR(VLOOKUP(AM194,'（様式１号）３整理番号表'!$P$5:$R$29,2,FALSE),0)</f>
        <v>0</v>
      </c>
      <c r="AO194" s="52" t="str">
        <f t="shared" ca="1" si="274"/>
        <v/>
      </c>
      <c r="AP194" s="68">
        <f t="shared" ca="1" si="338"/>
        <v>0</v>
      </c>
      <c r="AQ194" s="52" t="str">
        <f t="shared" ca="1" si="275"/>
        <v/>
      </c>
      <c r="AR194" s="23" t="str">
        <f t="shared" ca="1" si="276"/>
        <v/>
      </c>
      <c r="AS194" s="68" t="str">
        <f t="shared" ca="1" si="339"/>
        <v/>
      </c>
      <c r="AT194" s="188" t="str">
        <f t="shared" ca="1" si="277"/>
        <v/>
      </c>
      <c r="AU194" s="55" t="str">
        <f t="shared" ca="1" si="278"/>
        <v/>
      </c>
      <c r="AV194" s="655" t="str">
        <f t="shared" ca="1" si="362"/>
        <v/>
      </c>
      <c r="AW194" s="655" t="str">
        <f t="shared" ca="1" si="362"/>
        <v/>
      </c>
      <c r="AX194" s="655" t="str">
        <f t="shared" ca="1" si="362"/>
        <v/>
      </c>
      <c r="AY194" s="655" t="str">
        <f t="shared" ca="1" si="362"/>
        <v/>
      </c>
      <c r="AZ194" s="655" t="str">
        <f t="shared" ca="1" si="279"/>
        <v/>
      </c>
      <c r="BA194" s="655" t="str">
        <f t="shared" ca="1" si="363"/>
        <v/>
      </c>
      <c r="BB194" s="655" t="str">
        <f t="shared" ca="1" si="363"/>
        <v/>
      </c>
      <c r="BC194" s="655" t="str">
        <f t="shared" ca="1" si="363"/>
        <v/>
      </c>
      <c r="BD194" s="51" t="str">
        <f t="shared" ca="1" si="280"/>
        <v/>
      </c>
      <c r="BE194" s="52" t="str">
        <f t="shared" ca="1" si="281"/>
        <v/>
      </c>
      <c r="BF194" s="69">
        <f ca="1">IF(BD194&lt;&gt;"",INDEX('（様式１号）３整理番号表'!$AB$7:$AQ$12,MATCH(BD194,'（様式１号）３整理番号表'!$AA$7:$AA$12,0),MATCH(BE194,'（様式１号）３整理番号表'!$AB$6:$AQ$6,0)),0)</f>
        <v>0</v>
      </c>
      <c r="BG194" s="71" t="str">
        <f t="shared" ca="1" si="340"/>
        <v/>
      </c>
      <c r="BH194" s="54" t="str">
        <f t="shared" ca="1" si="341"/>
        <v/>
      </c>
      <c r="BI194" s="55" t="str">
        <f t="shared" ca="1" si="282"/>
        <v/>
      </c>
      <c r="BJ194" s="54" t="str">
        <f t="shared" ca="1" si="283"/>
        <v/>
      </c>
      <c r="BK194" s="53" t="str">
        <f t="shared" ca="1" si="284"/>
        <v/>
      </c>
      <c r="BL194" s="56" t="str">
        <f t="shared" ca="1" si="285"/>
        <v/>
      </c>
      <c r="BM194" s="57" t="str">
        <f t="shared" ca="1" si="286"/>
        <v/>
      </c>
      <c r="BN194" s="58" t="str">
        <f t="shared" ca="1" si="287"/>
        <v/>
      </c>
      <c r="BO194" s="56" t="str">
        <f t="shared" ca="1" si="288"/>
        <v/>
      </c>
      <c r="BP194" s="72" t="str">
        <f t="shared" ca="1" si="289"/>
        <v/>
      </c>
      <c r="BQ194" s="70" t="str">
        <f t="shared" ca="1" si="290"/>
        <v/>
      </c>
      <c r="BR194" s="160" t="str">
        <f t="shared" ca="1" si="323"/>
        <v/>
      </c>
      <c r="BS194" s="638" t="str">
        <f t="shared" ca="1" si="291"/>
        <v/>
      </c>
      <c r="BT194" s="51" t="str">
        <f t="shared" ca="1" si="292"/>
        <v/>
      </c>
      <c r="BU194" s="59" t="str">
        <f t="shared" ca="1" si="293"/>
        <v/>
      </c>
      <c r="BV194" s="60" t="str">
        <f t="shared" ca="1" si="294"/>
        <v/>
      </c>
      <c r="BW194" s="209">
        <f ca="1">IF('ポイント要件確認等（個別表）'!AD194=1,ROUNDDOWN('ポイント要件確認等（個別表）'!AV194,-3),IF('ポイント要件確認等（個別表）'!AD194=2,ROUNDDOWN('ポイント要件確認等（個別表）'!BH194,-3),IF('ポイント要件確認等（個別表）'!AD194=3,ROUNDDOWN('ポイント要件確認等（個別表）'!BT194,-3),0)))</f>
        <v>0</v>
      </c>
      <c r="BX194" s="60" t="str">
        <f t="shared" ca="1" si="295"/>
        <v/>
      </c>
      <c r="BY194" s="210" t="e">
        <f t="shared" ca="1" si="342"/>
        <v>#VALUE!</v>
      </c>
      <c r="BZ194" s="210">
        <f t="shared" ca="1" si="343"/>
        <v>0</v>
      </c>
      <c r="CA194" s="60" t="str">
        <f t="shared" ca="1" si="296"/>
        <v/>
      </c>
      <c r="CB194" s="60" t="str">
        <f t="shared" ca="1" si="297"/>
        <v/>
      </c>
      <c r="CC194" s="636"/>
      <c r="CD194" s="60" t="str">
        <f t="shared" ca="1" si="298"/>
        <v/>
      </c>
      <c r="CE194" s="161" t="str">
        <f t="shared" ca="1" si="299"/>
        <v/>
      </c>
      <c r="CF194" s="225" t="str">
        <f t="shared" ca="1" si="300"/>
        <v>含税額</v>
      </c>
      <c r="CG194" s="226" t="str">
        <f t="shared" ca="1" si="301"/>
        <v/>
      </c>
      <c r="CH194" s="61"/>
      <c r="CI194" s="223"/>
      <c r="CJ194" s="213">
        <v>184</v>
      </c>
      <c r="CK194" s="218"/>
      <c r="CL194" s="51"/>
      <c r="CM194" s="68" t="str">
        <f>IFERROR(VLOOKUP(CL194,'（様式１号）３整理番号表'!$T$5:$V$15,2,FALSE),"")</f>
        <v/>
      </c>
      <c r="CN194" s="52"/>
      <c r="CO194" s="68" t="str">
        <f>IFERROR(VLOOKUP(CN194,'（様式１号）３整理番号表'!$T$19:$V$24,2,FALSE),"")</f>
        <v/>
      </c>
      <c r="CP194" s="52"/>
      <c r="CQ194" s="210">
        <f t="shared" si="344"/>
        <v>0</v>
      </c>
      <c r="CR194" s="227">
        <f t="shared" si="345"/>
        <v>0</v>
      </c>
      <c r="CS194" s="335" t="str">
        <f t="shared" ca="1" si="324"/>
        <v/>
      </c>
      <c r="CT194" s="31" t="str">
        <f t="shared" ca="1" si="302"/>
        <v/>
      </c>
      <c r="CU194" s="30" t="str">
        <f t="shared" ca="1" si="325"/>
        <v/>
      </c>
      <c r="CV194" s="236" t="str">
        <f t="shared" ca="1" si="303"/>
        <v/>
      </c>
      <c r="CW194" s="236" t="str">
        <f t="shared" ca="1" si="304"/>
        <v/>
      </c>
      <c r="CX194" s="236" t="str">
        <f t="shared" ca="1" si="305"/>
        <v/>
      </c>
      <c r="CY194" s="236" t="str">
        <f t="shared" ca="1" si="306"/>
        <v/>
      </c>
      <c r="CZ194" s="296" t="str">
        <f ca="1">IFERROR(VLOOKUP($CS194,'（様式１号）３整理番号表'!$Z$19:$AB$32,3,FALSE),"")</f>
        <v/>
      </c>
      <c r="DA194" s="239" t="str">
        <f t="shared" ca="1" si="307"/>
        <v/>
      </c>
      <c r="DB194" s="5"/>
      <c r="DC194" s="301" t="str">
        <f t="shared" ca="1" si="326"/>
        <v/>
      </c>
      <c r="DD194" s="304" t="str">
        <f t="shared" ca="1" si="329"/>
        <v/>
      </c>
      <c r="DE194" s="293" t="str">
        <f t="shared" ca="1" si="330"/>
        <v/>
      </c>
      <c r="DF194" s="293" t="str">
        <f t="shared" ca="1" si="331"/>
        <v/>
      </c>
      <c r="DG194" s="293" t="str">
        <f t="shared" ca="1" si="332"/>
        <v/>
      </c>
      <c r="DH194" s="293" t="str">
        <f t="shared" ca="1" si="333"/>
        <v/>
      </c>
      <c r="DI194" s="309" t="str">
        <f t="shared" ca="1" si="334"/>
        <v/>
      </c>
      <c r="DJ194" s="315" t="str">
        <f t="shared" ca="1" si="308"/>
        <v/>
      </c>
      <c r="DK194" s="5" t="str">
        <f t="shared" ca="1" si="335"/>
        <v/>
      </c>
      <c r="DL194" s="6"/>
      <c r="DM194" s="304"/>
      <c r="DN194" s="7"/>
      <c r="DO194" s="7"/>
      <c r="DP194" s="7"/>
      <c r="DQ194" s="7"/>
      <c r="DR194" s="298" t="str">
        <f>IFERROR(VLOOKUP($DL194,'（様式１号）３整理番号表'!$Z$19:$AB$32,3,FALSE),"")</f>
        <v/>
      </c>
      <c r="DS194" s="239" t="str">
        <f t="shared" si="309"/>
        <v/>
      </c>
      <c r="DT194" s="5"/>
      <c r="DU194" s="8"/>
      <c r="DV194" s="62" t="str">
        <f t="shared" ca="1" si="310"/>
        <v/>
      </c>
      <c r="DX194" s="320">
        <f t="shared" ca="1" si="365"/>
        <v>0</v>
      </c>
      <c r="DY194" s="320">
        <f t="shared" ca="1" si="365"/>
        <v>0</v>
      </c>
      <c r="DZ194" s="320">
        <f t="shared" ca="1" si="365"/>
        <v>0</v>
      </c>
      <c r="EA194" s="320">
        <f t="shared" ca="1" si="365"/>
        <v>0</v>
      </c>
      <c r="EB194" s="320">
        <f t="shared" ca="1" si="365"/>
        <v>0</v>
      </c>
      <c r="EC194" s="320">
        <f t="shared" ca="1" si="365"/>
        <v>0</v>
      </c>
      <c r="ED194" s="320">
        <f t="shared" ca="1" si="365"/>
        <v>0</v>
      </c>
      <c r="EE194" s="320">
        <f t="shared" ca="1" si="365"/>
        <v>0</v>
      </c>
      <c r="EF194" s="320">
        <f t="shared" ca="1" si="365"/>
        <v>0</v>
      </c>
      <c r="EG194" s="320">
        <f t="shared" ca="1" si="365"/>
        <v>0</v>
      </c>
      <c r="EH194" s="320">
        <f t="shared" ca="1" si="365"/>
        <v>0</v>
      </c>
      <c r="EI194" s="320">
        <f t="shared" ca="1" si="365"/>
        <v>0</v>
      </c>
      <c r="EJ194" s="320">
        <f t="shared" ca="1" si="365"/>
        <v>0</v>
      </c>
      <c r="EK194" s="320">
        <f t="shared" ca="1" si="365"/>
        <v>0</v>
      </c>
      <c r="EM194" s="278" t="str">
        <f t="shared" ca="1" si="360"/>
        <v/>
      </c>
      <c r="EN194" s="278" t="str">
        <f t="shared" ca="1" si="327"/>
        <v/>
      </c>
      <c r="EO194" s="278" t="str">
        <f t="shared" ca="1" si="328"/>
        <v/>
      </c>
      <c r="EP194" s="278" t="str">
        <f t="shared" ca="1" si="311"/>
        <v/>
      </c>
      <c r="EQ194" s="278" t="str">
        <f ca="1">IFERROR(INDEX('郵便番号（石川県）'!$A$3:$F$2574,MATCH(INDIRECT("'("&amp;EM194&amp;")'!E7"),'郵便番号（石川県）'!$A$3:$A$2574,0),6),"")</f>
        <v/>
      </c>
      <c r="ER194" s="278" t="str">
        <f ca="1">IFERROR(INDEX('郵便番号（石川県）'!$A$3:$F$2574,MATCH(INDIRECT("'("&amp;$EM194&amp;")'!E7"),'郵便番号（石川県）'!$A$3:$A$2574,0),5),"")</f>
        <v/>
      </c>
      <c r="ES194" s="278" t="str">
        <f t="shared" ca="1" si="312"/>
        <v/>
      </c>
      <c r="ET194" s="278" t="str">
        <f t="shared" ca="1" si="313"/>
        <v/>
      </c>
      <c r="EU194" s="278" t="str">
        <f t="shared" ca="1" si="314"/>
        <v/>
      </c>
      <c r="EV194" s="278" t="str">
        <f t="shared" ca="1" si="315"/>
        <v/>
      </c>
      <c r="EW194" s="278" t="str">
        <f t="shared" ca="1" si="316"/>
        <v/>
      </c>
      <c r="EX194" s="278" t="str">
        <f t="shared" ca="1" si="317"/>
        <v/>
      </c>
      <c r="EY194" s="278" t="str">
        <f t="shared" ca="1" si="318"/>
        <v/>
      </c>
      <c r="EZ194" s="278" t="str">
        <f t="shared" ca="1" si="319"/>
        <v/>
      </c>
      <c r="FA194" s="278" t="str">
        <f t="shared" ca="1" si="320"/>
        <v/>
      </c>
      <c r="FB194" s="661" t="str">
        <f t="shared" ca="1" si="321"/>
        <v/>
      </c>
      <c r="FC194" s="664">
        <v>184</v>
      </c>
      <c r="FD194" s="279" t="str">
        <f t="shared" ca="1" si="322"/>
        <v/>
      </c>
    </row>
    <row r="195" spans="1:160" ht="34.5" customHeight="1" x14ac:dyDescent="0.15">
      <c r="A195" s="401">
        <f t="shared" ca="1" si="24"/>
        <v>0</v>
      </c>
      <c r="B195" s="402">
        <f t="shared" si="261"/>
        <v>1</v>
      </c>
      <c r="C195" s="403">
        <f t="shared" ca="1" si="348"/>
        <v>0</v>
      </c>
      <c r="D195" s="403">
        <f t="shared" ca="1" si="349"/>
        <v>0</v>
      </c>
      <c r="E195" s="403">
        <f t="shared" ca="1" si="350"/>
        <v>0</v>
      </c>
      <c r="F195" s="403">
        <f t="shared" ca="1" si="351"/>
        <v>0</v>
      </c>
      <c r="G195" s="403">
        <f t="shared" ca="1" si="352"/>
        <v>0</v>
      </c>
      <c r="H195" s="403">
        <f t="shared" si="353"/>
        <v>0</v>
      </c>
      <c r="I195" s="403">
        <f t="shared" ca="1" si="354"/>
        <v>0</v>
      </c>
      <c r="J195" s="403">
        <f t="shared" ca="1" si="355"/>
        <v>0</v>
      </c>
      <c r="K195" s="402">
        <f t="shared" ca="1" si="356"/>
        <v>0</v>
      </c>
      <c r="L195" s="402">
        <f t="shared" ca="1" si="357"/>
        <v>0</v>
      </c>
      <c r="M195" s="402">
        <f t="shared" ca="1" si="358"/>
        <v>0</v>
      </c>
      <c r="N195" s="404" t="str">
        <f t="shared" ca="1" si="359"/>
        <v>石川県</v>
      </c>
      <c r="O195" s="63"/>
      <c r="P195" s="145" t="s">
        <v>412</v>
      </c>
      <c r="Q195" s="322" t="str">
        <f t="shared" ca="1" si="263"/>
        <v/>
      </c>
      <c r="R195" s="322" t="str">
        <f t="shared" ca="1" si="264"/>
        <v/>
      </c>
      <c r="S195" s="32" t="str">
        <f t="shared" ca="1" si="346"/>
        <v/>
      </c>
      <c r="T195" s="32" t="str">
        <f t="shared" ca="1" si="347"/>
        <v/>
      </c>
      <c r="U195" s="186" t="str">
        <f t="shared" ca="1" si="265"/>
        <v/>
      </c>
      <c r="V195" s="326">
        <f ca="1">IFERROR(VLOOKUP(U195,'（様式１号）３整理番号表'!$B$4:$H$5,2,FALSE),0)</f>
        <v>0</v>
      </c>
      <c r="W195" s="67">
        <f t="shared" ca="1" si="337"/>
        <v>0</v>
      </c>
      <c r="X195" s="23" t="str">
        <f t="shared" ca="1" si="336"/>
        <v/>
      </c>
      <c r="Y195" s="52" t="str">
        <f t="shared" ca="1" si="266"/>
        <v/>
      </c>
      <c r="Z195" s="68">
        <f ca="1">IFERROR(VLOOKUP(Y195,'（様式１号）３整理番号表'!$B$10:$H$16,2,FALSE),0)</f>
        <v>0</v>
      </c>
      <c r="AA195" s="52" t="str">
        <f t="shared" ca="1" si="267"/>
        <v/>
      </c>
      <c r="AB195" s="52" t="str">
        <f t="shared" ca="1" si="268"/>
        <v/>
      </c>
      <c r="AC195" s="68">
        <f ca="1">IFERROR(VLOOKUP(AB195,'（様式１号）３整理番号表'!$B$21:$H$22,2,FALSE),0)</f>
        <v>0</v>
      </c>
      <c r="AD195" s="52" t="str">
        <f t="shared" ca="1" si="262"/>
        <v/>
      </c>
      <c r="AE195" s="68">
        <f ca="1">IFERROR(VLOOKUP(AD195,'（様式１号）３整理番号表'!$B$26:$H$31,2,FALSE),0)</f>
        <v>0</v>
      </c>
      <c r="AF195" s="52" t="str">
        <f t="shared" ca="1" si="269"/>
        <v/>
      </c>
      <c r="AG195" s="68">
        <f ca="1">IFERROR(VLOOKUP(AF195,'（様式１号）３整理番号表'!$J$5:$N$59,2,FALSE),0)</f>
        <v>0</v>
      </c>
      <c r="AH195" s="51" t="str">
        <f t="shared" ca="1" si="270"/>
        <v/>
      </c>
      <c r="AI195" s="68">
        <f ca="1">IFERROR(VLOOKUP(AH195,'（様式１号）３整理番号表'!$P$5:$R$29,2,FALSE),0)</f>
        <v>0</v>
      </c>
      <c r="AJ195" s="71" t="str">
        <f t="shared" ca="1" si="271"/>
        <v/>
      </c>
      <c r="AK195" s="71" t="str">
        <f t="shared" ca="1" si="272"/>
        <v/>
      </c>
      <c r="AL195" s="71"/>
      <c r="AM195" s="51" t="str">
        <f t="shared" ca="1" si="273"/>
        <v/>
      </c>
      <c r="AN195" s="68">
        <f ca="1">IFERROR(VLOOKUP(AM195,'（様式１号）３整理番号表'!$P$5:$R$29,2,FALSE),0)</f>
        <v>0</v>
      </c>
      <c r="AO195" s="52" t="str">
        <f t="shared" ca="1" si="274"/>
        <v/>
      </c>
      <c r="AP195" s="68">
        <f t="shared" ca="1" si="338"/>
        <v>0</v>
      </c>
      <c r="AQ195" s="52" t="str">
        <f t="shared" ca="1" si="275"/>
        <v/>
      </c>
      <c r="AR195" s="23" t="str">
        <f t="shared" ca="1" si="276"/>
        <v/>
      </c>
      <c r="AS195" s="68" t="str">
        <f t="shared" ca="1" si="339"/>
        <v/>
      </c>
      <c r="AT195" s="188" t="str">
        <f t="shared" ca="1" si="277"/>
        <v/>
      </c>
      <c r="AU195" s="55" t="str">
        <f t="shared" ca="1" si="278"/>
        <v/>
      </c>
      <c r="AV195" s="655" t="str">
        <f t="shared" ca="1" si="362"/>
        <v/>
      </c>
      <c r="AW195" s="655" t="str">
        <f t="shared" ca="1" si="362"/>
        <v/>
      </c>
      <c r="AX195" s="655" t="str">
        <f t="shared" ca="1" si="362"/>
        <v/>
      </c>
      <c r="AY195" s="655" t="str">
        <f t="shared" ca="1" si="362"/>
        <v/>
      </c>
      <c r="AZ195" s="655" t="str">
        <f t="shared" ca="1" si="279"/>
        <v/>
      </c>
      <c r="BA195" s="655" t="str">
        <f t="shared" ca="1" si="363"/>
        <v/>
      </c>
      <c r="BB195" s="655" t="str">
        <f t="shared" ca="1" si="363"/>
        <v/>
      </c>
      <c r="BC195" s="655" t="str">
        <f t="shared" ca="1" si="363"/>
        <v/>
      </c>
      <c r="BD195" s="51" t="str">
        <f t="shared" ca="1" si="280"/>
        <v/>
      </c>
      <c r="BE195" s="52" t="str">
        <f t="shared" ca="1" si="281"/>
        <v/>
      </c>
      <c r="BF195" s="69">
        <f ca="1">IF(BD195&lt;&gt;"",INDEX('（様式１号）３整理番号表'!$AB$7:$AQ$12,MATCH(BD195,'（様式１号）３整理番号表'!$AA$7:$AA$12,0),MATCH(BE195,'（様式１号）３整理番号表'!$AB$6:$AQ$6,0)),0)</f>
        <v>0</v>
      </c>
      <c r="BG195" s="71" t="str">
        <f t="shared" ca="1" si="340"/>
        <v/>
      </c>
      <c r="BH195" s="54" t="str">
        <f t="shared" ca="1" si="341"/>
        <v/>
      </c>
      <c r="BI195" s="55" t="str">
        <f t="shared" ca="1" si="282"/>
        <v/>
      </c>
      <c r="BJ195" s="54" t="str">
        <f t="shared" ca="1" si="283"/>
        <v/>
      </c>
      <c r="BK195" s="53" t="str">
        <f t="shared" ca="1" si="284"/>
        <v/>
      </c>
      <c r="BL195" s="56" t="str">
        <f t="shared" ca="1" si="285"/>
        <v/>
      </c>
      <c r="BM195" s="57" t="str">
        <f t="shared" ca="1" si="286"/>
        <v/>
      </c>
      <c r="BN195" s="58" t="str">
        <f t="shared" ca="1" si="287"/>
        <v/>
      </c>
      <c r="BO195" s="56" t="str">
        <f t="shared" ca="1" si="288"/>
        <v/>
      </c>
      <c r="BP195" s="72" t="str">
        <f t="shared" ca="1" si="289"/>
        <v/>
      </c>
      <c r="BQ195" s="70" t="str">
        <f t="shared" ca="1" si="290"/>
        <v/>
      </c>
      <c r="BR195" s="160" t="str">
        <f t="shared" ca="1" si="323"/>
        <v/>
      </c>
      <c r="BS195" s="638" t="str">
        <f t="shared" ca="1" si="291"/>
        <v/>
      </c>
      <c r="BT195" s="51" t="str">
        <f t="shared" ca="1" si="292"/>
        <v/>
      </c>
      <c r="BU195" s="59" t="str">
        <f t="shared" ca="1" si="293"/>
        <v/>
      </c>
      <c r="BV195" s="60" t="str">
        <f t="shared" ca="1" si="294"/>
        <v/>
      </c>
      <c r="BW195" s="209">
        <f ca="1">IF('ポイント要件確認等（個別表）'!AD195=1,ROUNDDOWN('ポイント要件確認等（個別表）'!AV195,-3),IF('ポイント要件確認等（個別表）'!AD195=2,ROUNDDOWN('ポイント要件確認等（個別表）'!BH195,-3),IF('ポイント要件確認等（個別表）'!AD195=3,ROUNDDOWN('ポイント要件確認等（個別表）'!BT195,-3),0)))</f>
        <v>0</v>
      </c>
      <c r="BX195" s="60" t="str">
        <f t="shared" ca="1" si="295"/>
        <v/>
      </c>
      <c r="BY195" s="210" t="e">
        <f t="shared" ca="1" si="342"/>
        <v>#VALUE!</v>
      </c>
      <c r="BZ195" s="210">
        <f t="shared" ca="1" si="343"/>
        <v>0</v>
      </c>
      <c r="CA195" s="60" t="str">
        <f t="shared" ca="1" si="296"/>
        <v/>
      </c>
      <c r="CB195" s="60" t="str">
        <f t="shared" ca="1" si="297"/>
        <v/>
      </c>
      <c r="CC195" s="636"/>
      <c r="CD195" s="60" t="str">
        <f t="shared" ca="1" si="298"/>
        <v/>
      </c>
      <c r="CE195" s="161" t="str">
        <f t="shared" ca="1" si="299"/>
        <v/>
      </c>
      <c r="CF195" s="225" t="str">
        <f t="shared" ca="1" si="300"/>
        <v>含税額</v>
      </c>
      <c r="CG195" s="226" t="str">
        <f t="shared" ca="1" si="301"/>
        <v/>
      </c>
      <c r="CH195" s="61"/>
      <c r="CI195" s="223"/>
      <c r="CJ195" s="213">
        <v>185</v>
      </c>
      <c r="CK195" s="218"/>
      <c r="CL195" s="51"/>
      <c r="CM195" s="68" t="str">
        <f>IFERROR(VLOOKUP(CL195,'（様式１号）３整理番号表'!$T$5:$V$15,2,FALSE),"")</f>
        <v/>
      </c>
      <c r="CN195" s="52"/>
      <c r="CO195" s="68" t="str">
        <f>IFERROR(VLOOKUP(CN195,'（様式１号）３整理番号表'!$T$19:$V$24,2,FALSE),"")</f>
        <v/>
      </c>
      <c r="CP195" s="52"/>
      <c r="CQ195" s="210">
        <f t="shared" si="344"/>
        <v>0</v>
      </c>
      <c r="CR195" s="227">
        <f t="shared" si="345"/>
        <v>0</v>
      </c>
      <c r="CS195" s="335" t="str">
        <f t="shared" ca="1" si="324"/>
        <v/>
      </c>
      <c r="CT195" s="31" t="str">
        <f t="shared" ca="1" si="302"/>
        <v/>
      </c>
      <c r="CU195" s="30" t="str">
        <f t="shared" ca="1" si="325"/>
        <v/>
      </c>
      <c r="CV195" s="236" t="str">
        <f t="shared" ca="1" si="303"/>
        <v/>
      </c>
      <c r="CW195" s="236" t="str">
        <f t="shared" ca="1" si="304"/>
        <v/>
      </c>
      <c r="CX195" s="236" t="str">
        <f t="shared" ca="1" si="305"/>
        <v/>
      </c>
      <c r="CY195" s="236" t="str">
        <f t="shared" ca="1" si="306"/>
        <v/>
      </c>
      <c r="CZ195" s="296" t="str">
        <f ca="1">IFERROR(VLOOKUP($CS195,'（様式１号）３整理番号表'!$Z$19:$AB$32,3,FALSE),"")</f>
        <v/>
      </c>
      <c r="DA195" s="239" t="str">
        <f t="shared" ca="1" si="307"/>
        <v/>
      </c>
      <c r="DB195" s="5"/>
      <c r="DC195" s="301" t="str">
        <f t="shared" ca="1" si="326"/>
        <v/>
      </c>
      <c r="DD195" s="304" t="str">
        <f t="shared" ca="1" si="329"/>
        <v/>
      </c>
      <c r="DE195" s="293" t="str">
        <f t="shared" ca="1" si="330"/>
        <v/>
      </c>
      <c r="DF195" s="293" t="str">
        <f t="shared" ca="1" si="331"/>
        <v/>
      </c>
      <c r="DG195" s="293" t="str">
        <f t="shared" ca="1" si="332"/>
        <v/>
      </c>
      <c r="DH195" s="293" t="str">
        <f t="shared" ca="1" si="333"/>
        <v/>
      </c>
      <c r="DI195" s="309" t="str">
        <f t="shared" ca="1" si="334"/>
        <v/>
      </c>
      <c r="DJ195" s="315" t="str">
        <f t="shared" ca="1" si="308"/>
        <v/>
      </c>
      <c r="DK195" s="5" t="str">
        <f t="shared" ca="1" si="335"/>
        <v/>
      </c>
      <c r="DL195" s="6"/>
      <c r="DM195" s="304"/>
      <c r="DN195" s="7"/>
      <c r="DO195" s="7"/>
      <c r="DP195" s="7"/>
      <c r="DQ195" s="7"/>
      <c r="DR195" s="298" t="str">
        <f>IFERROR(VLOOKUP($DL195,'（様式１号）３整理番号表'!$Z$19:$AB$32,3,FALSE),"")</f>
        <v/>
      </c>
      <c r="DS195" s="239" t="str">
        <f t="shared" si="309"/>
        <v/>
      </c>
      <c r="DT195" s="5"/>
      <c r="DU195" s="8"/>
      <c r="DV195" s="62" t="str">
        <f t="shared" ca="1" si="310"/>
        <v/>
      </c>
      <c r="DX195" s="320">
        <f t="shared" ca="1" si="365"/>
        <v>0</v>
      </c>
      <c r="DY195" s="320">
        <f t="shared" ca="1" si="365"/>
        <v>0</v>
      </c>
      <c r="DZ195" s="320">
        <f t="shared" ca="1" si="365"/>
        <v>0</v>
      </c>
      <c r="EA195" s="320">
        <f t="shared" ca="1" si="365"/>
        <v>0</v>
      </c>
      <c r="EB195" s="320">
        <f t="shared" ca="1" si="365"/>
        <v>0</v>
      </c>
      <c r="EC195" s="320">
        <f t="shared" ca="1" si="365"/>
        <v>0</v>
      </c>
      <c r="ED195" s="320">
        <f t="shared" ca="1" si="365"/>
        <v>0</v>
      </c>
      <c r="EE195" s="320">
        <f t="shared" ca="1" si="365"/>
        <v>0</v>
      </c>
      <c r="EF195" s="320">
        <f t="shared" ca="1" si="365"/>
        <v>0</v>
      </c>
      <c r="EG195" s="320">
        <f t="shared" ca="1" si="365"/>
        <v>0</v>
      </c>
      <c r="EH195" s="320">
        <f t="shared" ca="1" si="365"/>
        <v>0</v>
      </c>
      <c r="EI195" s="320">
        <f t="shared" ca="1" si="365"/>
        <v>0</v>
      </c>
      <c r="EJ195" s="320">
        <f t="shared" ca="1" si="365"/>
        <v>0</v>
      </c>
      <c r="EK195" s="320">
        <f t="shared" ca="1" si="365"/>
        <v>0</v>
      </c>
      <c r="EM195" s="278" t="str">
        <f t="shared" ca="1" si="360"/>
        <v/>
      </c>
      <c r="EN195" s="278" t="str">
        <f t="shared" ca="1" si="327"/>
        <v/>
      </c>
      <c r="EO195" s="278" t="str">
        <f t="shared" ca="1" si="328"/>
        <v/>
      </c>
      <c r="EP195" s="278" t="str">
        <f t="shared" ca="1" si="311"/>
        <v/>
      </c>
      <c r="EQ195" s="278" t="str">
        <f ca="1">IFERROR(INDEX('郵便番号（石川県）'!$A$3:$F$2574,MATCH(INDIRECT("'("&amp;EM195&amp;")'!E7"),'郵便番号（石川県）'!$A$3:$A$2574,0),6),"")</f>
        <v/>
      </c>
      <c r="ER195" s="278" t="str">
        <f ca="1">IFERROR(INDEX('郵便番号（石川県）'!$A$3:$F$2574,MATCH(INDIRECT("'("&amp;$EM195&amp;")'!E7"),'郵便番号（石川県）'!$A$3:$A$2574,0),5),"")</f>
        <v/>
      </c>
      <c r="ES195" s="278" t="str">
        <f t="shared" ca="1" si="312"/>
        <v/>
      </c>
      <c r="ET195" s="278" t="str">
        <f t="shared" ca="1" si="313"/>
        <v/>
      </c>
      <c r="EU195" s="278" t="str">
        <f t="shared" ca="1" si="314"/>
        <v/>
      </c>
      <c r="EV195" s="278" t="str">
        <f t="shared" ca="1" si="315"/>
        <v/>
      </c>
      <c r="EW195" s="278" t="str">
        <f t="shared" ca="1" si="316"/>
        <v/>
      </c>
      <c r="EX195" s="278" t="str">
        <f t="shared" ca="1" si="317"/>
        <v/>
      </c>
      <c r="EY195" s="278" t="str">
        <f t="shared" ca="1" si="318"/>
        <v/>
      </c>
      <c r="EZ195" s="278" t="str">
        <f t="shared" ca="1" si="319"/>
        <v/>
      </c>
      <c r="FA195" s="278" t="str">
        <f t="shared" ca="1" si="320"/>
        <v/>
      </c>
      <c r="FB195" s="661" t="str">
        <f t="shared" ca="1" si="321"/>
        <v/>
      </c>
      <c r="FC195" s="663">
        <v>185</v>
      </c>
      <c r="FD195" s="279" t="str">
        <f t="shared" ca="1" si="322"/>
        <v/>
      </c>
    </row>
    <row r="196" spans="1:160" ht="34.5" customHeight="1" x14ac:dyDescent="0.15">
      <c r="A196" s="401">
        <f t="shared" ca="1" si="24"/>
        <v>0</v>
      </c>
      <c r="B196" s="402">
        <f t="shared" si="261"/>
        <v>1</v>
      </c>
      <c r="C196" s="403">
        <f t="shared" ca="1" si="348"/>
        <v>0</v>
      </c>
      <c r="D196" s="403">
        <f t="shared" ca="1" si="349"/>
        <v>0</v>
      </c>
      <c r="E196" s="403">
        <f t="shared" ca="1" si="350"/>
        <v>0</v>
      </c>
      <c r="F196" s="403">
        <f t="shared" ca="1" si="351"/>
        <v>0</v>
      </c>
      <c r="G196" s="403">
        <f t="shared" ca="1" si="352"/>
        <v>0</v>
      </c>
      <c r="H196" s="403">
        <f t="shared" si="353"/>
        <v>0</v>
      </c>
      <c r="I196" s="403">
        <f t="shared" ca="1" si="354"/>
        <v>0</v>
      </c>
      <c r="J196" s="403">
        <f t="shared" ca="1" si="355"/>
        <v>0</v>
      </c>
      <c r="K196" s="402">
        <f t="shared" ca="1" si="356"/>
        <v>0</v>
      </c>
      <c r="L196" s="402">
        <f t="shared" ca="1" si="357"/>
        <v>0</v>
      </c>
      <c r="M196" s="402">
        <f t="shared" ca="1" si="358"/>
        <v>0</v>
      </c>
      <c r="N196" s="404" t="str">
        <f t="shared" ca="1" si="359"/>
        <v>石川県</v>
      </c>
      <c r="O196" s="63"/>
      <c r="P196" s="145" t="s">
        <v>412</v>
      </c>
      <c r="Q196" s="322" t="str">
        <f t="shared" ca="1" si="263"/>
        <v/>
      </c>
      <c r="R196" s="322" t="str">
        <f t="shared" ca="1" si="264"/>
        <v/>
      </c>
      <c r="S196" s="32" t="str">
        <f t="shared" ca="1" si="346"/>
        <v/>
      </c>
      <c r="T196" s="32" t="str">
        <f t="shared" ca="1" si="347"/>
        <v/>
      </c>
      <c r="U196" s="186" t="str">
        <f t="shared" ca="1" si="265"/>
        <v/>
      </c>
      <c r="V196" s="326">
        <f ca="1">IFERROR(VLOOKUP(U196,'（様式１号）３整理番号表'!$B$4:$H$5,2,FALSE),0)</f>
        <v>0</v>
      </c>
      <c r="W196" s="67">
        <f t="shared" ca="1" si="337"/>
        <v>0</v>
      </c>
      <c r="X196" s="23" t="str">
        <f t="shared" ca="1" si="336"/>
        <v/>
      </c>
      <c r="Y196" s="52" t="str">
        <f t="shared" ca="1" si="266"/>
        <v/>
      </c>
      <c r="Z196" s="68">
        <f ca="1">IFERROR(VLOOKUP(Y196,'（様式１号）３整理番号表'!$B$10:$H$16,2,FALSE),0)</f>
        <v>0</v>
      </c>
      <c r="AA196" s="52" t="str">
        <f t="shared" ca="1" si="267"/>
        <v/>
      </c>
      <c r="AB196" s="52" t="str">
        <f t="shared" ca="1" si="268"/>
        <v/>
      </c>
      <c r="AC196" s="68">
        <f ca="1">IFERROR(VLOOKUP(AB196,'（様式１号）３整理番号表'!$B$21:$H$22,2,FALSE),0)</f>
        <v>0</v>
      </c>
      <c r="AD196" s="52" t="str">
        <f t="shared" ca="1" si="262"/>
        <v/>
      </c>
      <c r="AE196" s="68">
        <f ca="1">IFERROR(VLOOKUP(AD196,'（様式１号）３整理番号表'!$B$26:$H$31,2,FALSE),0)</f>
        <v>0</v>
      </c>
      <c r="AF196" s="52" t="str">
        <f t="shared" ca="1" si="269"/>
        <v/>
      </c>
      <c r="AG196" s="68">
        <f ca="1">IFERROR(VLOOKUP(AF196,'（様式１号）３整理番号表'!$J$5:$N$59,2,FALSE),0)</f>
        <v>0</v>
      </c>
      <c r="AH196" s="51" t="str">
        <f t="shared" ca="1" si="270"/>
        <v/>
      </c>
      <c r="AI196" s="68">
        <f ca="1">IFERROR(VLOOKUP(AH196,'（様式１号）３整理番号表'!$P$5:$R$29,2,FALSE),0)</f>
        <v>0</v>
      </c>
      <c r="AJ196" s="71" t="str">
        <f t="shared" ca="1" si="271"/>
        <v/>
      </c>
      <c r="AK196" s="71" t="str">
        <f t="shared" ca="1" si="272"/>
        <v/>
      </c>
      <c r="AL196" s="71"/>
      <c r="AM196" s="51" t="str">
        <f t="shared" ca="1" si="273"/>
        <v/>
      </c>
      <c r="AN196" s="68">
        <f ca="1">IFERROR(VLOOKUP(AM196,'（様式１号）３整理番号表'!$P$5:$R$29,2,FALSE),0)</f>
        <v>0</v>
      </c>
      <c r="AO196" s="52" t="str">
        <f t="shared" ca="1" si="274"/>
        <v/>
      </c>
      <c r="AP196" s="68">
        <f t="shared" ca="1" si="338"/>
        <v>0</v>
      </c>
      <c r="AQ196" s="52" t="str">
        <f t="shared" ca="1" si="275"/>
        <v/>
      </c>
      <c r="AR196" s="23" t="str">
        <f t="shared" ca="1" si="276"/>
        <v/>
      </c>
      <c r="AS196" s="68" t="str">
        <f t="shared" ca="1" si="339"/>
        <v/>
      </c>
      <c r="AT196" s="188" t="str">
        <f t="shared" ca="1" si="277"/>
        <v/>
      </c>
      <c r="AU196" s="55" t="str">
        <f t="shared" ca="1" si="278"/>
        <v/>
      </c>
      <c r="AV196" s="655" t="str">
        <f t="shared" ca="1" si="362"/>
        <v/>
      </c>
      <c r="AW196" s="655" t="str">
        <f t="shared" ca="1" si="362"/>
        <v/>
      </c>
      <c r="AX196" s="655" t="str">
        <f t="shared" ca="1" si="362"/>
        <v/>
      </c>
      <c r="AY196" s="655" t="str">
        <f t="shared" ca="1" si="362"/>
        <v/>
      </c>
      <c r="AZ196" s="655" t="str">
        <f t="shared" ca="1" si="279"/>
        <v/>
      </c>
      <c r="BA196" s="655" t="str">
        <f t="shared" ca="1" si="363"/>
        <v/>
      </c>
      <c r="BB196" s="655" t="str">
        <f t="shared" ca="1" si="363"/>
        <v/>
      </c>
      <c r="BC196" s="655" t="str">
        <f t="shared" ca="1" si="363"/>
        <v/>
      </c>
      <c r="BD196" s="51" t="str">
        <f t="shared" ca="1" si="280"/>
        <v/>
      </c>
      <c r="BE196" s="52" t="str">
        <f t="shared" ca="1" si="281"/>
        <v/>
      </c>
      <c r="BF196" s="69">
        <f ca="1">IF(BD196&lt;&gt;"",INDEX('（様式１号）３整理番号表'!$AB$7:$AQ$12,MATCH(BD196,'（様式１号）３整理番号表'!$AA$7:$AA$12,0),MATCH(BE196,'（様式１号）３整理番号表'!$AB$6:$AQ$6,0)),0)</f>
        <v>0</v>
      </c>
      <c r="BG196" s="71" t="str">
        <f t="shared" ca="1" si="340"/>
        <v/>
      </c>
      <c r="BH196" s="54" t="str">
        <f t="shared" ca="1" si="341"/>
        <v/>
      </c>
      <c r="BI196" s="55" t="str">
        <f t="shared" ca="1" si="282"/>
        <v/>
      </c>
      <c r="BJ196" s="54" t="str">
        <f t="shared" ca="1" si="283"/>
        <v/>
      </c>
      <c r="BK196" s="53" t="str">
        <f t="shared" ca="1" si="284"/>
        <v/>
      </c>
      <c r="BL196" s="56" t="str">
        <f t="shared" ca="1" si="285"/>
        <v/>
      </c>
      <c r="BM196" s="57" t="str">
        <f t="shared" ca="1" si="286"/>
        <v/>
      </c>
      <c r="BN196" s="58" t="str">
        <f t="shared" ca="1" si="287"/>
        <v/>
      </c>
      <c r="BO196" s="56" t="str">
        <f t="shared" ca="1" si="288"/>
        <v/>
      </c>
      <c r="BP196" s="72" t="str">
        <f t="shared" ca="1" si="289"/>
        <v/>
      </c>
      <c r="BQ196" s="70" t="str">
        <f t="shared" ca="1" si="290"/>
        <v/>
      </c>
      <c r="BR196" s="160" t="str">
        <f t="shared" ca="1" si="323"/>
        <v/>
      </c>
      <c r="BS196" s="638" t="str">
        <f t="shared" ca="1" si="291"/>
        <v/>
      </c>
      <c r="BT196" s="51" t="str">
        <f t="shared" ca="1" si="292"/>
        <v/>
      </c>
      <c r="BU196" s="59" t="str">
        <f t="shared" ca="1" si="293"/>
        <v/>
      </c>
      <c r="BV196" s="60" t="str">
        <f t="shared" ca="1" si="294"/>
        <v/>
      </c>
      <c r="BW196" s="209">
        <f ca="1">IF('ポイント要件確認等（個別表）'!AD196=1,ROUNDDOWN('ポイント要件確認等（個別表）'!AV196,-3),IF('ポイント要件確認等（個別表）'!AD196=2,ROUNDDOWN('ポイント要件確認等（個別表）'!BH196,-3),IF('ポイント要件確認等（個別表）'!AD196=3,ROUNDDOWN('ポイント要件確認等（個別表）'!BT196,-3),0)))</f>
        <v>0</v>
      </c>
      <c r="BX196" s="60" t="str">
        <f t="shared" ca="1" si="295"/>
        <v/>
      </c>
      <c r="BY196" s="210" t="e">
        <f t="shared" ca="1" si="342"/>
        <v>#VALUE!</v>
      </c>
      <c r="BZ196" s="210">
        <f t="shared" ca="1" si="343"/>
        <v>0</v>
      </c>
      <c r="CA196" s="60" t="str">
        <f t="shared" ca="1" si="296"/>
        <v/>
      </c>
      <c r="CB196" s="60" t="str">
        <f t="shared" ca="1" si="297"/>
        <v/>
      </c>
      <c r="CC196" s="636"/>
      <c r="CD196" s="60" t="str">
        <f t="shared" ca="1" si="298"/>
        <v/>
      </c>
      <c r="CE196" s="161" t="str">
        <f t="shared" ca="1" si="299"/>
        <v/>
      </c>
      <c r="CF196" s="225" t="str">
        <f t="shared" ca="1" si="300"/>
        <v>含税額</v>
      </c>
      <c r="CG196" s="226" t="str">
        <f t="shared" ca="1" si="301"/>
        <v/>
      </c>
      <c r="CH196" s="61"/>
      <c r="CI196" s="223"/>
      <c r="CJ196" s="213">
        <v>186</v>
      </c>
      <c r="CK196" s="218"/>
      <c r="CL196" s="51"/>
      <c r="CM196" s="68" t="str">
        <f>IFERROR(VLOOKUP(CL196,'（様式１号）３整理番号表'!$T$5:$V$15,2,FALSE),"")</f>
        <v/>
      </c>
      <c r="CN196" s="52"/>
      <c r="CO196" s="68" t="str">
        <f>IFERROR(VLOOKUP(CN196,'（様式１号）３整理番号表'!$T$19:$V$24,2,FALSE),"")</f>
        <v/>
      </c>
      <c r="CP196" s="52"/>
      <c r="CQ196" s="210">
        <f t="shared" si="344"/>
        <v>0</v>
      </c>
      <c r="CR196" s="227">
        <f t="shared" si="345"/>
        <v>0</v>
      </c>
      <c r="CS196" s="335" t="str">
        <f t="shared" ca="1" si="324"/>
        <v/>
      </c>
      <c r="CT196" s="31" t="str">
        <f t="shared" ca="1" si="302"/>
        <v/>
      </c>
      <c r="CU196" s="30" t="str">
        <f t="shared" ca="1" si="325"/>
        <v/>
      </c>
      <c r="CV196" s="236" t="str">
        <f t="shared" ca="1" si="303"/>
        <v/>
      </c>
      <c r="CW196" s="236" t="str">
        <f t="shared" ca="1" si="304"/>
        <v/>
      </c>
      <c r="CX196" s="236" t="str">
        <f t="shared" ca="1" si="305"/>
        <v/>
      </c>
      <c r="CY196" s="236" t="str">
        <f t="shared" ca="1" si="306"/>
        <v/>
      </c>
      <c r="CZ196" s="296" t="str">
        <f ca="1">IFERROR(VLOOKUP($CS196,'（様式１号）３整理番号表'!$Z$19:$AB$32,3,FALSE),"")</f>
        <v/>
      </c>
      <c r="DA196" s="239" t="str">
        <f t="shared" ca="1" si="307"/>
        <v/>
      </c>
      <c r="DB196" s="5"/>
      <c r="DC196" s="301" t="str">
        <f t="shared" ca="1" si="326"/>
        <v/>
      </c>
      <c r="DD196" s="304" t="str">
        <f t="shared" ca="1" si="329"/>
        <v/>
      </c>
      <c r="DE196" s="293" t="str">
        <f t="shared" ca="1" si="330"/>
        <v/>
      </c>
      <c r="DF196" s="293" t="str">
        <f t="shared" ca="1" si="331"/>
        <v/>
      </c>
      <c r="DG196" s="293" t="str">
        <f t="shared" ca="1" si="332"/>
        <v/>
      </c>
      <c r="DH196" s="293" t="str">
        <f t="shared" ca="1" si="333"/>
        <v/>
      </c>
      <c r="DI196" s="309" t="str">
        <f t="shared" ca="1" si="334"/>
        <v/>
      </c>
      <c r="DJ196" s="315" t="str">
        <f t="shared" ca="1" si="308"/>
        <v/>
      </c>
      <c r="DK196" s="5" t="str">
        <f t="shared" ca="1" si="335"/>
        <v/>
      </c>
      <c r="DL196" s="6"/>
      <c r="DM196" s="304"/>
      <c r="DN196" s="7"/>
      <c r="DO196" s="7"/>
      <c r="DP196" s="7"/>
      <c r="DQ196" s="7"/>
      <c r="DR196" s="298" t="str">
        <f>IFERROR(VLOOKUP($DL196,'（様式１号）３整理番号表'!$Z$19:$AB$32,3,FALSE),"")</f>
        <v/>
      </c>
      <c r="DS196" s="239" t="str">
        <f t="shared" si="309"/>
        <v/>
      </c>
      <c r="DT196" s="5"/>
      <c r="DU196" s="8"/>
      <c r="DV196" s="62" t="str">
        <f t="shared" ca="1" si="310"/>
        <v/>
      </c>
      <c r="DX196" s="320">
        <f t="shared" ca="1" si="365"/>
        <v>0</v>
      </c>
      <c r="DY196" s="320">
        <f t="shared" ca="1" si="365"/>
        <v>0</v>
      </c>
      <c r="DZ196" s="320">
        <f t="shared" ca="1" si="365"/>
        <v>0</v>
      </c>
      <c r="EA196" s="320">
        <f t="shared" ca="1" si="365"/>
        <v>0</v>
      </c>
      <c r="EB196" s="320">
        <f t="shared" ca="1" si="365"/>
        <v>0</v>
      </c>
      <c r="EC196" s="320">
        <f t="shared" ca="1" si="365"/>
        <v>0</v>
      </c>
      <c r="ED196" s="320">
        <f t="shared" ca="1" si="365"/>
        <v>0</v>
      </c>
      <c r="EE196" s="320">
        <f t="shared" ca="1" si="365"/>
        <v>0</v>
      </c>
      <c r="EF196" s="320">
        <f t="shared" ca="1" si="365"/>
        <v>0</v>
      </c>
      <c r="EG196" s="320">
        <f t="shared" ca="1" si="365"/>
        <v>0</v>
      </c>
      <c r="EH196" s="320">
        <f t="shared" ca="1" si="365"/>
        <v>0</v>
      </c>
      <c r="EI196" s="320">
        <f t="shared" ca="1" si="365"/>
        <v>0</v>
      </c>
      <c r="EJ196" s="320">
        <f t="shared" ca="1" si="365"/>
        <v>0</v>
      </c>
      <c r="EK196" s="320">
        <f t="shared" ca="1" si="365"/>
        <v>0</v>
      </c>
      <c r="EM196" s="278" t="str">
        <f t="shared" ca="1" si="360"/>
        <v/>
      </c>
      <c r="EN196" s="278" t="str">
        <f t="shared" ca="1" si="327"/>
        <v/>
      </c>
      <c r="EO196" s="278" t="str">
        <f t="shared" ca="1" si="328"/>
        <v/>
      </c>
      <c r="EP196" s="278" t="str">
        <f t="shared" ca="1" si="311"/>
        <v/>
      </c>
      <c r="EQ196" s="278" t="str">
        <f ca="1">IFERROR(INDEX('郵便番号（石川県）'!$A$3:$F$2574,MATCH(INDIRECT("'("&amp;EM196&amp;")'!E7"),'郵便番号（石川県）'!$A$3:$A$2574,0),6),"")</f>
        <v/>
      </c>
      <c r="ER196" s="278" t="str">
        <f ca="1">IFERROR(INDEX('郵便番号（石川県）'!$A$3:$F$2574,MATCH(INDIRECT("'("&amp;$EM196&amp;")'!E7"),'郵便番号（石川県）'!$A$3:$A$2574,0),5),"")</f>
        <v/>
      </c>
      <c r="ES196" s="278" t="str">
        <f t="shared" ca="1" si="312"/>
        <v/>
      </c>
      <c r="ET196" s="278" t="str">
        <f t="shared" ca="1" si="313"/>
        <v/>
      </c>
      <c r="EU196" s="278" t="str">
        <f t="shared" ca="1" si="314"/>
        <v/>
      </c>
      <c r="EV196" s="278" t="str">
        <f t="shared" ca="1" si="315"/>
        <v/>
      </c>
      <c r="EW196" s="278" t="str">
        <f t="shared" ca="1" si="316"/>
        <v/>
      </c>
      <c r="EX196" s="278" t="str">
        <f t="shared" ca="1" si="317"/>
        <v/>
      </c>
      <c r="EY196" s="278" t="str">
        <f t="shared" ca="1" si="318"/>
        <v/>
      </c>
      <c r="EZ196" s="278" t="str">
        <f t="shared" ca="1" si="319"/>
        <v/>
      </c>
      <c r="FA196" s="278" t="str">
        <f t="shared" ca="1" si="320"/>
        <v/>
      </c>
      <c r="FB196" s="661" t="str">
        <f t="shared" ca="1" si="321"/>
        <v/>
      </c>
      <c r="FC196" s="664">
        <v>186</v>
      </c>
      <c r="FD196" s="279" t="str">
        <f t="shared" ca="1" si="322"/>
        <v/>
      </c>
    </row>
    <row r="197" spans="1:160" ht="34.5" customHeight="1" x14ac:dyDescent="0.15">
      <c r="A197" s="401">
        <f t="shared" ca="1" si="24"/>
        <v>0</v>
      </c>
      <c r="B197" s="402">
        <f t="shared" si="261"/>
        <v>1</v>
      </c>
      <c r="C197" s="403">
        <f t="shared" ca="1" si="348"/>
        <v>0</v>
      </c>
      <c r="D197" s="403">
        <f t="shared" ca="1" si="349"/>
        <v>0</v>
      </c>
      <c r="E197" s="403">
        <f t="shared" ca="1" si="350"/>
        <v>0</v>
      </c>
      <c r="F197" s="403">
        <f t="shared" ca="1" si="351"/>
        <v>0</v>
      </c>
      <c r="G197" s="403">
        <f t="shared" ca="1" si="352"/>
        <v>0</v>
      </c>
      <c r="H197" s="403">
        <f t="shared" si="353"/>
        <v>0</v>
      </c>
      <c r="I197" s="403">
        <f t="shared" ca="1" si="354"/>
        <v>0</v>
      </c>
      <c r="J197" s="403">
        <f t="shared" ca="1" si="355"/>
        <v>0</v>
      </c>
      <c r="K197" s="402">
        <f t="shared" ca="1" si="356"/>
        <v>0</v>
      </c>
      <c r="L197" s="402">
        <f t="shared" ca="1" si="357"/>
        <v>0</v>
      </c>
      <c r="M197" s="402">
        <f t="shared" ca="1" si="358"/>
        <v>0</v>
      </c>
      <c r="N197" s="404" t="str">
        <f t="shared" ca="1" si="359"/>
        <v>石川県</v>
      </c>
      <c r="O197" s="63"/>
      <c r="P197" s="145" t="s">
        <v>412</v>
      </c>
      <c r="Q197" s="322" t="str">
        <f t="shared" ca="1" si="263"/>
        <v/>
      </c>
      <c r="R197" s="322" t="str">
        <f t="shared" ca="1" si="264"/>
        <v/>
      </c>
      <c r="S197" s="32" t="str">
        <f t="shared" ca="1" si="346"/>
        <v/>
      </c>
      <c r="T197" s="32" t="str">
        <f t="shared" ca="1" si="347"/>
        <v/>
      </c>
      <c r="U197" s="186" t="str">
        <f t="shared" ca="1" si="265"/>
        <v/>
      </c>
      <c r="V197" s="326">
        <f ca="1">IFERROR(VLOOKUP(U197,'（様式１号）３整理番号表'!$B$4:$H$5,2,FALSE),0)</f>
        <v>0</v>
      </c>
      <c r="W197" s="67">
        <f t="shared" ca="1" si="337"/>
        <v>0</v>
      </c>
      <c r="X197" s="23" t="str">
        <f t="shared" ca="1" si="336"/>
        <v/>
      </c>
      <c r="Y197" s="52" t="str">
        <f t="shared" ca="1" si="266"/>
        <v/>
      </c>
      <c r="Z197" s="68">
        <f ca="1">IFERROR(VLOOKUP(Y197,'（様式１号）３整理番号表'!$B$10:$H$16,2,FALSE),0)</f>
        <v>0</v>
      </c>
      <c r="AA197" s="52" t="str">
        <f t="shared" ca="1" si="267"/>
        <v/>
      </c>
      <c r="AB197" s="52" t="str">
        <f t="shared" ca="1" si="268"/>
        <v/>
      </c>
      <c r="AC197" s="68">
        <f ca="1">IFERROR(VLOOKUP(AB197,'（様式１号）３整理番号表'!$B$21:$H$22,2,FALSE),0)</f>
        <v>0</v>
      </c>
      <c r="AD197" s="52" t="str">
        <f t="shared" ca="1" si="262"/>
        <v/>
      </c>
      <c r="AE197" s="68">
        <f ca="1">IFERROR(VLOOKUP(AD197,'（様式１号）３整理番号表'!$B$26:$H$31,2,FALSE),0)</f>
        <v>0</v>
      </c>
      <c r="AF197" s="52" t="str">
        <f t="shared" ca="1" si="269"/>
        <v/>
      </c>
      <c r="AG197" s="68">
        <f ca="1">IFERROR(VLOOKUP(AF197,'（様式１号）３整理番号表'!$J$5:$N$59,2,FALSE),0)</f>
        <v>0</v>
      </c>
      <c r="AH197" s="51" t="str">
        <f t="shared" ca="1" si="270"/>
        <v/>
      </c>
      <c r="AI197" s="68">
        <f ca="1">IFERROR(VLOOKUP(AH197,'（様式１号）３整理番号表'!$P$5:$R$29,2,FALSE),0)</f>
        <v>0</v>
      </c>
      <c r="AJ197" s="71" t="str">
        <f t="shared" ca="1" si="271"/>
        <v/>
      </c>
      <c r="AK197" s="71" t="str">
        <f t="shared" ca="1" si="272"/>
        <v/>
      </c>
      <c r="AL197" s="71"/>
      <c r="AM197" s="51" t="str">
        <f t="shared" ca="1" si="273"/>
        <v/>
      </c>
      <c r="AN197" s="68">
        <f ca="1">IFERROR(VLOOKUP(AM197,'（様式１号）３整理番号表'!$P$5:$R$29,2,FALSE),0)</f>
        <v>0</v>
      </c>
      <c r="AO197" s="52" t="str">
        <f t="shared" ca="1" si="274"/>
        <v/>
      </c>
      <c r="AP197" s="68">
        <f t="shared" ca="1" si="338"/>
        <v>0</v>
      </c>
      <c r="AQ197" s="52" t="str">
        <f t="shared" ca="1" si="275"/>
        <v/>
      </c>
      <c r="AR197" s="23" t="str">
        <f t="shared" ca="1" si="276"/>
        <v/>
      </c>
      <c r="AS197" s="68" t="str">
        <f t="shared" ca="1" si="339"/>
        <v/>
      </c>
      <c r="AT197" s="188" t="str">
        <f t="shared" ca="1" si="277"/>
        <v/>
      </c>
      <c r="AU197" s="55" t="str">
        <f t="shared" ca="1" si="278"/>
        <v/>
      </c>
      <c r="AV197" s="655" t="str">
        <f t="shared" ca="1" si="362"/>
        <v/>
      </c>
      <c r="AW197" s="655" t="str">
        <f t="shared" ca="1" si="362"/>
        <v/>
      </c>
      <c r="AX197" s="655" t="str">
        <f t="shared" ca="1" si="362"/>
        <v/>
      </c>
      <c r="AY197" s="655" t="str">
        <f t="shared" ca="1" si="362"/>
        <v/>
      </c>
      <c r="AZ197" s="655" t="str">
        <f t="shared" ca="1" si="279"/>
        <v/>
      </c>
      <c r="BA197" s="655" t="str">
        <f t="shared" ca="1" si="363"/>
        <v/>
      </c>
      <c r="BB197" s="655" t="str">
        <f t="shared" ca="1" si="363"/>
        <v/>
      </c>
      <c r="BC197" s="655" t="str">
        <f t="shared" ca="1" si="363"/>
        <v/>
      </c>
      <c r="BD197" s="51" t="str">
        <f t="shared" ca="1" si="280"/>
        <v/>
      </c>
      <c r="BE197" s="52" t="str">
        <f t="shared" ca="1" si="281"/>
        <v/>
      </c>
      <c r="BF197" s="69">
        <f ca="1">IF(BD197&lt;&gt;"",INDEX('（様式１号）３整理番号表'!$AB$7:$AQ$12,MATCH(BD197,'（様式１号）３整理番号表'!$AA$7:$AA$12,0),MATCH(BE197,'（様式１号）３整理番号表'!$AB$6:$AQ$6,0)),0)</f>
        <v>0</v>
      </c>
      <c r="BG197" s="71" t="str">
        <f t="shared" ca="1" si="340"/>
        <v/>
      </c>
      <c r="BH197" s="54" t="str">
        <f t="shared" ca="1" si="341"/>
        <v/>
      </c>
      <c r="BI197" s="55" t="str">
        <f t="shared" ca="1" si="282"/>
        <v/>
      </c>
      <c r="BJ197" s="54" t="str">
        <f t="shared" ca="1" si="283"/>
        <v/>
      </c>
      <c r="BK197" s="53" t="str">
        <f t="shared" ca="1" si="284"/>
        <v/>
      </c>
      <c r="BL197" s="56" t="str">
        <f t="shared" ca="1" si="285"/>
        <v/>
      </c>
      <c r="BM197" s="57" t="str">
        <f t="shared" ca="1" si="286"/>
        <v/>
      </c>
      <c r="BN197" s="58" t="str">
        <f t="shared" ca="1" si="287"/>
        <v/>
      </c>
      <c r="BO197" s="56" t="str">
        <f t="shared" ca="1" si="288"/>
        <v/>
      </c>
      <c r="BP197" s="72" t="str">
        <f t="shared" ca="1" si="289"/>
        <v/>
      </c>
      <c r="BQ197" s="70" t="str">
        <f t="shared" ca="1" si="290"/>
        <v/>
      </c>
      <c r="BR197" s="160" t="str">
        <f t="shared" ca="1" si="323"/>
        <v/>
      </c>
      <c r="BS197" s="638" t="str">
        <f t="shared" ca="1" si="291"/>
        <v/>
      </c>
      <c r="BT197" s="51" t="str">
        <f t="shared" ca="1" si="292"/>
        <v/>
      </c>
      <c r="BU197" s="59" t="str">
        <f t="shared" ca="1" si="293"/>
        <v/>
      </c>
      <c r="BV197" s="60" t="str">
        <f t="shared" ca="1" si="294"/>
        <v/>
      </c>
      <c r="BW197" s="209">
        <f ca="1">IF('ポイント要件確認等（個別表）'!AD197=1,ROUNDDOWN('ポイント要件確認等（個別表）'!AV197,-3),IF('ポイント要件確認等（個別表）'!AD197=2,ROUNDDOWN('ポイント要件確認等（個別表）'!BH197,-3),IF('ポイント要件確認等（個別表）'!AD197=3,ROUNDDOWN('ポイント要件確認等（個別表）'!BT197,-3),0)))</f>
        <v>0</v>
      </c>
      <c r="BX197" s="60" t="str">
        <f t="shared" ca="1" si="295"/>
        <v/>
      </c>
      <c r="BY197" s="210" t="e">
        <f t="shared" ca="1" si="342"/>
        <v>#VALUE!</v>
      </c>
      <c r="BZ197" s="210">
        <f t="shared" ca="1" si="343"/>
        <v>0</v>
      </c>
      <c r="CA197" s="60" t="str">
        <f t="shared" ca="1" si="296"/>
        <v/>
      </c>
      <c r="CB197" s="60" t="str">
        <f t="shared" ca="1" si="297"/>
        <v/>
      </c>
      <c r="CC197" s="636"/>
      <c r="CD197" s="60" t="str">
        <f t="shared" ca="1" si="298"/>
        <v/>
      </c>
      <c r="CE197" s="161" t="str">
        <f t="shared" ca="1" si="299"/>
        <v/>
      </c>
      <c r="CF197" s="225" t="str">
        <f t="shared" ca="1" si="300"/>
        <v>含税額</v>
      </c>
      <c r="CG197" s="226" t="str">
        <f t="shared" ca="1" si="301"/>
        <v/>
      </c>
      <c r="CH197" s="61"/>
      <c r="CI197" s="223"/>
      <c r="CJ197" s="213">
        <v>187</v>
      </c>
      <c r="CK197" s="218"/>
      <c r="CL197" s="51"/>
      <c r="CM197" s="68" t="str">
        <f>IFERROR(VLOOKUP(CL197,'（様式１号）３整理番号表'!$T$5:$V$15,2,FALSE),"")</f>
        <v/>
      </c>
      <c r="CN197" s="52"/>
      <c r="CO197" s="68" t="str">
        <f>IFERROR(VLOOKUP(CN197,'（様式１号）３整理番号表'!$T$19:$V$24,2,FALSE),"")</f>
        <v/>
      </c>
      <c r="CP197" s="52"/>
      <c r="CQ197" s="210">
        <f t="shared" si="344"/>
        <v>0</v>
      </c>
      <c r="CR197" s="227">
        <f t="shared" si="345"/>
        <v>0</v>
      </c>
      <c r="CS197" s="335" t="str">
        <f t="shared" ca="1" si="324"/>
        <v/>
      </c>
      <c r="CT197" s="31" t="str">
        <f t="shared" ca="1" si="302"/>
        <v/>
      </c>
      <c r="CU197" s="30" t="str">
        <f t="shared" ca="1" si="325"/>
        <v/>
      </c>
      <c r="CV197" s="236" t="str">
        <f t="shared" ca="1" si="303"/>
        <v/>
      </c>
      <c r="CW197" s="236" t="str">
        <f t="shared" ca="1" si="304"/>
        <v/>
      </c>
      <c r="CX197" s="236" t="str">
        <f t="shared" ca="1" si="305"/>
        <v/>
      </c>
      <c r="CY197" s="236" t="str">
        <f t="shared" ca="1" si="306"/>
        <v/>
      </c>
      <c r="CZ197" s="296" t="str">
        <f ca="1">IFERROR(VLOOKUP($CS197,'（様式１号）３整理番号表'!$Z$19:$AB$32,3,FALSE),"")</f>
        <v/>
      </c>
      <c r="DA197" s="239" t="str">
        <f t="shared" ca="1" si="307"/>
        <v/>
      </c>
      <c r="DB197" s="5"/>
      <c r="DC197" s="301" t="str">
        <f t="shared" ca="1" si="326"/>
        <v/>
      </c>
      <c r="DD197" s="304" t="str">
        <f t="shared" ca="1" si="329"/>
        <v/>
      </c>
      <c r="DE197" s="293" t="str">
        <f t="shared" ca="1" si="330"/>
        <v/>
      </c>
      <c r="DF197" s="293" t="str">
        <f t="shared" ca="1" si="331"/>
        <v/>
      </c>
      <c r="DG197" s="293" t="str">
        <f t="shared" ca="1" si="332"/>
        <v/>
      </c>
      <c r="DH197" s="293" t="str">
        <f t="shared" ca="1" si="333"/>
        <v/>
      </c>
      <c r="DI197" s="309" t="str">
        <f t="shared" ca="1" si="334"/>
        <v/>
      </c>
      <c r="DJ197" s="315" t="str">
        <f t="shared" ca="1" si="308"/>
        <v/>
      </c>
      <c r="DK197" s="5" t="str">
        <f t="shared" ca="1" si="335"/>
        <v/>
      </c>
      <c r="DL197" s="6"/>
      <c r="DM197" s="304"/>
      <c r="DN197" s="7"/>
      <c r="DO197" s="7"/>
      <c r="DP197" s="7"/>
      <c r="DQ197" s="7"/>
      <c r="DR197" s="298" t="str">
        <f>IFERROR(VLOOKUP($DL197,'（様式１号）３整理番号表'!$Z$19:$AB$32,3,FALSE),"")</f>
        <v/>
      </c>
      <c r="DS197" s="239" t="str">
        <f t="shared" si="309"/>
        <v/>
      </c>
      <c r="DT197" s="5"/>
      <c r="DU197" s="8"/>
      <c r="DV197" s="62" t="str">
        <f t="shared" ca="1" si="310"/>
        <v/>
      </c>
      <c r="DX197" s="320">
        <f t="shared" ca="1" si="365"/>
        <v>0</v>
      </c>
      <c r="DY197" s="320">
        <f t="shared" ca="1" si="365"/>
        <v>0</v>
      </c>
      <c r="DZ197" s="320">
        <f t="shared" ca="1" si="365"/>
        <v>0</v>
      </c>
      <c r="EA197" s="320">
        <f t="shared" ca="1" si="365"/>
        <v>0</v>
      </c>
      <c r="EB197" s="320">
        <f t="shared" ca="1" si="365"/>
        <v>0</v>
      </c>
      <c r="EC197" s="320">
        <f t="shared" ca="1" si="365"/>
        <v>0</v>
      </c>
      <c r="ED197" s="320">
        <f t="shared" ca="1" si="365"/>
        <v>0</v>
      </c>
      <c r="EE197" s="320">
        <f t="shared" ca="1" si="365"/>
        <v>0</v>
      </c>
      <c r="EF197" s="320">
        <f t="shared" ca="1" si="365"/>
        <v>0</v>
      </c>
      <c r="EG197" s="320">
        <f t="shared" ca="1" si="365"/>
        <v>0</v>
      </c>
      <c r="EH197" s="320">
        <f t="shared" ca="1" si="365"/>
        <v>0</v>
      </c>
      <c r="EI197" s="320">
        <f t="shared" ca="1" si="365"/>
        <v>0</v>
      </c>
      <c r="EJ197" s="320">
        <f t="shared" ca="1" si="365"/>
        <v>0</v>
      </c>
      <c r="EK197" s="320">
        <f t="shared" ca="1" si="365"/>
        <v>0</v>
      </c>
      <c r="EM197" s="278" t="str">
        <f t="shared" ca="1" si="360"/>
        <v/>
      </c>
      <c r="EN197" s="278" t="str">
        <f t="shared" ca="1" si="327"/>
        <v/>
      </c>
      <c r="EO197" s="278" t="str">
        <f t="shared" ca="1" si="328"/>
        <v/>
      </c>
      <c r="EP197" s="278" t="str">
        <f t="shared" ca="1" si="311"/>
        <v/>
      </c>
      <c r="EQ197" s="278" t="str">
        <f ca="1">IFERROR(INDEX('郵便番号（石川県）'!$A$3:$F$2574,MATCH(INDIRECT("'("&amp;EM197&amp;")'!E7"),'郵便番号（石川県）'!$A$3:$A$2574,0),6),"")</f>
        <v/>
      </c>
      <c r="ER197" s="278" t="str">
        <f ca="1">IFERROR(INDEX('郵便番号（石川県）'!$A$3:$F$2574,MATCH(INDIRECT("'("&amp;$EM197&amp;")'!E7"),'郵便番号（石川県）'!$A$3:$A$2574,0),5),"")</f>
        <v/>
      </c>
      <c r="ES197" s="278" t="str">
        <f t="shared" ca="1" si="312"/>
        <v/>
      </c>
      <c r="ET197" s="278" t="str">
        <f t="shared" ca="1" si="313"/>
        <v/>
      </c>
      <c r="EU197" s="278" t="str">
        <f t="shared" ca="1" si="314"/>
        <v/>
      </c>
      <c r="EV197" s="278" t="str">
        <f t="shared" ca="1" si="315"/>
        <v/>
      </c>
      <c r="EW197" s="278" t="str">
        <f t="shared" ca="1" si="316"/>
        <v/>
      </c>
      <c r="EX197" s="278" t="str">
        <f t="shared" ca="1" si="317"/>
        <v/>
      </c>
      <c r="EY197" s="278" t="str">
        <f t="shared" ca="1" si="318"/>
        <v/>
      </c>
      <c r="EZ197" s="278" t="str">
        <f t="shared" ca="1" si="319"/>
        <v/>
      </c>
      <c r="FA197" s="278" t="str">
        <f t="shared" ca="1" si="320"/>
        <v/>
      </c>
      <c r="FB197" s="661" t="str">
        <f t="shared" ca="1" si="321"/>
        <v/>
      </c>
      <c r="FC197" s="663">
        <v>187</v>
      </c>
      <c r="FD197" s="279" t="str">
        <f t="shared" ca="1" si="322"/>
        <v/>
      </c>
    </row>
    <row r="198" spans="1:160" ht="34.5" customHeight="1" x14ac:dyDescent="0.15">
      <c r="A198" s="401">
        <f t="shared" ca="1" si="24"/>
        <v>0</v>
      </c>
      <c r="B198" s="402">
        <f t="shared" si="261"/>
        <v>1</v>
      </c>
      <c r="C198" s="403">
        <f t="shared" ca="1" si="348"/>
        <v>0</v>
      </c>
      <c r="D198" s="403">
        <f t="shared" ca="1" si="349"/>
        <v>0</v>
      </c>
      <c r="E198" s="403">
        <f t="shared" ca="1" si="350"/>
        <v>0</v>
      </c>
      <c r="F198" s="403">
        <f t="shared" ca="1" si="351"/>
        <v>0</v>
      </c>
      <c r="G198" s="403">
        <f t="shared" ca="1" si="352"/>
        <v>0</v>
      </c>
      <c r="H198" s="403">
        <f t="shared" si="353"/>
        <v>0</v>
      </c>
      <c r="I198" s="403">
        <f t="shared" ca="1" si="354"/>
        <v>0</v>
      </c>
      <c r="J198" s="403">
        <f t="shared" ca="1" si="355"/>
        <v>0</v>
      </c>
      <c r="K198" s="402">
        <f t="shared" ca="1" si="356"/>
        <v>0</v>
      </c>
      <c r="L198" s="402">
        <f t="shared" ca="1" si="357"/>
        <v>0</v>
      </c>
      <c r="M198" s="402">
        <f t="shared" ca="1" si="358"/>
        <v>0</v>
      </c>
      <c r="N198" s="404" t="str">
        <f t="shared" ca="1" si="359"/>
        <v>石川県</v>
      </c>
      <c r="O198" s="63"/>
      <c r="P198" s="145" t="s">
        <v>412</v>
      </c>
      <c r="Q198" s="322" t="str">
        <f t="shared" ca="1" si="263"/>
        <v/>
      </c>
      <c r="R198" s="322" t="str">
        <f t="shared" ca="1" si="264"/>
        <v/>
      </c>
      <c r="S198" s="32" t="str">
        <f t="shared" ca="1" si="346"/>
        <v/>
      </c>
      <c r="T198" s="32" t="str">
        <f t="shared" ca="1" si="347"/>
        <v/>
      </c>
      <c r="U198" s="186" t="str">
        <f t="shared" ca="1" si="265"/>
        <v/>
      </c>
      <c r="V198" s="326">
        <f ca="1">IFERROR(VLOOKUP(U198,'（様式１号）３整理番号表'!$B$4:$H$5,2,FALSE),0)</f>
        <v>0</v>
      </c>
      <c r="W198" s="67">
        <f t="shared" ca="1" si="337"/>
        <v>0</v>
      </c>
      <c r="X198" s="23" t="str">
        <f t="shared" ca="1" si="336"/>
        <v/>
      </c>
      <c r="Y198" s="52" t="str">
        <f t="shared" ca="1" si="266"/>
        <v/>
      </c>
      <c r="Z198" s="68">
        <f ca="1">IFERROR(VLOOKUP(Y198,'（様式１号）３整理番号表'!$B$10:$H$16,2,FALSE),0)</f>
        <v>0</v>
      </c>
      <c r="AA198" s="52" t="str">
        <f t="shared" ca="1" si="267"/>
        <v/>
      </c>
      <c r="AB198" s="52" t="str">
        <f t="shared" ca="1" si="268"/>
        <v/>
      </c>
      <c r="AC198" s="68">
        <f ca="1">IFERROR(VLOOKUP(AB198,'（様式１号）３整理番号表'!$B$21:$H$22,2,FALSE),0)</f>
        <v>0</v>
      </c>
      <c r="AD198" s="52" t="str">
        <f t="shared" ca="1" si="262"/>
        <v/>
      </c>
      <c r="AE198" s="68">
        <f ca="1">IFERROR(VLOOKUP(AD198,'（様式１号）３整理番号表'!$B$26:$H$31,2,FALSE),0)</f>
        <v>0</v>
      </c>
      <c r="AF198" s="52" t="str">
        <f t="shared" ca="1" si="269"/>
        <v/>
      </c>
      <c r="AG198" s="68">
        <f ca="1">IFERROR(VLOOKUP(AF198,'（様式１号）３整理番号表'!$J$5:$N$59,2,FALSE),0)</f>
        <v>0</v>
      </c>
      <c r="AH198" s="51" t="str">
        <f t="shared" ca="1" si="270"/>
        <v/>
      </c>
      <c r="AI198" s="68">
        <f ca="1">IFERROR(VLOOKUP(AH198,'（様式１号）３整理番号表'!$P$5:$R$29,2,FALSE),0)</f>
        <v>0</v>
      </c>
      <c r="AJ198" s="71" t="str">
        <f t="shared" ca="1" si="271"/>
        <v/>
      </c>
      <c r="AK198" s="71" t="str">
        <f t="shared" ca="1" si="272"/>
        <v/>
      </c>
      <c r="AL198" s="71"/>
      <c r="AM198" s="51" t="str">
        <f t="shared" ca="1" si="273"/>
        <v/>
      </c>
      <c r="AN198" s="68">
        <f ca="1">IFERROR(VLOOKUP(AM198,'（様式１号）３整理番号表'!$P$5:$R$29,2,FALSE),0)</f>
        <v>0</v>
      </c>
      <c r="AO198" s="52" t="str">
        <f t="shared" ca="1" si="274"/>
        <v/>
      </c>
      <c r="AP198" s="68">
        <f t="shared" ca="1" si="338"/>
        <v>0</v>
      </c>
      <c r="AQ198" s="52" t="str">
        <f t="shared" ca="1" si="275"/>
        <v/>
      </c>
      <c r="AR198" s="23" t="str">
        <f t="shared" ca="1" si="276"/>
        <v/>
      </c>
      <c r="AS198" s="68" t="str">
        <f t="shared" ca="1" si="339"/>
        <v/>
      </c>
      <c r="AT198" s="188" t="str">
        <f t="shared" ca="1" si="277"/>
        <v/>
      </c>
      <c r="AU198" s="55" t="str">
        <f t="shared" ca="1" si="278"/>
        <v/>
      </c>
      <c r="AV198" s="655" t="str">
        <f t="shared" ca="1" si="362"/>
        <v/>
      </c>
      <c r="AW198" s="655" t="str">
        <f t="shared" ca="1" si="362"/>
        <v/>
      </c>
      <c r="AX198" s="655" t="str">
        <f t="shared" ca="1" si="362"/>
        <v/>
      </c>
      <c r="AY198" s="655" t="str">
        <f t="shared" ca="1" si="362"/>
        <v/>
      </c>
      <c r="AZ198" s="655" t="str">
        <f t="shared" ca="1" si="279"/>
        <v/>
      </c>
      <c r="BA198" s="655" t="str">
        <f t="shared" ca="1" si="363"/>
        <v/>
      </c>
      <c r="BB198" s="655" t="str">
        <f t="shared" ca="1" si="363"/>
        <v/>
      </c>
      <c r="BC198" s="655" t="str">
        <f t="shared" ca="1" si="363"/>
        <v/>
      </c>
      <c r="BD198" s="51" t="str">
        <f t="shared" ca="1" si="280"/>
        <v/>
      </c>
      <c r="BE198" s="52" t="str">
        <f t="shared" ca="1" si="281"/>
        <v/>
      </c>
      <c r="BF198" s="69">
        <f ca="1">IF(BD198&lt;&gt;"",INDEX('（様式１号）３整理番号表'!$AB$7:$AQ$12,MATCH(BD198,'（様式１号）３整理番号表'!$AA$7:$AA$12,0),MATCH(BE198,'（様式１号）３整理番号表'!$AB$6:$AQ$6,0)),0)</f>
        <v>0</v>
      </c>
      <c r="BG198" s="71" t="str">
        <f t="shared" ca="1" si="340"/>
        <v/>
      </c>
      <c r="BH198" s="54" t="str">
        <f t="shared" ca="1" si="341"/>
        <v/>
      </c>
      <c r="BI198" s="55" t="str">
        <f t="shared" ca="1" si="282"/>
        <v/>
      </c>
      <c r="BJ198" s="54" t="str">
        <f t="shared" ca="1" si="283"/>
        <v/>
      </c>
      <c r="BK198" s="53" t="str">
        <f t="shared" ca="1" si="284"/>
        <v/>
      </c>
      <c r="BL198" s="56" t="str">
        <f t="shared" ca="1" si="285"/>
        <v/>
      </c>
      <c r="BM198" s="57" t="str">
        <f t="shared" ca="1" si="286"/>
        <v/>
      </c>
      <c r="BN198" s="58" t="str">
        <f t="shared" ca="1" si="287"/>
        <v/>
      </c>
      <c r="BO198" s="56" t="str">
        <f t="shared" ca="1" si="288"/>
        <v/>
      </c>
      <c r="BP198" s="72" t="str">
        <f t="shared" ca="1" si="289"/>
        <v/>
      </c>
      <c r="BQ198" s="70" t="str">
        <f t="shared" ca="1" si="290"/>
        <v/>
      </c>
      <c r="BR198" s="160" t="str">
        <f t="shared" ca="1" si="323"/>
        <v/>
      </c>
      <c r="BS198" s="638" t="str">
        <f t="shared" ca="1" si="291"/>
        <v/>
      </c>
      <c r="BT198" s="51" t="str">
        <f t="shared" ca="1" si="292"/>
        <v/>
      </c>
      <c r="BU198" s="59" t="str">
        <f t="shared" ca="1" si="293"/>
        <v/>
      </c>
      <c r="BV198" s="60" t="str">
        <f t="shared" ca="1" si="294"/>
        <v/>
      </c>
      <c r="BW198" s="209">
        <f ca="1">IF('ポイント要件確認等（個別表）'!AD198=1,ROUNDDOWN('ポイント要件確認等（個別表）'!AV198,-3),IF('ポイント要件確認等（個別表）'!AD198=2,ROUNDDOWN('ポイント要件確認等（個別表）'!BH198,-3),IF('ポイント要件確認等（個別表）'!AD198=3,ROUNDDOWN('ポイント要件確認等（個別表）'!BT198,-3),0)))</f>
        <v>0</v>
      </c>
      <c r="BX198" s="60" t="str">
        <f t="shared" ca="1" si="295"/>
        <v/>
      </c>
      <c r="BY198" s="210" t="e">
        <f t="shared" ca="1" si="342"/>
        <v>#VALUE!</v>
      </c>
      <c r="BZ198" s="210">
        <f t="shared" ca="1" si="343"/>
        <v>0</v>
      </c>
      <c r="CA198" s="60" t="str">
        <f t="shared" ca="1" si="296"/>
        <v/>
      </c>
      <c r="CB198" s="60" t="str">
        <f t="shared" ca="1" si="297"/>
        <v/>
      </c>
      <c r="CC198" s="636"/>
      <c r="CD198" s="60" t="str">
        <f t="shared" ca="1" si="298"/>
        <v/>
      </c>
      <c r="CE198" s="161" t="str">
        <f t="shared" ca="1" si="299"/>
        <v/>
      </c>
      <c r="CF198" s="225" t="str">
        <f t="shared" ca="1" si="300"/>
        <v>含税額</v>
      </c>
      <c r="CG198" s="226" t="str">
        <f t="shared" ca="1" si="301"/>
        <v/>
      </c>
      <c r="CH198" s="61"/>
      <c r="CI198" s="223"/>
      <c r="CJ198" s="213">
        <v>188</v>
      </c>
      <c r="CK198" s="218"/>
      <c r="CL198" s="51"/>
      <c r="CM198" s="68" t="str">
        <f>IFERROR(VLOOKUP(CL198,'（様式１号）３整理番号表'!$T$5:$V$15,2,FALSE),"")</f>
        <v/>
      </c>
      <c r="CN198" s="52"/>
      <c r="CO198" s="68" t="str">
        <f>IFERROR(VLOOKUP(CN198,'（様式１号）３整理番号表'!$T$19:$V$24,2,FALSE),"")</f>
        <v/>
      </c>
      <c r="CP198" s="52"/>
      <c r="CQ198" s="210">
        <f t="shared" si="344"/>
        <v>0</v>
      </c>
      <c r="CR198" s="227">
        <f t="shared" si="345"/>
        <v>0</v>
      </c>
      <c r="CS198" s="335" t="str">
        <f t="shared" ca="1" si="324"/>
        <v/>
      </c>
      <c r="CT198" s="31" t="str">
        <f t="shared" ca="1" si="302"/>
        <v/>
      </c>
      <c r="CU198" s="30" t="str">
        <f t="shared" ca="1" si="325"/>
        <v/>
      </c>
      <c r="CV198" s="236" t="str">
        <f t="shared" ca="1" si="303"/>
        <v/>
      </c>
      <c r="CW198" s="236" t="str">
        <f t="shared" ca="1" si="304"/>
        <v/>
      </c>
      <c r="CX198" s="236" t="str">
        <f t="shared" ca="1" si="305"/>
        <v/>
      </c>
      <c r="CY198" s="236" t="str">
        <f t="shared" ca="1" si="306"/>
        <v/>
      </c>
      <c r="CZ198" s="296" t="str">
        <f ca="1">IFERROR(VLOOKUP($CS198,'（様式１号）３整理番号表'!$Z$19:$AB$32,3,FALSE),"")</f>
        <v/>
      </c>
      <c r="DA198" s="239" t="str">
        <f t="shared" ca="1" si="307"/>
        <v/>
      </c>
      <c r="DB198" s="5"/>
      <c r="DC198" s="301" t="str">
        <f t="shared" ca="1" si="326"/>
        <v/>
      </c>
      <c r="DD198" s="304" t="str">
        <f t="shared" ca="1" si="329"/>
        <v/>
      </c>
      <c r="DE198" s="293" t="str">
        <f t="shared" ca="1" si="330"/>
        <v/>
      </c>
      <c r="DF198" s="293" t="str">
        <f t="shared" ca="1" si="331"/>
        <v/>
      </c>
      <c r="DG198" s="293" t="str">
        <f t="shared" ca="1" si="332"/>
        <v/>
      </c>
      <c r="DH198" s="293" t="str">
        <f t="shared" ca="1" si="333"/>
        <v/>
      </c>
      <c r="DI198" s="309" t="str">
        <f t="shared" ca="1" si="334"/>
        <v/>
      </c>
      <c r="DJ198" s="315" t="str">
        <f t="shared" ca="1" si="308"/>
        <v/>
      </c>
      <c r="DK198" s="5" t="str">
        <f t="shared" ca="1" si="335"/>
        <v/>
      </c>
      <c r="DL198" s="6"/>
      <c r="DM198" s="304"/>
      <c r="DN198" s="7"/>
      <c r="DO198" s="7"/>
      <c r="DP198" s="7"/>
      <c r="DQ198" s="7"/>
      <c r="DR198" s="298" t="str">
        <f>IFERROR(VLOOKUP($DL198,'（様式１号）３整理番号表'!$Z$19:$AB$32,3,FALSE),"")</f>
        <v/>
      </c>
      <c r="DS198" s="239" t="str">
        <f t="shared" si="309"/>
        <v/>
      </c>
      <c r="DT198" s="5"/>
      <c r="DU198" s="8"/>
      <c r="DV198" s="62" t="str">
        <f t="shared" ca="1" si="310"/>
        <v/>
      </c>
      <c r="DX198" s="320">
        <f t="shared" ca="1" si="365"/>
        <v>0</v>
      </c>
      <c r="DY198" s="320">
        <f t="shared" ca="1" si="365"/>
        <v>0</v>
      </c>
      <c r="DZ198" s="320">
        <f t="shared" ca="1" si="365"/>
        <v>0</v>
      </c>
      <c r="EA198" s="320">
        <f t="shared" ca="1" si="365"/>
        <v>0</v>
      </c>
      <c r="EB198" s="320">
        <f t="shared" ca="1" si="365"/>
        <v>0</v>
      </c>
      <c r="EC198" s="320">
        <f t="shared" ca="1" si="365"/>
        <v>0</v>
      </c>
      <c r="ED198" s="320">
        <f t="shared" ca="1" si="365"/>
        <v>0</v>
      </c>
      <c r="EE198" s="320">
        <f t="shared" ca="1" si="365"/>
        <v>0</v>
      </c>
      <c r="EF198" s="320">
        <f t="shared" ca="1" si="365"/>
        <v>0</v>
      </c>
      <c r="EG198" s="320">
        <f t="shared" ca="1" si="365"/>
        <v>0</v>
      </c>
      <c r="EH198" s="320">
        <f t="shared" ca="1" si="365"/>
        <v>0</v>
      </c>
      <c r="EI198" s="320">
        <f t="shared" ca="1" si="365"/>
        <v>0</v>
      </c>
      <c r="EJ198" s="320">
        <f t="shared" ca="1" si="365"/>
        <v>0</v>
      </c>
      <c r="EK198" s="320">
        <f t="shared" ca="1" si="365"/>
        <v>0</v>
      </c>
      <c r="EM198" s="278" t="str">
        <f t="shared" ca="1" si="360"/>
        <v/>
      </c>
      <c r="EN198" s="278" t="str">
        <f t="shared" ca="1" si="327"/>
        <v/>
      </c>
      <c r="EO198" s="278" t="str">
        <f t="shared" ca="1" si="328"/>
        <v/>
      </c>
      <c r="EP198" s="278" t="str">
        <f t="shared" ca="1" si="311"/>
        <v/>
      </c>
      <c r="EQ198" s="278" t="str">
        <f ca="1">IFERROR(INDEX('郵便番号（石川県）'!$A$3:$F$2574,MATCH(INDIRECT("'("&amp;EM198&amp;")'!E7"),'郵便番号（石川県）'!$A$3:$A$2574,0),6),"")</f>
        <v/>
      </c>
      <c r="ER198" s="278" t="str">
        <f ca="1">IFERROR(INDEX('郵便番号（石川県）'!$A$3:$F$2574,MATCH(INDIRECT("'("&amp;$EM198&amp;")'!E7"),'郵便番号（石川県）'!$A$3:$A$2574,0),5),"")</f>
        <v/>
      </c>
      <c r="ES198" s="278" t="str">
        <f t="shared" ca="1" si="312"/>
        <v/>
      </c>
      <c r="ET198" s="278" t="str">
        <f t="shared" ca="1" si="313"/>
        <v/>
      </c>
      <c r="EU198" s="278" t="str">
        <f t="shared" ca="1" si="314"/>
        <v/>
      </c>
      <c r="EV198" s="278" t="str">
        <f t="shared" ca="1" si="315"/>
        <v/>
      </c>
      <c r="EW198" s="278" t="str">
        <f t="shared" ca="1" si="316"/>
        <v/>
      </c>
      <c r="EX198" s="278" t="str">
        <f t="shared" ca="1" si="317"/>
        <v/>
      </c>
      <c r="EY198" s="278" t="str">
        <f t="shared" ca="1" si="318"/>
        <v/>
      </c>
      <c r="EZ198" s="278" t="str">
        <f t="shared" ca="1" si="319"/>
        <v/>
      </c>
      <c r="FA198" s="278" t="str">
        <f t="shared" ca="1" si="320"/>
        <v/>
      </c>
      <c r="FB198" s="661" t="str">
        <f t="shared" ca="1" si="321"/>
        <v/>
      </c>
      <c r="FC198" s="664">
        <v>188</v>
      </c>
      <c r="FD198" s="279" t="str">
        <f t="shared" ca="1" si="322"/>
        <v/>
      </c>
    </row>
    <row r="199" spans="1:160" ht="34.5" customHeight="1" x14ac:dyDescent="0.15">
      <c r="A199" s="401">
        <f t="shared" ca="1" si="24"/>
        <v>0</v>
      </c>
      <c r="B199" s="402">
        <f t="shared" si="261"/>
        <v>1</v>
      </c>
      <c r="C199" s="403">
        <f t="shared" ca="1" si="348"/>
        <v>0</v>
      </c>
      <c r="D199" s="403">
        <f t="shared" ca="1" si="349"/>
        <v>0</v>
      </c>
      <c r="E199" s="403">
        <f t="shared" ca="1" si="350"/>
        <v>0</v>
      </c>
      <c r="F199" s="403">
        <f t="shared" ca="1" si="351"/>
        <v>0</v>
      </c>
      <c r="G199" s="403">
        <f t="shared" ca="1" si="352"/>
        <v>0</v>
      </c>
      <c r="H199" s="403">
        <f t="shared" si="353"/>
        <v>0</v>
      </c>
      <c r="I199" s="403">
        <f t="shared" ca="1" si="354"/>
        <v>0</v>
      </c>
      <c r="J199" s="403">
        <f t="shared" ca="1" si="355"/>
        <v>0</v>
      </c>
      <c r="K199" s="402">
        <f t="shared" ca="1" si="356"/>
        <v>0</v>
      </c>
      <c r="L199" s="402">
        <f t="shared" ca="1" si="357"/>
        <v>0</v>
      </c>
      <c r="M199" s="402">
        <f t="shared" ca="1" si="358"/>
        <v>0</v>
      </c>
      <c r="N199" s="404" t="str">
        <f t="shared" ca="1" si="359"/>
        <v>石川県</v>
      </c>
      <c r="O199" s="63"/>
      <c r="P199" s="145" t="s">
        <v>412</v>
      </c>
      <c r="Q199" s="322" t="str">
        <f t="shared" ca="1" si="263"/>
        <v/>
      </c>
      <c r="R199" s="322" t="str">
        <f t="shared" ca="1" si="264"/>
        <v/>
      </c>
      <c r="S199" s="32" t="str">
        <f t="shared" ca="1" si="346"/>
        <v/>
      </c>
      <c r="T199" s="32" t="str">
        <f t="shared" ca="1" si="347"/>
        <v/>
      </c>
      <c r="U199" s="186" t="str">
        <f t="shared" ca="1" si="265"/>
        <v/>
      </c>
      <c r="V199" s="326">
        <f ca="1">IFERROR(VLOOKUP(U199,'（様式１号）３整理番号表'!$B$4:$H$5,2,FALSE),0)</f>
        <v>0</v>
      </c>
      <c r="W199" s="67">
        <f t="shared" ca="1" si="337"/>
        <v>0</v>
      </c>
      <c r="X199" s="23" t="str">
        <f t="shared" ca="1" si="336"/>
        <v/>
      </c>
      <c r="Y199" s="52" t="str">
        <f t="shared" ca="1" si="266"/>
        <v/>
      </c>
      <c r="Z199" s="68">
        <f ca="1">IFERROR(VLOOKUP(Y199,'（様式１号）３整理番号表'!$B$10:$H$16,2,FALSE),0)</f>
        <v>0</v>
      </c>
      <c r="AA199" s="52" t="str">
        <f t="shared" ca="1" si="267"/>
        <v/>
      </c>
      <c r="AB199" s="52" t="str">
        <f t="shared" ca="1" si="268"/>
        <v/>
      </c>
      <c r="AC199" s="68">
        <f ca="1">IFERROR(VLOOKUP(AB199,'（様式１号）３整理番号表'!$B$21:$H$22,2,FALSE),0)</f>
        <v>0</v>
      </c>
      <c r="AD199" s="52" t="str">
        <f t="shared" ca="1" si="262"/>
        <v/>
      </c>
      <c r="AE199" s="68">
        <f ca="1">IFERROR(VLOOKUP(AD199,'（様式１号）３整理番号表'!$B$26:$H$31,2,FALSE),0)</f>
        <v>0</v>
      </c>
      <c r="AF199" s="52" t="str">
        <f t="shared" ca="1" si="269"/>
        <v/>
      </c>
      <c r="AG199" s="68">
        <f ca="1">IFERROR(VLOOKUP(AF199,'（様式１号）３整理番号表'!$J$5:$N$59,2,FALSE),0)</f>
        <v>0</v>
      </c>
      <c r="AH199" s="51" t="str">
        <f t="shared" ca="1" si="270"/>
        <v/>
      </c>
      <c r="AI199" s="68">
        <f ca="1">IFERROR(VLOOKUP(AH199,'（様式１号）３整理番号表'!$P$5:$R$29,2,FALSE),0)</f>
        <v>0</v>
      </c>
      <c r="AJ199" s="71" t="str">
        <f t="shared" ca="1" si="271"/>
        <v/>
      </c>
      <c r="AK199" s="71" t="str">
        <f t="shared" ca="1" si="272"/>
        <v/>
      </c>
      <c r="AL199" s="71"/>
      <c r="AM199" s="51" t="str">
        <f t="shared" ca="1" si="273"/>
        <v/>
      </c>
      <c r="AN199" s="68">
        <f ca="1">IFERROR(VLOOKUP(AM199,'（様式１号）３整理番号表'!$P$5:$R$29,2,FALSE),0)</f>
        <v>0</v>
      </c>
      <c r="AO199" s="52" t="str">
        <f t="shared" ca="1" si="274"/>
        <v/>
      </c>
      <c r="AP199" s="68">
        <f t="shared" ca="1" si="338"/>
        <v>0</v>
      </c>
      <c r="AQ199" s="52" t="str">
        <f t="shared" ca="1" si="275"/>
        <v/>
      </c>
      <c r="AR199" s="23" t="str">
        <f t="shared" ca="1" si="276"/>
        <v/>
      </c>
      <c r="AS199" s="68" t="str">
        <f t="shared" ca="1" si="339"/>
        <v/>
      </c>
      <c r="AT199" s="188" t="str">
        <f t="shared" ca="1" si="277"/>
        <v/>
      </c>
      <c r="AU199" s="55" t="str">
        <f t="shared" ca="1" si="278"/>
        <v/>
      </c>
      <c r="AV199" s="655" t="str">
        <f t="shared" ca="1" si="362"/>
        <v/>
      </c>
      <c r="AW199" s="655" t="str">
        <f t="shared" ca="1" si="362"/>
        <v/>
      </c>
      <c r="AX199" s="655" t="str">
        <f t="shared" ca="1" si="362"/>
        <v/>
      </c>
      <c r="AY199" s="655" t="str">
        <f t="shared" ca="1" si="362"/>
        <v/>
      </c>
      <c r="AZ199" s="655" t="str">
        <f t="shared" ca="1" si="279"/>
        <v/>
      </c>
      <c r="BA199" s="655" t="str">
        <f t="shared" ca="1" si="363"/>
        <v/>
      </c>
      <c r="BB199" s="655" t="str">
        <f t="shared" ca="1" si="363"/>
        <v/>
      </c>
      <c r="BC199" s="655" t="str">
        <f t="shared" ca="1" si="363"/>
        <v/>
      </c>
      <c r="BD199" s="51" t="str">
        <f t="shared" ca="1" si="280"/>
        <v/>
      </c>
      <c r="BE199" s="52" t="str">
        <f t="shared" ca="1" si="281"/>
        <v/>
      </c>
      <c r="BF199" s="69">
        <f ca="1">IF(BD199&lt;&gt;"",INDEX('（様式１号）３整理番号表'!$AB$7:$AQ$12,MATCH(BD199,'（様式１号）３整理番号表'!$AA$7:$AA$12,0),MATCH(BE199,'（様式１号）３整理番号表'!$AB$6:$AQ$6,0)),0)</f>
        <v>0</v>
      </c>
      <c r="BG199" s="71" t="str">
        <f t="shared" ca="1" si="340"/>
        <v/>
      </c>
      <c r="BH199" s="54" t="str">
        <f t="shared" ca="1" si="341"/>
        <v/>
      </c>
      <c r="BI199" s="55" t="str">
        <f t="shared" ca="1" si="282"/>
        <v/>
      </c>
      <c r="BJ199" s="54" t="str">
        <f t="shared" ca="1" si="283"/>
        <v/>
      </c>
      <c r="BK199" s="53" t="str">
        <f t="shared" ca="1" si="284"/>
        <v/>
      </c>
      <c r="BL199" s="56" t="str">
        <f t="shared" ca="1" si="285"/>
        <v/>
      </c>
      <c r="BM199" s="57" t="str">
        <f t="shared" ca="1" si="286"/>
        <v/>
      </c>
      <c r="BN199" s="58" t="str">
        <f t="shared" ca="1" si="287"/>
        <v/>
      </c>
      <c r="BO199" s="56" t="str">
        <f t="shared" ca="1" si="288"/>
        <v/>
      </c>
      <c r="BP199" s="72" t="str">
        <f t="shared" ca="1" si="289"/>
        <v/>
      </c>
      <c r="BQ199" s="70" t="str">
        <f t="shared" ca="1" si="290"/>
        <v/>
      </c>
      <c r="BR199" s="160" t="str">
        <f t="shared" ca="1" si="323"/>
        <v/>
      </c>
      <c r="BS199" s="638" t="str">
        <f t="shared" ca="1" si="291"/>
        <v/>
      </c>
      <c r="BT199" s="51" t="str">
        <f t="shared" ca="1" si="292"/>
        <v/>
      </c>
      <c r="BU199" s="59" t="str">
        <f t="shared" ca="1" si="293"/>
        <v/>
      </c>
      <c r="BV199" s="60" t="str">
        <f t="shared" ca="1" si="294"/>
        <v/>
      </c>
      <c r="BW199" s="209">
        <f ca="1">IF('ポイント要件確認等（個別表）'!AD199=1,ROUNDDOWN('ポイント要件確認等（個別表）'!AV199,-3),IF('ポイント要件確認等（個別表）'!AD199=2,ROUNDDOWN('ポイント要件確認等（個別表）'!BH199,-3),IF('ポイント要件確認等（個別表）'!AD199=3,ROUNDDOWN('ポイント要件確認等（個別表）'!BT199,-3),0)))</f>
        <v>0</v>
      </c>
      <c r="BX199" s="60" t="str">
        <f t="shared" ca="1" si="295"/>
        <v/>
      </c>
      <c r="BY199" s="210" t="e">
        <f t="shared" ca="1" si="342"/>
        <v>#VALUE!</v>
      </c>
      <c r="BZ199" s="210">
        <f t="shared" ca="1" si="343"/>
        <v>0</v>
      </c>
      <c r="CA199" s="60" t="str">
        <f t="shared" ca="1" si="296"/>
        <v/>
      </c>
      <c r="CB199" s="60" t="str">
        <f t="shared" ca="1" si="297"/>
        <v/>
      </c>
      <c r="CC199" s="636"/>
      <c r="CD199" s="60" t="str">
        <f t="shared" ca="1" si="298"/>
        <v/>
      </c>
      <c r="CE199" s="161" t="str">
        <f t="shared" ca="1" si="299"/>
        <v/>
      </c>
      <c r="CF199" s="225" t="str">
        <f t="shared" ca="1" si="300"/>
        <v>含税額</v>
      </c>
      <c r="CG199" s="226" t="str">
        <f t="shared" ca="1" si="301"/>
        <v/>
      </c>
      <c r="CH199" s="61"/>
      <c r="CI199" s="223"/>
      <c r="CJ199" s="213">
        <v>189</v>
      </c>
      <c r="CK199" s="218"/>
      <c r="CL199" s="51"/>
      <c r="CM199" s="68" t="str">
        <f>IFERROR(VLOOKUP(CL199,'（様式１号）３整理番号表'!$T$5:$V$15,2,FALSE),"")</f>
        <v/>
      </c>
      <c r="CN199" s="52"/>
      <c r="CO199" s="68" t="str">
        <f>IFERROR(VLOOKUP(CN199,'（様式１号）３整理番号表'!$T$19:$V$24,2,FALSE),"")</f>
        <v/>
      </c>
      <c r="CP199" s="52"/>
      <c r="CQ199" s="210">
        <f t="shared" si="344"/>
        <v>0</v>
      </c>
      <c r="CR199" s="227">
        <f t="shared" si="345"/>
        <v>0</v>
      </c>
      <c r="CS199" s="335" t="str">
        <f t="shared" ca="1" si="324"/>
        <v/>
      </c>
      <c r="CT199" s="31" t="str">
        <f t="shared" ca="1" si="302"/>
        <v/>
      </c>
      <c r="CU199" s="30" t="str">
        <f t="shared" ca="1" si="325"/>
        <v/>
      </c>
      <c r="CV199" s="236" t="str">
        <f t="shared" ca="1" si="303"/>
        <v/>
      </c>
      <c r="CW199" s="236" t="str">
        <f t="shared" ca="1" si="304"/>
        <v/>
      </c>
      <c r="CX199" s="236" t="str">
        <f t="shared" ca="1" si="305"/>
        <v/>
      </c>
      <c r="CY199" s="236" t="str">
        <f t="shared" ca="1" si="306"/>
        <v/>
      </c>
      <c r="CZ199" s="296" t="str">
        <f ca="1">IFERROR(VLOOKUP($CS199,'（様式１号）３整理番号表'!$Z$19:$AB$32,3,FALSE),"")</f>
        <v/>
      </c>
      <c r="DA199" s="239" t="str">
        <f t="shared" ca="1" si="307"/>
        <v/>
      </c>
      <c r="DB199" s="5"/>
      <c r="DC199" s="301" t="str">
        <f t="shared" ca="1" si="326"/>
        <v/>
      </c>
      <c r="DD199" s="304" t="str">
        <f t="shared" ca="1" si="329"/>
        <v/>
      </c>
      <c r="DE199" s="293" t="str">
        <f t="shared" ca="1" si="330"/>
        <v/>
      </c>
      <c r="DF199" s="293" t="str">
        <f t="shared" ca="1" si="331"/>
        <v/>
      </c>
      <c r="DG199" s="293" t="str">
        <f t="shared" ca="1" si="332"/>
        <v/>
      </c>
      <c r="DH199" s="293" t="str">
        <f t="shared" ca="1" si="333"/>
        <v/>
      </c>
      <c r="DI199" s="309" t="str">
        <f t="shared" ca="1" si="334"/>
        <v/>
      </c>
      <c r="DJ199" s="315" t="str">
        <f t="shared" ca="1" si="308"/>
        <v/>
      </c>
      <c r="DK199" s="5" t="str">
        <f t="shared" ca="1" si="335"/>
        <v/>
      </c>
      <c r="DL199" s="6"/>
      <c r="DM199" s="304"/>
      <c r="DN199" s="7"/>
      <c r="DO199" s="7"/>
      <c r="DP199" s="7"/>
      <c r="DQ199" s="7"/>
      <c r="DR199" s="298" t="str">
        <f>IFERROR(VLOOKUP($DL199,'（様式１号）３整理番号表'!$Z$19:$AB$32,3,FALSE),"")</f>
        <v/>
      </c>
      <c r="DS199" s="239" t="str">
        <f t="shared" si="309"/>
        <v/>
      </c>
      <c r="DT199" s="5"/>
      <c r="DU199" s="8"/>
      <c r="DV199" s="62" t="str">
        <f t="shared" ca="1" si="310"/>
        <v/>
      </c>
      <c r="DX199" s="320">
        <f t="shared" ca="1" si="365"/>
        <v>0</v>
      </c>
      <c r="DY199" s="320">
        <f t="shared" ca="1" si="365"/>
        <v>0</v>
      </c>
      <c r="DZ199" s="320">
        <f t="shared" ca="1" si="365"/>
        <v>0</v>
      </c>
      <c r="EA199" s="320">
        <f t="shared" ca="1" si="365"/>
        <v>0</v>
      </c>
      <c r="EB199" s="320">
        <f t="shared" ca="1" si="365"/>
        <v>0</v>
      </c>
      <c r="EC199" s="320">
        <f t="shared" ca="1" si="365"/>
        <v>0</v>
      </c>
      <c r="ED199" s="320">
        <f t="shared" ca="1" si="365"/>
        <v>0</v>
      </c>
      <c r="EE199" s="320">
        <f t="shared" ca="1" si="365"/>
        <v>0</v>
      </c>
      <c r="EF199" s="320">
        <f t="shared" ca="1" si="365"/>
        <v>0</v>
      </c>
      <c r="EG199" s="320">
        <f t="shared" ca="1" si="365"/>
        <v>0</v>
      </c>
      <c r="EH199" s="320">
        <f t="shared" ca="1" si="365"/>
        <v>0</v>
      </c>
      <c r="EI199" s="320">
        <f t="shared" ca="1" si="365"/>
        <v>0</v>
      </c>
      <c r="EJ199" s="320">
        <f t="shared" ca="1" si="365"/>
        <v>0</v>
      </c>
      <c r="EK199" s="320">
        <f t="shared" ca="1" si="365"/>
        <v>0</v>
      </c>
      <c r="EM199" s="278" t="str">
        <f t="shared" ca="1" si="360"/>
        <v/>
      </c>
      <c r="EN199" s="278" t="str">
        <f t="shared" ca="1" si="327"/>
        <v/>
      </c>
      <c r="EO199" s="278" t="str">
        <f t="shared" ca="1" si="328"/>
        <v/>
      </c>
      <c r="EP199" s="278" t="str">
        <f t="shared" ca="1" si="311"/>
        <v/>
      </c>
      <c r="EQ199" s="278" t="str">
        <f ca="1">IFERROR(INDEX('郵便番号（石川県）'!$A$3:$F$2574,MATCH(INDIRECT("'("&amp;EM199&amp;")'!E7"),'郵便番号（石川県）'!$A$3:$A$2574,0),6),"")</f>
        <v/>
      </c>
      <c r="ER199" s="278" t="str">
        <f ca="1">IFERROR(INDEX('郵便番号（石川県）'!$A$3:$F$2574,MATCH(INDIRECT("'("&amp;$EM199&amp;")'!E7"),'郵便番号（石川県）'!$A$3:$A$2574,0),5),"")</f>
        <v/>
      </c>
      <c r="ES199" s="278" t="str">
        <f t="shared" ca="1" si="312"/>
        <v/>
      </c>
      <c r="ET199" s="278" t="str">
        <f t="shared" ca="1" si="313"/>
        <v/>
      </c>
      <c r="EU199" s="278" t="str">
        <f t="shared" ca="1" si="314"/>
        <v/>
      </c>
      <c r="EV199" s="278" t="str">
        <f t="shared" ca="1" si="315"/>
        <v/>
      </c>
      <c r="EW199" s="278" t="str">
        <f t="shared" ca="1" si="316"/>
        <v/>
      </c>
      <c r="EX199" s="278" t="str">
        <f t="shared" ca="1" si="317"/>
        <v/>
      </c>
      <c r="EY199" s="278" t="str">
        <f t="shared" ca="1" si="318"/>
        <v/>
      </c>
      <c r="EZ199" s="278" t="str">
        <f t="shared" ca="1" si="319"/>
        <v/>
      </c>
      <c r="FA199" s="278" t="str">
        <f t="shared" ca="1" si="320"/>
        <v/>
      </c>
      <c r="FB199" s="661" t="str">
        <f t="shared" ca="1" si="321"/>
        <v/>
      </c>
      <c r="FC199" s="663">
        <v>189</v>
      </c>
      <c r="FD199" s="279" t="str">
        <f t="shared" ca="1" si="322"/>
        <v/>
      </c>
    </row>
    <row r="200" spans="1:160" ht="34.5" customHeight="1" x14ac:dyDescent="0.15">
      <c r="A200" s="401">
        <f t="shared" ca="1" si="24"/>
        <v>0</v>
      </c>
      <c r="B200" s="402">
        <f t="shared" si="261"/>
        <v>1</v>
      </c>
      <c r="C200" s="403">
        <f t="shared" ca="1" si="348"/>
        <v>0</v>
      </c>
      <c r="D200" s="403">
        <f t="shared" ca="1" si="349"/>
        <v>0</v>
      </c>
      <c r="E200" s="403">
        <f t="shared" ca="1" si="350"/>
        <v>0</v>
      </c>
      <c r="F200" s="403">
        <f t="shared" ca="1" si="351"/>
        <v>0</v>
      </c>
      <c r="G200" s="403">
        <f t="shared" ca="1" si="352"/>
        <v>0</v>
      </c>
      <c r="H200" s="403">
        <f t="shared" si="353"/>
        <v>0</v>
      </c>
      <c r="I200" s="403">
        <f t="shared" ca="1" si="354"/>
        <v>0</v>
      </c>
      <c r="J200" s="403">
        <f t="shared" ca="1" si="355"/>
        <v>0</v>
      </c>
      <c r="K200" s="402">
        <f t="shared" ca="1" si="356"/>
        <v>0</v>
      </c>
      <c r="L200" s="402">
        <f t="shared" ca="1" si="357"/>
        <v>0</v>
      </c>
      <c r="M200" s="402">
        <f t="shared" ca="1" si="358"/>
        <v>0</v>
      </c>
      <c r="N200" s="404" t="str">
        <f t="shared" ca="1" si="359"/>
        <v>石川県</v>
      </c>
      <c r="O200" s="63"/>
      <c r="P200" s="145" t="s">
        <v>412</v>
      </c>
      <c r="Q200" s="322" t="str">
        <f t="shared" ca="1" si="263"/>
        <v/>
      </c>
      <c r="R200" s="322" t="str">
        <f t="shared" ca="1" si="264"/>
        <v/>
      </c>
      <c r="S200" s="32" t="str">
        <f t="shared" ca="1" si="346"/>
        <v/>
      </c>
      <c r="T200" s="32" t="str">
        <f t="shared" ca="1" si="347"/>
        <v/>
      </c>
      <c r="U200" s="186" t="str">
        <f t="shared" ca="1" si="265"/>
        <v/>
      </c>
      <c r="V200" s="326">
        <f ca="1">IFERROR(VLOOKUP(U200,'（様式１号）３整理番号表'!$B$4:$H$5,2,FALSE),0)</f>
        <v>0</v>
      </c>
      <c r="W200" s="67">
        <f t="shared" ca="1" si="337"/>
        <v>0</v>
      </c>
      <c r="X200" s="23" t="str">
        <f t="shared" ca="1" si="336"/>
        <v/>
      </c>
      <c r="Y200" s="52" t="str">
        <f t="shared" ca="1" si="266"/>
        <v/>
      </c>
      <c r="Z200" s="68">
        <f ca="1">IFERROR(VLOOKUP(Y200,'（様式１号）３整理番号表'!$B$10:$H$16,2,FALSE),0)</f>
        <v>0</v>
      </c>
      <c r="AA200" s="52" t="str">
        <f t="shared" ca="1" si="267"/>
        <v/>
      </c>
      <c r="AB200" s="52" t="str">
        <f t="shared" ca="1" si="268"/>
        <v/>
      </c>
      <c r="AC200" s="68">
        <f ca="1">IFERROR(VLOOKUP(AB200,'（様式１号）３整理番号表'!$B$21:$H$22,2,FALSE),0)</f>
        <v>0</v>
      </c>
      <c r="AD200" s="52" t="str">
        <f t="shared" ca="1" si="262"/>
        <v/>
      </c>
      <c r="AE200" s="68">
        <f ca="1">IFERROR(VLOOKUP(AD200,'（様式１号）３整理番号表'!$B$26:$H$31,2,FALSE),0)</f>
        <v>0</v>
      </c>
      <c r="AF200" s="52" t="str">
        <f t="shared" ca="1" si="269"/>
        <v/>
      </c>
      <c r="AG200" s="68">
        <f ca="1">IFERROR(VLOOKUP(AF200,'（様式１号）３整理番号表'!$J$5:$N$59,2,FALSE),0)</f>
        <v>0</v>
      </c>
      <c r="AH200" s="51" t="str">
        <f t="shared" ca="1" si="270"/>
        <v/>
      </c>
      <c r="AI200" s="68">
        <f ca="1">IFERROR(VLOOKUP(AH200,'（様式１号）３整理番号表'!$P$5:$R$29,2,FALSE),0)</f>
        <v>0</v>
      </c>
      <c r="AJ200" s="71" t="str">
        <f t="shared" ca="1" si="271"/>
        <v/>
      </c>
      <c r="AK200" s="71" t="str">
        <f t="shared" ca="1" si="272"/>
        <v/>
      </c>
      <c r="AL200" s="71"/>
      <c r="AM200" s="51" t="str">
        <f t="shared" ca="1" si="273"/>
        <v/>
      </c>
      <c r="AN200" s="68">
        <f ca="1">IFERROR(VLOOKUP(AM200,'（様式１号）３整理番号表'!$P$5:$R$29,2,FALSE),0)</f>
        <v>0</v>
      </c>
      <c r="AO200" s="52" t="str">
        <f t="shared" ca="1" si="274"/>
        <v/>
      </c>
      <c r="AP200" s="68">
        <f t="shared" ca="1" si="338"/>
        <v>0</v>
      </c>
      <c r="AQ200" s="52" t="str">
        <f t="shared" ca="1" si="275"/>
        <v/>
      </c>
      <c r="AR200" s="23" t="str">
        <f t="shared" ca="1" si="276"/>
        <v/>
      </c>
      <c r="AS200" s="68" t="str">
        <f t="shared" ca="1" si="339"/>
        <v/>
      </c>
      <c r="AT200" s="188" t="str">
        <f t="shared" ca="1" si="277"/>
        <v/>
      </c>
      <c r="AU200" s="55" t="str">
        <f t="shared" ca="1" si="278"/>
        <v/>
      </c>
      <c r="AV200" s="655" t="str">
        <f t="shared" ca="1" si="362"/>
        <v/>
      </c>
      <c r="AW200" s="655" t="str">
        <f t="shared" ca="1" si="362"/>
        <v/>
      </c>
      <c r="AX200" s="655" t="str">
        <f t="shared" ca="1" si="362"/>
        <v/>
      </c>
      <c r="AY200" s="655" t="str">
        <f t="shared" ca="1" si="362"/>
        <v/>
      </c>
      <c r="AZ200" s="655" t="str">
        <f t="shared" ca="1" si="279"/>
        <v/>
      </c>
      <c r="BA200" s="655" t="str">
        <f t="shared" ca="1" si="363"/>
        <v/>
      </c>
      <c r="BB200" s="655" t="str">
        <f t="shared" ca="1" si="363"/>
        <v/>
      </c>
      <c r="BC200" s="655" t="str">
        <f t="shared" ca="1" si="363"/>
        <v/>
      </c>
      <c r="BD200" s="51" t="str">
        <f t="shared" ca="1" si="280"/>
        <v/>
      </c>
      <c r="BE200" s="52" t="str">
        <f t="shared" ca="1" si="281"/>
        <v/>
      </c>
      <c r="BF200" s="69">
        <f ca="1">IF(BD200&lt;&gt;"",INDEX('（様式１号）３整理番号表'!$AB$7:$AQ$12,MATCH(BD200,'（様式１号）３整理番号表'!$AA$7:$AA$12,0),MATCH(BE200,'（様式１号）３整理番号表'!$AB$6:$AQ$6,0)),0)</f>
        <v>0</v>
      </c>
      <c r="BG200" s="71" t="str">
        <f t="shared" ca="1" si="340"/>
        <v/>
      </c>
      <c r="BH200" s="54" t="str">
        <f t="shared" ca="1" si="341"/>
        <v/>
      </c>
      <c r="BI200" s="55" t="str">
        <f t="shared" ca="1" si="282"/>
        <v/>
      </c>
      <c r="BJ200" s="54" t="str">
        <f t="shared" ca="1" si="283"/>
        <v/>
      </c>
      <c r="BK200" s="53" t="str">
        <f t="shared" ca="1" si="284"/>
        <v/>
      </c>
      <c r="BL200" s="56" t="str">
        <f t="shared" ca="1" si="285"/>
        <v/>
      </c>
      <c r="BM200" s="57" t="str">
        <f t="shared" ca="1" si="286"/>
        <v/>
      </c>
      <c r="BN200" s="58" t="str">
        <f t="shared" ca="1" si="287"/>
        <v/>
      </c>
      <c r="BO200" s="56" t="str">
        <f t="shared" ca="1" si="288"/>
        <v/>
      </c>
      <c r="BP200" s="72" t="str">
        <f t="shared" ca="1" si="289"/>
        <v/>
      </c>
      <c r="BQ200" s="70" t="str">
        <f t="shared" ca="1" si="290"/>
        <v/>
      </c>
      <c r="BR200" s="160" t="str">
        <f t="shared" ca="1" si="323"/>
        <v/>
      </c>
      <c r="BS200" s="638" t="str">
        <f t="shared" ca="1" si="291"/>
        <v/>
      </c>
      <c r="BT200" s="51" t="str">
        <f t="shared" ca="1" si="292"/>
        <v/>
      </c>
      <c r="BU200" s="59" t="str">
        <f t="shared" ca="1" si="293"/>
        <v/>
      </c>
      <c r="BV200" s="60" t="str">
        <f t="shared" ca="1" si="294"/>
        <v/>
      </c>
      <c r="BW200" s="209">
        <f ca="1">IF('ポイント要件確認等（個別表）'!AD200=1,ROUNDDOWN('ポイント要件確認等（個別表）'!AV200,-3),IF('ポイント要件確認等（個別表）'!AD200=2,ROUNDDOWN('ポイント要件確認等（個別表）'!BH200,-3),IF('ポイント要件確認等（個別表）'!AD200=3,ROUNDDOWN('ポイント要件確認等（個別表）'!BT200,-3),0)))</f>
        <v>0</v>
      </c>
      <c r="BX200" s="60" t="str">
        <f t="shared" ca="1" si="295"/>
        <v/>
      </c>
      <c r="BY200" s="210" t="e">
        <f t="shared" ca="1" si="342"/>
        <v>#VALUE!</v>
      </c>
      <c r="BZ200" s="210">
        <f t="shared" ca="1" si="343"/>
        <v>0</v>
      </c>
      <c r="CA200" s="60" t="str">
        <f t="shared" ca="1" si="296"/>
        <v/>
      </c>
      <c r="CB200" s="60" t="str">
        <f t="shared" ca="1" si="297"/>
        <v/>
      </c>
      <c r="CC200" s="636"/>
      <c r="CD200" s="60" t="str">
        <f t="shared" ca="1" si="298"/>
        <v/>
      </c>
      <c r="CE200" s="161" t="str">
        <f t="shared" ca="1" si="299"/>
        <v/>
      </c>
      <c r="CF200" s="225" t="str">
        <f t="shared" ca="1" si="300"/>
        <v>含税額</v>
      </c>
      <c r="CG200" s="226" t="str">
        <f t="shared" ca="1" si="301"/>
        <v/>
      </c>
      <c r="CH200" s="61"/>
      <c r="CI200" s="223"/>
      <c r="CJ200" s="213">
        <v>190</v>
      </c>
      <c r="CK200" s="218"/>
      <c r="CL200" s="51"/>
      <c r="CM200" s="68" t="str">
        <f>IFERROR(VLOOKUP(CL200,'（様式１号）３整理番号表'!$T$5:$V$15,2,FALSE),"")</f>
        <v/>
      </c>
      <c r="CN200" s="52"/>
      <c r="CO200" s="68" t="str">
        <f>IFERROR(VLOOKUP(CN200,'（様式１号）３整理番号表'!$T$19:$V$24,2,FALSE),"")</f>
        <v/>
      </c>
      <c r="CP200" s="52"/>
      <c r="CQ200" s="210">
        <f t="shared" si="344"/>
        <v>0</v>
      </c>
      <c r="CR200" s="227">
        <f t="shared" si="345"/>
        <v>0</v>
      </c>
      <c r="CS200" s="335" t="str">
        <f t="shared" ca="1" si="324"/>
        <v/>
      </c>
      <c r="CT200" s="31" t="str">
        <f t="shared" ca="1" si="302"/>
        <v/>
      </c>
      <c r="CU200" s="30" t="str">
        <f t="shared" ca="1" si="325"/>
        <v/>
      </c>
      <c r="CV200" s="236" t="str">
        <f t="shared" ca="1" si="303"/>
        <v/>
      </c>
      <c r="CW200" s="236" t="str">
        <f t="shared" ca="1" si="304"/>
        <v/>
      </c>
      <c r="CX200" s="236" t="str">
        <f t="shared" ca="1" si="305"/>
        <v/>
      </c>
      <c r="CY200" s="236" t="str">
        <f t="shared" ca="1" si="306"/>
        <v/>
      </c>
      <c r="CZ200" s="296" t="str">
        <f ca="1">IFERROR(VLOOKUP($CS200,'（様式１号）３整理番号表'!$Z$19:$AB$32,3,FALSE),"")</f>
        <v/>
      </c>
      <c r="DA200" s="239" t="str">
        <f t="shared" ca="1" si="307"/>
        <v/>
      </c>
      <c r="DB200" s="5"/>
      <c r="DC200" s="301" t="str">
        <f t="shared" ca="1" si="326"/>
        <v/>
      </c>
      <c r="DD200" s="304" t="str">
        <f t="shared" ca="1" si="329"/>
        <v/>
      </c>
      <c r="DE200" s="293" t="str">
        <f t="shared" ca="1" si="330"/>
        <v/>
      </c>
      <c r="DF200" s="293" t="str">
        <f t="shared" ca="1" si="331"/>
        <v/>
      </c>
      <c r="DG200" s="293" t="str">
        <f t="shared" ca="1" si="332"/>
        <v/>
      </c>
      <c r="DH200" s="293" t="str">
        <f t="shared" ca="1" si="333"/>
        <v/>
      </c>
      <c r="DI200" s="309" t="str">
        <f t="shared" ca="1" si="334"/>
        <v/>
      </c>
      <c r="DJ200" s="315" t="str">
        <f t="shared" ca="1" si="308"/>
        <v/>
      </c>
      <c r="DK200" s="5" t="str">
        <f t="shared" ca="1" si="335"/>
        <v/>
      </c>
      <c r="DL200" s="6"/>
      <c r="DM200" s="304"/>
      <c r="DN200" s="7"/>
      <c r="DO200" s="7"/>
      <c r="DP200" s="7"/>
      <c r="DQ200" s="7"/>
      <c r="DR200" s="298" t="str">
        <f>IFERROR(VLOOKUP($DL200,'（様式１号）３整理番号表'!$Z$19:$AB$32,3,FALSE),"")</f>
        <v/>
      </c>
      <c r="DS200" s="239" t="str">
        <f t="shared" si="309"/>
        <v/>
      </c>
      <c r="DT200" s="5"/>
      <c r="DU200" s="8"/>
      <c r="DV200" s="62" t="str">
        <f t="shared" ca="1" si="310"/>
        <v/>
      </c>
      <c r="DX200" s="320">
        <f t="shared" ca="1" si="365"/>
        <v>0</v>
      </c>
      <c r="DY200" s="320">
        <f t="shared" ca="1" si="365"/>
        <v>0</v>
      </c>
      <c r="DZ200" s="320">
        <f t="shared" ca="1" si="365"/>
        <v>0</v>
      </c>
      <c r="EA200" s="320">
        <f t="shared" ca="1" si="365"/>
        <v>0</v>
      </c>
      <c r="EB200" s="320">
        <f t="shared" ca="1" si="365"/>
        <v>0</v>
      </c>
      <c r="EC200" s="320">
        <f t="shared" ca="1" si="365"/>
        <v>0</v>
      </c>
      <c r="ED200" s="320">
        <f t="shared" ca="1" si="365"/>
        <v>0</v>
      </c>
      <c r="EE200" s="320">
        <f t="shared" ca="1" si="365"/>
        <v>0</v>
      </c>
      <c r="EF200" s="320">
        <f t="shared" ca="1" si="365"/>
        <v>0</v>
      </c>
      <c r="EG200" s="320">
        <f t="shared" ca="1" si="365"/>
        <v>0</v>
      </c>
      <c r="EH200" s="320">
        <f t="shared" ca="1" si="365"/>
        <v>0</v>
      </c>
      <c r="EI200" s="320">
        <f t="shared" ca="1" si="365"/>
        <v>0</v>
      </c>
      <c r="EJ200" s="320">
        <f t="shared" ca="1" si="365"/>
        <v>0</v>
      </c>
      <c r="EK200" s="320">
        <f t="shared" ca="1" si="365"/>
        <v>0</v>
      </c>
      <c r="EM200" s="278" t="str">
        <f t="shared" ca="1" si="360"/>
        <v/>
      </c>
      <c r="EN200" s="278" t="str">
        <f t="shared" ca="1" si="327"/>
        <v/>
      </c>
      <c r="EO200" s="278" t="str">
        <f t="shared" ca="1" si="328"/>
        <v/>
      </c>
      <c r="EP200" s="278" t="str">
        <f t="shared" ca="1" si="311"/>
        <v/>
      </c>
      <c r="EQ200" s="278" t="str">
        <f ca="1">IFERROR(INDEX('郵便番号（石川県）'!$A$3:$F$2574,MATCH(INDIRECT("'("&amp;EM200&amp;")'!E7"),'郵便番号（石川県）'!$A$3:$A$2574,0),6),"")</f>
        <v/>
      </c>
      <c r="ER200" s="278" t="str">
        <f ca="1">IFERROR(INDEX('郵便番号（石川県）'!$A$3:$F$2574,MATCH(INDIRECT("'("&amp;$EM200&amp;")'!E7"),'郵便番号（石川県）'!$A$3:$A$2574,0),5),"")</f>
        <v/>
      </c>
      <c r="ES200" s="278" t="str">
        <f t="shared" ca="1" si="312"/>
        <v/>
      </c>
      <c r="ET200" s="278" t="str">
        <f t="shared" ca="1" si="313"/>
        <v/>
      </c>
      <c r="EU200" s="278" t="str">
        <f t="shared" ca="1" si="314"/>
        <v/>
      </c>
      <c r="EV200" s="278" t="str">
        <f t="shared" ca="1" si="315"/>
        <v/>
      </c>
      <c r="EW200" s="278" t="str">
        <f t="shared" ca="1" si="316"/>
        <v/>
      </c>
      <c r="EX200" s="278" t="str">
        <f t="shared" ca="1" si="317"/>
        <v/>
      </c>
      <c r="EY200" s="278" t="str">
        <f t="shared" ca="1" si="318"/>
        <v/>
      </c>
      <c r="EZ200" s="278" t="str">
        <f t="shared" ca="1" si="319"/>
        <v/>
      </c>
      <c r="FA200" s="278" t="str">
        <f t="shared" ca="1" si="320"/>
        <v/>
      </c>
      <c r="FB200" s="661" t="str">
        <f t="shared" ca="1" si="321"/>
        <v/>
      </c>
      <c r="FC200" s="664">
        <v>190</v>
      </c>
      <c r="FD200" s="279" t="str">
        <f t="shared" ca="1" si="322"/>
        <v/>
      </c>
    </row>
    <row r="201" spans="1:160" ht="34.5" customHeight="1" x14ac:dyDescent="0.15">
      <c r="A201" s="401">
        <f t="shared" ca="1" si="24"/>
        <v>0</v>
      </c>
      <c r="B201" s="402">
        <f t="shared" si="261"/>
        <v>1</v>
      </c>
      <c r="C201" s="403">
        <f t="shared" ca="1" si="348"/>
        <v>0</v>
      </c>
      <c r="D201" s="403">
        <f t="shared" ca="1" si="349"/>
        <v>0</v>
      </c>
      <c r="E201" s="403">
        <f t="shared" ca="1" si="350"/>
        <v>0</v>
      </c>
      <c r="F201" s="403">
        <f t="shared" ca="1" si="351"/>
        <v>0</v>
      </c>
      <c r="G201" s="403">
        <f t="shared" ca="1" si="352"/>
        <v>0</v>
      </c>
      <c r="H201" s="403">
        <f t="shared" si="353"/>
        <v>0</v>
      </c>
      <c r="I201" s="403">
        <f t="shared" ca="1" si="354"/>
        <v>0</v>
      </c>
      <c r="J201" s="403">
        <f t="shared" ca="1" si="355"/>
        <v>0</v>
      </c>
      <c r="K201" s="402">
        <f t="shared" ca="1" si="356"/>
        <v>0</v>
      </c>
      <c r="L201" s="402">
        <f t="shared" ca="1" si="357"/>
        <v>0</v>
      </c>
      <c r="M201" s="402">
        <f t="shared" ca="1" si="358"/>
        <v>0</v>
      </c>
      <c r="N201" s="404" t="str">
        <f t="shared" ca="1" si="359"/>
        <v>石川県</v>
      </c>
      <c r="O201" s="63"/>
      <c r="P201" s="145" t="s">
        <v>412</v>
      </c>
      <c r="Q201" s="322" t="str">
        <f t="shared" ca="1" si="263"/>
        <v/>
      </c>
      <c r="R201" s="322" t="str">
        <f t="shared" ca="1" si="264"/>
        <v/>
      </c>
      <c r="S201" s="32" t="str">
        <f t="shared" ca="1" si="346"/>
        <v/>
      </c>
      <c r="T201" s="32" t="str">
        <f t="shared" ca="1" si="347"/>
        <v/>
      </c>
      <c r="U201" s="186" t="str">
        <f t="shared" ca="1" si="265"/>
        <v/>
      </c>
      <c r="V201" s="326">
        <f ca="1">IFERROR(VLOOKUP(U201,'（様式１号）３整理番号表'!$B$4:$H$5,2,FALSE),0)</f>
        <v>0</v>
      </c>
      <c r="W201" s="67">
        <f t="shared" ca="1" si="337"/>
        <v>0</v>
      </c>
      <c r="X201" s="23" t="str">
        <f t="shared" ca="1" si="336"/>
        <v/>
      </c>
      <c r="Y201" s="52" t="str">
        <f t="shared" ca="1" si="266"/>
        <v/>
      </c>
      <c r="Z201" s="68">
        <f ca="1">IFERROR(VLOOKUP(Y201,'（様式１号）３整理番号表'!$B$10:$H$16,2,FALSE),0)</f>
        <v>0</v>
      </c>
      <c r="AA201" s="52" t="str">
        <f t="shared" ca="1" si="267"/>
        <v/>
      </c>
      <c r="AB201" s="52" t="str">
        <f t="shared" ca="1" si="268"/>
        <v/>
      </c>
      <c r="AC201" s="68">
        <f ca="1">IFERROR(VLOOKUP(AB201,'（様式１号）３整理番号表'!$B$21:$H$22,2,FALSE),0)</f>
        <v>0</v>
      </c>
      <c r="AD201" s="52" t="str">
        <f t="shared" ca="1" si="262"/>
        <v/>
      </c>
      <c r="AE201" s="68">
        <f ca="1">IFERROR(VLOOKUP(AD201,'（様式１号）３整理番号表'!$B$26:$H$31,2,FALSE),0)</f>
        <v>0</v>
      </c>
      <c r="AF201" s="52" t="str">
        <f t="shared" ca="1" si="269"/>
        <v/>
      </c>
      <c r="AG201" s="68">
        <f ca="1">IFERROR(VLOOKUP(AF201,'（様式１号）３整理番号表'!$J$5:$N$59,2,FALSE),0)</f>
        <v>0</v>
      </c>
      <c r="AH201" s="51" t="str">
        <f t="shared" ca="1" si="270"/>
        <v/>
      </c>
      <c r="AI201" s="68">
        <f ca="1">IFERROR(VLOOKUP(AH201,'（様式１号）３整理番号表'!$P$5:$R$29,2,FALSE),0)</f>
        <v>0</v>
      </c>
      <c r="AJ201" s="71" t="str">
        <f t="shared" ca="1" si="271"/>
        <v/>
      </c>
      <c r="AK201" s="71" t="str">
        <f t="shared" ca="1" si="272"/>
        <v/>
      </c>
      <c r="AL201" s="71"/>
      <c r="AM201" s="51" t="str">
        <f t="shared" ca="1" si="273"/>
        <v/>
      </c>
      <c r="AN201" s="68">
        <f ca="1">IFERROR(VLOOKUP(AM201,'（様式１号）３整理番号表'!$P$5:$R$29,2,FALSE),0)</f>
        <v>0</v>
      </c>
      <c r="AO201" s="52" t="str">
        <f t="shared" ca="1" si="274"/>
        <v/>
      </c>
      <c r="AP201" s="68">
        <f t="shared" ca="1" si="338"/>
        <v>0</v>
      </c>
      <c r="AQ201" s="52" t="str">
        <f t="shared" ca="1" si="275"/>
        <v/>
      </c>
      <c r="AR201" s="23" t="str">
        <f t="shared" ca="1" si="276"/>
        <v/>
      </c>
      <c r="AS201" s="68" t="str">
        <f t="shared" ca="1" si="339"/>
        <v/>
      </c>
      <c r="AT201" s="188" t="str">
        <f t="shared" ca="1" si="277"/>
        <v/>
      </c>
      <c r="AU201" s="55" t="str">
        <f t="shared" ca="1" si="278"/>
        <v/>
      </c>
      <c r="AV201" s="655" t="str">
        <f t="shared" ca="1" si="362"/>
        <v/>
      </c>
      <c r="AW201" s="655" t="str">
        <f t="shared" ca="1" si="362"/>
        <v/>
      </c>
      <c r="AX201" s="655" t="str">
        <f t="shared" ca="1" si="362"/>
        <v/>
      </c>
      <c r="AY201" s="655" t="str">
        <f t="shared" ca="1" si="362"/>
        <v/>
      </c>
      <c r="AZ201" s="655" t="str">
        <f t="shared" ca="1" si="279"/>
        <v/>
      </c>
      <c r="BA201" s="655" t="str">
        <f t="shared" ca="1" si="363"/>
        <v/>
      </c>
      <c r="BB201" s="655" t="str">
        <f t="shared" ca="1" si="363"/>
        <v/>
      </c>
      <c r="BC201" s="655" t="str">
        <f t="shared" ca="1" si="363"/>
        <v/>
      </c>
      <c r="BD201" s="51" t="str">
        <f t="shared" ca="1" si="280"/>
        <v/>
      </c>
      <c r="BE201" s="52" t="str">
        <f t="shared" ca="1" si="281"/>
        <v/>
      </c>
      <c r="BF201" s="69">
        <f ca="1">IF(BD201&lt;&gt;"",INDEX('（様式１号）３整理番号表'!$AB$7:$AQ$12,MATCH(BD201,'（様式１号）３整理番号表'!$AA$7:$AA$12,0),MATCH(BE201,'（様式１号）３整理番号表'!$AB$6:$AQ$6,0)),0)</f>
        <v>0</v>
      </c>
      <c r="BG201" s="71" t="str">
        <f t="shared" ca="1" si="340"/>
        <v/>
      </c>
      <c r="BH201" s="54" t="str">
        <f t="shared" ca="1" si="341"/>
        <v/>
      </c>
      <c r="BI201" s="55" t="str">
        <f t="shared" ca="1" si="282"/>
        <v/>
      </c>
      <c r="BJ201" s="54" t="str">
        <f t="shared" ca="1" si="283"/>
        <v/>
      </c>
      <c r="BK201" s="53" t="str">
        <f t="shared" ca="1" si="284"/>
        <v/>
      </c>
      <c r="BL201" s="56" t="str">
        <f t="shared" ca="1" si="285"/>
        <v/>
      </c>
      <c r="BM201" s="57" t="str">
        <f t="shared" ca="1" si="286"/>
        <v/>
      </c>
      <c r="BN201" s="58" t="str">
        <f t="shared" ca="1" si="287"/>
        <v/>
      </c>
      <c r="BO201" s="56" t="str">
        <f t="shared" ca="1" si="288"/>
        <v/>
      </c>
      <c r="BP201" s="72" t="str">
        <f t="shared" ca="1" si="289"/>
        <v/>
      </c>
      <c r="BQ201" s="70" t="str">
        <f t="shared" ca="1" si="290"/>
        <v/>
      </c>
      <c r="BR201" s="160" t="str">
        <f t="shared" ca="1" si="323"/>
        <v/>
      </c>
      <c r="BS201" s="638" t="str">
        <f t="shared" ca="1" si="291"/>
        <v/>
      </c>
      <c r="BT201" s="51" t="str">
        <f t="shared" ca="1" si="292"/>
        <v/>
      </c>
      <c r="BU201" s="59" t="str">
        <f t="shared" ca="1" si="293"/>
        <v/>
      </c>
      <c r="BV201" s="60" t="str">
        <f t="shared" ca="1" si="294"/>
        <v/>
      </c>
      <c r="BW201" s="209">
        <f ca="1">IF('ポイント要件確認等（個別表）'!AD201=1,ROUNDDOWN('ポイント要件確認等（個別表）'!AV201,-3),IF('ポイント要件確認等（個別表）'!AD201=2,ROUNDDOWN('ポイント要件確認等（個別表）'!BH201,-3),IF('ポイント要件確認等（個別表）'!AD201=3,ROUNDDOWN('ポイント要件確認等（個別表）'!BT201,-3),0)))</f>
        <v>0</v>
      </c>
      <c r="BX201" s="60" t="str">
        <f t="shared" ca="1" si="295"/>
        <v/>
      </c>
      <c r="BY201" s="210" t="e">
        <f t="shared" ca="1" si="342"/>
        <v>#VALUE!</v>
      </c>
      <c r="BZ201" s="210">
        <f t="shared" ca="1" si="343"/>
        <v>0</v>
      </c>
      <c r="CA201" s="60" t="str">
        <f t="shared" ca="1" si="296"/>
        <v/>
      </c>
      <c r="CB201" s="60" t="str">
        <f t="shared" ca="1" si="297"/>
        <v/>
      </c>
      <c r="CC201" s="636"/>
      <c r="CD201" s="60" t="str">
        <f t="shared" ca="1" si="298"/>
        <v/>
      </c>
      <c r="CE201" s="161" t="str">
        <f t="shared" ca="1" si="299"/>
        <v/>
      </c>
      <c r="CF201" s="225" t="str">
        <f t="shared" ca="1" si="300"/>
        <v>含税額</v>
      </c>
      <c r="CG201" s="226" t="str">
        <f t="shared" ca="1" si="301"/>
        <v/>
      </c>
      <c r="CH201" s="61"/>
      <c r="CI201" s="223"/>
      <c r="CJ201" s="213">
        <v>191</v>
      </c>
      <c r="CK201" s="218"/>
      <c r="CL201" s="51"/>
      <c r="CM201" s="68" t="str">
        <f>IFERROR(VLOOKUP(CL201,'（様式１号）３整理番号表'!$T$5:$V$15,2,FALSE),"")</f>
        <v/>
      </c>
      <c r="CN201" s="52"/>
      <c r="CO201" s="68" t="str">
        <f>IFERROR(VLOOKUP(CN201,'（様式１号）３整理番号表'!$T$19:$V$24,2,FALSE),"")</f>
        <v/>
      </c>
      <c r="CP201" s="52"/>
      <c r="CQ201" s="210">
        <f t="shared" si="344"/>
        <v>0</v>
      </c>
      <c r="CR201" s="227">
        <f t="shared" si="345"/>
        <v>0</v>
      </c>
      <c r="CS201" s="335" t="str">
        <f t="shared" ca="1" si="324"/>
        <v/>
      </c>
      <c r="CT201" s="31" t="str">
        <f t="shared" ca="1" si="302"/>
        <v/>
      </c>
      <c r="CU201" s="30" t="str">
        <f t="shared" ca="1" si="325"/>
        <v/>
      </c>
      <c r="CV201" s="236" t="str">
        <f t="shared" ca="1" si="303"/>
        <v/>
      </c>
      <c r="CW201" s="236" t="str">
        <f t="shared" ca="1" si="304"/>
        <v/>
      </c>
      <c r="CX201" s="236" t="str">
        <f t="shared" ca="1" si="305"/>
        <v/>
      </c>
      <c r="CY201" s="236" t="str">
        <f t="shared" ca="1" si="306"/>
        <v/>
      </c>
      <c r="CZ201" s="296" t="str">
        <f ca="1">IFERROR(VLOOKUP($CS201,'（様式１号）３整理番号表'!$Z$19:$AB$32,3,FALSE),"")</f>
        <v/>
      </c>
      <c r="DA201" s="239" t="str">
        <f t="shared" ca="1" si="307"/>
        <v/>
      </c>
      <c r="DB201" s="5"/>
      <c r="DC201" s="301" t="str">
        <f t="shared" ca="1" si="326"/>
        <v/>
      </c>
      <c r="DD201" s="304" t="str">
        <f t="shared" ca="1" si="329"/>
        <v/>
      </c>
      <c r="DE201" s="293" t="str">
        <f t="shared" ca="1" si="330"/>
        <v/>
      </c>
      <c r="DF201" s="293" t="str">
        <f t="shared" ca="1" si="331"/>
        <v/>
      </c>
      <c r="DG201" s="293" t="str">
        <f t="shared" ca="1" si="332"/>
        <v/>
      </c>
      <c r="DH201" s="293" t="str">
        <f t="shared" ca="1" si="333"/>
        <v/>
      </c>
      <c r="DI201" s="309" t="str">
        <f t="shared" ca="1" si="334"/>
        <v/>
      </c>
      <c r="DJ201" s="315" t="str">
        <f t="shared" ca="1" si="308"/>
        <v/>
      </c>
      <c r="DK201" s="5" t="str">
        <f t="shared" ca="1" si="335"/>
        <v/>
      </c>
      <c r="DL201" s="6"/>
      <c r="DM201" s="304"/>
      <c r="DN201" s="7"/>
      <c r="DO201" s="7"/>
      <c r="DP201" s="7"/>
      <c r="DQ201" s="7"/>
      <c r="DR201" s="298" t="str">
        <f>IFERROR(VLOOKUP($DL201,'（様式１号）３整理番号表'!$Z$19:$AB$32,3,FALSE),"")</f>
        <v/>
      </c>
      <c r="DS201" s="239" t="str">
        <f t="shared" si="309"/>
        <v/>
      </c>
      <c r="DT201" s="5"/>
      <c r="DU201" s="8"/>
      <c r="DV201" s="62" t="str">
        <f t="shared" ca="1" si="310"/>
        <v/>
      </c>
      <c r="DX201" s="320">
        <f t="shared" ca="1" si="365"/>
        <v>0</v>
      </c>
      <c r="DY201" s="320">
        <f t="shared" ca="1" si="365"/>
        <v>0</v>
      </c>
      <c r="DZ201" s="320">
        <f t="shared" ca="1" si="365"/>
        <v>0</v>
      </c>
      <c r="EA201" s="320">
        <f t="shared" ca="1" si="365"/>
        <v>0</v>
      </c>
      <c r="EB201" s="320">
        <f t="shared" ca="1" si="365"/>
        <v>0</v>
      </c>
      <c r="EC201" s="320">
        <f t="shared" ca="1" si="365"/>
        <v>0</v>
      </c>
      <c r="ED201" s="320">
        <f t="shared" ca="1" si="365"/>
        <v>0</v>
      </c>
      <c r="EE201" s="320">
        <f t="shared" ca="1" si="365"/>
        <v>0</v>
      </c>
      <c r="EF201" s="320">
        <f t="shared" ca="1" si="365"/>
        <v>0</v>
      </c>
      <c r="EG201" s="320">
        <f t="shared" ca="1" si="365"/>
        <v>0</v>
      </c>
      <c r="EH201" s="320">
        <f t="shared" ca="1" si="365"/>
        <v>0</v>
      </c>
      <c r="EI201" s="320">
        <f t="shared" ca="1" si="365"/>
        <v>0</v>
      </c>
      <c r="EJ201" s="320">
        <f t="shared" ca="1" si="365"/>
        <v>0</v>
      </c>
      <c r="EK201" s="320">
        <f t="shared" ca="1" si="365"/>
        <v>0</v>
      </c>
      <c r="EM201" s="278" t="str">
        <f t="shared" ca="1" si="360"/>
        <v/>
      </c>
      <c r="EN201" s="278" t="str">
        <f t="shared" ca="1" si="327"/>
        <v/>
      </c>
      <c r="EO201" s="278" t="str">
        <f t="shared" ca="1" si="328"/>
        <v/>
      </c>
      <c r="EP201" s="278" t="str">
        <f t="shared" ca="1" si="311"/>
        <v/>
      </c>
      <c r="EQ201" s="278" t="str">
        <f ca="1">IFERROR(INDEX('郵便番号（石川県）'!$A$3:$F$2574,MATCH(INDIRECT("'("&amp;EM201&amp;")'!E7"),'郵便番号（石川県）'!$A$3:$A$2574,0),6),"")</f>
        <v/>
      </c>
      <c r="ER201" s="278" t="str">
        <f ca="1">IFERROR(INDEX('郵便番号（石川県）'!$A$3:$F$2574,MATCH(INDIRECT("'("&amp;$EM201&amp;")'!E7"),'郵便番号（石川県）'!$A$3:$A$2574,0),5),"")</f>
        <v/>
      </c>
      <c r="ES201" s="278" t="str">
        <f t="shared" ca="1" si="312"/>
        <v/>
      </c>
      <c r="ET201" s="278" t="str">
        <f t="shared" ca="1" si="313"/>
        <v/>
      </c>
      <c r="EU201" s="278" t="str">
        <f t="shared" ca="1" si="314"/>
        <v/>
      </c>
      <c r="EV201" s="278" t="str">
        <f t="shared" ca="1" si="315"/>
        <v/>
      </c>
      <c r="EW201" s="278" t="str">
        <f t="shared" ca="1" si="316"/>
        <v/>
      </c>
      <c r="EX201" s="278" t="str">
        <f t="shared" ca="1" si="317"/>
        <v/>
      </c>
      <c r="EY201" s="278" t="str">
        <f t="shared" ca="1" si="318"/>
        <v/>
      </c>
      <c r="EZ201" s="278" t="str">
        <f t="shared" ca="1" si="319"/>
        <v/>
      </c>
      <c r="FA201" s="278" t="str">
        <f t="shared" ca="1" si="320"/>
        <v/>
      </c>
      <c r="FB201" s="661" t="str">
        <f t="shared" ca="1" si="321"/>
        <v/>
      </c>
      <c r="FC201" s="663">
        <v>191</v>
      </c>
      <c r="FD201" s="279" t="str">
        <f t="shared" ca="1" si="322"/>
        <v/>
      </c>
    </row>
    <row r="202" spans="1:160" ht="34.5" customHeight="1" x14ac:dyDescent="0.15">
      <c r="A202" s="401">
        <f t="shared" ca="1" si="24"/>
        <v>0</v>
      </c>
      <c r="B202" s="402">
        <f t="shared" si="261"/>
        <v>1</v>
      </c>
      <c r="C202" s="403">
        <f t="shared" ca="1" si="348"/>
        <v>0</v>
      </c>
      <c r="D202" s="403">
        <f t="shared" ca="1" si="349"/>
        <v>0</v>
      </c>
      <c r="E202" s="403">
        <f t="shared" ca="1" si="350"/>
        <v>0</v>
      </c>
      <c r="F202" s="403">
        <f t="shared" ca="1" si="351"/>
        <v>0</v>
      </c>
      <c r="G202" s="403">
        <f t="shared" ca="1" si="352"/>
        <v>0</v>
      </c>
      <c r="H202" s="403">
        <f t="shared" si="353"/>
        <v>0</v>
      </c>
      <c r="I202" s="403">
        <f t="shared" ca="1" si="354"/>
        <v>0</v>
      </c>
      <c r="J202" s="403">
        <f t="shared" ca="1" si="355"/>
        <v>0</v>
      </c>
      <c r="K202" s="402">
        <f t="shared" ca="1" si="356"/>
        <v>0</v>
      </c>
      <c r="L202" s="402">
        <f t="shared" ca="1" si="357"/>
        <v>0</v>
      </c>
      <c r="M202" s="402">
        <f t="shared" ca="1" si="358"/>
        <v>0</v>
      </c>
      <c r="N202" s="404" t="str">
        <f t="shared" ca="1" si="359"/>
        <v>石川県</v>
      </c>
      <c r="O202" s="63"/>
      <c r="P202" s="145" t="s">
        <v>412</v>
      </c>
      <c r="Q202" s="322" t="str">
        <f t="shared" ca="1" si="263"/>
        <v/>
      </c>
      <c r="R202" s="322" t="str">
        <f t="shared" ca="1" si="264"/>
        <v/>
      </c>
      <c r="S202" s="32" t="str">
        <f t="shared" ca="1" si="346"/>
        <v/>
      </c>
      <c r="T202" s="32" t="str">
        <f t="shared" ca="1" si="347"/>
        <v/>
      </c>
      <c r="U202" s="186" t="str">
        <f t="shared" ca="1" si="265"/>
        <v/>
      </c>
      <c r="V202" s="326">
        <f ca="1">IFERROR(VLOOKUP(U202,'（様式１号）３整理番号表'!$B$4:$H$5,2,FALSE),0)</f>
        <v>0</v>
      </c>
      <c r="W202" s="67">
        <f t="shared" ca="1" si="337"/>
        <v>0</v>
      </c>
      <c r="X202" s="23" t="str">
        <f t="shared" ca="1" si="336"/>
        <v/>
      </c>
      <c r="Y202" s="52" t="str">
        <f t="shared" ca="1" si="266"/>
        <v/>
      </c>
      <c r="Z202" s="68">
        <f ca="1">IFERROR(VLOOKUP(Y202,'（様式１号）３整理番号表'!$B$10:$H$16,2,FALSE),0)</f>
        <v>0</v>
      </c>
      <c r="AA202" s="52" t="str">
        <f t="shared" ca="1" si="267"/>
        <v/>
      </c>
      <c r="AB202" s="52" t="str">
        <f t="shared" ca="1" si="268"/>
        <v/>
      </c>
      <c r="AC202" s="68">
        <f ca="1">IFERROR(VLOOKUP(AB202,'（様式１号）３整理番号表'!$B$21:$H$22,2,FALSE),0)</f>
        <v>0</v>
      </c>
      <c r="AD202" s="52" t="str">
        <f t="shared" ca="1" si="262"/>
        <v/>
      </c>
      <c r="AE202" s="68">
        <f ca="1">IFERROR(VLOOKUP(AD202,'（様式１号）３整理番号表'!$B$26:$H$31,2,FALSE),0)</f>
        <v>0</v>
      </c>
      <c r="AF202" s="52" t="str">
        <f t="shared" ca="1" si="269"/>
        <v/>
      </c>
      <c r="AG202" s="68">
        <f ca="1">IFERROR(VLOOKUP(AF202,'（様式１号）３整理番号表'!$J$5:$N$59,2,FALSE),0)</f>
        <v>0</v>
      </c>
      <c r="AH202" s="51" t="str">
        <f t="shared" ca="1" si="270"/>
        <v/>
      </c>
      <c r="AI202" s="68">
        <f ca="1">IFERROR(VLOOKUP(AH202,'（様式１号）３整理番号表'!$P$5:$R$29,2,FALSE),0)</f>
        <v>0</v>
      </c>
      <c r="AJ202" s="71" t="str">
        <f t="shared" ca="1" si="271"/>
        <v/>
      </c>
      <c r="AK202" s="71" t="str">
        <f t="shared" ca="1" si="272"/>
        <v/>
      </c>
      <c r="AL202" s="71"/>
      <c r="AM202" s="51" t="str">
        <f t="shared" ca="1" si="273"/>
        <v/>
      </c>
      <c r="AN202" s="68">
        <f ca="1">IFERROR(VLOOKUP(AM202,'（様式１号）３整理番号表'!$P$5:$R$29,2,FALSE),0)</f>
        <v>0</v>
      </c>
      <c r="AO202" s="52" t="str">
        <f t="shared" ca="1" si="274"/>
        <v/>
      </c>
      <c r="AP202" s="68">
        <f t="shared" ca="1" si="338"/>
        <v>0</v>
      </c>
      <c r="AQ202" s="52" t="str">
        <f t="shared" ca="1" si="275"/>
        <v/>
      </c>
      <c r="AR202" s="23" t="str">
        <f t="shared" ca="1" si="276"/>
        <v/>
      </c>
      <c r="AS202" s="68" t="str">
        <f t="shared" ca="1" si="339"/>
        <v/>
      </c>
      <c r="AT202" s="188" t="str">
        <f t="shared" ca="1" si="277"/>
        <v/>
      </c>
      <c r="AU202" s="55" t="str">
        <f t="shared" ca="1" si="278"/>
        <v/>
      </c>
      <c r="AV202" s="655" t="str">
        <f t="shared" ca="1" si="362"/>
        <v/>
      </c>
      <c r="AW202" s="655" t="str">
        <f t="shared" ca="1" si="362"/>
        <v/>
      </c>
      <c r="AX202" s="655" t="str">
        <f t="shared" ca="1" si="362"/>
        <v/>
      </c>
      <c r="AY202" s="655" t="str">
        <f t="shared" ca="1" si="362"/>
        <v/>
      </c>
      <c r="AZ202" s="655" t="str">
        <f t="shared" ca="1" si="279"/>
        <v/>
      </c>
      <c r="BA202" s="655" t="str">
        <f t="shared" ca="1" si="363"/>
        <v/>
      </c>
      <c r="BB202" s="655" t="str">
        <f t="shared" ca="1" si="363"/>
        <v/>
      </c>
      <c r="BC202" s="655" t="str">
        <f t="shared" ca="1" si="363"/>
        <v/>
      </c>
      <c r="BD202" s="51" t="str">
        <f t="shared" ca="1" si="280"/>
        <v/>
      </c>
      <c r="BE202" s="52" t="str">
        <f t="shared" ca="1" si="281"/>
        <v/>
      </c>
      <c r="BF202" s="69">
        <f ca="1">IF(BD202&lt;&gt;"",INDEX('（様式１号）３整理番号表'!$AB$7:$AQ$12,MATCH(BD202,'（様式１号）３整理番号表'!$AA$7:$AA$12,0),MATCH(BE202,'（様式１号）３整理番号表'!$AB$6:$AQ$6,0)),0)</f>
        <v>0</v>
      </c>
      <c r="BG202" s="71" t="str">
        <f t="shared" ca="1" si="340"/>
        <v/>
      </c>
      <c r="BH202" s="54" t="str">
        <f t="shared" ca="1" si="341"/>
        <v/>
      </c>
      <c r="BI202" s="55" t="str">
        <f t="shared" ca="1" si="282"/>
        <v/>
      </c>
      <c r="BJ202" s="54" t="str">
        <f t="shared" ca="1" si="283"/>
        <v/>
      </c>
      <c r="BK202" s="53" t="str">
        <f t="shared" ca="1" si="284"/>
        <v/>
      </c>
      <c r="BL202" s="56" t="str">
        <f t="shared" ca="1" si="285"/>
        <v/>
      </c>
      <c r="BM202" s="57" t="str">
        <f t="shared" ca="1" si="286"/>
        <v/>
      </c>
      <c r="BN202" s="58" t="str">
        <f t="shared" ca="1" si="287"/>
        <v/>
      </c>
      <c r="BO202" s="56" t="str">
        <f t="shared" ca="1" si="288"/>
        <v/>
      </c>
      <c r="BP202" s="72" t="str">
        <f t="shared" ca="1" si="289"/>
        <v/>
      </c>
      <c r="BQ202" s="70" t="str">
        <f t="shared" ca="1" si="290"/>
        <v/>
      </c>
      <c r="BR202" s="160" t="str">
        <f t="shared" ca="1" si="323"/>
        <v/>
      </c>
      <c r="BS202" s="638" t="str">
        <f t="shared" ca="1" si="291"/>
        <v/>
      </c>
      <c r="BT202" s="51" t="str">
        <f t="shared" ca="1" si="292"/>
        <v/>
      </c>
      <c r="BU202" s="59" t="str">
        <f t="shared" ca="1" si="293"/>
        <v/>
      </c>
      <c r="BV202" s="60" t="str">
        <f t="shared" ca="1" si="294"/>
        <v/>
      </c>
      <c r="BW202" s="209">
        <f ca="1">IF('ポイント要件確認等（個別表）'!AD202=1,ROUNDDOWN('ポイント要件確認等（個別表）'!AV202,-3),IF('ポイント要件確認等（個別表）'!AD202=2,ROUNDDOWN('ポイント要件確認等（個別表）'!BH202,-3),IF('ポイント要件確認等（個別表）'!AD202=3,ROUNDDOWN('ポイント要件確認等（個別表）'!BT202,-3),0)))</f>
        <v>0</v>
      </c>
      <c r="BX202" s="60" t="str">
        <f t="shared" ca="1" si="295"/>
        <v/>
      </c>
      <c r="BY202" s="210" t="e">
        <f t="shared" ca="1" si="342"/>
        <v>#VALUE!</v>
      </c>
      <c r="BZ202" s="210">
        <f t="shared" ca="1" si="343"/>
        <v>0</v>
      </c>
      <c r="CA202" s="60" t="str">
        <f t="shared" ca="1" si="296"/>
        <v/>
      </c>
      <c r="CB202" s="60" t="str">
        <f t="shared" ca="1" si="297"/>
        <v/>
      </c>
      <c r="CC202" s="636"/>
      <c r="CD202" s="60" t="str">
        <f t="shared" ca="1" si="298"/>
        <v/>
      </c>
      <c r="CE202" s="161" t="str">
        <f t="shared" ca="1" si="299"/>
        <v/>
      </c>
      <c r="CF202" s="225" t="str">
        <f t="shared" ca="1" si="300"/>
        <v>含税額</v>
      </c>
      <c r="CG202" s="226" t="str">
        <f t="shared" ca="1" si="301"/>
        <v/>
      </c>
      <c r="CH202" s="61"/>
      <c r="CI202" s="223"/>
      <c r="CJ202" s="213">
        <v>192</v>
      </c>
      <c r="CK202" s="218"/>
      <c r="CL202" s="51"/>
      <c r="CM202" s="68" t="str">
        <f>IFERROR(VLOOKUP(CL202,'（様式１号）３整理番号表'!$T$5:$V$15,2,FALSE),"")</f>
        <v/>
      </c>
      <c r="CN202" s="52"/>
      <c r="CO202" s="68" t="str">
        <f>IFERROR(VLOOKUP(CN202,'（様式１号）３整理番号表'!$T$19:$V$24,2,FALSE),"")</f>
        <v/>
      </c>
      <c r="CP202" s="52"/>
      <c r="CQ202" s="210">
        <f t="shared" si="344"/>
        <v>0</v>
      </c>
      <c r="CR202" s="227">
        <f t="shared" si="345"/>
        <v>0</v>
      </c>
      <c r="CS202" s="335" t="str">
        <f t="shared" ca="1" si="324"/>
        <v/>
      </c>
      <c r="CT202" s="31" t="str">
        <f t="shared" ca="1" si="302"/>
        <v/>
      </c>
      <c r="CU202" s="30" t="str">
        <f t="shared" ca="1" si="325"/>
        <v/>
      </c>
      <c r="CV202" s="236" t="str">
        <f t="shared" ca="1" si="303"/>
        <v/>
      </c>
      <c r="CW202" s="236" t="str">
        <f t="shared" ca="1" si="304"/>
        <v/>
      </c>
      <c r="CX202" s="236" t="str">
        <f t="shared" ca="1" si="305"/>
        <v/>
      </c>
      <c r="CY202" s="236" t="str">
        <f t="shared" ca="1" si="306"/>
        <v/>
      </c>
      <c r="CZ202" s="296" t="str">
        <f ca="1">IFERROR(VLOOKUP($CS202,'（様式１号）３整理番号表'!$Z$19:$AB$32,3,FALSE),"")</f>
        <v/>
      </c>
      <c r="DA202" s="239" t="str">
        <f t="shared" ca="1" si="307"/>
        <v/>
      </c>
      <c r="DB202" s="5"/>
      <c r="DC202" s="301" t="str">
        <f t="shared" ca="1" si="326"/>
        <v/>
      </c>
      <c r="DD202" s="304" t="str">
        <f t="shared" ca="1" si="329"/>
        <v/>
      </c>
      <c r="DE202" s="293" t="str">
        <f t="shared" ca="1" si="330"/>
        <v/>
      </c>
      <c r="DF202" s="293" t="str">
        <f t="shared" ca="1" si="331"/>
        <v/>
      </c>
      <c r="DG202" s="293" t="str">
        <f t="shared" ca="1" si="332"/>
        <v/>
      </c>
      <c r="DH202" s="293" t="str">
        <f t="shared" ca="1" si="333"/>
        <v/>
      </c>
      <c r="DI202" s="309" t="str">
        <f t="shared" ca="1" si="334"/>
        <v/>
      </c>
      <c r="DJ202" s="315" t="str">
        <f t="shared" ca="1" si="308"/>
        <v/>
      </c>
      <c r="DK202" s="5" t="str">
        <f t="shared" ca="1" si="335"/>
        <v/>
      </c>
      <c r="DL202" s="6"/>
      <c r="DM202" s="304"/>
      <c r="DN202" s="7"/>
      <c r="DO202" s="7"/>
      <c r="DP202" s="7"/>
      <c r="DQ202" s="7"/>
      <c r="DR202" s="298" t="str">
        <f>IFERROR(VLOOKUP($DL202,'（様式１号）３整理番号表'!$Z$19:$AB$32,3,FALSE),"")</f>
        <v/>
      </c>
      <c r="DS202" s="239" t="str">
        <f t="shared" si="309"/>
        <v/>
      </c>
      <c r="DT202" s="5"/>
      <c r="DU202" s="8"/>
      <c r="DV202" s="62" t="str">
        <f t="shared" ca="1" si="310"/>
        <v/>
      </c>
      <c r="DX202" s="320">
        <f t="shared" ca="1" si="365"/>
        <v>0</v>
      </c>
      <c r="DY202" s="320">
        <f t="shared" ca="1" si="365"/>
        <v>0</v>
      </c>
      <c r="DZ202" s="320">
        <f t="shared" ca="1" si="365"/>
        <v>0</v>
      </c>
      <c r="EA202" s="320">
        <f t="shared" ca="1" si="365"/>
        <v>0</v>
      </c>
      <c r="EB202" s="320">
        <f t="shared" ca="1" si="365"/>
        <v>0</v>
      </c>
      <c r="EC202" s="320">
        <f t="shared" ca="1" si="365"/>
        <v>0</v>
      </c>
      <c r="ED202" s="320">
        <f t="shared" ca="1" si="365"/>
        <v>0</v>
      </c>
      <c r="EE202" s="320">
        <f t="shared" ca="1" si="365"/>
        <v>0</v>
      </c>
      <c r="EF202" s="320">
        <f t="shared" ca="1" si="365"/>
        <v>0</v>
      </c>
      <c r="EG202" s="320">
        <f t="shared" ca="1" si="365"/>
        <v>0</v>
      </c>
      <c r="EH202" s="320">
        <f t="shared" ca="1" si="365"/>
        <v>0</v>
      </c>
      <c r="EI202" s="320">
        <f t="shared" ca="1" si="365"/>
        <v>0</v>
      </c>
      <c r="EJ202" s="320">
        <f t="shared" ca="1" si="365"/>
        <v>0</v>
      </c>
      <c r="EK202" s="320">
        <f t="shared" ca="1" si="365"/>
        <v>0</v>
      </c>
      <c r="EM202" s="278" t="str">
        <f t="shared" ca="1" si="360"/>
        <v/>
      </c>
      <c r="EN202" s="278" t="str">
        <f t="shared" ca="1" si="327"/>
        <v/>
      </c>
      <c r="EO202" s="278" t="str">
        <f t="shared" ca="1" si="328"/>
        <v/>
      </c>
      <c r="EP202" s="278" t="str">
        <f t="shared" ca="1" si="311"/>
        <v/>
      </c>
      <c r="EQ202" s="278" t="str">
        <f ca="1">IFERROR(INDEX('郵便番号（石川県）'!$A$3:$F$2574,MATCH(INDIRECT("'("&amp;EM202&amp;")'!E7"),'郵便番号（石川県）'!$A$3:$A$2574,0),6),"")</f>
        <v/>
      </c>
      <c r="ER202" s="278" t="str">
        <f ca="1">IFERROR(INDEX('郵便番号（石川県）'!$A$3:$F$2574,MATCH(INDIRECT("'("&amp;$EM202&amp;")'!E7"),'郵便番号（石川県）'!$A$3:$A$2574,0),5),"")</f>
        <v/>
      </c>
      <c r="ES202" s="278" t="str">
        <f t="shared" ca="1" si="312"/>
        <v/>
      </c>
      <c r="ET202" s="278" t="str">
        <f t="shared" ca="1" si="313"/>
        <v/>
      </c>
      <c r="EU202" s="278" t="str">
        <f t="shared" ca="1" si="314"/>
        <v/>
      </c>
      <c r="EV202" s="278" t="str">
        <f t="shared" ca="1" si="315"/>
        <v/>
      </c>
      <c r="EW202" s="278" t="str">
        <f t="shared" ca="1" si="316"/>
        <v/>
      </c>
      <c r="EX202" s="278" t="str">
        <f t="shared" ca="1" si="317"/>
        <v/>
      </c>
      <c r="EY202" s="278" t="str">
        <f t="shared" ca="1" si="318"/>
        <v/>
      </c>
      <c r="EZ202" s="278" t="str">
        <f t="shared" ca="1" si="319"/>
        <v/>
      </c>
      <c r="FA202" s="278" t="str">
        <f t="shared" ca="1" si="320"/>
        <v/>
      </c>
      <c r="FB202" s="661" t="str">
        <f t="shared" ca="1" si="321"/>
        <v/>
      </c>
      <c r="FC202" s="664">
        <v>192</v>
      </c>
      <c r="FD202" s="279" t="str">
        <f t="shared" ca="1" si="322"/>
        <v/>
      </c>
    </row>
    <row r="203" spans="1:160" ht="34.5" customHeight="1" x14ac:dyDescent="0.15">
      <c r="A203" s="401">
        <f t="shared" ca="1" si="24"/>
        <v>0</v>
      </c>
      <c r="B203" s="402">
        <f t="shared" ref="B203:B239" si="366">IF(P203&lt;&gt;"",IF(P203&lt;&gt;P202,B202+1,B202),0)</f>
        <v>1</v>
      </c>
      <c r="C203" s="403">
        <f t="shared" ca="1" si="348"/>
        <v>0</v>
      </c>
      <c r="D203" s="403">
        <f t="shared" ca="1" si="349"/>
        <v>0</v>
      </c>
      <c r="E203" s="403">
        <f t="shared" ca="1" si="350"/>
        <v>0</v>
      </c>
      <c r="F203" s="403">
        <f t="shared" ca="1" si="351"/>
        <v>0</v>
      </c>
      <c r="G203" s="403">
        <f t="shared" ca="1" si="352"/>
        <v>0</v>
      </c>
      <c r="H203" s="403">
        <f t="shared" si="353"/>
        <v>0</v>
      </c>
      <c r="I203" s="403">
        <f t="shared" ca="1" si="354"/>
        <v>0</v>
      </c>
      <c r="J203" s="403">
        <f t="shared" ca="1" si="355"/>
        <v>0</v>
      </c>
      <c r="K203" s="402">
        <f t="shared" ca="1" si="356"/>
        <v>0</v>
      </c>
      <c r="L203" s="402">
        <f t="shared" ca="1" si="357"/>
        <v>0</v>
      </c>
      <c r="M203" s="402">
        <f t="shared" ca="1" si="358"/>
        <v>0</v>
      </c>
      <c r="N203" s="404" t="str">
        <f t="shared" ca="1" si="359"/>
        <v>石川県</v>
      </c>
      <c r="O203" s="63"/>
      <c r="P203" s="145" t="s">
        <v>412</v>
      </c>
      <c r="Q203" s="322" t="str">
        <f t="shared" ca="1" si="263"/>
        <v/>
      </c>
      <c r="R203" s="322" t="str">
        <f t="shared" ca="1" si="264"/>
        <v/>
      </c>
      <c r="S203" s="32" t="str">
        <f t="shared" ca="1" si="346"/>
        <v/>
      </c>
      <c r="T203" s="32" t="str">
        <f t="shared" ca="1" si="347"/>
        <v/>
      </c>
      <c r="U203" s="186" t="str">
        <f t="shared" ca="1" si="265"/>
        <v/>
      </c>
      <c r="V203" s="326">
        <f ca="1">IFERROR(VLOOKUP(U203,'（様式１号）３整理番号表'!$B$4:$H$5,2,FALSE),0)</f>
        <v>0</v>
      </c>
      <c r="W203" s="67">
        <f t="shared" ca="1" si="337"/>
        <v>0</v>
      </c>
      <c r="X203" s="23" t="str">
        <f t="shared" ca="1" si="336"/>
        <v/>
      </c>
      <c r="Y203" s="52" t="str">
        <f t="shared" ca="1" si="266"/>
        <v/>
      </c>
      <c r="Z203" s="68">
        <f ca="1">IFERROR(VLOOKUP(Y203,'（様式１号）３整理番号表'!$B$10:$H$16,2,FALSE),0)</f>
        <v>0</v>
      </c>
      <c r="AA203" s="52" t="str">
        <f t="shared" ca="1" si="267"/>
        <v/>
      </c>
      <c r="AB203" s="52" t="str">
        <f t="shared" ca="1" si="268"/>
        <v/>
      </c>
      <c r="AC203" s="68">
        <f ca="1">IFERROR(VLOOKUP(AB203,'（様式１号）３整理番号表'!$B$21:$H$22,2,FALSE),0)</f>
        <v>0</v>
      </c>
      <c r="AD203" s="52" t="str">
        <f t="shared" ref="AD203:AD239" ca="1" si="367">IFERROR(IF(INDIRECT("'("&amp;EM203&amp;")'!B12")="■",1,IF(INDIRECT("'("&amp;EM203&amp;")'!h12")="■",2,IF(INDIRECT("'("&amp;EM203&amp;")'!o12")="■",3,IF(INDIRECT("'("&amp;EM203&amp;")'!v12")="■",4,IF(INDIRECT("'("&amp;EM203&amp;")'!ac12")="■",5,IF(OR(INDIRECT("'("&amp;EM203&amp;")'!b13")="■",INDIRECT("'("&amp;EM203&amp;")'!v13")="■"),6)))))),"")</f>
        <v/>
      </c>
      <c r="AE203" s="68">
        <f ca="1">IFERROR(VLOOKUP(AD203,'（様式１号）３整理番号表'!$B$26:$H$31,2,FALSE),0)</f>
        <v>0</v>
      </c>
      <c r="AF203" s="52" t="str">
        <f t="shared" ca="1" si="269"/>
        <v/>
      </c>
      <c r="AG203" s="68">
        <f ca="1">IFERROR(VLOOKUP(AF203,'（様式１号）３整理番号表'!$J$5:$N$59,2,FALSE),0)</f>
        <v>0</v>
      </c>
      <c r="AH203" s="51" t="str">
        <f t="shared" ca="1" si="270"/>
        <v/>
      </c>
      <c r="AI203" s="68">
        <f ca="1">IFERROR(VLOOKUP(AH203,'（様式１号）３整理番号表'!$P$5:$R$29,2,FALSE),0)</f>
        <v>0</v>
      </c>
      <c r="AJ203" s="71" t="str">
        <f t="shared" ca="1" si="271"/>
        <v/>
      </c>
      <c r="AK203" s="71" t="str">
        <f t="shared" ca="1" si="272"/>
        <v/>
      </c>
      <c r="AL203" s="71"/>
      <c r="AM203" s="51" t="str">
        <f t="shared" ca="1" si="273"/>
        <v/>
      </c>
      <c r="AN203" s="68">
        <f ca="1">IFERROR(VLOOKUP(AM203,'（様式１号）３整理番号表'!$P$5:$R$29,2,FALSE),0)</f>
        <v>0</v>
      </c>
      <c r="AO203" s="52" t="str">
        <f t="shared" ca="1" si="274"/>
        <v/>
      </c>
      <c r="AP203" s="68">
        <f t="shared" ca="1" si="338"/>
        <v>0</v>
      </c>
      <c r="AQ203" s="52" t="str">
        <f t="shared" ca="1" si="275"/>
        <v/>
      </c>
      <c r="AR203" s="23" t="str">
        <f t="shared" ca="1" si="276"/>
        <v/>
      </c>
      <c r="AS203" s="68" t="str">
        <f t="shared" ca="1" si="339"/>
        <v/>
      </c>
      <c r="AT203" s="188" t="str">
        <f t="shared" ca="1" si="277"/>
        <v/>
      </c>
      <c r="AU203" s="55" t="str">
        <f t="shared" ca="1" si="278"/>
        <v/>
      </c>
      <c r="AV203" s="655" t="str">
        <f t="shared" ca="1" si="362"/>
        <v/>
      </c>
      <c r="AW203" s="655" t="str">
        <f t="shared" ca="1" si="362"/>
        <v/>
      </c>
      <c r="AX203" s="655" t="str">
        <f t="shared" ca="1" si="362"/>
        <v/>
      </c>
      <c r="AY203" s="655" t="str">
        <f t="shared" ca="1" si="362"/>
        <v/>
      </c>
      <c r="AZ203" s="655" t="str">
        <f t="shared" ca="1" si="279"/>
        <v/>
      </c>
      <c r="BA203" s="655" t="str">
        <f t="shared" ca="1" si="363"/>
        <v/>
      </c>
      <c r="BB203" s="655" t="str">
        <f t="shared" ca="1" si="363"/>
        <v/>
      </c>
      <c r="BC203" s="655" t="str">
        <f t="shared" ca="1" si="363"/>
        <v/>
      </c>
      <c r="BD203" s="51" t="str">
        <f t="shared" ca="1" si="280"/>
        <v/>
      </c>
      <c r="BE203" s="52" t="str">
        <f t="shared" ca="1" si="281"/>
        <v/>
      </c>
      <c r="BF203" s="69">
        <f ca="1">IF(BD203&lt;&gt;"",INDEX('（様式１号）３整理番号表'!$AB$7:$AQ$12,MATCH(BD203,'（様式１号）３整理番号表'!$AA$7:$AA$12,0),MATCH(BE203,'（様式１号）３整理番号表'!$AB$6:$AQ$6,0)),0)</f>
        <v>0</v>
      </c>
      <c r="BG203" s="71" t="str">
        <f t="shared" ca="1" si="340"/>
        <v/>
      </c>
      <c r="BH203" s="54" t="str">
        <f t="shared" ca="1" si="341"/>
        <v/>
      </c>
      <c r="BI203" s="55" t="str">
        <f t="shared" ca="1" si="282"/>
        <v/>
      </c>
      <c r="BJ203" s="54" t="str">
        <f t="shared" ca="1" si="283"/>
        <v/>
      </c>
      <c r="BK203" s="53" t="str">
        <f t="shared" ca="1" si="284"/>
        <v/>
      </c>
      <c r="BL203" s="56" t="str">
        <f t="shared" ca="1" si="285"/>
        <v/>
      </c>
      <c r="BM203" s="57" t="str">
        <f t="shared" ca="1" si="286"/>
        <v/>
      </c>
      <c r="BN203" s="58" t="str">
        <f t="shared" ca="1" si="287"/>
        <v/>
      </c>
      <c r="BO203" s="56" t="str">
        <f t="shared" ca="1" si="288"/>
        <v/>
      </c>
      <c r="BP203" s="72" t="str">
        <f t="shared" ca="1" si="289"/>
        <v/>
      </c>
      <c r="BQ203" s="70" t="str">
        <f t="shared" ca="1" si="290"/>
        <v/>
      </c>
      <c r="BR203" s="160" t="str">
        <f t="shared" ca="1" si="323"/>
        <v/>
      </c>
      <c r="BS203" s="638" t="str">
        <f t="shared" ca="1" si="291"/>
        <v/>
      </c>
      <c r="BT203" s="51" t="str">
        <f t="shared" ca="1" si="292"/>
        <v/>
      </c>
      <c r="BU203" s="59" t="str">
        <f t="shared" ca="1" si="293"/>
        <v/>
      </c>
      <c r="BV203" s="60" t="str">
        <f t="shared" ca="1" si="294"/>
        <v/>
      </c>
      <c r="BW203" s="209">
        <f ca="1">IF('ポイント要件確認等（個別表）'!AD203=1,ROUNDDOWN('ポイント要件確認等（個別表）'!AV203,-3),IF('ポイント要件確認等（個別表）'!AD203=2,ROUNDDOWN('ポイント要件確認等（個別表）'!BH203,-3),IF('ポイント要件確認等（個別表）'!AD203=3,ROUNDDOWN('ポイント要件確認等（個別表）'!BT203,-3),0)))</f>
        <v>0</v>
      </c>
      <c r="BX203" s="60" t="str">
        <f t="shared" ca="1" si="295"/>
        <v/>
      </c>
      <c r="BY203" s="210" t="e">
        <f t="shared" ca="1" si="342"/>
        <v>#VALUE!</v>
      </c>
      <c r="BZ203" s="210">
        <f t="shared" ca="1" si="343"/>
        <v>0</v>
      </c>
      <c r="CA203" s="60" t="str">
        <f t="shared" ca="1" si="296"/>
        <v/>
      </c>
      <c r="CB203" s="60" t="str">
        <f t="shared" ca="1" si="297"/>
        <v/>
      </c>
      <c r="CC203" s="636"/>
      <c r="CD203" s="60" t="str">
        <f t="shared" ca="1" si="298"/>
        <v/>
      </c>
      <c r="CE203" s="161" t="str">
        <f t="shared" ca="1" si="299"/>
        <v/>
      </c>
      <c r="CF203" s="225" t="str">
        <f t="shared" ca="1" si="300"/>
        <v>含税額</v>
      </c>
      <c r="CG203" s="226" t="str">
        <f t="shared" ca="1" si="301"/>
        <v/>
      </c>
      <c r="CH203" s="61"/>
      <c r="CI203" s="223"/>
      <c r="CJ203" s="213">
        <v>193</v>
      </c>
      <c r="CK203" s="218"/>
      <c r="CL203" s="51"/>
      <c r="CM203" s="68" t="str">
        <f>IFERROR(VLOOKUP(CL203,'（様式１号）３整理番号表'!$T$5:$V$15,2,FALSE),"")</f>
        <v/>
      </c>
      <c r="CN203" s="52"/>
      <c r="CO203" s="68" t="str">
        <f>IFERROR(VLOOKUP(CN203,'（様式１号）３整理番号表'!$T$19:$V$24,2,FALSE),"")</f>
        <v/>
      </c>
      <c r="CP203" s="52"/>
      <c r="CQ203" s="210">
        <f t="shared" si="344"/>
        <v>0</v>
      </c>
      <c r="CR203" s="227">
        <f t="shared" si="345"/>
        <v>0</v>
      </c>
      <c r="CS203" s="335" t="str">
        <f t="shared" ca="1" si="324"/>
        <v/>
      </c>
      <c r="CT203" s="31" t="str">
        <f t="shared" ca="1" si="302"/>
        <v/>
      </c>
      <c r="CU203" s="30" t="str">
        <f t="shared" ca="1" si="325"/>
        <v/>
      </c>
      <c r="CV203" s="236" t="str">
        <f t="shared" ca="1" si="303"/>
        <v/>
      </c>
      <c r="CW203" s="236" t="str">
        <f t="shared" ca="1" si="304"/>
        <v/>
      </c>
      <c r="CX203" s="236" t="str">
        <f t="shared" ca="1" si="305"/>
        <v/>
      </c>
      <c r="CY203" s="236" t="str">
        <f t="shared" ca="1" si="306"/>
        <v/>
      </c>
      <c r="CZ203" s="296" t="str">
        <f ca="1">IFERROR(VLOOKUP($CS203,'（様式１号）３整理番号表'!$Z$19:$AB$32,3,FALSE),"")</f>
        <v/>
      </c>
      <c r="DA203" s="239" t="str">
        <f t="shared" ca="1" si="307"/>
        <v/>
      </c>
      <c r="DB203" s="5"/>
      <c r="DC203" s="301" t="str">
        <f t="shared" ca="1" si="326"/>
        <v/>
      </c>
      <c r="DD203" s="304" t="str">
        <f t="shared" ca="1" si="329"/>
        <v/>
      </c>
      <c r="DE203" s="293" t="str">
        <f t="shared" ca="1" si="330"/>
        <v/>
      </c>
      <c r="DF203" s="293" t="str">
        <f t="shared" ca="1" si="331"/>
        <v/>
      </c>
      <c r="DG203" s="293" t="str">
        <f t="shared" ca="1" si="332"/>
        <v/>
      </c>
      <c r="DH203" s="293" t="str">
        <f t="shared" ca="1" si="333"/>
        <v/>
      </c>
      <c r="DI203" s="309" t="str">
        <f t="shared" ca="1" si="334"/>
        <v/>
      </c>
      <c r="DJ203" s="315" t="str">
        <f t="shared" ca="1" si="308"/>
        <v/>
      </c>
      <c r="DK203" s="5" t="str">
        <f t="shared" ca="1" si="335"/>
        <v/>
      </c>
      <c r="DL203" s="6"/>
      <c r="DM203" s="304"/>
      <c r="DN203" s="7"/>
      <c r="DO203" s="7"/>
      <c r="DP203" s="7"/>
      <c r="DQ203" s="7"/>
      <c r="DR203" s="298" t="str">
        <f>IFERROR(VLOOKUP($DL203,'（様式１号）３整理番号表'!$Z$19:$AB$32,3,FALSE),"")</f>
        <v/>
      </c>
      <c r="DS203" s="239" t="str">
        <f t="shared" si="309"/>
        <v/>
      </c>
      <c r="DT203" s="5"/>
      <c r="DU203" s="8"/>
      <c r="DV203" s="62" t="str">
        <f t="shared" ca="1" si="310"/>
        <v/>
      </c>
      <c r="DX203" s="320">
        <f t="shared" ca="1" si="365"/>
        <v>0</v>
      </c>
      <c r="DY203" s="320">
        <f t="shared" ca="1" si="365"/>
        <v>0</v>
      </c>
      <c r="DZ203" s="320">
        <f t="shared" ca="1" si="365"/>
        <v>0</v>
      </c>
      <c r="EA203" s="320">
        <f t="shared" ca="1" si="365"/>
        <v>0</v>
      </c>
      <c r="EB203" s="320">
        <f t="shared" ca="1" si="365"/>
        <v>0</v>
      </c>
      <c r="EC203" s="320">
        <f t="shared" ca="1" si="365"/>
        <v>0</v>
      </c>
      <c r="ED203" s="320">
        <f t="shared" ca="1" si="365"/>
        <v>0</v>
      </c>
      <c r="EE203" s="320">
        <f t="shared" ca="1" si="365"/>
        <v>0</v>
      </c>
      <c r="EF203" s="320">
        <f t="shared" ca="1" si="365"/>
        <v>0</v>
      </c>
      <c r="EG203" s="320">
        <f t="shared" ca="1" si="365"/>
        <v>0</v>
      </c>
      <c r="EH203" s="320">
        <f t="shared" ca="1" si="365"/>
        <v>0</v>
      </c>
      <c r="EI203" s="320">
        <f t="shared" ca="1" si="365"/>
        <v>0</v>
      </c>
      <c r="EJ203" s="320">
        <f t="shared" ca="1" si="365"/>
        <v>0</v>
      </c>
      <c r="EK203" s="320">
        <f t="shared" ca="1" si="365"/>
        <v>0</v>
      </c>
      <c r="EM203" s="278" t="str">
        <f t="shared" ca="1" si="360"/>
        <v/>
      </c>
      <c r="EN203" s="278" t="str">
        <f t="shared" ca="1" si="327"/>
        <v/>
      </c>
      <c r="EO203" s="278" t="str">
        <f t="shared" ca="1" si="328"/>
        <v/>
      </c>
      <c r="EP203" s="278" t="str">
        <f t="shared" ca="1" si="311"/>
        <v/>
      </c>
      <c r="EQ203" s="278" t="str">
        <f ca="1">IFERROR(INDEX('郵便番号（石川県）'!$A$3:$F$2574,MATCH(INDIRECT("'("&amp;EM203&amp;")'!E7"),'郵便番号（石川県）'!$A$3:$A$2574,0),6),"")</f>
        <v/>
      </c>
      <c r="ER203" s="278" t="str">
        <f ca="1">IFERROR(INDEX('郵便番号（石川県）'!$A$3:$F$2574,MATCH(INDIRECT("'("&amp;$EM203&amp;")'!E7"),'郵便番号（石川県）'!$A$3:$A$2574,0),5),"")</f>
        <v/>
      </c>
      <c r="ES203" s="278" t="str">
        <f t="shared" ca="1" si="312"/>
        <v/>
      </c>
      <c r="ET203" s="278" t="str">
        <f t="shared" ca="1" si="313"/>
        <v/>
      </c>
      <c r="EU203" s="278" t="str">
        <f t="shared" ca="1" si="314"/>
        <v/>
      </c>
      <c r="EV203" s="278" t="str">
        <f t="shared" ca="1" si="315"/>
        <v/>
      </c>
      <c r="EW203" s="278" t="str">
        <f t="shared" ca="1" si="316"/>
        <v/>
      </c>
      <c r="EX203" s="278" t="str">
        <f t="shared" ca="1" si="317"/>
        <v/>
      </c>
      <c r="EY203" s="278" t="str">
        <f t="shared" ca="1" si="318"/>
        <v/>
      </c>
      <c r="EZ203" s="278" t="str">
        <f t="shared" ca="1" si="319"/>
        <v/>
      </c>
      <c r="FA203" s="278" t="str">
        <f t="shared" ca="1" si="320"/>
        <v/>
      </c>
      <c r="FB203" s="661" t="str">
        <f t="shared" ca="1" si="321"/>
        <v/>
      </c>
      <c r="FC203" s="663">
        <v>193</v>
      </c>
      <c r="FD203" s="279" t="str">
        <f t="shared" ca="1" si="322"/>
        <v/>
      </c>
    </row>
    <row r="204" spans="1:160" ht="34.5" customHeight="1" x14ac:dyDescent="0.15">
      <c r="A204" s="401">
        <f t="shared" ca="1" si="24"/>
        <v>0</v>
      </c>
      <c r="B204" s="402">
        <f t="shared" si="366"/>
        <v>1</v>
      </c>
      <c r="C204" s="403">
        <f t="shared" ca="1" si="348"/>
        <v>0</v>
      </c>
      <c r="D204" s="403">
        <f t="shared" ca="1" si="349"/>
        <v>0</v>
      </c>
      <c r="E204" s="403">
        <f t="shared" ca="1" si="350"/>
        <v>0</v>
      </c>
      <c r="F204" s="403">
        <f t="shared" ca="1" si="351"/>
        <v>0</v>
      </c>
      <c r="G204" s="403">
        <f t="shared" ca="1" si="352"/>
        <v>0</v>
      </c>
      <c r="H204" s="403">
        <f t="shared" si="353"/>
        <v>0</v>
      </c>
      <c r="I204" s="403">
        <f t="shared" ca="1" si="354"/>
        <v>0</v>
      </c>
      <c r="J204" s="403">
        <f t="shared" ca="1" si="355"/>
        <v>0</v>
      </c>
      <c r="K204" s="402">
        <f t="shared" ca="1" si="356"/>
        <v>0</v>
      </c>
      <c r="L204" s="402">
        <f t="shared" ca="1" si="357"/>
        <v>0</v>
      </c>
      <c r="M204" s="402">
        <f t="shared" ca="1" si="358"/>
        <v>0</v>
      </c>
      <c r="N204" s="404" t="str">
        <f t="shared" ca="1" si="359"/>
        <v>石川県</v>
      </c>
      <c r="O204" s="63"/>
      <c r="P204" s="145" t="s">
        <v>412</v>
      </c>
      <c r="Q204" s="322" t="str">
        <f t="shared" ref="Q204:Q239" ca="1" si="368">IFERROR(IF(INDIRECT("'("&amp;EM204&amp;")'!E6")="",$EQ204,INDIRECT("'("&amp;EM204&amp;")'!E6")),"")</f>
        <v/>
      </c>
      <c r="R204" s="322" t="str">
        <f t="shared" ref="R204:R239" ca="1" si="369">IF(Q204="","",Q204)</f>
        <v/>
      </c>
      <c r="S204" s="32" t="str">
        <f t="shared" ca="1" si="346"/>
        <v/>
      </c>
      <c r="T204" s="32" t="str">
        <f t="shared" ca="1" si="347"/>
        <v/>
      </c>
      <c r="U204" s="186" t="str">
        <f t="shared" ref="U204:U239" ca="1" si="370">IF(Q204="","",IF(EP204="補強",1,2))</f>
        <v/>
      </c>
      <c r="V204" s="326">
        <f ca="1">IFERROR(VLOOKUP(U204,'（様式１号）３整理番号表'!$B$4:$H$5,2,FALSE),0)</f>
        <v>0</v>
      </c>
      <c r="W204" s="67">
        <f t="shared" ca="1" si="337"/>
        <v>0</v>
      </c>
      <c r="X204" s="23" t="str">
        <f t="shared" ca="1" si="336"/>
        <v/>
      </c>
      <c r="Y204" s="52" t="str">
        <f t="shared" ref="Y204:Y239" ca="1" si="371">IF(U204="","",IF(U204=1,1,IF(AND(AJ204=1,ET204="■"),4,IF(AND(AJ204=1,ET204="□"),5,IF(EU204="■",3,2)))))</f>
        <v/>
      </c>
      <c r="Z204" s="68">
        <f ca="1">IFERROR(VLOOKUP(Y204,'（様式１号）３整理番号表'!$B$10:$H$16,2,FALSE),0)</f>
        <v>0</v>
      </c>
      <c r="AA204" s="52" t="str">
        <f t="shared" ref="AA204:AA239" ca="1" si="372">IFERROR(IF(INDIRECT("'("&amp;EM204&amp;")'!AA30")="■",1,""),"")</f>
        <v/>
      </c>
      <c r="AB204" s="52" t="str">
        <f t="shared" ref="AB204:AB239" ca="1" si="373">IFERROR(IF(INDIRECT("'("&amp;EM204&amp;")'!o13")="■",2,1),"")</f>
        <v/>
      </c>
      <c r="AC204" s="68">
        <f ca="1">IFERROR(VLOOKUP(AB204,'（様式１号）３整理番号表'!$B$21:$H$22,2,FALSE),0)</f>
        <v>0</v>
      </c>
      <c r="AD204" s="52" t="str">
        <f t="shared" ca="1" si="367"/>
        <v/>
      </c>
      <c r="AE204" s="68">
        <f ca="1">IFERROR(VLOOKUP(AD204,'（様式１号）３整理番号表'!$B$26:$H$31,2,FALSE),0)</f>
        <v>0</v>
      </c>
      <c r="AF204" s="52" t="str">
        <f t="shared" ref="AF204:AF239" ca="1" si="374">IFERROR(INDIRECT("'("&amp;EM204&amp;")'!B23"),"")</f>
        <v/>
      </c>
      <c r="AG204" s="68">
        <f ca="1">IFERROR(VLOOKUP(AF204,'（様式１号）３整理番号表'!$J$5:$N$59,2,FALSE),0)</f>
        <v>0</v>
      </c>
      <c r="AH204" s="51" t="str">
        <f t="shared" ref="AH204:AH239" ca="1" si="375">IFERROR(INDIRECT("'("&amp;EM204&amp;")'!D"&amp;36+EN204),"")</f>
        <v/>
      </c>
      <c r="AI204" s="68">
        <f ca="1">IFERROR(VLOOKUP(AH204,'（様式１号）３整理番号表'!$P$5:$R$29,2,FALSE),0)</f>
        <v>0</v>
      </c>
      <c r="AJ204" s="71" t="str">
        <f t="shared" ref="AJ204:AJ239" ca="1" si="376">IFERROR(IF(INDIRECT("'("&amp;EM204&amp;")'!J"&amp;36+EN204)="■",1,""),"")</f>
        <v/>
      </c>
      <c r="AK204" s="71" t="str">
        <f t="shared" ref="AK204:AK239" ca="1" si="377">IFERROR(IF(INDIRECT("'("&amp;EM204&amp;")'!K"&amp;36+EN204)="■",1,""),"")</f>
        <v/>
      </c>
      <c r="AL204" s="71"/>
      <c r="AM204" s="51" t="str">
        <f t="shared" ref="AM204:AM239" ca="1" si="378">IFERROR(INDIRECT("'("&amp;EM204&amp;")'!V"&amp;36+EN204),"")</f>
        <v/>
      </c>
      <c r="AN204" s="68">
        <f ca="1">IFERROR(VLOOKUP(AM204,'（様式１号）３整理番号表'!$P$5:$R$29,2,FALSE),0)</f>
        <v>0</v>
      </c>
      <c r="AO204" s="52" t="str">
        <f t="shared" ref="AO204:AO239" ca="1" si="379">IFERROR(IF(OR(INDIRECT("'("&amp;EM204&amp;")'!AB"&amp;36+EN204)="",INDIRECT("'("&amp;EM204&amp;")'!AB"&amp;36+EN204)="□"),"",1),"")</f>
        <v/>
      </c>
      <c r="AP204" s="68">
        <f t="shared" ca="1" si="338"/>
        <v>0</v>
      </c>
      <c r="AQ204" s="52" t="str">
        <f t="shared" ref="AQ204:AQ239" ca="1" si="380">IFERROR(IF(AND(AM204=18,INDIRECT("'("&amp;EM204&amp;")'!AD"&amp;36+EN204)="再取得"),1,""),"")</f>
        <v/>
      </c>
      <c r="AR204" s="23" t="str">
        <f t="shared" ref="AR204:AR239" ca="1" si="381">IFERROR(INDIRECT("'("&amp;EM204&amp;")'!AF"&amp;36+EN204),"")</f>
        <v/>
      </c>
      <c r="AS204" s="68" t="str">
        <f t="shared" ca="1" si="339"/>
        <v/>
      </c>
      <c r="AT204" s="188" t="str">
        <f t="shared" ref="AT204:AT239" ca="1" si="382">IF(AM204="","","被災施設等")</f>
        <v/>
      </c>
      <c r="AU204" s="55" t="str">
        <f t="shared" ref="AU204:AU239" ca="1" si="383">IF(Y204=4,1,"")</f>
        <v/>
      </c>
      <c r="AV204" s="655" t="str">
        <f t="shared" ca="1" si="362"/>
        <v/>
      </c>
      <c r="AW204" s="655" t="str">
        <f t="shared" ca="1" si="362"/>
        <v/>
      </c>
      <c r="AX204" s="655" t="str">
        <f t="shared" ca="1" si="362"/>
        <v/>
      </c>
      <c r="AY204" s="655" t="str">
        <f t="shared" ca="1" si="362"/>
        <v/>
      </c>
      <c r="AZ204" s="655" t="str">
        <f t="shared" ref="AZ204:AZ239" ca="1" si="384">IF(Y204=5,1,"")</f>
        <v/>
      </c>
      <c r="BA204" s="655" t="str">
        <f t="shared" ca="1" si="363"/>
        <v/>
      </c>
      <c r="BB204" s="655" t="str">
        <f t="shared" ca="1" si="363"/>
        <v/>
      </c>
      <c r="BC204" s="655" t="str">
        <f t="shared" ca="1" si="363"/>
        <v/>
      </c>
      <c r="BD204" s="51" t="str">
        <f t="shared" ref="BD204:BD239" ca="1" si="385">IFERROR(IF(INDIRECT("'("&amp;EM204&amp;")'!U"&amp;52+EN204)="","",DBCS(INDIRECT("'("&amp;EM204&amp;")'!U"&amp;52+EN204))),"")</f>
        <v/>
      </c>
      <c r="BE204" s="52" t="str">
        <f t="shared" ref="BE204:BE239" ca="1" si="386">IFERROR(INDIRECT("'("&amp;EM204&amp;")'!AB"&amp;52+EN204),"")</f>
        <v/>
      </c>
      <c r="BF204" s="69">
        <f ca="1">IF(BD204&lt;&gt;"",INDEX('（様式１号）３整理番号表'!$AB$7:$AQ$12,MATCH(BD204,'（様式１号）３整理番号表'!$AA$7:$AA$12,0),MATCH(BE204,'（様式１号）３整理番号表'!$AB$6:$AQ$6,0)),0)</f>
        <v>0</v>
      </c>
      <c r="BG204" s="71" t="str">
        <f t="shared" ca="1" si="340"/>
        <v/>
      </c>
      <c r="BH204" s="54" t="str">
        <f t="shared" ca="1" si="341"/>
        <v/>
      </c>
      <c r="BI204" s="55" t="str">
        <f t="shared" ref="BI204:BI239" ca="1" si="387">IFERROR(IF(INDIRECT("'("&amp;EM204&amp;")'!AI"&amp;52+EN204)="■",1,""),"")</f>
        <v/>
      </c>
      <c r="BJ204" s="54" t="str">
        <f t="shared" ref="BJ204:BJ239" ca="1" si="388">IFERROR(IF(INDIRECT("'("&amp;EM204&amp;")'!AL"&amp;52+EN204)="■",1,""),"")</f>
        <v/>
      </c>
      <c r="BK204" s="53" t="str">
        <f t="shared" ref="BK204:BK239" ca="1" si="389">IFERROR(INDIRECT("'("&amp;EM204&amp;")'!P"&amp;52+EN204),"")</f>
        <v/>
      </c>
      <c r="BL204" s="56" t="str">
        <f t="shared" ref="BL204:BL239" ca="1" si="390">IFERROR(IF(INDIRECT("'("&amp;EM204&amp;")'!R"&amp;52+EN204)="","",INDIRECT("'("&amp;EM204&amp;")'!R"&amp;52+EN204)),"")</f>
        <v/>
      </c>
      <c r="BM204" s="57" t="str">
        <f t="shared" ref="BM204:BM239" ca="1" si="391">IFERROR(INDIRECT("'("&amp;EM204&amp;")'!J"&amp;52+EN204),"")</f>
        <v/>
      </c>
      <c r="BN204" s="58" t="str">
        <f t="shared" ref="BN204:BN239" ca="1" si="392">IFERROR(INDIRECT("'("&amp;EM204&amp;")'!M"&amp;52+EN204),"")</f>
        <v/>
      </c>
      <c r="BO204" s="56" t="str">
        <f t="shared" ref="BO204:BO239" ca="1" si="393">IFERROR(IF(INDIRECT("'("&amp;EM204&amp;")'!Y"&amp;68+EN204)="",INDIRECT("'("&amp;EM204&amp;")'!S"&amp;68+EN204),INDIRECT("'("&amp;EM204&amp;")'!Y"&amp;68+EN204)&amp;"("&amp;INDIRECT("'("&amp;EM204&amp;")'!S"&amp;68+EN204)&amp;")"),"")</f>
        <v/>
      </c>
      <c r="BP204" s="72" t="str">
        <f t="shared" ref="BP204:BP239" ca="1" si="394">IFERROR(INDIRECT("'("&amp;EM204&amp;")'!M"&amp;68+EN204),"")</f>
        <v/>
      </c>
      <c r="BQ204" s="70" t="str">
        <f t="shared" ref="BQ204:BQ239" ca="1" si="395">IFERROR(IF(INDIRECT("'("&amp;EM204&amp;")'!P"&amp;68+EN204)="■",1,""),"")</f>
        <v/>
      </c>
      <c r="BR204" s="160" t="str">
        <f t="shared" ca="1" si="323"/>
        <v/>
      </c>
      <c r="BS204" s="638" t="str">
        <f t="shared" ref="BS204:BS239" ca="1" si="396">IFERROR(IF(AO204="","",INDIRECT("'("&amp;EM204&amp;")'!AB"&amp;36+EN204)),"")</f>
        <v/>
      </c>
      <c r="BT204" s="51" t="str">
        <f t="shared" ref="BT204:BT239" ca="1" si="397">IFERROR(INDIRECT("'("&amp;EM204&amp;")'!B18"),"")</f>
        <v/>
      </c>
      <c r="BU204" s="59" t="str">
        <f t="shared" ref="BU204:BU239" ca="1" si="398">IFERROR(INDIRECT("'("&amp;EM204&amp;")'!D"&amp;84+EN204),"")</f>
        <v/>
      </c>
      <c r="BV204" s="60" t="str">
        <f t="shared" ref="BV204:BV239" ca="1" si="399">IFERROR(INDIRECT("'("&amp;EM204&amp;")'!R"&amp;84+EN204),"")</f>
        <v/>
      </c>
      <c r="BW204" s="209">
        <f ca="1">IF('ポイント要件確認等（個別表）'!AD204=1,ROUNDDOWN('ポイント要件確認等（個別表）'!AV204,-3),IF('ポイント要件確認等（個別表）'!AD204=2,ROUNDDOWN('ポイント要件確認等（個別表）'!BH204,-3),IF('ポイント要件確認等（個別表）'!AD204=3,ROUNDDOWN('ポイント要件確認等（個別表）'!BT204,-3),0)))</f>
        <v>0</v>
      </c>
      <c r="BX204" s="60" t="str">
        <f t="shared" ref="BX204:BX239" ca="1" si="400">IFERROR(INDIRECT("'("&amp;EM204&amp;")'!AE"&amp;84+EN204),"")</f>
        <v/>
      </c>
      <c r="BY204" s="210" t="e">
        <f t="shared" ca="1" si="342"/>
        <v>#VALUE!</v>
      </c>
      <c r="BZ204" s="210">
        <f t="shared" ca="1" si="343"/>
        <v>0</v>
      </c>
      <c r="CA204" s="60" t="str">
        <f t="shared" ref="CA204:CA239" ca="1" si="401">IFERROR(IF(OR(BT204=2,BT204=3,AND(BT204=1,CE204="控除不可")),ROUNDDOWN(BV204*0.2,-3),IF(AND(BT204=1,CE204="全額控除"),ROUNDDOWN(BV204/1.1*0.2,-3),ROUNDDOWN(BV204/110*102*0.2,-3))),"")</f>
        <v/>
      </c>
      <c r="CB204" s="60" t="str">
        <f t="shared" ref="CB204:CB239" ca="1" si="402">IFERROR(IF(OR(BT204=2,BT204=3,AND(BT204=1,CE204="控除不可")),ROUNDDOWN(BV204*0.2,-3),IF(AND(BT204=1,CE204="全額控除"),ROUNDDOWN(BV204/1.1*0.2,-3),ROUNDDOWN(BV204/110*102*0.2,-3))),"")</f>
        <v/>
      </c>
      <c r="CC204" s="636"/>
      <c r="CD204" s="60" t="str">
        <f t="shared" ref="CD204:CD239" ca="1" si="403">IFERROR(INDIRECT("'("&amp;EM204&amp;")'!AK"&amp;84+EN204),"")</f>
        <v/>
      </c>
      <c r="CE204" s="161" t="str">
        <f t="shared" ref="CE204:CE239" ca="1" si="404">IFERROR(INDIRECT("'("&amp;EM204&amp;")'!N18"),"")</f>
        <v/>
      </c>
      <c r="CF204" s="225" t="str">
        <f t="shared" ref="CF204:CF239" ca="1" si="405">IF($BU204&gt;0,IF(AND($BT204=1,$CE204="控除不可"),"該当なし",IF(AND($BT204=1,$CE204="80%控除対象"),ROUNDDOWN($BU204*8/110,0),IF(AND($BT204=1,$CE204="全額控除"),ROUNDDOWN($BU204*10/110,0),IF(OR($BT204=2,$BT204=3),"該当なし","含税額")))),"")</f>
        <v>含税額</v>
      </c>
      <c r="CG204" s="226" t="str">
        <f t="shared" ref="CG204:CG239" ca="1" si="406">IF($BU204&gt;0,IF(AND($BT204=1,$CE204="控除不可"),"",IF(AND($BT204=1,$CE204="80%控除対象"),ROUNDDOWN($BW204*8/102,0),IF(AND($BT204=1,$CE204="全額控除"),ROUNDDOWN($BW204*10/100,0),IF(OR($BT204=2,$BT204=3),"","")))),"")</f>
        <v/>
      </c>
      <c r="CH204" s="61"/>
      <c r="CI204" s="223"/>
      <c r="CJ204" s="213">
        <v>194</v>
      </c>
      <c r="CK204" s="218"/>
      <c r="CL204" s="51"/>
      <c r="CM204" s="68" t="str">
        <f>IFERROR(VLOOKUP(CL204,'（様式１号）３整理番号表'!$T$5:$V$15,2,FALSE),"")</f>
        <v/>
      </c>
      <c r="CN204" s="52"/>
      <c r="CO204" s="68" t="str">
        <f>IFERROR(VLOOKUP(CN204,'（様式１号）３整理番号表'!$T$19:$V$24,2,FALSE),"")</f>
        <v/>
      </c>
      <c r="CP204" s="52"/>
      <c r="CQ204" s="210">
        <f t="shared" si="344"/>
        <v>0</v>
      </c>
      <c r="CR204" s="227">
        <f t="shared" si="345"/>
        <v>0</v>
      </c>
      <c r="CS204" s="335" t="str">
        <f t="shared" ca="1" si="324"/>
        <v/>
      </c>
      <c r="CT204" s="31" t="str">
        <f t="shared" ref="CT204:CT239" ca="1" si="407">IF(CS204="１①",IF(INDIRECT("'("&amp;EM204&amp;")'!c114")="１① 付加価値額の拡大（１人当たり）",2,1),"")</f>
        <v/>
      </c>
      <c r="CU204" s="30" t="str">
        <f t="shared" ca="1" si="325"/>
        <v/>
      </c>
      <c r="CV204" s="236" t="str">
        <f t="shared" ref="CV204:CV239" ca="1" si="408">IF($CS204="２①",1,IF($CS204="１①",INDIRECT("'("&amp;$EM204&amp;")'!I114"),""))</f>
        <v/>
      </c>
      <c r="CW204" s="236" t="str">
        <f t="shared" ref="CW204:CW239" ca="1" si="409">IF($CS204="２①",1,IF($CS204="１①",INDIRECT("'("&amp;$EM204&amp;")'!P114"),""))</f>
        <v/>
      </c>
      <c r="CX204" s="236" t="str">
        <f t="shared" ref="CX204:CX239" ca="1" si="410">IF($CS204="２①",IF(INDIRECT("'("&amp;$EM204&amp;")'!B101")="■",IF(INDIRECT("'("&amp;$EM204&amp;")'!V101")="","",INDIRECT("'("&amp;$EM204&amp;")'!V101")),""),IF($CS204="１①",INDIRECT("'("&amp;$EM204&amp;")'!T114"),""))</f>
        <v/>
      </c>
      <c r="CY204" s="236" t="str">
        <f t="shared" ref="CY204:CY239" ca="1" si="411">IF($CS204="２①",IF(INDIRECT("'("&amp;$EM204&amp;")'!B101")="■",IF(INDIRECT("'("&amp;$EM204&amp;")'!Z101")="","",INDIRECT("'("&amp;$EM204&amp;")'!Z101")),""),IF($CS204="１①",INDIRECT("'("&amp;$EM204&amp;")'!X114"),""))</f>
        <v/>
      </c>
      <c r="CZ204" s="296" t="str">
        <f ca="1">IFERROR(VLOOKUP($CS204,'（様式１号）３整理番号表'!$Z$19:$AB$32,3,FALSE),"")</f>
        <v/>
      </c>
      <c r="DA204" s="239" t="str">
        <f t="shared" ref="DA204:DA239" ca="1" si="412">IF(OR($CY204&lt;=0,$CY204=""),"",IF(OR($CV204="",$CV204&lt;=0),"",IF($CU204=5,ROUNDDOWN(($CY204-$CV204)/$CV204,3),IF($CU204=4,ROUNDDOWN(($CY204-$CV204)/$CV204*3/4,3),0))))</f>
        <v/>
      </c>
      <c r="DB204" s="5"/>
      <c r="DC204" s="301" t="str">
        <f t="shared" ca="1" si="326"/>
        <v/>
      </c>
      <c r="DD204" s="304" t="str">
        <f t="shared" ca="1" si="329"/>
        <v/>
      </c>
      <c r="DE204" s="293" t="str">
        <f t="shared" ca="1" si="330"/>
        <v/>
      </c>
      <c r="DF204" s="293" t="str">
        <f t="shared" ca="1" si="331"/>
        <v/>
      </c>
      <c r="DG204" s="293" t="str">
        <f t="shared" ca="1" si="332"/>
        <v/>
      </c>
      <c r="DH204" s="293" t="str">
        <f t="shared" ca="1" si="333"/>
        <v/>
      </c>
      <c r="DI204" s="309" t="str">
        <f t="shared" ca="1" si="334"/>
        <v/>
      </c>
      <c r="DJ204" s="315" t="str">
        <f t="shared" ref="DJ204:DJ239" ca="1" si="413">IFERROR(IF($DC204&lt;&gt;0,ROUNDDOWN(($DH204-$DE204)/$DE204,3),""),"")</f>
        <v/>
      </c>
      <c r="DK204" s="5" t="str">
        <f t="shared" ca="1" si="335"/>
        <v/>
      </c>
      <c r="DL204" s="6"/>
      <c r="DM204" s="304"/>
      <c r="DN204" s="7"/>
      <c r="DO204" s="7"/>
      <c r="DP204" s="7"/>
      <c r="DQ204" s="7"/>
      <c r="DR204" s="298" t="str">
        <f>IFERROR(VLOOKUP($DL204,'（様式１号）３整理番号表'!$Z$19:$AB$32,3,FALSE),"")</f>
        <v/>
      </c>
      <c r="DS204" s="239" t="str">
        <f t="shared" ref="DS204:DS239" si="414">IF($DL204&lt;&gt;0,ROUNDDOWN(($DQ204-$DN204)/$DN204,3),"")</f>
        <v/>
      </c>
      <c r="DT204" s="5"/>
      <c r="DU204" s="8"/>
      <c r="DV204" s="62" t="str">
        <f t="shared" ref="DV204:DV239" ca="1" si="415">IF(Q204="","","令和６年能登半島地震")</f>
        <v/>
      </c>
      <c r="DX204" s="320">
        <f t="shared" ca="1" si="365"/>
        <v>0</v>
      </c>
      <c r="DY204" s="320">
        <f t="shared" ca="1" si="365"/>
        <v>0</v>
      </c>
      <c r="DZ204" s="320">
        <f t="shared" ca="1" si="365"/>
        <v>0</v>
      </c>
      <c r="EA204" s="320">
        <f t="shared" ca="1" si="365"/>
        <v>0</v>
      </c>
      <c r="EB204" s="320">
        <f t="shared" ca="1" si="365"/>
        <v>0</v>
      </c>
      <c r="EC204" s="320">
        <f t="shared" ca="1" si="365"/>
        <v>0</v>
      </c>
      <c r="ED204" s="320">
        <f t="shared" ca="1" si="365"/>
        <v>0</v>
      </c>
      <c r="EE204" s="320">
        <f t="shared" ca="1" si="365"/>
        <v>0</v>
      </c>
      <c r="EF204" s="320">
        <f t="shared" ca="1" si="365"/>
        <v>0</v>
      </c>
      <c r="EG204" s="320">
        <f t="shared" ca="1" si="365"/>
        <v>0</v>
      </c>
      <c r="EH204" s="320">
        <f t="shared" ca="1" si="365"/>
        <v>0</v>
      </c>
      <c r="EI204" s="320">
        <f t="shared" ca="1" si="365"/>
        <v>0</v>
      </c>
      <c r="EJ204" s="320">
        <f t="shared" ca="1" si="365"/>
        <v>0</v>
      </c>
      <c r="EK204" s="320">
        <f t="shared" ca="1" si="365"/>
        <v>0</v>
      </c>
      <c r="EM204" s="278" t="str">
        <f t="shared" ca="1" si="360"/>
        <v/>
      </c>
      <c r="EN204" s="278" t="str">
        <f t="shared" ca="1" si="327"/>
        <v/>
      </c>
      <c r="EO204" s="278" t="str">
        <f t="shared" ca="1" si="328"/>
        <v/>
      </c>
      <c r="EP204" s="278" t="str">
        <f t="shared" ref="EP204:EP239" ca="1" si="416">IFERROR(INDEX(INDIRECT("'("&amp;EM204&amp;")'!$AD$37:$AD$46"),MATCH(EN204,INDIRECT("'("&amp;EM204&amp;")'!$B$37:$B$46"),0),1),"")</f>
        <v/>
      </c>
      <c r="EQ204" s="278" t="str">
        <f ca="1">IFERROR(INDEX('郵便番号（石川県）'!$A$3:$F$2574,MATCH(INDIRECT("'("&amp;EM204&amp;")'!E7"),'郵便番号（石川県）'!$A$3:$A$2574,0),6),"")</f>
        <v/>
      </c>
      <c r="ER204" s="278" t="str">
        <f ca="1">IFERROR(INDEX('郵便番号（石川県）'!$A$3:$F$2574,MATCH(INDIRECT("'("&amp;$EM204&amp;")'!E7"),'郵便番号（石川県）'!$A$3:$A$2574,0),5),"")</f>
        <v/>
      </c>
      <c r="ES204" s="278" t="str">
        <f t="shared" ref="ES204:ES239" ca="1" si="417">IFERROR(INDIRECT("'("&amp;$EM204&amp;")'!N5"),"")</f>
        <v/>
      </c>
      <c r="ET204" s="278" t="str">
        <f t="shared" ref="ET204:ET239" ca="1" si="418">IFERROR(INDIRECT("'("&amp;EM204&amp;")'!H13"),"")</f>
        <v/>
      </c>
      <c r="EU204" s="278" t="str">
        <f t="shared" ref="EU204:EU239" ca="1" si="419">IFERROR(IF(OR(INDIRECT("'("&amp;EM204&amp;")'!H12")="■",INDIRECT("'("&amp;EM204&amp;")'!ac12")="■"),"■",""),"")</f>
        <v/>
      </c>
      <c r="EV204" s="278" t="str">
        <f t="shared" ref="EV204:EV239" ca="1" si="420">IF(EM204="","","("&amp;EM204&amp;")")</f>
        <v/>
      </c>
      <c r="EW204" s="278" t="str">
        <f t="shared" ref="EW204:EW239" ca="1" si="421">EV204&amp;EN204</f>
        <v/>
      </c>
      <c r="EX204" s="278" t="str">
        <f t="shared" ref="EX204:EX239" ca="1" si="422">IFERROR(INDIRECT("'("&amp;$EM204&amp;")'!B122"),"")</f>
        <v/>
      </c>
      <c r="EY204" s="278" t="str">
        <f t="shared" ref="EY204:EY239" ca="1" si="423">IFERROR(IF(INDIRECT("'("&amp;$EM204&amp;")'!AE136")="",1,2),"")</f>
        <v/>
      </c>
      <c r="EZ204" s="278" t="str">
        <f t="shared" ref="EZ204:EZ239" ca="1" si="424">IFERROR(INDIRECT("'("&amp;$EM204&amp;")'!L122"),"")</f>
        <v/>
      </c>
      <c r="FA204" s="278" t="str">
        <f t="shared" ref="FA204:FA239" ca="1" si="425">IFERROR(IF(INDIRECT("'("&amp;$EM204&amp;")'!AG144")="",1,2),"")</f>
        <v/>
      </c>
      <c r="FB204" s="661" t="str">
        <f t="shared" ref="FB204:FB239" ca="1" si="426">IFERROR(IF(INDIRECT("'("&amp;$EM204&amp;")'!AE2")="■","■",""),"")</f>
        <v/>
      </c>
      <c r="FC204" s="664">
        <v>194</v>
      </c>
      <c r="FD204" s="279" t="str">
        <f t="shared" ref="FD204:FD239" ca="1" si="427">IFERROR(IF(INDIRECT("'("&amp;FC204&amp;")'!T2")="農業機械再取得等支援事業要望申込書",FC204,""),"")</f>
        <v/>
      </c>
    </row>
    <row r="205" spans="1:160" ht="34.5" customHeight="1" x14ac:dyDescent="0.15">
      <c r="A205" s="401">
        <f t="shared" ca="1" si="24"/>
        <v>0</v>
      </c>
      <c r="B205" s="402">
        <f t="shared" si="366"/>
        <v>1</v>
      </c>
      <c r="C205" s="403">
        <f t="shared" ca="1" si="348"/>
        <v>0</v>
      </c>
      <c r="D205" s="403">
        <f t="shared" ca="1" si="349"/>
        <v>0</v>
      </c>
      <c r="E205" s="403">
        <f t="shared" ca="1" si="350"/>
        <v>0</v>
      </c>
      <c r="F205" s="403">
        <f t="shared" ca="1" si="351"/>
        <v>0</v>
      </c>
      <c r="G205" s="403">
        <f t="shared" ca="1" si="352"/>
        <v>0</v>
      </c>
      <c r="H205" s="403">
        <f t="shared" si="353"/>
        <v>0</v>
      </c>
      <c r="I205" s="403">
        <f t="shared" ca="1" si="354"/>
        <v>0</v>
      </c>
      <c r="J205" s="403">
        <f t="shared" ca="1" si="355"/>
        <v>0</v>
      </c>
      <c r="K205" s="402">
        <f t="shared" ca="1" si="356"/>
        <v>0</v>
      </c>
      <c r="L205" s="402">
        <f t="shared" ca="1" si="357"/>
        <v>0</v>
      </c>
      <c r="M205" s="402">
        <f t="shared" ca="1" si="358"/>
        <v>0</v>
      </c>
      <c r="N205" s="404" t="str">
        <f t="shared" ca="1" si="359"/>
        <v>石川県</v>
      </c>
      <c r="O205" s="63"/>
      <c r="P205" s="145" t="s">
        <v>412</v>
      </c>
      <c r="Q205" s="322" t="str">
        <f t="shared" ca="1" si="368"/>
        <v/>
      </c>
      <c r="R205" s="322" t="str">
        <f t="shared" ca="1" si="369"/>
        <v/>
      </c>
      <c r="S205" s="32" t="str">
        <f t="shared" ca="1" si="346"/>
        <v/>
      </c>
      <c r="T205" s="32" t="str">
        <f t="shared" ca="1" si="347"/>
        <v/>
      </c>
      <c r="U205" s="186" t="str">
        <f t="shared" ca="1" si="370"/>
        <v/>
      </c>
      <c r="V205" s="326">
        <f ca="1">IFERROR(VLOOKUP(U205,'（様式１号）３整理番号表'!$B$4:$H$5,2,FALSE),0)</f>
        <v>0</v>
      </c>
      <c r="W205" s="67">
        <f t="shared" ca="1" si="337"/>
        <v>0</v>
      </c>
      <c r="X205" s="23" t="str">
        <f t="shared" ca="1" si="336"/>
        <v/>
      </c>
      <c r="Y205" s="52" t="str">
        <f t="shared" ca="1" si="371"/>
        <v/>
      </c>
      <c r="Z205" s="68">
        <f ca="1">IFERROR(VLOOKUP(Y205,'（様式１号）３整理番号表'!$B$10:$H$16,2,FALSE),0)</f>
        <v>0</v>
      </c>
      <c r="AA205" s="52" t="str">
        <f t="shared" ca="1" si="372"/>
        <v/>
      </c>
      <c r="AB205" s="52" t="str">
        <f t="shared" ca="1" si="373"/>
        <v/>
      </c>
      <c r="AC205" s="68">
        <f ca="1">IFERROR(VLOOKUP(AB205,'（様式１号）３整理番号表'!$B$21:$H$22,2,FALSE),0)</f>
        <v>0</v>
      </c>
      <c r="AD205" s="52" t="str">
        <f t="shared" ca="1" si="367"/>
        <v/>
      </c>
      <c r="AE205" s="68">
        <f ca="1">IFERROR(VLOOKUP(AD205,'（様式１号）３整理番号表'!$B$26:$H$31,2,FALSE),0)</f>
        <v>0</v>
      </c>
      <c r="AF205" s="52" t="str">
        <f t="shared" ca="1" si="374"/>
        <v/>
      </c>
      <c r="AG205" s="68">
        <f ca="1">IFERROR(VLOOKUP(AF205,'（様式１号）３整理番号表'!$J$5:$N$59,2,FALSE),0)</f>
        <v>0</v>
      </c>
      <c r="AH205" s="51" t="str">
        <f t="shared" ca="1" si="375"/>
        <v/>
      </c>
      <c r="AI205" s="68">
        <f ca="1">IFERROR(VLOOKUP(AH205,'（様式１号）３整理番号表'!$P$5:$R$29,2,FALSE),0)</f>
        <v>0</v>
      </c>
      <c r="AJ205" s="71" t="str">
        <f t="shared" ca="1" si="376"/>
        <v/>
      </c>
      <c r="AK205" s="71" t="str">
        <f t="shared" ca="1" si="377"/>
        <v/>
      </c>
      <c r="AL205" s="71"/>
      <c r="AM205" s="51" t="str">
        <f t="shared" ca="1" si="378"/>
        <v/>
      </c>
      <c r="AN205" s="68">
        <f ca="1">IFERROR(VLOOKUP(AM205,'（様式１号）３整理番号表'!$P$5:$R$29,2,FALSE),0)</f>
        <v>0</v>
      </c>
      <c r="AO205" s="52" t="str">
        <f t="shared" ca="1" si="379"/>
        <v/>
      </c>
      <c r="AP205" s="68">
        <f t="shared" ca="1" si="338"/>
        <v>0</v>
      </c>
      <c r="AQ205" s="52" t="str">
        <f t="shared" ca="1" si="380"/>
        <v/>
      </c>
      <c r="AR205" s="23" t="str">
        <f t="shared" ca="1" si="381"/>
        <v/>
      </c>
      <c r="AS205" s="68" t="str">
        <f t="shared" ca="1" si="339"/>
        <v/>
      </c>
      <c r="AT205" s="188" t="str">
        <f t="shared" ca="1" si="382"/>
        <v/>
      </c>
      <c r="AU205" s="55" t="str">
        <f t="shared" ca="1" si="383"/>
        <v/>
      </c>
      <c r="AV205" s="655" t="str">
        <f t="shared" ca="1" si="362"/>
        <v/>
      </c>
      <c r="AW205" s="655" t="str">
        <f t="shared" ca="1" si="362"/>
        <v/>
      </c>
      <c r="AX205" s="655" t="str">
        <f t="shared" ca="1" si="362"/>
        <v/>
      </c>
      <c r="AY205" s="655" t="str">
        <f t="shared" ca="1" si="362"/>
        <v/>
      </c>
      <c r="AZ205" s="655" t="str">
        <f t="shared" ca="1" si="384"/>
        <v/>
      </c>
      <c r="BA205" s="655" t="str">
        <f t="shared" ca="1" si="363"/>
        <v/>
      </c>
      <c r="BB205" s="655" t="str">
        <f t="shared" ca="1" si="363"/>
        <v/>
      </c>
      <c r="BC205" s="655" t="str">
        <f t="shared" ca="1" si="363"/>
        <v/>
      </c>
      <c r="BD205" s="51" t="str">
        <f t="shared" ca="1" si="385"/>
        <v/>
      </c>
      <c r="BE205" s="52" t="str">
        <f t="shared" ca="1" si="386"/>
        <v/>
      </c>
      <c r="BF205" s="69">
        <f ca="1">IF(BD205&lt;&gt;"",INDEX('（様式１号）３整理番号表'!$AB$7:$AQ$12,MATCH(BD205,'（様式１号）３整理番号表'!$AA$7:$AA$12,0),MATCH(BE205,'（様式１号）３整理番号表'!$AB$6:$AQ$6,0)),0)</f>
        <v>0</v>
      </c>
      <c r="BG205" s="71" t="str">
        <f t="shared" ca="1" si="340"/>
        <v/>
      </c>
      <c r="BH205" s="54" t="str">
        <f t="shared" ca="1" si="341"/>
        <v/>
      </c>
      <c r="BI205" s="55" t="str">
        <f t="shared" ca="1" si="387"/>
        <v/>
      </c>
      <c r="BJ205" s="54" t="str">
        <f t="shared" ca="1" si="388"/>
        <v/>
      </c>
      <c r="BK205" s="53" t="str">
        <f t="shared" ca="1" si="389"/>
        <v/>
      </c>
      <c r="BL205" s="56" t="str">
        <f t="shared" ca="1" si="390"/>
        <v/>
      </c>
      <c r="BM205" s="57" t="str">
        <f t="shared" ca="1" si="391"/>
        <v/>
      </c>
      <c r="BN205" s="58" t="str">
        <f t="shared" ca="1" si="392"/>
        <v/>
      </c>
      <c r="BO205" s="56" t="str">
        <f t="shared" ca="1" si="393"/>
        <v/>
      </c>
      <c r="BP205" s="72" t="str">
        <f t="shared" ca="1" si="394"/>
        <v/>
      </c>
      <c r="BQ205" s="70" t="str">
        <f t="shared" ca="1" si="395"/>
        <v/>
      </c>
      <c r="BR205" s="160" t="str">
        <f t="shared" ref="BR205:BR239" ca="1" si="428">IF($AM205=19,$BP205*290,IF($AM205=20,$BP205*880,IF($AM205=21,$BP205*1200,IF($AM205=22,$BP205*4500,IF(AND($AM205=23,$BQ205&lt;&gt;1),"特認","")))))</f>
        <v/>
      </c>
      <c r="BS205" s="638" t="str">
        <f t="shared" ca="1" si="396"/>
        <v/>
      </c>
      <c r="BT205" s="51" t="str">
        <f t="shared" ca="1" si="397"/>
        <v/>
      </c>
      <c r="BU205" s="59" t="str">
        <f t="shared" ca="1" si="398"/>
        <v/>
      </c>
      <c r="BV205" s="60" t="str">
        <f t="shared" ca="1" si="399"/>
        <v/>
      </c>
      <c r="BW205" s="209">
        <f ca="1">IF('ポイント要件確認等（個別表）'!AD205=1,ROUNDDOWN('ポイント要件確認等（個別表）'!AV205,-3),IF('ポイント要件確認等（個別表）'!AD205=2,ROUNDDOWN('ポイント要件確認等（個別表）'!BH205,-3),IF('ポイント要件確認等（個別表）'!AD205=3,ROUNDDOWN('ポイント要件確認等（個別表）'!BT205,-3),0)))</f>
        <v>0</v>
      </c>
      <c r="BX205" s="60" t="str">
        <f t="shared" ca="1" si="400"/>
        <v/>
      </c>
      <c r="BY205" s="210" t="e">
        <f t="shared" ca="1" si="342"/>
        <v>#VALUE!</v>
      </c>
      <c r="BZ205" s="210">
        <f t="shared" ca="1" si="343"/>
        <v>0</v>
      </c>
      <c r="CA205" s="60" t="str">
        <f t="shared" ca="1" si="401"/>
        <v/>
      </c>
      <c r="CB205" s="60" t="str">
        <f t="shared" ca="1" si="402"/>
        <v/>
      </c>
      <c r="CC205" s="636"/>
      <c r="CD205" s="60" t="str">
        <f t="shared" ca="1" si="403"/>
        <v/>
      </c>
      <c r="CE205" s="161" t="str">
        <f t="shared" ca="1" si="404"/>
        <v/>
      </c>
      <c r="CF205" s="225" t="str">
        <f t="shared" ca="1" si="405"/>
        <v>含税額</v>
      </c>
      <c r="CG205" s="226" t="str">
        <f t="shared" ca="1" si="406"/>
        <v/>
      </c>
      <c r="CH205" s="61"/>
      <c r="CI205" s="223"/>
      <c r="CJ205" s="213">
        <v>195</v>
      </c>
      <c r="CK205" s="218"/>
      <c r="CL205" s="51"/>
      <c r="CM205" s="68" t="str">
        <f>IFERROR(VLOOKUP(CL205,'（様式１号）３整理番号表'!$T$5:$V$15,2,FALSE),"")</f>
        <v/>
      </c>
      <c r="CN205" s="52"/>
      <c r="CO205" s="68" t="str">
        <f>IFERROR(VLOOKUP(CN205,'（様式１号）３整理番号表'!$T$19:$V$24,2,FALSE),"")</f>
        <v/>
      </c>
      <c r="CP205" s="52"/>
      <c r="CQ205" s="210">
        <f t="shared" si="344"/>
        <v>0</v>
      </c>
      <c r="CR205" s="227">
        <f t="shared" si="345"/>
        <v>0</v>
      </c>
      <c r="CS205" s="335" t="str">
        <f t="shared" ref="CS205:CS239" ca="1" si="429">IF(Q205="","",IF(EP205="補強","１①","２①"))</f>
        <v/>
      </c>
      <c r="CT205" s="31" t="str">
        <f t="shared" ca="1" si="407"/>
        <v/>
      </c>
      <c r="CU205" s="30" t="str">
        <f t="shared" ref="CU205:CU239" ca="1" si="430">IF(CS205="２①",5,IF(CS205="１①",INDIRECT("'("&amp;EM205&amp;")'!M114"),""))</f>
        <v/>
      </c>
      <c r="CV205" s="236" t="str">
        <f t="shared" ca="1" si="408"/>
        <v/>
      </c>
      <c r="CW205" s="236" t="str">
        <f t="shared" ca="1" si="409"/>
        <v/>
      </c>
      <c r="CX205" s="236" t="str">
        <f t="shared" ca="1" si="410"/>
        <v/>
      </c>
      <c r="CY205" s="236" t="str">
        <f t="shared" ca="1" si="411"/>
        <v/>
      </c>
      <c r="CZ205" s="296" t="str">
        <f ca="1">IFERROR(VLOOKUP($CS205,'（様式１号）３整理番号表'!$Z$19:$AB$32,3,FALSE),"")</f>
        <v/>
      </c>
      <c r="DA205" s="239" t="str">
        <f t="shared" ca="1" si="412"/>
        <v/>
      </c>
      <c r="DB205" s="5"/>
      <c r="DC205" s="301" t="str">
        <f t="shared" ref="DC205:DC239" ca="1" si="431">IF($CS205="２①",IF(AND(AM205=18,AQ205=1),"２②",""),IF($CS205="１①",INDEX(INDIRECT("'("&amp;$EM205&amp;")'!AR116:BB116"),1,MATCH(INDIRECT("'("&amp;$EM205&amp;")'!C118"),INDIRECT("'("&amp;$EM205&amp;")'!AR119:BB119"),0)),""))</f>
        <v/>
      </c>
      <c r="DD205" s="304" t="str">
        <f t="shared" ca="1" si="329"/>
        <v/>
      </c>
      <c r="DE205" s="293" t="str">
        <f t="shared" ca="1" si="330"/>
        <v/>
      </c>
      <c r="DF205" s="293" t="str">
        <f t="shared" ca="1" si="331"/>
        <v/>
      </c>
      <c r="DG205" s="293" t="str">
        <f t="shared" ca="1" si="332"/>
        <v/>
      </c>
      <c r="DH205" s="293" t="str">
        <f t="shared" ca="1" si="333"/>
        <v/>
      </c>
      <c r="DI205" s="309" t="str">
        <f t="shared" ca="1" si="334"/>
        <v/>
      </c>
      <c r="DJ205" s="315" t="str">
        <f t="shared" ca="1" si="413"/>
        <v/>
      </c>
      <c r="DK205" s="5" t="str">
        <f t="shared" ca="1" si="335"/>
        <v/>
      </c>
      <c r="DL205" s="6"/>
      <c r="DM205" s="304"/>
      <c r="DN205" s="7"/>
      <c r="DO205" s="7"/>
      <c r="DP205" s="7"/>
      <c r="DQ205" s="7"/>
      <c r="DR205" s="298" t="str">
        <f>IFERROR(VLOOKUP($DL205,'（様式１号）３整理番号表'!$Z$19:$AB$32,3,FALSE),"")</f>
        <v/>
      </c>
      <c r="DS205" s="239" t="str">
        <f t="shared" si="414"/>
        <v/>
      </c>
      <c r="DT205" s="5"/>
      <c r="DU205" s="8"/>
      <c r="DV205" s="62" t="str">
        <f t="shared" ca="1" si="415"/>
        <v/>
      </c>
      <c r="DX205" s="320">
        <f t="shared" ca="1" si="365"/>
        <v>0</v>
      </c>
      <c r="DY205" s="320">
        <f t="shared" ca="1" si="365"/>
        <v>0</v>
      </c>
      <c r="DZ205" s="320">
        <f t="shared" ca="1" si="365"/>
        <v>0</v>
      </c>
      <c r="EA205" s="320">
        <f t="shared" ca="1" si="365"/>
        <v>0</v>
      </c>
      <c r="EB205" s="320">
        <f t="shared" ca="1" si="365"/>
        <v>0</v>
      </c>
      <c r="EC205" s="320">
        <f t="shared" ca="1" si="365"/>
        <v>0</v>
      </c>
      <c r="ED205" s="320">
        <f t="shared" ca="1" si="365"/>
        <v>0</v>
      </c>
      <c r="EE205" s="320">
        <f t="shared" ca="1" si="365"/>
        <v>0</v>
      </c>
      <c r="EF205" s="320">
        <f t="shared" ca="1" si="365"/>
        <v>0</v>
      </c>
      <c r="EG205" s="320">
        <f t="shared" ca="1" si="365"/>
        <v>0</v>
      </c>
      <c r="EH205" s="320">
        <f t="shared" ca="1" si="365"/>
        <v>0</v>
      </c>
      <c r="EI205" s="320">
        <f t="shared" ca="1" si="365"/>
        <v>0</v>
      </c>
      <c r="EJ205" s="320">
        <f t="shared" ca="1" si="365"/>
        <v>0</v>
      </c>
      <c r="EK205" s="320">
        <f t="shared" ca="1" si="365"/>
        <v>0</v>
      </c>
      <c r="EM205" s="278" t="str">
        <f t="shared" ca="1" si="360"/>
        <v/>
      </c>
      <c r="EN205" s="278" t="str">
        <f t="shared" ref="EN205:EN239" ca="1" si="432">IF(EM205="","",IF(EM204=EM205,EN204+1,1))</f>
        <v/>
      </c>
      <c r="EO205" s="278" t="str">
        <f t="shared" ref="EO205:EO239" ca="1" si="433">IFERROR(IF($EM204=$EM205,EO204,MAX(INDIRECT("'("&amp;EM205&amp;")'!B37:B46"))),"")</f>
        <v/>
      </c>
      <c r="EP205" s="278" t="str">
        <f t="shared" ca="1" si="416"/>
        <v/>
      </c>
      <c r="EQ205" s="278" t="str">
        <f ca="1">IFERROR(INDEX('郵便番号（石川県）'!$A$3:$F$2574,MATCH(INDIRECT("'("&amp;EM205&amp;")'!E7"),'郵便番号（石川県）'!$A$3:$A$2574,0),6),"")</f>
        <v/>
      </c>
      <c r="ER205" s="278" t="str">
        <f ca="1">IFERROR(INDEX('郵便番号（石川県）'!$A$3:$F$2574,MATCH(INDIRECT("'("&amp;$EM205&amp;")'!E7"),'郵便番号（石川県）'!$A$3:$A$2574,0),5),"")</f>
        <v/>
      </c>
      <c r="ES205" s="278" t="str">
        <f t="shared" ca="1" si="417"/>
        <v/>
      </c>
      <c r="ET205" s="278" t="str">
        <f t="shared" ca="1" si="418"/>
        <v/>
      </c>
      <c r="EU205" s="278" t="str">
        <f t="shared" ca="1" si="419"/>
        <v/>
      </c>
      <c r="EV205" s="278" t="str">
        <f t="shared" ca="1" si="420"/>
        <v/>
      </c>
      <c r="EW205" s="278" t="str">
        <f t="shared" ca="1" si="421"/>
        <v/>
      </c>
      <c r="EX205" s="278" t="str">
        <f t="shared" ca="1" si="422"/>
        <v/>
      </c>
      <c r="EY205" s="278" t="str">
        <f t="shared" ca="1" si="423"/>
        <v/>
      </c>
      <c r="EZ205" s="278" t="str">
        <f t="shared" ca="1" si="424"/>
        <v/>
      </c>
      <c r="FA205" s="278" t="str">
        <f t="shared" ca="1" si="425"/>
        <v/>
      </c>
      <c r="FB205" s="661" t="str">
        <f t="shared" ca="1" si="426"/>
        <v/>
      </c>
      <c r="FC205" s="663">
        <v>195</v>
      </c>
      <c r="FD205" s="279" t="str">
        <f t="shared" ca="1" si="427"/>
        <v/>
      </c>
    </row>
    <row r="206" spans="1:160" ht="34.5" customHeight="1" x14ac:dyDescent="0.15">
      <c r="A206" s="401">
        <f t="shared" ca="1" si="24"/>
        <v>0</v>
      </c>
      <c r="B206" s="402">
        <f t="shared" si="366"/>
        <v>1</v>
      </c>
      <c r="C206" s="403">
        <f t="shared" ca="1" si="348"/>
        <v>0</v>
      </c>
      <c r="D206" s="403">
        <f t="shared" ca="1" si="349"/>
        <v>0</v>
      </c>
      <c r="E206" s="403">
        <f t="shared" ca="1" si="350"/>
        <v>0</v>
      </c>
      <c r="F206" s="403">
        <f t="shared" ca="1" si="351"/>
        <v>0</v>
      </c>
      <c r="G206" s="403">
        <f t="shared" ca="1" si="352"/>
        <v>0</v>
      </c>
      <c r="H206" s="403">
        <f t="shared" si="353"/>
        <v>0</v>
      </c>
      <c r="I206" s="403">
        <f t="shared" ca="1" si="354"/>
        <v>0</v>
      </c>
      <c r="J206" s="403">
        <f t="shared" ca="1" si="355"/>
        <v>0</v>
      </c>
      <c r="K206" s="402">
        <f t="shared" ca="1" si="356"/>
        <v>0</v>
      </c>
      <c r="L206" s="402">
        <f t="shared" ca="1" si="357"/>
        <v>0</v>
      </c>
      <c r="M206" s="402">
        <f t="shared" ca="1" si="358"/>
        <v>0</v>
      </c>
      <c r="N206" s="404" t="str">
        <f t="shared" ca="1" si="359"/>
        <v>石川県</v>
      </c>
      <c r="O206" s="63"/>
      <c r="P206" s="145" t="s">
        <v>412</v>
      </c>
      <c r="Q206" s="322" t="str">
        <f t="shared" ca="1" si="368"/>
        <v/>
      </c>
      <c r="R206" s="322" t="str">
        <f t="shared" ca="1" si="369"/>
        <v/>
      </c>
      <c r="S206" s="32" t="str">
        <f t="shared" ca="1" si="346"/>
        <v/>
      </c>
      <c r="T206" s="32" t="str">
        <f t="shared" ca="1" si="347"/>
        <v/>
      </c>
      <c r="U206" s="186" t="str">
        <f t="shared" ca="1" si="370"/>
        <v/>
      </c>
      <c r="V206" s="326">
        <f ca="1">IFERROR(VLOOKUP(U206,'（様式１号）３整理番号表'!$B$4:$H$5,2,FALSE),0)</f>
        <v>0</v>
      </c>
      <c r="W206" s="67">
        <f t="shared" ca="1" si="337"/>
        <v>0</v>
      </c>
      <c r="X206" s="23" t="str">
        <f t="shared" ca="1" si="336"/>
        <v/>
      </c>
      <c r="Y206" s="52" t="str">
        <f t="shared" ca="1" si="371"/>
        <v/>
      </c>
      <c r="Z206" s="68">
        <f ca="1">IFERROR(VLOOKUP(Y206,'（様式１号）３整理番号表'!$B$10:$H$16,2,FALSE),0)</f>
        <v>0</v>
      </c>
      <c r="AA206" s="52" t="str">
        <f t="shared" ca="1" si="372"/>
        <v/>
      </c>
      <c r="AB206" s="52" t="str">
        <f t="shared" ca="1" si="373"/>
        <v/>
      </c>
      <c r="AC206" s="68">
        <f ca="1">IFERROR(VLOOKUP(AB206,'（様式１号）３整理番号表'!$B$21:$H$22,2,FALSE),0)</f>
        <v>0</v>
      </c>
      <c r="AD206" s="52" t="str">
        <f t="shared" ca="1" si="367"/>
        <v/>
      </c>
      <c r="AE206" s="68">
        <f ca="1">IFERROR(VLOOKUP(AD206,'（様式１号）３整理番号表'!$B$26:$H$31,2,FALSE),0)</f>
        <v>0</v>
      </c>
      <c r="AF206" s="52" t="str">
        <f t="shared" ca="1" si="374"/>
        <v/>
      </c>
      <c r="AG206" s="68">
        <f ca="1">IFERROR(VLOOKUP(AF206,'（様式１号）３整理番号表'!$J$5:$N$59,2,FALSE),0)</f>
        <v>0</v>
      </c>
      <c r="AH206" s="51" t="str">
        <f t="shared" ca="1" si="375"/>
        <v/>
      </c>
      <c r="AI206" s="68">
        <f ca="1">IFERROR(VLOOKUP(AH206,'（様式１号）３整理番号表'!$P$5:$R$29,2,FALSE),0)</f>
        <v>0</v>
      </c>
      <c r="AJ206" s="71" t="str">
        <f t="shared" ca="1" si="376"/>
        <v/>
      </c>
      <c r="AK206" s="71" t="str">
        <f t="shared" ca="1" si="377"/>
        <v/>
      </c>
      <c r="AL206" s="71"/>
      <c r="AM206" s="51" t="str">
        <f t="shared" ca="1" si="378"/>
        <v/>
      </c>
      <c r="AN206" s="68">
        <f ca="1">IFERROR(VLOOKUP(AM206,'（様式１号）３整理番号表'!$P$5:$R$29,2,FALSE),0)</f>
        <v>0</v>
      </c>
      <c r="AO206" s="52" t="str">
        <f t="shared" ca="1" si="379"/>
        <v/>
      </c>
      <c r="AP206" s="68">
        <f t="shared" ca="1" si="338"/>
        <v>0</v>
      </c>
      <c r="AQ206" s="52" t="str">
        <f t="shared" ca="1" si="380"/>
        <v/>
      </c>
      <c r="AR206" s="23" t="str">
        <f t="shared" ca="1" si="381"/>
        <v/>
      </c>
      <c r="AS206" s="68" t="str">
        <f t="shared" ca="1" si="339"/>
        <v/>
      </c>
      <c r="AT206" s="188" t="str">
        <f t="shared" ca="1" si="382"/>
        <v/>
      </c>
      <c r="AU206" s="55" t="str">
        <f t="shared" ca="1" si="383"/>
        <v/>
      </c>
      <c r="AV206" s="655" t="str">
        <f t="shared" ca="1" si="362"/>
        <v/>
      </c>
      <c r="AW206" s="655" t="str">
        <f t="shared" ca="1" si="362"/>
        <v/>
      </c>
      <c r="AX206" s="655" t="str">
        <f t="shared" ca="1" si="362"/>
        <v/>
      </c>
      <c r="AY206" s="655" t="str">
        <f t="shared" ca="1" si="362"/>
        <v/>
      </c>
      <c r="AZ206" s="655" t="str">
        <f t="shared" ca="1" si="384"/>
        <v/>
      </c>
      <c r="BA206" s="655" t="str">
        <f t="shared" ca="1" si="363"/>
        <v/>
      </c>
      <c r="BB206" s="655" t="str">
        <f t="shared" ca="1" si="363"/>
        <v/>
      </c>
      <c r="BC206" s="655" t="str">
        <f t="shared" ca="1" si="363"/>
        <v/>
      </c>
      <c r="BD206" s="51" t="str">
        <f t="shared" ca="1" si="385"/>
        <v/>
      </c>
      <c r="BE206" s="52" t="str">
        <f t="shared" ca="1" si="386"/>
        <v/>
      </c>
      <c r="BF206" s="69">
        <f ca="1">IF(BD206&lt;&gt;"",INDEX('（様式１号）３整理番号表'!$AB$7:$AQ$12,MATCH(BD206,'（様式１号）３整理番号表'!$AA$7:$AA$12,0),MATCH(BE206,'（様式１号）３整理番号表'!$AB$6:$AQ$6,0)),0)</f>
        <v>0</v>
      </c>
      <c r="BG206" s="71" t="str">
        <f t="shared" ca="1" si="340"/>
        <v/>
      </c>
      <c r="BH206" s="54" t="str">
        <f t="shared" ca="1" si="341"/>
        <v/>
      </c>
      <c r="BI206" s="55" t="str">
        <f t="shared" ca="1" si="387"/>
        <v/>
      </c>
      <c r="BJ206" s="54" t="str">
        <f t="shared" ca="1" si="388"/>
        <v/>
      </c>
      <c r="BK206" s="53" t="str">
        <f t="shared" ca="1" si="389"/>
        <v/>
      </c>
      <c r="BL206" s="56" t="str">
        <f t="shared" ca="1" si="390"/>
        <v/>
      </c>
      <c r="BM206" s="57" t="str">
        <f t="shared" ca="1" si="391"/>
        <v/>
      </c>
      <c r="BN206" s="58" t="str">
        <f t="shared" ca="1" si="392"/>
        <v/>
      </c>
      <c r="BO206" s="56" t="str">
        <f t="shared" ca="1" si="393"/>
        <v/>
      </c>
      <c r="BP206" s="72" t="str">
        <f t="shared" ca="1" si="394"/>
        <v/>
      </c>
      <c r="BQ206" s="70" t="str">
        <f t="shared" ca="1" si="395"/>
        <v/>
      </c>
      <c r="BR206" s="160" t="str">
        <f t="shared" ca="1" si="428"/>
        <v/>
      </c>
      <c r="BS206" s="638" t="str">
        <f t="shared" ca="1" si="396"/>
        <v/>
      </c>
      <c r="BT206" s="51" t="str">
        <f t="shared" ca="1" si="397"/>
        <v/>
      </c>
      <c r="BU206" s="59" t="str">
        <f t="shared" ca="1" si="398"/>
        <v/>
      </c>
      <c r="BV206" s="60" t="str">
        <f t="shared" ca="1" si="399"/>
        <v/>
      </c>
      <c r="BW206" s="209">
        <f ca="1">IF('ポイント要件確認等（個別表）'!AD206=1,ROUNDDOWN('ポイント要件確認等（個別表）'!AV206,-3),IF('ポイント要件確認等（個別表）'!AD206=2,ROUNDDOWN('ポイント要件確認等（個別表）'!BH206,-3),IF('ポイント要件確認等（個別表）'!AD206=3,ROUNDDOWN('ポイント要件確認等（個別表）'!BT206,-3),0)))</f>
        <v>0</v>
      </c>
      <c r="BX206" s="60" t="str">
        <f t="shared" ca="1" si="400"/>
        <v/>
      </c>
      <c r="BY206" s="210" t="e">
        <f t="shared" ca="1" si="342"/>
        <v>#VALUE!</v>
      </c>
      <c r="BZ206" s="210">
        <f t="shared" ca="1" si="343"/>
        <v>0</v>
      </c>
      <c r="CA206" s="60" t="str">
        <f t="shared" ca="1" si="401"/>
        <v/>
      </c>
      <c r="CB206" s="60" t="str">
        <f t="shared" ca="1" si="402"/>
        <v/>
      </c>
      <c r="CC206" s="636"/>
      <c r="CD206" s="60" t="str">
        <f t="shared" ca="1" si="403"/>
        <v/>
      </c>
      <c r="CE206" s="161" t="str">
        <f t="shared" ca="1" si="404"/>
        <v/>
      </c>
      <c r="CF206" s="225" t="str">
        <f t="shared" ca="1" si="405"/>
        <v>含税額</v>
      </c>
      <c r="CG206" s="226" t="str">
        <f t="shared" ca="1" si="406"/>
        <v/>
      </c>
      <c r="CH206" s="61"/>
      <c r="CI206" s="223"/>
      <c r="CJ206" s="213">
        <v>196</v>
      </c>
      <c r="CK206" s="218"/>
      <c r="CL206" s="51"/>
      <c r="CM206" s="68" t="str">
        <f>IFERROR(VLOOKUP(CL206,'（様式１号）３整理番号表'!$T$5:$V$15,2,FALSE),"")</f>
        <v/>
      </c>
      <c r="CN206" s="52"/>
      <c r="CO206" s="68" t="str">
        <f>IFERROR(VLOOKUP(CN206,'（様式１号）３整理番号表'!$T$19:$V$24,2,FALSE),"")</f>
        <v/>
      </c>
      <c r="CP206" s="52"/>
      <c r="CQ206" s="210">
        <f t="shared" si="344"/>
        <v>0</v>
      </c>
      <c r="CR206" s="227">
        <f t="shared" si="345"/>
        <v>0</v>
      </c>
      <c r="CS206" s="335" t="str">
        <f t="shared" ca="1" si="429"/>
        <v/>
      </c>
      <c r="CT206" s="31" t="str">
        <f t="shared" ca="1" si="407"/>
        <v/>
      </c>
      <c r="CU206" s="30" t="str">
        <f t="shared" ca="1" si="430"/>
        <v/>
      </c>
      <c r="CV206" s="236" t="str">
        <f t="shared" ca="1" si="408"/>
        <v/>
      </c>
      <c r="CW206" s="236" t="str">
        <f t="shared" ca="1" si="409"/>
        <v/>
      </c>
      <c r="CX206" s="236" t="str">
        <f t="shared" ca="1" si="410"/>
        <v/>
      </c>
      <c r="CY206" s="236" t="str">
        <f t="shared" ca="1" si="411"/>
        <v/>
      </c>
      <c r="CZ206" s="296" t="str">
        <f ca="1">IFERROR(VLOOKUP($CS206,'（様式１号）３整理番号表'!$Z$19:$AB$32,3,FALSE),"")</f>
        <v/>
      </c>
      <c r="DA206" s="239" t="str">
        <f t="shared" ca="1" si="412"/>
        <v/>
      </c>
      <c r="DB206" s="5"/>
      <c r="DC206" s="301" t="str">
        <f t="shared" ca="1" si="431"/>
        <v/>
      </c>
      <c r="DD206" s="304" t="str">
        <f t="shared" ca="1" si="329"/>
        <v/>
      </c>
      <c r="DE206" s="293" t="str">
        <f t="shared" ca="1" si="330"/>
        <v/>
      </c>
      <c r="DF206" s="293" t="str">
        <f t="shared" ca="1" si="331"/>
        <v/>
      </c>
      <c r="DG206" s="293" t="str">
        <f t="shared" ca="1" si="332"/>
        <v/>
      </c>
      <c r="DH206" s="293" t="str">
        <f t="shared" ca="1" si="333"/>
        <v/>
      </c>
      <c r="DI206" s="309" t="str">
        <f t="shared" ca="1" si="334"/>
        <v/>
      </c>
      <c r="DJ206" s="315" t="str">
        <f t="shared" ca="1" si="413"/>
        <v/>
      </c>
      <c r="DK206" s="5" t="str">
        <f t="shared" ca="1" si="335"/>
        <v/>
      </c>
      <c r="DL206" s="6"/>
      <c r="DM206" s="304"/>
      <c r="DN206" s="7"/>
      <c r="DO206" s="7"/>
      <c r="DP206" s="7"/>
      <c r="DQ206" s="7"/>
      <c r="DR206" s="298" t="str">
        <f>IFERROR(VLOOKUP($DL206,'（様式１号）３整理番号表'!$Z$19:$AB$32,3,FALSE),"")</f>
        <v/>
      </c>
      <c r="DS206" s="239" t="str">
        <f t="shared" si="414"/>
        <v/>
      </c>
      <c r="DT206" s="5"/>
      <c r="DU206" s="8"/>
      <c r="DV206" s="62" t="str">
        <f t="shared" ca="1" si="415"/>
        <v/>
      </c>
      <c r="DX206" s="320">
        <f t="shared" ca="1" si="365"/>
        <v>0</v>
      </c>
      <c r="DY206" s="320">
        <f t="shared" ca="1" si="365"/>
        <v>0</v>
      </c>
      <c r="DZ206" s="320">
        <f t="shared" ca="1" si="365"/>
        <v>0</v>
      </c>
      <c r="EA206" s="320">
        <f t="shared" ca="1" si="365"/>
        <v>0</v>
      </c>
      <c r="EB206" s="320">
        <f t="shared" ca="1" si="365"/>
        <v>0</v>
      </c>
      <c r="EC206" s="320">
        <f t="shared" ca="1" si="365"/>
        <v>0</v>
      </c>
      <c r="ED206" s="320">
        <f t="shared" ca="1" si="365"/>
        <v>0</v>
      </c>
      <c r="EE206" s="320">
        <f t="shared" ca="1" si="365"/>
        <v>0</v>
      </c>
      <c r="EF206" s="320">
        <f t="shared" ca="1" si="365"/>
        <v>0</v>
      </c>
      <c r="EG206" s="320">
        <f t="shared" ca="1" si="365"/>
        <v>0</v>
      </c>
      <c r="EH206" s="320">
        <f t="shared" ca="1" si="365"/>
        <v>0</v>
      </c>
      <c r="EI206" s="320">
        <f t="shared" ca="1" si="365"/>
        <v>0</v>
      </c>
      <c r="EJ206" s="320">
        <f t="shared" ca="1" si="365"/>
        <v>0</v>
      </c>
      <c r="EK206" s="320">
        <f t="shared" ca="1" si="365"/>
        <v>0</v>
      </c>
      <c r="EM206" s="278" t="str">
        <f t="shared" ca="1" si="360"/>
        <v/>
      </c>
      <c r="EN206" s="278" t="str">
        <f t="shared" ca="1" si="432"/>
        <v/>
      </c>
      <c r="EO206" s="278" t="str">
        <f t="shared" ca="1" si="433"/>
        <v/>
      </c>
      <c r="EP206" s="278" t="str">
        <f t="shared" ca="1" si="416"/>
        <v/>
      </c>
      <c r="EQ206" s="278" t="str">
        <f ca="1">IFERROR(INDEX('郵便番号（石川県）'!$A$3:$F$2574,MATCH(INDIRECT("'("&amp;EM206&amp;")'!E7"),'郵便番号（石川県）'!$A$3:$A$2574,0),6),"")</f>
        <v/>
      </c>
      <c r="ER206" s="278" t="str">
        <f ca="1">IFERROR(INDEX('郵便番号（石川県）'!$A$3:$F$2574,MATCH(INDIRECT("'("&amp;$EM206&amp;")'!E7"),'郵便番号（石川県）'!$A$3:$A$2574,0),5),"")</f>
        <v/>
      </c>
      <c r="ES206" s="278" t="str">
        <f t="shared" ca="1" si="417"/>
        <v/>
      </c>
      <c r="ET206" s="278" t="str">
        <f t="shared" ca="1" si="418"/>
        <v/>
      </c>
      <c r="EU206" s="278" t="str">
        <f t="shared" ca="1" si="419"/>
        <v/>
      </c>
      <c r="EV206" s="278" t="str">
        <f t="shared" ca="1" si="420"/>
        <v/>
      </c>
      <c r="EW206" s="278" t="str">
        <f t="shared" ca="1" si="421"/>
        <v/>
      </c>
      <c r="EX206" s="278" t="str">
        <f t="shared" ca="1" si="422"/>
        <v/>
      </c>
      <c r="EY206" s="278" t="str">
        <f t="shared" ca="1" si="423"/>
        <v/>
      </c>
      <c r="EZ206" s="278" t="str">
        <f t="shared" ca="1" si="424"/>
        <v/>
      </c>
      <c r="FA206" s="278" t="str">
        <f t="shared" ca="1" si="425"/>
        <v/>
      </c>
      <c r="FB206" s="661" t="str">
        <f t="shared" ca="1" si="426"/>
        <v/>
      </c>
      <c r="FC206" s="664">
        <v>196</v>
      </c>
      <c r="FD206" s="279" t="str">
        <f t="shared" ca="1" si="427"/>
        <v/>
      </c>
    </row>
    <row r="207" spans="1:160" ht="34.5" customHeight="1" x14ac:dyDescent="0.15">
      <c r="A207" s="401">
        <f t="shared" ca="1" si="24"/>
        <v>0</v>
      </c>
      <c r="B207" s="402">
        <f t="shared" si="366"/>
        <v>1</v>
      </c>
      <c r="C207" s="403">
        <f t="shared" ca="1" si="348"/>
        <v>0</v>
      </c>
      <c r="D207" s="403">
        <f t="shared" ca="1" si="349"/>
        <v>0</v>
      </c>
      <c r="E207" s="403">
        <f t="shared" ca="1" si="350"/>
        <v>0</v>
      </c>
      <c r="F207" s="403">
        <f t="shared" ca="1" si="351"/>
        <v>0</v>
      </c>
      <c r="G207" s="403">
        <f t="shared" ca="1" si="352"/>
        <v>0</v>
      </c>
      <c r="H207" s="403">
        <f t="shared" si="353"/>
        <v>0</v>
      </c>
      <c r="I207" s="403">
        <f t="shared" ca="1" si="354"/>
        <v>0</v>
      </c>
      <c r="J207" s="403">
        <f t="shared" ca="1" si="355"/>
        <v>0</v>
      </c>
      <c r="K207" s="402">
        <f t="shared" ca="1" si="356"/>
        <v>0</v>
      </c>
      <c r="L207" s="402">
        <f t="shared" ca="1" si="357"/>
        <v>0</v>
      </c>
      <c r="M207" s="402">
        <f t="shared" ca="1" si="358"/>
        <v>0</v>
      </c>
      <c r="N207" s="404" t="str">
        <f t="shared" ca="1" si="359"/>
        <v>石川県</v>
      </c>
      <c r="O207" s="63"/>
      <c r="P207" s="145" t="s">
        <v>412</v>
      </c>
      <c r="Q207" s="322" t="str">
        <f t="shared" ca="1" si="368"/>
        <v/>
      </c>
      <c r="R207" s="322" t="str">
        <f t="shared" ca="1" si="369"/>
        <v/>
      </c>
      <c r="S207" s="32" t="str">
        <f t="shared" ca="1" si="346"/>
        <v/>
      </c>
      <c r="T207" s="32" t="str">
        <f t="shared" ca="1" si="347"/>
        <v/>
      </c>
      <c r="U207" s="186" t="str">
        <f t="shared" ca="1" si="370"/>
        <v/>
      </c>
      <c r="V207" s="326">
        <f ca="1">IFERROR(VLOOKUP(U207,'（様式１号）３整理番号表'!$B$4:$H$5,2,FALSE),0)</f>
        <v>0</v>
      </c>
      <c r="W207" s="67">
        <f t="shared" ca="1" si="337"/>
        <v>0</v>
      </c>
      <c r="X207" s="23" t="str">
        <f t="shared" ca="1" si="336"/>
        <v/>
      </c>
      <c r="Y207" s="52" t="str">
        <f t="shared" ca="1" si="371"/>
        <v/>
      </c>
      <c r="Z207" s="68">
        <f ca="1">IFERROR(VLOOKUP(Y207,'（様式１号）３整理番号表'!$B$10:$H$16,2,FALSE),0)</f>
        <v>0</v>
      </c>
      <c r="AA207" s="52" t="str">
        <f t="shared" ca="1" si="372"/>
        <v/>
      </c>
      <c r="AB207" s="52" t="str">
        <f t="shared" ca="1" si="373"/>
        <v/>
      </c>
      <c r="AC207" s="68">
        <f ca="1">IFERROR(VLOOKUP(AB207,'（様式１号）３整理番号表'!$B$21:$H$22,2,FALSE),0)</f>
        <v>0</v>
      </c>
      <c r="AD207" s="52" t="str">
        <f t="shared" ca="1" si="367"/>
        <v/>
      </c>
      <c r="AE207" s="68">
        <f ca="1">IFERROR(VLOOKUP(AD207,'（様式１号）３整理番号表'!$B$26:$H$31,2,FALSE),0)</f>
        <v>0</v>
      </c>
      <c r="AF207" s="52" t="str">
        <f t="shared" ca="1" si="374"/>
        <v/>
      </c>
      <c r="AG207" s="68">
        <f ca="1">IFERROR(VLOOKUP(AF207,'（様式１号）３整理番号表'!$J$5:$N$59,2,FALSE),0)</f>
        <v>0</v>
      </c>
      <c r="AH207" s="51" t="str">
        <f t="shared" ca="1" si="375"/>
        <v/>
      </c>
      <c r="AI207" s="68">
        <f ca="1">IFERROR(VLOOKUP(AH207,'（様式１号）３整理番号表'!$P$5:$R$29,2,FALSE),0)</f>
        <v>0</v>
      </c>
      <c r="AJ207" s="71" t="str">
        <f t="shared" ca="1" si="376"/>
        <v/>
      </c>
      <c r="AK207" s="71" t="str">
        <f t="shared" ca="1" si="377"/>
        <v/>
      </c>
      <c r="AL207" s="71"/>
      <c r="AM207" s="51" t="str">
        <f t="shared" ca="1" si="378"/>
        <v/>
      </c>
      <c r="AN207" s="68">
        <f ca="1">IFERROR(VLOOKUP(AM207,'（様式１号）３整理番号表'!$P$5:$R$29,2,FALSE),0)</f>
        <v>0</v>
      </c>
      <c r="AO207" s="52" t="str">
        <f t="shared" ca="1" si="379"/>
        <v/>
      </c>
      <c r="AP207" s="68">
        <f t="shared" ca="1" si="338"/>
        <v>0</v>
      </c>
      <c r="AQ207" s="52" t="str">
        <f t="shared" ca="1" si="380"/>
        <v/>
      </c>
      <c r="AR207" s="23" t="str">
        <f t="shared" ca="1" si="381"/>
        <v/>
      </c>
      <c r="AS207" s="68" t="str">
        <f t="shared" ca="1" si="339"/>
        <v/>
      </c>
      <c r="AT207" s="188" t="str">
        <f t="shared" ca="1" si="382"/>
        <v/>
      </c>
      <c r="AU207" s="55" t="str">
        <f t="shared" ca="1" si="383"/>
        <v/>
      </c>
      <c r="AV207" s="655" t="str">
        <f t="shared" ca="1" si="362"/>
        <v/>
      </c>
      <c r="AW207" s="655" t="str">
        <f t="shared" ca="1" si="362"/>
        <v/>
      </c>
      <c r="AX207" s="655" t="str">
        <f t="shared" ca="1" si="362"/>
        <v/>
      </c>
      <c r="AY207" s="655" t="str">
        <f t="shared" ca="1" si="362"/>
        <v/>
      </c>
      <c r="AZ207" s="655" t="str">
        <f t="shared" ca="1" si="384"/>
        <v/>
      </c>
      <c r="BA207" s="655" t="str">
        <f t="shared" ca="1" si="363"/>
        <v/>
      </c>
      <c r="BB207" s="655" t="str">
        <f t="shared" ca="1" si="363"/>
        <v/>
      </c>
      <c r="BC207" s="655" t="str">
        <f t="shared" ca="1" si="363"/>
        <v/>
      </c>
      <c r="BD207" s="51" t="str">
        <f t="shared" ca="1" si="385"/>
        <v/>
      </c>
      <c r="BE207" s="52" t="str">
        <f t="shared" ca="1" si="386"/>
        <v/>
      </c>
      <c r="BF207" s="69">
        <f ca="1">IF(BD207&lt;&gt;"",INDEX('（様式１号）３整理番号表'!$AB$7:$AQ$12,MATCH(BD207,'（様式１号）３整理番号表'!$AA$7:$AA$12,0),MATCH(BE207,'（様式１号）３整理番号表'!$AB$6:$AQ$6,0)),0)</f>
        <v>0</v>
      </c>
      <c r="BG207" s="71" t="str">
        <f t="shared" ca="1" si="340"/>
        <v/>
      </c>
      <c r="BH207" s="54" t="str">
        <f t="shared" ca="1" si="341"/>
        <v/>
      </c>
      <c r="BI207" s="55" t="str">
        <f t="shared" ca="1" si="387"/>
        <v/>
      </c>
      <c r="BJ207" s="54" t="str">
        <f t="shared" ca="1" si="388"/>
        <v/>
      </c>
      <c r="BK207" s="53" t="str">
        <f t="shared" ca="1" si="389"/>
        <v/>
      </c>
      <c r="BL207" s="56" t="str">
        <f t="shared" ca="1" si="390"/>
        <v/>
      </c>
      <c r="BM207" s="57" t="str">
        <f t="shared" ca="1" si="391"/>
        <v/>
      </c>
      <c r="BN207" s="58" t="str">
        <f t="shared" ca="1" si="392"/>
        <v/>
      </c>
      <c r="BO207" s="56" t="str">
        <f t="shared" ca="1" si="393"/>
        <v/>
      </c>
      <c r="BP207" s="72" t="str">
        <f t="shared" ca="1" si="394"/>
        <v/>
      </c>
      <c r="BQ207" s="70" t="str">
        <f t="shared" ca="1" si="395"/>
        <v/>
      </c>
      <c r="BR207" s="160" t="str">
        <f t="shared" ca="1" si="428"/>
        <v/>
      </c>
      <c r="BS207" s="638" t="str">
        <f t="shared" ca="1" si="396"/>
        <v/>
      </c>
      <c r="BT207" s="51" t="str">
        <f t="shared" ca="1" si="397"/>
        <v/>
      </c>
      <c r="BU207" s="59" t="str">
        <f t="shared" ca="1" si="398"/>
        <v/>
      </c>
      <c r="BV207" s="60" t="str">
        <f t="shared" ca="1" si="399"/>
        <v/>
      </c>
      <c r="BW207" s="209">
        <f ca="1">IF('ポイント要件確認等（個別表）'!AD207=1,ROUNDDOWN('ポイント要件確認等（個別表）'!AV207,-3),IF('ポイント要件確認等（個別表）'!AD207=2,ROUNDDOWN('ポイント要件確認等（個別表）'!BH207,-3),IF('ポイント要件確認等（個別表）'!AD207=3,ROUNDDOWN('ポイント要件確認等（個別表）'!BT207,-3),0)))</f>
        <v>0</v>
      </c>
      <c r="BX207" s="60" t="str">
        <f t="shared" ca="1" si="400"/>
        <v/>
      </c>
      <c r="BY207" s="210" t="e">
        <f t="shared" ca="1" si="342"/>
        <v>#VALUE!</v>
      </c>
      <c r="BZ207" s="210">
        <f t="shared" ca="1" si="343"/>
        <v>0</v>
      </c>
      <c r="CA207" s="60" t="str">
        <f t="shared" ca="1" si="401"/>
        <v/>
      </c>
      <c r="CB207" s="60" t="str">
        <f t="shared" ca="1" si="402"/>
        <v/>
      </c>
      <c r="CC207" s="636"/>
      <c r="CD207" s="60" t="str">
        <f t="shared" ca="1" si="403"/>
        <v/>
      </c>
      <c r="CE207" s="161" t="str">
        <f t="shared" ca="1" si="404"/>
        <v/>
      </c>
      <c r="CF207" s="225" t="str">
        <f t="shared" ca="1" si="405"/>
        <v>含税額</v>
      </c>
      <c r="CG207" s="226" t="str">
        <f t="shared" ca="1" si="406"/>
        <v/>
      </c>
      <c r="CH207" s="61"/>
      <c r="CI207" s="223"/>
      <c r="CJ207" s="213">
        <v>197</v>
      </c>
      <c r="CK207" s="218"/>
      <c r="CL207" s="51"/>
      <c r="CM207" s="68" t="str">
        <f>IFERROR(VLOOKUP(CL207,'（様式１号）３整理番号表'!$T$5:$V$15,2,FALSE),"")</f>
        <v/>
      </c>
      <c r="CN207" s="52"/>
      <c r="CO207" s="68" t="str">
        <f>IFERROR(VLOOKUP(CN207,'（様式１号）３整理番号表'!$T$19:$V$24,2,FALSE),"")</f>
        <v/>
      </c>
      <c r="CP207" s="52"/>
      <c r="CQ207" s="210">
        <f t="shared" si="344"/>
        <v>0</v>
      </c>
      <c r="CR207" s="227">
        <f t="shared" si="345"/>
        <v>0</v>
      </c>
      <c r="CS207" s="335" t="str">
        <f t="shared" ca="1" si="429"/>
        <v/>
      </c>
      <c r="CT207" s="31" t="str">
        <f t="shared" ca="1" si="407"/>
        <v/>
      </c>
      <c r="CU207" s="30" t="str">
        <f t="shared" ca="1" si="430"/>
        <v/>
      </c>
      <c r="CV207" s="236" t="str">
        <f t="shared" ca="1" si="408"/>
        <v/>
      </c>
      <c r="CW207" s="236" t="str">
        <f t="shared" ca="1" si="409"/>
        <v/>
      </c>
      <c r="CX207" s="236" t="str">
        <f t="shared" ca="1" si="410"/>
        <v/>
      </c>
      <c r="CY207" s="236" t="str">
        <f t="shared" ca="1" si="411"/>
        <v/>
      </c>
      <c r="CZ207" s="296" t="str">
        <f ca="1">IFERROR(VLOOKUP($CS207,'（様式１号）３整理番号表'!$Z$19:$AB$32,3,FALSE),"")</f>
        <v/>
      </c>
      <c r="DA207" s="239" t="str">
        <f t="shared" ca="1" si="412"/>
        <v/>
      </c>
      <c r="DB207" s="5"/>
      <c r="DC207" s="301" t="str">
        <f t="shared" ca="1" si="431"/>
        <v/>
      </c>
      <c r="DD207" s="304" t="str">
        <f t="shared" ref="DD207:DD239" ca="1" si="434">IF($DC207="２②",INDEX(INDIRECT("'("&amp;$EM207&amp;")'!C105:AK107"),MATCH("■",INDIRECT("'("&amp;$EM207&amp;")'!B105:B107"),0),13),IF($DC207="","",INDIRECT("'("&amp;$EM207&amp;")'!M118")))</f>
        <v/>
      </c>
      <c r="DE207" s="293" t="str">
        <f t="shared" ref="DE207:DE239" ca="1" si="435">IF($DC207="２②",INDEX(INDIRECT("'("&amp;$EM207&amp;")'!C105:AK107"),MATCH("■",INDIRECT("'("&amp;$EM207&amp;")'!B105:B107"),0),9),IF($DC207="","",INDIRECT("'("&amp;$EM207&amp;")'!I118")))</f>
        <v/>
      </c>
      <c r="DF207" s="293" t="str">
        <f t="shared" ref="DF207:DF239" ca="1" si="436">IF($DC207="２②",INDEX(INDIRECT("'("&amp;$EM207&amp;")'!C105:AK107"),MATCH("■",INDIRECT("'("&amp;$EM207&amp;")'!B105:B107"),0),16),IF($DC207="","",INDIRECT("'("&amp;$EM207&amp;")'!P118")))</f>
        <v/>
      </c>
      <c r="DG207" s="293" t="str">
        <f t="shared" ref="DG207:DG239" ca="1" si="437">IF($DC207="２②",INDEX(INDIRECT("'("&amp;$EM207&amp;")'!C105:AK107"),MATCH("■",INDIRECT("'("&amp;$EM207&amp;")'!B105:B107"),0),20),IF($DC207="","",INDIRECT("'("&amp;$EM207&amp;")'!T118")))</f>
        <v/>
      </c>
      <c r="DH207" s="293" t="str">
        <f t="shared" ref="DH207:DH239" ca="1" si="438">IF($DC207="２②",INDEX(INDIRECT("'("&amp;$EM207&amp;")'!C105:AK107"),MATCH("■",INDIRECT("'("&amp;$EM207&amp;")'!B105:B107"),0),24),IF($DC207="","",INDIRECT("'("&amp;$EM207&amp;")'!X118")))</f>
        <v/>
      </c>
      <c r="DI207" s="309" t="str">
        <f t="shared" ref="DI207:DI239" ca="1" si="439">IF($DC207="２②",INDEX(INDIRECT("'("&amp;$EM207&amp;")'!C105:AK107"),MATCH("■",INDIRECT("'("&amp;$EM207&amp;")'!B105:B107"),0),12),IF($DC207="","",INDIRECT("'("&amp;$EM207&amp;")'!L118")))</f>
        <v/>
      </c>
      <c r="DJ207" s="315" t="str">
        <f t="shared" ca="1" si="413"/>
        <v/>
      </c>
      <c r="DK207" s="5" t="str">
        <f t="shared" ca="1" si="335"/>
        <v/>
      </c>
      <c r="DL207" s="6"/>
      <c r="DM207" s="304"/>
      <c r="DN207" s="7"/>
      <c r="DO207" s="7"/>
      <c r="DP207" s="7"/>
      <c r="DQ207" s="7"/>
      <c r="DR207" s="298" t="str">
        <f>IFERROR(VLOOKUP($DL207,'（様式１号）３整理番号表'!$Z$19:$AB$32,3,FALSE),"")</f>
        <v/>
      </c>
      <c r="DS207" s="239" t="str">
        <f t="shared" si="414"/>
        <v/>
      </c>
      <c r="DT207" s="5"/>
      <c r="DU207" s="8"/>
      <c r="DV207" s="62" t="str">
        <f t="shared" ca="1" si="415"/>
        <v/>
      </c>
      <c r="DX207" s="320">
        <f t="shared" ca="1" si="365"/>
        <v>0</v>
      </c>
      <c r="DY207" s="320">
        <f t="shared" ca="1" si="365"/>
        <v>0</v>
      </c>
      <c r="DZ207" s="320">
        <f t="shared" ca="1" si="365"/>
        <v>0</v>
      </c>
      <c r="EA207" s="320">
        <f t="shared" ca="1" si="365"/>
        <v>0</v>
      </c>
      <c r="EB207" s="320">
        <f t="shared" ca="1" si="365"/>
        <v>0</v>
      </c>
      <c r="EC207" s="320">
        <f t="shared" ca="1" si="365"/>
        <v>0</v>
      </c>
      <c r="ED207" s="320">
        <f t="shared" ca="1" si="365"/>
        <v>0</v>
      </c>
      <c r="EE207" s="320">
        <f t="shared" ca="1" si="365"/>
        <v>0</v>
      </c>
      <c r="EF207" s="320">
        <f t="shared" ca="1" si="365"/>
        <v>0</v>
      </c>
      <c r="EG207" s="320">
        <f t="shared" ca="1" si="365"/>
        <v>0</v>
      </c>
      <c r="EH207" s="320">
        <f t="shared" ca="1" si="365"/>
        <v>0</v>
      </c>
      <c r="EI207" s="320">
        <f t="shared" ca="1" si="365"/>
        <v>0</v>
      </c>
      <c r="EJ207" s="320">
        <f t="shared" ca="1" si="365"/>
        <v>0</v>
      </c>
      <c r="EK207" s="320">
        <f t="shared" ca="1" si="365"/>
        <v>0</v>
      </c>
      <c r="EM207" s="278" t="str">
        <f t="shared" ca="1" si="360"/>
        <v/>
      </c>
      <c r="EN207" s="278" t="str">
        <f t="shared" ca="1" si="432"/>
        <v/>
      </c>
      <c r="EO207" s="278" t="str">
        <f t="shared" ca="1" si="433"/>
        <v/>
      </c>
      <c r="EP207" s="278" t="str">
        <f t="shared" ca="1" si="416"/>
        <v/>
      </c>
      <c r="EQ207" s="278" t="str">
        <f ca="1">IFERROR(INDEX('郵便番号（石川県）'!$A$3:$F$2574,MATCH(INDIRECT("'("&amp;EM207&amp;")'!E7"),'郵便番号（石川県）'!$A$3:$A$2574,0),6),"")</f>
        <v/>
      </c>
      <c r="ER207" s="278" t="str">
        <f ca="1">IFERROR(INDEX('郵便番号（石川県）'!$A$3:$F$2574,MATCH(INDIRECT("'("&amp;$EM207&amp;")'!E7"),'郵便番号（石川県）'!$A$3:$A$2574,0),5),"")</f>
        <v/>
      </c>
      <c r="ES207" s="278" t="str">
        <f t="shared" ca="1" si="417"/>
        <v/>
      </c>
      <c r="ET207" s="278" t="str">
        <f t="shared" ca="1" si="418"/>
        <v/>
      </c>
      <c r="EU207" s="278" t="str">
        <f t="shared" ca="1" si="419"/>
        <v/>
      </c>
      <c r="EV207" s="278" t="str">
        <f t="shared" ca="1" si="420"/>
        <v/>
      </c>
      <c r="EW207" s="278" t="str">
        <f t="shared" ca="1" si="421"/>
        <v/>
      </c>
      <c r="EX207" s="278" t="str">
        <f t="shared" ca="1" si="422"/>
        <v/>
      </c>
      <c r="EY207" s="278" t="str">
        <f t="shared" ca="1" si="423"/>
        <v/>
      </c>
      <c r="EZ207" s="278" t="str">
        <f t="shared" ca="1" si="424"/>
        <v/>
      </c>
      <c r="FA207" s="278" t="str">
        <f t="shared" ca="1" si="425"/>
        <v/>
      </c>
      <c r="FB207" s="661" t="str">
        <f t="shared" ca="1" si="426"/>
        <v/>
      </c>
      <c r="FC207" s="663">
        <v>197</v>
      </c>
      <c r="FD207" s="279" t="str">
        <f t="shared" ca="1" si="427"/>
        <v/>
      </c>
    </row>
    <row r="208" spans="1:160" ht="34.5" customHeight="1" x14ac:dyDescent="0.15">
      <c r="A208" s="401">
        <f t="shared" ca="1" si="24"/>
        <v>0</v>
      </c>
      <c r="B208" s="402">
        <f t="shared" si="366"/>
        <v>1</v>
      </c>
      <c r="C208" s="403">
        <f t="shared" ca="1" si="348"/>
        <v>0</v>
      </c>
      <c r="D208" s="403">
        <f t="shared" ca="1" si="349"/>
        <v>0</v>
      </c>
      <c r="E208" s="403">
        <f t="shared" ca="1" si="350"/>
        <v>0</v>
      </c>
      <c r="F208" s="403">
        <f t="shared" ca="1" si="351"/>
        <v>0</v>
      </c>
      <c r="G208" s="403">
        <f t="shared" ca="1" si="352"/>
        <v>0</v>
      </c>
      <c r="H208" s="403">
        <f t="shared" si="353"/>
        <v>0</v>
      </c>
      <c r="I208" s="403">
        <f t="shared" ca="1" si="354"/>
        <v>0</v>
      </c>
      <c r="J208" s="403">
        <f t="shared" ca="1" si="355"/>
        <v>0</v>
      </c>
      <c r="K208" s="402">
        <f t="shared" ca="1" si="356"/>
        <v>0</v>
      </c>
      <c r="L208" s="402">
        <f t="shared" ca="1" si="357"/>
        <v>0</v>
      </c>
      <c r="M208" s="402">
        <f t="shared" ca="1" si="358"/>
        <v>0</v>
      </c>
      <c r="N208" s="404" t="str">
        <f t="shared" ca="1" si="359"/>
        <v>石川県</v>
      </c>
      <c r="O208" s="63"/>
      <c r="P208" s="145" t="s">
        <v>412</v>
      </c>
      <c r="Q208" s="322" t="str">
        <f t="shared" ca="1" si="368"/>
        <v/>
      </c>
      <c r="R208" s="322" t="str">
        <f t="shared" ca="1" si="369"/>
        <v/>
      </c>
      <c r="S208" s="32" t="str">
        <f t="shared" ca="1" si="346"/>
        <v/>
      </c>
      <c r="T208" s="32" t="str">
        <f t="shared" ca="1" si="347"/>
        <v/>
      </c>
      <c r="U208" s="186" t="str">
        <f t="shared" ca="1" si="370"/>
        <v/>
      </c>
      <c r="V208" s="326">
        <f ca="1">IFERROR(VLOOKUP(U208,'（様式１号）３整理番号表'!$B$4:$H$5,2,FALSE),0)</f>
        <v>0</v>
      </c>
      <c r="W208" s="67">
        <f t="shared" ca="1" si="337"/>
        <v>0</v>
      </c>
      <c r="X208" s="23" t="str">
        <f t="shared" ca="1" si="336"/>
        <v/>
      </c>
      <c r="Y208" s="52" t="str">
        <f t="shared" ca="1" si="371"/>
        <v/>
      </c>
      <c r="Z208" s="68">
        <f ca="1">IFERROR(VLOOKUP(Y208,'（様式１号）３整理番号表'!$B$10:$H$16,2,FALSE),0)</f>
        <v>0</v>
      </c>
      <c r="AA208" s="52" t="str">
        <f t="shared" ca="1" si="372"/>
        <v/>
      </c>
      <c r="AB208" s="52" t="str">
        <f t="shared" ca="1" si="373"/>
        <v/>
      </c>
      <c r="AC208" s="68">
        <f ca="1">IFERROR(VLOOKUP(AB208,'（様式１号）３整理番号表'!$B$21:$H$22,2,FALSE),0)</f>
        <v>0</v>
      </c>
      <c r="AD208" s="52" t="str">
        <f t="shared" ca="1" si="367"/>
        <v/>
      </c>
      <c r="AE208" s="68">
        <f ca="1">IFERROR(VLOOKUP(AD208,'（様式１号）３整理番号表'!$B$26:$H$31,2,FALSE),0)</f>
        <v>0</v>
      </c>
      <c r="AF208" s="52" t="str">
        <f t="shared" ca="1" si="374"/>
        <v/>
      </c>
      <c r="AG208" s="68">
        <f ca="1">IFERROR(VLOOKUP(AF208,'（様式１号）３整理番号表'!$J$5:$N$59,2,FALSE),0)</f>
        <v>0</v>
      </c>
      <c r="AH208" s="51" t="str">
        <f t="shared" ca="1" si="375"/>
        <v/>
      </c>
      <c r="AI208" s="68">
        <f ca="1">IFERROR(VLOOKUP(AH208,'（様式１号）３整理番号表'!$P$5:$R$29,2,FALSE),0)</f>
        <v>0</v>
      </c>
      <c r="AJ208" s="71" t="str">
        <f t="shared" ca="1" si="376"/>
        <v/>
      </c>
      <c r="AK208" s="71" t="str">
        <f t="shared" ca="1" si="377"/>
        <v/>
      </c>
      <c r="AL208" s="71"/>
      <c r="AM208" s="51" t="str">
        <f t="shared" ca="1" si="378"/>
        <v/>
      </c>
      <c r="AN208" s="68">
        <f ca="1">IFERROR(VLOOKUP(AM208,'（様式１号）３整理番号表'!$P$5:$R$29,2,FALSE),0)</f>
        <v>0</v>
      </c>
      <c r="AO208" s="52" t="str">
        <f t="shared" ca="1" si="379"/>
        <v/>
      </c>
      <c r="AP208" s="68">
        <f t="shared" ca="1" si="338"/>
        <v>0</v>
      </c>
      <c r="AQ208" s="52" t="str">
        <f t="shared" ca="1" si="380"/>
        <v/>
      </c>
      <c r="AR208" s="23" t="str">
        <f t="shared" ca="1" si="381"/>
        <v/>
      </c>
      <c r="AS208" s="68" t="str">
        <f t="shared" ca="1" si="339"/>
        <v/>
      </c>
      <c r="AT208" s="188" t="str">
        <f t="shared" ca="1" si="382"/>
        <v/>
      </c>
      <c r="AU208" s="55" t="str">
        <f t="shared" ca="1" si="383"/>
        <v/>
      </c>
      <c r="AV208" s="655" t="str">
        <f t="shared" ca="1" si="362"/>
        <v/>
      </c>
      <c r="AW208" s="655" t="str">
        <f t="shared" ca="1" si="362"/>
        <v/>
      </c>
      <c r="AX208" s="655" t="str">
        <f t="shared" ca="1" si="362"/>
        <v/>
      </c>
      <c r="AY208" s="655" t="str">
        <f t="shared" ca="1" si="362"/>
        <v/>
      </c>
      <c r="AZ208" s="655" t="str">
        <f t="shared" ca="1" si="384"/>
        <v/>
      </c>
      <c r="BA208" s="655" t="str">
        <f t="shared" ca="1" si="363"/>
        <v/>
      </c>
      <c r="BB208" s="655" t="str">
        <f t="shared" ca="1" si="363"/>
        <v/>
      </c>
      <c r="BC208" s="655" t="str">
        <f t="shared" ca="1" si="363"/>
        <v/>
      </c>
      <c r="BD208" s="51" t="str">
        <f t="shared" ca="1" si="385"/>
        <v/>
      </c>
      <c r="BE208" s="52" t="str">
        <f t="shared" ca="1" si="386"/>
        <v/>
      </c>
      <c r="BF208" s="69">
        <f ca="1">IF(BD208&lt;&gt;"",INDEX('（様式１号）３整理番号表'!$AB$7:$AQ$12,MATCH(BD208,'（様式１号）３整理番号表'!$AA$7:$AA$12,0),MATCH(BE208,'（様式１号）３整理番号表'!$AB$6:$AQ$6,0)),0)</f>
        <v>0</v>
      </c>
      <c r="BG208" s="71" t="str">
        <f t="shared" ca="1" si="340"/>
        <v/>
      </c>
      <c r="BH208" s="54" t="str">
        <f t="shared" ca="1" si="341"/>
        <v/>
      </c>
      <c r="BI208" s="55" t="str">
        <f t="shared" ca="1" si="387"/>
        <v/>
      </c>
      <c r="BJ208" s="54" t="str">
        <f t="shared" ca="1" si="388"/>
        <v/>
      </c>
      <c r="BK208" s="53" t="str">
        <f t="shared" ca="1" si="389"/>
        <v/>
      </c>
      <c r="BL208" s="56" t="str">
        <f t="shared" ca="1" si="390"/>
        <v/>
      </c>
      <c r="BM208" s="57" t="str">
        <f t="shared" ca="1" si="391"/>
        <v/>
      </c>
      <c r="BN208" s="58" t="str">
        <f t="shared" ca="1" si="392"/>
        <v/>
      </c>
      <c r="BO208" s="56" t="str">
        <f t="shared" ca="1" si="393"/>
        <v/>
      </c>
      <c r="BP208" s="72" t="str">
        <f t="shared" ca="1" si="394"/>
        <v/>
      </c>
      <c r="BQ208" s="70" t="str">
        <f t="shared" ca="1" si="395"/>
        <v/>
      </c>
      <c r="BR208" s="160" t="str">
        <f t="shared" ca="1" si="428"/>
        <v/>
      </c>
      <c r="BS208" s="638" t="str">
        <f t="shared" ca="1" si="396"/>
        <v/>
      </c>
      <c r="BT208" s="51" t="str">
        <f t="shared" ca="1" si="397"/>
        <v/>
      </c>
      <c r="BU208" s="59" t="str">
        <f t="shared" ca="1" si="398"/>
        <v/>
      </c>
      <c r="BV208" s="60" t="str">
        <f t="shared" ca="1" si="399"/>
        <v/>
      </c>
      <c r="BW208" s="209">
        <f ca="1">IF('ポイント要件確認等（個別表）'!AD208=1,ROUNDDOWN('ポイント要件確認等（個別表）'!AV208,-3),IF('ポイント要件確認等（個別表）'!AD208=2,ROUNDDOWN('ポイント要件確認等（個別表）'!BH208,-3),IF('ポイント要件確認等（個別表）'!AD208=3,ROUNDDOWN('ポイント要件確認等（個別表）'!BT208,-3),0)))</f>
        <v>0</v>
      </c>
      <c r="BX208" s="60" t="str">
        <f t="shared" ca="1" si="400"/>
        <v/>
      </c>
      <c r="BY208" s="210" t="e">
        <f t="shared" ca="1" si="342"/>
        <v>#VALUE!</v>
      </c>
      <c r="BZ208" s="210">
        <f t="shared" ca="1" si="343"/>
        <v>0</v>
      </c>
      <c r="CA208" s="60" t="str">
        <f t="shared" ca="1" si="401"/>
        <v/>
      </c>
      <c r="CB208" s="60" t="str">
        <f t="shared" ca="1" si="402"/>
        <v/>
      </c>
      <c r="CC208" s="636"/>
      <c r="CD208" s="60" t="str">
        <f t="shared" ca="1" si="403"/>
        <v/>
      </c>
      <c r="CE208" s="161" t="str">
        <f t="shared" ca="1" si="404"/>
        <v/>
      </c>
      <c r="CF208" s="225" t="str">
        <f t="shared" ca="1" si="405"/>
        <v>含税額</v>
      </c>
      <c r="CG208" s="226" t="str">
        <f t="shared" ca="1" si="406"/>
        <v/>
      </c>
      <c r="CH208" s="61"/>
      <c r="CI208" s="223"/>
      <c r="CJ208" s="213">
        <v>198</v>
      </c>
      <c r="CK208" s="218"/>
      <c r="CL208" s="51"/>
      <c r="CM208" s="68" t="str">
        <f>IFERROR(VLOOKUP(CL208,'（様式１号）３整理番号表'!$T$5:$V$15,2,FALSE),"")</f>
        <v/>
      </c>
      <c r="CN208" s="52"/>
      <c r="CO208" s="68" t="str">
        <f>IFERROR(VLOOKUP(CN208,'（様式１号）３整理番号表'!$T$19:$V$24,2,FALSE),"")</f>
        <v/>
      </c>
      <c r="CP208" s="52"/>
      <c r="CQ208" s="210">
        <f t="shared" si="344"/>
        <v>0</v>
      </c>
      <c r="CR208" s="227">
        <f t="shared" si="345"/>
        <v>0</v>
      </c>
      <c r="CS208" s="335" t="str">
        <f t="shared" ca="1" si="429"/>
        <v/>
      </c>
      <c r="CT208" s="31" t="str">
        <f t="shared" ca="1" si="407"/>
        <v/>
      </c>
      <c r="CU208" s="30" t="str">
        <f t="shared" ca="1" si="430"/>
        <v/>
      </c>
      <c r="CV208" s="236" t="str">
        <f t="shared" ca="1" si="408"/>
        <v/>
      </c>
      <c r="CW208" s="236" t="str">
        <f t="shared" ca="1" si="409"/>
        <v/>
      </c>
      <c r="CX208" s="236" t="str">
        <f t="shared" ca="1" si="410"/>
        <v/>
      </c>
      <c r="CY208" s="236" t="str">
        <f t="shared" ca="1" si="411"/>
        <v/>
      </c>
      <c r="CZ208" s="296" t="str">
        <f ca="1">IFERROR(VLOOKUP($CS208,'（様式１号）３整理番号表'!$Z$19:$AB$32,3,FALSE),"")</f>
        <v/>
      </c>
      <c r="DA208" s="239" t="str">
        <f t="shared" ca="1" si="412"/>
        <v/>
      </c>
      <c r="DB208" s="5"/>
      <c r="DC208" s="301" t="str">
        <f t="shared" ca="1" si="431"/>
        <v/>
      </c>
      <c r="DD208" s="304" t="str">
        <f t="shared" ca="1" si="434"/>
        <v/>
      </c>
      <c r="DE208" s="293" t="str">
        <f t="shared" ca="1" si="435"/>
        <v/>
      </c>
      <c r="DF208" s="293" t="str">
        <f t="shared" ca="1" si="436"/>
        <v/>
      </c>
      <c r="DG208" s="293" t="str">
        <f t="shared" ca="1" si="437"/>
        <v/>
      </c>
      <c r="DH208" s="293" t="str">
        <f t="shared" ca="1" si="438"/>
        <v/>
      </c>
      <c r="DI208" s="309" t="str">
        <f t="shared" ca="1" si="439"/>
        <v/>
      </c>
      <c r="DJ208" s="315" t="str">
        <f t="shared" ca="1" si="413"/>
        <v/>
      </c>
      <c r="DK208" s="5" t="str">
        <f t="shared" ref="DK208:DK239" ca="1" si="440">IF($DC208="２②",INDEX(INDIRECT("'("&amp;$EM208&amp;")'!C105:AK107"),MATCH("■",INDIRECT("'("&amp;$EM208&amp;")'!B105:B107"),0),30),IF($DC208="","",INDIRECT("'("&amp;$EM208&amp;")'!AD118")))</f>
        <v/>
      </c>
      <c r="DL208" s="6"/>
      <c r="DM208" s="304"/>
      <c r="DN208" s="7"/>
      <c r="DO208" s="7"/>
      <c r="DP208" s="7"/>
      <c r="DQ208" s="7"/>
      <c r="DR208" s="298" t="str">
        <f>IFERROR(VLOOKUP($DL208,'（様式１号）３整理番号表'!$Z$19:$AB$32,3,FALSE),"")</f>
        <v/>
      </c>
      <c r="DS208" s="239" t="str">
        <f t="shared" si="414"/>
        <v/>
      </c>
      <c r="DT208" s="5"/>
      <c r="DU208" s="8"/>
      <c r="DV208" s="62" t="str">
        <f t="shared" ca="1" si="415"/>
        <v/>
      </c>
      <c r="DX208" s="320">
        <f t="shared" ca="1" si="365"/>
        <v>0</v>
      </c>
      <c r="DY208" s="320">
        <f t="shared" ca="1" si="365"/>
        <v>0</v>
      </c>
      <c r="DZ208" s="320">
        <f t="shared" ca="1" si="365"/>
        <v>0</v>
      </c>
      <c r="EA208" s="320">
        <f t="shared" ca="1" si="365"/>
        <v>0</v>
      </c>
      <c r="EB208" s="320">
        <f t="shared" ca="1" si="365"/>
        <v>0</v>
      </c>
      <c r="EC208" s="320">
        <f t="shared" ca="1" si="365"/>
        <v>0</v>
      </c>
      <c r="ED208" s="320">
        <f t="shared" ca="1" si="365"/>
        <v>0</v>
      </c>
      <c r="EE208" s="320">
        <f t="shared" ca="1" si="365"/>
        <v>0</v>
      </c>
      <c r="EF208" s="320">
        <f t="shared" ca="1" si="365"/>
        <v>0</v>
      </c>
      <c r="EG208" s="320">
        <f t="shared" ca="1" si="365"/>
        <v>0</v>
      </c>
      <c r="EH208" s="320">
        <f t="shared" ca="1" si="365"/>
        <v>0</v>
      </c>
      <c r="EI208" s="320">
        <f t="shared" ca="1" si="365"/>
        <v>0</v>
      </c>
      <c r="EJ208" s="320">
        <f t="shared" ca="1" si="365"/>
        <v>0</v>
      </c>
      <c r="EK208" s="320">
        <f t="shared" ca="1" si="365"/>
        <v>0</v>
      </c>
      <c r="EM208" s="278" t="str">
        <f t="shared" ca="1" si="360"/>
        <v/>
      </c>
      <c r="EN208" s="278" t="str">
        <f t="shared" ca="1" si="432"/>
        <v/>
      </c>
      <c r="EO208" s="278" t="str">
        <f t="shared" ca="1" si="433"/>
        <v/>
      </c>
      <c r="EP208" s="278" t="str">
        <f t="shared" ca="1" si="416"/>
        <v/>
      </c>
      <c r="EQ208" s="278" t="str">
        <f ca="1">IFERROR(INDEX('郵便番号（石川県）'!$A$3:$F$2574,MATCH(INDIRECT("'("&amp;EM208&amp;")'!E7"),'郵便番号（石川県）'!$A$3:$A$2574,0),6),"")</f>
        <v/>
      </c>
      <c r="ER208" s="278" t="str">
        <f ca="1">IFERROR(INDEX('郵便番号（石川県）'!$A$3:$F$2574,MATCH(INDIRECT("'("&amp;$EM208&amp;")'!E7"),'郵便番号（石川県）'!$A$3:$A$2574,0),5),"")</f>
        <v/>
      </c>
      <c r="ES208" s="278" t="str">
        <f t="shared" ca="1" si="417"/>
        <v/>
      </c>
      <c r="ET208" s="278" t="str">
        <f t="shared" ca="1" si="418"/>
        <v/>
      </c>
      <c r="EU208" s="278" t="str">
        <f t="shared" ca="1" si="419"/>
        <v/>
      </c>
      <c r="EV208" s="278" t="str">
        <f t="shared" ca="1" si="420"/>
        <v/>
      </c>
      <c r="EW208" s="278" t="str">
        <f t="shared" ca="1" si="421"/>
        <v/>
      </c>
      <c r="EX208" s="278" t="str">
        <f t="shared" ca="1" si="422"/>
        <v/>
      </c>
      <c r="EY208" s="278" t="str">
        <f t="shared" ca="1" si="423"/>
        <v/>
      </c>
      <c r="EZ208" s="278" t="str">
        <f t="shared" ca="1" si="424"/>
        <v/>
      </c>
      <c r="FA208" s="278" t="str">
        <f t="shared" ca="1" si="425"/>
        <v/>
      </c>
      <c r="FB208" s="661" t="str">
        <f t="shared" ca="1" si="426"/>
        <v/>
      </c>
      <c r="FC208" s="664">
        <v>198</v>
      </c>
      <c r="FD208" s="279" t="str">
        <f t="shared" ca="1" si="427"/>
        <v/>
      </c>
    </row>
    <row r="209" spans="1:160" ht="34.5" customHeight="1" x14ac:dyDescent="0.15">
      <c r="A209" s="401">
        <f t="shared" ca="1" si="24"/>
        <v>0</v>
      </c>
      <c r="B209" s="402">
        <f t="shared" si="366"/>
        <v>1</v>
      </c>
      <c r="C209" s="403">
        <f t="shared" ca="1" si="348"/>
        <v>0</v>
      </c>
      <c r="D209" s="403">
        <f t="shared" ca="1" si="349"/>
        <v>0</v>
      </c>
      <c r="E209" s="403">
        <f t="shared" ca="1" si="350"/>
        <v>0</v>
      </c>
      <c r="F209" s="403">
        <f t="shared" ca="1" si="351"/>
        <v>0</v>
      </c>
      <c r="G209" s="403">
        <f t="shared" ca="1" si="352"/>
        <v>0</v>
      </c>
      <c r="H209" s="403">
        <f t="shared" si="353"/>
        <v>0</v>
      </c>
      <c r="I209" s="403">
        <f t="shared" ca="1" si="354"/>
        <v>0</v>
      </c>
      <c r="J209" s="403">
        <f t="shared" ca="1" si="355"/>
        <v>0</v>
      </c>
      <c r="K209" s="402">
        <f t="shared" ca="1" si="356"/>
        <v>0</v>
      </c>
      <c r="L209" s="402">
        <f t="shared" ca="1" si="357"/>
        <v>0</v>
      </c>
      <c r="M209" s="402">
        <f t="shared" ca="1" si="358"/>
        <v>0</v>
      </c>
      <c r="N209" s="404" t="str">
        <f t="shared" ca="1" si="359"/>
        <v>石川県</v>
      </c>
      <c r="O209" s="63"/>
      <c r="P209" s="145" t="s">
        <v>412</v>
      </c>
      <c r="Q209" s="322" t="str">
        <f t="shared" ca="1" si="368"/>
        <v/>
      </c>
      <c r="R209" s="322" t="str">
        <f t="shared" ca="1" si="369"/>
        <v/>
      </c>
      <c r="S209" s="32" t="str">
        <f t="shared" ca="1" si="346"/>
        <v/>
      </c>
      <c r="T209" s="32" t="str">
        <f t="shared" ca="1" si="347"/>
        <v/>
      </c>
      <c r="U209" s="186" t="str">
        <f t="shared" ca="1" si="370"/>
        <v/>
      </c>
      <c r="V209" s="326">
        <f ca="1">IFERROR(VLOOKUP(U209,'（様式１号）３整理番号表'!$B$4:$H$5,2,FALSE),0)</f>
        <v>0</v>
      </c>
      <c r="W209" s="67">
        <f t="shared" ca="1" si="337"/>
        <v>0</v>
      </c>
      <c r="X209" s="23" t="str">
        <f t="shared" ref="X209:X239" ca="1" si="441">ES209</f>
        <v/>
      </c>
      <c r="Y209" s="52" t="str">
        <f t="shared" ca="1" si="371"/>
        <v/>
      </c>
      <c r="Z209" s="68">
        <f ca="1">IFERROR(VLOOKUP(Y209,'（様式１号）３整理番号表'!$B$10:$H$16,2,FALSE),0)</f>
        <v>0</v>
      </c>
      <c r="AA209" s="52" t="str">
        <f t="shared" ca="1" si="372"/>
        <v/>
      </c>
      <c r="AB209" s="52" t="str">
        <f t="shared" ca="1" si="373"/>
        <v/>
      </c>
      <c r="AC209" s="68">
        <f ca="1">IFERROR(VLOOKUP(AB209,'（様式１号）３整理番号表'!$B$21:$H$22,2,FALSE),0)</f>
        <v>0</v>
      </c>
      <c r="AD209" s="52" t="str">
        <f t="shared" ca="1" si="367"/>
        <v/>
      </c>
      <c r="AE209" s="68">
        <f ca="1">IFERROR(VLOOKUP(AD209,'（様式１号）３整理番号表'!$B$26:$H$31,2,FALSE),0)</f>
        <v>0</v>
      </c>
      <c r="AF209" s="52" t="str">
        <f t="shared" ca="1" si="374"/>
        <v/>
      </c>
      <c r="AG209" s="68">
        <f ca="1">IFERROR(VLOOKUP(AF209,'（様式１号）３整理番号表'!$J$5:$N$59,2,FALSE),0)</f>
        <v>0</v>
      </c>
      <c r="AH209" s="51" t="str">
        <f t="shared" ca="1" si="375"/>
        <v/>
      </c>
      <c r="AI209" s="68">
        <f ca="1">IFERROR(VLOOKUP(AH209,'（様式１号）３整理番号表'!$P$5:$R$29,2,FALSE),0)</f>
        <v>0</v>
      </c>
      <c r="AJ209" s="71" t="str">
        <f t="shared" ca="1" si="376"/>
        <v/>
      </c>
      <c r="AK209" s="71" t="str">
        <f t="shared" ca="1" si="377"/>
        <v/>
      </c>
      <c r="AL209" s="71"/>
      <c r="AM209" s="51" t="str">
        <f t="shared" ca="1" si="378"/>
        <v/>
      </c>
      <c r="AN209" s="68">
        <f ca="1">IFERROR(VLOOKUP(AM209,'（様式１号）３整理番号表'!$P$5:$R$29,2,FALSE),0)</f>
        <v>0</v>
      </c>
      <c r="AO209" s="52" t="str">
        <f t="shared" ca="1" si="379"/>
        <v/>
      </c>
      <c r="AP209" s="68">
        <f t="shared" ca="1" si="338"/>
        <v>0</v>
      </c>
      <c r="AQ209" s="52" t="str">
        <f t="shared" ca="1" si="380"/>
        <v/>
      </c>
      <c r="AR209" s="23" t="str">
        <f t="shared" ca="1" si="381"/>
        <v/>
      </c>
      <c r="AS209" s="68" t="str">
        <f t="shared" ca="1" si="339"/>
        <v/>
      </c>
      <c r="AT209" s="188" t="str">
        <f t="shared" ca="1" si="382"/>
        <v/>
      </c>
      <c r="AU209" s="55" t="str">
        <f t="shared" ca="1" si="383"/>
        <v/>
      </c>
      <c r="AV209" s="655" t="str">
        <f t="shared" ca="1" si="362"/>
        <v/>
      </c>
      <c r="AW209" s="655" t="str">
        <f t="shared" ca="1" si="362"/>
        <v/>
      </c>
      <c r="AX209" s="655" t="str">
        <f t="shared" ca="1" si="362"/>
        <v/>
      </c>
      <c r="AY209" s="655" t="str">
        <f t="shared" ca="1" si="362"/>
        <v/>
      </c>
      <c r="AZ209" s="655" t="str">
        <f t="shared" ca="1" si="384"/>
        <v/>
      </c>
      <c r="BA209" s="655" t="str">
        <f t="shared" ca="1" si="363"/>
        <v/>
      </c>
      <c r="BB209" s="655" t="str">
        <f t="shared" ca="1" si="363"/>
        <v/>
      </c>
      <c r="BC209" s="655" t="str">
        <f t="shared" ca="1" si="363"/>
        <v/>
      </c>
      <c r="BD209" s="51" t="str">
        <f t="shared" ca="1" si="385"/>
        <v/>
      </c>
      <c r="BE209" s="52" t="str">
        <f t="shared" ca="1" si="386"/>
        <v/>
      </c>
      <c r="BF209" s="69">
        <f ca="1">IF(BD209&lt;&gt;"",INDEX('（様式１号）３整理番号表'!$AB$7:$AQ$12,MATCH(BD209,'（様式１号）３整理番号表'!$AA$7:$AA$12,0),MATCH(BE209,'（様式１号）３整理番号表'!$AB$6:$AQ$6,0)),0)</f>
        <v>0</v>
      </c>
      <c r="BG209" s="71" t="str">
        <f t="shared" ca="1" si="340"/>
        <v/>
      </c>
      <c r="BH209" s="54" t="str">
        <f t="shared" ca="1" si="341"/>
        <v/>
      </c>
      <c r="BI209" s="55" t="str">
        <f t="shared" ca="1" si="387"/>
        <v/>
      </c>
      <c r="BJ209" s="54" t="str">
        <f t="shared" ca="1" si="388"/>
        <v/>
      </c>
      <c r="BK209" s="53" t="str">
        <f t="shared" ca="1" si="389"/>
        <v/>
      </c>
      <c r="BL209" s="56" t="str">
        <f t="shared" ca="1" si="390"/>
        <v/>
      </c>
      <c r="BM209" s="57" t="str">
        <f t="shared" ca="1" si="391"/>
        <v/>
      </c>
      <c r="BN209" s="58" t="str">
        <f t="shared" ca="1" si="392"/>
        <v/>
      </c>
      <c r="BO209" s="56" t="str">
        <f t="shared" ca="1" si="393"/>
        <v/>
      </c>
      <c r="BP209" s="72" t="str">
        <f t="shared" ca="1" si="394"/>
        <v/>
      </c>
      <c r="BQ209" s="70" t="str">
        <f t="shared" ca="1" si="395"/>
        <v/>
      </c>
      <c r="BR209" s="160" t="str">
        <f t="shared" ca="1" si="428"/>
        <v/>
      </c>
      <c r="BS209" s="638" t="str">
        <f t="shared" ca="1" si="396"/>
        <v/>
      </c>
      <c r="BT209" s="51" t="str">
        <f t="shared" ca="1" si="397"/>
        <v/>
      </c>
      <c r="BU209" s="59" t="str">
        <f t="shared" ca="1" si="398"/>
        <v/>
      </c>
      <c r="BV209" s="60" t="str">
        <f t="shared" ca="1" si="399"/>
        <v/>
      </c>
      <c r="BW209" s="209">
        <f ca="1">IF('ポイント要件確認等（個別表）'!AD209=1,ROUNDDOWN('ポイント要件確認等（個別表）'!AV209,-3),IF('ポイント要件確認等（個別表）'!AD209=2,ROUNDDOWN('ポイント要件確認等（個別表）'!BH209,-3),IF('ポイント要件確認等（個別表）'!AD209=3,ROUNDDOWN('ポイント要件確認等（個別表）'!BT209,-3),0)))</f>
        <v>0</v>
      </c>
      <c r="BX209" s="60" t="str">
        <f t="shared" ca="1" si="400"/>
        <v/>
      </c>
      <c r="BY209" s="210" t="e">
        <f t="shared" ca="1" si="342"/>
        <v>#VALUE!</v>
      </c>
      <c r="BZ209" s="210">
        <f t="shared" ca="1" si="343"/>
        <v>0</v>
      </c>
      <c r="CA209" s="60" t="str">
        <f t="shared" ca="1" si="401"/>
        <v/>
      </c>
      <c r="CB209" s="60" t="str">
        <f t="shared" ca="1" si="402"/>
        <v/>
      </c>
      <c r="CC209" s="636"/>
      <c r="CD209" s="60" t="str">
        <f t="shared" ca="1" si="403"/>
        <v/>
      </c>
      <c r="CE209" s="161" t="str">
        <f t="shared" ca="1" si="404"/>
        <v/>
      </c>
      <c r="CF209" s="225" t="str">
        <f t="shared" ca="1" si="405"/>
        <v>含税額</v>
      </c>
      <c r="CG209" s="226" t="str">
        <f t="shared" ca="1" si="406"/>
        <v/>
      </c>
      <c r="CH209" s="61"/>
      <c r="CI209" s="223"/>
      <c r="CJ209" s="213">
        <v>199</v>
      </c>
      <c r="CK209" s="218"/>
      <c r="CL209" s="51"/>
      <c r="CM209" s="68" t="str">
        <f>IFERROR(VLOOKUP(CL209,'（様式１号）３整理番号表'!$T$5:$V$15,2,FALSE),"")</f>
        <v/>
      </c>
      <c r="CN209" s="52"/>
      <c r="CO209" s="68" t="str">
        <f>IFERROR(VLOOKUP(CN209,'（様式１号）３整理番号表'!$T$19:$V$24,2,FALSE),"")</f>
        <v/>
      </c>
      <c r="CP209" s="52"/>
      <c r="CQ209" s="210">
        <f t="shared" si="344"/>
        <v>0</v>
      </c>
      <c r="CR209" s="227">
        <f t="shared" si="345"/>
        <v>0</v>
      </c>
      <c r="CS209" s="335" t="str">
        <f t="shared" ca="1" si="429"/>
        <v/>
      </c>
      <c r="CT209" s="31" t="str">
        <f t="shared" ca="1" si="407"/>
        <v/>
      </c>
      <c r="CU209" s="30" t="str">
        <f t="shared" ca="1" si="430"/>
        <v/>
      </c>
      <c r="CV209" s="236" t="str">
        <f t="shared" ca="1" si="408"/>
        <v/>
      </c>
      <c r="CW209" s="236" t="str">
        <f t="shared" ca="1" si="409"/>
        <v/>
      </c>
      <c r="CX209" s="236" t="str">
        <f t="shared" ca="1" si="410"/>
        <v/>
      </c>
      <c r="CY209" s="236" t="str">
        <f t="shared" ca="1" si="411"/>
        <v/>
      </c>
      <c r="CZ209" s="296" t="str">
        <f ca="1">IFERROR(VLOOKUP($CS209,'（様式１号）３整理番号表'!$Z$19:$AB$32,3,FALSE),"")</f>
        <v/>
      </c>
      <c r="DA209" s="239" t="str">
        <f t="shared" ca="1" si="412"/>
        <v/>
      </c>
      <c r="DB209" s="5"/>
      <c r="DC209" s="301" t="str">
        <f t="shared" ca="1" si="431"/>
        <v/>
      </c>
      <c r="DD209" s="304" t="str">
        <f t="shared" ca="1" si="434"/>
        <v/>
      </c>
      <c r="DE209" s="293" t="str">
        <f t="shared" ca="1" si="435"/>
        <v/>
      </c>
      <c r="DF209" s="293" t="str">
        <f t="shared" ca="1" si="436"/>
        <v/>
      </c>
      <c r="DG209" s="293" t="str">
        <f t="shared" ca="1" si="437"/>
        <v/>
      </c>
      <c r="DH209" s="293" t="str">
        <f t="shared" ca="1" si="438"/>
        <v/>
      </c>
      <c r="DI209" s="309" t="str">
        <f t="shared" ca="1" si="439"/>
        <v/>
      </c>
      <c r="DJ209" s="315" t="str">
        <f t="shared" ca="1" si="413"/>
        <v/>
      </c>
      <c r="DK209" s="5" t="str">
        <f t="shared" ca="1" si="440"/>
        <v/>
      </c>
      <c r="DL209" s="6"/>
      <c r="DM209" s="304"/>
      <c r="DN209" s="7"/>
      <c r="DO209" s="7"/>
      <c r="DP209" s="7"/>
      <c r="DQ209" s="7"/>
      <c r="DR209" s="298" t="str">
        <f>IFERROR(VLOOKUP($DL209,'（様式１号）３整理番号表'!$Z$19:$AB$32,3,FALSE),"")</f>
        <v/>
      </c>
      <c r="DS209" s="239" t="str">
        <f t="shared" si="414"/>
        <v/>
      </c>
      <c r="DT209" s="5"/>
      <c r="DU209" s="8"/>
      <c r="DV209" s="62" t="str">
        <f t="shared" ca="1" si="415"/>
        <v/>
      </c>
      <c r="DX209" s="320">
        <f t="shared" ca="1" si="365"/>
        <v>0</v>
      </c>
      <c r="DY209" s="320">
        <f t="shared" ca="1" si="365"/>
        <v>0</v>
      </c>
      <c r="DZ209" s="320">
        <f t="shared" ca="1" si="365"/>
        <v>0</v>
      </c>
      <c r="EA209" s="320">
        <f t="shared" ca="1" si="365"/>
        <v>0</v>
      </c>
      <c r="EB209" s="320">
        <f t="shared" ca="1" si="365"/>
        <v>0</v>
      </c>
      <c r="EC209" s="320">
        <f t="shared" ref="DX209:EK227" ca="1" si="442">COUNTIF($CH209:$DT209,EC$8)</f>
        <v>0</v>
      </c>
      <c r="ED209" s="320">
        <f t="shared" ca="1" si="442"/>
        <v>0</v>
      </c>
      <c r="EE209" s="320">
        <f t="shared" ca="1" si="442"/>
        <v>0</v>
      </c>
      <c r="EF209" s="320">
        <f t="shared" ca="1" si="442"/>
        <v>0</v>
      </c>
      <c r="EG209" s="320">
        <f t="shared" ca="1" si="442"/>
        <v>0</v>
      </c>
      <c r="EH209" s="320">
        <f t="shared" ca="1" si="442"/>
        <v>0</v>
      </c>
      <c r="EI209" s="320">
        <f t="shared" ca="1" si="442"/>
        <v>0</v>
      </c>
      <c r="EJ209" s="320">
        <f t="shared" ca="1" si="442"/>
        <v>0</v>
      </c>
      <c r="EK209" s="320">
        <f t="shared" ca="1" si="442"/>
        <v>0</v>
      </c>
      <c r="EM209" s="278" t="str">
        <f t="shared" ca="1" si="360"/>
        <v/>
      </c>
      <c r="EN209" s="278" t="str">
        <f t="shared" ca="1" si="432"/>
        <v/>
      </c>
      <c r="EO209" s="278" t="str">
        <f t="shared" ca="1" si="433"/>
        <v/>
      </c>
      <c r="EP209" s="278" t="str">
        <f t="shared" ca="1" si="416"/>
        <v/>
      </c>
      <c r="EQ209" s="278" t="str">
        <f ca="1">IFERROR(INDEX('郵便番号（石川県）'!$A$3:$F$2574,MATCH(INDIRECT("'("&amp;EM209&amp;")'!E7"),'郵便番号（石川県）'!$A$3:$A$2574,0),6),"")</f>
        <v/>
      </c>
      <c r="ER209" s="278" t="str">
        <f ca="1">IFERROR(INDEX('郵便番号（石川県）'!$A$3:$F$2574,MATCH(INDIRECT("'("&amp;$EM209&amp;")'!E7"),'郵便番号（石川県）'!$A$3:$A$2574,0),5),"")</f>
        <v/>
      </c>
      <c r="ES209" s="278" t="str">
        <f t="shared" ca="1" si="417"/>
        <v/>
      </c>
      <c r="ET209" s="278" t="str">
        <f t="shared" ca="1" si="418"/>
        <v/>
      </c>
      <c r="EU209" s="278" t="str">
        <f t="shared" ca="1" si="419"/>
        <v/>
      </c>
      <c r="EV209" s="278" t="str">
        <f t="shared" ca="1" si="420"/>
        <v/>
      </c>
      <c r="EW209" s="278" t="str">
        <f t="shared" ca="1" si="421"/>
        <v/>
      </c>
      <c r="EX209" s="278" t="str">
        <f t="shared" ca="1" si="422"/>
        <v/>
      </c>
      <c r="EY209" s="278" t="str">
        <f t="shared" ca="1" si="423"/>
        <v/>
      </c>
      <c r="EZ209" s="278" t="str">
        <f t="shared" ca="1" si="424"/>
        <v/>
      </c>
      <c r="FA209" s="278" t="str">
        <f t="shared" ca="1" si="425"/>
        <v/>
      </c>
      <c r="FB209" s="661" t="str">
        <f t="shared" ca="1" si="426"/>
        <v/>
      </c>
      <c r="FC209" s="663">
        <v>199</v>
      </c>
      <c r="FD209" s="279" t="str">
        <f t="shared" ca="1" si="427"/>
        <v/>
      </c>
    </row>
    <row r="210" spans="1:160" ht="34.5" customHeight="1" x14ac:dyDescent="0.15">
      <c r="A210" s="401">
        <f t="shared" ca="1" si="24"/>
        <v>0</v>
      </c>
      <c r="B210" s="402">
        <f t="shared" si="366"/>
        <v>1</v>
      </c>
      <c r="C210" s="403">
        <f t="shared" ca="1" si="348"/>
        <v>0</v>
      </c>
      <c r="D210" s="403">
        <f t="shared" ca="1" si="349"/>
        <v>0</v>
      </c>
      <c r="E210" s="403">
        <f t="shared" ca="1" si="350"/>
        <v>0</v>
      </c>
      <c r="F210" s="403">
        <f t="shared" ca="1" si="351"/>
        <v>0</v>
      </c>
      <c r="G210" s="403">
        <f t="shared" ca="1" si="352"/>
        <v>0</v>
      </c>
      <c r="H210" s="403">
        <f t="shared" si="353"/>
        <v>0</v>
      </c>
      <c r="I210" s="403">
        <f t="shared" ca="1" si="354"/>
        <v>0</v>
      </c>
      <c r="J210" s="403">
        <f t="shared" ca="1" si="355"/>
        <v>0</v>
      </c>
      <c r="K210" s="402">
        <f t="shared" ca="1" si="356"/>
        <v>0</v>
      </c>
      <c r="L210" s="402">
        <f t="shared" ca="1" si="357"/>
        <v>0</v>
      </c>
      <c r="M210" s="402">
        <f t="shared" ca="1" si="358"/>
        <v>0</v>
      </c>
      <c r="N210" s="404" t="str">
        <f t="shared" ca="1" si="359"/>
        <v>石川県</v>
      </c>
      <c r="O210" s="63"/>
      <c r="P210" s="145" t="s">
        <v>412</v>
      </c>
      <c r="Q210" s="322" t="str">
        <f t="shared" ca="1" si="368"/>
        <v/>
      </c>
      <c r="R210" s="322" t="str">
        <f t="shared" ca="1" si="369"/>
        <v/>
      </c>
      <c r="S210" s="32" t="str">
        <f t="shared" ca="1" si="346"/>
        <v/>
      </c>
      <c r="T210" s="32" t="str">
        <f t="shared" ca="1" si="347"/>
        <v/>
      </c>
      <c r="U210" s="186" t="str">
        <f t="shared" ca="1" si="370"/>
        <v/>
      </c>
      <c r="V210" s="326">
        <f ca="1">IFERROR(VLOOKUP(U210,'（様式１号）３整理番号表'!$B$4:$H$5,2,FALSE),0)</f>
        <v>0</v>
      </c>
      <c r="W210" s="67">
        <f t="shared" ref="W210:W239" ca="1" si="443">IF(X210&lt;&gt;"",IF(R210&lt;&gt;R209,1,IF(X210&lt;&gt;X209,W209+1,W209)),0)</f>
        <v>0</v>
      </c>
      <c r="X210" s="23" t="str">
        <f t="shared" ca="1" si="441"/>
        <v/>
      </c>
      <c r="Y210" s="52" t="str">
        <f t="shared" ca="1" si="371"/>
        <v/>
      </c>
      <c r="Z210" s="68">
        <f ca="1">IFERROR(VLOOKUP(Y210,'（様式１号）３整理番号表'!$B$10:$H$16,2,FALSE),0)</f>
        <v>0</v>
      </c>
      <c r="AA210" s="52" t="str">
        <f t="shared" ca="1" si="372"/>
        <v/>
      </c>
      <c r="AB210" s="52" t="str">
        <f t="shared" ca="1" si="373"/>
        <v/>
      </c>
      <c r="AC210" s="68">
        <f ca="1">IFERROR(VLOOKUP(AB210,'（様式１号）３整理番号表'!$B$21:$H$22,2,FALSE),0)</f>
        <v>0</v>
      </c>
      <c r="AD210" s="52" t="str">
        <f t="shared" ca="1" si="367"/>
        <v/>
      </c>
      <c r="AE210" s="68">
        <f ca="1">IFERROR(VLOOKUP(AD210,'（様式１号）３整理番号表'!$B$26:$H$31,2,FALSE),0)</f>
        <v>0</v>
      </c>
      <c r="AF210" s="52" t="str">
        <f t="shared" ca="1" si="374"/>
        <v/>
      </c>
      <c r="AG210" s="68">
        <f ca="1">IFERROR(VLOOKUP(AF210,'（様式１号）３整理番号表'!$J$5:$N$59,2,FALSE),0)</f>
        <v>0</v>
      </c>
      <c r="AH210" s="51" t="str">
        <f t="shared" ca="1" si="375"/>
        <v/>
      </c>
      <c r="AI210" s="68">
        <f ca="1">IFERROR(VLOOKUP(AH210,'（様式１号）３整理番号表'!$P$5:$R$29,2,FALSE),0)</f>
        <v>0</v>
      </c>
      <c r="AJ210" s="71" t="str">
        <f t="shared" ca="1" si="376"/>
        <v/>
      </c>
      <c r="AK210" s="71" t="str">
        <f t="shared" ca="1" si="377"/>
        <v/>
      </c>
      <c r="AL210" s="71"/>
      <c r="AM210" s="51" t="str">
        <f t="shared" ca="1" si="378"/>
        <v/>
      </c>
      <c r="AN210" s="68">
        <f ca="1">IFERROR(VLOOKUP(AM210,'（様式１号）３整理番号表'!$P$5:$R$29,2,FALSE),0)</f>
        <v>0</v>
      </c>
      <c r="AO210" s="52" t="str">
        <f t="shared" ca="1" si="379"/>
        <v/>
      </c>
      <c r="AP210" s="68">
        <f t="shared" ref="AP210:AP239" ca="1" si="444">IF(AR210&lt;&gt;"",IF(OR(X210&lt;&gt;X209,R210&lt;&gt;R209),1,AP209+1),0)</f>
        <v>0</v>
      </c>
      <c r="AQ210" s="52" t="str">
        <f t="shared" ca="1" si="380"/>
        <v/>
      </c>
      <c r="AR210" s="23" t="str">
        <f t="shared" ca="1" si="381"/>
        <v/>
      </c>
      <c r="AS210" s="68" t="str">
        <f t="shared" ref="AS210:AS239" ca="1" si="445">IF(U210=1,1,"")</f>
        <v/>
      </c>
      <c r="AT210" s="188" t="str">
        <f t="shared" ca="1" si="382"/>
        <v/>
      </c>
      <c r="AU210" s="55" t="str">
        <f t="shared" ca="1" si="383"/>
        <v/>
      </c>
      <c r="AV210" s="655" t="str">
        <f t="shared" ca="1" si="362"/>
        <v/>
      </c>
      <c r="AW210" s="655" t="str">
        <f t="shared" ca="1" si="362"/>
        <v/>
      </c>
      <c r="AX210" s="655" t="str">
        <f t="shared" ca="1" si="362"/>
        <v/>
      </c>
      <c r="AY210" s="655" t="str">
        <f t="shared" ca="1" si="362"/>
        <v/>
      </c>
      <c r="AZ210" s="655" t="str">
        <f t="shared" ca="1" si="384"/>
        <v/>
      </c>
      <c r="BA210" s="655" t="str">
        <f t="shared" ca="1" si="363"/>
        <v/>
      </c>
      <c r="BB210" s="655" t="str">
        <f t="shared" ca="1" si="363"/>
        <v/>
      </c>
      <c r="BC210" s="655" t="str">
        <f t="shared" ca="1" si="363"/>
        <v/>
      </c>
      <c r="BD210" s="51" t="str">
        <f t="shared" ca="1" si="385"/>
        <v/>
      </c>
      <c r="BE210" s="52" t="str">
        <f t="shared" ca="1" si="386"/>
        <v/>
      </c>
      <c r="BF210" s="69">
        <f ca="1">IF(BD210&lt;&gt;"",INDEX('（様式１号）３整理番号表'!$AB$7:$AQ$12,MATCH(BD210,'（様式１号）３整理番号表'!$AA$7:$AA$12,0),MATCH(BE210,'（様式１号）３整理番号表'!$AB$6:$AQ$6,0)),0)</f>
        <v>0</v>
      </c>
      <c r="BG210" s="71" t="str">
        <f t="shared" ref="BG210:BG239" ca="1" si="446">IF(BH210="","",1)</f>
        <v/>
      </c>
      <c r="BH210" s="54" t="str">
        <f t="shared" ref="BH210:BH239" ca="1" si="447">IFERROR(IF(INDIRECT("'("&amp;EM210&amp;")'!AF"&amp;52+EN210)="","",INDIRECT("'("&amp;EM210&amp;")'!AF"&amp;52+EN210)),"")</f>
        <v/>
      </c>
      <c r="BI210" s="55" t="str">
        <f t="shared" ca="1" si="387"/>
        <v/>
      </c>
      <c r="BJ210" s="54" t="str">
        <f t="shared" ca="1" si="388"/>
        <v/>
      </c>
      <c r="BK210" s="53" t="str">
        <f t="shared" ca="1" si="389"/>
        <v/>
      </c>
      <c r="BL210" s="56" t="str">
        <f t="shared" ca="1" si="390"/>
        <v/>
      </c>
      <c r="BM210" s="57" t="str">
        <f t="shared" ca="1" si="391"/>
        <v/>
      </c>
      <c r="BN210" s="58" t="str">
        <f t="shared" ca="1" si="392"/>
        <v/>
      </c>
      <c r="BO210" s="56" t="str">
        <f t="shared" ca="1" si="393"/>
        <v/>
      </c>
      <c r="BP210" s="72" t="str">
        <f t="shared" ca="1" si="394"/>
        <v/>
      </c>
      <c r="BQ210" s="70" t="str">
        <f t="shared" ca="1" si="395"/>
        <v/>
      </c>
      <c r="BR210" s="160" t="str">
        <f t="shared" ca="1" si="428"/>
        <v/>
      </c>
      <c r="BS210" s="638" t="str">
        <f t="shared" ca="1" si="396"/>
        <v/>
      </c>
      <c r="BT210" s="51" t="str">
        <f t="shared" ca="1" si="397"/>
        <v/>
      </c>
      <c r="BU210" s="59" t="str">
        <f t="shared" ca="1" si="398"/>
        <v/>
      </c>
      <c r="BV210" s="60" t="str">
        <f t="shared" ca="1" si="399"/>
        <v/>
      </c>
      <c r="BW210" s="209">
        <f ca="1">IF('ポイント要件確認等（個別表）'!AD210=1,ROUNDDOWN('ポイント要件確認等（個別表）'!AV210,-3),IF('ポイント要件確認等（個別表）'!AD210=2,ROUNDDOWN('ポイント要件確認等（個別表）'!BH210,-3),IF('ポイント要件確認等（個別表）'!AD210=3,ROUNDDOWN('ポイント要件確認等（個別表）'!BT210,-3),0)))</f>
        <v>0</v>
      </c>
      <c r="BX210" s="60" t="str">
        <f t="shared" ca="1" si="400"/>
        <v/>
      </c>
      <c r="BY210" s="210" t="e">
        <f t="shared" ref="BY210:BY239" ca="1" si="448">BU210-SUM(BW210,BX210,CA210,CB210,CC210)</f>
        <v>#VALUE!</v>
      </c>
      <c r="BZ210" s="210">
        <f t="shared" ref="BZ210:BZ239" ca="1" si="449">SUM(CA210:CC210)</f>
        <v>0</v>
      </c>
      <c r="CA210" s="60" t="str">
        <f t="shared" ca="1" si="401"/>
        <v/>
      </c>
      <c r="CB210" s="60" t="str">
        <f t="shared" ca="1" si="402"/>
        <v/>
      </c>
      <c r="CC210" s="636"/>
      <c r="CD210" s="60" t="str">
        <f t="shared" ca="1" si="403"/>
        <v/>
      </c>
      <c r="CE210" s="161" t="str">
        <f t="shared" ca="1" si="404"/>
        <v/>
      </c>
      <c r="CF210" s="225" t="str">
        <f t="shared" ca="1" si="405"/>
        <v>含税額</v>
      </c>
      <c r="CG210" s="226" t="str">
        <f t="shared" ca="1" si="406"/>
        <v/>
      </c>
      <c r="CH210" s="61"/>
      <c r="CI210" s="223"/>
      <c r="CJ210" s="213">
        <v>200</v>
      </c>
      <c r="CK210" s="218"/>
      <c r="CL210" s="51"/>
      <c r="CM210" s="68" t="str">
        <f>IFERROR(VLOOKUP(CL210,'（様式１号）３整理番号表'!$T$5:$V$15,2,FALSE),"")</f>
        <v/>
      </c>
      <c r="CN210" s="52"/>
      <c r="CO210" s="68" t="str">
        <f>IFERROR(VLOOKUP(CN210,'（様式１号）３整理番号表'!$T$19:$V$24,2,FALSE),"")</f>
        <v/>
      </c>
      <c r="CP210" s="52"/>
      <c r="CQ210" s="210">
        <f t="shared" ref="CQ210:CQ239" si="450">IF(CP210=1,BX210,0)</f>
        <v>0</v>
      </c>
      <c r="CR210" s="227">
        <f t="shared" ref="CR210:CR239" si="451">IF(CP210=1,ROUNDDOWN(CQ210/15,-3),0)</f>
        <v>0</v>
      </c>
      <c r="CS210" s="335" t="str">
        <f t="shared" ca="1" si="429"/>
        <v/>
      </c>
      <c r="CT210" s="31" t="str">
        <f t="shared" ca="1" si="407"/>
        <v/>
      </c>
      <c r="CU210" s="30" t="str">
        <f t="shared" ca="1" si="430"/>
        <v/>
      </c>
      <c r="CV210" s="236" t="str">
        <f t="shared" ca="1" si="408"/>
        <v/>
      </c>
      <c r="CW210" s="236" t="str">
        <f t="shared" ca="1" si="409"/>
        <v/>
      </c>
      <c r="CX210" s="236" t="str">
        <f t="shared" ca="1" si="410"/>
        <v/>
      </c>
      <c r="CY210" s="236" t="str">
        <f t="shared" ca="1" si="411"/>
        <v/>
      </c>
      <c r="CZ210" s="296" t="str">
        <f ca="1">IFERROR(VLOOKUP($CS210,'（様式１号）３整理番号表'!$Z$19:$AB$32,3,FALSE),"")</f>
        <v/>
      </c>
      <c r="DA210" s="239" t="str">
        <f t="shared" ca="1" si="412"/>
        <v/>
      </c>
      <c r="DB210" s="5"/>
      <c r="DC210" s="301" t="str">
        <f t="shared" ca="1" si="431"/>
        <v/>
      </c>
      <c r="DD210" s="304" t="str">
        <f t="shared" ca="1" si="434"/>
        <v/>
      </c>
      <c r="DE210" s="293" t="str">
        <f t="shared" ca="1" si="435"/>
        <v/>
      </c>
      <c r="DF210" s="293" t="str">
        <f t="shared" ca="1" si="436"/>
        <v/>
      </c>
      <c r="DG210" s="293" t="str">
        <f t="shared" ca="1" si="437"/>
        <v/>
      </c>
      <c r="DH210" s="293" t="str">
        <f t="shared" ca="1" si="438"/>
        <v/>
      </c>
      <c r="DI210" s="309" t="str">
        <f t="shared" ca="1" si="439"/>
        <v/>
      </c>
      <c r="DJ210" s="315" t="str">
        <f t="shared" ca="1" si="413"/>
        <v/>
      </c>
      <c r="DK210" s="5" t="str">
        <f t="shared" ca="1" si="440"/>
        <v/>
      </c>
      <c r="DL210" s="6"/>
      <c r="DM210" s="304"/>
      <c r="DN210" s="7"/>
      <c r="DO210" s="7"/>
      <c r="DP210" s="7"/>
      <c r="DQ210" s="7"/>
      <c r="DR210" s="298" t="str">
        <f>IFERROR(VLOOKUP($DL210,'（様式１号）３整理番号表'!$Z$19:$AB$32,3,FALSE),"")</f>
        <v/>
      </c>
      <c r="DS210" s="239" t="str">
        <f t="shared" si="414"/>
        <v/>
      </c>
      <c r="DT210" s="5"/>
      <c r="DU210" s="8"/>
      <c r="DV210" s="62" t="str">
        <f t="shared" ca="1" si="415"/>
        <v/>
      </c>
      <c r="DX210" s="320">
        <f t="shared" ca="1" si="442"/>
        <v>0</v>
      </c>
      <c r="DY210" s="320">
        <f t="shared" ca="1" si="442"/>
        <v>0</v>
      </c>
      <c r="DZ210" s="320">
        <f t="shared" ca="1" si="442"/>
        <v>0</v>
      </c>
      <c r="EA210" s="320">
        <f t="shared" ca="1" si="442"/>
        <v>0</v>
      </c>
      <c r="EB210" s="320">
        <f t="shared" ca="1" si="442"/>
        <v>0</v>
      </c>
      <c r="EC210" s="320">
        <f t="shared" ca="1" si="442"/>
        <v>0</v>
      </c>
      <c r="ED210" s="320">
        <f t="shared" ca="1" si="442"/>
        <v>0</v>
      </c>
      <c r="EE210" s="320">
        <f t="shared" ca="1" si="442"/>
        <v>0</v>
      </c>
      <c r="EF210" s="320">
        <f t="shared" ca="1" si="442"/>
        <v>0</v>
      </c>
      <c r="EG210" s="320">
        <f t="shared" ca="1" si="442"/>
        <v>0</v>
      </c>
      <c r="EH210" s="320">
        <f t="shared" ca="1" si="442"/>
        <v>0</v>
      </c>
      <c r="EI210" s="320">
        <f t="shared" ca="1" si="442"/>
        <v>0</v>
      </c>
      <c r="EJ210" s="320">
        <f t="shared" ca="1" si="442"/>
        <v>0</v>
      </c>
      <c r="EK210" s="320">
        <f t="shared" ca="1" si="442"/>
        <v>0</v>
      </c>
      <c r="EM210" s="278" t="str">
        <f t="shared" ca="1" si="360"/>
        <v/>
      </c>
      <c r="EN210" s="278" t="str">
        <f t="shared" ca="1" si="432"/>
        <v/>
      </c>
      <c r="EO210" s="278" t="str">
        <f t="shared" ca="1" si="433"/>
        <v/>
      </c>
      <c r="EP210" s="278" t="str">
        <f t="shared" ca="1" si="416"/>
        <v/>
      </c>
      <c r="EQ210" s="278" t="str">
        <f ca="1">IFERROR(INDEX('郵便番号（石川県）'!$A$3:$F$2574,MATCH(INDIRECT("'("&amp;EM210&amp;")'!E7"),'郵便番号（石川県）'!$A$3:$A$2574,0),6),"")</f>
        <v/>
      </c>
      <c r="ER210" s="278" t="str">
        <f ca="1">IFERROR(INDEX('郵便番号（石川県）'!$A$3:$F$2574,MATCH(INDIRECT("'("&amp;$EM210&amp;")'!E7"),'郵便番号（石川県）'!$A$3:$A$2574,0),5),"")</f>
        <v/>
      </c>
      <c r="ES210" s="278" t="str">
        <f t="shared" ca="1" si="417"/>
        <v/>
      </c>
      <c r="ET210" s="278" t="str">
        <f t="shared" ca="1" si="418"/>
        <v/>
      </c>
      <c r="EU210" s="278" t="str">
        <f t="shared" ca="1" si="419"/>
        <v/>
      </c>
      <c r="EV210" s="278" t="str">
        <f t="shared" ca="1" si="420"/>
        <v/>
      </c>
      <c r="EW210" s="278" t="str">
        <f t="shared" ca="1" si="421"/>
        <v/>
      </c>
      <c r="EX210" s="278" t="str">
        <f t="shared" ca="1" si="422"/>
        <v/>
      </c>
      <c r="EY210" s="278" t="str">
        <f t="shared" ca="1" si="423"/>
        <v/>
      </c>
      <c r="EZ210" s="278" t="str">
        <f t="shared" ca="1" si="424"/>
        <v/>
      </c>
      <c r="FA210" s="278" t="str">
        <f t="shared" ca="1" si="425"/>
        <v/>
      </c>
      <c r="FB210" s="661" t="str">
        <f t="shared" ca="1" si="426"/>
        <v/>
      </c>
      <c r="FC210" s="664">
        <v>200</v>
      </c>
      <c r="FD210" s="279" t="str">
        <f t="shared" ca="1" si="427"/>
        <v/>
      </c>
    </row>
    <row r="211" spans="1:160" ht="34.5" customHeight="1" x14ac:dyDescent="0.15">
      <c r="A211" s="401">
        <f t="shared" ca="1" si="24"/>
        <v>0</v>
      </c>
      <c r="B211" s="402">
        <f t="shared" si="366"/>
        <v>1</v>
      </c>
      <c r="C211" s="403">
        <f t="shared" ca="1" si="348"/>
        <v>0</v>
      </c>
      <c r="D211" s="403">
        <f t="shared" ca="1" si="349"/>
        <v>0</v>
      </c>
      <c r="E211" s="403">
        <f t="shared" ca="1" si="350"/>
        <v>0</v>
      </c>
      <c r="F211" s="403">
        <f t="shared" ca="1" si="351"/>
        <v>0</v>
      </c>
      <c r="G211" s="403">
        <f t="shared" ca="1" si="352"/>
        <v>0</v>
      </c>
      <c r="H211" s="403">
        <f t="shared" si="353"/>
        <v>0</v>
      </c>
      <c r="I211" s="403">
        <f t="shared" ca="1" si="354"/>
        <v>0</v>
      </c>
      <c r="J211" s="403">
        <f t="shared" ca="1" si="355"/>
        <v>0</v>
      </c>
      <c r="K211" s="402">
        <f t="shared" ca="1" si="356"/>
        <v>0</v>
      </c>
      <c r="L211" s="402">
        <f t="shared" ca="1" si="357"/>
        <v>0</v>
      </c>
      <c r="M211" s="402">
        <f t="shared" ca="1" si="358"/>
        <v>0</v>
      </c>
      <c r="N211" s="404" t="str">
        <f t="shared" ca="1" si="359"/>
        <v>石川県</v>
      </c>
      <c r="O211" s="63"/>
      <c r="P211" s="145" t="s">
        <v>412</v>
      </c>
      <c r="Q211" s="322" t="str">
        <f t="shared" ca="1" si="368"/>
        <v/>
      </c>
      <c r="R211" s="322" t="str">
        <f t="shared" ca="1" si="369"/>
        <v/>
      </c>
      <c r="S211" s="32" t="str">
        <f t="shared" ref="S211:S239" ca="1" si="452">IF(R211&lt;&gt;"",$R211&amp;IF($U211=1,"(補強)",IF($U211=2,"(補強以外)")),"")</f>
        <v/>
      </c>
      <c r="T211" s="32" t="str">
        <f t="shared" ref="T211:T239" ca="1" si="453">Q211</f>
        <v/>
      </c>
      <c r="U211" s="186" t="str">
        <f t="shared" ca="1" si="370"/>
        <v/>
      </c>
      <c r="V211" s="326">
        <f ca="1">IFERROR(VLOOKUP(U211,'（様式１号）３整理番号表'!$B$4:$H$5,2,FALSE),0)</f>
        <v>0</v>
      </c>
      <c r="W211" s="67">
        <f t="shared" ca="1" si="443"/>
        <v>0</v>
      </c>
      <c r="X211" s="23" t="str">
        <f t="shared" ca="1" si="441"/>
        <v/>
      </c>
      <c r="Y211" s="52" t="str">
        <f t="shared" ca="1" si="371"/>
        <v/>
      </c>
      <c r="Z211" s="68">
        <f ca="1">IFERROR(VLOOKUP(Y211,'（様式１号）３整理番号表'!$B$10:$H$16,2,FALSE),0)</f>
        <v>0</v>
      </c>
      <c r="AA211" s="52" t="str">
        <f t="shared" ca="1" si="372"/>
        <v/>
      </c>
      <c r="AB211" s="52" t="str">
        <f t="shared" ca="1" si="373"/>
        <v/>
      </c>
      <c r="AC211" s="68">
        <f ca="1">IFERROR(VLOOKUP(AB211,'（様式１号）３整理番号表'!$B$21:$H$22,2,FALSE),0)</f>
        <v>0</v>
      </c>
      <c r="AD211" s="52" t="str">
        <f t="shared" ca="1" si="367"/>
        <v/>
      </c>
      <c r="AE211" s="68">
        <f ca="1">IFERROR(VLOOKUP(AD211,'（様式１号）３整理番号表'!$B$26:$H$31,2,FALSE),0)</f>
        <v>0</v>
      </c>
      <c r="AF211" s="52" t="str">
        <f t="shared" ca="1" si="374"/>
        <v/>
      </c>
      <c r="AG211" s="68">
        <f ca="1">IFERROR(VLOOKUP(AF211,'（様式１号）３整理番号表'!$J$5:$N$59,2,FALSE),0)</f>
        <v>0</v>
      </c>
      <c r="AH211" s="51" t="str">
        <f t="shared" ca="1" si="375"/>
        <v/>
      </c>
      <c r="AI211" s="68">
        <f ca="1">IFERROR(VLOOKUP(AH211,'（様式１号）３整理番号表'!$P$5:$R$29,2,FALSE),0)</f>
        <v>0</v>
      </c>
      <c r="AJ211" s="71" t="str">
        <f t="shared" ca="1" si="376"/>
        <v/>
      </c>
      <c r="AK211" s="71" t="str">
        <f t="shared" ca="1" si="377"/>
        <v/>
      </c>
      <c r="AL211" s="71"/>
      <c r="AM211" s="51" t="str">
        <f t="shared" ca="1" si="378"/>
        <v/>
      </c>
      <c r="AN211" s="68">
        <f ca="1">IFERROR(VLOOKUP(AM211,'（様式１号）３整理番号表'!$P$5:$R$29,2,FALSE),0)</f>
        <v>0</v>
      </c>
      <c r="AO211" s="52" t="str">
        <f t="shared" ca="1" si="379"/>
        <v/>
      </c>
      <c r="AP211" s="68">
        <f t="shared" ca="1" si="444"/>
        <v>0</v>
      </c>
      <c r="AQ211" s="52" t="str">
        <f t="shared" ca="1" si="380"/>
        <v/>
      </c>
      <c r="AR211" s="23" t="str">
        <f t="shared" ca="1" si="381"/>
        <v/>
      </c>
      <c r="AS211" s="68" t="str">
        <f t="shared" ca="1" si="445"/>
        <v/>
      </c>
      <c r="AT211" s="188" t="str">
        <f t="shared" ca="1" si="382"/>
        <v/>
      </c>
      <c r="AU211" s="55" t="str">
        <f t="shared" ca="1" si="383"/>
        <v/>
      </c>
      <c r="AV211" s="655" t="str">
        <f t="shared" ca="1" si="362"/>
        <v/>
      </c>
      <c r="AW211" s="655" t="str">
        <f t="shared" ca="1" si="362"/>
        <v/>
      </c>
      <c r="AX211" s="655" t="str">
        <f t="shared" ca="1" si="362"/>
        <v/>
      </c>
      <c r="AY211" s="655" t="str">
        <f t="shared" ca="1" si="362"/>
        <v/>
      </c>
      <c r="AZ211" s="655" t="str">
        <f t="shared" ca="1" si="384"/>
        <v/>
      </c>
      <c r="BA211" s="655" t="str">
        <f t="shared" ca="1" si="363"/>
        <v/>
      </c>
      <c r="BB211" s="655" t="str">
        <f t="shared" ca="1" si="363"/>
        <v/>
      </c>
      <c r="BC211" s="655" t="str">
        <f t="shared" ca="1" si="363"/>
        <v/>
      </c>
      <c r="BD211" s="51" t="str">
        <f t="shared" ca="1" si="385"/>
        <v/>
      </c>
      <c r="BE211" s="52" t="str">
        <f t="shared" ca="1" si="386"/>
        <v/>
      </c>
      <c r="BF211" s="69">
        <f ca="1">IF(BD211&lt;&gt;"",INDEX('（様式１号）３整理番号表'!$AB$7:$AQ$12,MATCH(BD211,'（様式１号）３整理番号表'!$AA$7:$AA$12,0),MATCH(BE211,'（様式１号）３整理番号表'!$AB$6:$AQ$6,0)),0)</f>
        <v>0</v>
      </c>
      <c r="BG211" s="71" t="str">
        <f t="shared" ca="1" si="446"/>
        <v/>
      </c>
      <c r="BH211" s="54" t="str">
        <f t="shared" ca="1" si="447"/>
        <v/>
      </c>
      <c r="BI211" s="55" t="str">
        <f t="shared" ca="1" si="387"/>
        <v/>
      </c>
      <c r="BJ211" s="54" t="str">
        <f t="shared" ca="1" si="388"/>
        <v/>
      </c>
      <c r="BK211" s="53" t="str">
        <f t="shared" ca="1" si="389"/>
        <v/>
      </c>
      <c r="BL211" s="56" t="str">
        <f t="shared" ca="1" si="390"/>
        <v/>
      </c>
      <c r="BM211" s="57" t="str">
        <f t="shared" ca="1" si="391"/>
        <v/>
      </c>
      <c r="BN211" s="58" t="str">
        <f t="shared" ca="1" si="392"/>
        <v/>
      </c>
      <c r="BO211" s="56" t="str">
        <f t="shared" ca="1" si="393"/>
        <v/>
      </c>
      <c r="BP211" s="72" t="str">
        <f t="shared" ca="1" si="394"/>
        <v/>
      </c>
      <c r="BQ211" s="70" t="str">
        <f t="shared" ca="1" si="395"/>
        <v/>
      </c>
      <c r="BR211" s="160" t="str">
        <f t="shared" ca="1" si="428"/>
        <v/>
      </c>
      <c r="BS211" s="638" t="str">
        <f t="shared" ca="1" si="396"/>
        <v/>
      </c>
      <c r="BT211" s="51" t="str">
        <f t="shared" ca="1" si="397"/>
        <v/>
      </c>
      <c r="BU211" s="59" t="str">
        <f t="shared" ca="1" si="398"/>
        <v/>
      </c>
      <c r="BV211" s="60" t="str">
        <f t="shared" ca="1" si="399"/>
        <v/>
      </c>
      <c r="BW211" s="209">
        <f ca="1">IF('ポイント要件確認等（個別表）'!AD211=1,ROUNDDOWN('ポイント要件確認等（個別表）'!AV211,-3),IF('ポイント要件確認等（個別表）'!AD211=2,ROUNDDOWN('ポイント要件確認等（個別表）'!BH211,-3),IF('ポイント要件確認等（個別表）'!AD211=3,ROUNDDOWN('ポイント要件確認等（個別表）'!BT211,-3),0)))</f>
        <v>0</v>
      </c>
      <c r="BX211" s="60" t="str">
        <f t="shared" ca="1" si="400"/>
        <v/>
      </c>
      <c r="BY211" s="210" t="e">
        <f t="shared" ca="1" si="448"/>
        <v>#VALUE!</v>
      </c>
      <c r="BZ211" s="210">
        <f t="shared" ca="1" si="449"/>
        <v>0</v>
      </c>
      <c r="CA211" s="60" t="str">
        <f t="shared" ca="1" si="401"/>
        <v/>
      </c>
      <c r="CB211" s="60" t="str">
        <f t="shared" ca="1" si="402"/>
        <v/>
      </c>
      <c r="CC211" s="636"/>
      <c r="CD211" s="60" t="str">
        <f t="shared" ca="1" si="403"/>
        <v/>
      </c>
      <c r="CE211" s="161" t="str">
        <f t="shared" ca="1" si="404"/>
        <v/>
      </c>
      <c r="CF211" s="225" t="str">
        <f t="shared" ca="1" si="405"/>
        <v>含税額</v>
      </c>
      <c r="CG211" s="226" t="str">
        <f t="shared" ca="1" si="406"/>
        <v/>
      </c>
      <c r="CH211" s="61"/>
      <c r="CI211" s="223"/>
      <c r="CJ211" s="213">
        <v>201</v>
      </c>
      <c r="CK211" s="218"/>
      <c r="CL211" s="51"/>
      <c r="CM211" s="68" t="str">
        <f>IFERROR(VLOOKUP(CL211,'（様式１号）３整理番号表'!$T$5:$V$15,2,FALSE),"")</f>
        <v/>
      </c>
      <c r="CN211" s="52"/>
      <c r="CO211" s="68" t="str">
        <f>IFERROR(VLOOKUP(CN211,'（様式１号）３整理番号表'!$T$19:$V$24,2,FALSE),"")</f>
        <v/>
      </c>
      <c r="CP211" s="52"/>
      <c r="CQ211" s="210">
        <f t="shared" si="450"/>
        <v>0</v>
      </c>
      <c r="CR211" s="227">
        <f t="shared" si="451"/>
        <v>0</v>
      </c>
      <c r="CS211" s="335" t="str">
        <f t="shared" ca="1" si="429"/>
        <v/>
      </c>
      <c r="CT211" s="31" t="str">
        <f t="shared" ca="1" si="407"/>
        <v/>
      </c>
      <c r="CU211" s="30" t="str">
        <f t="shared" ca="1" si="430"/>
        <v/>
      </c>
      <c r="CV211" s="236" t="str">
        <f t="shared" ca="1" si="408"/>
        <v/>
      </c>
      <c r="CW211" s="236" t="str">
        <f t="shared" ca="1" si="409"/>
        <v/>
      </c>
      <c r="CX211" s="236" t="str">
        <f t="shared" ca="1" si="410"/>
        <v/>
      </c>
      <c r="CY211" s="236" t="str">
        <f t="shared" ca="1" si="411"/>
        <v/>
      </c>
      <c r="CZ211" s="296" t="str">
        <f ca="1">IFERROR(VLOOKUP($CS211,'（様式１号）３整理番号表'!$Z$19:$AB$32,3,FALSE),"")</f>
        <v/>
      </c>
      <c r="DA211" s="239" t="str">
        <f t="shared" ca="1" si="412"/>
        <v/>
      </c>
      <c r="DB211" s="5"/>
      <c r="DC211" s="301" t="str">
        <f t="shared" ca="1" si="431"/>
        <v/>
      </c>
      <c r="DD211" s="304" t="str">
        <f t="shared" ca="1" si="434"/>
        <v/>
      </c>
      <c r="DE211" s="293" t="str">
        <f t="shared" ca="1" si="435"/>
        <v/>
      </c>
      <c r="DF211" s="293" t="str">
        <f t="shared" ca="1" si="436"/>
        <v/>
      </c>
      <c r="DG211" s="293" t="str">
        <f t="shared" ca="1" si="437"/>
        <v/>
      </c>
      <c r="DH211" s="293" t="str">
        <f t="shared" ca="1" si="438"/>
        <v/>
      </c>
      <c r="DI211" s="309" t="str">
        <f t="shared" ca="1" si="439"/>
        <v/>
      </c>
      <c r="DJ211" s="315" t="str">
        <f t="shared" ca="1" si="413"/>
        <v/>
      </c>
      <c r="DK211" s="5" t="str">
        <f t="shared" ca="1" si="440"/>
        <v/>
      </c>
      <c r="DL211" s="6"/>
      <c r="DM211" s="304"/>
      <c r="DN211" s="7"/>
      <c r="DO211" s="7"/>
      <c r="DP211" s="7"/>
      <c r="DQ211" s="7"/>
      <c r="DR211" s="298" t="str">
        <f>IFERROR(VLOOKUP($DL211,'（様式１号）３整理番号表'!$Z$19:$AB$32,3,FALSE),"")</f>
        <v/>
      </c>
      <c r="DS211" s="239" t="str">
        <f t="shared" si="414"/>
        <v/>
      </c>
      <c r="DT211" s="5"/>
      <c r="DU211" s="8"/>
      <c r="DV211" s="62" t="str">
        <f t="shared" ca="1" si="415"/>
        <v/>
      </c>
      <c r="DX211" s="320">
        <f t="shared" ca="1" si="442"/>
        <v>0</v>
      </c>
      <c r="DY211" s="320">
        <f t="shared" ca="1" si="442"/>
        <v>0</v>
      </c>
      <c r="DZ211" s="320">
        <f t="shared" ca="1" si="442"/>
        <v>0</v>
      </c>
      <c r="EA211" s="320">
        <f t="shared" ca="1" si="442"/>
        <v>0</v>
      </c>
      <c r="EB211" s="320">
        <f t="shared" ca="1" si="442"/>
        <v>0</v>
      </c>
      <c r="EC211" s="320">
        <f t="shared" ca="1" si="442"/>
        <v>0</v>
      </c>
      <c r="ED211" s="320">
        <f t="shared" ca="1" si="442"/>
        <v>0</v>
      </c>
      <c r="EE211" s="320">
        <f t="shared" ca="1" si="442"/>
        <v>0</v>
      </c>
      <c r="EF211" s="320">
        <f t="shared" ca="1" si="442"/>
        <v>0</v>
      </c>
      <c r="EG211" s="320">
        <f t="shared" ca="1" si="442"/>
        <v>0</v>
      </c>
      <c r="EH211" s="320">
        <f t="shared" ca="1" si="442"/>
        <v>0</v>
      </c>
      <c r="EI211" s="320">
        <f t="shared" ca="1" si="442"/>
        <v>0</v>
      </c>
      <c r="EJ211" s="320">
        <f t="shared" ca="1" si="442"/>
        <v>0</v>
      </c>
      <c r="EK211" s="320">
        <f t="shared" ca="1" si="442"/>
        <v>0</v>
      </c>
      <c r="EM211" s="278" t="str">
        <f t="shared" ca="1" si="360"/>
        <v/>
      </c>
      <c r="EN211" s="278" t="str">
        <f t="shared" ca="1" si="432"/>
        <v/>
      </c>
      <c r="EO211" s="278" t="str">
        <f t="shared" ca="1" si="433"/>
        <v/>
      </c>
      <c r="EP211" s="278" t="str">
        <f t="shared" ca="1" si="416"/>
        <v/>
      </c>
      <c r="EQ211" s="278" t="str">
        <f ca="1">IFERROR(INDEX('郵便番号（石川県）'!$A$3:$F$2574,MATCH(INDIRECT("'("&amp;EM211&amp;")'!E7"),'郵便番号（石川県）'!$A$3:$A$2574,0),6),"")</f>
        <v/>
      </c>
      <c r="ER211" s="278" t="str">
        <f ca="1">IFERROR(INDEX('郵便番号（石川県）'!$A$3:$F$2574,MATCH(INDIRECT("'("&amp;$EM211&amp;")'!E7"),'郵便番号（石川県）'!$A$3:$A$2574,0),5),"")</f>
        <v/>
      </c>
      <c r="ES211" s="278" t="str">
        <f t="shared" ca="1" si="417"/>
        <v/>
      </c>
      <c r="ET211" s="278" t="str">
        <f t="shared" ca="1" si="418"/>
        <v/>
      </c>
      <c r="EU211" s="278" t="str">
        <f t="shared" ca="1" si="419"/>
        <v/>
      </c>
      <c r="EV211" s="278" t="str">
        <f t="shared" ca="1" si="420"/>
        <v/>
      </c>
      <c r="EW211" s="278" t="str">
        <f t="shared" ca="1" si="421"/>
        <v/>
      </c>
      <c r="EX211" s="278" t="str">
        <f t="shared" ca="1" si="422"/>
        <v/>
      </c>
      <c r="EY211" s="278" t="str">
        <f t="shared" ca="1" si="423"/>
        <v/>
      </c>
      <c r="EZ211" s="278" t="str">
        <f t="shared" ca="1" si="424"/>
        <v/>
      </c>
      <c r="FA211" s="278" t="str">
        <f t="shared" ca="1" si="425"/>
        <v/>
      </c>
      <c r="FB211" s="661" t="str">
        <f t="shared" ca="1" si="426"/>
        <v/>
      </c>
      <c r="FC211" s="663">
        <v>201</v>
      </c>
      <c r="FD211" s="279" t="str">
        <f t="shared" ca="1" si="427"/>
        <v/>
      </c>
    </row>
    <row r="212" spans="1:160" ht="34.5" customHeight="1" x14ac:dyDescent="0.15">
      <c r="A212" s="401">
        <f t="shared" ca="1" si="24"/>
        <v>0</v>
      </c>
      <c r="B212" s="402">
        <f t="shared" si="366"/>
        <v>1</v>
      </c>
      <c r="C212" s="403">
        <f t="shared" ref="C212:C239" ca="1" si="454">IF(R212&lt;&gt;"",IF(R212&lt;&gt;R211,C211+1,C211),0)</f>
        <v>0</v>
      </c>
      <c r="D212" s="403">
        <f t="shared" ref="D212:D239" ca="1" si="455">IF(S212&lt;&gt;"",IF(S212&lt;&gt;S211,D211+1,D211),0)</f>
        <v>0</v>
      </c>
      <c r="E212" s="403">
        <f t="shared" ref="E212:E239" ca="1" si="456">IF(Q212&lt;&gt;"",IF(Q212&lt;&gt;Q211,E211+1,E211),0)</f>
        <v>0</v>
      </c>
      <c r="F212" s="403">
        <f t="shared" ref="F212:F239" ca="1" si="457">IF(X212&lt;&gt;"",IF(OR(X212&lt;&gt;X211,R212&lt;&gt;R211),F211+1,F211),0)</f>
        <v>0</v>
      </c>
      <c r="G212" s="403">
        <f t="shared" ref="G212:G239" ca="1" si="458">IF(X212&lt;&gt;"",IF(OR(X212&lt;&gt;X211,R212&lt;&gt;R211,S212&lt;&gt;S211),G211+1,G211),0)</f>
        <v>0</v>
      </c>
      <c r="H212" s="403">
        <f t="shared" ref="H212:H239" si="459">IF(CP212&gt;0,F212,0)</f>
        <v>0</v>
      </c>
      <c r="I212" s="403">
        <f t="shared" ref="I212:I239" ca="1" si="460">IF(R212&lt;&gt;"",IF(R212&lt;&gt;R211,1,0),0)</f>
        <v>0</v>
      </c>
      <c r="J212" s="403">
        <f t="shared" ref="J212:J239" ca="1" si="461">IF(S212&lt;&gt;"",IF(S212&lt;&gt;S211,1,0),0)</f>
        <v>0</v>
      </c>
      <c r="K212" s="402">
        <f t="shared" ref="K212:K239" ca="1" si="462">IF(Q212&lt;&gt;"",IF(Q212&lt;&gt;Q211,1,0),0)</f>
        <v>0</v>
      </c>
      <c r="L212" s="402">
        <f t="shared" ref="L212:L239" ca="1" si="463">IF(X212&lt;&gt;"",IF(X212&lt;&gt;X211,1,IF(AND(R211&lt;&gt;"",R212&lt;&gt;R211),1,0)),0)</f>
        <v>0</v>
      </c>
      <c r="M212" s="402">
        <f t="shared" ref="M212:M239" ca="1" si="464">IF(AND(L212=1,CP212&gt;0),1,0)</f>
        <v>0</v>
      </c>
      <c r="N212" s="404" t="str">
        <f t="shared" ref="N212:N239" ca="1" si="465">P212&amp;Q212&amp;S212</f>
        <v>石川県</v>
      </c>
      <c r="O212" s="63"/>
      <c r="P212" s="145" t="s">
        <v>412</v>
      </c>
      <c r="Q212" s="322" t="str">
        <f t="shared" ca="1" si="368"/>
        <v/>
      </c>
      <c r="R212" s="322" t="str">
        <f t="shared" ca="1" si="369"/>
        <v/>
      </c>
      <c r="S212" s="32" t="str">
        <f t="shared" ca="1" si="452"/>
        <v/>
      </c>
      <c r="T212" s="32" t="str">
        <f t="shared" ca="1" si="453"/>
        <v/>
      </c>
      <c r="U212" s="186" t="str">
        <f t="shared" ca="1" si="370"/>
        <v/>
      </c>
      <c r="V212" s="326">
        <f ca="1">IFERROR(VLOOKUP(U212,'（様式１号）３整理番号表'!$B$4:$H$5,2,FALSE),0)</f>
        <v>0</v>
      </c>
      <c r="W212" s="67">
        <f t="shared" ca="1" si="443"/>
        <v>0</v>
      </c>
      <c r="X212" s="23" t="str">
        <f t="shared" ca="1" si="441"/>
        <v/>
      </c>
      <c r="Y212" s="52" t="str">
        <f t="shared" ca="1" si="371"/>
        <v/>
      </c>
      <c r="Z212" s="68">
        <f ca="1">IFERROR(VLOOKUP(Y212,'（様式１号）３整理番号表'!$B$10:$H$16,2,FALSE),0)</f>
        <v>0</v>
      </c>
      <c r="AA212" s="52" t="str">
        <f t="shared" ca="1" si="372"/>
        <v/>
      </c>
      <c r="AB212" s="52" t="str">
        <f t="shared" ca="1" si="373"/>
        <v/>
      </c>
      <c r="AC212" s="68">
        <f ca="1">IFERROR(VLOOKUP(AB212,'（様式１号）３整理番号表'!$B$21:$H$22,2,FALSE),0)</f>
        <v>0</v>
      </c>
      <c r="AD212" s="52" t="str">
        <f t="shared" ca="1" si="367"/>
        <v/>
      </c>
      <c r="AE212" s="68">
        <f ca="1">IFERROR(VLOOKUP(AD212,'（様式１号）３整理番号表'!$B$26:$H$31,2,FALSE),0)</f>
        <v>0</v>
      </c>
      <c r="AF212" s="52" t="str">
        <f t="shared" ca="1" si="374"/>
        <v/>
      </c>
      <c r="AG212" s="68">
        <f ca="1">IFERROR(VLOOKUP(AF212,'（様式１号）３整理番号表'!$J$5:$N$59,2,FALSE),0)</f>
        <v>0</v>
      </c>
      <c r="AH212" s="51" t="str">
        <f t="shared" ca="1" si="375"/>
        <v/>
      </c>
      <c r="AI212" s="68">
        <f ca="1">IFERROR(VLOOKUP(AH212,'（様式１号）３整理番号表'!$P$5:$R$29,2,FALSE),0)</f>
        <v>0</v>
      </c>
      <c r="AJ212" s="71" t="str">
        <f t="shared" ca="1" si="376"/>
        <v/>
      </c>
      <c r="AK212" s="71" t="str">
        <f t="shared" ca="1" si="377"/>
        <v/>
      </c>
      <c r="AL212" s="71"/>
      <c r="AM212" s="51" t="str">
        <f t="shared" ca="1" si="378"/>
        <v/>
      </c>
      <c r="AN212" s="68">
        <f ca="1">IFERROR(VLOOKUP(AM212,'（様式１号）３整理番号表'!$P$5:$R$29,2,FALSE),0)</f>
        <v>0</v>
      </c>
      <c r="AO212" s="52" t="str">
        <f t="shared" ca="1" si="379"/>
        <v/>
      </c>
      <c r="AP212" s="68">
        <f t="shared" ca="1" si="444"/>
        <v>0</v>
      </c>
      <c r="AQ212" s="52" t="str">
        <f t="shared" ca="1" si="380"/>
        <v/>
      </c>
      <c r="AR212" s="23" t="str">
        <f t="shared" ca="1" si="381"/>
        <v/>
      </c>
      <c r="AS212" s="68" t="str">
        <f t="shared" ca="1" si="445"/>
        <v/>
      </c>
      <c r="AT212" s="188" t="str">
        <f t="shared" ca="1" si="382"/>
        <v/>
      </c>
      <c r="AU212" s="55" t="str">
        <f t="shared" ca="1" si="383"/>
        <v/>
      </c>
      <c r="AV212" s="655" t="str">
        <f t="shared" ca="1" si="362"/>
        <v/>
      </c>
      <c r="AW212" s="655" t="str">
        <f t="shared" ca="1" si="362"/>
        <v/>
      </c>
      <c r="AX212" s="655" t="str">
        <f t="shared" ca="1" si="362"/>
        <v/>
      </c>
      <c r="AY212" s="655" t="str">
        <f t="shared" ca="1" si="362"/>
        <v/>
      </c>
      <c r="AZ212" s="655" t="str">
        <f t="shared" ca="1" si="384"/>
        <v/>
      </c>
      <c r="BA212" s="655" t="str">
        <f t="shared" ca="1" si="363"/>
        <v/>
      </c>
      <c r="BB212" s="655" t="str">
        <f t="shared" ca="1" si="363"/>
        <v/>
      </c>
      <c r="BC212" s="655" t="str">
        <f t="shared" ca="1" si="363"/>
        <v/>
      </c>
      <c r="BD212" s="51" t="str">
        <f t="shared" ca="1" si="385"/>
        <v/>
      </c>
      <c r="BE212" s="52" t="str">
        <f t="shared" ca="1" si="386"/>
        <v/>
      </c>
      <c r="BF212" s="69">
        <f ca="1">IF(BD212&lt;&gt;"",INDEX('（様式１号）３整理番号表'!$AB$7:$AQ$12,MATCH(BD212,'（様式１号）３整理番号表'!$AA$7:$AA$12,0),MATCH(BE212,'（様式１号）３整理番号表'!$AB$6:$AQ$6,0)),0)</f>
        <v>0</v>
      </c>
      <c r="BG212" s="71" t="str">
        <f t="shared" ca="1" si="446"/>
        <v/>
      </c>
      <c r="BH212" s="54" t="str">
        <f t="shared" ca="1" si="447"/>
        <v/>
      </c>
      <c r="BI212" s="55" t="str">
        <f t="shared" ca="1" si="387"/>
        <v/>
      </c>
      <c r="BJ212" s="54" t="str">
        <f t="shared" ca="1" si="388"/>
        <v/>
      </c>
      <c r="BK212" s="53" t="str">
        <f t="shared" ca="1" si="389"/>
        <v/>
      </c>
      <c r="BL212" s="56" t="str">
        <f t="shared" ca="1" si="390"/>
        <v/>
      </c>
      <c r="BM212" s="57" t="str">
        <f t="shared" ca="1" si="391"/>
        <v/>
      </c>
      <c r="BN212" s="58" t="str">
        <f t="shared" ca="1" si="392"/>
        <v/>
      </c>
      <c r="BO212" s="56" t="str">
        <f t="shared" ca="1" si="393"/>
        <v/>
      </c>
      <c r="BP212" s="72" t="str">
        <f t="shared" ca="1" si="394"/>
        <v/>
      </c>
      <c r="BQ212" s="70" t="str">
        <f t="shared" ca="1" si="395"/>
        <v/>
      </c>
      <c r="BR212" s="160" t="str">
        <f t="shared" ca="1" si="428"/>
        <v/>
      </c>
      <c r="BS212" s="638" t="str">
        <f t="shared" ca="1" si="396"/>
        <v/>
      </c>
      <c r="BT212" s="51" t="str">
        <f t="shared" ca="1" si="397"/>
        <v/>
      </c>
      <c r="BU212" s="59" t="str">
        <f t="shared" ca="1" si="398"/>
        <v/>
      </c>
      <c r="BV212" s="60" t="str">
        <f t="shared" ca="1" si="399"/>
        <v/>
      </c>
      <c r="BW212" s="209">
        <f ca="1">IF('ポイント要件確認等（個別表）'!AD212=1,ROUNDDOWN('ポイント要件確認等（個別表）'!AV212,-3),IF('ポイント要件確認等（個別表）'!AD212=2,ROUNDDOWN('ポイント要件確認等（個別表）'!BH212,-3),IF('ポイント要件確認等（個別表）'!AD212=3,ROUNDDOWN('ポイント要件確認等（個別表）'!BT212,-3),0)))</f>
        <v>0</v>
      </c>
      <c r="BX212" s="60" t="str">
        <f t="shared" ca="1" si="400"/>
        <v/>
      </c>
      <c r="BY212" s="210" t="e">
        <f t="shared" ca="1" si="448"/>
        <v>#VALUE!</v>
      </c>
      <c r="BZ212" s="210">
        <f t="shared" ca="1" si="449"/>
        <v>0</v>
      </c>
      <c r="CA212" s="60" t="str">
        <f t="shared" ca="1" si="401"/>
        <v/>
      </c>
      <c r="CB212" s="60" t="str">
        <f t="shared" ca="1" si="402"/>
        <v/>
      </c>
      <c r="CC212" s="636"/>
      <c r="CD212" s="60" t="str">
        <f t="shared" ca="1" si="403"/>
        <v/>
      </c>
      <c r="CE212" s="161" t="str">
        <f t="shared" ca="1" si="404"/>
        <v/>
      </c>
      <c r="CF212" s="225" t="str">
        <f t="shared" ca="1" si="405"/>
        <v>含税額</v>
      </c>
      <c r="CG212" s="226" t="str">
        <f t="shared" ca="1" si="406"/>
        <v/>
      </c>
      <c r="CH212" s="61"/>
      <c r="CI212" s="223"/>
      <c r="CJ212" s="213">
        <v>202</v>
      </c>
      <c r="CK212" s="218"/>
      <c r="CL212" s="51"/>
      <c r="CM212" s="68" t="str">
        <f>IFERROR(VLOOKUP(CL212,'（様式１号）３整理番号表'!$T$5:$V$15,2,FALSE),"")</f>
        <v/>
      </c>
      <c r="CN212" s="52"/>
      <c r="CO212" s="68" t="str">
        <f>IFERROR(VLOOKUP(CN212,'（様式１号）３整理番号表'!$T$19:$V$24,2,FALSE),"")</f>
        <v/>
      </c>
      <c r="CP212" s="52"/>
      <c r="CQ212" s="210">
        <f t="shared" si="450"/>
        <v>0</v>
      </c>
      <c r="CR212" s="227">
        <f t="shared" si="451"/>
        <v>0</v>
      </c>
      <c r="CS212" s="335" t="str">
        <f t="shared" ca="1" si="429"/>
        <v/>
      </c>
      <c r="CT212" s="31" t="str">
        <f t="shared" ca="1" si="407"/>
        <v/>
      </c>
      <c r="CU212" s="30" t="str">
        <f t="shared" ca="1" si="430"/>
        <v/>
      </c>
      <c r="CV212" s="236" t="str">
        <f t="shared" ca="1" si="408"/>
        <v/>
      </c>
      <c r="CW212" s="236" t="str">
        <f t="shared" ca="1" si="409"/>
        <v/>
      </c>
      <c r="CX212" s="236" t="str">
        <f t="shared" ca="1" si="410"/>
        <v/>
      </c>
      <c r="CY212" s="236" t="str">
        <f t="shared" ca="1" si="411"/>
        <v/>
      </c>
      <c r="CZ212" s="296" t="str">
        <f ca="1">IFERROR(VLOOKUP($CS212,'（様式１号）３整理番号表'!$Z$19:$AB$32,3,FALSE),"")</f>
        <v/>
      </c>
      <c r="DA212" s="239" t="str">
        <f t="shared" ca="1" si="412"/>
        <v/>
      </c>
      <c r="DB212" s="5"/>
      <c r="DC212" s="301" t="str">
        <f t="shared" ca="1" si="431"/>
        <v/>
      </c>
      <c r="DD212" s="304" t="str">
        <f t="shared" ca="1" si="434"/>
        <v/>
      </c>
      <c r="DE212" s="293" t="str">
        <f t="shared" ca="1" si="435"/>
        <v/>
      </c>
      <c r="DF212" s="293" t="str">
        <f t="shared" ca="1" si="436"/>
        <v/>
      </c>
      <c r="DG212" s="293" t="str">
        <f t="shared" ca="1" si="437"/>
        <v/>
      </c>
      <c r="DH212" s="293" t="str">
        <f t="shared" ca="1" si="438"/>
        <v/>
      </c>
      <c r="DI212" s="309" t="str">
        <f t="shared" ca="1" si="439"/>
        <v/>
      </c>
      <c r="DJ212" s="315" t="str">
        <f t="shared" ca="1" si="413"/>
        <v/>
      </c>
      <c r="DK212" s="5" t="str">
        <f t="shared" ca="1" si="440"/>
        <v/>
      </c>
      <c r="DL212" s="6"/>
      <c r="DM212" s="304"/>
      <c r="DN212" s="7"/>
      <c r="DO212" s="7"/>
      <c r="DP212" s="7"/>
      <c r="DQ212" s="7"/>
      <c r="DR212" s="298" t="str">
        <f>IFERROR(VLOOKUP($DL212,'（様式１号）３整理番号表'!$Z$19:$AB$32,3,FALSE),"")</f>
        <v/>
      </c>
      <c r="DS212" s="239" t="str">
        <f t="shared" si="414"/>
        <v/>
      </c>
      <c r="DT212" s="5"/>
      <c r="DU212" s="8"/>
      <c r="DV212" s="62" t="str">
        <f t="shared" ca="1" si="415"/>
        <v/>
      </c>
      <c r="DX212" s="320">
        <f t="shared" ca="1" si="442"/>
        <v>0</v>
      </c>
      <c r="DY212" s="320">
        <f t="shared" ca="1" si="442"/>
        <v>0</v>
      </c>
      <c r="DZ212" s="320">
        <f t="shared" ca="1" si="442"/>
        <v>0</v>
      </c>
      <c r="EA212" s="320">
        <f t="shared" ca="1" si="442"/>
        <v>0</v>
      </c>
      <c r="EB212" s="320">
        <f t="shared" ca="1" si="442"/>
        <v>0</v>
      </c>
      <c r="EC212" s="320">
        <f t="shared" ca="1" si="442"/>
        <v>0</v>
      </c>
      <c r="ED212" s="320">
        <f t="shared" ca="1" si="442"/>
        <v>0</v>
      </c>
      <c r="EE212" s="320">
        <f t="shared" ca="1" si="442"/>
        <v>0</v>
      </c>
      <c r="EF212" s="320">
        <f t="shared" ca="1" si="442"/>
        <v>0</v>
      </c>
      <c r="EG212" s="320">
        <f t="shared" ca="1" si="442"/>
        <v>0</v>
      </c>
      <c r="EH212" s="320">
        <f t="shared" ca="1" si="442"/>
        <v>0</v>
      </c>
      <c r="EI212" s="320">
        <f t="shared" ca="1" si="442"/>
        <v>0</v>
      </c>
      <c r="EJ212" s="320">
        <f t="shared" ca="1" si="442"/>
        <v>0</v>
      </c>
      <c r="EK212" s="320">
        <f t="shared" ca="1" si="442"/>
        <v>0</v>
      </c>
      <c r="EM212" s="278" t="str">
        <f t="shared" ca="1" si="360"/>
        <v/>
      </c>
      <c r="EN212" s="278" t="str">
        <f t="shared" ca="1" si="432"/>
        <v/>
      </c>
      <c r="EO212" s="278" t="str">
        <f t="shared" ca="1" si="433"/>
        <v/>
      </c>
      <c r="EP212" s="278" t="str">
        <f t="shared" ca="1" si="416"/>
        <v/>
      </c>
      <c r="EQ212" s="278" t="str">
        <f ca="1">IFERROR(INDEX('郵便番号（石川県）'!$A$3:$F$2574,MATCH(INDIRECT("'("&amp;EM212&amp;")'!E7"),'郵便番号（石川県）'!$A$3:$A$2574,0),6),"")</f>
        <v/>
      </c>
      <c r="ER212" s="278" t="str">
        <f ca="1">IFERROR(INDEX('郵便番号（石川県）'!$A$3:$F$2574,MATCH(INDIRECT("'("&amp;$EM212&amp;")'!E7"),'郵便番号（石川県）'!$A$3:$A$2574,0),5),"")</f>
        <v/>
      </c>
      <c r="ES212" s="278" t="str">
        <f t="shared" ca="1" si="417"/>
        <v/>
      </c>
      <c r="ET212" s="278" t="str">
        <f t="shared" ca="1" si="418"/>
        <v/>
      </c>
      <c r="EU212" s="278" t="str">
        <f t="shared" ca="1" si="419"/>
        <v/>
      </c>
      <c r="EV212" s="278" t="str">
        <f t="shared" ca="1" si="420"/>
        <v/>
      </c>
      <c r="EW212" s="278" t="str">
        <f t="shared" ca="1" si="421"/>
        <v/>
      </c>
      <c r="EX212" s="278" t="str">
        <f t="shared" ca="1" si="422"/>
        <v/>
      </c>
      <c r="EY212" s="278" t="str">
        <f t="shared" ca="1" si="423"/>
        <v/>
      </c>
      <c r="EZ212" s="278" t="str">
        <f t="shared" ca="1" si="424"/>
        <v/>
      </c>
      <c r="FA212" s="278" t="str">
        <f t="shared" ca="1" si="425"/>
        <v/>
      </c>
      <c r="FB212" s="661" t="str">
        <f t="shared" ca="1" si="426"/>
        <v/>
      </c>
      <c r="FC212" s="664">
        <v>202</v>
      </c>
      <c r="FD212" s="279" t="str">
        <f t="shared" ca="1" si="427"/>
        <v/>
      </c>
    </row>
    <row r="213" spans="1:160" ht="34.5" customHeight="1" x14ac:dyDescent="0.15">
      <c r="A213" s="401">
        <f t="shared" ca="1" si="24"/>
        <v>0</v>
      </c>
      <c r="B213" s="402">
        <f t="shared" si="366"/>
        <v>1</v>
      </c>
      <c r="C213" s="403">
        <f t="shared" ca="1" si="454"/>
        <v>0</v>
      </c>
      <c r="D213" s="403">
        <f t="shared" ca="1" si="455"/>
        <v>0</v>
      </c>
      <c r="E213" s="403">
        <f t="shared" ca="1" si="456"/>
        <v>0</v>
      </c>
      <c r="F213" s="403">
        <f t="shared" ca="1" si="457"/>
        <v>0</v>
      </c>
      <c r="G213" s="403">
        <f t="shared" ca="1" si="458"/>
        <v>0</v>
      </c>
      <c r="H213" s="403">
        <f t="shared" si="459"/>
        <v>0</v>
      </c>
      <c r="I213" s="403">
        <f t="shared" ca="1" si="460"/>
        <v>0</v>
      </c>
      <c r="J213" s="403">
        <f t="shared" ca="1" si="461"/>
        <v>0</v>
      </c>
      <c r="K213" s="402">
        <f t="shared" ca="1" si="462"/>
        <v>0</v>
      </c>
      <c r="L213" s="402">
        <f t="shared" ca="1" si="463"/>
        <v>0</v>
      </c>
      <c r="M213" s="402">
        <f t="shared" ca="1" si="464"/>
        <v>0</v>
      </c>
      <c r="N213" s="404" t="str">
        <f t="shared" ca="1" si="465"/>
        <v>石川県</v>
      </c>
      <c r="O213" s="63"/>
      <c r="P213" s="145" t="s">
        <v>412</v>
      </c>
      <c r="Q213" s="322" t="str">
        <f t="shared" ca="1" si="368"/>
        <v/>
      </c>
      <c r="R213" s="322" t="str">
        <f t="shared" ca="1" si="369"/>
        <v/>
      </c>
      <c r="S213" s="32" t="str">
        <f t="shared" ca="1" si="452"/>
        <v/>
      </c>
      <c r="T213" s="32" t="str">
        <f t="shared" ca="1" si="453"/>
        <v/>
      </c>
      <c r="U213" s="186" t="str">
        <f t="shared" ca="1" si="370"/>
        <v/>
      </c>
      <c r="V213" s="326">
        <f ca="1">IFERROR(VLOOKUP(U213,'（様式１号）３整理番号表'!$B$4:$H$5,2,FALSE),0)</f>
        <v>0</v>
      </c>
      <c r="W213" s="67">
        <f t="shared" ca="1" si="443"/>
        <v>0</v>
      </c>
      <c r="X213" s="23" t="str">
        <f t="shared" ca="1" si="441"/>
        <v/>
      </c>
      <c r="Y213" s="52" t="str">
        <f t="shared" ca="1" si="371"/>
        <v/>
      </c>
      <c r="Z213" s="68">
        <f ca="1">IFERROR(VLOOKUP(Y213,'（様式１号）３整理番号表'!$B$10:$H$16,2,FALSE),0)</f>
        <v>0</v>
      </c>
      <c r="AA213" s="52" t="str">
        <f t="shared" ca="1" si="372"/>
        <v/>
      </c>
      <c r="AB213" s="52" t="str">
        <f t="shared" ca="1" si="373"/>
        <v/>
      </c>
      <c r="AC213" s="68">
        <f ca="1">IFERROR(VLOOKUP(AB213,'（様式１号）３整理番号表'!$B$21:$H$22,2,FALSE),0)</f>
        <v>0</v>
      </c>
      <c r="AD213" s="52" t="str">
        <f t="shared" ca="1" si="367"/>
        <v/>
      </c>
      <c r="AE213" s="68">
        <f ca="1">IFERROR(VLOOKUP(AD213,'（様式１号）３整理番号表'!$B$26:$H$31,2,FALSE),0)</f>
        <v>0</v>
      </c>
      <c r="AF213" s="52" t="str">
        <f t="shared" ca="1" si="374"/>
        <v/>
      </c>
      <c r="AG213" s="68">
        <f ca="1">IFERROR(VLOOKUP(AF213,'（様式１号）３整理番号表'!$J$5:$N$59,2,FALSE),0)</f>
        <v>0</v>
      </c>
      <c r="AH213" s="51" t="str">
        <f t="shared" ca="1" si="375"/>
        <v/>
      </c>
      <c r="AI213" s="68">
        <f ca="1">IFERROR(VLOOKUP(AH213,'（様式１号）３整理番号表'!$P$5:$R$29,2,FALSE),0)</f>
        <v>0</v>
      </c>
      <c r="AJ213" s="71" t="str">
        <f t="shared" ca="1" si="376"/>
        <v/>
      </c>
      <c r="AK213" s="71" t="str">
        <f t="shared" ca="1" si="377"/>
        <v/>
      </c>
      <c r="AL213" s="71"/>
      <c r="AM213" s="51" t="str">
        <f t="shared" ca="1" si="378"/>
        <v/>
      </c>
      <c r="AN213" s="68">
        <f ca="1">IFERROR(VLOOKUP(AM213,'（様式１号）３整理番号表'!$P$5:$R$29,2,FALSE),0)</f>
        <v>0</v>
      </c>
      <c r="AO213" s="52" t="str">
        <f t="shared" ca="1" si="379"/>
        <v/>
      </c>
      <c r="AP213" s="68">
        <f t="shared" ca="1" si="444"/>
        <v>0</v>
      </c>
      <c r="AQ213" s="52" t="str">
        <f t="shared" ca="1" si="380"/>
        <v/>
      </c>
      <c r="AR213" s="23" t="str">
        <f t="shared" ca="1" si="381"/>
        <v/>
      </c>
      <c r="AS213" s="68" t="str">
        <f t="shared" ca="1" si="445"/>
        <v/>
      </c>
      <c r="AT213" s="188" t="str">
        <f t="shared" ca="1" si="382"/>
        <v/>
      </c>
      <c r="AU213" s="55" t="str">
        <f t="shared" ca="1" si="383"/>
        <v/>
      </c>
      <c r="AV213" s="655" t="str">
        <f t="shared" ca="1" si="362"/>
        <v/>
      </c>
      <c r="AW213" s="655" t="str">
        <f t="shared" ca="1" si="362"/>
        <v/>
      </c>
      <c r="AX213" s="655" t="str">
        <f t="shared" ca="1" si="362"/>
        <v/>
      </c>
      <c r="AY213" s="655" t="str">
        <f t="shared" ca="1" si="362"/>
        <v/>
      </c>
      <c r="AZ213" s="655" t="str">
        <f t="shared" ca="1" si="384"/>
        <v/>
      </c>
      <c r="BA213" s="655" t="str">
        <f t="shared" ca="1" si="363"/>
        <v/>
      </c>
      <c r="BB213" s="655" t="str">
        <f t="shared" ca="1" si="363"/>
        <v/>
      </c>
      <c r="BC213" s="655" t="str">
        <f t="shared" ca="1" si="363"/>
        <v/>
      </c>
      <c r="BD213" s="51" t="str">
        <f t="shared" ca="1" si="385"/>
        <v/>
      </c>
      <c r="BE213" s="52" t="str">
        <f t="shared" ca="1" si="386"/>
        <v/>
      </c>
      <c r="BF213" s="69">
        <f ca="1">IF(BD213&lt;&gt;"",INDEX('（様式１号）３整理番号表'!$AB$7:$AQ$12,MATCH(BD213,'（様式１号）３整理番号表'!$AA$7:$AA$12,0),MATCH(BE213,'（様式１号）３整理番号表'!$AB$6:$AQ$6,0)),0)</f>
        <v>0</v>
      </c>
      <c r="BG213" s="71" t="str">
        <f t="shared" ca="1" si="446"/>
        <v/>
      </c>
      <c r="BH213" s="54" t="str">
        <f t="shared" ca="1" si="447"/>
        <v/>
      </c>
      <c r="BI213" s="55" t="str">
        <f t="shared" ca="1" si="387"/>
        <v/>
      </c>
      <c r="BJ213" s="54" t="str">
        <f t="shared" ca="1" si="388"/>
        <v/>
      </c>
      <c r="BK213" s="53" t="str">
        <f t="shared" ca="1" si="389"/>
        <v/>
      </c>
      <c r="BL213" s="56" t="str">
        <f t="shared" ca="1" si="390"/>
        <v/>
      </c>
      <c r="BM213" s="57" t="str">
        <f t="shared" ca="1" si="391"/>
        <v/>
      </c>
      <c r="BN213" s="58" t="str">
        <f t="shared" ca="1" si="392"/>
        <v/>
      </c>
      <c r="BO213" s="56" t="str">
        <f t="shared" ca="1" si="393"/>
        <v/>
      </c>
      <c r="BP213" s="72" t="str">
        <f t="shared" ca="1" si="394"/>
        <v/>
      </c>
      <c r="BQ213" s="70" t="str">
        <f t="shared" ca="1" si="395"/>
        <v/>
      </c>
      <c r="BR213" s="160" t="str">
        <f t="shared" ca="1" si="428"/>
        <v/>
      </c>
      <c r="BS213" s="638" t="str">
        <f t="shared" ca="1" si="396"/>
        <v/>
      </c>
      <c r="BT213" s="51" t="str">
        <f t="shared" ca="1" si="397"/>
        <v/>
      </c>
      <c r="BU213" s="59" t="str">
        <f t="shared" ca="1" si="398"/>
        <v/>
      </c>
      <c r="BV213" s="60" t="str">
        <f t="shared" ca="1" si="399"/>
        <v/>
      </c>
      <c r="BW213" s="209">
        <f ca="1">IF('ポイント要件確認等（個別表）'!AD213=1,ROUNDDOWN('ポイント要件確認等（個別表）'!AV213,-3),IF('ポイント要件確認等（個別表）'!AD213=2,ROUNDDOWN('ポイント要件確認等（個別表）'!BH213,-3),IF('ポイント要件確認等（個別表）'!AD213=3,ROUNDDOWN('ポイント要件確認等（個別表）'!BT213,-3),0)))</f>
        <v>0</v>
      </c>
      <c r="BX213" s="60" t="str">
        <f t="shared" ca="1" si="400"/>
        <v/>
      </c>
      <c r="BY213" s="210" t="e">
        <f t="shared" ca="1" si="448"/>
        <v>#VALUE!</v>
      </c>
      <c r="BZ213" s="210">
        <f t="shared" ca="1" si="449"/>
        <v>0</v>
      </c>
      <c r="CA213" s="60" t="str">
        <f t="shared" ca="1" si="401"/>
        <v/>
      </c>
      <c r="CB213" s="60" t="str">
        <f t="shared" ca="1" si="402"/>
        <v/>
      </c>
      <c r="CC213" s="636"/>
      <c r="CD213" s="60" t="str">
        <f t="shared" ca="1" si="403"/>
        <v/>
      </c>
      <c r="CE213" s="161" t="str">
        <f t="shared" ca="1" si="404"/>
        <v/>
      </c>
      <c r="CF213" s="225" t="str">
        <f t="shared" ca="1" si="405"/>
        <v>含税額</v>
      </c>
      <c r="CG213" s="226" t="str">
        <f t="shared" ca="1" si="406"/>
        <v/>
      </c>
      <c r="CH213" s="61"/>
      <c r="CI213" s="223"/>
      <c r="CJ213" s="213">
        <v>203</v>
      </c>
      <c r="CK213" s="218"/>
      <c r="CL213" s="51"/>
      <c r="CM213" s="68" t="str">
        <f>IFERROR(VLOOKUP(CL213,'（様式１号）３整理番号表'!$T$5:$V$15,2,FALSE),"")</f>
        <v/>
      </c>
      <c r="CN213" s="52"/>
      <c r="CO213" s="68" t="str">
        <f>IFERROR(VLOOKUP(CN213,'（様式１号）３整理番号表'!$T$19:$V$24,2,FALSE),"")</f>
        <v/>
      </c>
      <c r="CP213" s="52"/>
      <c r="CQ213" s="210">
        <f t="shared" si="450"/>
        <v>0</v>
      </c>
      <c r="CR213" s="227">
        <f t="shared" si="451"/>
        <v>0</v>
      </c>
      <c r="CS213" s="335" t="str">
        <f t="shared" ca="1" si="429"/>
        <v/>
      </c>
      <c r="CT213" s="31" t="str">
        <f t="shared" ca="1" si="407"/>
        <v/>
      </c>
      <c r="CU213" s="30" t="str">
        <f t="shared" ca="1" si="430"/>
        <v/>
      </c>
      <c r="CV213" s="236" t="str">
        <f t="shared" ca="1" si="408"/>
        <v/>
      </c>
      <c r="CW213" s="236" t="str">
        <f t="shared" ca="1" si="409"/>
        <v/>
      </c>
      <c r="CX213" s="236" t="str">
        <f t="shared" ca="1" si="410"/>
        <v/>
      </c>
      <c r="CY213" s="236" t="str">
        <f t="shared" ca="1" si="411"/>
        <v/>
      </c>
      <c r="CZ213" s="296" t="str">
        <f ca="1">IFERROR(VLOOKUP($CS213,'（様式１号）３整理番号表'!$Z$19:$AB$32,3,FALSE),"")</f>
        <v/>
      </c>
      <c r="DA213" s="239" t="str">
        <f t="shared" ca="1" si="412"/>
        <v/>
      </c>
      <c r="DB213" s="5"/>
      <c r="DC213" s="301" t="str">
        <f t="shared" ca="1" si="431"/>
        <v/>
      </c>
      <c r="DD213" s="304" t="str">
        <f t="shared" ca="1" si="434"/>
        <v/>
      </c>
      <c r="DE213" s="293" t="str">
        <f t="shared" ca="1" si="435"/>
        <v/>
      </c>
      <c r="DF213" s="293" t="str">
        <f t="shared" ca="1" si="436"/>
        <v/>
      </c>
      <c r="DG213" s="293" t="str">
        <f t="shared" ca="1" si="437"/>
        <v/>
      </c>
      <c r="DH213" s="293" t="str">
        <f t="shared" ca="1" si="438"/>
        <v/>
      </c>
      <c r="DI213" s="309" t="str">
        <f t="shared" ca="1" si="439"/>
        <v/>
      </c>
      <c r="DJ213" s="315" t="str">
        <f t="shared" ca="1" si="413"/>
        <v/>
      </c>
      <c r="DK213" s="5" t="str">
        <f t="shared" ca="1" si="440"/>
        <v/>
      </c>
      <c r="DL213" s="6"/>
      <c r="DM213" s="304"/>
      <c r="DN213" s="7"/>
      <c r="DO213" s="7"/>
      <c r="DP213" s="7"/>
      <c r="DQ213" s="7"/>
      <c r="DR213" s="298" t="str">
        <f>IFERROR(VLOOKUP($DL213,'（様式１号）３整理番号表'!$Z$19:$AB$32,3,FALSE),"")</f>
        <v/>
      </c>
      <c r="DS213" s="239" t="str">
        <f t="shared" si="414"/>
        <v/>
      </c>
      <c r="DT213" s="5"/>
      <c r="DU213" s="8"/>
      <c r="DV213" s="62" t="str">
        <f t="shared" ca="1" si="415"/>
        <v/>
      </c>
      <c r="DX213" s="320">
        <f t="shared" ca="1" si="442"/>
        <v>0</v>
      </c>
      <c r="DY213" s="320">
        <f t="shared" ca="1" si="442"/>
        <v>0</v>
      </c>
      <c r="DZ213" s="320">
        <f t="shared" ca="1" si="442"/>
        <v>0</v>
      </c>
      <c r="EA213" s="320">
        <f t="shared" ca="1" si="442"/>
        <v>0</v>
      </c>
      <c r="EB213" s="320">
        <f t="shared" ca="1" si="442"/>
        <v>0</v>
      </c>
      <c r="EC213" s="320">
        <f t="shared" ca="1" si="442"/>
        <v>0</v>
      </c>
      <c r="ED213" s="320">
        <f t="shared" ca="1" si="442"/>
        <v>0</v>
      </c>
      <c r="EE213" s="320">
        <f t="shared" ca="1" si="442"/>
        <v>0</v>
      </c>
      <c r="EF213" s="320">
        <f t="shared" ca="1" si="442"/>
        <v>0</v>
      </c>
      <c r="EG213" s="320">
        <f t="shared" ca="1" si="442"/>
        <v>0</v>
      </c>
      <c r="EH213" s="320">
        <f t="shared" ca="1" si="442"/>
        <v>0</v>
      </c>
      <c r="EI213" s="320">
        <f t="shared" ca="1" si="442"/>
        <v>0</v>
      </c>
      <c r="EJ213" s="320">
        <f t="shared" ca="1" si="442"/>
        <v>0</v>
      </c>
      <c r="EK213" s="320">
        <f t="shared" ca="1" si="442"/>
        <v>0</v>
      </c>
      <c r="EM213" s="278" t="str">
        <f t="shared" ca="1" si="360"/>
        <v/>
      </c>
      <c r="EN213" s="278" t="str">
        <f t="shared" ca="1" si="432"/>
        <v/>
      </c>
      <c r="EO213" s="278" t="str">
        <f t="shared" ca="1" si="433"/>
        <v/>
      </c>
      <c r="EP213" s="278" t="str">
        <f t="shared" ca="1" si="416"/>
        <v/>
      </c>
      <c r="EQ213" s="278" t="str">
        <f ca="1">IFERROR(INDEX('郵便番号（石川県）'!$A$3:$F$2574,MATCH(INDIRECT("'("&amp;EM213&amp;")'!E7"),'郵便番号（石川県）'!$A$3:$A$2574,0),6),"")</f>
        <v/>
      </c>
      <c r="ER213" s="278" t="str">
        <f ca="1">IFERROR(INDEX('郵便番号（石川県）'!$A$3:$F$2574,MATCH(INDIRECT("'("&amp;$EM213&amp;")'!E7"),'郵便番号（石川県）'!$A$3:$A$2574,0),5),"")</f>
        <v/>
      </c>
      <c r="ES213" s="278" t="str">
        <f t="shared" ca="1" si="417"/>
        <v/>
      </c>
      <c r="ET213" s="278" t="str">
        <f t="shared" ca="1" si="418"/>
        <v/>
      </c>
      <c r="EU213" s="278" t="str">
        <f t="shared" ca="1" si="419"/>
        <v/>
      </c>
      <c r="EV213" s="278" t="str">
        <f t="shared" ca="1" si="420"/>
        <v/>
      </c>
      <c r="EW213" s="278" t="str">
        <f t="shared" ca="1" si="421"/>
        <v/>
      </c>
      <c r="EX213" s="278" t="str">
        <f t="shared" ca="1" si="422"/>
        <v/>
      </c>
      <c r="EY213" s="278" t="str">
        <f t="shared" ca="1" si="423"/>
        <v/>
      </c>
      <c r="EZ213" s="278" t="str">
        <f t="shared" ca="1" si="424"/>
        <v/>
      </c>
      <c r="FA213" s="278" t="str">
        <f t="shared" ca="1" si="425"/>
        <v/>
      </c>
      <c r="FB213" s="661" t="str">
        <f t="shared" ca="1" si="426"/>
        <v/>
      </c>
      <c r="FC213" s="663">
        <v>203</v>
      </c>
      <c r="FD213" s="279" t="str">
        <f t="shared" ca="1" si="427"/>
        <v/>
      </c>
    </row>
    <row r="214" spans="1:160" ht="34.5" customHeight="1" x14ac:dyDescent="0.15">
      <c r="A214" s="401">
        <f t="shared" ca="1" si="24"/>
        <v>0</v>
      </c>
      <c r="B214" s="402">
        <f t="shared" si="366"/>
        <v>1</v>
      </c>
      <c r="C214" s="403">
        <f t="shared" ca="1" si="454"/>
        <v>0</v>
      </c>
      <c r="D214" s="403">
        <f t="shared" ca="1" si="455"/>
        <v>0</v>
      </c>
      <c r="E214" s="403">
        <f t="shared" ca="1" si="456"/>
        <v>0</v>
      </c>
      <c r="F214" s="403">
        <f t="shared" ca="1" si="457"/>
        <v>0</v>
      </c>
      <c r="G214" s="403">
        <f t="shared" ca="1" si="458"/>
        <v>0</v>
      </c>
      <c r="H214" s="403">
        <f t="shared" si="459"/>
        <v>0</v>
      </c>
      <c r="I214" s="403">
        <f t="shared" ca="1" si="460"/>
        <v>0</v>
      </c>
      <c r="J214" s="403">
        <f t="shared" ca="1" si="461"/>
        <v>0</v>
      </c>
      <c r="K214" s="402">
        <f t="shared" ca="1" si="462"/>
        <v>0</v>
      </c>
      <c r="L214" s="402">
        <f t="shared" ca="1" si="463"/>
        <v>0</v>
      </c>
      <c r="M214" s="402">
        <f t="shared" ca="1" si="464"/>
        <v>0</v>
      </c>
      <c r="N214" s="404" t="str">
        <f t="shared" ca="1" si="465"/>
        <v>石川県</v>
      </c>
      <c r="O214" s="63"/>
      <c r="P214" s="145" t="s">
        <v>412</v>
      </c>
      <c r="Q214" s="322" t="str">
        <f t="shared" ca="1" si="368"/>
        <v/>
      </c>
      <c r="R214" s="322" t="str">
        <f t="shared" ca="1" si="369"/>
        <v/>
      </c>
      <c r="S214" s="32" t="str">
        <f t="shared" ca="1" si="452"/>
        <v/>
      </c>
      <c r="T214" s="32" t="str">
        <f t="shared" ca="1" si="453"/>
        <v/>
      </c>
      <c r="U214" s="186" t="str">
        <f t="shared" ca="1" si="370"/>
        <v/>
      </c>
      <c r="V214" s="326">
        <f ca="1">IFERROR(VLOOKUP(U214,'（様式１号）３整理番号表'!$B$4:$H$5,2,FALSE),0)</f>
        <v>0</v>
      </c>
      <c r="W214" s="67">
        <f t="shared" ca="1" si="443"/>
        <v>0</v>
      </c>
      <c r="X214" s="23" t="str">
        <f t="shared" ca="1" si="441"/>
        <v/>
      </c>
      <c r="Y214" s="52" t="str">
        <f t="shared" ca="1" si="371"/>
        <v/>
      </c>
      <c r="Z214" s="68">
        <f ca="1">IFERROR(VLOOKUP(Y214,'（様式１号）３整理番号表'!$B$10:$H$16,2,FALSE),0)</f>
        <v>0</v>
      </c>
      <c r="AA214" s="52" t="str">
        <f t="shared" ca="1" si="372"/>
        <v/>
      </c>
      <c r="AB214" s="52" t="str">
        <f t="shared" ca="1" si="373"/>
        <v/>
      </c>
      <c r="AC214" s="68">
        <f ca="1">IFERROR(VLOOKUP(AB214,'（様式１号）３整理番号表'!$B$21:$H$22,2,FALSE),0)</f>
        <v>0</v>
      </c>
      <c r="AD214" s="52" t="str">
        <f t="shared" ca="1" si="367"/>
        <v/>
      </c>
      <c r="AE214" s="68">
        <f ca="1">IFERROR(VLOOKUP(AD214,'（様式１号）３整理番号表'!$B$26:$H$31,2,FALSE),0)</f>
        <v>0</v>
      </c>
      <c r="AF214" s="52" t="str">
        <f t="shared" ca="1" si="374"/>
        <v/>
      </c>
      <c r="AG214" s="68">
        <f ca="1">IFERROR(VLOOKUP(AF214,'（様式１号）３整理番号表'!$J$5:$N$59,2,FALSE),0)</f>
        <v>0</v>
      </c>
      <c r="AH214" s="51" t="str">
        <f t="shared" ca="1" si="375"/>
        <v/>
      </c>
      <c r="AI214" s="68">
        <f ca="1">IFERROR(VLOOKUP(AH214,'（様式１号）３整理番号表'!$P$5:$R$29,2,FALSE),0)</f>
        <v>0</v>
      </c>
      <c r="AJ214" s="71" t="str">
        <f t="shared" ca="1" si="376"/>
        <v/>
      </c>
      <c r="AK214" s="71" t="str">
        <f t="shared" ca="1" si="377"/>
        <v/>
      </c>
      <c r="AL214" s="71"/>
      <c r="AM214" s="51" t="str">
        <f t="shared" ca="1" si="378"/>
        <v/>
      </c>
      <c r="AN214" s="68">
        <f ca="1">IFERROR(VLOOKUP(AM214,'（様式１号）３整理番号表'!$P$5:$R$29,2,FALSE),0)</f>
        <v>0</v>
      </c>
      <c r="AO214" s="52" t="str">
        <f t="shared" ca="1" si="379"/>
        <v/>
      </c>
      <c r="AP214" s="68">
        <f t="shared" ca="1" si="444"/>
        <v>0</v>
      </c>
      <c r="AQ214" s="52" t="str">
        <f t="shared" ca="1" si="380"/>
        <v/>
      </c>
      <c r="AR214" s="23" t="str">
        <f t="shared" ca="1" si="381"/>
        <v/>
      </c>
      <c r="AS214" s="68" t="str">
        <f t="shared" ca="1" si="445"/>
        <v/>
      </c>
      <c r="AT214" s="188" t="str">
        <f t="shared" ca="1" si="382"/>
        <v/>
      </c>
      <c r="AU214" s="55" t="str">
        <f t="shared" ca="1" si="383"/>
        <v/>
      </c>
      <c r="AV214" s="655" t="str">
        <f t="shared" ca="1" si="362"/>
        <v/>
      </c>
      <c r="AW214" s="655" t="str">
        <f t="shared" ca="1" si="362"/>
        <v/>
      </c>
      <c r="AX214" s="655" t="str">
        <f t="shared" ca="1" si="362"/>
        <v/>
      </c>
      <c r="AY214" s="655" t="str">
        <f t="shared" ca="1" si="362"/>
        <v/>
      </c>
      <c r="AZ214" s="655" t="str">
        <f t="shared" ca="1" si="384"/>
        <v/>
      </c>
      <c r="BA214" s="655" t="str">
        <f t="shared" ca="1" si="363"/>
        <v/>
      </c>
      <c r="BB214" s="655" t="str">
        <f t="shared" ca="1" si="363"/>
        <v/>
      </c>
      <c r="BC214" s="655" t="str">
        <f t="shared" ca="1" si="363"/>
        <v/>
      </c>
      <c r="BD214" s="51" t="str">
        <f t="shared" ca="1" si="385"/>
        <v/>
      </c>
      <c r="BE214" s="52" t="str">
        <f t="shared" ca="1" si="386"/>
        <v/>
      </c>
      <c r="BF214" s="69">
        <f ca="1">IF(BD214&lt;&gt;"",INDEX('（様式１号）３整理番号表'!$AB$7:$AQ$12,MATCH(BD214,'（様式１号）３整理番号表'!$AA$7:$AA$12,0),MATCH(BE214,'（様式１号）３整理番号表'!$AB$6:$AQ$6,0)),0)</f>
        <v>0</v>
      </c>
      <c r="BG214" s="71" t="str">
        <f t="shared" ca="1" si="446"/>
        <v/>
      </c>
      <c r="BH214" s="54" t="str">
        <f t="shared" ca="1" si="447"/>
        <v/>
      </c>
      <c r="BI214" s="55" t="str">
        <f t="shared" ca="1" si="387"/>
        <v/>
      </c>
      <c r="BJ214" s="54" t="str">
        <f t="shared" ca="1" si="388"/>
        <v/>
      </c>
      <c r="BK214" s="53" t="str">
        <f t="shared" ca="1" si="389"/>
        <v/>
      </c>
      <c r="BL214" s="56" t="str">
        <f t="shared" ca="1" si="390"/>
        <v/>
      </c>
      <c r="BM214" s="57" t="str">
        <f t="shared" ca="1" si="391"/>
        <v/>
      </c>
      <c r="BN214" s="58" t="str">
        <f t="shared" ca="1" si="392"/>
        <v/>
      </c>
      <c r="BO214" s="56" t="str">
        <f t="shared" ca="1" si="393"/>
        <v/>
      </c>
      <c r="BP214" s="72" t="str">
        <f t="shared" ca="1" si="394"/>
        <v/>
      </c>
      <c r="BQ214" s="70" t="str">
        <f t="shared" ca="1" si="395"/>
        <v/>
      </c>
      <c r="BR214" s="160" t="str">
        <f t="shared" ca="1" si="428"/>
        <v/>
      </c>
      <c r="BS214" s="638" t="str">
        <f t="shared" ca="1" si="396"/>
        <v/>
      </c>
      <c r="BT214" s="51" t="str">
        <f t="shared" ca="1" si="397"/>
        <v/>
      </c>
      <c r="BU214" s="59" t="str">
        <f t="shared" ca="1" si="398"/>
        <v/>
      </c>
      <c r="BV214" s="60" t="str">
        <f t="shared" ca="1" si="399"/>
        <v/>
      </c>
      <c r="BW214" s="209">
        <f ca="1">IF('ポイント要件確認等（個別表）'!AD214=1,ROUNDDOWN('ポイント要件確認等（個別表）'!AV214,-3),IF('ポイント要件確認等（個別表）'!AD214=2,ROUNDDOWN('ポイント要件確認等（個別表）'!BH214,-3),IF('ポイント要件確認等（個別表）'!AD214=3,ROUNDDOWN('ポイント要件確認等（個別表）'!BT214,-3),0)))</f>
        <v>0</v>
      </c>
      <c r="BX214" s="60" t="str">
        <f t="shared" ca="1" si="400"/>
        <v/>
      </c>
      <c r="BY214" s="210" t="e">
        <f t="shared" ca="1" si="448"/>
        <v>#VALUE!</v>
      </c>
      <c r="BZ214" s="210">
        <f t="shared" ca="1" si="449"/>
        <v>0</v>
      </c>
      <c r="CA214" s="60" t="str">
        <f t="shared" ca="1" si="401"/>
        <v/>
      </c>
      <c r="CB214" s="60" t="str">
        <f t="shared" ca="1" si="402"/>
        <v/>
      </c>
      <c r="CC214" s="636"/>
      <c r="CD214" s="60" t="str">
        <f t="shared" ca="1" si="403"/>
        <v/>
      </c>
      <c r="CE214" s="161" t="str">
        <f t="shared" ca="1" si="404"/>
        <v/>
      </c>
      <c r="CF214" s="225" t="str">
        <f t="shared" ca="1" si="405"/>
        <v>含税額</v>
      </c>
      <c r="CG214" s="226" t="str">
        <f t="shared" ca="1" si="406"/>
        <v/>
      </c>
      <c r="CH214" s="61"/>
      <c r="CI214" s="223"/>
      <c r="CJ214" s="213">
        <v>204</v>
      </c>
      <c r="CK214" s="218"/>
      <c r="CL214" s="51"/>
      <c r="CM214" s="68" t="str">
        <f>IFERROR(VLOOKUP(CL214,'（様式１号）３整理番号表'!$T$5:$V$15,2,FALSE),"")</f>
        <v/>
      </c>
      <c r="CN214" s="52"/>
      <c r="CO214" s="68" t="str">
        <f>IFERROR(VLOOKUP(CN214,'（様式１号）３整理番号表'!$T$19:$V$24,2,FALSE),"")</f>
        <v/>
      </c>
      <c r="CP214" s="52"/>
      <c r="CQ214" s="210">
        <f t="shared" si="450"/>
        <v>0</v>
      </c>
      <c r="CR214" s="227">
        <f t="shared" si="451"/>
        <v>0</v>
      </c>
      <c r="CS214" s="335" t="str">
        <f t="shared" ca="1" si="429"/>
        <v/>
      </c>
      <c r="CT214" s="31" t="str">
        <f t="shared" ca="1" si="407"/>
        <v/>
      </c>
      <c r="CU214" s="30" t="str">
        <f t="shared" ca="1" si="430"/>
        <v/>
      </c>
      <c r="CV214" s="236" t="str">
        <f t="shared" ca="1" si="408"/>
        <v/>
      </c>
      <c r="CW214" s="236" t="str">
        <f t="shared" ca="1" si="409"/>
        <v/>
      </c>
      <c r="CX214" s="236" t="str">
        <f t="shared" ca="1" si="410"/>
        <v/>
      </c>
      <c r="CY214" s="236" t="str">
        <f t="shared" ca="1" si="411"/>
        <v/>
      </c>
      <c r="CZ214" s="296" t="str">
        <f ca="1">IFERROR(VLOOKUP($CS214,'（様式１号）３整理番号表'!$Z$19:$AB$32,3,FALSE),"")</f>
        <v/>
      </c>
      <c r="DA214" s="239" t="str">
        <f t="shared" ca="1" si="412"/>
        <v/>
      </c>
      <c r="DB214" s="5"/>
      <c r="DC214" s="301" t="str">
        <f t="shared" ca="1" si="431"/>
        <v/>
      </c>
      <c r="DD214" s="304" t="str">
        <f t="shared" ca="1" si="434"/>
        <v/>
      </c>
      <c r="DE214" s="293" t="str">
        <f t="shared" ca="1" si="435"/>
        <v/>
      </c>
      <c r="DF214" s="293" t="str">
        <f t="shared" ca="1" si="436"/>
        <v/>
      </c>
      <c r="DG214" s="293" t="str">
        <f t="shared" ca="1" si="437"/>
        <v/>
      </c>
      <c r="DH214" s="293" t="str">
        <f t="shared" ca="1" si="438"/>
        <v/>
      </c>
      <c r="DI214" s="309" t="str">
        <f t="shared" ca="1" si="439"/>
        <v/>
      </c>
      <c r="DJ214" s="315" t="str">
        <f t="shared" ca="1" si="413"/>
        <v/>
      </c>
      <c r="DK214" s="5" t="str">
        <f t="shared" ca="1" si="440"/>
        <v/>
      </c>
      <c r="DL214" s="6"/>
      <c r="DM214" s="304"/>
      <c r="DN214" s="7"/>
      <c r="DO214" s="7"/>
      <c r="DP214" s="7"/>
      <c r="DQ214" s="7"/>
      <c r="DR214" s="298" t="str">
        <f>IFERROR(VLOOKUP($DL214,'（様式１号）３整理番号表'!$Z$19:$AB$32,3,FALSE),"")</f>
        <v/>
      </c>
      <c r="DS214" s="239" t="str">
        <f t="shared" si="414"/>
        <v/>
      </c>
      <c r="DT214" s="5"/>
      <c r="DU214" s="8"/>
      <c r="DV214" s="62" t="str">
        <f t="shared" ca="1" si="415"/>
        <v/>
      </c>
      <c r="DX214" s="320">
        <f t="shared" ca="1" si="442"/>
        <v>0</v>
      </c>
      <c r="DY214" s="320">
        <f t="shared" ca="1" si="442"/>
        <v>0</v>
      </c>
      <c r="DZ214" s="320">
        <f t="shared" ca="1" si="442"/>
        <v>0</v>
      </c>
      <c r="EA214" s="320">
        <f t="shared" ca="1" si="442"/>
        <v>0</v>
      </c>
      <c r="EB214" s="320">
        <f t="shared" ca="1" si="442"/>
        <v>0</v>
      </c>
      <c r="EC214" s="320">
        <f t="shared" ca="1" si="442"/>
        <v>0</v>
      </c>
      <c r="ED214" s="320">
        <f t="shared" ca="1" si="442"/>
        <v>0</v>
      </c>
      <c r="EE214" s="320">
        <f t="shared" ca="1" si="442"/>
        <v>0</v>
      </c>
      <c r="EF214" s="320">
        <f t="shared" ca="1" si="442"/>
        <v>0</v>
      </c>
      <c r="EG214" s="320">
        <f t="shared" ca="1" si="442"/>
        <v>0</v>
      </c>
      <c r="EH214" s="320">
        <f t="shared" ca="1" si="442"/>
        <v>0</v>
      </c>
      <c r="EI214" s="320">
        <f t="shared" ca="1" si="442"/>
        <v>0</v>
      </c>
      <c r="EJ214" s="320">
        <f t="shared" ca="1" si="442"/>
        <v>0</v>
      </c>
      <c r="EK214" s="320">
        <f t="shared" ca="1" si="442"/>
        <v>0</v>
      </c>
      <c r="EM214" s="278" t="str">
        <f t="shared" ref="EM214:EM239" ca="1" si="466">IFERROR(IF($EO213="","",IF($EN213&lt;$EO213,EM213,SMALL($FD$11:$FD$239,RANK(EM213,$FD$11:$FD$239,1)+1))),"")</f>
        <v/>
      </c>
      <c r="EN214" s="278" t="str">
        <f t="shared" ca="1" si="432"/>
        <v/>
      </c>
      <c r="EO214" s="278" t="str">
        <f t="shared" ca="1" si="433"/>
        <v/>
      </c>
      <c r="EP214" s="278" t="str">
        <f t="shared" ca="1" si="416"/>
        <v/>
      </c>
      <c r="EQ214" s="278" t="str">
        <f ca="1">IFERROR(INDEX('郵便番号（石川県）'!$A$3:$F$2574,MATCH(INDIRECT("'("&amp;EM214&amp;")'!E7"),'郵便番号（石川県）'!$A$3:$A$2574,0),6),"")</f>
        <v/>
      </c>
      <c r="ER214" s="278" t="str">
        <f ca="1">IFERROR(INDEX('郵便番号（石川県）'!$A$3:$F$2574,MATCH(INDIRECT("'("&amp;$EM214&amp;")'!E7"),'郵便番号（石川県）'!$A$3:$A$2574,0),5),"")</f>
        <v/>
      </c>
      <c r="ES214" s="278" t="str">
        <f t="shared" ca="1" si="417"/>
        <v/>
      </c>
      <c r="ET214" s="278" t="str">
        <f t="shared" ca="1" si="418"/>
        <v/>
      </c>
      <c r="EU214" s="278" t="str">
        <f t="shared" ca="1" si="419"/>
        <v/>
      </c>
      <c r="EV214" s="278" t="str">
        <f t="shared" ca="1" si="420"/>
        <v/>
      </c>
      <c r="EW214" s="278" t="str">
        <f t="shared" ca="1" si="421"/>
        <v/>
      </c>
      <c r="EX214" s="278" t="str">
        <f t="shared" ca="1" si="422"/>
        <v/>
      </c>
      <c r="EY214" s="278" t="str">
        <f t="shared" ca="1" si="423"/>
        <v/>
      </c>
      <c r="EZ214" s="278" t="str">
        <f t="shared" ca="1" si="424"/>
        <v/>
      </c>
      <c r="FA214" s="278" t="str">
        <f t="shared" ca="1" si="425"/>
        <v/>
      </c>
      <c r="FB214" s="661" t="str">
        <f t="shared" ca="1" si="426"/>
        <v/>
      </c>
      <c r="FC214" s="664">
        <v>204</v>
      </c>
      <c r="FD214" s="279" t="str">
        <f t="shared" ca="1" si="427"/>
        <v/>
      </c>
    </row>
    <row r="215" spans="1:160" ht="34.5" customHeight="1" x14ac:dyDescent="0.15">
      <c r="A215" s="401">
        <f t="shared" ca="1" si="24"/>
        <v>0</v>
      </c>
      <c r="B215" s="402">
        <f t="shared" si="366"/>
        <v>1</v>
      </c>
      <c r="C215" s="403">
        <f t="shared" ca="1" si="454"/>
        <v>0</v>
      </c>
      <c r="D215" s="403">
        <f t="shared" ca="1" si="455"/>
        <v>0</v>
      </c>
      <c r="E215" s="403">
        <f t="shared" ca="1" si="456"/>
        <v>0</v>
      </c>
      <c r="F215" s="403">
        <f t="shared" ca="1" si="457"/>
        <v>0</v>
      </c>
      <c r="G215" s="403">
        <f t="shared" ca="1" si="458"/>
        <v>0</v>
      </c>
      <c r="H215" s="403">
        <f t="shared" si="459"/>
        <v>0</v>
      </c>
      <c r="I215" s="403">
        <f t="shared" ca="1" si="460"/>
        <v>0</v>
      </c>
      <c r="J215" s="403">
        <f t="shared" ca="1" si="461"/>
        <v>0</v>
      </c>
      <c r="K215" s="402">
        <f t="shared" ca="1" si="462"/>
        <v>0</v>
      </c>
      <c r="L215" s="402">
        <f t="shared" ca="1" si="463"/>
        <v>0</v>
      </c>
      <c r="M215" s="402">
        <f t="shared" ca="1" si="464"/>
        <v>0</v>
      </c>
      <c r="N215" s="404" t="str">
        <f t="shared" ca="1" si="465"/>
        <v>石川県</v>
      </c>
      <c r="O215" s="63"/>
      <c r="P215" s="145" t="s">
        <v>412</v>
      </c>
      <c r="Q215" s="322" t="str">
        <f t="shared" ca="1" si="368"/>
        <v/>
      </c>
      <c r="R215" s="322" t="str">
        <f t="shared" ca="1" si="369"/>
        <v/>
      </c>
      <c r="S215" s="32" t="str">
        <f t="shared" ca="1" si="452"/>
        <v/>
      </c>
      <c r="T215" s="32" t="str">
        <f t="shared" ca="1" si="453"/>
        <v/>
      </c>
      <c r="U215" s="186" t="str">
        <f t="shared" ca="1" si="370"/>
        <v/>
      </c>
      <c r="V215" s="326">
        <f ca="1">IFERROR(VLOOKUP(U215,'（様式１号）３整理番号表'!$B$4:$H$5,2,FALSE),0)</f>
        <v>0</v>
      </c>
      <c r="W215" s="67">
        <f t="shared" ca="1" si="443"/>
        <v>0</v>
      </c>
      <c r="X215" s="23" t="str">
        <f t="shared" ca="1" si="441"/>
        <v/>
      </c>
      <c r="Y215" s="52" t="str">
        <f t="shared" ca="1" si="371"/>
        <v/>
      </c>
      <c r="Z215" s="68">
        <f ca="1">IFERROR(VLOOKUP(Y215,'（様式１号）３整理番号表'!$B$10:$H$16,2,FALSE),0)</f>
        <v>0</v>
      </c>
      <c r="AA215" s="52" t="str">
        <f t="shared" ca="1" si="372"/>
        <v/>
      </c>
      <c r="AB215" s="52" t="str">
        <f t="shared" ca="1" si="373"/>
        <v/>
      </c>
      <c r="AC215" s="68">
        <f ca="1">IFERROR(VLOOKUP(AB215,'（様式１号）３整理番号表'!$B$21:$H$22,2,FALSE),0)</f>
        <v>0</v>
      </c>
      <c r="AD215" s="52" t="str">
        <f t="shared" ca="1" si="367"/>
        <v/>
      </c>
      <c r="AE215" s="68">
        <f ca="1">IFERROR(VLOOKUP(AD215,'（様式１号）３整理番号表'!$B$26:$H$31,2,FALSE),0)</f>
        <v>0</v>
      </c>
      <c r="AF215" s="52" t="str">
        <f t="shared" ca="1" si="374"/>
        <v/>
      </c>
      <c r="AG215" s="68">
        <f ca="1">IFERROR(VLOOKUP(AF215,'（様式１号）３整理番号表'!$J$5:$N$59,2,FALSE),0)</f>
        <v>0</v>
      </c>
      <c r="AH215" s="51" t="str">
        <f t="shared" ca="1" si="375"/>
        <v/>
      </c>
      <c r="AI215" s="68">
        <f ca="1">IFERROR(VLOOKUP(AH215,'（様式１号）３整理番号表'!$P$5:$R$29,2,FALSE),0)</f>
        <v>0</v>
      </c>
      <c r="AJ215" s="71" t="str">
        <f t="shared" ca="1" si="376"/>
        <v/>
      </c>
      <c r="AK215" s="71" t="str">
        <f t="shared" ca="1" si="377"/>
        <v/>
      </c>
      <c r="AL215" s="71"/>
      <c r="AM215" s="51" t="str">
        <f t="shared" ca="1" si="378"/>
        <v/>
      </c>
      <c r="AN215" s="68">
        <f ca="1">IFERROR(VLOOKUP(AM215,'（様式１号）３整理番号表'!$P$5:$R$29,2,FALSE),0)</f>
        <v>0</v>
      </c>
      <c r="AO215" s="52" t="str">
        <f t="shared" ca="1" si="379"/>
        <v/>
      </c>
      <c r="AP215" s="68">
        <f t="shared" ca="1" si="444"/>
        <v>0</v>
      </c>
      <c r="AQ215" s="52" t="str">
        <f t="shared" ca="1" si="380"/>
        <v/>
      </c>
      <c r="AR215" s="23" t="str">
        <f t="shared" ca="1" si="381"/>
        <v/>
      </c>
      <c r="AS215" s="68" t="str">
        <f t="shared" ca="1" si="445"/>
        <v/>
      </c>
      <c r="AT215" s="188" t="str">
        <f t="shared" ca="1" si="382"/>
        <v/>
      </c>
      <c r="AU215" s="55" t="str">
        <f t="shared" ca="1" si="383"/>
        <v/>
      </c>
      <c r="AV215" s="655" t="str">
        <f t="shared" ca="1" si="362"/>
        <v/>
      </c>
      <c r="AW215" s="655" t="str">
        <f t="shared" ca="1" si="362"/>
        <v/>
      </c>
      <c r="AX215" s="655" t="str">
        <f t="shared" ca="1" si="362"/>
        <v/>
      </c>
      <c r="AY215" s="655" t="str">
        <f t="shared" ca="1" si="362"/>
        <v/>
      </c>
      <c r="AZ215" s="655" t="str">
        <f t="shared" ca="1" si="384"/>
        <v/>
      </c>
      <c r="BA215" s="655" t="str">
        <f t="shared" ca="1" si="363"/>
        <v/>
      </c>
      <c r="BB215" s="655" t="str">
        <f t="shared" ca="1" si="363"/>
        <v/>
      </c>
      <c r="BC215" s="655" t="str">
        <f t="shared" ca="1" si="363"/>
        <v/>
      </c>
      <c r="BD215" s="51" t="str">
        <f t="shared" ca="1" si="385"/>
        <v/>
      </c>
      <c r="BE215" s="52" t="str">
        <f t="shared" ca="1" si="386"/>
        <v/>
      </c>
      <c r="BF215" s="69">
        <f ca="1">IF(BD215&lt;&gt;"",INDEX('（様式１号）３整理番号表'!$AB$7:$AQ$12,MATCH(BD215,'（様式１号）３整理番号表'!$AA$7:$AA$12,0),MATCH(BE215,'（様式１号）３整理番号表'!$AB$6:$AQ$6,0)),0)</f>
        <v>0</v>
      </c>
      <c r="BG215" s="71" t="str">
        <f t="shared" ca="1" si="446"/>
        <v/>
      </c>
      <c r="BH215" s="54" t="str">
        <f t="shared" ca="1" si="447"/>
        <v/>
      </c>
      <c r="BI215" s="55" t="str">
        <f t="shared" ca="1" si="387"/>
        <v/>
      </c>
      <c r="BJ215" s="54" t="str">
        <f t="shared" ca="1" si="388"/>
        <v/>
      </c>
      <c r="BK215" s="53" t="str">
        <f t="shared" ca="1" si="389"/>
        <v/>
      </c>
      <c r="BL215" s="56" t="str">
        <f t="shared" ca="1" si="390"/>
        <v/>
      </c>
      <c r="BM215" s="57" t="str">
        <f t="shared" ca="1" si="391"/>
        <v/>
      </c>
      <c r="BN215" s="58" t="str">
        <f t="shared" ca="1" si="392"/>
        <v/>
      </c>
      <c r="BO215" s="56" t="str">
        <f t="shared" ca="1" si="393"/>
        <v/>
      </c>
      <c r="BP215" s="72" t="str">
        <f t="shared" ca="1" si="394"/>
        <v/>
      </c>
      <c r="BQ215" s="70" t="str">
        <f t="shared" ca="1" si="395"/>
        <v/>
      </c>
      <c r="BR215" s="160" t="str">
        <f t="shared" ca="1" si="428"/>
        <v/>
      </c>
      <c r="BS215" s="638" t="str">
        <f t="shared" ca="1" si="396"/>
        <v/>
      </c>
      <c r="BT215" s="51" t="str">
        <f t="shared" ca="1" si="397"/>
        <v/>
      </c>
      <c r="BU215" s="59" t="str">
        <f t="shared" ca="1" si="398"/>
        <v/>
      </c>
      <c r="BV215" s="60" t="str">
        <f t="shared" ca="1" si="399"/>
        <v/>
      </c>
      <c r="BW215" s="209">
        <f ca="1">IF('ポイント要件確認等（個別表）'!AD215=1,ROUNDDOWN('ポイント要件確認等（個別表）'!AV215,-3),IF('ポイント要件確認等（個別表）'!AD215=2,ROUNDDOWN('ポイント要件確認等（個別表）'!BH215,-3),IF('ポイント要件確認等（個別表）'!AD215=3,ROUNDDOWN('ポイント要件確認等（個別表）'!BT215,-3),0)))</f>
        <v>0</v>
      </c>
      <c r="BX215" s="60" t="str">
        <f t="shared" ca="1" si="400"/>
        <v/>
      </c>
      <c r="BY215" s="210" t="e">
        <f t="shared" ca="1" si="448"/>
        <v>#VALUE!</v>
      </c>
      <c r="BZ215" s="210">
        <f t="shared" ca="1" si="449"/>
        <v>0</v>
      </c>
      <c r="CA215" s="60" t="str">
        <f t="shared" ca="1" si="401"/>
        <v/>
      </c>
      <c r="CB215" s="60" t="str">
        <f t="shared" ca="1" si="402"/>
        <v/>
      </c>
      <c r="CC215" s="636"/>
      <c r="CD215" s="60" t="str">
        <f t="shared" ca="1" si="403"/>
        <v/>
      </c>
      <c r="CE215" s="161" t="str">
        <f t="shared" ca="1" si="404"/>
        <v/>
      </c>
      <c r="CF215" s="225" t="str">
        <f t="shared" ca="1" si="405"/>
        <v>含税額</v>
      </c>
      <c r="CG215" s="226" t="str">
        <f t="shared" ca="1" si="406"/>
        <v/>
      </c>
      <c r="CH215" s="61"/>
      <c r="CI215" s="223"/>
      <c r="CJ215" s="213">
        <v>205</v>
      </c>
      <c r="CK215" s="218"/>
      <c r="CL215" s="51"/>
      <c r="CM215" s="68" t="str">
        <f>IFERROR(VLOOKUP(CL215,'（様式１号）３整理番号表'!$T$5:$V$15,2,FALSE),"")</f>
        <v/>
      </c>
      <c r="CN215" s="52"/>
      <c r="CO215" s="68" t="str">
        <f>IFERROR(VLOOKUP(CN215,'（様式１号）３整理番号表'!$T$19:$V$24,2,FALSE),"")</f>
        <v/>
      </c>
      <c r="CP215" s="52"/>
      <c r="CQ215" s="210">
        <f t="shared" si="450"/>
        <v>0</v>
      </c>
      <c r="CR215" s="227">
        <f t="shared" si="451"/>
        <v>0</v>
      </c>
      <c r="CS215" s="335" t="str">
        <f t="shared" ca="1" si="429"/>
        <v/>
      </c>
      <c r="CT215" s="31" t="str">
        <f t="shared" ca="1" si="407"/>
        <v/>
      </c>
      <c r="CU215" s="30" t="str">
        <f t="shared" ca="1" si="430"/>
        <v/>
      </c>
      <c r="CV215" s="236" t="str">
        <f t="shared" ca="1" si="408"/>
        <v/>
      </c>
      <c r="CW215" s="236" t="str">
        <f t="shared" ca="1" si="409"/>
        <v/>
      </c>
      <c r="CX215" s="236" t="str">
        <f t="shared" ca="1" si="410"/>
        <v/>
      </c>
      <c r="CY215" s="236" t="str">
        <f t="shared" ca="1" si="411"/>
        <v/>
      </c>
      <c r="CZ215" s="296" t="str">
        <f ca="1">IFERROR(VLOOKUP($CS215,'（様式１号）３整理番号表'!$Z$19:$AB$32,3,FALSE),"")</f>
        <v/>
      </c>
      <c r="DA215" s="239" t="str">
        <f t="shared" ca="1" si="412"/>
        <v/>
      </c>
      <c r="DB215" s="5"/>
      <c r="DC215" s="301" t="str">
        <f t="shared" ca="1" si="431"/>
        <v/>
      </c>
      <c r="DD215" s="304" t="str">
        <f t="shared" ca="1" si="434"/>
        <v/>
      </c>
      <c r="DE215" s="293" t="str">
        <f t="shared" ca="1" si="435"/>
        <v/>
      </c>
      <c r="DF215" s="293" t="str">
        <f t="shared" ca="1" si="436"/>
        <v/>
      </c>
      <c r="DG215" s="293" t="str">
        <f t="shared" ca="1" si="437"/>
        <v/>
      </c>
      <c r="DH215" s="293" t="str">
        <f t="shared" ca="1" si="438"/>
        <v/>
      </c>
      <c r="DI215" s="309" t="str">
        <f t="shared" ca="1" si="439"/>
        <v/>
      </c>
      <c r="DJ215" s="315" t="str">
        <f t="shared" ca="1" si="413"/>
        <v/>
      </c>
      <c r="DK215" s="5" t="str">
        <f t="shared" ca="1" si="440"/>
        <v/>
      </c>
      <c r="DL215" s="6"/>
      <c r="DM215" s="304"/>
      <c r="DN215" s="7"/>
      <c r="DO215" s="7"/>
      <c r="DP215" s="7"/>
      <c r="DQ215" s="7"/>
      <c r="DR215" s="298" t="str">
        <f>IFERROR(VLOOKUP($DL215,'（様式１号）３整理番号表'!$Z$19:$AB$32,3,FALSE),"")</f>
        <v/>
      </c>
      <c r="DS215" s="239" t="str">
        <f t="shared" si="414"/>
        <v/>
      </c>
      <c r="DT215" s="5"/>
      <c r="DU215" s="8"/>
      <c r="DV215" s="62" t="str">
        <f t="shared" ca="1" si="415"/>
        <v/>
      </c>
      <c r="DX215" s="320">
        <f t="shared" ca="1" si="442"/>
        <v>0</v>
      </c>
      <c r="DY215" s="320">
        <f t="shared" ca="1" si="442"/>
        <v>0</v>
      </c>
      <c r="DZ215" s="320">
        <f t="shared" ca="1" si="442"/>
        <v>0</v>
      </c>
      <c r="EA215" s="320">
        <f t="shared" ca="1" si="442"/>
        <v>0</v>
      </c>
      <c r="EB215" s="320">
        <f t="shared" ca="1" si="442"/>
        <v>0</v>
      </c>
      <c r="EC215" s="320">
        <f t="shared" ca="1" si="442"/>
        <v>0</v>
      </c>
      <c r="ED215" s="320">
        <f t="shared" ca="1" si="442"/>
        <v>0</v>
      </c>
      <c r="EE215" s="320">
        <f t="shared" ca="1" si="442"/>
        <v>0</v>
      </c>
      <c r="EF215" s="320">
        <f t="shared" ca="1" si="442"/>
        <v>0</v>
      </c>
      <c r="EG215" s="320">
        <f t="shared" ca="1" si="442"/>
        <v>0</v>
      </c>
      <c r="EH215" s="320">
        <f t="shared" ca="1" si="442"/>
        <v>0</v>
      </c>
      <c r="EI215" s="320">
        <f t="shared" ca="1" si="442"/>
        <v>0</v>
      </c>
      <c r="EJ215" s="320">
        <f t="shared" ca="1" si="442"/>
        <v>0</v>
      </c>
      <c r="EK215" s="320">
        <f t="shared" ca="1" si="442"/>
        <v>0</v>
      </c>
      <c r="EM215" s="278" t="str">
        <f t="shared" ca="1" si="466"/>
        <v/>
      </c>
      <c r="EN215" s="278" t="str">
        <f t="shared" ca="1" si="432"/>
        <v/>
      </c>
      <c r="EO215" s="278" t="str">
        <f t="shared" ca="1" si="433"/>
        <v/>
      </c>
      <c r="EP215" s="278" t="str">
        <f t="shared" ca="1" si="416"/>
        <v/>
      </c>
      <c r="EQ215" s="278" t="str">
        <f ca="1">IFERROR(INDEX('郵便番号（石川県）'!$A$3:$F$2574,MATCH(INDIRECT("'("&amp;EM215&amp;")'!E7"),'郵便番号（石川県）'!$A$3:$A$2574,0),6),"")</f>
        <v/>
      </c>
      <c r="ER215" s="278" t="str">
        <f ca="1">IFERROR(INDEX('郵便番号（石川県）'!$A$3:$F$2574,MATCH(INDIRECT("'("&amp;$EM215&amp;")'!E7"),'郵便番号（石川県）'!$A$3:$A$2574,0),5),"")</f>
        <v/>
      </c>
      <c r="ES215" s="278" t="str">
        <f t="shared" ca="1" si="417"/>
        <v/>
      </c>
      <c r="ET215" s="278" t="str">
        <f t="shared" ca="1" si="418"/>
        <v/>
      </c>
      <c r="EU215" s="278" t="str">
        <f t="shared" ca="1" si="419"/>
        <v/>
      </c>
      <c r="EV215" s="278" t="str">
        <f t="shared" ca="1" si="420"/>
        <v/>
      </c>
      <c r="EW215" s="278" t="str">
        <f t="shared" ca="1" si="421"/>
        <v/>
      </c>
      <c r="EX215" s="278" t="str">
        <f t="shared" ca="1" si="422"/>
        <v/>
      </c>
      <c r="EY215" s="278" t="str">
        <f t="shared" ca="1" si="423"/>
        <v/>
      </c>
      <c r="EZ215" s="278" t="str">
        <f t="shared" ca="1" si="424"/>
        <v/>
      </c>
      <c r="FA215" s="278" t="str">
        <f t="shared" ca="1" si="425"/>
        <v/>
      </c>
      <c r="FB215" s="661" t="str">
        <f t="shared" ca="1" si="426"/>
        <v/>
      </c>
      <c r="FC215" s="663">
        <v>205</v>
      </c>
      <c r="FD215" s="279" t="str">
        <f t="shared" ca="1" si="427"/>
        <v/>
      </c>
    </row>
    <row r="216" spans="1:160" ht="34.5" customHeight="1" x14ac:dyDescent="0.15">
      <c r="A216" s="401">
        <f t="shared" ca="1" si="24"/>
        <v>0</v>
      </c>
      <c r="B216" s="402">
        <f t="shared" si="366"/>
        <v>1</v>
      </c>
      <c r="C216" s="403">
        <f t="shared" ca="1" si="454"/>
        <v>0</v>
      </c>
      <c r="D216" s="403">
        <f t="shared" ca="1" si="455"/>
        <v>0</v>
      </c>
      <c r="E216" s="403">
        <f t="shared" ca="1" si="456"/>
        <v>0</v>
      </c>
      <c r="F216" s="403">
        <f t="shared" ca="1" si="457"/>
        <v>0</v>
      </c>
      <c r="G216" s="403">
        <f t="shared" ca="1" si="458"/>
        <v>0</v>
      </c>
      <c r="H216" s="403">
        <f t="shared" si="459"/>
        <v>0</v>
      </c>
      <c r="I216" s="403">
        <f t="shared" ca="1" si="460"/>
        <v>0</v>
      </c>
      <c r="J216" s="403">
        <f t="shared" ca="1" si="461"/>
        <v>0</v>
      </c>
      <c r="K216" s="402">
        <f t="shared" ca="1" si="462"/>
        <v>0</v>
      </c>
      <c r="L216" s="402">
        <f t="shared" ca="1" si="463"/>
        <v>0</v>
      </c>
      <c r="M216" s="402">
        <f t="shared" ca="1" si="464"/>
        <v>0</v>
      </c>
      <c r="N216" s="404" t="str">
        <f t="shared" ca="1" si="465"/>
        <v>石川県</v>
      </c>
      <c r="O216" s="63"/>
      <c r="P216" s="145" t="s">
        <v>412</v>
      </c>
      <c r="Q216" s="322" t="str">
        <f t="shared" ca="1" si="368"/>
        <v/>
      </c>
      <c r="R216" s="322" t="str">
        <f t="shared" ca="1" si="369"/>
        <v/>
      </c>
      <c r="S216" s="32" t="str">
        <f t="shared" ca="1" si="452"/>
        <v/>
      </c>
      <c r="T216" s="32" t="str">
        <f t="shared" ca="1" si="453"/>
        <v/>
      </c>
      <c r="U216" s="186" t="str">
        <f t="shared" ca="1" si="370"/>
        <v/>
      </c>
      <c r="V216" s="326">
        <f ca="1">IFERROR(VLOOKUP(U216,'（様式１号）３整理番号表'!$B$4:$H$5,2,FALSE),0)</f>
        <v>0</v>
      </c>
      <c r="W216" s="67">
        <f t="shared" ca="1" si="443"/>
        <v>0</v>
      </c>
      <c r="X216" s="23" t="str">
        <f t="shared" ca="1" si="441"/>
        <v/>
      </c>
      <c r="Y216" s="52" t="str">
        <f t="shared" ca="1" si="371"/>
        <v/>
      </c>
      <c r="Z216" s="68">
        <f ca="1">IFERROR(VLOOKUP(Y216,'（様式１号）３整理番号表'!$B$10:$H$16,2,FALSE),0)</f>
        <v>0</v>
      </c>
      <c r="AA216" s="52" t="str">
        <f t="shared" ca="1" si="372"/>
        <v/>
      </c>
      <c r="AB216" s="52" t="str">
        <f t="shared" ca="1" si="373"/>
        <v/>
      </c>
      <c r="AC216" s="68">
        <f ca="1">IFERROR(VLOOKUP(AB216,'（様式１号）３整理番号表'!$B$21:$H$22,2,FALSE),0)</f>
        <v>0</v>
      </c>
      <c r="AD216" s="52" t="str">
        <f t="shared" ca="1" si="367"/>
        <v/>
      </c>
      <c r="AE216" s="68">
        <f ca="1">IFERROR(VLOOKUP(AD216,'（様式１号）３整理番号表'!$B$26:$H$31,2,FALSE),0)</f>
        <v>0</v>
      </c>
      <c r="AF216" s="52" t="str">
        <f t="shared" ca="1" si="374"/>
        <v/>
      </c>
      <c r="AG216" s="68">
        <f ca="1">IFERROR(VLOOKUP(AF216,'（様式１号）３整理番号表'!$J$5:$N$59,2,FALSE),0)</f>
        <v>0</v>
      </c>
      <c r="AH216" s="51" t="str">
        <f t="shared" ca="1" si="375"/>
        <v/>
      </c>
      <c r="AI216" s="68">
        <f ca="1">IFERROR(VLOOKUP(AH216,'（様式１号）３整理番号表'!$P$5:$R$29,2,FALSE),0)</f>
        <v>0</v>
      </c>
      <c r="AJ216" s="71" t="str">
        <f t="shared" ca="1" si="376"/>
        <v/>
      </c>
      <c r="AK216" s="71" t="str">
        <f t="shared" ca="1" si="377"/>
        <v/>
      </c>
      <c r="AL216" s="71"/>
      <c r="AM216" s="51" t="str">
        <f t="shared" ca="1" si="378"/>
        <v/>
      </c>
      <c r="AN216" s="68">
        <f ca="1">IFERROR(VLOOKUP(AM216,'（様式１号）３整理番号表'!$P$5:$R$29,2,FALSE),0)</f>
        <v>0</v>
      </c>
      <c r="AO216" s="52" t="str">
        <f t="shared" ca="1" si="379"/>
        <v/>
      </c>
      <c r="AP216" s="68">
        <f t="shared" ca="1" si="444"/>
        <v>0</v>
      </c>
      <c r="AQ216" s="52" t="str">
        <f t="shared" ca="1" si="380"/>
        <v/>
      </c>
      <c r="AR216" s="23" t="str">
        <f t="shared" ca="1" si="381"/>
        <v/>
      </c>
      <c r="AS216" s="68" t="str">
        <f t="shared" ca="1" si="445"/>
        <v/>
      </c>
      <c r="AT216" s="188" t="str">
        <f t="shared" ca="1" si="382"/>
        <v/>
      </c>
      <c r="AU216" s="55" t="str">
        <f t="shared" ca="1" si="383"/>
        <v/>
      </c>
      <c r="AV216" s="655" t="str">
        <f t="shared" ca="1" si="362"/>
        <v/>
      </c>
      <c r="AW216" s="655" t="str">
        <f t="shared" ca="1" si="362"/>
        <v/>
      </c>
      <c r="AX216" s="655" t="str">
        <f t="shared" ca="1" si="362"/>
        <v/>
      </c>
      <c r="AY216" s="655" t="str">
        <f t="shared" ca="1" si="362"/>
        <v/>
      </c>
      <c r="AZ216" s="655" t="str">
        <f t="shared" ca="1" si="384"/>
        <v/>
      </c>
      <c r="BA216" s="655" t="str">
        <f t="shared" ca="1" si="363"/>
        <v/>
      </c>
      <c r="BB216" s="655" t="str">
        <f t="shared" ca="1" si="363"/>
        <v/>
      </c>
      <c r="BC216" s="655" t="str">
        <f t="shared" ca="1" si="363"/>
        <v/>
      </c>
      <c r="BD216" s="51" t="str">
        <f t="shared" ca="1" si="385"/>
        <v/>
      </c>
      <c r="BE216" s="52" t="str">
        <f t="shared" ca="1" si="386"/>
        <v/>
      </c>
      <c r="BF216" s="69">
        <f ca="1">IF(BD216&lt;&gt;"",INDEX('（様式１号）３整理番号表'!$AB$7:$AQ$12,MATCH(BD216,'（様式１号）３整理番号表'!$AA$7:$AA$12,0),MATCH(BE216,'（様式１号）３整理番号表'!$AB$6:$AQ$6,0)),0)</f>
        <v>0</v>
      </c>
      <c r="BG216" s="71" t="str">
        <f t="shared" ca="1" si="446"/>
        <v/>
      </c>
      <c r="BH216" s="54" t="str">
        <f t="shared" ca="1" si="447"/>
        <v/>
      </c>
      <c r="BI216" s="55" t="str">
        <f t="shared" ca="1" si="387"/>
        <v/>
      </c>
      <c r="BJ216" s="54" t="str">
        <f t="shared" ca="1" si="388"/>
        <v/>
      </c>
      <c r="BK216" s="53" t="str">
        <f t="shared" ca="1" si="389"/>
        <v/>
      </c>
      <c r="BL216" s="56" t="str">
        <f t="shared" ca="1" si="390"/>
        <v/>
      </c>
      <c r="BM216" s="57" t="str">
        <f t="shared" ca="1" si="391"/>
        <v/>
      </c>
      <c r="BN216" s="58" t="str">
        <f t="shared" ca="1" si="392"/>
        <v/>
      </c>
      <c r="BO216" s="56" t="str">
        <f t="shared" ca="1" si="393"/>
        <v/>
      </c>
      <c r="BP216" s="72" t="str">
        <f t="shared" ca="1" si="394"/>
        <v/>
      </c>
      <c r="BQ216" s="70" t="str">
        <f t="shared" ca="1" si="395"/>
        <v/>
      </c>
      <c r="BR216" s="160" t="str">
        <f t="shared" ca="1" si="428"/>
        <v/>
      </c>
      <c r="BS216" s="638" t="str">
        <f t="shared" ca="1" si="396"/>
        <v/>
      </c>
      <c r="BT216" s="51" t="str">
        <f t="shared" ca="1" si="397"/>
        <v/>
      </c>
      <c r="BU216" s="59" t="str">
        <f t="shared" ca="1" si="398"/>
        <v/>
      </c>
      <c r="BV216" s="60" t="str">
        <f t="shared" ca="1" si="399"/>
        <v/>
      </c>
      <c r="BW216" s="209">
        <f ca="1">IF('ポイント要件確認等（個別表）'!AD216=1,ROUNDDOWN('ポイント要件確認等（個別表）'!AV216,-3),IF('ポイント要件確認等（個別表）'!AD216=2,ROUNDDOWN('ポイント要件確認等（個別表）'!BH216,-3),IF('ポイント要件確認等（個別表）'!AD216=3,ROUNDDOWN('ポイント要件確認等（個別表）'!BT216,-3),0)))</f>
        <v>0</v>
      </c>
      <c r="BX216" s="60" t="str">
        <f t="shared" ca="1" si="400"/>
        <v/>
      </c>
      <c r="BY216" s="210" t="e">
        <f t="shared" ca="1" si="448"/>
        <v>#VALUE!</v>
      </c>
      <c r="BZ216" s="210">
        <f t="shared" ca="1" si="449"/>
        <v>0</v>
      </c>
      <c r="CA216" s="60" t="str">
        <f t="shared" ca="1" si="401"/>
        <v/>
      </c>
      <c r="CB216" s="60" t="str">
        <f t="shared" ca="1" si="402"/>
        <v/>
      </c>
      <c r="CC216" s="636"/>
      <c r="CD216" s="60" t="str">
        <f t="shared" ca="1" si="403"/>
        <v/>
      </c>
      <c r="CE216" s="161" t="str">
        <f t="shared" ca="1" si="404"/>
        <v/>
      </c>
      <c r="CF216" s="225" t="str">
        <f t="shared" ca="1" si="405"/>
        <v>含税額</v>
      </c>
      <c r="CG216" s="226" t="str">
        <f t="shared" ca="1" si="406"/>
        <v/>
      </c>
      <c r="CH216" s="61"/>
      <c r="CI216" s="223"/>
      <c r="CJ216" s="213">
        <v>206</v>
      </c>
      <c r="CK216" s="218"/>
      <c r="CL216" s="51"/>
      <c r="CM216" s="68" t="str">
        <f>IFERROR(VLOOKUP(CL216,'（様式１号）３整理番号表'!$T$5:$V$15,2,FALSE),"")</f>
        <v/>
      </c>
      <c r="CN216" s="52"/>
      <c r="CO216" s="68" t="str">
        <f>IFERROR(VLOOKUP(CN216,'（様式１号）３整理番号表'!$T$19:$V$24,2,FALSE),"")</f>
        <v/>
      </c>
      <c r="CP216" s="52"/>
      <c r="CQ216" s="210">
        <f t="shared" si="450"/>
        <v>0</v>
      </c>
      <c r="CR216" s="227">
        <f t="shared" si="451"/>
        <v>0</v>
      </c>
      <c r="CS216" s="335" t="str">
        <f t="shared" ca="1" si="429"/>
        <v/>
      </c>
      <c r="CT216" s="31" t="str">
        <f t="shared" ca="1" si="407"/>
        <v/>
      </c>
      <c r="CU216" s="30" t="str">
        <f t="shared" ca="1" si="430"/>
        <v/>
      </c>
      <c r="CV216" s="236" t="str">
        <f t="shared" ca="1" si="408"/>
        <v/>
      </c>
      <c r="CW216" s="236" t="str">
        <f t="shared" ca="1" si="409"/>
        <v/>
      </c>
      <c r="CX216" s="236" t="str">
        <f t="shared" ca="1" si="410"/>
        <v/>
      </c>
      <c r="CY216" s="236" t="str">
        <f t="shared" ca="1" si="411"/>
        <v/>
      </c>
      <c r="CZ216" s="296" t="str">
        <f ca="1">IFERROR(VLOOKUP($CS216,'（様式１号）３整理番号表'!$Z$19:$AB$32,3,FALSE),"")</f>
        <v/>
      </c>
      <c r="DA216" s="239" t="str">
        <f t="shared" ca="1" si="412"/>
        <v/>
      </c>
      <c r="DB216" s="5"/>
      <c r="DC216" s="301" t="str">
        <f t="shared" ca="1" si="431"/>
        <v/>
      </c>
      <c r="DD216" s="304" t="str">
        <f t="shared" ca="1" si="434"/>
        <v/>
      </c>
      <c r="DE216" s="293" t="str">
        <f t="shared" ca="1" si="435"/>
        <v/>
      </c>
      <c r="DF216" s="293" t="str">
        <f t="shared" ca="1" si="436"/>
        <v/>
      </c>
      <c r="DG216" s="293" t="str">
        <f t="shared" ca="1" si="437"/>
        <v/>
      </c>
      <c r="DH216" s="293" t="str">
        <f t="shared" ca="1" si="438"/>
        <v/>
      </c>
      <c r="DI216" s="309" t="str">
        <f t="shared" ca="1" si="439"/>
        <v/>
      </c>
      <c r="DJ216" s="315" t="str">
        <f t="shared" ca="1" si="413"/>
        <v/>
      </c>
      <c r="DK216" s="5" t="str">
        <f t="shared" ca="1" si="440"/>
        <v/>
      </c>
      <c r="DL216" s="6"/>
      <c r="DM216" s="304"/>
      <c r="DN216" s="7"/>
      <c r="DO216" s="7"/>
      <c r="DP216" s="7"/>
      <c r="DQ216" s="7"/>
      <c r="DR216" s="298" t="str">
        <f>IFERROR(VLOOKUP($DL216,'（様式１号）３整理番号表'!$Z$19:$AB$32,3,FALSE),"")</f>
        <v/>
      </c>
      <c r="DS216" s="239" t="str">
        <f t="shared" si="414"/>
        <v/>
      </c>
      <c r="DT216" s="5"/>
      <c r="DU216" s="8"/>
      <c r="DV216" s="62" t="str">
        <f t="shared" ca="1" si="415"/>
        <v/>
      </c>
      <c r="DX216" s="320">
        <f t="shared" ca="1" si="442"/>
        <v>0</v>
      </c>
      <c r="DY216" s="320">
        <f t="shared" ca="1" si="442"/>
        <v>0</v>
      </c>
      <c r="DZ216" s="320">
        <f t="shared" ca="1" si="442"/>
        <v>0</v>
      </c>
      <c r="EA216" s="320">
        <f t="shared" ca="1" si="442"/>
        <v>0</v>
      </c>
      <c r="EB216" s="320">
        <f t="shared" ca="1" si="442"/>
        <v>0</v>
      </c>
      <c r="EC216" s="320">
        <f t="shared" ca="1" si="442"/>
        <v>0</v>
      </c>
      <c r="ED216" s="320">
        <f t="shared" ca="1" si="442"/>
        <v>0</v>
      </c>
      <c r="EE216" s="320">
        <f t="shared" ca="1" si="442"/>
        <v>0</v>
      </c>
      <c r="EF216" s="320">
        <f t="shared" ca="1" si="442"/>
        <v>0</v>
      </c>
      <c r="EG216" s="320">
        <f t="shared" ca="1" si="442"/>
        <v>0</v>
      </c>
      <c r="EH216" s="320">
        <f t="shared" ca="1" si="442"/>
        <v>0</v>
      </c>
      <c r="EI216" s="320">
        <f t="shared" ca="1" si="442"/>
        <v>0</v>
      </c>
      <c r="EJ216" s="320">
        <f t="shared" ca="1" si="442"/>
        <v>0</v>
      </c>
      <c r="EK216" s="320">
        <f t="shared" ca="1" si="442"/>
        <v>0</v>
      </c>
      <c r="EM216" s="278" t="str">
        <f t="shared" ca="1" si="466"/>
        <v/>
      </c>
      <c r="EN216" s="278" t="str">
        <f t="shared" ca="1" si="432"/>
        <v/>
      </c>
      <c r="EO216" s="278" t="str">
        <f t="shared" ca="1" si="433"/>
        <v/>
      </c>
      <c r="EP216" s="278" t="str">
        <f t="shared" ca="1" si="416"/>
        <v/>
      </c>
      <c r="EQ216" s="278" t="str">
        <f ca="1">IFERROR(INDEX('郵便番号（石川県）'!$A$3:$F$2574,MATCH(INDIRECT("'("&amp;EM216&amp;")'!E7"),'郵便番号（石川県）'!$A$3:$A$2574,0),6),"")</f>
        <v/>
      </c>
      <c r="ER216" s="278" t="str">
        <f ca="1">IFERROR(INDEX('郵便番号（石川県）'!$A$3:$F$2574,MATCH(INDIRECT("'("&amp;$EM216&amp;")'!E7"),'郵便番号（石川県）'!$A$3:$A$2574,0),5),"")</f>
        <v/>
      </c>
      <c r="ES216" s="278" t="str">
        <f t="shared" ca="1" si="417"/>
        <v/>
      </c>
      <c r="ET216" s="278" t="str">
        <f t="shared" ca="1" si="418"/>
        <v/>
      </c>
      <c r="EU216" s="278" t="str">
        <f t="shared" ca="1" si="419"/>
        <v/>
      </c>
      <c r="EV216" s="278" t="str">
        <f t="shared" ca="1" si="420"/>
        <v/>
      </c>
      <c r="EW216" s="278" t="str">
        <f t="shared" ca="1" si="421"/>
        <v/>
      </c>
      <c r="EX216" s="278" t="str">
        <f t="shared" ca="1" si="422"/>
        <v/>
      </c>
      <c r="EY216" s="278" t="str">
        <f t="shared" ca="1" si="423"/>
        <v/>
      </c>
      <c r="EZ216" s="278" t="str">
        <f t="shared" ca="1" si="424"/>
        <v/>
      </c>
      <c r="FA216" s="278" t="str">
        <f t="shared" ca="1" si="425"/>
        <v/>
      </c>
      <c r="FB216" s="661" t="str">
        <f t="shared" ca="1" si="426"/>
        <v/>
      </c>
      <c r="FC216" s="664">
        <v>206</v>
      </c>
      <c r="FD216" s="279" t="str">
        <f t="shared" ca="1" si="427"/>
        <v/>
      </c>
    </row>
    <row r="217" spans="1:160" ht="34.5" customHeight="1" x14ac:dyDescent="0.15">
      <c r="A217" s="401">
        <f t="shared" ca="1" si="24"/>
        <v>0</v>
      </c>
      <c r="B217" s="402">
        <f t="shared" si="366"/>
        <v>1</v>
      </c>
      <c r="C217" s="403">
        <f t="shared" ca="1" si="454"/>
        <v>0</v>
      </c>
      <c r="D217" s="403">
        <f t="shared" ca="1" si="455"/>
        <v>0</v>
      </c>
      <c r="E217" s="403">
        <f t="shared" ca="1" si="456"/>
        <v>0</v>
      </c>
      <c r="F217" s="403">
        <f t="shared" ca="1" si="457"/>
        <v>0</v>
      </c>
      <c r="G217" s="403">
        <f t="shared" ca="1" si="458"/>
        <v>0</v>
      </c>
      <c r="H217" s="403">
        <f t="shared" si="459"/>
        <v>0</v>
      </c>
      <c r="I217" s="403">
        <f t="shared" ca="1" si="460"/>
        <v>0</v>
      </c>
      <c r="J217" s="403">
        <f t="shared" ca="1" si="461"/>
        <v>0</v>
      </c>
      <c r="K217" s="402">
        <f t="shared" ca="1" si="462"/>
        <v>0</v>
      </c>
      <c r="L217" s="402">
        <f t="shared" ca="1" si="463"/>
        <v>0</v>
      </c>
      <c r="M217" s="402">
        <f t="shared" ca="1" si="464"/>
        <v>0</v>
      </c>
      <c r="N217" s="404" t="str">
        <f t="shared" ca="1" si="465"/>
        <v>石川県</v>
      </c>
      <c r="O217" s="63"/>
      <c r="P217" s="145" t="s">
        <v>412</v>
      </c>
      <c r="Q217" s="322" t="str">
        <f t="shared" ca="1" si="368"/>
        <v/>
      </c>
      <c r="R217" s="322" t="str">
        <f t="shared" ca="1" si="369"/>
        <v/>
      </c>
      <c r="S217" s="32" t="str">
        <f t="shared" ca="1" si="452"/>
        <v/>
      </c>
      <c r="T217" s="32" t="str">
        <f t="shared" ca="1" si="453"/>
        <v/>
      </c>
      <c r="U217" s="186" t="str">
        <f t="shared" ca="1" si="370"/>
        <v/>
      </c>
      <c r="V217" s="326">
        <f ca="1">IFERROR(VLOOKUP(U217,'（様式１号）３整理番号表'!$B$4:$H$5,2,FALSE),0)</f>
        <v>0</v>
      </c>
      <c r="W217" s="67">
        <f t="shared" ca="1" si="443"/>
        <v>0</v>
      </c>
      <c r="X217" s="23" t="str">
        <f t="shared" ca="1" si="441"/>
        <v/>
      </c>
      <c r="Y217" s="52" t="str">
        <f t="shared" ca="1" si="371"/>
        <v/>
      </c>
      <c r="Z217" s="68">
        <f ca="1">IFERROR(VLOOKUP(Y217,'（様式１号）３整理番号表'!$B$10:$H$16,2,FALSE),0)</f>
        <v>0</v>
      </c>
      <c r="AA217" s="52" t="str">
        <f t="shared" ca="1" si="372"/>
        <v/>
      </c>
      <c r="AB217" s="52" t="str">
        <f t="shared" ca="1" si="373"/>
        <v/>
      </c>
      <c r="AC217" s="68">
        <f ca="1">IFERROR(VLOOKUP(AB217,'（様式１号）３整理番号表'!$B$21:$H$22,2,FALSE),0)</f>
        <v>0</v>
      </c>
      <c r="AD217" s="52" t="str">
        <f t="shared" ca="1" si="367"/>
        <v/>
      </c>
      <c r="AE217" s="68">
        <f ca="1">IFERROR(VLOOKUP(AD217,'（様式１号）３整理番号表'!$B$26:$H$31,2,FALSE),0)</f>
        <v>0</v>
      </c>
      <c r="AF217" s="52" t="str">
        <f t="shared" ca="1" si="374"/>
        <v/>
      </c>
      <c r="AG217" s="68">
        <f ca="1">IFERROR(VLOOKUP(AF217,'（様式１号）３整理番号表'!$J$5:$N$59,2,FALSE),0)</f>
        <v>0</v>
      </c>
      <c r="AH217" s="51" t="str">
        <f t="shared" ca="1" si="375"/>
        <v/>
      </c>
      <c r="AI217" s="68">
        <f ca="1">IFERROR(VLOOKUP(AH217,'（様式１号）３整理番号表'!$P$5:$R$29,2,FALSE),0)</f>
        <v>0</v>
      </c>
      <c r="AJ217" s="71" t="str">
        <f t="shared" ca="1" si="376"/>
        <v/>
      </c>
      <c r="AK217" s="71" t="str">
        <f t="shared" ca="1" si="377"/>
        <v/>
      </c>
      <c r="AL217" s="71"/>
      <c r="AM217" s="51" t="str">
        <f t="shared" ca="1" si="378"/>
        <v/>
      </c>
      <c r="AN217" s="68">
        <f ca="1">IFERROR(VLOOKUP(AM217,'（様式１号）３整理番号表'!$P$5:$R$29,2,FALSE),0)</f>
        <v>0</v>
      </c>
      <c r="AO217" s="52" t="str">
        <f t="shared" ca="1" si="379"/>
        <v/>
      </c>
      <c r="AP217" s="68">
        <f t="shared" ca="1" si="444"/>
        <v>0</v>
      </c>
      <c r="AQ217" s="52" t="str">
        <f t="shared" ca="1" si="380"/>
        <v/>
      </c>
      <c r="AR217" s="23" t="str">
        <f t="shared" ca="1" si="381"/>
        <v/>
      </c>
      <c r="AS217" s="68" t="str">
        <f t="shared" ca="1" si="445"/>
        <v/>
      </c>
      <c r="AT217" s="188" t="str">
        <f t="shared" ca="1" si="382"/>
        <v/>
      </c>
      <c r="AU217" s="55" t="str">
        <f t="shared" ca="1" si="383"/>
        <v/>
      </c>
      <c r="AV217" s="655" t="str">
        <f t="shared" ca="1" si="362"/>
        <v/>
      </c>
      <c r="AW217" s="655" t="str">
        <f t="shared" ca="1" si="362"/>
        <v/>
      </c>
      <c r="AX217" s="655" t="str">
        <f t="shared" ca="1" si="362"/>
        <v/>
      </c>
      <c r="AY217" s="655" t="str">
        <f t="shared" ca="1" si="362"/>
        <v/>
      </c>
      <c r="AZ217" s="655" t="str">
        <f t="shared" ca="1" si="384"/>
        <v/>
      </c>
      <c r="BA217" s="655" t="str">
        <f t="shared" ca="1" si="363"/>
        <v/>
      </c>
      <c r="BB217" s="655" t="str">
        <f t="shared" ca="1" si="363"/>
        <v/>
      </c>
      <c r="BC217" s="655" t="str">
        <f t="shared" ca="1" si="363"/>
        <v/>
      </c>
      <c r="BD217" s="51" t="str">
        <f t="shared" ca="1" si="385"/>
        <v/>
      </c>
      <c r="BE217" s="52" t="str">
        <f t="shared" ca="1" si="386"/>
        <v/>
      </c>
      <c r="BF217" s="69">
        <f ca="1">IF(BD217&lt;&gt;"",INDEX('（様式１号）３整理番号表'!$AB$7:$AQ$12,MATCH(BD217,'（様式１号）３整理番号表'!$AA$7:$AA$12,0),MATCH(BE217,'（様式１号）３整理番号表'!$AB$6:$AQ$6,0)),0)</f>
        <v>0</v>
      </c>
      <c r="BG217" s="71" t="str">
        <f t="shared" ca="1" si="446"/>
        <v/>
      </c>
      <c r="BH217" s="54" t="str">
        <f t="shared" ca="1" si="447"/>
        <v/>
      </c>
      <c r="BI217" s="55" t="str">
        <f t="shared" ca="1" si="387"/>
        <v/>
      </c>
      <c r="BJ217" s="54" t="str">
        <f t="shared" ca="1" si="388"/>
        <v/>
      </c>
      <c r="BK217" s="53" t="str">
        <f t="shared" ca="1" si="389"/>
        <v/>
      </c>
      <c r="BL217" s="56" t="str">
        <f t="shared" ca="1" si="390"/>
        <v/>
      </c>
      <c r="BM217" s="57" t="str">
        <f t="shared" ca="1" si="391"/>
        <v/>
      </c>
      <c r="BN217" s="58" t="str">
        <f t="shared" ca="1" si="392"/>
        <v/>
      </c>
      <c r="BO217" s="56" t="str">
        <f t="shared" ca="1" si="393"/>
        <v/>
      </c>
      <c r="BP217" s="72" t="str">
        <f t="shared" ca="1" si="394"/>
        <v/>
      </c>
      <c r="BQ217" s="70" t="str">
        <f t="shared" ca="1" si="395"/>
        <v/>
      </c>
      <c r="BR217" s="160" t="str">
        <f t="shared" ca="1" si="428"/>
        <v/>
      </c>
      <c r="BS217" s="638" t="str">
        <f t="shared" ca="1" si="396"/>
        <v/>
      </c>
      <c r="BT217" s="51" t="str">
        <f t="shared" ca="1" si="397"/>
        <v/>
      </c>
      <c r="BU217" s="59" t="str">
        <f t="shared" ca="1" si="398"/>
        <v/>
      </c>
      <c r="BV217" s="60" t="str">
        <f t="shared" ca="1" si="399"/>
        <v/>
      </c>
      <c r="BW217" s="209">
        <f ca="1">IF('ポイント要件確認等（個別表）'!AD217=1,ROUNDDOWN('ポイント要件確認等（個別表）'!AV217,-3),IF('ポイント要件確認等（個別表）'!AD217=2,ROUNDDOWN('ポイント要件確認等（個別表）'!BH217,-3),IF('ポイント要件確認等（個別表）'!AD217=3,ROUNDDOWN('ポイント要件確認等（個別表）'!BT217,-3),0)))</f>
        <v>0</v>
      </c>
      <c r="BX217" s="60" t="str">
        <f t="shared" ca="1" si="400"/>
        <v/>
      </c>
      <c r="BY217" s="210" t="e">
        <f t="shared" ca="1" si="448"/>
        <v>#VALUE!</v>
      </c>
      <c r="BZ217" s="210">
        <f t="shared" ca="1" si="449"/>
        <v>0</v>
      </c>
      <c r="CA217" s="60" t="str">
        <f t="shared" ca="1" si="401"/>
        <v/>
      </c>
      <c r="CB217" s="60" t="str">
        <f t="shared" ca="1" si="402"/>
        <v/>
      </c>
      <c r="CC217" s="636"/>
      <c r="CD217" s="60" t="str">
        <f t="shared" ca="1" si="403"/>
        <v/>
      </c>
      <c r="CE217" s="161" t="str">
        <f t="shared" ca="1" si="404"/>
        <v/>
      </c>
      <c r="CF217" s="225" t="str">
        <f t="shared" ca="1" si="405"/>
        <v>含税額</v>
      </c>
      <c r="CG217" s="226" t="str">
        <f t="shared" ca="1" si="406"/>
        <v/>
      </c>
      <c r="CH217" s="61"/>
      <c r="CI217" s="223"/>
      <c r="CJ217" s="213">
        <v>207</v>
      </c>
      <c r="CK217" s="218"/>
      <c r="CL217" s="51"/>
      <c r="CM217" s="68" t="str">
        <f>IFERROR(VLOOKUP(CL217,'（様式１号）３整理番号表'!$T$5:$V$15,2,FALSE),"")</f>
        <v/>
      </c>
      <c r="CN217" s="52"/>
      <c r="CO217" s="68" t="str">
        <f>IFERROR(VLOOKUP(CN217,'（様式１号）３整理番号表'!$T$19:$V$24,2,FALSE),"")</f>
        <v/>
      </c>
      <c r="CP217" s="52"/>
      <c r="CQ217" s="210">
        <f t="shared" si="450"/>
        <v>0</v>
      </c>
      <c r="CR217" s="227">
        <f t="shared" si="451"/>
        <v>0</v>
      </c>
      <c r="CS217" s="335" t="str">
        <f t="shared" ca="1" si="429"/>
        <v/>
      </c>
      <c r="CT217" s="31" t="str">
        <f t="shared" ca="1" si="407"/>
        <v/>
      </c>
      <c r="CU217" s="30" t="str">
        <f t="shared" ca="1" si="430"/>
        <v/>
      </c>
      <c r="CV217" s="236" t="str">
        <f t="shared" ca="1" si="408"/>
        <v/>
      </c>
      <c r="CW217" s="236" t="str">
        <f t="shared" ca="1" si="409"/>
        <v/>
      </c>
      <c r="CX217" s="236" t="str">
        <f t="shared" ca="1" si="410"/>
        <v/>
      </c>
      <c r="CY217" s="236" t="str">
        <f t="shared" ca="1" si="411"/>
        <v/>
      </c>
      <c r="CZ217" s="296" t="str">
        <f ca="1">IFERROR(VLOOKUP($CS217,'（様式１号）３整理番号表'!$Z$19:$AB$32,3,FALSE),"")</f>
        <v/>
      </c>
      <c r="DA217" s="239" t="str">
        <f t="shared" ca="1" si="412"/>
        <v/>
      </c>
      <c r="DB217" s="5"/>
      <c r="DC217" s="301" t="str">
        <f t="shared" ca="1" si="431"/>
        <v/>
      </c>
      <c r="DD217" s="304" t="str">
        <f t="shared" ca="1" si="434"/>
        <v/>
      </c>
      <c r="DE217" s="293" t="str">
        <f t="shared" ca="1" si="435"/>
        <v/>
      </c>
      <c r="DF217" s="293" t="str">
        <f t="shared" ca="1" si="436"/>
        <v/>
      </c>
      <c r="DG217" s="293" t="str">
        <f t="shared" ca="1" si="437"/>
        <v/>
      </c>
      <c r="DH217" s="293" t="str">
        <f t="shared" ca="1" si="438"/>
        <v/>
      </c>
      <c r="DI217" s="309" t="str">
        <f t="shared" ca="1" si="439"/>
        <v/>
      </c>
      <c r="DJ217" s="315" t="str">
        <f t="shared" ca="1" si="413"/>
        <v/>
      </c>
      <c r="DK217" s="5" t="str">
        <f t="shared" ca="1" si="440"/>
        <v/>
      </c>
      <c r="DL217" s="6"/>
      <c r="DM217" s="304"/>
      <c r="DN217" s="7"/>
      <c r="DO217" s="7"/>
      <c r="DP217" s="7"/>
      <c r="DQ217" s="7"/>
      <c r="DR217" s="298" t="str">
        <f>IFERROR(VLOOKUP($DL217,'（様式１号）３整理番号表'!$Z$19:$AB$32,3,FALSE),"")</f>
        <v/>
      </c>
      <c r="DS217" s="239" t="str">
        <f t="shared" si="414"/>
        <v/>
      </c>
      <c r="DT217" s="5"/>
      <c r="DU217" s="8"/>
      <c r="DV217" s="62" t="str">
        <f t="shared" ca="1" si="415"/>
        <v/>
      </c>
      <c r="DX217" s="320">
        <f t="shared" ca="1" si="442"/>
        <v>0</v>
      </c>
      <c r="DY217" s="320">
        <f t="shared" ca="1" si="442"/>
        <v>0</v>
      </c>
      <c r="DZ217" s="320">
        <f t="shared" ca="1" si="442"/>
        <v>0</v>
      </c>
      <c r="EA217" s="320">
        <f t="shared" ca="1" si="442"/>
        <v>0</v>
      </c>
      <c r="EB217" s="320">
        <f t="shared" ca="1" si="442"/>
        <v>0</v>
      </c>
      <c r="EC217" s="320">
        <f t="shared" ca="1" si="442"/>
        <v>0</v>
      </c>
      <c r="ED217" s="320">
        <f t="shared" ca="1" si="442"/>
        <v>0</v>
      </c>
      <c r="EE217" s="320">
        <f t="shared" ca="1" si="442"/>
        <v>0</v>
      </c>
      <c r="EF217" s="320">
        <f t="shared" ca="1" si="442"/>
        <v>0</v>
      </c>
      <c r="EG217" s="320">
        <f t="shared" ca="1" si="442"/>
        <v>0</v>
      </c>
      <c r="EH217" s="320">
        <f t="shared" ca="1" si="442"/>
        <v>0</v>
      </c>
      <c r="EI217" s="320">
        <f t="shared" ca="1" si="442"/>
        <v>0</v>
      </c>
      <c r="EJ217" s="320">
        <f t="shared" ca="1" si="442"/>
        <v>0</v>
      </c>
      <c r="EK217" s="320">
        <f t="shared" ca="1" si="442"/>
        <v>0</v>
      </c>
      <c r="EM217" s="278" t="str">
        <f t="shared" ca="1" si="466"/>
        <v/>
      </c>
      <c r="EN217" s="278" t="str">
        <f t="shared" ca="1" si="432"/>
        <v/>
      </c>
      <c r="EO217" s="278" t="str">
        <f t="shared" ca="1" si="433"/>
        <v/>
      </c>
      <c r="EP217" s="278" t="str">
        <f t="shared" ca="1" si="416"/>
        <v/>
      </c>
      <c r="EQ217" s="278" t="str">
        <f ca="1">IFERROR(INDEX('郵便番号（石川県）'!$A$3:$F$2574,MATCH(INDIRECT("'("&amp;EM217&amp;")'!E7"),'郵便番号（石川県）'!$A$3:$A$2574,0),6),"")</f>
        <v/>
      </c>
      <c r="ER217" s="278" t="str">
        <f ca="1">IFERROR(INDEX('郵便番号（石川県）'!$A$3:$F$2574,MATCH(INDIRECT("'("&amp;$EM217&amp;")'!E7"),'郵便番号（石川県）'!$A$3:$A$2574,0),5),"")</f>
        <v/>
      </c>
      <c r="ES217" s="278" t="str">
        <f t="shared" ca="1" si="417"/>
        <v/>
      </c>
      <c r="ET217" s="278" t="str">
        <f t="shared" ca="1" si="418"/>
        <v/>
      </c>
      <c r="EU217" s="278" t="str">
        <f t="shared" ca="1" si="419"/>
        <v/>
      </c>
      <c r="EV217" s="278" t="str">
        <f t="shared" ca="1" si="420"/>
        <v/>
      </c>
      <c r="EW217" s="278" t="str">
        <f t="shared" ca="1" si="421"/>
        <v/>
      </c>
      <c r="EX217" s="278" t="str">
        <f t="shared" ca="1" si="422"/>
        <v/>
      </c>
      <c r="EY217" s="278" t="str">
        <f t="shared" ca="1" si="423"/>
        <v/>
      </c>
      <c r="EZ217" s="278" t="str">
        <f t="shared" ca="1" si="424"/>
        <v/>
      </c>
      <c r="FA217" s="278" t="str">
        <f t="shared" ca="1" si="425"/>
        <v/>
      </c>
      <c r="FB217" s="661" t="str">
        <f t="shared" ca="1" si="426"/>
        <v/>
      </c>
      <c r="FC217" s="663">
        <v>207</v>
      </c>
      <c r="FD217" s="279" t="str">
        <f t="shared" ca="1" si="427"/>
        <v/>
      </c>
    </row>
    <row r="218" spans="1:160" ht="34.5" customHeight="1" x14ac:dyDescent="0.15">
      <c r="A218" s="401">
        <f t="shared" ca="1" si="24"/>
        <v>0</v>
      </c>
      <c r="B218" s="402">
        <f t="shared" si="366"/>
        <v>1</v>
      </c>
      <c r="C218" s="403">
        <f t="shared" ca="1" si="454"/>
        <v>0</v>
      </c>
      <c r="D218" s="403">
        <f t="shared" ca="1" si="455"/>
        <v>0</v>
      </c>
      <c r="E218" s="403">
        <f t="shared" ca="1" si="456"/>
        <v>0</v>
      </c>
      <c r="F218" s="403">
        <f t="shared" ca="1" si="457"/>
        <v>0</v>
      </c>
      <c r="G218" s="403">
        <f t="shared" ca="1" si="458"/>
        <v>0</v>
      </c>
      <c r="H218" s="403">
        <f t="shared" si="459"/>
        <v>0</v>
      </c>
      <c r="I218" s="403">
        <f t="shared" ca="1" si="460"/>
        <v>0</v>
      </c>
      <c r="J218" s="403">
        <f t="shared" ca="1" si="461"/>
        <v>0</v>
      </c>
      <c r="K218" s="402">
        <f t="shared" ca="1" si="462"/>
        <v>0</v>
      </c>
      <c r="L218" s="402">
        <f t="shared" ca="1" si="463"/>
        <v>0</v>
      </c>
      <c r="M218" s="402">
        <f t="shared" ca="1" si="464"/>
        <v>0</v>
      </c>
      <c r="N218" s="404" t="str">
        <f t="shared" ca="1" si="465"/>
        <v>石川県</v>
      </c>
      <c r="O218" s="63"/>
      <c r="P218" s="145" t="s">
        <v>412</v>
      </c>
      <c r="Q218" s="322" t="str">
        <f t="shared" ca="1" si="368"/>
        <v/>
      </c>
      <c r="R218" s="322" t="str">
        <f t="shared" ca="1" si="369"/>
        <v/>
      </c>
      <c r="S218" s="32" t="str">
        <f t="shared" ca="1" si="452"/>
        <v/>
      </c>
      <c r="T218" s="32" t="str">
        <f t="shared" ca="1" si="453"/>
        <v/>
      </c>
      <c r="U218" s="186" t="str">
        <f t="shared" ca="1" si="370"/>
        <v/>
      </c>
      <c r="V218" s="326">
        <f ca="1">IFERROR(VLOOKUP(U218,'（様式１号）３整理番号表'!$B$4:$H$5,2,FALSE),0)</f>
        <v>0</v>
      </c>
      <c r="W218" s="67">
        <f t="shared" ca="1" si="443"/>
        <v>0</v>
      </c>
      <c r="X218" s="23" t="str">
        <f t="shared" ca="1" si="441"/>
        <v/>
      </c>
      <c r="Y218" s="52" t="str">
        <f t="shared" ca="1" si="371"/>
        <v/>
      </c>
      <c r="Z218" s="68">
        <f ca="1">IFERROR(VLOOKUP(Y218,'（様式１号）３整理番号表'!$B$10:$H$16,2,FALSE),0)</f>
        <v>0</v>
      </c>
      <c r="AA218" s="52" t="str">
        <f t="shared" ca="1" si="372"/>
        <v/>
      </c>
      <c r="AB218" s="52" t="str">
        <f t="shared" ca="1" si="373"/>
        <v/>
      </c>
      <c r="AC218" s="68">
        <f ca="1">IFERROR(VLOOKUP(AB218,'（様式１号）３整理番号表'!$B$21:$H$22,2,FALSE),0)</f>
        <v>0</v>
      </c>
      <c r="AD218" s="52" t="str">
        <f t="shared" ca="1" si="367"/>
        <v/>
      </c>
      <c r="AE218" s="68">
        <f ca="1">IFERROR(VLOOKUP(AD218,'（様式１号）３整理番号表'!$B$26:$H$31,2,FALSE),0)</f>
        <v>0</v>
      </c>
      <c r="AF218" s="52" t="str">
        <f t="shared" ca="1" si="374"/>
        <v/>
      </c>
      <c r="AG218" s="68">
        <f ca="1">IFERROR(VLOOKUP(AF218,'（様式１号）３整理番号表'!$J$5:$N$59,2,FALSE),0)</f>
        <v>0</v>
      </c>
      <c r="AH218" s="51" t="str">
        <f t="shared" ca="1" si="375"/>
        <v/>
      </c>
      <c r="AI218" s="68">
        <f ca="1">IFERROR(VLOOKUP(AH218,'（様式１号）３整理番号表'!$P$5:$R$29,2,FALSE),0)</f>
        <v>0</v>
      </c>
      <c r="AJ218" s="71" t="str">
        <f t="shared" ca="1" si="376"/>
        <v/>
      </c>
      <c r="AK218" s="71" t="str">
        <f t="shared" ca="1" si="377"/>
        <v/>
      </c>
      <c r="AL218" s="71"/>
      <c r="AM218" s="51" t="str">
        <f t="shared" ca="1" si="378"/>
        <v/>
      </c>
      <c r="AN218" s="68">
        <f ca="1">IFERROR(VLOOKUP(AM218,'（様式１号）３整理番号表'!$P$5:$R$29,2,FALSE),0)</f>
        <v>0</v>
      </c>
      <c r="AO218" s="52" t="str">
        <f t="shared" ca="1" si="379"/>
        <v/>
      </c>
      <c r="AP218" s="68">
        <f t="shared" ca="1" si="444"/>
        <v>0</v>
      </c>
      <c r="AQ218" s="52" t="str">
        <f t="shared" ca="1" si="380"/>
        <v/>
      </c>
      <c r="AR218" s="23" t="str">
        <f t="shared" ca="1" si="381"/>
        <v/>
      </c>
      <c r="AS218" s="68" t="str">
        <f t="shared" ca="1" si="445"/>
        <v/>
      </c>
      <c r="AT218" s="188" t="str">
        <f t="shared" ca="1" si="382"/>
        <v/>
      </c>
      <c r="AU218" s="55" t="str">
        <f t="shared" ca="1" si="383"/>
        <v/>
      </c>
      <c r="AV218" s="655" t="str">
        <f t="shared" ca="1" si="362"/>
        <v/>
      </c>
      <c r="AW218" s="655" t="str">
        <f t="shared" ca="1" si="362"/>
        <v/>
      </c>
      <c r="AX218" s="655" t="str">
        <f t="shared" ca="1" si="362"/>
        <v/>
      </c>
      <c r="AY218" s="655" t="str">
        <f t="shared" ca="1" si="362"/>
        <v/>
      </c>
      <c r="AZ218" s="655" t="str">
        <f t="shared" ca="1" si="384"/>
        <v/>
      </c>
      <c r="BA218" s="655" t="str">
        <f t="shared" ca="1" si="363"/>
        <v/>
      </c>
      <c r="BB218" s="655" t="str">
        <f t="shared" ca="1" si="363"/>
        <v/>
      </c>
      <c r="BC218" s="655" t="str">
        <f t="shared" ca="1" si="363"/>
        <v/>
      </c>
      <c r="BD218" s="51" t="str">
        <f t="shared" ca="1" si="385"/>
        <v/>
      </c>
      <c r="BE218" s="52" t="str">
        <f t="shared" ca="1" si="386"/>
        <v/>
      </c>
      <c r="BF218" s="69">
        <f ca="1">IF(BD218&lt;&gt;"",INDEX('（様式１号）３整理番号表'!$AB$7:$AQ$12,MATCH(BD218,'（様式１号）３整理番号表'!$AA$7:$AA$12,0),MATCH(BE218,'（様式１号）３整理番号表'!$AB$6:$AQ$6,0)),0)</f>
        <v>0</v>
      </c>
      <c r="BG218" s="71" t="str">
        <f t="shared" ca="1" si="446"/>
        <v/>
      </c>
      <c r="BH218" s="54" t="str">
        <f t="shared" ca="1" si="447"/>
        <v/>
      </c>
      <c r="BI218" s="55" t="str">
        <f t="shared" ca="1" si="387"/>
        <v/>
      </c>
      <c r="BJ218" s="54" t="str">
        <f t="shared" ca="1" si="388"/>
        <v/>
      </c>
      <c r="BK218" s="53" t="str">
        <f t="shared" ca="1" si="389"/>
        <v/>
      </c>
      <c r="BL218" s="56" t="str">
        <f t="shared" ca="1" si="390"/>
        <v/>
      </c>
      <c r="BM218" s="57" t="str">
        <f t="shared" ca="1" si="391"/>
        <v/>
      </c>
      <c r="BN218" s="58" t="str">
        <f t="shared" ca="1" si="392"/>
        <v/>
      </c>
      <c r="BO218" s="56" t="str">
        <f t="shared" ca="1" si="393"/>
        <v/>
      </c>
      <c r="BP218" s="72" t="str">
        <f t="shared" ca="1" si="394"/>
        <v/>
      </c>
      <c r="BQ218" s="70" t="str">
        <f t="shared" ca="1" si="395"/>
        <v/>
      </c>
      <c r="BR218" s="160" t="str">
        <f t="shared" ca="1" si="428"/>
        <v/>
      </c>
      <c r="BS218" s="638" t="str">
        <f t="shared" ca="1" si="396"/>
        <v/>
      </c>
      <c r="BT218" s="51" t="str">
        <f t="shared" ca="1" si="397"/>
        <v/>
      </c>
      <c r="BU218" s="59" t="str">
        <f t="shared" ca="1" si="398"/>
        <v/>
      </c>
      <c r="BV218" s="60" t="str">
        <f t="shared" ca="1" si="399"/>
        <v/>
      </c>
      <c r="BW218" s="209">
        <f ca="1">IF('ポイント要件確認等（個別表）'!AD218=1,ROUNDDOWN('ポイント要件確認等（個別表）'!AV218,-3),IF('ポイント要件確認等（個別表）'!AD218=2,ROUNDDOWN('ポイント要件確認等（個別表）'!BH218,-3),IF('ポイント要件確認等（個別表）'!AD218=3,ROUNDDOWN('ポイント要件確認等（個別表）'!BT218,-3),0)))</f>
        <v>0</v>
      </c>
      <c r="BX218" s="60" t="str">
        <f t="shared" ca="1" si="400"/>
        <v/>
      </c>
      <c r="BY218" s="210" t="e">
        <f t="shared" ca="1" si="448"/>
        <v>#VALUE!</v>
      </c>
      <c r="BZ218" s="210">
        <f t="shared" ca="1" si="449"/>
        <v>0</v>
      </c>
      <c r="CA218" s="60" t="str">
        <f t="shared" ca="1" si="401"/>
        <v/>
      </c>
      <c r="CB218" s="60" t="str">
        <f t="shared" ca="1" si="402"/>
        <v/>
      </c>
      <c r="CC218" s="636"/>
      <c r="CD218" s="60" t="str">
        <f t="shared" ca="1" si="403"/>
        <v/>
      </c>
      <c r="CE218" s="161" t="str">
        <f t="shared" ca="1" si="404"/>
        <v/>
      </c>
      <c r="CF218" s="225" t="str">
        <f t="shared" ca="1" si="405"/>
        <v>含税額</v>
      </c>
      <c r="CG218" s="226" t="str">
        <f t="shared" ca="1" si="406"/>
        <v/>
      </c>
      <c r="CH218" s="61"/>
      <c r="CI218" s="223"/>
      <c r="CJ218" s="213">
        <v>208</v>
      </c>
      <c r="CK218" s="218"/>
      <c r="CL218" s="51"/>
      <c r="CM218" s="68" t="str">
        <f>IFERROR(VLOOKUP(CL218,'（様式１号）３整理番号表'!$T$5:$V$15,2,FALSE),"")</f>
        <v/>
      </c>
      <c r="CN218" s="52"/>
      <c r="CO218" s="68" t="str">
        <f>IFERROR(VLOOKUP(CN218,'（様式１号）３整理番号表'!$T$19:$V$24,2,FALSE),"")</f>
        <v/>
      </c>
      <c r="CP218" s="52"/>
      <c r="CQ218" s="210">
        <f t="shared" si="450"/>
        <v>0</v>
      </c>
      <c r="CR218" s="227">
        <f t="shared" si="451"/>
        <v>0</v>
      </c>
      <c r="CS218" s="335" t="str">
        <f t="shared" ca="1" si="429"/>
        <v/>
      </c>
      <c r="CT218" s="31" t="str">
        <f t="shared" ca="1" si="407"/>
        <v/>
      </c>
      <c r="CU218" s="30" t="str">
        <f t="shared" ca="1" si="430"/>
        <v/>
      </c>
      <c r="CV218" s="236" t="str">
        <f t="shared" ca="1" si="408"/>
        <v/>
      </c>
      <c r="CW218" s="236" t="str">
        <f t="shared" ca="1" si="409"/>
        <v/>
      </c>
      <c r="CX218" s="236" t="str">
        <f t="shared" ca="1" si="410"/>
        <v/>
      </c>
      <c r="CY218" s="236" t="str">
        <f t="shared" ca="1" si="411"/>
        <v/>
      </c>
      <c r="CZ218" s="296" t="str">
        <f ca="1">IFERROR(VLOOKUP($CS218,'（様式１号）３整理番号表'!$Z$19:$AB$32,3,FALSE),"")</f>
        <v/>
      </c>
      <c r="DA218" s="239" t="str">
        <f t="shared" ca="1" si="412"/>
        <v/>
      </c>
      <c r="DB218" s="5"/>
      <c r="DC218" s="301" t="str">
        <f t="shared" ca="1" si="431"/>
        <v/>
      </c>
      <c r="DD218" s="304" t="str">
        <f t="shared" ca="1" si="434"/>
        <v/>
      </c>
      <c r="DE218" s="293" t="str">
        <f t="shared" ca="1" si="435"/>
        <v/>
      </c>
      <c r="DF218" s="293" t="str">
        <f t="shared" ca="1" si="436"/>
        <v/>
      </c>
      <c r="DG218" s="293" t="str">
        <f t="shared" ca="1" si="437"/>
        <v/>
      </c>
      <c r="DH218" s="293" t="str">
        <f t="shared" ca="1" si="438"/>
        <v/>
      </c>
      <c r="DI218" s="309" t="str">
        <f t="shared" ca="1" si="439"/>
        <v/>
      </c>
      <c r="DJ218" s="315" t="str">
        <f t="shared" ca="1" si="413"/>
        <v/>
      </c>
      <c r="DK218" s="5" t="str">
        <f t="shared" ca="1" si="440"/>
        <v/>
      </c>
      <c r="DL218" s="6"/>
      <c r="DM218" s="304"/>
      <c r="DN218" s="7"/>
      <c r="DO218" s="7"/>
      <c r="DP218" s="7"/>
      <c r="DQ218" s="7"/>
      <c r="DR218" s="298" t="str">
        <f>IFERROR(VLOOKUP($DL218,'（様式１号）３整理番号表'!$Z$19:$AB$32,3,FALSE),"")</f>
        <v/>
      </c>
      <c r="DS218" s="239" t="str">
        <f t="shared" si="414"/>
        <v/>
      </c>
      <c r="DT218" s="5"/>
      <c r="DU218" s="8"/>
      <c r="DV218" s="62" t="str">
        <f t="shared" ca="1" si="415"/>
        <v/>
      </c>
      <c r="DX218" s="320">
        <f t="shared" ca="1" si="442"/>
        <v>0</v>
      </c>
      <c r="DY218" s="320">
        <f t="shared" ca="1" si="442"/>
        <v>0</v>
      </c>
      <c r="DZ218" s="320">
        <f t="shared" ca="1" si="442"/>
        <v>0</v>
      </c>
      <c r="EA218" s="320">
        <f t="shared" ca="1" si="442"/>
        <v>0</v>
      </c>
      <c r="EB218" s="320">
        <f t="shared" ca="1" si="442"/>
        <v>0</v>
      </c>
      <c r="EC218" s="320">
        <f t="shared" ca="1" si="442"/>
        <v>0</v>
      </c>
      <c r="ED218" s="320">
        <f t="shared" ca="1" si="442"/>
        <v>0</v>
      </c>
      <c r="EE218" s="320">
        <f t="shared" ca="1" si="442"/>
        <v>0</v>
      </c>
      <c r="EF218" s="320">
        <f t="shared" ca="1" si="442"/>
        <v>0</v>
      </c>
      <c r="EG218" s="320">
        <f t="shared" ca="1" si="442"/>
        <v>0</v>
      </c>
      <c r="EH218" s="320">
        <f t="shared" ca="1" si="442"/>
        <v>0</v>
      </c>
      <c r="EI218" s="320">
        <f t="shared" ca="1" si="442"/>
        <v>0</v>
      </c>
      <c r="EJ218" s="320">
        <f t="shared" ca="1" si="442"/>
        <v>0</v>
      </c>
      <c r="EK218" s="320">
        <f t="shared" ca="1" si="442"/>
        <v>0</v>
      </c>
      <c r="EM218" s="278" t="str">
        <f t="shared" ca="1" si="466"/>
        <v/>
      </c>
      <c r="EN218" s="278" t="str">
        <f t="shared" ca="1" si="432"/>
        <v/>
      </c>
      <c r="EO218" s="278" t="str">
        <f t="shared" ca="1" si="433"/>
        <v/>
      </c>
      <c r="EP218" s="278" t="str">
        <f t="shared" ca="1" si="416"/>
        <v/>
      </c>
      <c r="EQ218" s="278" t="str">
        <f ca="1">IFERROR(INDEX('郵便番号（石川県）'!$A$3:$F$2574,MATCH(INDIRECT("'("&amp;EM218&amp;")'!E7"),'郵便番号（石川県）'!$A$3:$A$2574,0),6),"")</f>
        <v/>
      </c>
      <c r="ER218" s="278" t="str">
        <f ca="1">IFERROR(INDEX('郵便番号（石川県）'!$A$3:$F$2574,MATCH(INDIRECT("'("&amp;$EM218&amp;")'!E7"),'郵便番号（石川県）'!$A$3:$A$2574,0),5),"")</f>
        <v/>
      </c>
      <c r="ES218" s="278" t="str">
        <f t="shared" ca="1" si="417"/>
        <v/>
      </c>
      <c r="ET218" s="278" t="str">
        <f t="shared" ca="1" si="418"/>
        <v/>
      </c>
      <c r="EU218" s="278" t="str">
        <f t="shared" ca="1" si="419"/>
        <v/>
      </c>
      <c r="EV218" s="278" t="str">
        <f t="shared" ca="1" si="420"/>
        <v/>
      </c>
      <c r="EW218" s="278" t="str">
        <f t="shared" ca="1" si="421"/>
        <v/>
      </c>
      <c r="EX218" s="278" t="str">
        <f t="shared" ca="1" si="422"/>
        <v/>
      </c>
      <c r="EY218" s="278" t="str">
        <f t="shared" ca="1" si="423"/>
        <v/>
      </c>
      <c r="EZ218" s="278" t="str">
        <f t="shared" ca="1" si="424"/>
        <v/>
      </c>
      <c r="FA218" s="278" t="str">
        <f t="shared" ca="1" si="425"/>
        <v/>
      </c>
      <c r="FB218" s="661" t="str">
        <f t="shared" ca="1" si="426"/>
        <v/>
      </c>
      <c r="FC218" s="664">
        <v>208</v>
      </c>
      <c r="FD218" s="279" t="str">
        <f t="shared" ca="1" si="427"/>
        <v/>
      </c>
    </row>
    <row r="219" spans="1:160" ht="34.5" customHeight="1" x14ac:dyDescent="0.15">
      <c r="A219" s="401">
        <f t="shared" ca="1" si="24"/>
        <v>0</v>
      </c>
      <c r="B219" s="402">
        <f t="shared" si="366"/>
        <v>1</v>
      </c>
      <c r="C219" s="403">
        <f t="shared" ca="1" si="454"/>
        <v>0</v>
      </c>
      <c r="D219" s="403">
        <f t="shared" ca="1" si="455"/>
        <v>0</v>
      </c>
      <c r="E219" s="403">
        <f t="shared" ca="1" si="456"/>
        <v>0</v>
      </c>
      <c r="F219" s="403">
        <f t="shared" ca="1" si="457"/>
        <v>0</v>
      </c>
      <c r="G219" s="403">
        <f t="shared" ca="1" si="458"/>
        <v>0</v>
      </c>
      <c r="H219" s="403">
        <f t="shared" si="459"/>
        <v>0</v>
      </c>
      <c r="I219" s="403">
        <f t="shared" ca="1" si="460"/>
        <v>0</v>
      </c>
      <c r="J219" s="403">
        <f t="shared" ca="1" si="461"/>
        <v>0</v>
      </c>
      <c r="K219" s="402">
        <f t="shared" ca="1" si="462"/>
        <v>0</v>
      </c>
      <c r="L219" s="402">
        <f t="shared" ca="1" si="463"/>
        <v>0</v>
      </c>
      <c r="M219" s="402">
        <f t="shared" ca="1" si="464"/>
        <v>0</v>
      </c>
      <c r="N219" s="404" t="str">
        <f t="shared" ca="1" si="465"/>
        <v>石川県</v>
      </c>
      <c r="O219" s="63"/>
      <c r="P219" s="145" t="s">
        <v>412</v>
      </c>
      <c r="Q219" s="322" t="str">
        <f t="shared" ca="1" si="368"/>
        <v/>
      </c>
      <c r="R219" s="322" t="str">
        <f t="shared" ca="1" si="369"/>
        <v/>
      </c>
      <c r="S219" s="32" t="str">
        <f t="shared" ca="1" si="452"/>
        <v/>
      </c>
      <c r="T219" s="32" t="str">
        <f t="shared" ca="1" si="453"/>
        <v/>
      </c>
      <c r="U219" s="186" t="str">
        <f t="shared" ca="1" si="370"/>
        <v/>
      </c>
      <c r="V219" s="326">
        <f ca="1">IFERROR(VLOOKUP(U219,'（様式１号）３整理番号表'!$B$4:$H$5,2,FALSE),0)</f>
        <v>0</v>
      </c>
      <c r="W219" s="67">
        <f t="shared" ca="1" si="443"/>
        <v>0</v>
      </c>
      <c r="X219" s="23" t="str">
        <f t="shared" ca="1" si="441"/>
        <v/>
      </c>
      <c r="Y219" s="52" t="str">
        <f t="shared" ca="1" si="371"/>
        <v/>
      </c>
      <c r="Z219" s="68">
        <f ca="1">IFERROR(VLOOKUP(Y219,'（様式１号）３整理番号表'!$B$10:$H$16,2,FALSE),0)</f>
        <v>0</v>
      </c>
      <c r="AA219" s="52" t="str">
        <f t="shared" ca="1" si="372"/>
        <v/>
      </c>
      <c r="AB219" s="52" t="str">
        <f t="shared" ca="1" si="373"/>
        <v/>
      </c>
      <c r="AC219" s="68">
        <f ca="1">IFERROR(VLOOKUP(AB219,'（様式１号）３整理番号表'!$B$21:$H$22,2,FALSE),0)</f>
        <v>0</v>
      </c>
      <c r="AD219" s="52" t="str">
        <f t="shared" ca="1" si="367"/>
        <v/>
      </c>
      <c r="AE219" s="68">
        <f ca="1">IFERROR(VLOOKUP(AD219,'（様式１号）３整理番号表'!$B$26:$H$31,2,FALSE),0)</f>
        <v>0</v>
      </c>
      <c r="AF219" s="52" t="str">
        <f t="shared" ca="1" si="374"/>
        <v/>
      </c>
      <c r="AG219" s="68">
        <f ca="1">IFERROR(VLOOKUP(AF219,'（様式１号）３整理番号表'!$J$5:$N$59,2,FALSE),0)</f>
        <v>0</v>
      </c>
      <c r="AH219" s="51" t="str">
        <f t="shared" ca="1" si="375"/>
        <v/>
      </c>
      <c r="AI219" s="68">
        <f ca="1">IFERROR(VLOOKUP(AH219,'（様式１号）３整理番号表'!$P$5:$R$29,2,FALSE),0)</f>
        <v>0</v>
      </c>
      <c r="AJ219" s="71" t="str">
        <f t="shared" ca="1" si="376"/>
        <v/>
      </c>
      <c r="AK219" s="71" t="str">
        <f t="shared" ca="1" si="377"/>
        <v/>
      </c>
      <c r="AL219" s="71"/>
      <c r="AM219" s="51" t="str">
        <f t="shared" ca="1" si="378"/>
        <v/>
      </c>
      <c r="AN219" s="68">
        <f ca="1">IFERROR(VLOOKUP(AM219,'（様式１号）３整理番号表'!$P$5:$R$29,2,FALSE),0)</f>
        <v>0</v>
      </c>
      <c r="AO219" s="52" t="str">
        <f t="shared" ca="1" si="379"/>
        <v/>
      </c>
      <c r="AP219" s="68">
        <f t="shared" ca="1" si="444"/>
        <v>0</v>
      </c>
      <c r="AQ219" s="52" t="str">
        <f t="shared" ca="1" si="380"/>
        <v/>
      </c>
      <c r="AR219" s="23" t="str">
        <f t="shared" ca="1" si="381"/>
        <v/>
      </c>
      <c r="AS219" s="68" t="str">
        <f t="shared" ca="1" si="445"/>
        <v/>
      </c>
      <c r="AT219" s="188" t="str">
        <f t="shared" ca="1" si="382"/>
        <v/>
      </c>
      <c r="AU219" s="55" t="str">
        <f t="shared" ca="1" si="383"/>
        <v/>
      </c>
      <c r="AV219" s="655" t="str">
        <f t="shared" ca="1" si="362"/>
        <v/>
      </c>
      <c r="AW219" s="655" t="str">
        <f t="shared" ca="1" si="362"/>
        <v/>
      </c>
      <c r="AX219" s="655" t="str">
        <f t="shared" ca="1" si="362"/>
        <v/>
      </c>
      <c r="AY219" s="655" t="str">
        <f t="shared" ref="AW219:AY239" ca="1" si="467">IF($AU219="","",$AU219)</f>
        <v/>
      </c>
      <c r="AZ219" s="655" t="str">
        <f t="shared" ca="1" si="384"/>
        <v/>
      </c>
      <c r="BA219" s="655" t="str">
        <f t="shared" ca="1" si="363"/>
        <v/>
      </c>
      <c r="BB219" s="655" t="str">
        <f t="shared" ca="1" si="363"/>
        <v/>
      </c>
      <c r="BC219" s="655" t="str">
        <f t="shared" ca="1" si="363"/>
        <v/>
      </c>
      <c r="BD219" s="51" t="str">
        <f t="shared" ca="1" si="385"/>
        <v/>
      </c>
      <c r="BE219" s="52" t="str">
        <f t="shared" ca="1" si="386"/>
        <v/>
      </c>
      <c r="BF219" s="69">
        <f ca="1">IF(BD219&lt;&gt;"",INDEX('（様式１号）３整理番号表'!$AB$7:$AQ$12,MATCH(BD219,'（様式１号）３整理番号表'!$AA$7:$AA$12,0),MATCH(BE219,'（様式１号）３整理番号表'!$AB$6:$AQ$6,0)),0)</f>
        <v>0</v>
      </c>
      <c r="BG219" s="71" t="str">
        <f t="shared" ca="1" si="446"/>
        <v/>
      </c>
      <c r="BH219" s="54" t="str">
        <f t="shared" ca="1" si="447"/>
        <v/>
      </c>
      <c r="BI219" s="55" t="str">
        <f t="shared" ca="1" si="387"/>
        <v/>
      </c>
      <c r="BJ219" s="54" t="str">
        <f t="shared" ca="1" si="388"/>
        <v/>
      </c>
      <c r="BK219" s="53" t="str">
        <f t="shared" ca="1" si="389"/>
        <v/>
      </c>
      <c r="BL219" s="56" t="str">
        <f t="shared" ca="1" si="390"/>
        <v/>
      </c>
      <c r="BM219" s="57" t="str">
        <f t="shared" ca="1" si="391"/>
        <v/>
      </c>
      <c r="BN219" s="58" t="str">
        <f t="shared" ca="1" si="392"/>
        <v/>
      </c>
      <c r="BO219" s="56" t="str">
        <f t="shared" ca="1" si="393"/>
        <v/>
      </c>
      <c r="BP219" s="72" t="str">
        <f t="shared" ca="1" si="394"/>
        <v/>
      </c>
      <c r="BQ219" s="70" t="str">
        <f t="shared" ca="1" si="395"/>
        <v/>
      </c>
      <c r="BR219" s="160" t="str">
        <f t="shared" ca="1" si="428"/>
        <v/>
      </c>
      <c r="BS219" s="638" t="str">
        <f t="shared" ca="1" si="396"/>
        <v/>
      </c>
      <c r="BT219" s="51" t="str">
        <f t="shared" ca="1" si="397"/>
        <v/>
      </c>
      <c r="BU219" s="59" t="str">
        <f t="shared" ca="1" si="398"/>
        <v/>
      </c>
      <c r="BV219" s="60" t="str">
        <f t="shared" ca="1" si="399"/>
        <v/>
      </c>
      <c r="BW219" s="209">
        <f ca="1">IF('ポイント要件確認等（個別表）'!AD219=1,ROUNDDOWN('ポイント要件確認等（個別表）'!AV219,-3),IF('ポイント要件確認等（個別表）'!AD219=2,ROUNDDOWN('ポイント要件確認等（個別表）'!BH219,-3),IF('ポイント要件確認等（個別表）'!AD219=3,ROUNDDOWN('ポイント要件確認等（個別表）'!BT219,-3),0)))</f>
        <v>0</v>
      </c>
      <c r="BX219" s="60" t="str">
        <f t="shared" ca="1" si="400"/>
        <v/>
      </c>
      <c r="BY219" s="210" t="e">
        <f t="shared" ca="1" si="448"/>
        <v>#VALUE!</v>
      </c>
      <c r="BZ219" s="210">
        <f t="shared" ca="1" si="449"/>
        <v>0</v>
      </c>
      <c r="CA219" s="60" t="str">
        <f t="shared" ca="1" si="401"/>
        <v/>
      </c>
      <c r="CB219" s="60" t="str">
        <f t="shared" ca="1" si="402"/>
        <v/>
      </c>
      <c r="CC219" s="636"/>
      <c r="CD219" s="60" t="str">
        <f t="shared" ca="1" si="403"/>
        <v/>
      </c>
      <c r="CE219" s="161" t="str">
        <f t="shared" ca="1" si="404"/>
        <v/>
      </c>
      <c r="CF219" s="225" t="str">
        <f t="shared" ca="1" si="405"/>
        <v>含税額</v>
      </c>
      <c r="CG219" s="226" t="str">
        <f t="shared" ca="1" si="406"/>
        <v/>
      </c>
      <c r="CH219" s="61"/>
      <c r="CI219" s="223"/>
      <c r="CJ219" s="213">
        <v>209</v>
      </c>
      <c r="CK219" s="218"/>
      <c r="CL219" s="51"/>
      <c r="CM219" s="68" t="str">
        <f>IFERROR(VLOOKUP(CL219,'（様式１号）３整理番号表'!$T$5:$V$15,2,FALSE),"")</f>
        <v/>
      </c>
      <c r="CN219" s="52"/>
      <c r="CO219" s="68" t="str">
        <f>IFERROR(VLOOKUP(CN219,'（様式１号）３整理番号表'!$T$19:$V$24,2,FALSE),"")</f>
        <v/>
      </c>
      <c r="CP219" s="52"/>
      <c r="CQ219" s="210">
        <f t="shared" si="450"/>
        <v>0</v>
      </c>
      <c r="CR219" s="227">
        <f t="shared" si="451"/>
        <v>0</v>
      </c>
      <c r="CS219" s="335" t="str">
        <f t="shared" ca="1" si="429"/>
        <v/>
      </c>
      <c r="CT219" s="31" t="str">
        <f t="shared" ca="1" si="407"/>
        <v/>
      </c>
      <c r="CU219" s="30" t="str">
        <f t="shared" ca="1" si="430"/>
        <v/>
      </c>
      <c r="CV219" s="236" t="str">
        <f t="shared" ca="1" si="408"/>
        <v/>
      </c>
      <c r="CW219" s="236" t="str">
        <f t="shared" ca="1" si="409"/>
        <v/>
      </c>
      <c r="CX219" s="236" t="str">
        <f t="shared" ca="1" si="410"/>
        <v/>
      </c>
      <c r="CY219" s="236" t="str">
        <f t="shared" ca="1" si="411"/>
        <v/>
      </c>
      <c r="CZ219" s="296" t="str">
        <f ca="1">IFERROR(VLOOKUP($CS219,'（様式１号）３整理番号表'!$Z$19:$AB$32,3,FALSE),"")</f>
        <v/>
      </c>
      <c r="DA219" s="239" t="str">
        <f t="shared" ca="1" si="412"/>
        <v/>
      </c>
      <c r="DB219" s="5"/>
      <c r="DC219" s="301" t="str">
        <f t="shared" ca="1" si="431"/>
        <v/>
      </c>
      <c r="DD219" s="304" t="str">
        <f t="shared" ca="1" si="434"/>
        <v/>
      </c>
      <c r="DE219" s="293" t="str">
        <f t="shared" ca="1" si="435"/>
        <v/>
      </c>
      <c r="DF219" s="293" t="str">
        <f t="shared" ca="1" si="436"/>
        <v/>
      </c>
      <c r="DG219" s="293" t="str">
        <f t="shared" ca="1" si="437"/>
        <v/>
      </c>
      <c r="DH219" s="293" t="str">
        <f t="shared" ca="1" si="438"/>
        <v/>
      </c>
      <c r="DI219" s="309" t="str">
        <f t="shared" ca="1" si="439"/>
        <v/>
      </c>
      <c r="DJ219" s="315" t="str">
        <f t="shared" ca="1" si="413"/>
        <v/>
      </c>
      <c r="DK219" s="5" t="str">
        <f t="shared" ca="1" si="440"/>
        <v/>
      </c>
      <c r="DL219" s="6"/>
      <c r="DM219" s="304"/>
      <c r="DN219" s="7"/>
      <c r="DO219" s="7"/>
      <c r="DP219" s="7"/>
      <c r="DQ219" s="7"/>
      <c r="DR219" s="298" t="str">
        <f>IFERROR(VLOOKUP($DL219,'（様式１号）３整理番号表'!$Z$19:$AB$32,3,FALSE),"")</f>
        <v/>
      </c>
      <c r="DS219" s="239" t="str">
        <f t="shared" si="414"/>
        <v/>
      </c>
      <c r="DT219" s="5"/>
      <c r="DU219" s="8"/>
      <c r="DV219" s="62" t="str">
        <f t="shared" ca="1" si="415"/>
        <v/>
      </c>
      <c r="DX219" s="320">
        <f t="shared" ca="1" si="442"/>
        <v>0</v>
      </c>
      <c r="DY219" s="320">
        <f t="shared" ca="1" si="442"/>
        <v>0</v>
      </c>
      <c r="DZ219" s="320">
        <f t="shared" ca="1" si="442"/>
        <v>0</v>
      </c>
      <c r="EA219" s="320">
        <f t="shared" ca="1" si="442"/>
        <v>0</v>
      </c>
      <c r="EB219" s="320">
        <f t="shared" ca="1" si="442"/>
        <v>0</v>
      </c>
      <c r="EC219" s="320">
        <f t="shared" ca="1" si="442"/>
        <v>0</v>
      </c>
      <c r="ED219" s="320">
        <f t="shared" ca="1" si="442"/>
        <v>0</v>
      </c>
      <c r="EE219" s="320">
        <f t="shared" ca="1" si="442"/>
        <v>0</v>
      </c>
      <c r="EF219" s="320">
        <f t="shared" ca="1" si="442"/>
        <v>0</v>
      </c>
      <c r="EG219" s="320">
        <f t="shared" ca="1" si="442"/>
        <v>0</v>
      </c>
      <c r="EH219" s="320">
        <f t="shared" ca="1" si="442"/>
        <v>0</v>
      </c>
      <c r="EI219" s="320">
        <f t="shared" ca="1" si="442"/>
        <v>0</v>
      </c>
      <c r="EJ219" s="320">
        <f t="shared" ca="1" si="442"/>
        <v>0</v>
      </c>
      <c r="EK219" s="320">
        <f t="shared" ca="1" si="442"/>
        <v>0</v>
      </c>
      <c r="EM219" s="278" t="str">
        <f t="shared" ca="1" si="466"/>
        <v/>
      </c>
      <c r="EN219" s="278" t="str">
        <f t="shared" ca="1" si="432"/>
        <v/>
      </c>
      <c r="EO219" s="278" t="str">
        <f t="shared" ca="1" si="433"/>
        <v/>
      </c>
      <c r="EP219" s="278" t="str">
        <f t="shared" ca="1" si="416"/>
        <v/>
      </c>
      <c r="EQ219" s="278" t="str">
        <f ca="1">IFERROR(INDEX('郵便番号（石川県）'!$A$3:$F$2574,MATCH(INDIRECT("'("&amp;EM219&amp;")'!E7"),'郵便番号（石川県）'!$A$3:$A$2574,0),6),"")</f>
        <v/>
      </c>
      <c r="ER219" s="278" t="str">
        <f ca="1">IFERROR(INDEX('郵便番号（石川県）'!$A$3:$F$2574,MATCH(INDIRECT("'("&amp;$EM219&amp;")'!E7"),'郵便番号（石川県）'!$A$3:$A$2574,0),5),"")</f>
        <v/>
      </c>
      <c r="ES219" s="278" t="str">
        <f t="shared" ca="1" si="417"/>
        <v/>
      </c>
      <c r="ET219" s="278" t="str">
        <f t="shared" ca="1" si="418"/>
        <v/>
      </c>
      <c r="EU219" s="278" t="str">
        <f t="shared" ca="1" si="419"/>
        <v/>
      </c>
      <c r="EV219" s="278" t="str">
        <f t="shared" ca="1" si="420"/>
        <v/>
      </c>
      <c r="EW219" s="278" t="str">
        <f t="shared" ca="1" si="421"/>
        <v/>
      </c>
      <c r="EX219" s="278" t="str">
        <f t="shared" ca="1" si="422"/>
        <v/>
      </c>
      <c r="EY219" s="278" t="str">
        <f t="shared" ca="1" si="423"/>
        <v/>
      </c>
      <c r="EZ219" s="278" t="str">
        <f t="shared" ca="1" si="424"/>
        <v/>
      </c>
      <c r="FA219" s="278" t="str">
        <f t="shared" ca="1" si="425"/>
        <v/>
      </c>
      <c r="FB219" s="661" t="str">
        <f t="shared" ca="1" si="426"/>
        <v/>
      </c>
      <c r="FC219" s="663">
        <v>209</v>
      </c>
      <c r="FD219" s="279" t="str">
        <f t="shared" ca="1" si="427"/>
        <v/>
      </c>
    </row>
    <row r="220" spans="1:160" ht="34.5" customHeight="1" x14ac:dyDescent="0.15">
      <c r="A220" s="401">
        <f t="shared" ca="1" si="24"/>
        <v>0</v>
      </c>
      <c r="B220" s="402">
        <f t="shared" si="366"/>
        <v>1</v>
      </c>
      <c r="C220" s="403">
        <f t="shared" ca="1" si="454"/>
        <v>0</v>
      </c>
      <c r="D220" s="403">
        <f t="shared" ca="1" si="455"/>
        <v>0</v>
      </c>
      <c r="E220" s="403">
        <f t="shared" ca="1" si="456"/>
        <v>0</v>
      </c>
      <c r="F220" s="403">
        <f t="shared" ca="1" si="457"/>
        <v>0</v>
      </c>
      <c r="G220" s="403">
        <f t="shared" ca="1" si="458"/>
        <v>0</v>
      </c>
      <c r="H220" s="403">
        <f t="shared" si="459"/>
        <v>0</v>
      </c>
      <c r="I220" s="403">
        <f t="shared" ca="1" si="460"/>
        <v>0</v>
      </c>
      <c r="J220" s="403">
        <f t="shared" ca="1" si="461"/>
        <v>0</v>
      </c>
      <c r="K220" s="402">
        <f t="shared" ca="1" si="462"/>
        <v>0</v>
      </c>
      <c r="L220" s="402">
        <f t="shared" ca="1" si="463"/>
        <v>0</v>
      </c>
      <c r="M220" s="402">
        <f t="shared" ca="1" si="464"/>
        <v>0</v>
      </c>
      <c r="N220" s="404" t="str">
        <f t="shared" ca="1" si="465"/>
        <v>石川県</v>
      </c>
      <c r="O220" s="63"/>
      <c r="P220" s="145" t="s">
        <v>412</v>
      </c>
      <c r="Q220" s="322" t="str">
        <f t="shared" ca="1" si="368"/>
        <v/>
      </c>
      <c r="R220" s="322" t="str">
        <f t="shared" ca="1" si="369"/>
        <v/>
      </c>
      <c r="S220" s="32" t="str">
        <f t="shared" ca="1" si="452"/>
        <v/>
      </c>
      <c r="T220" s="32" t="str">
        <f t="shared" ca="1" si="453"/>
        <v/>
      </c>
      <c r="U220" s="186" t="str">
        <f t="shared" ca="1" si="370"/>
        <v/>
      </c>
      <c r="V220" s="326">
        <f ca="1">IFERROR(VLOOKUP(U220,'（様式１号）３整理番号表'!$B$4:$H$5,2,FALSE),0)</f>
        <v>0</v>
      </c>
      <c r="W220" s="67">
        <f t="shared" ca="1" si="443"/>
        <v>0</v>
      </c>
      <c r="X220" s="23" t="str">
        <f t="shared" ca="1" si="441"/>
        <v/>
      </c>
      <c r="Y220" s="52" t="str">
        <f t="shared" ca="1" si="371"/>
        <v/>
      </c>
      <c r="Z220" s="68">
        <f ca="1">IFERROR(VLOOKUP(Y220,'（様式１号）３整理番号表'!$B$10:$H$16,2,FALSE),0)</f>
        <v>0</v>
      </c>
      <c r="AA220" s="52" t="str">
        <f t="shared" ca="1" si="372"/>
        <v/>
      </c>
      <c r="AB220" s="52" t="str">
        <f t="shared" ca="1" si="373"/>
        <v/>
      </c>
      <c r="AC220" s="68">
        <f ca="1">IFERROR(VLOOKUP(AB220,'（様式１号）３整理番号表'!$B$21:$H$22,2,FALSE),0)</f>
        <v>0</v>
      </c>
      <c r="AD220" s="52" t="str">
        <f t="shared" ca="1" si="367"/>
        <v/>
      </c>
      <c r="AE220" s="68">
        <f ca="1">IFERROR(VLOOKUP(AD220,'（様式１号）３整理番号表'!$B$26:$H$31,2,FALSE),0)</f>
        <v>0</v>
      </c>
      <c r="AF220" s="52" t="str">
        <f t="shared" ca="1" si="374"/>
        <v/>
      </c>
      <c r="AG220" s="68">
        <f ca="1">IFERROR(VLOOKUP(AF220,'（様式１号）３整理番号表'!$J$5:$N$59,2,FALSE),0)</f>
        <v>0</v>
      </c>
      <c r="AH220" s="51" t="str">
        <f t="shared" ca="1" si="375"/>
        <v/>
      </c>
      <c r="AI220" s="68">
        <f ca="1">IFERROR(VLOOKUP(AH220,'（様式１号）３整理番号表'!$P$5:$R$29,2,FALSE),0)</f>
        <v>0</v>
      </c>
      <c r="AJ220" s="71" t="str">
        <f t="shared" ca="1" si="376"/>
        <v/>
      </c>
      <c r="AK220" s="71" t="str">
        <f t="shared" ca="1" si="377"/>
        <v/>
      </c>
      <c r="AL220" s="71"/>
      <c r="AM220" s="51" t="str">
        <f t="shared" ca="1" si="378"/>
        <v/>
      </c>
      <c r="AN220" s="68">
        <f ca="1">IFERROR(VLOOKUP(AM220,'（様式１号）３整理番号表'!$P$5:$R$29,2,FALSE),0)</f>
        <v>0</v>
      </c>
      <c r="AO220" s="52" t="str">
        <f t="shared" ca="1" si="379"/>
        <v/>
      </c>
      <c r="AP220" s="68">
        <f t="shared" ca="1" si="444"/>
        <v>0</v>
      </c>
      <c r="AQ220" s="52" t="str">
        <f t="shared" ca="1" si="380"/>
        <v/>
      </c>
      <c r="AR220" s="23" t="str">
        <f t="shared" ca="1" si="381"/>
        <v/>
      </c>
      <c r="AS220" s="68" t="str">
        <f t="shared" ca="1" si="445"/>
        <v/>
      </c>
      <c r="AT220" s="188" t="str">
        <f t="shared" ca="1" si="382"/>
        <v/>
      </c>
      <c r="AU220" s="55" t="str">
        <f t="shared" ca="1" si="383"/>
        <v/>
      </c>
      <c r="AV220" s="655" t="str">
        <f t="shared" ref="AV220:AV239" ca="1" si="468">IF($AU220="","",$AU220)</f>
        <v/>
      </c>
      <c r="AW220" s="655" t="str">
        <f t="shared" ca="1" si="467"/>
        <v/>
      </c>
      <c r="AX220" s="655" t="str">
        <f t="shared" ca="1" si="467"/>
        <v/>
      </c>
      <c r="AY220" s="655" t="str">
        <f t="shared" ca="1" si="467"/>
        <v/>
      </c>
      <c r="AZ220" s="655" t="str">
        <f t="shared" ca="1" si="384"/>
        <v/>
      </c>
      <c r="BA220" s="655" t="str">
        <f t="shared" ref="BA220:BC239" ca="1" si="469">IF($AZ220="","",$AZ220)</f>
        <v/>
      </c>
      <c r="BB220" s="655" t="str">
        <f t="shared" ca="1" si="469"/>
        <v/>
      </c>
      <c r="BC220" s="655" t="str">
        <f t="shared" ca="1" si="469"/>
        <v/>
      </c>
      <c r="BD220" s="51" t="str">
        <f t="shared" ca="1" si="385"/>
        <v/>
      </c>
      <c r="BE220" s="52" t="str">
        <f t="shared" ca="1" si="386"/>
        <v/>
      </c>
      <c r="BF220" s="69">
        <f ca="1">IF(BD220&lt;&gt;"",INDEX('（様式１号）３整理番号表'!$AB$7:$AQ$12,MATCH(BD220,'（様式１号）３整理番号表'!$AA$7:$AA$12,0),MATCH(BE220,'（様式１号）３整理番号表'!$AB$6:$AQ$6,0)),0)</f>
        <v>0</v>
      </c>
      <c r="BG220" s="71" t="str">
        <f t="shared" ca="1" si="446"/>
        <v/>
      </c>
      <c r="BH220" s="54" t="str">
        <f t="shared" ca="1" si="447"/>
        <v/>
      </c>
      <c r="BI220" s="55" t="str">
        <f t="shared" ca="1" si="387"/>
        <v/>
      </c>
      <c r="BJ220" s="54" t="str">
        <f t="shared" ca="1" si="388"/>
        <v/>
      </c>
      <c r="BK220" s="53" t="str">
        <f t="shared" ca="1" si="389"/>
        <v/>
      </c>
      <c r="BL220" s="56" t="str">
        <f t="shared" ca="1" si="390"/>
        <v/>
      </c>
      <c r="BM220" s="57" t="str">
        <f t="shared" ca="1" si="391"/>
        <v/>
      </c>
      <c r="BN220" s="58" t="str">
        <f t="shared" ca="1" si="392"/>
        <v/>
      </c>
      <c r="BO220" s="56" t="str">
        <f t="shared" ca="1" si="393"/>
        <v/>
      </c>
      <c r="BP220" s="72" t="str">
        <f t="shared" ca="1" si="394"/>
        <v/>
      </c>
      <c r="BQ220" s="70" t="str">
        <f t="shared" ca="1" si="395"/>
        <v/>
      </c>
      <c r="BR220" s="160" t="str">
        <f t="shared" ca="1" si="428"/>
        <v/>
      </c>
      <c r="BS220" s="638" t="str">
        <f t="shared" ca="1" si="396"/>
        <v/>
      </c>
      <c r="BT220" s="51" t="str">
        <f t="shared" ca="1" si="397"/>
        <v/>
      </c>
      <c r="BU220" s="59" t="str">
        <f t="shared" ca="1" si="398"/>
        <v/>
      </c>
      <c r="BV220" s="60" t="str">
        <f t="shared" ca="1" si="399"/>
        <v/>
      </c>
      <c r="BW220" s="209">
        <f ca="1">IF('ポイント要件確認等（個別表）'!AD220=1,ROUNDDOWN('ポイント要件確認等（個別表）'!AV220,-3),IF('ポイント要件確認等（個別表）'!AD220=2,ROUNDDOWN('ポイント要件確認等（個別表）'!BH220,-3),IF('ポイント要件確認等（個別表）'!AD220=3,ROUNDDOWN('ポイント要件確認等（個別表）'!BT220,-3),0)))</f>
        <v>0</v>
      </c>
      <c r="BX220" s="60" t="str">
        <f t="shared" ca="1" si="400"/>
        <v/>
      </c>
      <c r="BY220" s="210" t="e">
        <f t="shared" ca="1" si="448"/>
        <v>#VALUE!</v>
      </c>
      <c r="BZ220" s="210">
        <f t="shared" ca="1" si="449"/>
        <v>0</v>
      </c>
      <c r="CA220" s="60" t="str">
        <f t="shared" ca="1" si="401"/>
        <v/>
      </c>
      <c r="CB220" s="60" t="str">
        <f t="shared" ca="1" si="402"/>
        <v/>
      </c>
      <c r="CC220" s="636"/>
      <c r="CD220" s="60" t="str">
        <f t="shared" ca="1" si="403"/>
        <v/>
      </c>
      <c r="CE220" s="161" t="str">
        <f t="shared" ca="1" si="404"/>
        <v/>
      </c>
      <c r="CF220" s="225" t="str">
        <f t="shared" ca="1" si="405"/>
        <v>含税額</v>
      </c>
      <c r="CG220" s="226" t="str">
        <f t="shared" ca="1" si="406"/>
        <v/>
      </c>
      <c r="CH220" s="61"/>
      <c r="CI220" s="223"/>
      <c r="CJ220" s="213">
        <v>210</v>
      </c>
      <c r="CK220" s="218"/>
      <c r="CL220" s="51"/>
      <c r="CM220" s="68" t="str">
        <f>IFERROR(VLOOKUP(CL220,'（様式１号）３整理番号表'!$T$5:$V$15,2,FALSE),"")</f>
        <v/>
      </c>
      <c r="CN220" s="52"/>
      <c r="CO220" s="68" t="str">
        <f>IFERROR(VLOOKUP(CN220,'（様式１号）３整理番号表'!$T$19:$V$24,2,FALSE),"")</f>
        <v/>
      </c>
      <c r="CP220" s="52"/>
      <c r="CQ220" s="210">
        <f t="shared" si="450"/>
        <v>0</v>
      </c>
      <c r="CR220" s="227">
        <f t="shared" si="451"/>
        <v>0</v>
      </c>
      <c r="CS220" s="335" t="str">
        <f t="shared" ca="1" si="429"/>
        <v/>
      </c>
      <c r="CT220" s="31" t="str">
        <f t="shared" ca="1" si="407"/>
        <v/>
      </c>
      <c r="CU220" s="30" t="str">
        <f t="shared" ca="1" si="430"/>
        <v/>
      </c>
      <c r="CV220" s="236" t="str">
        <f t="shared" ca="1" si="408"/>
        <v/>
      </c>
      <c r="CW220" s="236" t="str">
        <f t="shared" ca="1" si="409"/>
        <v/>
      </c>
      <c r="CX220" s="236" t="str">
        <f t="shared" ca="1" si="410"/>
        <v/>
      </c>
      <c r="CY220" s="236" t="str">
        <f t="shared" ca="1" si="411"/>
        <v/>
      </c>
      <c r="CZ220" s="296" t="str">
        <f ca="1">IFERROR(VLOOKUP($CS220,'（様式１号）３整理番号表'!$Z$19:$AB$32,3,FALSE),"")</f>
        <v/>
      </c>
      <c r="DA220" s="239" t="str">
        <f t="shared" ca="1" si="412"/>
        <v/>
      </c>
      <c r="DB220" s="5"/>
      <c r="DC220" s="301" t="str">
        <f t="shared" ca="1" si="431"/>
        <v/>
      </c>
      <c r="DD220" s="304" t="str">
        <f t="shared" ca="1" si="434"/>
        <v/>
      </c>
      <c r="DE220" s="293" t="str">
        <f t="shared" ca="1" si="435"/>
        <v/>
      </c>
      <c r="DF220" s="293" t="str">
        <f t="shared" ca="1" si="436"/>
        <v/>
      </c>
      <c r="DG220" s="293" t="str">
        <f t="shared" ca="1" si="437"/>
        <v/>
      </c>
      <c r="DH220" s="293" t="str">
        <f t="shared" ca="1" si="438"/>
        <v/>
      </c>
      <c r="DI220" s="309" t="str">
        <f t="shared" ca="1" si="439"/>
        <v/>
      </c>
      <c r="DJ220" s="315" t="str">
        <f t="shared" ca="1" si="413"/>
        <v/>
      </c>
      <c r="DK220" s="5" t="str">
        <f t="shared" ca="1" si="440"/>
        <v/>
      </c>
      <c r="DL220" s="6"/>
      <c r="DM220" s="304"/>
      <c r="DN220" s="7"/>
      <c r="DO220" s="7"/>
      <c r="DP220" s="7"/>
      <c r="DQ220" s="7"/>
      <c r="DR220" s="298" t="str">
        <f>IFERROR(VLOOKUP($DL220,'（様式１号）３整理番号表'!$Z$19:$AB$32,3,FALSE),"")</f>
        <v/>
      </c>
      <c r="DS220" s="239" t="str">
        <f t="shared" si="414"/>
        <v/>
      </c>
      <c r="DT220" s="5"/>
      <c r="DU220" s="8"/>
      <c r="DV220" s="62" t="str">
        <f t="shared" ca="1" si="415"/>
        <v/>
      </c>
      <c r="DX220" s="320">
        <f t="shared" ca="1" si="442"/>
        <v>0</v>
      </c>
      <c r="DY220" s="320">
        <f t="shared" ca="1" si="442"/>
        <v>0</v>
      </c>
      <c r="DZ220" s="320">
        <f t="shared" ca="1" si="442"/>
        <v>0</v>
      </c>
      <c r="EA220" s="320">
        <f t="shared" ca="1" si="442"/>
        <v>0</v>
      </c>
      <c r="EB220" s="320">
        <f t="shared" ca="1" si="442"/>
        <v>0</v>
      </c>
      <c r="EC220" s="320">
        <f t="shared" ca="1" si="442"/>
        <v>0</v>
      </c>
      <c r="ED220" s="320">
        <f t="shared" ca="1" si="442"/>
        <v>0</v>
      </c>
      <c r="EE220" s="320">
        <f t="shared" ca="1" si="442"/>
        <v>0</v>
      </c>
      <c r="EF220" s="320">
        <f t="shared" ca="1" si="442"/>
        <v>0</v>
      </c>
      <c r="EG220" s="320">
        <f t="shared" ca="1" si="442"/>
        <v>0</v>
      </c>
      <c r="EH220" s="320">
        <f t="shared" ca="1" si="442"/>
        <v>0</v>
      </c>
      <c r="EI220" s="320">
        <f t="shared" ca="1" si="442"/>
        <v>0</v>
      </c>
      <c r="EJ220" s="320">
        <f t="shared" ca="1" si="442"/>
        <v>0</v>
      </c>
      <c r="EK220" s="320">
        <f t="shared" ca="1" si="442"/>
        <v>0</v>
      </c>
      <c r="EM220" s="278" t="str">
        <f t="shared" ca="1" si="466"/>
        <v/>
      </c>
      <c r="EN220" s="278" t="str">
        <f t="shared" ca="1" si="432"/>
        <v/>
      </c>
      <c r="EO220" s="278" t="str">
        <f t="shared" ca="1" si="433"/>
        <v/>
      </c>
      <c r="EP220" s="278" t="str">
        <f t="shared" ca="1" si="416"/>
        <v/>
      </c>
      <c r="EQ220" s="278" t="str">
        <f ca="1">IFERROR(INDEX('郵便番号（石川県）'!$A$3:$F$2574,MATCH(INDIRECT("'("&amp;EM220&amp;")'!E7"),'郵便番号（石川県）'!$A$3:$A$2574,0),6),"")</f>
        <v/>
      </c>
      <c r="ER220" s="278" t="str">
        <f ca="1">IFERROR(INDEX('郵便番号（石川県）'!$A$3:$F$2574,MATCH(INDIRECT("'("&amp;$EM220&amp;")'!E7"),'郵便番号（石川県）'!$A$3:$A$2574,0),5),"")</f>
        <v/>
      </c>
      <c r="ES220" s="278" t="str">
        <f t="shared" ca="1" si="417"/>
        <v/>
      </c>
      <c r="ET220" s="278" t="str">
        <f t="shared" ca="1" si="418"/>
        <v/>
      </c>
      <c r="EU220" s="278" t="str">
        <f t="shared" ca="1" si="419"/>
        <v/>
      </c>
      <c r="EV220" s="278" t="str">
        <f t="shared" ca="1" si="420"/>
        <v/>
      </c>
      <c r="EW220" s="278" t="str">
        <f t="shared" ca="1" si="421"/>
        <v/>
      </c>
      <c r="EX220" s="278" t="str">
        <f t="shared" ca="1" si="422"/>
        <v/>
      </c>
      <c r="EY220" s="278" t="str">
        <f t="shared" ca="1" si="423"/>
        <v/>
      </c>
      <c r="EZ220" s="278" t="str">
        <f t="shared" ca="1" si="424"/>
        <v/>
      </c>
      <c r="FA220" s="278" t="str">
        <f t="shared" ca="1" si="425"/>
        <v/>
      </c>
      <c r="FB220" s="661" t="str">
        <f t="shared" ca="1" si="426"/>
        <v/>
      </c>
      <c r="FC220" s="664">
        <v>210</v>
      </c>
      <c r="FD220" s="279" t="str">
        <f t="shared" ca="1" si="427"/>
        <v/>
      </c>
    </row>
    <row r="221" spans="1:160" ht="34.5" customHeight="1" x14ac:dyDescent="0.15">
      <c r="A221" s="401">
        <f t="shared" ca="1" si="24"/>
        <v>0</v>
      </c>
      <c r="B221" s="402">
        <f t="shared" si="366"/>
        <v>1</v>
      </c>
      <c r="C221" s="403">
        <f t="shared" ca="1" si="454"/>
        <v>0</v>
      </c>
      <c r="D221" s="403">
        <f t="shared" ca="1" si="455"/>
        <v>0</v>
      </c>
      <c r="E221" s="403">
        <f t="shared" ca="1" si="456"/>
        <v>0</v>
      </c>
      <c r="F221" s="403">
        <f t="shared" ca="1" si="457"/>
        <v>0</v>
      </c>
      <c r="G221" s="403">
        <f t="shared" ca="1" si="458"/>
        <v>0</v>
      </c>
      <c r="H221" s="403">
        <f t="shared" si="459"/>
        <v>0</v>
      </c>
      <c r="I221" s="403">
        <f t="shared" ca="1" si="460"/>
        <v>0</v>
      </c>
      <c r="J221" s="403">
        <f t="shared" ca="1" si="461"/>
        <v>0</v>
      </c>
      <c r="K221" s="402">
        <f t="shared" ca="1" si="462"/>
        <v>0</v>
      </c>
      <c r="L221" s="402">
        <f t="shared" ca="1" si="463"/>
        <v>0</v>
      </c>
      <c r="M221" s="402">
        <f t="shared" ca="1" si="464"/>
        <v>0</v>
      </c>
      <c r="N221" s="404" t="str">
        <f t="shared" ca="1" si="465"/>
        <v>石川県</v>
      </c>
      <c r="O221" s="63"/>
      <c r="P221" s="145" t="s">
        <v>412</v>
      </c>
      <c r="Q221" s="322" t="str">
        <f t="shared" ca="1" si="368"/>
        <v/>
      </c>
      <c r="R221" s="322" t="str">
        <f t="shared" ca="1" si="369"/>
        <v/>
      </c>
      <c r="S221" s="32" t="str">
        <f t="shared" ca="1" si="452"/>
        <v/>
      </c>
      <c r="T221" s="32" t="str">
        <f t="shared" ca="1" si="453"/>
        <v/>
      </c>
      <c r="U221" s="186" t="str">
        <f t="shared" ca="1" si="370"/>
        <v/>
      </c>
      <c r="V221" s="326">
        <f ca="1">IFERROR(VLOOKUP(U221,'（様式１号）３整理番号表'!$B$4:$H$5,2,FALSE),0)</f>
        <v>0</v>
      </c>
      <c r="W221" s="67">
        <f t="shared" ca="1" si="443"/>
        <v>0</v>
      </c>
      <c r="X221" s="23" t="str">
        <f t="shared" ca="1" si="441"/>
        <v/>
      </c>
      <c r="Y221" s="52" t="str">
        <f t="shared" ca="1" si="371"/>
        <v/>
      </c>
      <c r="Z221" s="68">
        <f ca="1">IFERROR(VLOOKUP(Y221,'（様式１号）３整理番号表'!$B$10:$H$16,2,FALSE),0)</f>
        <v>0</v>
      </c>
      <c r="AA221" s="52" t="str">
        <f t="shared" ca="1" si="372"/>
        <v/>
      </c>
      <c r="AB221" s="52" t="str">
        <f t="shared" ca="1" si="373"/>
        <v/>
      </c>
      <c r="AC221" s="68">
        <f ca="1">IFERROR(VLOOKUP(AB221,'（様式１号）３整理番号表'!$B$21:$H$22,2,FALSE),0)</f>
        <v>0</v>
      </c>
      <c r="AD221" s="52" t="str">
        <f t="shared" ca="1" si="367"/>
        <v/>
      </c>
      <c r="AE221" s="68">
        <f ca="1">IFERROR(VLOOKUP(AD221,'（様式１号）３整理番号表'!$B$26:$H$31,2,FALSE),0)</f>
        <v>0</v>
      </c>
      <c r="AF221" s="52" t="str">
        <f t="shared" ca="1" si="374"/>
        <v/>
      </c>
      <c r="AG221" s="68">
        <f ca="1">IFERROR(VLOOKUP(AF221,'（様式１号）３整理番号表'!$J$5:$N$59,2,FALSE),0)</f>
        <v>0</v>
      </c>
      <c r="AH221" s="51" t="str">
        <f t="shared" ca="1" si="375"/>
        <v/>
      </c>
      <c r="AI221" s="68">
        <f ca="1">IFERROR(VLOOKUP(AH221,'（様式１号）３整理番号表'!$P$5:$R$29,2,FALSE),0)</f>
        <v>0</v>
      </c>
      <c r="AJ221" s="71" t="str">
        <f t="shared" ca="1" si="376"/>
        <v/>
      </c>
      <c r="AK221" s="71" t="str">
        <f t="shared" ca="1" si="377"/>
        <v/>
      </c>
      <c r="AL221" s="71"/>
      <c r="AM221" s="51" t="str">
        <f t="shared" ca="1" si="378"/>
        <v/>
      </c>
      <c r="AN221" s="68">
        <f ca="1">IFERROR(VLOOKUP(AM221,'（様式１号）３整理番号表'!$P$5:$R$29,2,FALSE),0)</f>
        <v>0</v>
      </c>
      <c r="AO221" s="52" t="str">
        <f t="shared" ca="1" si="379"/>
        <v/>
      </c>
      <c r="AP221" s="68">
        <f t="shared" ca="1" si="444"/>
        <v>0</v>
      </c>
      <c r="AQ221" s="52" t="str">
        <f t="shared" ca="1" si="380"/>
        <v/>
      </c>
      <c r="AR221" s="23" t="str">
        <f t="shared" ca="1" si="381"/>
        <v/>
      </c>
      <c r="AS221" s="68" t="str">
        <f t="shared" ca="1" si="445"/>
        <v/>
      </c>
      <c r="AT221" s="188" t="str">
        <f t="shared" ca="1" si="382"/>
        <v/>
      </c>
      <c r="AU221" s="55" t="str">
        <f t="shared" ca="1" si="383"/>
        <v/>
      </c>
      <c r="AV221" s="655" t="str">
        <f t="shared" ca="1" si="468"/>
        <v/>
      </c>
      <c r="AW221" s="655" t="str">
        <f t="shared" ca="1" si="467"/>
        <v/>
      </c>
      <c r="AX221" s="655" t="str">
        <f t="shared" ca="1" si="467"/>
        <v/>
      </c>
      <c r="AY221" s="655" t="str">
        <f t="shared" ca="1" si="467"/>
        <v/>
      </c>
      <c r="AZ221" s="655" t="str">
        <f t="shared" ca="1" si="384"/>
        <v/>
      </c>
      <c r="BA221" s="655" t="str">
        <f t="shared" ca="1" si="469"/>
        <v/>
      </c>
      <c r="BB221" s="655" t="str">
        <f t="shared" ca="1" si="469"/>
        <v/>
      </c>
      <c r="BC221" s="655" t="str">
        <f t="shared" ca="1" si="469"/>
        <v/>
      </c>
      <c r="BD221" s="51" t="str">
        <f t="shared" ca="1" si="385"/>
        <v/>
      </c>
      <c r="BE221" s="52" t="str">
        <f t="shared" ca="1" si="386"/>
        <v/>
      </c>
      <c r="BF221" s="69">
        <f ca="1">IF(BD221&lt;&gt;"",INDEX('（様式１号）３整理番号表'!$AB$7:$AQ$12,MATCH(BD221,'（様式１号）３整理番号表'!$AA$7:$AA$12,0),MATCH(BE221,'（様式１号）３整理番号表'!$AB$6:$AQ$6,0)),0)</f>
        <v>0</v>
      </c>
      <c r="BG221" s="71" t="str">
        <f t="shared" ca="1" si="446"/>
        <v/>
      </c>
      <c r="BH221" s="54" t="str">
        <f t="shared" ca="1" si="447"/>
        <v/>
      </c>
      <c r="BI221" s="55" t="str">
        <f t="shared" ca="1" si="387"/>
        <v/>
      </c>
      <c r="BJ221" s="54" t="str">
        <f t="shared" ca="1" si="388"/>
        <v/>
      </c>
      <c r="BK221" s="53" t="str">
        <f t="shared" ca="1" si="389"/>
        <v/>
      </c>
      <c r="BL221" s="56" t="str">
        <f t="shared" ca="1" si="390"/>
        <v/>
      </c>
      <c r="BM221" s="57" t="str">
        <f t="shared" ca="1" si="391"/>
        <v/>
      </c>
      <c r="BN221" s="58" t="str">
        <f t="shared" ca="1" si="392"/>
        <v/>
      </c>
      <c r="BO221" s="56" t="str">
        <f t="shared" ca="1" si="393"/>
        <v/>
      </c>
      <c r="BP221" s="72" t="str">
        <f t="shared" ca="1" si="394"/>
        <v/>
      </c>
      <c r="BQ221" s="70" t="str">
        <f t="shared" ca="1" si="395"/>
        <v/>
      </c>
      <c r="BR221" s="160" t="str">
        <f t="shared" ca="1" si="428"/>
        <v/>
      </c>
      <c r="BS221" s="638" t="str">
        <f t="shared" ca="1" si="396"/>
        <v/>
      </c>
      <c r="BT221" s="51" t="str">
        <f t="shared" ca="1" si="397"/>
        <v/>
      </c>
      <c r="BU221" s="59" t="str">
        <f t="shared" ca="1" si="398"/>
        <v/>
      </c>
      <c r="BV221" s="60" t="str">
        <f t="shared" ca="1" si="399"/>
        <v/>
      </c>
      <c r="BW221" s="209">
        <f ca="1">IF('ポイント要件確認等（個別表）'!AD221=1,ROUNDDOWN('ポイント要件確認等（個別表）'!AV221,-3),IF('ポイント要件確認等（個別表）'!AD221=2,ROUNDDOWN('ポイント要件確認等（個別表）'!BH221,-3),IF('ポイント要件確認等（個別表）'!AD221=3,ROUNDDOWN('ポイント要件確認等（個別表）'!BT221,-3),0)))</f>
        <v>0</v>
      </c>
      <c r="BX221" s="60" t="str">
        <f t="shared" ca="1" si="400"/>
        <v/>
      </c>
      <c r="BY221" s="210" t="e">
        <f t="shared" ca="1" si="448"/>
        <v>#VALUE!</v>
      </c>
      <c r="BZ221" s="210">
        <f t="shared" ca="1" si="449"/>
        <v>0</v>
      </c>
      <c r="CA221" s="60" t="str">
        <f t="shared" ca="1" si="401"/>
        <v/>
      </c>
      <c r="CB221" s="60" t="str">
        <f t="shared" ca="1" si="402"/>
        <v/>
      </c>
      <c r="CC221" s="636"/>
      <c r="CD221" s="60" t="str">
        <f t="shared" ca="1" si="403"/>
        <v/>
      </c>
      <c r="CE221" s="161" t="str">
        <f t="shared" ca="1" si="404"/>
        <v/>
      </c>
      <c r="CF221" s="225" t="str">
        <f t="shared" ca="1" si="405"/>
        <v>含税額</v>
      </c>
      <c r="CG221" s="226" t="str">
        <f t="shared" ca="1" si="406"/>
        <v/>
      </c>
      <c r="CH221" s="61"/>
      <c r="CI221" s="223"/>
      <c r="CJ221" s="213">
        <v>211</v>
      </c>
      <c r="CK221" s="218"/>
      <c r="CL221" s="51"/>
      <c r="CM221" s="68" t="str">
        <f>IFERROR(VLOOKUP(CL221,'（様式１号）３整理番号表'!$T$5:$V$15,2,FALSE),"")</f>
        <v/>
      </c>
      <c r="CN221" s="52"/>
      <c r="CO221" s="68" t="str">
        <f>IFERROR(VLOOKUP(CN221,'（様式１号）３整理番号表'!$T$19:$V$24,2,FALSE),"")</f>
        <v/>
      </c>
      <c r="CP221" s="52"/>
      <c r="CQ221" s="210">
        <f t="shared" si="450"/>
        <v>0</v>
      </c>
      <c r="CR221" s="227">
        <f t="shared" si="451"/>
        <v>0</v>
      </c>
      <c r="CS221" s="335" t="str">
        <f t="shared" ca="1" si="429"/>
        <v/>
      </c>
      <c r="CT221" s="31" t="str">
        <f t="shared" ca="1" si="407"/>
        <v/>
      </c>
      <c r="CU221" s="30" t="str">
        <f t="shared" ca="1" si="430"/>
        <v/>
      </c>
      <c r="CV221" s="236" t="str">
        <f t="shared" ca="1" si="408"/>
        <v/>
      </c>
      <c r="CW221" s="236" t="str">
        <f t="shared" ca="1" si="409"/>
        <v/>
      </c>
      <c r="CX221" s="236" t="str">
        <f t="shared" ca="1" si="410"/>
        <v/>
      </c>
      <c r="CY221" s="236" t="str">
        <f t="shared" ca="1" si="411"/>
        <v/>
      </c>
      <c r="CZ221" s="296" t="str">
        <f ca="1">IFERROR(VLOOKUP($CS221,'（様式１号）３整理番号表'!$Z$19:$AB$32,3,FALSE),"")</f>
        <v/>
      </c>
      <c r="DA221" s="239" t="str">
        <f t="shared" ca="1" si="412"/>
        <v/>
      </c>
      <c r="DB221" s="5"/>
      <c r="DC221" s="301" t="str">
        <f t="shared" ca="1" si="431"/>
        <v/>
      </c>
      <c r="DD221" s="304" t="str">
        <f t="shared" ca="1" si="434"/>
        <v/>
      </c>
      <c r="DE221" s="293" t="str">
        <f t="shared" ca="1" si="435"/>
        <v/>
      </c>
      <c r="DF221" s="293" t="str">
        <f t="shared" ca="1" si="436"/>
        <v/>
      </c>
      <c r="DG221" s="293" t="str">
        <f t="shared" ca="1" si="437"/>
        <v/>
      </c>
      <c r="DH221" s="293" t="str">
        <f t="shared" ca="1" si="438"/>
        <v/>
      </c>
      <c r="DI221" s="309" t="str">
        <f t="shared" ca="1" si="439"/>
        <v/>
      </c>
      <c r="DJ221" s="315" t="str">
        <f t="shared" ca="1" si="413"/>
        <v/>
      </c>
      <c r="DK221" s="5" t="str">
        <f t="shared" ca="1" si="440"/>
        <v/>
      </c>
      <c r="DL221" s="6"/>
      <c r="DM221" s="304"/>
      <c r="DN221" s="7"/>
      <c r="DO221" s="7"/>
      <c r="DP221" s="7"/>
      <c r="DQ221" s="7"/>
      <c r="DR221" s="298" t="str">
        <f>IFERROR(VLOOKUP($DL221,'（様式１号）３整理番号表'!$Z$19:$AB$32,3,FALSE),"")</f>
        <v/>
      </c>
      <c r="DS221" s="239" t="str">
        <f t="shared" si="414"/>
        <v/>
      </c>
      <c r="DT221" s="5"/>
      <c r="DU221" s="8"/>
      <c r="DV221" s="62" t="str">
        <f t="shared" ca="1" si="415"/>
        <v/>
      </c>
      <c r="DX221" s="320">
        <f t="shared" ca="1" si="442"/>
        <v>0</v>
      </c>
      <c r="DY221" s="320">
        <f t="shared" ca="1" si="442"/>
        <v>0</v>
      </c>
      <c r="DZ221" s="320">
        <f t="shared" ca="1" si="442"/>
        <v>0</v>
      </c>
      <c r="EA221" s="320">
        <f t="shared" ca="1" si="442"/>
        <v>0</v>
      </c>
      <c r="EB221" s="320">
        <f t="shared" ca="1" si="442"/>
        <v>0</v>
      </c>
      <c r="EC221" s="320">
        <f t="shared" ca="1" si="442"/>
        <v>0</v>
      </c>
      <c r="ED221" s="320">
        <f t="shared" ca="1" si="442"/>
        <v>0</v>
      </c>
      <c r="EE221" s="320">
        <f t="shared" ca="1" si="442"/>
        <v>0</v>
      </c>
      <c r="EF221" s="320">
        <f t="shared" ca="1" si="442"/>
        <v>0</v>
      </c>
      <c r="EG221" s="320">
        <f t="shared" ca="1" si="442"/>
        <v>0</v>
      </c>
      <c r="EH221" s="320">
        <f t="shared" ca="1" si="442"/>
        <v>0</v>
      </c>
      <c r="EI221" s="320">
        <f t="shared" ca="1" si="442"/>
        <v>0</v>
      </c>
      <c r="EJ221" s="320">
        <f t="shared" ca="1" si="442"/>
        <v>0</v>
      </c>
      <c r="EK221" s="320">
        <f t="shared" ca="1" si="442"/>
        <v>0</v>
      </c>
      <c r="EM221" s="278" t="str">
        <f t="shared" ca="1" si="466"/>
        <v/>
      </c>
      <c r="EN221" s="278" t="str">
        <f t="shared" ca="1" si="432"/>
        <v/>
      </c>
      <c r="EO221" s="278" t="str">
        <f t="shared" ca="1" si="433"/>
        <v/>
      </c>
      <c r="EP221" s="278" t="str">
        <f t="shared" ca="1" si="416"/>
        <v/>
      </c>
      <c r="EQ221" s="278" t="str">
        <f ca="1">IFERROR(INDEX('郵便番号（石川県）'!$A$3:$F$2574,MATCH(INDIRECT("'("&amp;EM221&amp;")'!E7"),'郵便番号（石川県）'!$A$3:$A$2574,0),6),"")</f>
        <v/>
      </c>
      <c r="ER221" s="278" t="str">
        <f ca="1">IFERROR(INDEX('郵便番号（石川県）'!$A$3:$F$2574,MATCH(INDIRECT("'("&amp;$EM221&amp;")'!E7"),'郵便番号（石川県）'!$A$3:$A$2574,0),5),"")</f>
        <v/>
      </c>
      <c r="ES221" s="278" t="str">
        <f t="shared" ca="1" si="417"/>
        <v/>
      </c>
      <c r="ET221" s="278" t="str">
        <f t="shared" ca="1" si="418"/>
        <v/>
      </c>
      <c r="EU221" s="278" t="str">
        <f t="shared" ca="1" si="419"/>
        <v/>
      </c>
      <c r="EV221" s="278" t="str">
        <f t="shared" ca="1" si="420"/>
        <v/>
      </c>
      <c r="EW221" s="278" t="str">
        <f t="shared" ca="1" si="421"/>
        <v/>
      </c>
      <c r="EX221" s="278" t="str">
        <f t="shared" ca="1" si="422"/>
        <v/>
      </c>
      <c r="EY221" s="278" t="str">
        <f t="shared" ca="1" si="423"/>
        <v/>
      </c>
      <c r="EZ221" s="278" t="str">
        <f t="shared" ca="1" si="424"/>
        <v/>
      </c>
      <c r="FA221" s="278" t="str">
        <f t="shared" ca="1" si="425"/>
        <v/>
      </c>
      <c r="FB221" s="661" t="str">
        <f t="shared" ca="1" si="426"/>
        <v/>
      </c>
      <c r="FC221" s="663">
        <v>211</v>
      </c>
      <c r="FD221" s="279" t="str">
        <f t="shared" ca="1" si="427"/>
        <v/>
      </c>
    </row>
    <row r="222" spans="1:160" ht="34.5" customHeight="1" x14ac:dyDescent="0.15">
      <c r="A222" s="401">
        <f t="shared" ca="1" si="24"/>
        <v>0</v>
      </c>
      <c r="B222" s="402">
        <f t="shared" si="366"/>
        <v>1</v>
      </c>
      <c r="C222" s="403">
        <f t="shared" ca="1" si="454"/>
        <v>0</v>
      </c>
      <c r="D222" s="403">
        <f t="shared" ca="1" si="455"/>
        <v>0</v>
      </c>
      <c r="E222" s="403">
        <f t="shared" ca="1" si="456"/>
        <v>0</v>
      </c>
      <c r="F222" s="403">
        <f t="shared" ca="1" si="457"/>
        <v>0</v>
      </c>
      <c r="G222" s="403">
        <f t="shared" ca="1" si="458"/>
        <v>0</v>
      </c>
      <c r="H222" s="403">
        <f t="shared" si="459"/>
        <v>0</v>
      </c>
      <c r="I222" s="403">
        <f t="shared" ca="1" si="460"/>
        <v>0</v>
      </c>
      <c r="J222" s="403">
        <f t="shared" ca="1" si="461"/>
        <v>0</v>
      </c>
      <c r="K222" s="402">
        <f t="shared" ca="1" si="462"/>
        <v>0</v>
      </c>
      <c r="L222" s="402">
        <f t="shared" ca="1" si="463"/>
        <v>0</v>
      </c>
      <c r="M222" s="402">
        <f t="shared" ca="1" si="464"/>
        <v>0</v>
      </c>
      <c r="N222" s="404" t="str">
        <f t="shared" ca="1" si="465"/>
        <v>石川県</v>
      </c>
      <c r="O222" s="63"/>
      <c r="P222" s="145" t="s">
        <v>412</v>
      </c>
      <c r="Q222" s="322" t="str">
        <f t="shared" ca="1" si="368"/>
        <v/>
      </c>
      <c r="R222" s="322" t="str">
        <f t="shared" ca="1" si="369"/>
        <v/>
      </c>
      <c r="S222" s="32" t="str">
        <f t="shared" ca="1" si="452"/>
        <v/>
      </c>
      <c r="T222" s="32" t="str">
        <f t="shared" ca="1" si="453"/>
        <v/>
      </c>
      <c r="U222" s="186" t="str">
        <f t="shared" ca="1" si="370"/>
        <v/>
      </c>
      <c r="V222" s="326">
        <f ca="1">IFERROR(VLOOKUP(U222,'（様式１号）３整理番号表'!$B$4:$H$5,2,FALSE),0)</f>
        <v>0</v>
      </c>
      <c r="W222" s="67">
        <f t="shared" ca="1" si="443"/>
        <v>0</v>
      </c>
      <c r="X222" s="23" t="str">
        <f t="shared" ca="1" si="441"/>
        <v/>
      </c>
      <c r="Y222" s="52" t="str">
        <f t="shared" ca="1" si="371"/>
        <v/>
      </c>
      <c r="Z222" s="68">
        <f ca="1">IFERROR(VLOOKUP(Y222,'（様式１号）３整理番号表'!$B$10:$H$16,2,FALSE),0)</f>
        <v>0</v>
      </c>
      <c r="AA222" s="52" t="str">
        <f t="shared" ca="1" si="372"/>
        <v/>
      </c>
      <c r="AB222" s="52" t="str">
        <f t="shared" ca="1" si="373"/>
        <v/>
      </c>
      <c r="AC222" s="68">
        <f ca="1">IFERROR(VLOOKUP(AB222,'（様式１号）３整理番号表'!$B$21:$H$22,2,FALSE),0)</f>
        <v>0</v>
      </c>
      <c r="AD222" s="52" t="str">
        <f t="shared" ca="1" si="367"/>
        <v/>
      </c>
      <c r="AE222" s="68">
        <f ca="1">IFERROR(VLOOKUP(AD222,'（様式１号）３整理番号表'!$B$26:$H$31,2,FALSE),0)</f>
        <v>0</v>
      </c>
      <c r="AF222" s="52" t="str">
        <f t="shared" ca="1" si="374"/>
        <v/>
      </c>
      <c r="AG222" s="68">
        <f ca="1">IFERROR(VLOOKUP(AF222,'（様式１号）３整理番号表'!$J$5:$N$59,2,FALSE),0)</f>
        <v>0</v>
      </c>
      <c r="AH222" s="51" t="str">
        <f t="shared" ca="1" si="375"/>
        <v/>
      </c>
      <c r="AI222" s="68">
        <f ca="1">IFERROR(VLOOKUP(AH222,'（様式１号）３整理番号表'!$P$5:$R$29,2,FALSE),0)</f>
        <v>0</v>
      </c>
      <c r="AJ222" s="71" t="str">
        <f t="shared" ca="1" si="376"/>
        <v/>
      </c>
      <c r="AK222" s="71" t="str">
        <f t="shared" ca="1" si="377"/>
        <v/>
      </c>
      <c r="AL222" s="71"/>
      <c r="AM222" s="51" t="str">
        <f t="shared" ca="1" si="378"/>
        <v/>
      </c>
      <c r="AN222" s="68">
        <f ca="1">IFERROR(VLOOKUP(AM222,'（様式１号）３整理番号表'!$P$5:$R$29,2,FALSE),0)</f>
        <v>0</v>
      </c>
      <c r="AO222" s="52" t="str">
        <f t="shared" ca="1" si="379"/>
        <v/>
      </c>
      <c r="AP222" s="68">
        <f t="shared" ca="1" si="444"/>
        <v>0</v>
      </c>
      <c r="AQ222" s="52" t="str">
        <f t="shared" ca="1" si="380"/>
        <v/>
      </c>
      <c r="AR222" s="23" t="str">
        <f t="shared" ca="1" si="381"/>
        <v/>
      </c>
      <c r="AS222" s="68" t="str">
        <f t="shared" ca="1" si="445"/>
        <v/>
      </c>
      <c r="AT222" s="188" t="str">
        <f t="shared" ca="1" si="382"/>
        <v/>
      </c>
      <c r="AU222" s="55" t="str">
        <f t="shared" ca="1" si="383"/>
        <v/>
      </c>
      <c r="AV222" s="655" t="str">
        <f t="shared" ca="1" si="468"/>
        <v/>
      </c>
      <c r="AW222" s="655" t="str">
        <f t="shared" ca="1" si="467"/>
        <v/>
      </c>
      <c r="AX222" s="655" t="str">
        <f t="shared" ca="1" si="467"/>
        <v/>
      </c>
      <c r="AY222" s="655" t="str">
        <f t="shared" ca="1" si="467"/>
        <v/>
      </c>
      <c r="AZ222" s="655" t="str">
        <f t="shared" ca="1" si="384"/>
        <v/>
      </c>
      <c r="BA222" s="655" t="str">
        <f t="shared" ca="1" si="469"/>
        <v/>
      </c>
      <c r="BB222" s="655" t="str">
        <f t="shared" ca="1" si="469"/>
        <v/>
      </c>
      <c r="BC222" s="655" t="str">
        <f t="shared" ca="1" si="469"/>
        <v/>
      </c>
      <c r="BD222" s="51" t="str">
        <f t="shared" ca="1" si="385"/>
        <v/>
      </c>
      <c r="BE222" s="52" t="str">
        <f t="shared" ca="1" si="386"/>
        <v/>
      </c>
      <c r="BF222" s="69">
        <f ca="1">IF(BD222&lt;&gt;"",INDEX('（様式１号）３整理番号表'!$AB$7:$AQ$12,MATCH(BD222,'（様式１号）３整理番号表'!$AA$7:$AA$12,0),MATCH(BE222,'（様式１号）３整理番号表'!$AB$6:$AQ$6,0)),0)</f>
        <v>0</v>
      </c>
      <c r="BG222" s="71" t="str">
        <f t="shared" ca="1" si="446"/>
        <v/>
      </c>
      <c r="BH222" s="54" t="str">
        <f t="shared" ca="1" si="447"/>
        <v/>
      </c>
      <c r="BI222" s="55" t="str">
        <f t="shared" ca="1" si="387"/>
        <v/>
      </c>
      <c r="BJ222" s="54" t="str">
        <f t="shared" ca="1" si="388"/>
        <v/>
      </c>
      <c r="BK222" s="53" t="str">
        <f t="shared" ca="1" si="389"/>
        <v/>
      </c>
      <c r="BL222" s="56" t="str">
        <f t="shared" ca="1" si="390"/>
        <v/>
      </c>
      <c r="BM222" s="57" t="str">
        <f t="shared" ca="1" si="391"/>
        <v/>
      </c>
      <c r="BN222" s="58" t="str">
        <f t="shared" ca="1" si="392"/>
        <v/>
      </c>
      <c r="BO222" s="56" t="str">
        <f t="shared" ca="1" si="393"/>
        <v/>
      </c>
      <c r="BP222" s="72" t="str">
        <f t="shared" ca="1" si="394"/>
        <v/>
      </c>
      <c r="BQ222" s="70" t="str">
        <f t="shared" ca="1" si="395"/>
        <v/>
      </c>
      <c r="BR222" s="160" t="str">
        <f t="shared" ca="1" si="428"/>
        <v/>
      </c>
      <c r="BS222" s="638" t="str">
        <f t="shared" ca="1" si="396"/>
        <v/>
      </c>
      <c r="BT222" s="51" t="str">
        <f t="shared" ca="1" si="397"/>
        <v/>
      </c>
      <c r="BU222" s="59" t="str">
        <f t="shared" ca="1" si="398"/>
        <v/>
      </c>
      <c r="BV222" s="60" t="str">
        <f t="shared" ca="1" si="399"/>
        <v/>
      </c>
      <c r="BW222" s="209">
        <f ca="1">IF('ポイント要件確認等（個別表）'!AD222=1,ROUNDDOWN('ポイント要件確認等（個別表）'!AV222,-3),IF('ポイント要件確認等（個別表）'!AD222=2,ROUNDDOWN('ポイント要件確認等（個別表）'!BH222,-3),IF('ポイント要件確認等（個別表）'!AD222=3,ROUNDDOWN('ポイント要件確認等（個別表）'!BT222,-3),0)))</f>
        <v>0</v>
      </c>
      <c r="BX222" s="60" t="str">
        <f t="shared" ca="1" si="400"/>
        <v/>
      </c>
      <c r="BY222" s="210" t="e">
        <f t="shared" ca="1" si="448"/>
        <v>#VALUE!</v>
      </c>
      <c r="BZ222" s="210">
        <f t="shared" ca="1" si="449"/>
        <v>0</v>
      </c>
      <c r="CA222" s="60" t="str">
        <f t="shared" ca="1" si="401"/>
        <v/>
      </c>
      <c r="CB222" s="60" t="str">
        <f t="shared" ca="1" si="402"/>
        <v/>
      </c>
      <c r="CC222" s="636"/>
      <c r="CD222" s="60" t="str">
        <f t="shared" ca="1" si="403"/>
        <v/>
      </c>
      <c r="CE222" s="161" t="str">
        <f t="shared" ca="1" si="404"/>
        <v/>
      </c>
      <c r="CF222" s="225" t="str">
        <f t="shared" ca="1" si="405"/>
        <v>含税額</v>
      </c>
      <c r="CG222" s="226" t="str">
        <f t="shared" ca="1" si="406"/>
        <v/>
      </c>
      <c r="CH222" s="61"/>
      <c r="CI222" s="223"/>
      <c r="CJ222" s="213">
        <v>212</v>
      </c>
      <c r="CK222" s="218"/>
      <c r="CL222" s="51"/>
      <c r="CM222" s="68" t="str">
        <f>IFERROR(VLOOKUP(CL222,'（様式１号）３整理番号表'!$T$5:$V$15,2,FALSE),"")</f>
        <v/>
      </c>
      <c r="CN222" s="52"/>
      <c r="CO222" s="68" t="str">
        <f>IFERROR(VLOOKUP(CN222,'（様式１号）３整理番号表'!$T$19:$V$24,2,FALSE),"")</f>
        <v/>
      </c>
      <c r="CP222" s="52"/>
      <c r="CQ222" s="210">
        <f t="shared" si="450"/>
        <v>0</v>
      </c>
      <c r="CR222" s="227">
        <f t="shared" si="451"/>
        <v>0</v>
      </c>
      <c r="CS222" s="335" t="str">
        <f t="shared" ca="1" si="429"/>
        <v/>
      </c>
      <c r="CT222" s="31" t="str">
        <f t="shared" ca="1" si="407"/>
        <v/>
      </c>
      <c r="CU222" s="30" t="str">
        <f t="shared" ca="1" si="430"/>
        <v/>
      </c>
      <c r="CV222" s="236" t="str">
        <f t="shared" ca="1" si="408"/>
        <v/>
      </c>
      <c r="CW222" s="236" t="str">
        <f t="shared" ca="1" si="409"/>
        <v/>
      </c>
      <c r="CX222" s="236" t="str">
        <f t="shared" ca="1" si="410"/>
        <v/>
      </c>
      <c r="CY222" s="236" t="str">
        <f t="shared" ca="1" si="411"/>
        <v/>
      </c>
      <c r="CZ222" s="296" t="str">
        <f ca="1">IFERROR(VLOOKUP($CS222,'（様式１号）３整理番号表'!$Z$19:$AB$32,3,FALSE),"")</f>
        <v/>
      </c>
      <c r="DA222" s="239" t="str">
        <f t="shared" ca="1" si="412"/>
        <v/>
      </c>
      <c r="DB222" s="5"/>
      <c r="DC222" s="301" t="str">
        <f t="shared" ca="1" si="431"/>
        <v/>
      </c>
      <c r="DD222" s="304" t="str">
        <f t="shared" ca="1" si="434"/>
        <v/>
      </c>
      <c r="DE222" s="293" t="str">
        <f t="shared" ca="1" si="435"/>
        <v/>
      </c>
      <c r="DF222" s="293" t="str">
        <f t="shared" ca="1" si="436"/>
        <v/>
      </c>
      <c r="DG222" s="293" t="str">
        <f t="shared" ca="1" si="437"/>
        <v/>
      </c>
      <c r="DH222" s="293" t="str">
        <f t="shared" ca="1" si="438"/>
        <v/>
      </c>
      <c r="DI222" s="309" t="str">
        <f t="shared" ca="1" si="439"/>
        <v/>
      </c>
      <c r="DJ222" s="315" t="str">
        <f t="shared" ca="1" si="413"/>
        <v/>
      </c>
      <c r="DK222" s="5" t="str">
        <f t="shared" ca="1" si="440"/>
        <v/>
      </c>
      <c r="DL222" s="6"/>
      <c r="DM222" s="304"/>
      <c r="DN222" s="7"/>
      <c r="DO222" s="7"/>
      <c r="DP222" s="7"/>
      <c r="DQ222" s="7"/>
      <c r="DR222" s="298" t="str">
        <f>IFERROR(VLOOKUP($DL222,'（様式１号）３整理番号表'!$Z$19:$AB$32,3,FALSE),"")</f>
        <v/>
      </c>
      <c r="DS222" s="239" t="str">
        <f t="shared" si="414"/>
        <v/>
      </c>
      <c r="DT222" s="5"/>
      <c r="DU222" s="8"/>
      <c r="DV222" s="62" t="str">
        <f t="shared" ca="1" si="415"/>
        <v/>
      </c>
      <c r="DX222" s="320">
        <f t="shared" ca="1" si="442"/>
        <v>0</v>
      </c>
      <c r="DY222" s="320">
        <f t="shared" ca="1" si="442"/>
        <v>0</v>
      </c>
      <c r="DZ222" s="320">
        <f t="shared" ca="1" si="442"/>
        <v>0</v>
      </c>
      <c r="EA222" s="320">
        <f t="shared" ca="1" si="442"/>
        <v>0</v>
      </c>
      <c r="EB222" s="320">
        <f t="shared" ca="1" si="442"/>
        <v>0</v>
      </c>
      <c r="EC222" s="320">
        <f t="shared" ca="1" si="442"/>
        <v>0</v>
      </c>
      <c r="ED222" s="320">
        <f t="shared" ca="1" si="442"/>
        <v>0</v>
      </c>
      <c r="EE222" s="320">
        <f t="shared" ca="1" si="442"/>
        <v>0</v>
      </c>
      <c r="EF222" s="320">
        <f t="shared" ca="1" si="442"/>
        <v>0</v>
      </c>
      <c r="EG222" s="320">
        <f t="shared" ca="1" si="442"/>
        <v>0</v>
      </c>
      <c r="EH222" s="320">
        <f t="shared" ca="1" si="442"/>
        <v>0</v>
      </c>
      <c r="EI222" s="320">
        <f t="shared" ca="1" si="442"/>
        <v>0</v>
      </c>
      <c r="EJ222" s="320">
        <f t="shared" ca="1" si="442"/>
        <v>0</v>
      </c>
      <c r="EK222" s="320">
        <f t="shared" ca="1" si="442"/>
        <v>0</v>
      </c>
      <c r="EM222" s="278" t="str">
        <f t="shared" ca="1" si="466"/>
        <v/>
      </c>
      <c r="EN222" s="278" t="str">
        <f t="shared" ca="1" si="432"/>
        <v/>
      </c>
      <c r="EO222" s="278" t="str">
        <f t="shared" ca="1" si="433"/>
        <v/>
      </c>
      <c r="EP222" s="278" t="str">
        <f t="shared" ca="1" si="416"/>
        <v/>
      </c>
      <c r="EQ222" s="278" t="str">
        <f ca="1">IFERROR(INDEX('郵便番号（石川県）'!$A$3:$F$2574,MATCH(INDIRECT("'("&amp;EM222&amp;")'!E7"),'郵便番号（石川県）'!$A$3:$A$2574,0),6),"")</f>
        <v/>
      </c>
      <c r="ER222" s="278" t="str">
        <f ca="1">IFERROR(INDEX('郵便番号（石川県）'!$A$3:$F$2574,MATCH(INDIRECT("'("&amp;$EM222&amp;")'!E7"),'郵便番号（石川県）'!$A$3:$A$2574,0),5),"")</f>
        <v/>
      </c>
      <c r="ES222" s="278" t="str">
        <f t="shared" ca="1" si="417"/>
        <v/>
      </c>
      <c r="ET222" s="278" t="str">
        <f t="shared" ca="1" si="418"/>
        <v/>
      </c>
      <c r="EU222" s="278" t="str">
        <f t="shared" ca="1" si="419"/>
        <v/>
      </c>
      <c r="EV222" s="278" t="str">
        <f t="shared" ca="1" si="420"/>
        <v/>
      </c>
      <c r="EW222" s="278" t="str">
        <f t="shared" ca="1" si="421"/>
        <v/>
      </c>
      <c r="EX222" s="278" t="str">
        <f t="shared" ca="1" si="422"/>
        <v/>
      </c>
      <c r="EY222" s="278" t="str">
        <f t="shared" ca="1" si="423"/>
        <v/>
      </c>
      <c r="EZ222" s="278" t="str">
        <f t="shared" ca="1" si="424"/>
        <v/>
      </c>
      <c r="FA222" s="278" t="str">
        <f t="shared" ca="1" si="425"/>
        <v/>
      </c>
      <c r="FB222" s="661" t="str">
        <f t="shared" ca="1" si="426"/>
        <v/>
      </c>
      <c r="FC222" s="664">
        <v>212</v>
      </c>
      <c r="FD222" s="279" t="str">
        <f t="shared" ca="1" si="427"/>
        <v/>
      </c>
    </row>
    <row r="223" spans="1:160" ht="34.5" customHeight="1" x14ac:dyDescent="0.15">
      <c r="A223" s="401">
        <f t="shared" ca="1" si="24"/>
        <v>0</v>
      </c>
      <c r="B223" s="402">
        <f t="shared" si="366"/>
        <v>1</v>
      </c>
      <c r="C223" s="403">
        <f t="shared" ca="1" si="454"/>
        <v>0</v>
      </c>
      <c r="D223" s="403">
        <f t="shared" ca="1" si="455"/>
        <v>0</v>
      </c>
      <c r="E223" s="403">
        <f t="shared" ca="1" si="456"/>
        <v>0</v>
      </c>
      <c r="F223" s="403">
        <f t="shared" ca="1" si="457"/>
        <v>0</v>
      </c>
      <c r="G223" s="403">
        <f t="shared" ca="1" si="458"/>
        <v>0</v>
      </c>
      <c r="H223" s="403">
        <f t="shared" si="459"/>
        <v>0</v>
      </c>
      <c r="I223" s="403">
        <f t="shared" ca="1" si="460"/>
        <v>0</v>
      </c>
      <c r="J223" s="403">
        <f t="shared" ca="1" si="461"/>
        <v>0</v>
      </c>
      <c r="K223" s="402">
        <f t="shared" ca="1" si="462"/>
        <v>0</v>
      </c>
      <c r="L223" s="402">
        <f t="shared" ca="1" si="463"/>
        <v>0</v>
      </c>
      <c r="M223" s="402">
        <f t="shared" ca="1" si="464"/>
        <v>0</v>
      </c>
      <c r="N223" s="404" t="str">
        <f t="shared" ca="1" si="465"/>
        <v>石川県</v>
      </c>
      <c r="O223" s="63"/>
      <c r="P223" s="145" t="s">
        <v>412</v>
      </c>
      <c r="Q223" s="322" t="str">
        <f t="shared" ca="1" si="368"/>
        <v/>
      </c>
      <c r="R223" s="322" t="str">
        <f t="shared" ca="1" si="369"/>
        <v/>
      </c>
      <c r="S223" s="32" t="str">
        <f t="shared" ca="1" si="452"/>
        <v/>
      </c>
      <c r="T223" s="32" t="str">
        <f t="shared" ca="1" si="453"/>
        <v/>
      </c>
      <c r="U223" s="186" t="str">
        <f t="shared" ca="1" si="370"/>
        <v/>
      </c>
      <c r="V223" s="326">
        <f ca="1">IFERROR(VLOOKUP(U223,'（様式１号）３整理番号表'!$B$4:$H$5,2,FALSE),0)</f>
        <v>0</v>
      </c>
      <c r="W223" s="67">
        <f t="shared" ca="1" si="443"/>
        <v>0</v>
      </c>
      <c r="X223" s="23" t="str">
        <f t="shared" ca="1" si="441"/>
        <v/>
      </c>
      <c r="Y223" s="52" t="str">
        <f t="shared" ca="1" si="371"/>
        <v/>
      </c>
      <c r="Z223" s="68">
        <f ca="1">IFERROR(VLOOKUP(Y223,'（様式１号）３整理番号表'!$B$10:$H$16,2,FALSE),0)</f>
        <v>0</v>
      </c>
      <c r="AA223" s="52" t="str">
        <f t="shared" ca="1" si="372"/>
        <v/>
      </c>
      <c r="AB223" s="52" t="str">
        <f t="shared" ca="1" si="373"/>
        <v/>
      </c>
      <c r="AC223" s="68">
        <f ca="1">IFERROR(VLOOKUP(AB223,'（様式１号）３整理番号表'!$B$21:$H$22,2,FALSE),0)</f>
        <v>0</v>
      </c>
      <c r="AD223" s="52" t="str">
        <f t="shared" ca="1" si="367"/>
        <v/>
      </c>
      <c r="AE223" s="68">
        <f ca="1">IFERROR(VLOOKUP(AD223,'（様式１号）３整理番号表'!$B$26:$H$31,2,FALSE),0)</f>
        <v>0</v>
      </c>
      <c r="AF223" s="52" t="str">
        <f t="shared" ca="1" si="374"/>
        <v/>
      </c>
      <c r="AG223" s="68">
        <f ca="1">IFERROR(VLOOKUP(AF223,'（様式１号）３整理番号表'!$J$5:$N$59,2,FALSE),0)</f>
        <v>0</v>
      </c>
      <c r="AH223" s="51" t="str">
        <f t="shared" ca="1" si="375"/>
        <v/>
      </c>
      <c r="AI223" s="68">
        <f ca="1">IFERROR(VLOOKUP(AH223,'（様式１号）３整理番号表'!$P$5:$R$29,2,FALSE),0)</f>
        <v>0</v>
      </c>
      <c r="AJ223" s="71" t="str">
        <f t="shared" ca="1" si="376"/>
        <v/>
      </c>
      <c r="AK223" s="71" t="str">
        <f t="shared" ca="1" si="377"/>
        <v/>
      </c>
      <c r="AL223" s="71"/>
      <c r="AM223" s="51" t="str">
        <f t="shared" ca="1" si="378"/>
        <v/>
      </c>
      <c r="AN223" s="68">
        <f ca="1">IFERROR(VLOOKUP(AM223,'（様式１号）３整理番号表'!$P$5:$R$29,2,FALSE),0)</f>
        <v>0</v>
      </c>
      <c r="AO223" s="52" t="str">
        <f t="shared" ca="1" si="379"/>
        <v/>
      </c>
      <c r="AP223" s="68">
        <f t="shared" ca="1" si="444"/>
        <v>0</v>
      </c>
      <c r="AQ223" s="52" t="str">
        <f t="shared" ca="1" si="380"/>
        <v/>
      </c>
      <c r="AR223" s="23" t="str">
        <f t="shared" ca="1" si="381"/>
        <v/>
      </c>
      <c r="AS223" s="68" t="str">
        <f t="shared" ca="1" si="445"/>
        <v/>
      </c>
      <c r="AT223" s="188" t="str">
        <f t="shared" ca="1" si="382"/>
        <v/>
      </c>
      <c r="AU223" s="55" t="str">
        <f t="shared" ca="1" si="383"/>
        <v/>
      </c>
      <c r="AV223" s="655" t="str">
        <f t="shared" ca="1" si="468"/>
        <v/>
      </c>
      <c r="AW223" s="655" t="str">
        <f t="shared" ca="1" si="467"/>
        <v/>
      </c>
      <c r="AX223" s="655" t="str">
        <f t="shared" ca="1" si="467"/>
        <v/>
      </c>
      <c r="AY223" s="655" t="str">
        <f t="shared" ca="1" si="467"/>
        <v/>
      </c>
      <c r="AZ223" s="655" t="str">
        <f t="shared" ca="1" si="384"/>
        <v/>
      </c>
      <c r="BA223" s="655" t="str">
        <f t="shared" ca="1" si="469"/>
        <v/>
      </c>
      <c r="BB223" s="655" t="str">
        <f t="shared" ca="1" si="469"/>
        <v/>
      </c>
      <c r="BC223" s="655" t="str">
        <f t="shared" ca="1" si="469"/>
        <v/>
      </c>
      <c r="BD223" s="51" t="str">
        <f t="shared" ca="1" si="385"/>
        <v/>
      </c>
      <c r="BE223" s="52" t="str">
        <f t="shared" ca="1" si="386"/>
        <v/>
      </c>
      <c r="BF223" s="69">
        <f ca="1">IF(BD223&lt;&gt;"",INDEX('（様式１号）３整理番号表'!$AB$7:$AQ$12,MATCH(BD223,'（様式１号）３整理番号表'!$AA$7:$AA$12,0),MATCH(BE223,'（様式１号）３整理番号表'!$AB$6:$AQ$6,0)),0)</f>
        <v>0</v>
      </c>
      <c r="BG223" s="71" t="str">
        <f t="shared" ca="1" si="446"/>
        <v/>
      </c>
      <c r="BH223" s="54" t="str">
        <f t="shared" ca="1" si="447"/>
        <v/>
      </c>
      <c r="BI223" s="55" t="str">
        <f t="shared" ca="1" si="387"/>
        <v/>
      </c>
      <c r="BJ223" s="54" t="str">
        <f t="shared" ca="1" si="388"/>
        <v/>
      </c>
      <c r="BK223" s="53" t="str">
        <f t="shared" ca="1" si="389"/>
        <v/>
      </c>
      <c r="BL223" s="56" t="str">
        <f t="shared" ca="1" si="390"/>
        <v/>
      </c>
      <c r="BM223" s="57" t="str">
        <f t="shared" ca="1" si="391"/>
        <v/>
      </c>
      <c r="BN223" s="58" t="str">
        <f t="shared" ca="1" si="392"/>
        <v/>
      </c>
      <c r="BO223" s="56" t="str">
        <f t="shared" ca="1" si="393"/>
        <v/>
      </c>
      <c r="BP223" s="72" t="str">
        <f t="shared" ca="1" si="394"/>
        <v/>
      </c>
      <c r="BQ223" s="70" t="str">
        <f t="shared" ca="1" si="395"/>
        <v/>
      </c>
      <c r="BR223" s="160" t="str">
        <f t="shared" ca="1" si="428"/>
        <v/>
      </c>
      <c r="BS223" s="638" t="str">
        <f t="shared" ca="1" si="396"/>
        <v/>
      </c>
      <c r="BT223" s="51" t="str">
        <f t="shared" ca="1" si="397"/>
        <v/>
      </c>
      <c r="BU223" s="59" t="str">
        <f t="shared" ca="1" si="398"/>
        <v/>
      </c>
      <c r="BV223" s="60" t="str">
        <f t="shared" ca="1" si="399"/>
        <v/>
      </c>
      <c r="BW223" s="209">
        <f ca="1">IF('ポイント要件確認等（個別表）'!AD223=1,ROUNDDOWN('ポイント要件確認等（個別表）'!AV223,-3),IF('ポイント要件確認等（個別表）'!AD223=2,ROUNDDOWN('ポイント要件確認等（個別表）'!BH223,-3),IF('ポイント要件確認等（個別表）'!AD223=3,ROUNDDOWN('ポイント要件確認等（個別表）'!BT223,-3),0)))</f>
        <v>0</v>
      </c>
      <c r="BX223" s="60" t="str">
        <f t="shared" ca="1" si="400"/>
        <v/>
      </c>
      <c r="BY223" s="210" t="e">
        <f t="shared" ca="1" si="448"/>
        <v>#VALUE!</v>
      </c>
      <c r="BZ223" s="210">
        <f t="shared" ca="1" si="449"/>
        <v>0</v>
      </c>
      <c r="CA223" s="60" t="str">
        <f t="shared" ca="1" si="401"/>
        <v/>
      </c>
      <c r="CB223" s="60" t="str">
        <f t="shared" ca="1" si="402"/>
        <v/>
      </c>
      <c r="CC223" s="636"/>
      <c r="CD223" s="60" t="str">
        <f t="shared" ca="1" si="403"/>
        <v/>
      </c>
      <c r="CE223" s="161" t="str">
        <f t="shared" ca="1" si="404"/>
        <v/>
      </c>
      <c r="CF223" s="225" t="str">
        <f t="shared" ca="1" si="405"/>
        <v>含税額</v>
      </c>
      <c r="CG223" s="226" t="str">
        <f t="shared" ca="1" si="406"/>
        <v/>
      </c>
      <c r="CH223" s="61"/>
      <c r="CI223" s="223"/>
      <c r="CJ223" s="213">
        <v>213</v>
      </c>
      <c r="CK223" s="218"/>
      <c r="CL223" s="51"/>
      <c r="CM223" s="68" t="str">
        <f>IFERROR(VLOOKUP(CL223,'（様式１号）３整理番号表'!$T$5:$V$15,2,FALSE),"")</f>
        <v/>
      </c>
      <c r="CN223" s="52"/>
      <c r="CO223" s="68" t="str">
        <f>IFERROR(VLOOKUP(CN223,'（様式１号）３整理番号表'!$T$19:$V$24,2,FALSE),"")</f>
        <v/>
      </c>
      <c r="CP223" s="52"/>
      <c r="CQ223" s="210">
        <f t="shared" si="450"/>
        <v>0</v>
      </c>
      <c r="CR223" s="227">
        <f t="shared" si="451"/>
        <v>0</v>
      </c>
      <c r="CS223" s="335" t="str">
        <f t="shared" ca="1" si="429"/>
        <v/>
      </c>
      <c r="CT223" s="31" t="str">
        <f t="shared" ca="1" si="407"/>
        <v/>
      </c>
      <c r="CU223" s="30" t="str">
        <f t="shared" ca="1" si="430"/>
        <v/>
      </c>
      <c r="CV223" s="236" t="str">
        <f t="shared" ca="1" si="408"/>
        <v/>
      </c>
      <c r="CW223" s="236" t="str">
        <f t="shared" ca="1" si="409"/>
        <v/>
      </c>
      <c r="CX223" s="236" t="str">
        <f t="shared" ca="1" si="410"/>
        <v/>
      </c>
      <c r="CY223" s="236" t="str">
        <f t="shared" ca="1" si="411"/>
        <v/>
      </c>
      <c r="CZ223" s="296" t="str">
        <f ca="1">IFERROR(VLOOKUP($CS223,'（様式１号）３整理番号表'!$Z$19:$AB$32,3,FALSE),"")</f>
        <v/>
      </c>
      <c r="DA223" s="239" t="str">
        <f t="shared" ca="1" si="412"/>
        <v/>
      </c>
      <c r="DB223" s="5"/>
      <c r="DC223" s="301" t="str">
        <f t="shared" ca="1" si="431"/>
        <v/>
      </c>
      <c r="DD223" s="304" t="str">
        <f t="shared" ca="1" si="434"/>
        <v/>
      </c>
      <c r="DE223" s="293" t="str">
        <f t="shared" ca="1" si="435"/>
        <v/>
      </c>
      <c r="DF223" s="293" t="str">
        <f t="shared" ca="1" si="436"/>
        <v/>
      </c>
      <c r="DG223" s="293" t="str">
        <f t="shared" ca="1" si="437"/>
        <v/>
      </c>
      <c r="DH223" s="293" t="str">
        <f t="shared" ca="1" si="438"/>
        <v/>
      </c>
      <c r="DI223" s="309" t="str">
        <f t="shared" ca="1" si="439"/>
        <v/>
      </c>
      <c r="DJ223" s="315" t="str">
        <f t="shared" ca="1" si="413"/>
        <v/>
      </c>
      <c r="DK223" s="5" t="str">
        <f t="shared" ca="1" si="440"/>
        <v/>
      </c>
      <c r="DL223" s="6"/>
      <c r="DM223" s="304"/>
      <c r="DN223" s="7"/>
      <c r="DO223" s="7"/>
      <c r="DP223" s="7"/>
      <c r="DQ223" s="7"/>
      <c r="DR223" s="298" t="str">
        <f>IFERROR(VLOOKUP($DL223,'（様式１号）３整理番号表'!$Z$19:$AB$32,3,FALSE),"")</f>
        <v/>
      </c>
      <c r="DS223" s="239" t="str">
        <f t="shared" si="414"/>
        <v/>
      </c>
      <c r="DT223" s="5"/>
      <c r="DU223" s="8"/>
      <c r="DV223" s="62" t="str">
        <f t="shared" ca="1" si="415"/>
        <v/>
      </c>
      <c r="DX223" s="320">
        <f t="shared" ca="1" si="442"/>
        <v>0</v>
      </c>
      <c r="DY223" s="320">
        <f t="shared" ca="1" si="442"/>
        <v>0</v>
      </c>
      <c r="DZ223" s="320">
        <f t="shared" ca="1" si="442"/>
        <v>0</v>
      </c>
      <c r="EA223" s="320">
        <f t="shared" ca="1" si="442"/>
        <v>0</v>
      </c>
      <c r="EB223" s="320">
        <f t="shared" ca="1" si="442"/>
        <v>0</v>
      </c>
      <c r="EC223" s="320">
        <f t="shared" ca="1" si="442"/>
        <v>0</v>
      </c>
      <c r="ED223" s="320">
        <f t="shared" ca="1" si="442"/>
        <v>0</v>
      </c>
      <c r="EE223" s="320">
        <f t="shared" ca="1" si="442"/>
        <v>0</v>
      </c>
      <c r="EF223" s="320">
        <f t="shared" ca="1" si="442"/>
        <v>0</v>
      </c>
      <c r="EG223" s="320">
        <f t="shared" ca="1" si="442"/>
        <v>0</v>
      </c>
      <c r="EH223" s="320">
        <f t="shared" ca="1" si="442"/>
        <v>0</v>
      </c>
      <c r="EI223" s="320">
        <f t="shared" ca="1" si="442"/>
        <v>0</v>
      </c>
      <c r="EJ223" s="320">
        <f t="shared" ca="1" si="442"/>
        <v>0</v>
      </c>
      <c r="EK223" s="320">
        <f t="shared" ca="1" si="442"/>
        <v>0</v>
      </c>
      <c r="EM223" s="278" t="str">
        <f t="shared" ca="1" si="466"/>
        <v/>
      </c>
      <c r="EN223" s="278" t="str">
        <f t="shared" ca="1" si="432"/>
        <v/>
      </c>
      <c r="EO223" s="278" t="str">
        <f t="shared" ca="1" si="433"/>
        <v/>
      </c>
      <c r="EP223" s="278" t="str">
        <f t="shared" ca="1" si="416"/>
        <v/>
      </c>
      <c r="EQ223" s="278" t="str">
        <f ca="1">IFERROR(INDEX('郵便番号（石川県）'!$A$3:$F$2574,MATCH(INDIRECT("'("&amp;EM223&amp;")'!E7"),'郵便番号（石川県）'!$A$3:$A$2574,0),6),"")</f>
        <v/>
      </c>
      <c r="ER223" s="278" t="str">
        <f ca="1">IFERROR(INDEX('郵便番号（石川県）'!$A$3:$F$2574,MATCH(INDIRECT("'("&amp;$EM223&amp;")'!E7"),'郵便番号（石川県）'!$A$3:$A$2574,0),5),"")</f>
        <v/>
      </c>
      <c r="ES223" s="278" t="str">
        <f t="shared" ca="1" si="417"/>
        <v/>
      </c>
      <c r="ET223" s="278" t="str">
        <f t="shared" ca="1" si="418"/>
        <v/>
      </c>
      <c r="EU223" s="278" t="str">
        <f t="shared" ca="1" si="419"/>
        <v/>
      </c>
      <c r="EV223" s="278" t="str">
        <f t="shared" ca="1" si="420"/>
        <v/>
      </c>
      <c r="EW223" s="278" t="str">
        <f t="shared" ca="1" si="421"/>
        <v/>
      </c>
      <c r="EX223" s="278" t="str">
        <f t="shared" ca="1" si="422"/>
        <v/>
      </c>
      <c r="EY223" s="278" t="str">
        <f t="shared" ca="1" si="423"/>
        <v/>
      </c>
      <c r="EZ223" s="278" t="str">
        <f t="shared" ca="1" si="424"/>
        <v/>
      </c>
      <c r="FA223" s="278" t="str">
        <f t="shared" ca="1" si="425"/>
        <v/>
      </c>
      <c r="FB223" s="661" t="str">
        <f t="shared" ca="1" si="426"/>
        <v/>
      </c>
      <c r="FC223" s="663">
        <v>213</v>
      </c>
      <c r="FD223" s="279" t="str">
        <f t="shared" ca="1" si="427"/>
        <v/>
      </c>
    </row>
    <row r="224" spans="1:160" ht="34.5" customHeight="1" x14ac:dyDescent="0.15">
      <c r="A224" s="401">
        <f t="shared" ca="1" si="24"/>
        <v>0</v>
      </c>
      <c r="B224" s="402">
        <f t="shared" si="366"/>
        <v>1</v>
      </c>
      <c r="C224" s="403">
        <f t="shared" ca="1" si="454"/>
        <v>0</v>
      </c>
      <c r="D224" s="403">
        <f t="shared" ca="1" si="455"/>
        <v>0</v>
      </c>
      <c r="E224" s="403">
        <f t="shared" ca="1" si="456"/>
        <v>0</v>
      </c>
      <c r="F224" s="403">
        <f t="shared" ca="1" si="457"/>
        <v>0</v>
      </c>
      <c r="G224" s="403">
        <f t="shared" ca="1" si="458"/>
        <v>0</v>
      </c>
      <c r="H224" s="403">
        <f t="shared" si="459"/>
        <v>0</v>
      </c>
      <c r="I224" s="403">
        <f t="shared" ca="1" si="460"/>
        <v>0</v>
      </c>
      <c r="J224" s="403">
        <f t="shared" ca="1" si="461"/>
        <v>0</v>
      </c>
      <c r="K224" s="402">
        <f t="shared" ca="1" si="462"/>
        <v>0</v>
      </c>
      <c r="L224" s="402">
        <f t="shared" ca="1" si="463"/>
        <v>0</v>
      </c>
      <c r="M224" s="402">
        <f t="shared" ca="1" si="464"/>
        <v>0</v>
      </c>
      <c r="N224" s="404" t="str">
        <f t="shared" ca="1" si="465"/>
        <v>石川県</v>
      </c>
      <c r="O224" s="63"/>
      <c r="P224" s="145" t="s">
        <v>412</v>
      </c>
      <c r="Q224" s="322" t="str">
        <f t="shared" ca="1" si="368"/>
        <v/>
      </c>
      <c r="R224" s="322" t="str">
        <f t="shared" ca="1" si="369"/>
        <v/>
      </c>
      <c r="S224" s="32" t="str">
        <f t="shared" ca="1" si="452"/>
        <v/>
      </c>
      <c r="T224" s="32" t="str">
        <f t="shared" ca="1" si="453"/>
        <v/>
      </c>
      <c r="U224" s="186" t="str">
        <f t="shared" ca="1" si="370"/>
        <v/>
      </c>
      <c r="V224" s="326">
        <f ca="1">IFERROR(VLOOKUP(U224,'（様式１号）３整理番号表'!$B$4:$H$5,2,FALSE),0)</f>
        <v>0</v>
      </c>
      <c r="W224" s="67">
        <f t="shared" ca="1" si="443"/>
        <v>0</v>
      </c>
      <c r="X224" s="23" t="str">
        <f t="shared" ca="1" si="441"/>
        <v/>
      </c>
      <c r="Y224" s="52" t="str">
        <f t="shared" ca="1" si="371"/>
        <v/>
      </c>
      <c r="Z224" s="68">
        <f ca="1">IFERROR(VLOOKUP(Y224,'（様式１号）３整理番号表'!$B$10:$H$16,2,FALSE),0)</f>
        <v>0</v>
      </c>
      <c r="AA224" s="52" t="str">
        <f t="shared" ca="1" si="372"/>
        <v/>
      </c>
      <c r="AB224" s="52" t="str">
        <f t="shared" ca="1" si="373"/>
        <v/>
      </c>
      <c r="AC224" s="68">
        <f ca="1">IFERROR(VLOOKUP(AB224,'（様式１号）３整理番号表'!$B$21:$H$22,2,FALSE),0)</f>
        <v>0</v>
      </c>
      <c r="AD224" s="52" t="str">
        <f t="shared" ca="1" si="367"/>
        <v/>
      </c>
      <c r="AE224" s="68">
        <f ca="1">IFERROR(VLOOKUP(AD224,'（様式１号）３整理番号表'!$B$26:$H$31,2,FALSE),0)</f>
        <v>0</v>
      </c>
      <c r="AF224" s="52" t="str">
        <f t="shared" ca="1" si="374"/>
        <v/>
      </c>
      <c r="AG224" s="68">
        <f ca="1">IFERROR(VLOOKUP(AF224,'（様式１号）３整理番号表'!$J$5:$N$59,2,FALSE),0)</f>
        <v>0</v>
      </c>
      <c r="AH224" s="51" t="str">
        <f t="shared" ca="1" si="375"/>
        <v/>
      </c>
      <c r="AI224" s="68">
        <f ca="1">IFERROR(VLOOKUP(AH224,'（様式１号）３整理番号表'!$P$5:$R$29,2,FALSE),0)</f>
        <v>0</v>
      </c>
      <c r="AJ224" s="71" t="str">
        <f t="shared" ca="1" si="376"/>
        <v/>
      </c>
      <c r="AK224" s="71" t="str">
        <f t="shared" ca="1" si="377"/>
        <v/>
      </c>
      <c r="AL224" s="71"/>
      <c r="AM224" s="51" t="str">
        <f t="shared" ca="1" si="378"/>
        <v/>
      </c>
      <c r="AN224" s="68">
        <f ca="1">IFERROR(VLOOKUP(AM224,'（様式１号）３整理番号表'!$P$5:$R$29,2,FALSE),0)</f>
        <v>0</v>
      </c>
      <c r="AO224" s="52" t="str">
        <f t="shared" ca="1" si="379"/>
        <v/>
      </c>
      <c r="AP224" s="68">
        <f t="shared" ca="1" si="444"/>
        <v>0</v>
      </c>
      <c r="AQ224" s="52" t="str">
        <f t="shared" ca="1" si="380"/>
        <v/>
      </c>
      <c r="AR224" s="23" t="str">
        <f t="shared" ca="1" si="381"/>
        <v/>
      </c>
      <c r="AS224" s="68" t="str">
        <f t="shared" ca="1" si="445"/>
        <v/>
      </c>
      <c r="AT224" s="188" t="str">
        <f t="shared" ca="1" si="382"/>
        <v/>
      </c>
      <c r="AU224" s="55" t="str">
        <f t="shared" ca="1" si="383"/>
        <v/>
      </c>
      <c r="AV224" s="655" t="str">
        <f t="shared" ca="1" si="468"/>
        <v/>
      </c>
      <c r="AW224" s="655" t="str">
        <f t="shared" ca="1" si="467"/>
        <v/>
      </c>
      <c r="AX224" s="655" t="str">
        <f t="shared" ca="1" si="467"/>
        <v/>
      </c>
      <c r="AY224" s="655" t="str">
        <f t="shared" ca="1" si="467"/>
        <v/>
      </c>
      <c r="AZ224" s="655" t="str">
        <f t="shared" ca="1" si="384"/>
        <v/>
      </c>
      <c r="BA224" s="655" t="str">
        <f t="shared" ca="1" si="469"/>
        <v/>
      </c>
      <c r="BB224" s="655" t="str">
        <f t="shared" ca="1" si="469"/>
        <v/>
      </c>
      <c r="BC224" s="655" t="str">
        <f t="shared" ca="1" si="469"/>
        <v/>
      </c>
      <c r="BD224" s="51" t="str">
        <f t="shared" ca="1" si="385"/>
        <v/>
      </c>
      <c r="BE224" s="52" t="str">
        <f t="shared" ca="1" si="386"/>
        <v/>
      </c>
      <c r="BF224" s="69">
        <f ca="1">IF(BD224&lt;&gt;"",INDEX('（様式１号）３整理番号表'!$AB$7:$AQ$12,MATCH(BD224,'（様式１号）３整理番号表'!$AA$7:$AA$12,0),MATCH(BE224,'（様式１号）３整理番号表'!$AB$6:$AQ$6,0)),0)</f>
        <v>0</v>
      </c>
      <c r="BG224" s="71" t="str">
        <f t="shared" ca="1" si="446"/>
        <v/>
      </c>
      <c r="BH224" s="54" t="str">
        <f t="shared" ca="1" si="447"/>
        <v/>
      </c>
      <c r="BI224" s="55" t="str">
        <f t="shared" ca="1" si="387"/>
        <v/>
      </c>
      <c r="BJ224" s="54" t="str">
        <f t="shared" ca="1" si="388"/>
        <v/>
      </c>
      <c r="BK224" s="53" t="str">
        <f t="shared" ca="1" si="389"/>
        <v/>
      </c>
      <c r="BL224" s="56" t="str">
        <f t="shared" ca="1" si="390"/>
        <v/>
      </c>
      <c r="BM224" s="57" t="str">
        <f t="shared" ca="1" si="391"/>
        <v/>
      </c>
      <c r="BN224" s="58" t="str">
        <f t="shared" ca="1" si="392"/>
        <v/>
      </c>
      <c r="BO224" s="56" t="str">
        <f t="shared" ca="1" si="393"/>
        <v/>
      </c>
      <c r="BP224" s="72" t="str">
        <f t="shared" ca="1" si="394"/>
        <v/>
      </c>
      <c r="BQ224" s="70" t="str">
        <f t="shared" ca="1" si="395"/>
        <v/>
      </c>
      <c r="BR224" s="160" t="str">
        <f t="shared" ca="1" si="428"/>
        <v/>
      </c>
      <c r="BS224" s="638" t="str">
        <f t="shared" ca="1" si="396"/>
        <v/>
      </c>
      <c r="BT224" s="51" t="str">
        <f t="shared" ca="1" si="397"/>
        <v/>
      </c>
      <c r="BU224" s="59" t="str">
        <f t="shared" ca="1" si="398"/>
        <v/>
      </c>
      <c r="BV224" s="60" t="str">
        <f t="shared" ca="1" si="399"/>
        <v/>
      </c>
      <c r="BW224" s="209">
        <f ca="1">IF('ポイント要件確認等（個別表）'!AD224=1,ROUNDDOWN('ポイント要件確認等（個別表）'!AV224,-3),IF('ポイント要件確認等（個別表）'!AD224=2,ROUNDDOWN('ポイント要件確認等（個別表）'!BH224,-3),IF('ポイント要件確認等（個別表）'!AD224=3,ROUNDDOWN('ポイント要件確認等（個別表）'!BT224,-3),0)))</f>
        <v>0</v>
      </c>
      <c r="BX224" s="60" t="str">
        <f t="shared" ca="1" si="400"/>
        <v/>
      </c>
      <c r="BY224" s="210" t="e">
        <f t="shared" ca="1" si="448"/>
        <v>#VALUE!</v>
      </c>
      <c r="BZ224" s="210">
        <f t="shared" ca="1" si="449"/>
        <v>0</v>
      </c>
      <c r="CA224" s="60" t="str">
        <f t="shared" ca="1" si="401"/>
        <v/>
      </c>
      <c r="CB224" s="60" t="str">
        <f t="shared" ca="1" si="402"/>
        <v/>
      </c>
      <c r="CC224" s="636"/>
      <c r="CD224" s="60" t="str">
        <f t="shared" ca="1" si="403"/>
        <v/>
      </c>
      <c r="CE224" s="161" t="str">
        <f t="shared" ca="1" si="404"/>
        <v/>
      </c>
      <c r="CF224" s="225" t="str">
        <f t="shared" ca="1" si="405"/>
        <v>含税額</v>
      </c>
      <c r="CG224" s="226" t="str">
        <f t="shared" ca="1" si="406"/>
        <v/>
      </c>
      <c r="CH224" s="61"/>
      <c r="CI224" s="223"/>
      <c r="CJ224" s="213">
        <v>214</v>
      </c>
      <c r="CK224" s="218"/>
      <c r="CL224" s="51"/>
      <c r="CM224" s="68" t="str">
        <f>IFERROR(VLOOKUP(CL224,'（様式１号）３整理番号表'!$T$5:$V$15,2,FALSE),"")</f>
        <v/>
      </c>
      <c r="CN224" s="52"/>
      <c r="CO224" s="68" t="str">
        <f>IFERROR(VLOOKUP(CN224,'（様式１号）３整理番号表'!$T$19:$V$24,2,FALSE),"")</f>
        <v/>
      </c>
      <c r="CP224" s="52"/>
      <c r="CQ224" s="210">
        <f t="shared" si="450"/>
        <v>0</v>
      </c>
      <c r="CR224" s="227">
        <f t="shared" si="451"/>
        <v>0</v>
      </c>
      <c r="CS224" s="335" t="str">
        <f t="shared" ca="1" si="429"/>
        <v/>
      </c>
      <c r="CT224" s="31" t="str">
        <f t="shared" ca="1" si="407"/>
        <v/>
      </c>
      <c r="CU224" s="30" t="str">
        <f t="shared" ca="1" si="430"/>
        <v/>
      </c>
      <c r="CV224" s="236" t="str">
        <f t="shared" ca="1" si="408"/>
        <v/>
      </c>
      <c r="CW224" s="236" t="str">
        <f t="shared" ca="1" si="409"/>
        <v/>
      </c>
      <c r="CX224" s="236" t="str">
        <f t="shared" ca="1" si="410"/>
        <v/>
      </c>
      <c r="CY224" s="236" t="str">
        <f t="shared" ca="1" si="411"/>
        <v/>
      </c>
      <c r="CZ224" s="296" t="str">
        <f ca="1">IFERROR(VLOOKUP($CS224,'（様式１号）３整理番号表'!$Z$19:$AB$32,3,FALSE),"")</f>
        <v/>
      </c>
      <c r="DA224" s="239" t="str">
        <f t="shared" ca="1" si="412"/>
        <v/>
      </c>
      <c r="DB224" s="5"/>
      <c r="DC224" s="301" t="str">
        <f t="shared" ca="1" si="431"/>
        <v/>
      </c>
      <c r="DD224" s="304" t="str">
        <f t="shared" ca="1" si="434"/>
        <v/>
      </c>
      <c r="DE224" s="293" t="str">
        <f t="shared" ca="1" si="435"/>
        <v/>
      </c>
      <c r="DF224" s="293" t="str">
        <f t="shared" ca="1" si="436"/>
        <v/>
      </c>
      <c r="DG224" s="293" t="str">
        <f t="shared" ca="1" si="437"/>
        <v/>
      </c>
      <c r="DH224" s="293" t="str">
        <f t="shared" ca="1" si="438"/>
        <v/>
      </c>
      <c r="DI224" s="309" t="str">
        <f t="shared" ca="1" si="439"/>
        <v/>
      </c>
      <c r="DJ224" s="315" t="str">
        <f t="shared" ca="1" si="413"/>
        <v/>
      </c>
      <c r="DK224" s="5" t="str">
        <f t="shared" ca="1" si="440"/>
        <v/>
      </c>
      <c r="DL224" s="6"/>
      <c r="DM224" s="304"/>
      <c r="DN224" s="7"/>
      <c r="DO224" s="7"/>
      <c r="DP224" s="7"/>
      <c r="DQ224" s="7"/>
      <c r="DR224" s="298" t="str">
        <f>IFERROR(VLOOKUP($DL224,'（様式１号）３整理番号表'!$Z$19:$AB$32,3,FALSE),"")</f>
        <v/>
      </c>
      <c r="DS224" s="239" t="str">
        <f t="shared" si="414"/>
        <v/>
      </c>
      <c r="DT224" s="5"/>
      <c r="DU224" s="8"/>
      <c r="DV224" s="62" t="str">
        <f t="shared" ca="1" si="415"/>
        <v/>
      </c>
      <c r="DX224" s="320">
        <f t="shared" ca="1" si="442"/>
        <v>0</v>
      </c>
      <c r="DY224" s="320">
        <f t="shared" ca="1" si="442"/>
        <v>0</v>
      </c>
      <c r="DZ224" s="320">
        <f t="shared" ca="1" si="442"/>
        <v>0</v>
      </c>
      <c r="EA224" s="320">
        <f t="shared" ca="1" si="442"/>
        <v>0</v>
      </c>
      <c r="EB224" s="320">
        <f t="shared" ca="1" si="442"/>
        <v>0</v>
      </c>
      <c r="EC224" s="320">
        <f t="shared" ca="1" si="442"/>
        <v>0</v>
      </c>
      <c r="ED224" s="320">
        <f t="shared" ca="1" si="442"/>
        <v>0</v>
      </c>
      <c r="EE224" s="320">
        <f t="shared" ca="1" si="442"/>
        <v>0</v>
      </c>
      <c r="EF224" s="320">
        <f t="shared" ca="1" si="442"/>
        <v>0</v>
      </c>
      <c r="EG224" s="320">
        <f t="shared" ca="1" si="442"/>
        <v>0</v>
      </c>
      <c r="EH224" s="320">
        <f t="shared" ca="1" si="442"/>
        <v>0</v>
      </c>
      <c r="EI224" s="320">
        <f t="shared" ca="1" si="442"/>
        <v>0</v>
      </c>
      <c r="EJ224" s="320">
        <f t="shared" ca="1" si="442"/>
        <v>0</v>
      </c>
      <c r="EK224" s="320">
        <f t="shared" ca="1" si="442"/>
        <v>0</v>
      </c>
      <c r="EM224" s="278" t="str">
        <f t="shared" ca="1" si="466"/>
        <v/>
      </c>
      <c r="EN224" s="278" t="str">
        <f t="shared" ca="1" si="432"/>
        <v/>
      </c>
      <c r="EO224" s="278" t="str">
        <f t="shared" ca="1" si="433"/>
        <v/>
      </c>
      <c r="EP224" s="278" t="str">
        <f t="shared" ca="1" si="416"/>
        <v/>
      </c>
      <c r="EQ224" s="278" t="str">
        <f ca="1">IFERROR(INDEX('郵便番号（石川県）'!$A$3:$F$2574,MATCH(INDIRECT("'("&amp;EM224&amp;")'!E7"),'郵便番号（石川県）'!$A$3:$A$2574,0),6),"")</f>
        <v/>
      </c>
      <c r="ER224" s="278" t="str">
        <f ca="1">IFERROR(INDEX('郵便番号（石川県）'!$A$3:$F$2574,MATCH(INDIRECT("'("&amp;$EM224&amp;")'!E7"),'郵便番号（石川県）'!$A$3:$A$2574,0),5),"")</f>
        <v/>
      </c>
      <c r="ES224" s="278" t="str">
        <f t="shared" ca="1" si="417"/>
        <v/>
      </c>
      <c r="ET224" s="278" t="str">
        <f t="shared" ca="1" si="418"/>
        <v/>
      </c>
      <c r="EU224" s="278" t="str">
        <f t="shared" ca="1" si="419"/>
        <v/>
      </c>
      <c r="EV224" s="278" t="str">
        <f t="shared" ca="1" si="420"/>
        <v/>
      </c>
      <c r="EW224" s="278" t="str">
        <f t="shared" ca="1" si="421"/>
        <v/>
      </c>
      <c r="EX224" s="278" t="str">
        <f t="shared" ca="1" si="422"/>
        <v/>
      </c>
      <c r="EY224" s="278" t="str">
        <f t="shared" ca="1" si="423"/>
        <v/>
      </c>
      <c r="EZ224" s="278" t="str">
        <f t="shared" ca="1" si="424"/>
        <v/>
      </c>
      <c r="FA224" s="278" t="str">
        <f t="shared" ca="1" si="425"/>
        <v/>
      </c>
      <c r="FB224" s="661" t="str">
        <f t="shared" ca="1" si="426"/>
        <v/>
      </c>
      <c r="FC224" s="664">
        <v>214</v>
      </c>
      <c r="FD224" s="279" t="str">
        <f t="shared" ca="1" si="427"/>
        <v/>
      </c>
    </row>
    <row r="225" spans="1:160" ht="34.5" customHeight="1" x14ac:dyDescent="0.15">
      <c r="A225" s="401">
        <f t="shared" ca="1" si="24"/>
        <v>0</v>
      </c>
      <c r="B225" s="402">
        <f t="shared" si="366"/>
        <v>1</v>
      </c>
      <c r="C225" s="403">
        <f t="shared" ca="1" si="454"/>
        <v>0</v>
      </c>
      <c r="D225" s="403">
        <f t="shared" ca="1" si="455"/>
        <v>0</v>
      </c>
      <c r="E225" s="403">
        <f t="shared" ca="1" si="456"/>
        <v>0</v>
      </c>
      <c r="F225" s="403">
        <f t="shared" ca="1" si="457"/>
        <v>0</v>
      </c>
      <c r="G225" s="403">
        <f t="shared" ca="1" si="458"/>
        <v>0</v>
      </c>
      <c r="H225" s="403">
        <f t="shared" si="459"/>
        <v>0</v>
      </c>
      <c r="I225" s="403">
        <f t="shared" ca="1" si="460"/>
        <v>0</v>
      </c>
      <c r="J225" s="403">
        <f t="shared" ca="1" si="461"/>
        <v>0</v>
      </c>
      <c r="K225" s="402">
        <f t="shared" ca="1" si="462"/>
        <v>0</v>
      </c>
      <c r="L225" s="402">
        <f t="shared" ca="1" si="463"/>
        <v>0</v>
      </c>
      <c r="M225" s="402">
        <f t="shared" ca="1" si="464"/>
        <v>0</v>
      </c>
      <c r="N225" s="404" t="str">
        <f t="shared" ca="1" si="465"/>
        <v>石川県</v>
      </c>
      <c r="O225" s="63"/>
      <c r="P225" s="145" t="s">
        <v>412</v>
      </c>
      <c r="Q225" s="322" t="str">
        <f t="shared" ca="1" si="368"/>
        <v/>
      </c>
      <c r="R225" s="322" t="str">
        <f t="shared" ca="1" si="369"/>
        <v/>
      </c>
      <c r="S225" s="32" t="str">
        <f t="shared" ca="1" si="452"/>
        <v/>
      </c>
      <c r="T225" s="32" t="str">
        <f t="shared" ca="1" si="453"/>
        <v/>
      </c>
      <c r="U225" s="186" t="str">
        <f t="shared" ca="1" si="370"/>
        <v/>
      </c>
      <c r="V225" s="326">
        <f ca="1">IFERROR(VLOOKUP(U225,'（様式１号）３整理番号表'!$B$4:$H$5,2,FALSE),0)</f>
        <v>0</v>
      </c>
      <c r="W225" s="67">
        <f t="shared" ca="1" si="443"/>
        <v>0</v>
      </c>
      <c r="X225" s="23" t="str">
        <f t="shared" ca="1" si="441"/>
        <v/>
      </c>
      <c r="Y225" s="52" t="str">
        <f t="shared" ca="1" si="371"/>
        <v/>
      </c>
      <c r="Z225" s="68">
        <f ca="1">IFERROR(VLOOKUP(Y225,'（様式１号）３整理番号表'!$B$10:$H$16,2,FALSE),0)</f>
        <v>0</v>
      </c>
      <c r="AA225" s="52" t="str">
        <f t="shared" ca="1" si="372"/>
        <v/>
      </c>
      <c r="AB225" s="52" t="str">
        <f t="shared" ca="1" si="373"/>
        <v/>
      </c>
      <c r="AC225" s="68">
        <f ca="1">IFERROR(VLOOKUP(AB225,'（様式１号）３整理番号表'!$B$21:$H$22,2,FALSE),0)</f>
        <v>0</v>
      </c>
      <c r="AD225" s="52" t="str">
        <f t="shared" ca="1" si="367"/>
        <v/>
      </c>
      <c r="AE225" s="68">
        <f ca="1">IFERROR(VLOOKUP(AD225,'（様式１号）３整理番号表'!$B$26:$H$31,2,FALSE),0)</f>
        <v>0</v>
      </c>
      <c r="AF225" s="52" t="str">
        <f t="shared" ca="1" si="374"/>
        <v/>
      </c>
      <c r="AG225" s="68">
        <f ca="1">IFERROR(VLOOKUP(AF225,'（様式１号）３整理番号表'!$J$5:$N$59,2,FALSE),0)</f>
        <v>0</v>
      </c>
      <c r="AH225" s="51" t="str">
        <f t="shared" ca="1" si="375"/>
        <v/>
      </c>
      <c r="AI225" s="68">
        <f ca="1">IFERROR(VLOOKUP(AH225,'（様式１号）３整理番号表'!$P$5:$R$29,2,FALSE),0)</f>
        <v>0</v>
      </c>
      <c r="AJ225" s="71" t="str">
        <f t="shared" ca="1" si="376"/>
        <v/>
      </c>
      <c r="AK225" s="71" t="str">
        <f t="shared" ca="1" si="377"/>
        <v/>
      </c>
      <c r="AL225" s="71"/>
      <c r="AM225" s="51" t="str">
        <f t="shared" ca="1" si="378"/>
        <v/>
      </c>
      <c r="AN225" s="68">
        <f ca="1">IFERROR(VLOOKUP(AM225,'（様式１号）３整理番号表'!$P$5:$R$29,2,FALSE),0)</f>
        <v>0</v>
      </c>
      <c r="AO225" s="52" t="str">
        <f t="shared" ca="1" si="379"/>
        <v/>
      </c>
      <c r="AP225" s="68">
        <f t="shared" ca="1" si="444"/>
        <v>0</v>
      </c>
      <c r="AQ225" s="52" t="str">
        <f t="shared" ca="1" si="380"/>
        <v/>
      </c>
      <c r="AR225" s="23" t="str">
        <f t="shared" ca="1" si="381"/>
        <v/>
      </c>
      <c r="AS225" s="68" t="str">
        <f t="shared" ca="1" si="445"/>
        <v/>
      </c>
      <c r="AT225" s="188" t="str">
        <f t="shared" ca="1" si="382"/>
        <v/>
      </c>
      <c r="AU225" s="55" t="str">
        <f t="shared" ca="1" si="383"/>
        <v/>
      </c>
      <c r="AV225" s="655" t="str">
        <f t="shared" ca="1" si="468"/>
        <v/>
      </c>
      <c r="AW225" s="655" t="str">
        <f t="shared" ca="1" si="467"/>
        <v/>
      </c>
      <c r="AX225" s="655" t="str">
        <f t="shared" ca="1" si="467"/>
        <v/>
      </c>
      <c r="AY225" s="655" t="str">
        <f t="shared" ca="1" si="467"/>
        <v/>
      </c>
      <c r="AZ225" s="655" t="str">
        <f t="shared" ca="1" si="384"/>
        <v/>
      </c>
      <c r="BA225" s="655" t="str">
        <f t="shared" ca="1" si="469"/>
        <v/>
      </c>
      <c r="BB225" s="655" t="str">
        <f t="shared" ca="1" si="469"/>
        <v/>
      </c>
      <c r="BC225" s="655" t="str">
        <f t="shared" ca="1" si="469"/>
        <v/>
      </c>
      <c r="BD225" s="51" t="str">
        <f t="shared" ca="1" si="385"/>
        <v/>
      </c>
      <c r="BE225" s="52" t="str">
        <f t="shared" ca="1" si="386"/>
        <v/>
      </c>
      <c r="BF225" s="69">
        <f ca="1">IF(BD225&lt;&gt;"",INDEX('（様式１号）３整理番号表'!$AB$7:$AQ$12,MATCH(BD225,'（様式１号）３整理番号表'!$AA$7:$AA$12,0),MATCH(BE225,'（様式１号）３整理番号表'!$AB$6:$AQ$6,0)),0)</f>
        <v>0</v>
      </c>
      <c r="BG225" s="71" t="str">
        <f t="shared" ca="1" si="446"/>
        <v/>
      </c>
      <c r="BH225" s="54" t="str">
        <f t="shared" ca="1" si="447"/>
        <v/>
      </c>
      <c r="BI225" s="55" t="str">
        <f t="shared" ca="1" si="387"/>
        <v/>
      </c>
      <c r="BJ225" s="54" t="str">
        <f t="shared" ca="1" si="388"/>
        <v/>
      </c>
      <c r="BK225" s="53" t="str">
        <f t="shared" ca="1" si="389"/>
        <v/>
      </c>
      <c r="BL225" s="56" t="str">
        <f t="shared" ca="1" si="390"/>
        <v/>
      </c>
      <c r="BM225" s="57" t="str">
        <f t="shared" ca="1" si="391"/>
        <v/>
      </c>
      <c r="BN225" s="58" t="str">
        <f t="shared" ca="1" si="392"/>
        <v/>
      </c>
      <c r="BO225" s="56" t="str">
        <f t="shared" ca="1" si="393"/>
        <v/>
      </c>
      <c r="BP225" s="72" t="str">
        <f t="shared" ca="1" si="394"/>
        <v/>
      </c>
      <c r="BQ225" s="70" t="str">
        <f t="shared" ca="1" si="395"/>
        <v/>
      </c>
      <c r="BR225" s="160" t="str">
        <f t="shared" ca="1" si="428"/>
        <v/>
      </c>
      <c r="BS225" s="638" t="str">
        <f t="shared" ca="1" si="396"/>
        <v/>
      </c>
      <c r="BT225" s="51" t="str">
        <f t="shared" ca="1" si="397"/>
        <v/>
      </c>
      <c r="BU225" s="59" t="str">
        <f t="shared" ca="1" si="398"/>
        <v/>
      </c>
      <c r="BV225" s="60" t="str">
        <f t="shared" ca="1" si="399"/>
        <v/>
      </c>
      <c r="BW225" s="209">
        <f ca="1">IF('ポイント要件確認等（個別表）'!AD225=1,ROUNDDOWN('ポイント要件確認等（個別表）'!AV225,-3),IF('ポイント要件確認等（個別表）'!AD225=2,ROUNDDOWN('ポイント要件確認等（個別表）'!BH225,-3),IF('ポイント要件確認等（個別表）'!AD225=3,ROUNDDOWN('ポイント要件確認等（個別表）'!BT225,-3),0)))</f>
        <v>0</v>
      </c>
      <c r="BX225" s="60" t="str">
        <f t="shared" ca="1" si="400"/>
        <v/>
      </c>
      <c r="BY225" s="210" t="e">
        <f t="shared" ca="1" si="448"/>
        <v>#VALUE!</v>
      </c>
      <c r="BZ225" s="210">
        <f t="shared" ca="1" si="449"/>
        <v>0</v>
      </c>
      <c r="CA225" s="60" t="str">
        <f t="shared" ca="1" si="401"/>
        <v/>
      </c>
      <c r="CB225" s="60" t="str">
        <f t="shared" ca="1" si="402"/>
        <v/>
      </c>
      <c r="CC225" s="636"/>
      <c r="CD225" s="60" t="str">
        <f t="shared" ca="1" si="403"/>
        <v/>
      </c>
      <c r="CE225" s="161" t="str">
        <f t="shared" ca="1" si="404"/>
        <v/>
      </c>
      <c r="CF225" s="225" t="str">
        <f t="shared" ca="1" si="405"/>
        <v>含税額</v>
      </c>
      <c r="CG225" s="226" t="str">
        <f t="shared" ca="1" si="406"/>
        <v/>
      </c>
      <c r="CH225" s="61"/>
      <c r="CI225" s="223"/>
      <c r="CJ225" s="213">
        <v>215</v>
      </c>
      <c r="CK225" s="218"/>
      <c r="CL225" s="51"/>
      <c r="CM225" s="68" t="str">
        <f>IFERROR(VLOOKUP(CL225,'（様式１号）３整理番号表'!$T$5:$V$15,2,FALSE),"")</f>
        <v/>
      </c>
      <c r="CN225" s="52"/>
      <c r="CO225" s="68" t="str">
        <f>IFERROR(VLOOKUP(CN225,'（様式１号）３整理番号表'!$T$19:$V$24,2,FALSE),"")</f>
        <v/>
      </c>
      <c r="CP225" s="52"/>
      <c r="CQ225" s="210">
        <f t="shared" si="450"/>
        <v>0</v>
      </c>
      <c r="CR225" s="227">
        <f t="shared" si="451"/>
        <v>0</v>
      </c>
      <c r="CS225" s="335" t="str">
        <f t="shared" ca="1" si="429"/>
        <v/>
      </c>
      <c r="CT225" s="31" t="str">
        <f t="shared" ca="1" si="407"/>
        <v/>
      </c>
      <c r="CU225" s="30" t="str">
        <f t="shared" ca="1" si="430"/>
        <v/>
      </c>
      <c r="CV225" s="236" t="str">
        <f t="shared" ca="1" si="408"/>
        <v/>
      </c>
      <c r="CW225" s="236" t="str">
        <f t="shared" ca="1" si="409"/>
        <v/>
      </c>
      <c r="CX225" s="236" t="str">
        <f t="shared" ca="1" si="410"/>
        <v/>
      </c>
      <c r="CY225" s="236" t="str">
        <f t="shared" ca="1" si="411"/>
        <v/>
      </c>
      <c r="CZ225" s="296" t="str">
        <f ca="1">IFERROR(VLOOKUP($CS225,'（様式１号）３整理番号表'!$Z$19:$AB$32,3,FALSE),"")</f>
        <v/>
      </c>
      <c r="DA225" s="239" t="str">
        <f t="shared" ca="1" si="412"/>
        <v/>
      </c>
      <c r="DB225" s="5"/>
      <c r="DC225" s="301" t="str">
        <f t="shared" ca="1" si="431"/>
        <v/>
      </c>
      <c r="DD225" s="304" t="str">
        <f t="shared" ca="1" si="434"/>
        <v/>
      </c>
      <c r="DE225" s="293" t="str">
        <f t="shared" ca="1" si="435"/>
        <v/>
      </c>
      <c r="DF225" s="293" t="str">
        <f t="shared" ca="1" si="436"/>
        <v/>
      </c>
      <c r="DG225" s="293" t="str">
        <f t="shared" ca="1" si="437"/>
        <v/>
      </c>
      <c r="DH225" s="293" t="str">
        <f t="shared" ca="1" si="438"/>
        <v/>
      </c>
      <c r="DI225" s="309" t="str">
        <f t="shared" ca="1" si="439"/>
        <v/>
      </c>
      <c r="DJ225" s="315" t="str">
        <f t="shared" ca="1" si="413"/>
        <v/>
      </c>
      <c r="DK225" s="5" t="str">
        <f t="shared" ca="1" si="440"/>
        <v/>
      </c>
      <c r="DL225" s="6"/>
      <c r="DM225" s="304"/>
      <c r="DN225" s="7"/>
      <c r="DO225" s="7"/>
      <c r="DP225" s="7"/>
      <c r="DQ225" s="7"/>
      <c r="DR225" s="298" t="str">
        <f>IFERROR(VLOOKUP($DL225,'（様式１号）３整理番号表'!$Z$19:$AB$32,3,FALSE),"")</f>
        <v/>
      </c>
      <c r="DS225" s="239" t="str">
        <f t="shared" si="414"/>
        <v/>
      </c>
      <c r="DT225" s="5"/>
      <c r="DU225" s="8"/>
      <c r="DV225" s="62" t="str">
        <f t="shared" ca="1" si="415"/>
        <v/>
      </c>
      <c r="DX225" s="320">
        <f t="shared" ca="1" si="442"/>
        <v>0</v>
      </c>
      <c r="DY225" s="320">
        <f t="shared" ca="1" si="442"/>
        <v>0</v>
      </c>
      <c r="DZ225" s="320">
        <f t="shared" ca="1" si="442"/>
        <v>0</v>
      </c>
      <c r="EA225" s="320">
        <f t="shared" ca="1" si="442"/>
        <v>0</v>
      </c>
      <c r="EB225" s="320">
        <f t="shared" ca="1" si="442"/>
        <v>0</v>
      </c>
      <c r="EC225" s="320">
        <f t="shared" ca="1" si="442"/>
        <v>0</v>
      </c>
      <c r="ED225" s="320">
        <f t="shared" ca="1" si="442"/>
        <v>0</v>
      </c>
      <c r="EE225" s="320">
        <f t="shared" ca="1" si="442"/>
        <v>0</v>
      </c>
      <c r="EF225" s="320">
        <f t="shared" ca="1" si="442"/>
        <v>0</v>
      </c>
      <c r="EG225" s="320">
        <f t="shared" ca="1" si="442"/>
        <v>0</v>
      </c>
      <c r="EH225" s="320">
        <f t="shared" ca="1" si="442"/>
        <v>0</v>
      </c>
      <c r="EI225" s="320">
        <f t="shared" ca="1" si="442"/>
        <v>0</v>
      </c>
      <c r="EJ225" s="320">
        <f t="shared" ca="1" si="442"/>
        <v>0</v>
      </c>
      <c r="EK225" s="320">
        <f t="shared" ca="1" si="442"/>
        <v>0</v>
      </c>
      <c r="EM225" s="278" t="str">
        <f t="shared" ca="1" si="466"/>
        <v/>
      </c>
      <c r="EN225" s="278" t="str">
        <f t="shared" ca="1" si="432"/>
        <v/>
      </c>
      <c r="EO225" s="278" t="str">
        <f t="shared" ca="1" si="433"/>
        <v/>
      </c>
      <c r="EP225" s="278" t="str">
        <f t="shared" ca="1" si="416"/>
        <v/>
      </c>
      <c r="EQ225" s="278" t="str">
        <f ca="1">IFERROR(INDEX('郵便番号（石川県）'!$A$3:$F$2574,MATCH(INDIRECT("'("&amp;EM225&amp;")'!E7"),'郵便番号（石川県）'!$A$3:$A$2574,0),6),"")</f>
        <v/>
      </c>
      <c r="ER225" s="278" t="str">
        <f ca="1">IFERROR(INDEX('郵便番号（石川県）'!$A$3:$F$2574,MATCH(INDIRECT("'("&amp;$EM225&amp;")'!E7"),'郵便番号（石川県）'!$A$3:$A$2574,0),5),"")</f>
        <v/>
      </c>
      <c r="ES225" s="278" t="str">
        <f t="shared" ca="1" si="417"/>
        <v/>
      </c>
      <c r="ET225" s="278" t="str">
        <f t="shared" ca="1" si="418"/>
        <v/>
      </c>
      <c r="EU225" s="278" t="str">
        <f t="shared" ca="1" si="419"/>
        <v/>
      </c>
      <c r="EV225" s="278" t="str">
        <f t="shared" ca="1" si="420"/>
        <v/>
      </c>
      <c r="EW225" s="278" t="str">
        <f t="shared" ca="1" si="421"/>
        <v/>
      </c>
      <c r="EX225" s="278" t="str">
        <f t="shared" ca="1" si="422"/>
        <v/>
      </c>
      <c r="EY225" s="278" t="str">
        <f t="shared" ca="1" si="423"/>
        <v/>
      </c>
      <c r="EZ225" s="278" t="str">
        <f t="shared" ca="1" si="424"/>
        <v/>
      </c>
      <c r="FA225" s="278" t="str">
        <f t="shared" ca="1" si="425"/>
        <v/>
      </c>
      <c r="FB225" s="661" t="str">
        <f t="shared" ca="1" si="426"/>
        <v/>
      </c>
      <c r="FC225" s="663">
        <v>215</v>
      </c>
      <c r="FD225" s="279" t="str">
        <f t="shared" ca="1" si="427"/>
        <v/>
      </c>
    </row>
    <row r="226" spans="1:160" ht="34.5" customHeight="1" x14ac:dyDescent="0.15">
      <c r="A226" s="401">
        <f t="shared" ca="1" si="24"/>
        <v>0</v>
      </c>
      <c r="B226" s="402">
        <f t="shared" si="366"/>
        <v>1</v>
      </c>
      <c r="C226" s="403">
        <f t="shared" ca="1" si="454"/>
        <v>0</v>
      </c>
      <c r="D226" s="403">
        <f t="shared" ca="1" si="455"/>
        <v>0</v>
      </c>
      <c r="E226" s="403">
        <f t="shared" ca="1" si="456"/>
        <v>0</v>
      </c>
      <c r="F226" s="403">
        <f t="shared" ca="1" si="457"/>
        <v>0</v>
      </c>
      <c r="G226" s="403">
        <f t="shared" ca="1" si="458"/>
        <v>0</v>
      </c>
      <c r="H226" s="403">
        <f t="shared" si="459"/>
        <v>0</v>
      </c>
      <c r="I226" s="403">
        <f t="shared" ca="1" si="460"/>
        <v>0</v>
      </c>
      <c r="J226" s="403">
        <f t="shared" ca="1" si="461"/>
        <v>0</v>
      </c>
      <c r="K226" s="402">
        <f t="shared" ca="1" si="462"/>
        <v>0</v>
      </c>
      <c r="L226" s="402">
        <f t="shared" ca="1" si="463"/>
        <v>0</v>
      </c>
      <c r="M226" s="402">
        <f t="shared" ca="1" si="464"/>
        <v>0</v>
      </c>
      <c r="N226" s="404" t="str">
        <f t="shared" ca="1" si="465"/>
        <v>石川県</v>
      </c>
      <c r="O226" s="63"/>
      <c r="P226" s="145" t="s">
        <v>412</v>
      </c>
      <c r="Q226" s="322" t="str">
        <f t="shared" ca="1" si="368"/>
        <v/>
      </c>
      <c r="R226" s="322" t="str">
        <f t="shared" ca="1" si="369"/>
        <v/>
      </c>
      <c r="S226" s="32" t="str">
        <f t="shared" ca="1" si="452"/>
        <v/>
      </c>
      <c r="T226" s="32" t="str">
        <f t="shared" ca="1" si="453"/>
        <v/>
      </c>
      <c r="U226" s="186" t="str">
        <f t="shared" ca="1" si="370"/>
        <v/>
      </c>
      <c r="V226" s="326">
        <f ca="1">IFERROR(VLOOKUP(U226,'（様式１号）３整理番号表'!$B$4:$H$5,2,FALSE),0)</f>
        <v>0</v>
      </c>
      <c r="W226" s="67">
        <f t="shared" ca="1" si="443"/>
        <v>0</v>
      </c>
      <c r="X226" s="23" t="str">
        <f t="shared" ca="1" si="441"/>
        <v/>
      </c>
      <c r="Y226" s="52" t="str">
        <f t="shared" ca="1" si="371"/>
        <v/>
      </c>
      <c r="Z226" s="68">
        <f ca="1">IFERROR(VLOOKUP(Y226,'（様式１号）３整理番号表'!$B$10:$H$16,2,FALSE),0)</f>
        <v>0</v>
      </c>
      <c r="AA226" s="52" t="str">
        <f t="shared" ca="1" si="372"/>
        <v/>
      </c>
      <c r="AB226" s="52" t="str">
        <f t="shared" ca="1" si="373"/>
        <v/>
      </c>
      <c r="AC226" s="68">
        <f ca="1">IFERROR(VLOOKUP(AB226,'（様式１号）３整理番号表'!$B$21:$H$22,2,FALSE),0)</f>
        <v>0</v>
      </c>
      <c r="AD226" s="52" t="str">
        <f t="shared" ca="1" si="367"/>
        <v/>
      </c>
      <c r="AE226" s="68">
        <f ca="1">IFERROR(VLOOKUP(AD226,'（様式１号）３整理番号表'!$B$26:$H$31,2,FALSE),0)</f>
        <v>0</v>
      </c>
      <c r="AF226" s="52" t="str">
        <f t="shared" ca="1" si="374"/>
        <v/>
      </c>
      <c r="AG226" s="68">
        <f ca="1">IFERROR(VLOOKUP(AF226,'（様式１号）３整理番号表'!$J$5:$N$59,2,FALSE),0)</f>
        <v>0</v>
      </c>
      <c r="AH226" s="51" t="str">
        <f t="shared" ca="1" si="375"/>
        <v/>
      </c>
      <c r="AI226" s="68">
        <f ca="1">IFERROR(VLOOKUP(AH226,'（様式１号）３整理番号表'!$P$5:$R$29,2,FALSE),0)</f>
        <v>0</v>
      </c>
      <c r="AJ226" s="71" t="str">
        <f t="shared" ca="1" si="376"/>
        <v/>
      </c>
      <c r="AK226" s="71" t="str">
        <f t="shared" ca="1" si="377"/>
        <v/>
      </c>
      <c r="AL226" s="71"/>
      <c r="AM226" s="51" t="str">
        <f t="shared" ca="1" si="378"/>
        <v/>
      </c>
      <c r="AN226" s="68">
        <f ca="1">IFERROR(VLOOKUP(AM226,'（様式１号）３整理番号表'!$P$5:$R$29,2,FALSE),0)</f>
        <v>0</v>
      </c>
      <c r="AO226" s="52" t="str">
        <f t="shared" ca="1" si="379"/>
        <v/>
      </c>
      <c r="AP226" s="68">
        <f t="shared" ca="1" si="444"/>
        <v>0</v>
      </c>
      <c r="AQ226" s="52" t="str">
        <f t="shared" ca="1" si="380"/>
        <v/>
      </c>
      <c r="AR226" s="23" t="str">
        <f t="shared" ca="1" si="381"/>
        <v/>
      </c>
      <c r="AS226" s="68" t="str">
        <f t="shared" ca="1" si="445"/>
        <v/>
      </c>
      <c r="AT226" s="188" t="str">
        <f t="shared" ca="1" si="382"/>
        <v/>
      </c>
      <c r="AU226" s="55" t="str">
        <f t="shared" ca="1" si="383"/>
        <v/>
      </c>
      <c r="AV226" s="655" t="str">
        <f t="shared" ca="1" si="468"/>
        <v/>
      </c>
      <c r="AW226" s="655" t="str">
        <f t="shared" ca="1" si="467"/>
        <v/>
      </c>
      <c r="AX226" s="655" t="str">
        <f t="shared" ca="1" si="467"/>
        <v/>
      </c>
      <c r="AY226" s="655" t="str">
        <f t="shared" ca="1" si="467"/>
        <v/>
      </c>
      <c r="AZ226" s="655" t="str">
        <f t="shared" ca="1" si="384"/>
        <v/>
      </c>
      <c r="BA226" s="655" t="str">
        <f t="shared" ca="1" si="469"/>
        <v/>
      </c>
      <c r="BB226" s="655" t="str">
        <f t="shared" ca="1" si="469"/>
        <v/>
      </c>
      <c r="BC226" s="655" t="str">
        <f t="shared" ca="1" si="469"/>
        <v/>
      </c>
      <c r="BD226" s="51" t="str">
        <f t="shared" ca="1" si="385"/>
        <v/>
      </c>
      <c r="BE226" s="52" t="str">
        <f t="shared" ca="1" si="386"/>
        <v/>
      </c>
      <c r="BF226" s="69">
        <f ca="1">IF(BD226&lt;&gt;"",INDEX('（様式１号）３整理番号表'!$AB$7:$AQ$12,MATCH(BD226,'（様式１号）３整理番号表'!$AA$7:$AA$12,0),MATCH(BE226,'（様式１号）３整理番号表'!$AB$6:$AQ$6,0)),0)</f>
        <v>0</v>
      </c>
      <c r="BG226" s="71" t="str">
        <f t="shared" ca="1" si="446"/>
        <v/>
      </c>
      <c r="BH226" s="54" t="str">
        <f t="shared" ca="1" si="447"/>
        <v/>
      </c>
      <c r="BI226" s="55" t="str">
        <f t="shared" ca="1" si="387"/>
        <v/>
      </c>
      <c r="BJ226" s="54" t="str">
        <f t="shared" ca="1" si="388"/>
        <v/>
      </c>
      <c r="BK226" s="53" t="str">
        <f t="shared" ca="1" si="389"/>
        <v/>
      </c>
      <c r="BL226" s="56" t="str">
        <f t="shared" ca="1" si="390"/>
        <v/>
      </c>
      <c r="BM226" s="57" t="str">
        <f t="shared" ca="1" si="391"/>
        <v/>
      </c>
      <c r="BN226" s="58" t="str">
        <f t="shared" ca="1" si="392"/>
        <v/>
      </c>
      <c r="BO226" s="56" t="str">
        <f t="shared" ca="1" si="393"/>
        <v/>
      </c>
      <c r="BP226" s="72" t="str">
        <f t="shared" ca="1" si="394"/>
        <v/>
      </c>
      <c r="BQ226" s="70" t="str">
        <f t="shared" ca="1" si="395"/>
        <v/>
      </c>
      <c r="BR226" s="160" t="str">
        <f t="shared" ca="1" si="428"/>
        <v/>
      </c>
      <c r="BS226" s="638" t="str">
        <f t="shared" ca="1" si="396"/>
        <v/>
      </c>
      <c r="BT226" s="51" t="str">
        <f t="shared" ca="1" si="397"/>
        <v/>
      </c>
      <c r="BU226" s="59" t="str">
        <f t="shared" ca="1" si="398"/>
        <v/>
      </c>
      <c r="BV226" s="60" t="str">
        <f t="shared" ca="1" si="399"/>
        <v/>
      </c>
      <c r="BW226" s="209">
        <f ca="1">IF('ポイント要件確認等（個別表）'!AD226=1,ROUNDDOWN('ポイント要件確認等（個別表）'!AV226,-3),IF('ポイント要件確認等（個別表）'!AD226=2,ROUNDDOWN('ポイント要件確認等（個別表）'!BH226,-3),IF('ポイント要件確認等（個別表）'!AD226=3,ROUNDDOWN('ポイント要件確認等（個別表）'!BT226,-3),0)))</f>
        <v>0</v>
      </c>
      <c r="BX226" s="60" t="str">
        <f t="shared" ca="1" si="400"/>
        <v/>
      </c>
      <c r="BY226" s="210" t="e">
        <f t="shared" ca="1" si="448"/>
        <v>#VALUE!</v>
      </c>
      <c r="BZ226" s="210">
        <f t="shared" ca="1" si="449"/>
        <v>0</v>
      </c>
      <c r="CA226" s="60" t="str">
        <f t="shared" ca="1" si="401"/>
        <v/>
      </c>
      <c r="CB226" s="60" t="str">
        <f t="shared" ca="1" si="402"/>
        <v/>
      </c>
      <c r="CC226" s="636"/>
      <c r="CD226" s="60" t="str">
        <f t="shared" ca="1" si="403"/>
        <v/>
      </c>
      <c r="CE226" s="161" t="str">
        <f t="shared" ca="1" si="404"/>
        <v/>
      </c>
      <c r="CF226" s="225" t="str">
        <f t="shared" ca="1" si="405"/>
        <v>含税額</v>
      </c>
      <c r="CG226" s="226" t="str">
        <f t="shared" ca="1" si="406"/>
        <v/>
      </c>
      <c r="CH226" s="61"/>
      <c r="CI226" s="223"/>
      <c r="CJ226" s="213">
        <v>216</v>
      </c>
      <c r="CK226" s="218"/>
      <c r="CL226" s="51"/>
      <c r="CM226" s="68" t="str">
        <f>IFERROR(VLOOKUP(CL226,'（様式１号）３整理番号表'!$T$5:$V$15,2,FALSE),"")</f>
        <v/>
      </c>
      <c r="CN226" s="52"/>
      <c r="CO226" s="68" t="str">
        <f>IFERROR(VLOOKUP(CN226,'（様式１号）３整理番号表'!$T$19:$V$24,2,FALSE),"")</f>
        <v/>
      </c>
      <c r="CP226" s="52"/>
      <c r="CQ226" s="210">
        <f t="shared" si="450"/>
        <v>0</v>
      </c>
      <c r="CR226" s="227">
        <f t="shared" si="451"/>
        <v>0</v>
      </c>
      <c r="CS226" s="335" t="str">
        <f t="shared" ca="1" si="429"/>
        <v/>
      </c>
      <c r="CT226" s="31" t="str">
        <f t="shared" ca="1" si="407"/>
        <v/>
      </c>
      <c r="CU226" s="30" t="str">
        <f t="shared" ca="1" si="430"/>
        <v/>
      </c>
      <c r="CV226" s="236" t="str">
        <f t="shared" ca="1" si="408"/>
        <v/>
      </c>
      <c r="CW226" s="236" t="str">
        <f t="shared" ca="1" si="409"/>
        <v/>
      </c>
      <c r="CX226" s="236" t="str">
        <f t="shared" ca="1" si="410"/>
        <v/>
      </c>
      <c r="CY226" s="236" t="str">
        <f t="shared" ca="1" si="411"/>
        <v/>
      </c>
      <c r="CZ226" s="296" t="str">
        <f ca="1">IFERROR(VLOOKUP($CS226,'（様式１号）３整理番号表'!$Z$19:$AB$32,3,FALSE),"")</f>
        <v/>
      </c>
      <c r="DA226" s="239" t="str">
        <f t="shared" ca="1" si="412"/>
        <v/>
      </c>
      <c r="DB226" s="5"/>
      <c r="DC226" s="301" t="str">
        <f t="shared" ca="1" si="431"/>
        <v/>
      </c>
      <c r="DD226" s="304" t="str">
        <f t="shared" ca="1" si="434"/>
        <v/>
      </c>
      <c r="DE226" s="293" t="str">
        <f t="shared" ca="1" si="435"/>
        <v/>
      </c>
      <c r="DF226" s="293" t="str">
        <f t="shared" ca="1" si="436"/>
        <v/>
      </c>
      <c r="DG226" s="293" t="str">
        <f t="shared" ca="1" si="437"/>
        <v/>
      </c>
      <c r="DH226" s="293" t="str">
        <f t="shared" ca="1" si="438"/>
        <v/>
      </c>
      <c r="DI226" s="309" t="str">
        <f t="shared" ca="1" si="439"/>
        <v/>
      </c>
      <c r="DJ226" s="315" t="str">
        <f t="shared" ca="1" si="413"/>
        <v/>
      </c>
      <c r="DK226" s="5" t="str">
        <f t="shared" ca="1" si="440"/>
        <v/>
      </c>
      <c r="DL226" s="6"/>
      <c r="DM226" s="304"/>
      <c r="DN226" s="7"/>
      <c r="DO226" s="7"/>
      <c r="DP226" s="7"/>
      <c r="DQ226" s="7"/>
      <c r="DR226" s="298" t="str">
        <f>IFERROR(VLOOKUP($DL226,'（様式１号）３整理番号表'!$Z$19:$AB$32,3,FALSE),"")</f>
        <v/>
      </c>
      <c r="DS226" s="239" t="str">
        <f t="shared" si="414"/>
        <v/>
      </c>
      <c r="DT226" s="5"/>
      <c r="DU226" s="8"/>
      <c r="DV226" s="62" t="str">
        <f t="shared" ca="1" si="415"/>
        <v/>
      </c>
      <c r="DX226" s="320">
        <f t="shared" ca="1" si="442"/>
        <v>0</v>
      </c>
      <c r="DY226" s="320">
        <f t="shared" ca="1" si="442"/>
        <v>0</v>
      </c>
      <c r="DZ226" s="320">
        <f t="shared" ca="1" si="442"/>
        <v>0</v>
      </c>
      <c r="EA226" s="320">
        <f t="shared" ca="1" si="442"/>
        <v>0</v>
      </c>
      <c r="EB226" s="320">
        <f t="shared" ca="1" si="442"/>
        <v>0</v>
      </c>
      <c r="EC226" s="320">
        <f t="shared" ca="1" si="442"/>
        <v>0</v>
      </c>
      <c r="ED226" s="320">
        <f t="shared" ca="1" si="442"/>
        <v>0</v>
      </c>
      <c r="EE226" s="320">
        <f t="shared" ca="1" si="442"/>
        <v>0</v>
      </c>
      <c r="EF226" s="320">
        <f t="shared" ca="1" si="442"/>
        <v>0</v>
      </c>
      <c r="EG226" s="320">
        <f t="shared" ca="1" si="442"/>
        <v>0</v>
      </c>
      <c r="EH226" s="320">
        <f t="shared" ca="1" si="442"/>
        <v>0</v>
      </c>
      <c r="EI226" s="320">
        <f t="shared" ca="1" si="442"/>
        <v>0</v>
      </c>
      <c r="EJ226" s="320">
        <f t="shared" ca="1" si="442"/>
        <v>0</v>
      </c>
      <c r="EK226" s="320">
        <f t="shared" ca="1" si="442"/>
        <v>0</v>
      </c>
      <c r="EM226" s="278" t="str">
        <f t="shared" ca="1" si="466"/>
        <v/>
      </c>
      <c r="EN226" s="278" t="str">
        <f t="shared" ca="1" si="432"/>
        <v/>
      </c>
      <c r="EO226" s="278" t="str">
        <f t="shared" ca="1" si="433"/>
        <v/>
      </c>
      <c r="EP226" s="278" t="str">
        <f t="shared" ca="1" si="416"/>
        <v/>
      </c>
      <c r="EQ226" s="278" t="str">
        <f ca="1">IFERROR(INDEX('郵便番号（石川県）'!$A$3:$F$2574,MATCH(INDIRECT("'("&amp;EM226&amp;")'!E7"),'郵便番号（石川県）'!$A$3:$A$2574,0),6),"")</f>
        <v/>
      </c>
      <c r="ER226" s="278" t="str">
        <f ca="1">IFERROR(INDEX('郵便番号（石川県）'!$A$3:$F$2574,MATCH(INDIRECT("'("&amp;$EM226&amp;")'!E7"),'郵便番号（石川県）'!$A$3:$A$2574,0),5),"")</f>
        <v/>
      </c>
      <c r="ES226" s="278" t="str">
        <f t="shared" ca="1" si="417"/>
        <v/>
      </c>
      <c r="ET226" s="278" t="str">
        <f t="shared" ca="1" si="418"/>
        <v/>
      </c>
      <c r="EU226" s="278" t="str">
        <f t="shared" ca="1" si="419"/>
        <v/>
      </c>
      <c r="EV226" s="278" t="str">
        <f t="shared" ca="1" si="420"/>
        <v/>
      </c>
      <c r="EW226" s="278" t="str">
        <f t="shared" ca="1" si="421"/>
        <v/>
      </c>
      <c r="EX226" s="278" t="str">
        <f t="shared" ca="1" si="422"/>
        <v/>
      </c>
      <c r="EY226" s="278" t="str">
        <f t="shared" ca="1" si="423"/>
        <v/>
      </c>
      <c r="EZ226" s="278" t="str">
        <f t="shared" ca="1" si="424"/>
        <v/>
      </c>
      <c r="FA226" s="278" t="str">
        <f t="shared" ca="1" si="425"/>
        <v/>
      </c>
      <c r="FB226" s="661" t="str">
        <f t="shared" ca="1" si="426"/>
        <v/>
      </c>
      <c r="FC226" s="664">
        <v>216</v>
      </c>
      <c r="FD226" s="279" t="str">
        <f t="shared" ca="1" si="427"/>
        <v/>
      </c>
    </row>
    <row r="227" spans="1:160" ht="34.5" customHeight="1" x14ac:dyDescent="0.15">
      <c r="A227" s="401">
        <f t="shared" ca="1" si="24"/>
        <v>0</v>
      </c>
      <c r="B227" s="402">
        <f t="shared" si="366"/>
        <v>1</v>
      </c>
      <c r="C227" s="403">
        <f t="shared" ca="1" si="454"/>
        <v>0</v>
      </c>
      <c r="D227" s="403">
        <f t="shared" ca="1" si="455"/>
        <v>0</v>
      </c>
      <c r="E227" s="403">
        <f t="shared" ca="1" si="456"/>
        <v>0</v>
      </c>
      <c r="F227" s="403">
        <f t="shared" ca="1" si="457"/>
        <v>0</v>
      </c>
      <c r="G227" s="403">
        <f t="shared" ca="1" si="458"/>
        <v>0</v>
      </c>
      <c r="H227" s="403">
        <f t="shared" si="459"/>
        <v>0</v>
      </c>
      <c r="I227" s="403">
        <f t="shared" ca="1" si="460"/>
        <v>0</v>
      </c>
      <c r="J227" s="403">
        <f t="shared" ca="1" si="461"/>
        <v>0</v>
      </c>
      <c r="K227" s="402">
        <f t="shared" ca="1" si="462"/>
        <v>0</v>
      </c>
      <c r="L227" s="402">
        <f t="shared" ca="1" si="463"/>
        <v>0</v>
      </c>
      <c r="M227" s="402">
        <f t="shared" ca="1" si="464"/>
        <v>0</v>
      </c>
      <c r="N227" s="404" t="str">
        <f t="shared" ca="1" si="465"/>
        <v>石川県</v>
      </c>
      <c r="O227" s="63"/>
      <c r="P227" s="145" t="s">
        <v>412</v>
      </c>
      <c r="Q227" s="322" t="str">
        <f t="shared" ca="1" si="368"/>
        <v/>
      </c>
      <c r="R227" s="322" t="str">
        <f t="shared" ca="1" si="369"/>
        <v/>
      </c>
      <c r="S227" s="32" t="str">
        <f t="shared" ca="1" si="452"/>
        <v/>
      </c>
      <c r="T227" s="32" t="str">
        <f t="shared" ca="1" si="453"/>
        <v/>
      </c>
      <c r="U227" s="186" t="str">
        <f t="shared" ca="1" si="370"/>
        <v/>
      </c>
      <c r="V227" s="326">
        <f ca="1">IFERROR(VLOOKUP(U227,'（様式１号）３整理番号表'!$B$4:$H$5,2,FALSE),0)</f>
        <v>0</v>
      </c>
      <c r="W227" s="67">
        <f t="shared" ca="1" si="443"/>
        <v>0</v>
      </c>
      <c r="X227" s="23" t="str">
        <f t="shared" ca="1" si="441"/>
        <v/>
      </c>
      <c r="Y227" s="52" t="str">
        <f t="shared" ca="1" si="371"/>
        <v/>
      </c>
      <c r="Z227" s="68">
        <f ca="1">IFERROR(VLOOKUP(Y227,'（様式１号）３整理番号表'!$B$10:$H$16,2,FALSE),0)</f>
        <v>0</v>
      </c>
      <c r="AA227" s="52" t="str">
        <f t="shared" ca="1" si="372"/>
        <v/>
      </c>
      <c r="AB227" s="52" t="str">
        <f t="shared" ca="1" si="373"/>
        <v/>
      </c>
      <c r="AC227" s="68">
        <f ca="1">IFERROR(VLOOKUP(AB227,'（様式１号）３整理番号表'!$B$21:$H$22,2,FALSE),0)</f>
        <v>0</v>
      </c>
      <c r="AD227" s="52" t="str">
        <f t="shared" ca="1" si="367"/>
        <v/>
      </c>
      <c r="AE227" s="68">
        <f ca="1">IFERROR(VLOOKUP(AD227,'（様式１号）３整理番号表'!$B$26:$H$31,2,FALSE),0)</f>
        <v>0</v>
      </c>
      <c r="AF227" s="52" t="str">
        <f t="shared" ca="1" si="374"/>
        <v/>
      </c>
      <c r="AG227" s="68">
        <f ca="1">IFERROR(VLOOKUP(AF227,'（様式１号）３整理番号表'!$J$5:$N$59,2,FALSE),0)</f>
        <v>0</v>
      </c>
      <c r="AH227" s="51" t="str">
        <f t="shared" ca="1" si="375"/>
        <v/>
      </c>
      <c r="AI227" s="68">
        <f ca="1">IFERROR(VLOOKUP(AH227,'（様式１号）３整理番号表'!$P$5:$R$29,2,FALSE),0)</f>
        <v>0</v>
      </c>
      <c r="AJ227" s="71" t="str">
        <f t="shared" ca="1" si="376"/>
        <v/>
      </c>
      <c r="AK227" s="71" t="str">
        <f t="shared" ca="1" si="377"/>
        <v/>
      </c>
      <c r="AL227" s="71"/>
      <c r="AM227" s="51" t="str">
        <f t="shared" ca="1" si="378"/>
        <v/>
      </c>
      <c r="AN227" s="68">
        <f ca="1">IFERROR(VLOOKUP(AM227,'（様式１号）３整理番号表'!$P$5:$R$29,2,FALSE),0)</f>
        <v>0</v>
      </c>
      <c r="AO227" s="52" t="str">
        <f t="shared" ca="1" si="379"/>
        <v/>
      </c>
      <c r="AP227" s="68">
        <f t="shared" ca="1" si="444"/>
        <v>0</v>
      </c>
      <c r="AQ227" s="52" t="str">
        <f t="shared" ca="1" si="380"/>
        <v/>
      </c>
      <c r="AR227" s="23" t="str">
        <f t="shared" ca="1" si="381"/>
        <v/>
      </c>
      <c r="AS227" s="68" t="str">
        <f t="shared" ca="1" si="445"/>
        <v/>
      </c>
      <c r="AT227" s="188" t="str">
        <f t="shared" ca="1" si="382"/>
        <v/>
      </c>
      <c r="AU227" s="55" t="str">
        <f t="shared" ca="1" si="383"/>
        <v/>
      </c>
      <c r="AV227" s="655" t="str">
        <f t="shared" ca="1" si="468"/>
        <v/>
      </c>
      <c r="AW227" s="655" t="str">
        <f t="shared" ca="1" si="467"/>
        <v/>
      </c>
      <c r="AX227" s="655" t="str">
        <f t="shared" ca="1" si="467"/>
        <v/>
      </c>
      <c r="AY227" s="655" t="str">
        <f t="shared" ca="1" si="467"/>
        <v/>
      </c>
      <c r="AZ227" s="655" t="str">
        <f t="shared" ca="1" si="384"/>
        <v/>
      </c>
      <c r="BA227" s="655" t="str">
        <f t="shared" ca="1" si="469"/>
        <v/>
      </c>
      <c r="BB227" s="655" t="str">
        <f t="shared" ca="1" si="469"/>
        <v/>
      </c>
      <c r="BC227" s="655" t="str">
        <f t="shared" ca="1" si="469"/>
        <v/>
      </c>
      <c r="BD227" s="51" t="str">
        <f t="shared" ca="1" si="385"/>
        <v/>
      </c>
      <c r="BE227" s="52" t="str">
        <f t="shared" ca="1" si="386"/>
        <v/>
      </c>
      <c r="BF227" s="69">
        <f ca="1">IF(BD227&lt;&gt;"",INDEX('（様式１号）３整理番号表'!$AB$7:$AQ$12,MATCH(BD227,'（様式１号）３整理番号表'!$AA$7:$AA$12,0),MATCH(BE227,'（様式１号）３整理番号表'!$AB$6:$AQ$6,0)),0)</f>
        <v>0</v>
      </c>
      <c r="BG227" s="71" t="str">
        <f t="shared" ca="1" si="446"/>
        <v/>
      </c>
      <c r="BH227" s="54" t="str">
        <f t="shared" ca="1" si="447"/>
        <v/>
      </c>
      <c r="BI227" s="55" t="str">
        <f t="shared" ca="1" si="387"/>
        <v/>
      </c>
      <c r="BJ227" s="54" t="str">
        <f t="shared" ca="1" si="388"/>
        <v/>
      </c>
      <c r="BK227" s="53" t="str">
        <f t="shared" ca="1" si="389"/>
        <v/>
      </c>
      <c r="BL227" s="56" t="str">
        <f t="shared" ca="1" si="390"/>
        <v/>
      </c>
      <c r="BM227" s="57" t="str">
        <f t="shared" ca="1" si="391"/>
        <v/>
      </c>
      <c r="BN227" s="58" t="str">
        <f t="shared" ca="1" si="392"/>
        <v/>
      </c>
      <c r="BO227" s="56" t="str">
        <f t="shared" ca="1" si="393"/>
        <v/>
      </c>
      <c r="BP227" s="72" t="str">
        <f t="shared" ca="1" si="394"/>
        <v/>
      </c>
      <c r="BQ227" s="70" t="str">
        <f t="shared" ca="1" si="395"/>
        <v/>
      </c>
      <c r="BR227" s="160" t="str">
        <f t="shared" ca="1" si="428"/>
        <v/>
      </c>
      <c r="BS227" s="638" t="str">
        <f t="shared" ca="1" si="396"/>
        <v/>
      </c>
      <c r="BT227" s="51" t="str">
        <f t="shared" ca="1" si="397"/>
        <v/>
      </c>
      <c r="BU227" s="59" t="str">
        <f t="shared" ca="1" si="398"/>
        <v/>
      </c>
      <c r="BV227" s="60" t="str">
        <f t="shared" ca="1" si="399"/>
        <v/>
      </c>
      <c r="BW227" s="209">
        <f ca="1">IF('ポイント要件確認等（個別表）'!AD227=1,ROUNDDOWN('ポイント要件確認等（個別表）'!AV227,-3),IF('ポイント要件確認等（個別表）'!AD227=2,ROUNDDOWN('ポイント要件確認等（個別表）'!BH227,-3),IF('ポイント要件確認等（個別表）'!AD227=3,ROUNDDOWN('ポイント要件確認等（個別表）'!BT227,-3),0)))</f>
        <v>0</v>
      </c>
      <c r="BX227" s="60" t="str">
        <f t="shared" ca="1" si="400"/>
        <v/>
      </c>
      <c r="BY227" s="210" t="e">
        <f t="shared" ca="1" si="448"/>
        <v>#VALUE!</v>
      </c>
      <c r="BZ227" s="210">
        <f t="shared" ca="1" si="449"/>
        <v>0</v>
      </c>
      <c r="CA227" s="60" t="str">
        <f t="shared" ca="1" si="401"/>
        <v/>
      </c>
      <c r="CB227" s="60" t="str">
        <f t="shared" ca="1" si="402"/>
        <v/>
      </c>
      <c r="CC227" s="636"/>
      <c r="CD227" s="60" t="str">
        <f t="shared" ca="1" si="403"/>
        <v/>
      </c>
      <c r="CE227" s="161" t="str">
        <f t="shared" ca="1" si="404"/>
        <v/>
      </c>
      <c r="CF227" s="225" t="str">
        <f t="shared" ca="1" si="405"/>
        <v>含税額</v>
      </c>
      <c r="CG227" s="226" t="str">
        <f t="shared" ca="1" si="406"/>
        <v/>
      </c>
      <c r="CH227" s="61"/>
      <c r="CI227" s="223"/>
      <c r="CJ227" s="213">
        <v>217</v>
      </c>
      <c r="CK227" s="218"/>
      <c r="CL227" s="51"/>
      <c r="CM227" s="68" t="str">
        <f>IFERROR(VLOOKUP(CL227,'（様式１号）３整理番号表'!$T$5:$V$15,2,FALSE),"")</f>
        <v/>
      </c>
      <c r="CN227" s="52"/>
      <c r="CO227" s="68" t="str">
        <f>IFERROR(VLOOKUP(CN227,'（様式１号）３整理番号表'!$T$19:$V$24,2,FALSE),"")</f>
        <v/>
      </c>
      <c r="CP227" s="52"/>
      <c r="CQ227" s="210">
        <f t="shared" si="450"/>
        <v>0</v>
      </c>
      <c r="CR227" s="227">
        <f t="shared" si="451"/>
        <v>0</v>
      </c>
      <c r="CS227" s="335" t="str">
        <f t="shared" ca="1" si="429"/>
        <v/>
      </c>
      <c r="CT227" s="31" t="str">
        <f t="shared" ca="1" si="407"/>
        <v/>
      </c>
      <c r="CU227" s="30" t="str">
        <f t="shared" ca="1" si="430"/>
        <v/>
      </c>
      <c r="CV227" s="236" t="str">
        <f t="shared" ca="1" si="408"/>
        <v/>
      </c>
      <c r="CW227" s="236" t="str">
        <f t="shared" ca="1" si="409"/>
        <v/>
      </c>
      <c r="CX227" s="236" t="str">
        <f t="shared" ca="1" si="410"/>
        <v/>
      </c>
      <c r="CY227" s="236" t="str">
        <f t="shared" ca="1" si="411"/>
        <v/>
      </c>
      <c r="CZ227" s="296" t="str">
        <f ca="1">IFERROR(VLOOKUP($CS227,'（様式１号）３整理番号表'!$Z$19:$AB$32,3,FALSE),"")</f>
        <v/>
      </c>
      <c r="DA227" s="239" t="str">
        <f t="shared" ca="1" si="412"/>
        <v/>
      </c>
      <c r="DB227" s="5"/>
      <c r="DC227" s="301" t="str">
        <f t="shared" ca="1" si="431"/>
        <v/>
      </c>
      <c r="DD227" s="304" t="str">
        <f t="shared" ca="1" si="434"/>
        <v/>
      </c>
      <c r="DE227" s="293" t="str">
        <f t="shared" ca="1" si="435"/>
        <v/>
      </c>
      <c r="DF227" s="293" t="str">
        <f t="shared" ca="1" si="436"/>
        <v/>
      </c>
      <c r="DG227" s="293" t="str">
        <f t="shared" ca="1" si="437"/>
        <v/>
      </c>
      <c r="DH227" s="293" t="str">
        <f t="shared" ca="1" si="438"/>
        <v/>
      </c>
      <c r="DI227" s="309" t="str">
        <f t="shared" ca="1" si="439"/>
        <v/>
      </c>
      <c r="DJ227" s="315" t="str">
        <f t="shared" ca="1" si="413"/>
        <v/>
      </c>
      <c r="DK227" s="5" t="str">
        <f t="shared" ca="1" si="440"/>
        <v/>
      </c>
      <c r="DL227" s="6"/>
      <c r="DM227" s="304"/>
      <c r="DN227" s="7"/>
      <c r="DO227" s="7"/>
      <c r="DP227" s="7"/>
      <c r="DQ227" s="7"/>
      <c r="DR227" s="298" t="str">
        <f>IFERROR(VLOOKUP($DL227,'（様式１号）３整理番号表'!$Z$19:$AB$32,3,FALSE),"")</f>
        <v/>
      </c>
      <c r="DS227" s="239" t="str">
        <f t="shared" si="414"/>
        <v/>
      </c>
      <c r="DT227" s="5"/>
      <c r="DU227" s="8"/>
      <c r="DV227" s="62" t="str">
        <f t="shared" ca="1" si="415"/>
        <v/>
      </c>
      <c r="DX227" s="320">
        <f t="shared" ca="1" si="442"/>
        <v>0</v>
      </c>
      <c r="DY227" s="320">
        <f t="shared" ca="1" si="442"/>
        <v>0</v>
      </c>
      <c r="DZ227" s="320">
        <f t="shared" ca="1" si="442"/>
        <v>0</v>
      </c>
      <c r="EA227" s="320">
        <f t="shared" ca="1" si="442"/>
        <v>0</v>
      </c>
      <c r="EB227" s="320">
        <f t="shared" ca="1" si="442"/>
        <v>0</v>
      </c>
      <c r="EC227" s="320">
        <f t="shared" ca="1" si="442"/>
        <v>0</v>
      </c>
      <c r="ED227" s="320">
        <f t="shared" ca="1" si="442"/>
        <v>0</v>
      </c>
      <c r="EE227" s="320">
        <f t="shared" ca="1" si="442"/>
        <v>0</v>
      </c>
      <c r="EF227" s="320">
        <f t="shared" ref="DX227:EK239" ca="1" si="470">COUNTIF($CH227:$DT227,EF$8)</f>
        <v>0</v>
      </c>
      <c r="EG227" s="320">
        <f t="shared" ca="1" si="470"/>
        <v>0</v>
      </c>
      <c r="EH227" s="320">
        <f t="shared" ca="1" si="470"/>
        <v>0</v>
      </c>
      <c r="EI227" s="320">
        <f t="shared" ca="1" si="470"/>
        <v>0</v>
      </c>
      <c r="EJ227" s="320">
        <f t="shared" ca="1" si="470"/>
        <v>0</v>
      </c>
      <c r="EK227" s="320">
        <f t="shared" ca="1" si="470"/>
        <v>0</v>
      </c>
      <c r="EM227" s="278" t="str">
        <f t="shared" ca="1" si="466"/>
        <v/>
      </c>
      <c r="EN227" s="278" t="str">
        <f t="shared" ca="1" si="432"/>
        <v/>
      </c>
      <c r="EO227" s="278" t="str">
        <f t="shared" ca="1" si="433"/>
        <v/>
      </c>
      <c r="EP227" s="278" t="str">
        <f t="shared" ca="1" si="416"/>
        <v/>
      </c>
      <c r="EQ227" s="278" t="str">
        <f ca="1">IFERROR(INDEX('郵便番号（石川県）'!$A$3:$F$2574,MATCH(INDIRECT("'("&amp;EM227&amp;")'!E7"),'郵便番号（石川県）'!$A$3:$A$2574,0),6),"")</f>
        <v/>
      </c>
      <c r="ER227" s="278" t="str">
        <f ca="1">IFERROR(INDEX('郵便番号（石川県）'!$A$3:$F$2574,MATCH(INDIRECT("'("&amp;$EM227&amp;")'!E7"),'郵便番号（石川県）'!$A$3:$A$2574,0),5),"")</f>
        <v/>
      </c>
      <c r="ES227" s="278" t="str">
        <f t="shared" ca="1" si="417"/>
        <v/>
      </c>
      <c r="ET227" s="278" t="str">
        <f t="shared" ca="1" si="418"/>
        <v/>
      </c>
      <c r="EU227" s="278" t="str">
        <f t="shared" ca="1" si="419"/>
        <v/>
      </c>
      <c r="EV227" s="278" t="str">
        <f t="shared" ca="1" si="420"/>
        <v/>
      </c>
      <c r="EW227" s="278" t="str">
        <f t="shared" ca="1" si="421"/>
        <v/>
      </c>
      <c r="EX227" s="278" t="str">
        <f t="shared" ca="1" si="422"/>
        <v/>
      </c>
      <c r="EY227" s="278" t="str">
        <f t="shared" ca="1" si="423"/>
        <v/>
      </c>
      <c r="EZ227" s="278" t="str">
        <f t="shared" ca="1" si="424"/>
        <v/>
      </c>
      <c r="FA227" s="278" t="str">
        <f t="shared" ca="1" si="425"/>
        <v/>
      </c>
      <c r="FB227" s="661" t="str">
        <f t="shared" ca="1" si="426"/>
        <v/>
      </c>
      <c r="FC227" s="663">
        <v>217</v>
      </c>
      <c r="FD227" s="279" t="str">
        <f t="shared" ca="1" si="427"/>
        <v/>
      </c>
    </row>
    <row r="228" spans="1:160" ht="34.5" customHeight="1" x14ac:dyDescent="0.15">
      <c r="A228" s="401">
        <f t="shared" ca="1" si="24"/>
        <v>0</v>
      </c>
      <c r="B228" s="402">
        <f t="shared" si="366"/>
        <v>1</v>
      </c>
      <c r="C228" s="403">
        <f t="shared" ca="1" si="454"/>
        <v>0</v>
      </c>
      <c r="D228" s="403">
        <f t="shared" ca="1" si="455"/>
        <v>0</v>
      </c>
      <c r="E228" s="403">
        <f t="shared" ca="1" si="456"/>
        <v>0</v>
      </c>
      <c r="F228" s="403">
        <f t="shared" ca="1" si="457"/>
        <v>0</v>
      </c>
      <c r="G228" s="403">
        <f t="shared" ca="1" si="458"/>
        <v>0</v>
      </c>
      <c r="H228" s="403">
        <f t="shared" si="459"/>
        <v>0</v>
      </c>
      <c r="I228" s="403">
        <f t="shared" ca="1" si="460"/>
        <v>0</v>
      </c>
      <c r="J228" s="403">
        <f t="shared" ca="1" si="461"/>
        <v>0</v>
      </c>
      <c r="K228" s="402">
        <f t="shared" ca="1" si="462"/>
        <v>0</v>
      </c>
      <c r="L228" s="402">
        <f t="shared" ca="1" si="463"/>
        <v>0</v>
      </c>
      <c r="M228" s="402">
        <f t="shared" ca="1" si="464"/>
        <v>0</v>
      </c>
      <c r="N228" s="404" t="str">
        <f t="shared" ca="1" si="465"/>
        <v>石川県</v>
      </c>
      <c r="O228" s="63"/>
      <c r="P228" s="145" t="s">
        <v>412</v>
      </c>
      <c r="Q228" s="322" t="str">
        <f t="shared" ca="1" si="368"/>
        <v/>
      </c>
      <c r="R228" s="322" t="str">
        <f t="shared" ca="1" si="369"/>
        <v/>
      </c>
      <c r="S228" s="32" t="str">
        <f t="shared" ca="1" si="452"/>
        <v/>
      </c>
      <c r="T228" s="32" t="str">
        <f t="shared" ca="1" si="453"/>
        <v/>
      </c>
      <c r="U228" s="186" t="str">
        <f t="shared" ca="1" si="370"/>
        <v/>
      </c>
      <c r="V228" s="326">
        <f ca="1">IFERROR(VLOOKUP(U228,'（様式１号）３整理番号表'!$B$4:$H$5,2,FALSE),0)</f>
        <v>0</v>
      </c>
      <c r="W228" s="67">
        <f t="shared" ca="1" si="443"/>
        <v>0</v>
      </c>
      <c r="X228" s="23" t="str">
        <f t="shared" ca="1" si="441"/>
        <v/>
      </c>
      <c r="Y228" s="52" t="str">
        <f t="shared" ca="1" si="371"/>
        <v/>
      </c>
      <c r="Z228" s="68">
        <f ca="1">IFERROR(VLOOKUP(Y228,'（様式１号）３整理番号表'!$B$10:$H$16,2,FALSE),0)</f>
        <v>0</v>
      </c>
      <c r="AA228" s="52" t="str">
        <f t="shared" ca="1" si="372"/>
        <v/>
      </c>
      <c r="AB228" s="52" t="str">
        <f t="shared" ca="1" si="373"/>
        <v/>
      </c>
      <c r="AC228" s="68">
        <f ca="1">IFERROR(VLOOKUP(AB228,'（様式１号）３整理番号表'!$B$21:$H$22,2,FALSE),0)</f>
        <v>0</v>
      </c>
      <c r="AD228" s="52" t="str">
        <f t="shared" ca="1" si="367"/>
        <v/>
      </c>
      <c r="AE228" s="68">
        <f ca="1">IFERROR(VLOOKUP(AD228,'（様式１号）３整理番号表'!$B$26:$H$31,2,FALSE),0)</f>
        <v>0</v>
      </c>
      <c r="AF228" s="52" t="str">
        <f t="shared" ca="1" si="374"/>
        <v/>
      </c>
      <c r="AG228" s="68">
        <f ca="1">IFERROR(VLOOKUP(AF228,'（様式１号）３整理番号表'!$J$5:$N$59,2,FALSE),0)</f>
        <v>0</v>
      </c>
      <c r="AH228" s="51" t="str">
        <f t="shared" ca="1" si="375"/>
        <v/>
      </c>
      <c r="AI228" s="68">
        <f ca="1">IFERROR(VLOOKUP(AH228,'（様式１号）３整理番号表'!$P$5:$R$29,2,FALSE),0)</f>
        <v>0</v>
      </c>
      <c r="AJ228" s="71" t="str">
        <f t="shared" ca="1" si="376"/>
        <v/>
      </c>
      <c r="AK228" s="71" t="str">
        <f t="shared" ca="1" si="377"/>
        <v/>
      </c>
      <c r="AL228" s="71"/>
      <c r="AM228" s="51" t="str">
        <f t="shared" ca="1" si="378"/>
        <v/>
      </c>
      <c r="AN228" s="68">
        <f ca="1">IFERROR(VLOOKUP(AM228,'（様式１号）３整理番号表'!$P$5:$R$29,2,FALSE),0)</f>
        <v>0</v>
      </c>
      <c r="AO228" s="52" t="str">
        <f t="shared" ca="1" si="379"/>
        <v/>
      </c>
      <c r="AP228" s="68">
        <f t="shared" ca="1" si="444"/>
        <v>0</v>
      </c>
      <c r="AQ228" s="52" t="str">
        <f t="shared" ca="1" si="380"/>
        <v/>
      </c>
      <c r="AR228" s="23" t="str">
        <f t="shared" ca="1" si="381"/>
        <v/>
      </c>
      <c r="AS228" s="68" t="str">
        <f t="shared" ca="1" si="445"/>
        <v/>
      </c>
      <c r="AT228" s="188" t="str">
        <f t="shared" ca="1" si="382"/>
        <v/>
      </c>
      <c r="AU228" s="55" t="str">
        <f t="shared" ca="1" si="383"/>
        <v/>
      </c>
      <c r="AV228" s="655" t="str">
        <f t="shared" ca="1" si="468"/>
        <v/>
      </c>
      <c r="AW228" s="655" t="str">
        <f t="shared" ca="1" si="467"/>
        <v/>
      </c>
      <c r="AX228" s="655" t="str">
        <f t="shared" ca="1" si="467"/>
        <v/>
      </c>
      <c r="AY228" s="655" t="str">
        <f t="shared" ca="1" si="467"/>
        <v/>
      </c>
      <c r="AZ228" s="655" t="str">
        <f t="shared" ca="1" si="384"/>
        <v/>
      </c>
      <c r="BA228" s="655" t="str">
        <f t="shared" ca="1" si="469"/>
        <v/>
      </c>
      <c r="BB228" s="655" t="str">
        <f t="shared" ca="1" si="469"/>
        <v/>
      </c>
      <c r="BC228" s="655" t="str">
        <f t="shared" ca="1" si="469"/>
        <v/>
      </c>
      <c r="BD228" s="51" t="str">
        <f t="shared" ca="1" si="385"/>
        <v/>
      </c>
      <c r="BE228" s="52" t="str">
        <f t="shared" ca="1" si="386"/>
        <v/>
      </c>
      <c r="BF228" s="69">
        <f ca="1">IF(BD228&lt;&gt;"",INDEX('（様式１号）３整理番号表'!$AB$7:$AQ$12,MATCH(BD228,'（様式１号）３整理番号表'!$AA$7:$AA$12,0),MATCH(BE228,'（様式１号）３整理番号表'!$AB$6:$AQ$6,0)),0)</f>
        <v>0</v>
      </c>
      <c r="BG228" s="71" t="str">
        <f t="shared" ca="1" si="446"/>
        <v/>
      </c>
      <c r="BH228" s="54" t="str">
        <f t="shared" ca="1" si="447"/>
        <v/>
      </c>
      <c r="BI228" s="55" t="str">
        <f t="shared" ca="1" si="387"/>
        <v/>
      </c>
      <c r="BJ228" s="54" t="str">
        <f t="shared" ca="1" si="388"/>
        <v/>
      </c>
      <c r="BK228" s="53" t="str">
        <f t="shared" ca="1" si="389"/>
        <v/>
      </c>
      <c r="BL228" s="56" t="str">
        <f t="shared" ca="1" si="390"/>
        <v/>
      </c>
      <c r="BM228" s="57" t="str">
        <f t="shared" ca="1" si="391"/>
        <v/>
      </c>
      <c r="BN228" s="58" t="str">
        <f t="shared" ca="1" si="392"/>
        <v/>
      </c>
      <c r="BO228" s="56" t="str">
        <f t="shared" ca="1" si="393"/>
        <v/>
      </c>
      <c r="BP228" s="72" t="str">
        <f t="shared" ca="1" si="394"/>
        <v/>
      </c>
      <c r="BQ228" s="70" t="str">
        <f t="shared" ca="1" si="395"/>
        <v/>
      </c>
      <c r="BR228" s="160" t="str">
        <f t="shared" ca="1" si="428"/>
        <v/>
      </c>
      <c r="BS228" s="638" t="str">
        <f t="shared" ca="1" si="396"/>
        <v/>
      </c>
      <c r="BT228" s="51" t="str">
        <f t="shared" ca="1" si="397"/>
        <v/>
      </c>
      <c r="BU228" s="59" t="str">
        <f t="shared" ca="1" si="398"/>
        <v/>
      </c>
      <c r="BV228" s="60" t="str">
        <f t="shared" ca="1" si="399"/>
        <v/>
      </c>
      <c r="BW228" s="209">
        <f ca="1">IF('ポイント要件確認等（個別表）'!AD228=1,ROUNDDOWN('ポイント要件確認等（個別表）'!AV228,-3),IF('ポイント要件確認等（個別表）'!AD228=2,ROUNDDOWN('ポイント要件確認等（個別表）'!BH228,-3),IF('ポイント要件確認等（個別表）'!AD228=3,ROUNDDOWN('ポイント要件確認等（個別表）'!BT228,-3),0)))</f>
        <v>0</v>
      </c>
      <c r="BX228" s="60" t="str">
        <f t="shared" ca="1" si="400"/>
        <v/>
      </c>
      <c r="BY228" s="210" t="e">
        <f t="shared" ca="1" si="448"/>
        <v>#VALUE!</v>
      </c>
      <c r="BZ228" s="210">
        <f t="shared" ca="1" si="449"/>
        <v>0</v>
      </c>
      <c r="CA228" s="60" t="str">
        <f t="shared" ca="1" si="401"/>
        <v/>
      </c>
      <c r="CB228" s="60" t="str">
        <f t="shared" ca="1" si="402"/>
        <v/>
      </c>
      <c r="CC228" s="636"/>
      <c r="CD228" s="60" t="str">
        <f t="shared" ca="1" si="403"/>
        <v/>
      </c>
      <c r="CE228" s="161" t="str">
        <f t="shared" ca="1" si="404"/>
        <v/>
      </c>
      <c r="CF228" s="225" t="str">
        <f t="shared" ca="1" si="405"/>
        <v>含税額</v>
      </c>
      <c r="CG228" s="226" t="str">
        <f t="shared" ca="1" si="406"/>
        <v/>
      </c>
      <c r="CH228" s="61"/>
      <c r="CI228" s="223"/>
      <c r="CJ228" s="213">
        <v>218</v>
      </c>
      <c r="CK228" s="218"/>
      <c r="CL228" s="51"/>
      <c r="CM228" s="68" t="str">
        <f>IFERROR(VLOOKUP(CL228,'（様式１号）３整理番号表'!$T$5:$V$15,2,FALSE),"")</f>
        <v/>
      </c>
      <c r="CN228" s="52"/>
      <c r="CO228" s="68" t="str">
        <f>IFERROR(VLOOKUP(CN228,'（様式１号）３整理番号表'!$T$19:$V$24,2,FALSE),"")</f>
        <v/>
      </c>
      <c r="CP228" s="52"/>
      <c r="CQ228" s="210">
        <f t="shared" si="450"/>
        <v>0</v>
      </c>
      <c r="CR228" s="227">
        <f t="shared" si="451"/>
        <v>0</v>
      </c>
      <c r="CS228" s="335" t="str">
        <f t="shared" ca="1" si="429"/>
        <v/>
      </c>
      <c r="CT228" s="31" t="str">
        <f t="shared" ca="1" si="407"/>
        <v/>
      </c>
      <c r="CU228" s="30" t="str">
        <f t="shared" ca="1" si="430"/>
        <v/>
      </c>
      <c r="CV228" s="236" t="str">
        <f t="shared" ca="1" si="408"/>
        <v/>
      </c>
      <c r="CW228" s="236" t="str">
        <f t="shared" ca="1" si="409"/>
        <v/>
      </c>
      <c r="CX228" s="236" t="str">
        <f t="shared" ca="1" si="410"/>
        <v/>
      </c>
      <c r="CY228" s="236" t="str">
        <f t="shared" ca="1" si="411"/>
        <v/>
      </c>
      <c r="CZ228" s="296" t="str">
        <f ca="1">IFERROR(VLOOKUP($CS228,'（様式１号）３整理番号表'!$Z$19:$AB$32,3,FALSE),"")</f>
        <v/>
      </c>
      <c r="DA228" s="239" t="str">
        <f t="shared" ca="1" si="412"/>
        <v/>
      </c>
      <c r="DB228" s="5"/>
      <c r="DC228" s="301" t="str">
        <f t="shared" ca="1" si="431"/>
        <v/>
      </c>
      <c r="DD228" s="304" t="str">
        <f t="shared" ca="1" si="434"/>
        <v/>
      </c>
      <c r="DE228" s="293" t="str">
        <f t="shared" ca="1" si="435"/>
        <v/>
      </c>
      <c r="DF228" s="293" t="str">
        <f t="shared" ca="1" si="436"/>
        <v/>
      </c>
      <c r="DG228" s="293" t="str">
        <f t="shared" ca="1" si="437"/>
        <v/>
      </c>
      <c r="DH228" s="293" t="str">
        <f t="shared" ca="1" si="438"/>
        <v/>
      </c>
      <c r="DI228" s="309" t="str">
        <f t="shared" ca="1" si="439"/>
        <v/>
      </c>
      <c r="DJ228" s="315" t="str">
        <f t="shared" ca="1" si="413"/>
        <v/>
      </c>
      <c r="DK228" s="5" t="str">
        <f t="shared" ca="1" si="440"/>
        <v/>
      </c>
      <c r="DL228" s="6"/>
      <c r="DM228" s="304"/>
      <c r="DN228" s="7"/>
      <c r="DO228" s="7"/>
      <c r="DP228" s="7"/>
      <c r="DQ228" s="7"/>
      <c r="DR228" s="298" t="str">
        <f>IFERROR(VLOOKUP($DL228,'（様式１号）３整理番号表'!$Z$19:$AB$32,3,FALSE),"")</f>
        <v/>
      </c>
      <c r="DS228" s="239" t="str">
        <f t="shared" si="414"/>
        <v/>
      </c>
      <c r="DT228" s="5"/>
      <c r="DU228" s="8"/>
      <c r="DV228" s="62" t="str">
        <f t="shared" ca="1" si="415"/>
        <v/>
      </c>
      <c r="DX228" s="320">
        <f t="shared" ca="1" si="470"/>
        <v>0</v>
      </c>
      <c r="DY228" s="320">
        <f t="shared" ca="1" si="470"/>
        <v>0</v>
      </c>
      <c r="DZ228" s="320">
        <f t="shared" ca="1" si="470"/>
        <v>0</v>
      </c>
      <c r="EA228" s="320">
        <f t="shared" ca="1" si="470"/>
        <v>0</v>
      </c>
      <c r="EB228" s="320">
        <f t="shared" ca="1" si="470"/>
        <v>0</v>
      </c>
      <c r="EC228" s="320">
        <f t="shared" ca="1" si="470"/>
        <v>0</v>
      </c>
      <c r="ED228" s="320">
        <f t="shared" ca="1" si="470"/>
        <v>0</v>
      </c>
      <c r="EE228" s="320">
        <f t="shared" ca="1" si="470"/>
        <v>0</v>
      </c>
      <c r="EF228" s="320">
        <f t="shared" ca="1" si="470"/>
        <v>0</v>
      </c>
      <c r="EG228" s="320">
        <f t="shared" ca="1" si="470"/>
        <v>0</v>
      </c>
      <c r="EH228" s="320">
        <f t="shared" ca="1" si="470"/>
        <v>0</v>
      </c>
      <c r="EI228" s="320">
        <f t="shared" ca="1" si="470"/>
        <v>0</v>
      </c>
      <c r="EJ228" s="320">
        <f t="shared" ca="1" si="470"/>
        <v>0</v>
      </c>
      <c r="EK228" s="320">
        <f t="shared" ca="1" si="470"/>
        <v>0</v>
      </c>
      <c r="EM228" s="278" t="str">
        <f t="shared" ca="1" si="466"/>
        <v/>
      </c>
      <c r="EN228" s="278" t="str">
        <f t="shared" ca="1" si="432"/>
        <v/>
      </c>
      <c r="EO228" s="278" t="str">
        <f t="shared" ca="1" si="433"/>
        <v/>
      </c>
      <c r="EP228" s="278" t="str">
        <f t="shared" ca="1" si="416"/>
        <v/>
      </c>
      <c r="EQ228" s="278" t="str">
        <f ca="1">IFERROR(INDEX('郵便番号（石川県）'!$A$3:$F$2574,MATCH(INDIRECT("'("&amp;EM228&amp;")'!E7"),'郵便番号（石川県）'!$A$3:$A$2574,0),6),"")</f>
        <v/>
      </c>
      <c r="ER228" s="278" t="str">
        <f ca="1">IFERROR(INDEX('郵便番号（石川県）'!$A$3:$F$2574,MATCH(INDIRECT("'("&amp;$EM228&amp;")'!E7"),'郵便番号（石川県）'!$A$3:$A$2574,0),5),"")</f>
        <v/>
      </c>
      <c r="ES228" s="278" t="str">
        <f t="shared" ca="1" si="417"/>
        <v/>
      </c>
      <c r="ET228" s="278" t="str">
        <f t="shared" ca="1" si="418"/>
        <v/>
      </c>
      <c r="EU228" s="278" t="str">
        <f t="shared" ca="1" si="419"/>
        <v/>
      </c>
      <c r="EV228" s="278" t="str">
        <f t="shared" ca="1" si="420"/>
        <v/>
      </c>
      <c r="EW228" s="278" t="str">
        <f t="shared" ca="1" si="421"/>
        <v/>
      </c>
      <c r="EX228" s="278" t="str">
        <f t="shared" ca="1" si="422"/>
        <v/>
      </c>
      <c r="EY228" s="278" t="str">
        <f t="shared" ca="1" si="423"/>
        <v/>
      </c>
      <c r="EZ228" s="278" t="str">
        <f t="shared" ca="1" si="424"/>
        <v/>
      </c>
      <c r="FA228" s="278" t="str">
        <f t="shared" ca="1" si="425"/>
        <v/>
      </c>
      <c r="FB228" s="661" t="str">
        <f t="shared" ca="1" si="426"/>
        <v/>
      </c>
      <c r="FC228" s="664">
        <v>218</v>
      </c>
      <c r="FD228" s="279" t="str">
        <f t="shared" ca="1" si="427"/>
        <v/>
      </c>
    </row>
    <row r="229" spans="1:160" ht="34.5" customHeight="1" x14ac:dyDescent="0.15">
      <c r="A229" s="401">
        <f t="shared" ca="1" si="24"/>
        <v>0</v>
      </c>
      <c r="B229" s="402">
        <f t="shared" si="366"/>
        <v>1</v>
      </c>
      <c r="C229" s="403">
        <f t="shared" ca="1" si="454"/>
        <v>0</v>
      </c>
      <c r="D229" s="403">
        <f t="shared" ca="1" si="455"/>
        <v>0</v>
      </c>
      <c r="E229" s="403">
        <f t="shared" ca="1" si="456"/>
        <v>0</v>
      </c>
      <c r="F229" s="403">
        <f t="shared" ca="1" si="457"/>
        <v>0</v>
      </c>
      <c r="G229" s="403">
        <f t="shared" ca="1" si="458"/>
        <v>0</v>
      </c>
      <c r="H229" s="403">
        <f t="shared" si="459"/>
        <v>0</v>
      </c>
      <c r="I229" s="403">
        <f t="shared" ca="1" si="460"/>
        <v>0</v>
      </c>
      <c r="J229" s="403">
        <f t="shared" ca="1" si="461"/>
        <v>0</v>
      </c>
      <c r="K229" s="402">
        <f t="shared" ca="1" si="462"/>
        <v>0</v>
      </c>
      <c r="L229" s="402">
        <f t="shared" ca="1" si="463"/>
        <v>0</v>
      </c>
      <c r="M229" s="402">
        <f t="shared" ca="1" si="464"/>
        <v>0</v>
      </c>
      <c r="N229" s="404" t="str">
        <f t="shared" ca="1" si="465"/>
        <v>石川県</v>
      </c>
      <c r="O229" s="63"/>
      <c r="P229" s="145" t="s">
        <v>412</v>
      </c>
      <c r="Q229" s="322" t="str">
        <f t="shared" ca="1" si="368"/>
        <v/>
      </c>
      <c r="R229" s="322" t="str">
        <f t="shared" ca="1" si="369"/>
        <v/>
      </c>
      <c r="S229" s="32" t="str">
        <f t="shared" ca="1" si="452"/>
        <v/>
      </c>
      <c r="T229" s="32" t="str">
        <f t="shared" ca="1" si="453"/>
        <v/>
      </c>
      <c r="U229" s="186" t="str">
        <f t="shared" ca="1" si="370"/>
        <v/>
      </c>
      <c r="V229" s="326">
        <f ca="1">IFERROR(VLOOKUP(U229,'（様式１号）３整理番号表'!$B$4:$H$5,2,FALSE),0)</f>
        <v>0</v>
      </c>
      <c r="W229" s="67">
        <f t="shared" ca="1" si="443"/>
        <v>0</v>
      </c>
      <c r="X229" s="23" t="str">
        <f t="shared" ca="1" si="441"/>
        <v/>
      </c>
      <c r="Y229" s="52" t="str">
        <f t="shared" ca="1" si="371"/>
        <v/>
      </c>
      <c r="Z229" s="68">
        <f ca="1">IFERROR(VLOOKUP(Y229,'（様式１号）３整理番号表'!$B$10:$H$16,2,FALSE),0)</f>
        <v>0</v>
      </c>
      <c r="AA229" s="52" t="str">
        <f t="shared" ca="1" si="372"/>
        <v/>
      </c>
      <c r="AB229" s="52" t="str">
        <f t="shared" ca="1" si="373"/>
        <v/>
      </c>
      <c r="AC229" s="68">
        <f ca="1">IFERROR(VLOOKUP(AB229,'（様式１号）３整理番号表'!$B$21:$H$22,2,FALSE),0)</f>
        <v>0</v>
      </c>
      <c r="AD229" s="52" t="str">
        <f t="shared" ca="1" si="367"/>
        <v/>
      </c>
      <c r="AE229" s="68">
        <f ca="1">IFERROR(VLOOKUP(AD229,'（様式１号）３整理番号表'!$B$26:$H$31,2,FALSE),0)</f>
        <v>0</v>
      </c>
      <c r="AF229" s="52" t="str">
        <f t="shared" ca="1" si="374"/>
        <v/>
      </c>
      <c r="AG229" s="68">
        <f ca="1">IFERROR(VLOOKUP(AF229,'（様式１号）３整理番号表'!$J$5:$N$59,2,FALSE),0)</f>
        <v>0</v>
      </c>
      <c r="AH229" s="51" t="str">
        <f t="shared" ca="1" si="375"/>
        <v/>
      </c>
      <c r="AI229" s="68">
        <f ca="1">IFERROR(VLOOKUP(AH229,'（様式１号）３整理番号表'!$P$5:$R$29,2,FALSE),0)</f>
        <v>0</v>
      </c>
      <c r="AJ229" s="71" t="str">
        <f t="shared" ca="1" si="376"/>
        <v/>
      </c>
      <c r="AK229" s="71" t="str">
        <f t="shared" ca="1" si="377"/>
        <v/>
      </c>
      <c r="AL229" s="71"/>
      <c r="AM229" s="51" t="str">
        <f t="shared" ca="1" si="378"/>
        <v/>
      </c>
      <c r="AN229" s="68">
        <f ca="1">IFERROR(VLOOKUP(AM229,'（様式１号）３整理番号表'!$P$5:$R$29,2,FALSE),0)</f>
        <v>0</v>
      </c>
      <c r="AO229" s="52" t="str">
        <f t="shared" ca="1" si="379"/>
        <v/>
      </c>
      <c r="AP229" s="68">
        <f t="shared" ca="1" si="444"/>
        <v>0</v>
      </c>
      <c r="AQ229" s="52" t="str">
        <f t="shared" ca="1" si="380"/>
        <v/>
      </c>
      <c r="AR229" s="23" t="str">
        <f t="shared" ca="1" si="381"/>
        <v/>
      </c>
      <c r="AS229" s="68" t="str">
        <f t="shared" ca="1" si="445"/>
        <v/>
      </c>
      <c r="AT229" s="188" t="str">
        <f t="shared" ca="1" si="382"/>
        <v/>
      </c>
      <c r="AU229" s="55" t="str">
        <f t="shared" ca="1" si="383"/>
        <v/>
      </c>
      <c r="AV229" s="655" t="str">
        <f t="shared" ca="1" si="468"/>
        <v/>
      </c>
      <c r="AW229" s="655" t="str">
        <f t="shared" ca="1" si="467"/>
        <v/>
      </c>
      <c r="AX229" s="655" t="str">
        <f t="shared" ca="1" si="467"/>
        <v/>
      </c>
      <c r="AY229" s="655" t="str">
        <f t="shared" ca="1" si="467"/>
        <v/>
      </c>
      <c r="AZ229" s="655" t="str">
        <f t="shared" ca="1" si="384"/>
        <v/>
      </c>
      <c r="BA229" s="655" t="str">
        <f t="shared" ca="1" si="469"/>
        <v/>
      </c>
      <c r="BB229" s="655" t="str">
        <f t="shared" ca="1" si="469"/>
        <v/>
      </c>
      <c r="BC229" s="655" t="str">
        <f t="shared" ca="1" si="469"/>
        <v/>
      </c>
      <c r="BD229" s="51" t="str">
        <f t="shared" ca="1" si="385"/>
        <v/>
      </c>
      <c r="BE229" s="52" t="str">
        <f t="shared" ca="1" si="386"/>
        <v/>
      </c>
      <c r="BF229" s="69">
        <f ca="1">IF(BD229&lt;&gt;"",INDEX('（様式１号）３整理番号表'!$AB$7:$AQ$12,MATCH(BD229,'（様式１号）３整理番号表'!$AA$7:$AA$12,0),MATCH(BE229,'（様式１号）３整理番号表'!$AB$6:$AQ$6,0)),0)</f>
        <v>0</v>
      </c>
      <c r="BG229" s="71" t="str">
        <f t="shared" ca="1" si="446"/>
        <v/>
      </c>
      <c r="BH229" s="54" t="str">
        <f t="shared" ca="1" si="447"/>
        <v/>
      </c>
      <c r="BI229" s="55" t="str">
        <f t="shared" ca="1" si="387"/>
        <v/>
      </c>
      <c r="BJ229" s="54" t="str">
        <f t="shared" ca="1" si="388"/>
        <v/>
      </c>
      <c r="BK229" s="53" t="str">
        <f t="shared" ca="1" si="389"/>
        <v/>
      </c>
      <c r="BL229" s="56" t="str">
        <f t="shared" ca="1" si="390"/>
        <v/>
      </c>
      <c r="BM229" s="57" t="str">
        <f t="shared" ca="1" si="391"/>
        <v/>
      </c>
      <c r="BN229" s="58" t="str">
        <f t="shared" ca="1" si="392"/>
        <v/>
      </c>
      <c r="BO229" s="56" t="str">
        <f t="shared" ca="1" si="393"/>
        <v/>
      </c>
      <c r="BP229" s="72" t="str">
        <f t="shared" ca="1" si="394"/>
        <v/>
      </c>
      <c r="BQ229" s="70" t="str">
        <f t="shared" ca="1" si="395"/>
        <v/>
      </c>
      <c r="BR229" s="160" t="str">
        <f t="shared" ca="1" si="428"/>
        <v/>
      </c>
      <c r="BS229" s="638" t="str">
        <f t="shared" ca="1" si="396"/>
        <v/>
      </c>
      <c r="BT229" s="51" t="str">
        <f t="shared" ca="1" si="397"/>
        <v/>
      </c>
      <c r="BU229" s="59" t="str">
        <f t="shared" ca="1" si="398"/>
        <v/>
      </c>
      <c r="BV229" s="60" t="str">
        <f t="shared" ca="1" si="399"/>
        <v/>
      </c>
      <c r="BW229" s="209">
        <f ca="1">IF('ポイント要件確認等（個別表）'!AD229=1,ROUNDDOWN('ポイント要件確認等（個別表）'!AV229,-3),IF('ポイント要件確認等（個別表）'!AD229=2,ROUNDDOWN('ポイント要件確認等（個別表）'!BH229,-3),IF('ポイント要件確認等（個別表）'!AD229=3,ROUNDDOWN('ポイント要件確認等（個別表）'!BT229,-3),0)))</f>
        <v>0</v>
      </c>
      <c r="BX229" s="60" t="str">
        <f t="shared" ca="1" si="400"/>
        <v/>
      </c>
      <c r="BY229" s="210" t="e">
        <f t="shared" ca="1" si="448"/>
        <v>#VALUE!</v>
      </c>
      <c r="BZ229" s="210">
        <f t="shared" ca="1" si="449"/>
        <v>0</v>
      </c>
      <c r="CA229" s="60" t="str">
        <f t="shared" ca="1" si="401"/>
        <v/>
      </c>
      <c r="CB229" s="60" t="str">
        <f t="shared" ca="1" si="402"/>
        <v/>
      </c>
      <c r="CC229" s="636"/>
      <c r="CD229" s="60" t="str">
        <f t="shared" ca="1" si="403"/>
        <v/>
      </c>
      <c r="CE229" s="161" t="str">
        <f t="shared" ca="1" si="404"/>
        <v/>
      </c>
      <c r="CF229" s="225" t="str">
        <f t="shared" ca="1" si="405"/>
        <v>含税額</v>
      </c>
      <c r="CG229" s="226" t="str">
        <f t="shared" ca="1" si="406"/>
        <v/>
      </c>
      <c r="CH229" s="61"/>
      <c r="CI229" s="223"/>
      <c r="CJ229" s="213">
        <v>219</v>
      </c>
      <c r="CK229" s="218"/>
      <c r="CL229" s="51"/>
      <c r="CM229" s="68" t="str">
        <f>IFERROR(VLOOKUP(CL229,'（様式１号）３整理番号表'!$T$5:$V$15,2,FALSE),"")</f>
        <v/>
      </c>
      <c r="CN229" s="52"/>
      <c r="CO229" s="68" t="str">
        <f>IFERROR(VLOOKUP(CN229,'（様式１号）３整理番号表'!$T$19:$V$24,2,FALSE),"")</f>
        <v/>
      </c>
      <c r="CP229" s="52"/>
      <c r="CQ229" s="210">
        <f t="shared" si="450"/>
        <v>0</v>
      </c>
      <c r="CR229" s="227">
        <f t="shared" si="451"/>
        <v>0</v>
      </c>
      <c r="CS229" s="335" t="str">
        <f t="shared" ca="1" si="429"/>
        <v/>
      </c>
      <c r="CT229" s="31" t="str">
        <f t="shared" ca="1" si="407"/>
        <v/>
      </c>
      <c r="CU229" s="30" t="str">
        <f t="shared" ca="1" si="430"/>
        <v/>
      </c>
      <c r="CV229" s="236" t="str">
        <f t="shared" ca="1" si="408"/>
        <v/>
      </c>
      <c r="CW229" s="236" t="str">
        <f t="shared" ca="1" si="409"/>
        <v/>
      </c>
      <c r="CX229" s="236" t="str">
        <f t="shared" ca="1" si="410"/>
        <v/>
      </c>
      <c r="CY229" s="236" t="str">
        <f t="shared" ca="1" si="411"/>
        <v/>
      </c>
      <c r="CZ229" s="296" t="str">
        <f ca="1">IFERROR(VLOOKUP($CS229,'（様式１号）３整理番号表'!$Z$19:$AB$32,3,FALSE),"")</f>
        <v/>
      </c>
      <c r="DA229" s="239" t="str">
        <f t="shared" ca="1" si="412"/>
        <v/>
      </c>
      <c r="DB229" s="5"/>
      <c r="DC229" s="301" t="str">
        <f t="shared" ca="1" si="431"/>
        <v/>
      </c>
      <c r="DD229" s="304" t="str">
        <f t="shared" ca="1" si="434"/>
        <v/>
      </c>
      <c r="DE229" s="293" t="str">
        <f t="shared" ca="1" si="435"/>
        <v/>
      </c>
      <c r="DF229" s="293" t="str">
        <f t="shared" ca="1" si="436"/>
        <v/>
      </c>
      <c r="DG229" s="293" t="str">
        <f t="shared" ca="1" si="437"/>
        <v/>
      </c>
      <c r="DH229" s="293" t="str">
        <f t="shared" ca="1" si="438"/>
        <v/>
      </c>
      <c r="DI229" s="309" t="str">
        <f t="shared" ca="1" si="439"/>
        <v/>
      </c>
      <c r="DJ229" s="315" t="str">
        <f t="shared" ca="1" si="413"/>
        <v/>
      </c>
      <c r="DK229" s="5" t="str">
        <f t="shared" ca="1" si="440"/>
        <v/>
      </c>
      <c r="DL229" s="6"/>
      <c r="DM229" s="304"/>
      <c r="DN229" s="7"/>
      <c r="DO229" s="7"/>
      <c r="DP229" s="7"/>
      <c r="DQ229" s="7"/>
      <c r="DR229" s="298" t="str">
        <f>IFERROR(VLOOKUP($DL229,'（様式１号）３整理番号表'!$Z$19:$AB$32,3,FALSE),"")</f>
        <v/>
      </c>
      <c r="DS229" s="239" t="str">
        <f t="shared" si="414"/>
        <v/>
      </c>
      <c r="DT229" s="5"/>
      <c r="DU229" s="8"/>
      <c r="DV229" s="62" t="str">
        <f t="shared" ca="1" si="415"/>
        <v/>
      </c>
      <c r="DX229" s="320">
        <f t="shared" ca="1" si="470"/>
        <v>0</v>
      </c>
      <c r="DY229" s="320">
        <f t="shared" ca="1" si="470"/>
        <v>0</v>
      </c>
      <c r="DZ229" s="320">
        <f t="shared" ca="1" si="470"/>
        <v>0</v>
      </c>
      <c r="EA229" s="320">
        <f t="shared" ca="1" si="470"/>
        <v>0</v>
      </c>
      <c r="EB229" s="320">
        <f t="shared" ca="1" si="470"/>
        <v>0</v>
      </c>
      <c r="EC229" s="320">
        <f t="shared" ca="1" si="470"/>
        <v>0</v>
      </c>
      <c r="ED229" s="320">
        <f t="shared" ca="1" si="470"/>
        <v>0</v>
      </c>
      <c r="EE229" s="320">
        <f t="shared" ca="1" si="470"/>
        <v>0</v>
      </c>
      <c r="EF229" s="320">
        <f t="shared" ca="1" si="470"/>
        <v>0</v>
      </c>
      <c r="EG229" s="320">
        <f t="shared" ca="1" si="470"/>
        <v>0</v>
      </c>
      <c r="EH229" s="320">
        <f t="shared" ca="1" si="470"/>
        <v>0</v>
      </c>
      <c r="EI229" s="320">
        <f t="shared" ca="1" si="470"/>
        <v>0</v>
      </c>
      <c r="EJ229" s="320">
        <f t="shared" ca="1" si="470"/>
        <v>0</v>
      </c>
      <c r="EK229" s="320">
        <f t="shared" ca="1" si="470"/>
        <v>0</v>
      </c>
      <c r="EM229" s="278" t="str">
        <f t="shared" ca="1" si="466"/>
        <v/>
      </c>
      <c r="EN229" s="278" t="str">
        <f t="shared" ca="1" si="432"/>
        <v/>
      </c>
      <c r="EO229" s="278" t="str">
        <f t="shared" ca="1" si="433"/>
        <v/>
      </c>
      <c r="EP229" s="278" t="str">
        <f t="shared" ca="1" si="416"/>
        <v/>
      </c>
      <c r="EQ229" s="278" t="str">
        <f ca="1">IFERROR(INDEX('郵便番号（石川県）'!$A$3:$F$2574,MATCH(INDIRECT("'("&amp;EM229&amp;")'!E7"),'郵便番号（石川県）'!$A$3:$A$2574,0),6),"")</f>
        <v/>
      </c>
      <c r="ER229" s="278" t="str">
        <f ca="1">IFERROR(INDEX('郵便番号（石川県）'!$A$3:$F$2574,MATCH(INDIRECT("'("&amp;$EM229&amp;")'!E7"),'郵便番号（石川県）'!$A$3:$A$2574,0),5),"")</f>
        <v/>
      </c>
      <c r="ES229" s="278" t="str">
        <f t="shared" ca="1" si="417"/>
        <v/>
      </c>
      <c r="ET229" s="278" t="str">
        <f t="shared" ca="1" si="418"/>
        <v/>
      </c>
      <c r="EU229" s="278" t="str">
        <f t="shared" ca="1" si="419"/>
        <v/>
      </c>
      <c r="EV229" s="278" t="str">
        <f t="shared" ca="1" si="420"/>
        <v/>
      </c>
      <c r="EW229" s="278" t="str">
        <f t="shared" ca="1" si="421"/>
        <v/>
      </c>
      <c r="EX229" s="278" t="str">
        <f t="shared" ca="1" si="422"/>
        <v/>
      </c>
      <c r="EY229" s="278" t="str">
        <f t="shared" ca="1" si="423"/>
        <v/>
      </c>
      <c r="EZ229" s="278" t="str">
        <f t="shared" ca="1" si="424"/>
        <v/>
      </c>
      <c r="FA229" s="278" t="str">
        <f t="shared" ca="1" si="425"/>
        <v/>
      </c>
      <c r="FB229" s="661" t="str">
        <f t="shared" ca="1" si="426"/>
        <v/>
      </c>
      <c r="FC229" s="663">
        <v>219</v>
      </c>
      <c r="FD229" s="279" t="str">
        <f t="shared" ca="1" si="427"/>
        <v/>
      </c>
    </row>
    <row r="230" spans="1:160" ht="34.5" customHeight="1" x14ac:dyDescent="0.15">
      <c r="A230" s="401">
        <f t="shared" ca="1" si="24"/>
        <v>0</v>
      </c>
      <c r="B230" s="402">
        <f t="shared" si="366"/>
        <v>1</v>
      </c>
      <c r="C230" s="403">
        <f t="shared" ca="1" si="454"/>
        <v>0</v>
      </c>
      <c r="D230" s="403">
        <f t="shared" ca="1" si="455"/>
        <v>0</v>
      </c>
      <c r="E230" s="403">
        <f t="shared" ca="1" si="456"/>
        <v>0</v>
      </c>
      <c r="F230" s="403">
        <f t="shared" ca="1" si="457"/>
        <v>0</v>
      </c>
      <c r="G230" s="403">
        <f t="shared" ca="1" si="458"/>
        <v>0</v>
      </c>
      <c r="H230" s="403">
        <f t="shared" si="459"/>
        <v>0</v>
      </c>
      <c r="I230" s="403">
        <f t="shared" ca="1" si="460"/>
        <v>0</v>
      </c>
      <c r="J230" s="403">
        <f t="shared" ca="1" si="461"/>
        <v>0</v>
      </c>
      <c r="K230" s="402">
        <f t="shared" ca="1" si="462"/>
        <v>0</v>
      </c>
      <c r="L230" s="402">
        <f t="shared" ca="1" si="463"/>
        <v>0</v>
      </c>
      <c r="M230" s="402">
        <f t="shared" ca="1" si="464"/>
        <v>0</v>
      </c>
      <c r="N230" s="404" t="str">
        <f t="shared" ca="1" si="465"/>
        <v>石川県</v>
      </c>
      <c r="O230" s="63"/>
      <c r="P230" s="145" t="s">
        <v>412</v>
      </c>
      <c r="Q230" s="322" t="str">
        <f t="shared" ca="1" si="368"/>
        <v/>
      </c>
      <c r="R230" s="322" t="str">
        <f t="shared" ca="1" si="369"/>
        <v/>
      </c>
      <c r="S230" s="32" t="str">
        <f t="shared" ca="1" si="452"/>
        <v/>
      </c>
      <c r="T230" s="32" t="str">
        <f t="shared" ca="1" si="453"/>
        <v/>
      </c>
      <c r="U230" s="186" t="str">
        <f t="shared" ca="1" si="370"/>
        <v/>
      </c>
      <c r="V230" s="326">
        <f ca="1">IFERROR(VLOOKUP(U230,'（様式１号）３整理番号表'!$B$4:$H$5,2,FALSE),0)</f>
        <v>0</v>
      </c>
      <c r="W230" s="67">
        <f t="shared" ca="1" si="443"/>
        <v>0</v>
      </c>
      <c r="X230" s="23" t="str">
        <f t="shared" ca="1" si="441"/>
        <v/>
      </c>
      <c r="Y230" s="52" t="str">
        <f t="shared" ca="1" si="371"/>
        <v/>
      </c>
      <c r="Z230" s="68">
        <f ca="1">IFERROR(VLOOKUP(Y230,'（様式１号）３整理番号表'!$B$10:$H$16,2,FALSE),0)</f>
        <v>0</v>
      </c>
      <c r="AA230" s="52" t="str">
        <f t="shared" ca="1" si="372"/>
        <v/>
      </c>
      <c r="AB230" s="52" t="str">
        <f t="shared" ca="1" si="373"/>
        <v/>
      </c>
      <c r="AC230" s="68">
        <f ca="1">IFERROR(VLOOKUP(AB230,'（様式１号）３整理番号表'!$B$21:$H$22,2,FALSE),0)</f>
        <v>0</v>
      </c>
      <c r="AD230" s="52" t="str">
        <f t="shared" ca="1" si="367"/>
        <v/>
      </c>
      <c r="AE230" s="68">
        <f ca="1">IFERROR(VLOOKUP(AD230,'（様式１号）３整理番号表'!$B$26:$H$31,2,FALSE),0)</f>
        <v>0</v>
      </c>
      <c r="AF230" s="52" t="str">
        <f t="shared" ca="1" si="374"/>
        <v/>
      </c>
      <c r="AG230" s="68">
        <f ca="1">IFERROR(VLOOKUP(AF230,'（様式１号）３整理番号表'!$J$5:$N$59,2,FALSE),0)</f>
        <v>0</v>
      </c>
      <c r="AH230" s="51" t="str">
        <f t="shared" ca="1" si="375"/>
        <v/>
      </c>
      <c r="AI230" s="68">
        <f ca="1">IFERROR(VLOOKUP(AH230,'（様式１号）３整理番号表'!$P$5:$R$29,2,FALSE),0)</f>
        <v>0</v>
      </c>
      <c r="AJ230" s="71" t="str">
        <f t="shared" ca="1" si="376"/>
        <v/>
      </c>
      <c r="AK230" s="71" t="str">
        <f t="shared" ca="1" si="377"/>
        <v/>
      </c>
      <c r="AL230" s="71"/>
      <c r="AM230" s="51" t="str">
        <f t="shared" ca="1" si="378"/>
        <v/>
      </c>
      <c r="AN230" s="68">
        <f ca="1">IFERROR(VLOOKUP(AM230,'（様式１号）３整理番号表'!$P$5:$R$29,2,FALSE),0)</f>
        <v>0</v>
      </c>
      <c r="AO230" s="52" t="str">
        <f t="shared" ca="1" si="379"/>
        <v/>
      </c>
      <c r="AP230" s="68">
        <f t="shared" ca="1" si="444"/>
        <v>0</v>
      </c>
      <c r="AQ230" s="52" t="str">
        <f t="shared" ca="1" si="380"/>
        <v/>
      </c>
      <c r="AR230" s="23" t="str">
        <f t="shared" ca="1" si="381"/>
        <v/>
      </c>
      <c r="AS230" s="68" t="str">
        <f t="shared" ca="1" si="445"/>
        <v/>
      </c>
      <c r="AT230" s="188" t="str">
        <f t="shared" ca="1" si="382"/>
        <v/>
      </c>
      <c r="AU230" s="55" t="str">
        <f t="shared" ca="1" si="383"/>
        <v/>
      </c>
      <c r="AV230" s="655" t="str">
        <f t="shared" ca="1" si="468"/>
        <v/>
      </c>
      <c r="AW230" s="655" t="str">
        <f t="shared" ca="1" si="467"/>
        <v/>
      </c>
      <c r="AX230" s="655" t="str">
        <f t="shared" ca="1" si="467"/>
        <v/>
      </c>
      <c r="AY230" s="655" t="str">
        <f t="shared" ca="1" si="467"/>
        <v/>
      </c>
      <c r="AZ230" s="655" t="str">
        <f t="shared" ca="1" si="384"/>
        <v/>
      </c>
      <c r="BA230" s="655" t="str">
        <f t="shared" ca="1" si="469"/>
        <v/>
      </c>
      <c r="BB230" s="655" t="str">
        <f t="shared" ca="1" si="469"/>
        <v/>
      </c>
      <c r="BC230" s="655" t="str">
        <f t="shared" ca="1" si="469"/>
        <v/>
      </c>
      <c r="BD230" s="51" t="str">
        <f t="shared" ca="1" si="385"/>
        <v/>
      </c>
      <c r="BE230" s="52" t="str">
        <f t="shared" ca="1" si="386"/>
        <v/>
      </c>
      <c r="BF230" s="69">
        <f ca="1">IF(BD230&lt;&gt;"",INDEX('（様式１号）３整理番号表'!$AB$7:$AQ$12,MATCH(BD230,'（様式１号）３整理番号表'!$AA$7:$AA$12,0),MATCH(BE230,'（様式１号）３整理番号表'!$AB$6:$AQ$6,0)),0)</f>
        <v>0</v>
      </c>
      <c r="BG230" s="71" t="str">
        <f t="shared" ca="1" si="446"/>
        <v/>
      </c>
      <c r="BH230" s="54" t="str">
        <f t="shared" ca="1" si="447"/>
        <v/>
      </c>
      <c r="BI230" s="55" t="str">
        <f t="shared" ca="1" si="387"/>
        <v/>
      </c>
      <c r="BJ230" s="54" t="str">
        <f t="shared" ca="1" si="388"/>
        <v/>
      </c>
      <c r="BK230" s="53" t="str">
        <f t="shared" ca="1" si="389"/>
        <v/>
      </c>
      <c r="BL230" s="56" t="str">
        <f t="shared" ca="1" si="390"/>
        <v/>
      </c>
      <c r="BM230" s="57" t="str">
        <f t="shared" ca="1" si="391"/>
        <v/>
      </c>
      <c r="BN230" s="58" t="str">
        <f t="shared" ca="1" si="392"/>
        <v/>
      </c>
      <c r="BO230" s="56" t="str">
        <f t="shared" ca="1" si="393"/>
        <v/>
      </c>
      <c r="BP230" s="72" t="str">
        <f t="shared" ca="1" si="394"/>
        <v/>
      </c>
      <c r="BQ230" s="70" t="str">
        <f t="shared" ca="1" si="395"/>
        <v/>
      </c>
      <c r="BR230" s="160" t="str">
        <f t="shared" ca="1" si="428"/>
        <v/>
      </c>
      <c r="BS230" s="638" t="str">
        <f t="shared" ca="1" si="396"/>
        <v/>
      </c>
      <c r="BT230" s="51" t="str">
        <f t="shared" ca="1" si="397"/>
        <v/>
      </c>
      <c r="BU230" s="59" t="str">
        <f t="shared" ca="1" si="398"/>
        <v/>
      </c>
      <c r="BV230" s="60" t="str">
        <f t="shared" ca="1" si="399"/>
        <v/>
      </c>
      <c r="BW230" s="209">
        <f ca="1">IF('ポイント要件確認等（個別表）'!AD230=1,ROUNDDOWN('ポイント要件確認等（個別表）'!AV230,-3),IF('ポイント要件確認等（個別表）'!AD230=2,ROUNDDOWN('ポイント要件確認等（個別表）'!BH230,-3),IF('ポイント要件確認等（個別表）'!AD230=3,ROUNDDOWN('ポイント要件確認等（個別表）'!BT230,-3),0)))</f>
        <v>0</v>
      </c>
      <c r="BX230" s="60" t="str">
        <f t="shared" ca="1" si="400"/>
        <v/>
      </c>
      <c r="BY230" s="210" t="e">
        <f t="shared" ca="1" si="448"/>
        <v>#VALUE!</v>
      </c>
      <c r="BZ230" s="210">
        <f t="shared" ca="1" si="449"/>
        <v>0</v>
      </c>
      <c r="CA230" s="60" t="str">
        <f t="shared" ca="1" si="401"/>
        <v/>
      </c>
      <c r="CB230" s="60" t="str">
        <f t="shared" ca="1" si="402"/>
        <v/>
      </c>
      <c r="CC230" s="636"/>
      <c r="CD230" s="60" t="str">
        <f t="shared" ca="1" si="403"/>
        <v/>
      </c>
      <c r="CE230" s="161" t="str">
        <f t="shared" ca="1" si="404"/>
        <v/>
      </c>
      <c r="CF230" s="225" t="str">
        <f t="shared" ca="1" si="405"/>
        <v>含税額</v>
      </c>
      <c r="CG230" s="226" t="str">
        <f t="shared" ca="1" si="406"/>
        <v/>
      </c>
      <c r="CH230" s="61"/>
      <c r="CI230" s="223"/>
      <c r="CJ230" s="213">
        <v>220</v>
      </c>
      <c r="CK230" s="218"/>
      <c r="CL230" s="51"/>
      <c r="CM230" s="68" t="str">
        <f>IFERROR(VLOOKUP(CL230,'（様式１号）３整理番号表'!$T$5:$V$15,2,FALSE),"")</f>
        <v/>
      </c>
      <c r="CN230" s="52"/>
      <c r="CO230" s="68" t="str">
        <f>IFERROR(VLOOKUP(CN230,'（様式１号）３整理番号表'!$T$19:$V$24,2,FALSE),"")</f>
        <v/>
      </c>
      <c r="CP230" s="52"/>
      <c r="CQ230" s="210">
        <f t="shared" si="450"/>
        <v>0</v>
      </c>
      <c r="CR230" s="227">
        <f t="shared" si="451"/>
        <v>0</v>
      </c>
      <c r="CS230" s="335" t="str">
        <f t="shared" ca="1" si="429"/>
        <v/>
      </c>
      <c r="CT230" s="31" t="str">
        <f t="shared" ca="1" si="407"/>
        <v/>
      </c>
      <c r="CU230" s="30" t="str">
        <f t="shared" ca="1" si="430"/>
        <v/>
      </c>
      <c r="CV230" s="236" t="str">
        <f t="shared" ca="1" si="408"/>
        <v/>
      </c>
      <c r="CW230" s="236" t="str">
        <f t="shared" ca="1" si="409"/>
        <v/>
      </c>
      <c r="CX230" s="236" t="str">
        <f t="shared" ca="1" si="410"/>
        <v/>
      </c>
      <c r="CY230" s="236" t="str">
        <f t="shared" ca="1" si="411"/>
        <v/>
      </c>
      <c r="CZ230" s="296" t="str">
        <f ca="1">IFERROR(VLOOKUP($CS230,'（様式１号）３整理番号表'!$Z$19:$AB$32,3,FALSE),"")</f>
        <v/>
      </c>
      <c r="DA230" s="239" t="str">
        <f t="shared" ca="1" si="412"/>
        <v/>
      </c>
      <c r="DB230" s="5"/>
      <c r="DC230" s="301" t="str">
        <f t="shared" ca="1" si="431"/>
        <v/>
      </c>
      <c r="DD230" s="304" t="str">
        <f t="shared" ca="1" si="434"/>
        <v/>
      </c>
      <c r="DE230" s="293" t="str">
        <f t="shared" ca="1" si="435"/>
        <v/>
      </c>
      <c r="DF230" s="293" t="str">
        <f t="shared" ca="1" si="436"/>
        <v/>
      </c>
      <c r="DG230" s="293" t="str">
        <f t="shared" ca="1" si="437"/>
        <v/>
      </c>
      <c r="DH230" s="293" t="str">
        <f t="shared" ca="1" si="438"/>
        <v/>
      </c>
      <c r="DI230" s="309" t="str">
        <f t="shared" ca="1" si="439"/>
        <v/>
      </c>
      <c r="DJ230" s="315" t="str">
        <f t="shared" ca="1" si="413"/>
        <v/>
      </c>
      <c r="DK230" s="5" t="str">
        <f t="shared" ca="1" si="440"/>
        <v/>
      </c>
      <c r="DL230" s="6"/>
      <c r="DM230" s="304"/>
      <c r="DN230" s="7"/>
      <c r="DO230" s="7"/>
      <c r="DP230" s="7"/>
      <c r="DQ230" s="7"/>
      <c r="DR230" s="298" t="str">
        <f>IFERROR(VLOOKUP($DL230,'（様式１号）３整理番号表'!$Z$19:$AB$32,3,FALSE),"")</f>
        <v/>
      </c>
      <c r="DS230" s="239" t="str">
        <f t="shared" si="414"/>
        <v/>
      </c>
      <c r="DT230" s="5"/>
      <c r="DU230" s="8"/>
      <c r="DV230" s="62" t="str">
        <f t="shared" ca="1" si="415"/>
        <v/>
      </c>
      <c r="DX230" s="320">
        <f t="shared" ca="1" si="470"/>
        <v>0</v>
      </c>
      <c r="DY230" s="320">
        <f t="shared" ca="1" si="470"/>
        <v>0</v>
      </c>
      <c r="DZ230" s="320">
        <f t="shared" ca="1" si="470"/>
        <v>0</v>
      </c>
      <c r="EA230" s="320">
        <f t="shared" ca="1" si="470"/>
        <v>0</v>
      </c>
      <c r="EB230" s="320">
        <f t="shared" ca="1" si="470"/>
        <v>0</v>
      </c>
      <c r="EC230" s="320">
        <f t="shared" ca="1" si="470"/>
        <v>0</v>
      </c>
      <c r="ED230" s="320">
        <f t="shared" ca="1" si="470"/>
        <v>0</v>
      </c>
      <c r="EE230" s="320">
        <f t="shared" ca="1" si="470"/>
        <v>0</v>
      </c>
      <c r="EF230" s="320">
        <f t="shared" ca="1" si="470"/>
        <v>0</v>
      </c>
      <c r="EG230" s="320">
        <f t="shared" ca="1" si="470"/>
        <v>0</v>
      </c>
      <c r="EH230" s="320">
        <f t="shared" ca="1" si="470"/>
        <v>0</v>
      </c>
      <c r="EI230" s="320">
        <f t="shared" ca="1" si="470"/>
        <v>0</v>
      </c>
      <c r="EJ230" s="320">
        <f t="shared" ca="1" si="470"/>
        <v>0</v>
      </c>
      <c r="EK230" s="320">
        <f t="shared" ca="1" si="470"/>
        <v>0</v>
      </c>
      <c r="EM230" s="278" t="str">
        <f t="shared" ca="1" si="466"/>
        <v/>
      </c>
      <c r="EN230" s="278" t="str">
        <f t="shared" ca="1" si="432"/>
        <v/>
      </c>
      <c r="EO230" s="278" t="str">
        <f t="shared" ca="1" si="433"/>
        <v/>
      </c>
      <c r="EP230" s="278" t="str">
        <f t="shared" ca="1" si="416"/>
        <v/>
      </c>
      <c r="EQ230" s="278" t="str">
        <f ca="1">IFERROR(INDEX('郵便番号（石川県）'!$A$3:$F$2574,MATCH(INDIRECT("'("&amp;EM230&amp;")'!E7"),'郵便番号（石川県）'!$A$3:$A$2574,0),6),"")</f>
        <v/>
      </c>
      <c r="ER230" s="278" t="str">
        <f ca="1">IFERROR(INDEX('郵便番号（石川県）'!$A$3:$F$2574,MATCH(INDIRECT("'("&amp;$EM230&amp;")'!E7"),'郵便番号（石川県）'!$A$3:$A$2574,0),5),"")</f>
        <v/>
      </c>
      <c r="ES230" s="278" t="str">
        <f t="shared" ca="1" si="417"/>
        <v/>
      </c>
      <c r="ET230" s="278" t="str">
        <f t="shared" ca="1" si="418"/>
        <v/>
      </c>
      <c r="EU230" s="278" t="str">
        <f t="shared" ca="1" si="419"/>
        <v/>
      </c>
      <c r="EV230" s="278" t="str">
        <f t="shared" ca="1" si="420"/>
        <v/>
      </c>
      <c r="EW230" s="278" t="str">
        <f t="shared" ca="1" si="421"/>
        <v/>
      </c>
      <c r="EX230" s="278" t="str">
        <f t="shared" ca="1" si="422"/>
        <v/>
      </c>
      <c r="EY230" s="278" t="str">
        <f t="shared" ca="1" si="423"/>
        <v/>
      </c>
      <c r="EZ230" s="278" t="str">
        <f t="shared" ca="1" si="424"/>
        <v/>
      </c>
      <c r="FA230" s="278" t="str">
        <f t="shared" ca="1" si="425"/>
        <v/>
      </c>
      <c r="FB230" s="661" t="str">
        <f t="shared" ca="1" si="426"/>
        <v/>
      </c>
      <c r="FC230" s="664">
        <v>220</v>
      </c>
      <c r="FD230" s="279" t="str">
        <f t="shared" ca="1" si="427"/>
        <v/>
      </c>
    </row>
    <row r="231" spans="1:160" ht="34.5" customHeight="1" x14ac:dyDescent="0.15">
      <c r="A231" s="401">
        <f t="shared" ca="1" si="24"/>
        <v>0</v>
      </c>
      <c r="B231" s="402">
        <f t="shared" si="366"/>
        <v>1</v>
      </c>
      <c r="C231" s="403">
        <f t="shared" ca="1" si="454"/>
        <v>0</v>
      </c>
      <c r="D231" s="403">
        <f t="shared" ca="1" si="455"/>
        <v>0</v>
      </c>
      <c r="E231" s="403">
        <f t="shared" ca="1" si="456"/>
        <v>0</v>
      </c>
      <c r="F231" s="403">
        <f t="shared" ca="1" si="457"/>
        <v>0</v>
      </c>
      <c r="G231" s="403">
        <f t="shared" ca="1" si="458"/>
        <v>0</v>
      </c>
      <c r="H231" s="403">
        <f t="shared" si="459"/>
        <v>0</v>
      </c>
      <c r="I231" s="403">
        <f t="shared" ca="1" si="460"/>
        <v>0</v>
      </c>
      <c r="J231" s="403">
        <f t="shared" ca="1" si="461"/>
        <v>0</v>
      </c>
      <c r="K231" s="402">
        <f t="shared" ca="1" si="462"/>
        <v>0</v>
      </c>
      <c r="L231" s="402">
        <f t="shared" ca="1" si="463"/>
        <v>0</v>
      </c>
      <c r="M231" s="402">
        <f t="shared" ca="1" si="464"/>
        <v>0</v>
      </c>
      <c r="N231" s="404" t="str">
        <f t="shared" ca="1" si="465"/>
        <v>石川県</v>
      </c>
      <c r="O231" s="63"/>
      <c r="P231" s="145" t="s">
        <v>412</v>
      </c>
      <c r="Q231" s="322" t="str">
        <f t="shared" ca="1" si="368"/>
        <v/>
      </c>
      <c r="R231" s="322" t="str">
        <f t="shared" ca="1" si="369"/>
        <v/>
      </c>
      <c r="S231" s="32" t="str">
        <f t="shared" ca="1" si="452"/>
        <v/>
      </c>
      <c r="T231" s="32" t="str">
        <f t="shared" ca="1" si="453"/>
        <v/>
      </c>
      <c r="U231" s="186" t="str">
        <f t="shared" ca="1" si="370"/>
        <v/>
      </c>
      <c r="V231" s="326">
        <f ca="1">IFERROR(VLOOKUP(U231,'（様式１号）３整理番号表'!$B$4:$H$5,2,FALSE),0)</f>
        <v>0</v>
      </c>
      <c r="W231" s="67">
        <f t="shared" ca="1" si="443"/>
        <v>0</v>
      </c>
      <c r="X231" s="23" t="str">
        <f t="shared" ca="1" si="441"/>
        <v/>
      </c>
      <c r="Y231" s="52" t="str">
        <f t="shared" ca="1" si="371"/>
        <v/>
      </c>
      <c r="Z231" s="68">
        <f ca="1">IFERROR(VLOOKUP(Y231,'（様式１号）３整理番号表'!$B$10:$H$16,2,FALSE),0)</f>
        <v>0</v>
      </c>
      <c r="AA231" s="52" t="str">
        <f t="shared" ca="1" si="372"/>
        <v/>
      </c>
      <c r="AB231" s="52" t="str">
        <f t="shared" ca="1" si="373"/>
        <v/>
      </c>
      <c r="AC231" s="68">
        <f ca="1">IFERROR(VLOOKUP(AB231,'（様式１号）３整理番号表'!$B$21:$H$22,2,FALSE),0)</f>
        <v>0</v>
      </c>
      <c r="AD231" s="52" t="str">
        <f t="shared" ca="1" si="367"/>
        <v/>
      </c>
      <c r="AE231" s="68">
        <f ca="1">IFERROR(VLOOKUP(AD231,'（様式１号）３整理番号表'!$B$26:$H$31,2,FALSE),0)</f>
        <v>0</v>
      </c>
      <c r="AF231" s="52" t="str">
        <f t="shared" ca="1" si="374"/>
        <v/>
      </c>
      <c r="AG231" s="68">
        <f ca="1">IFERROR(VLOOKUP(AF231,'（様式１号）３整理番号表'!$J$5:$N$59,2,FALSE),0)</f>
        <v>0</v>
      </c>
      <c r="AH231" s="51" t="str">
        <f t="shared" ca="1" si="375"/>
        <v/>
      </c>
      <c r="AI231" s="68">
        <f ca="1">IFERROR(VLOOKUP(AH231,'（様式１号）３整理番号表'!$P$5:$R$29,2,FALSE),0)</f>
        <v>0</v>
      </c>
      <c r="AJ231" s="71" t="str">
        <f t="shared" ca="1" si="376"/>
        <v/>
      </c>
      <c r="AK231" s="71" t="str">
        <f t="shared" ca="1" si="377"/>
        <v/>
      </c>
      <c r="AL231" s="71"/>
      <c r="AM231" s="51" t="str">
        <f t="shared" ca="1" si="378"/>
        <v/>
      </c>
      <c r="AN231" s="68">
        <f ca="1">IFERROR(VLOOKUP(AM231,'（様式１号）３整理番号表'!$P$5:$R$29,2,FALSE),0)</f>
        <v>0</v>
      </c>
      <c r="AO231" s="52" t="str">
        <f t="shared" ca="1" si="379"/>
        <v/>
      </c>
      <c r="AP231" s="68">
        <f t="shared" ca="1" si="444"/>
        <v>0</v>
      </c>
      <c r="AQ231" s="52" t="str">
        <f t="shared" ca="1" si="380"/>
        <v/>
      </c>
      <c r="AR231" s="23" t="str">
        <f t="shared" ca="1" si="381"/>
        <v/>
      </c>
      <c r="AS231" s="68" t="str">
        <f t="shared" ca="1" si="445"/>
        <v/>
      </c>
      <c r="AT231" s="188" t="str">
        <f t="shared" ca="1" si="382"/>
        <v/>
      </c>
      <c r="AU231" s="55" t="str">
        <f t="shared" ca="1" si="383"/>
        <v/>
      </c>
      <c r="AV231" s="655" t="str">
        <f t="shared" ca="1" si="468"/>
        <v/>
      </c>
      <c r="AW231" s="655" t="str">
        <f t="shared" ca="1" si="467"/>
        <v/>
      </c>
      <c r="AX231" s="655" t="str">
        <f t="shared" ca="1" si="467"/>
        <v/>
      </c>
      <c r="AY231" s="655" t="str">
        <f t="shared" ca="1" si="467"/>
        <v/>
      </c>
      <c r="AZ231" s="655" t="str">
        <f t="shared" ca="1" si="384"/>
        <v/>
      </c>
      <c r="BA231" s="655" t="str">
        <f t="shared" ca="1" si="469"/>
        <v/>
      </c>
      <c r="BB231" s="655" t="str">
        <f t="shared" ca="1" si="469"/>
        <v/>
      </c>
      <c r="BC231" s="655" t="str">
        <f t="shared" ca="1" si="469"/>
        <v/>
      </c>
      <c r="BD231" s="51" t="str">
        <f t="shared" ca="1" si="385"/>
        <v/>
      </c>
      <c r="BE231" s="52" t="str">
        <f t="shared" ca="1" si="386"/>
        <v/>
      </c>
      <c r="BF231" s="69">
        <f ca="1">IF(BD231&lt;&gt;"",INDEX('（様式１号）３整理番号表'!$AB$7:$AQ$12,MATCH(BD231,'（様式１号）３整理番号表'!$AA$7:$AA$12,0),MATCH(BE231,'（様式１号）３整理番号表'!$AB$6:$AQ$6,0)),0)</f>
        <v>0</v>
      </c>
      <c r="BG231" s="71" t="str">
        <f t="shared" ca="1" si="446"/>
        <v/>
      </c>
      <c r="BH231" s="54" t="str">
        <f t="shared" ca="1" si="447"/>
        <v/>
      </c>
      <c r="BI231" s="55" t="str">
        <f t="shared" ca="1" si="387"/>
        <v/>
      </c>
      <c r="BJ231" s="54" t="str">
        <f t="shared" ca="1" si="388"/>
        <v/>
      </c>
      <c r="BK231" s="53" t="str">
        <f t="shared" ca="1" si="389"/>
        <v/>
      </c>
      <c r="BL231" s="56" t="str">
        <f t="shared" ca="1" si="390"/>
        <v/>
      </c>
      <c r="BM231" s="57" t="str">
        <f t="shared" ca="1" si="391"/>
        <v/>
      </c>
      <c r="BN231" s="58" t="str">
        <f t="shared" ca="1" si="392"/>
        <v/>
      </c>
      <c r="BO231" s="56" t="str">
        <f t="shared" ca="1" si="393"/>
        <v/>
      </c>
      <c r="BP231" s="72" t="str">
        <f t="shared" ca="1" si="394"/>
        <v/>
      </c>
      <c r="BQ231" s="70" t="str">
        <f t="shared" ca="1" si="395"/>
        <v/>
      </c>
      <c r="BR231" s="160" t="str">
        <f t="shared" ca="1" si="428"/>
        <v/>
      </c>
      <c r="BS231" s="638" t="str">
        <f t="shared" ca="1" si="396"/>
        <v/>
      </c>
      <c r="BT231" s="51" t="str">
        <f t="shared" ca="1" si="397"/>
        <v/>
      </c>
      <c r="BU231" s="59" t="str">
        <f t="shared" ca="1" si="398"/>
        <v/>
      </c>
      <c r="BV231" s="60" t="str">
        <f t="shared" ca="1" si="399"/>
        <v/>
      </c>
      <c r="BW231" s="209">
        <f ca="1">IF('ポイント要件確認等（個別表）'!AD231=1,ROUNDDOWN('ポイント要件確認等（個別表）'!AV231,-3),IF('ポイント要件確認等（個別表）'!AD231=2,ROUNDDOWN('ポイント要件確認等（個別表）'!BH231,-3),IF('ポイント要件確認等（個別表）'!AD231=3,ROUNDDOWN('ポイント要件確認等（個別表）'!BT231,-3),0)))</f>
        <v>0</v>
      </c>
      <c r="BX231" s="60" t="str">
        <f t="shared" ca="1" si="400"/>
        <v/>
      </c>
      <c r="BY231" s="210" t="e">
        <f t="shared" ca="1" si="448"/>
        <v>#VALUE!</v>
      </c>
      <c r="BZ231" s="210">
        <f t="shared" ca="1" si="449"/>
        <v>0</v>
      </c>
      <c r="CA231" s="60" t="str">
        <f t="shared" ca="1" si="401"/>
        <v/>
      </c>
      <c r="CB231" s="60" t="str">
        <f t="shared" ca="1" si="402"/>
        <v/>
      </c>
      <c r="CC231" s="636"/>
      <c r="CD231" s="60" t="str">
        <f t="shared" ca="1" si="403"/>
        <v/>
      </c>
      <c r="CE231" s="161" t="str">
        <f t="shared" ca="1" si="404"/>
        <v/>
      </c>
      <c r="CF231" s="225" t="str">
        <f t="shared" ca="1" si="405"/>
        <v>含税額</v>
      </c>
      <c r="CG231" s="226" t="str">
        <f t="shared" ca="1" si="406"/>
        <v/>
      </c>
      <c r="CH231" s="61"/>
      <c r="CI231" s="223"/>
      <c r="CJ231" s="213">
        <v>221</v>
      </c>
      <c r="CK231" s="218"/>
      <c r="CL231" s="51"/>
      <c r="CM231" s="68" t="str">
        <f>IFERROR(VLOOKUP(CL231,'（様式１号）３整理番号表'!$T$5:$V$15,2,FALSE),"")</f>
        <v/>
      </c>
      <c r="CN231" s="52"/>
      <c r="CO231" s="68" t="str">
        <f>IFERROR(VLOOKUP(CN231,'（様式１号）３整理番号表'!$T$19:$V$24,2,FALSE),"")</f>
        <v/>
      </c>
      <c r="CP231" s="52"/>
      <c r="CQ231" s="210">
        <f t="shared" si="450"/>
        <v>0</v>
      </c>
      <c r="CR231" s="227">
        <f t="shared" si="451"/>
        <v>0</v>
      </c>
      <c r="CS231" s="335" t="str">
        <f t="shared" ca="1" si="429"/>
        <v/>
      </c>
      <c r="CT231" s="31" t="str">
        <f t="shared" ca="1" si="407"/>
        <v/>
      </c>
      <c r="CU231" s="30" t="str">
        <f t="shared" ca="1" si="430"/>
        <v/>
      </c>
      <c r="CV231" s="236" t="str">
        <f t="shared" ca="1" si="408"/>
        <v/>
      </c>
      <c r="CW231" s="236" t="str">
        <f t="shared" ca="1" si="409"/>
        <v/>
      </c>
      <c r="CX231" s="236" t="str">
        <f t="shared" ca="1" si="410"/>
        <v/>
      </c>
      <c r="CY231" s="236" t="str">
        <f t="shared" ca="1" si="411"/>
        <v/>
      </c>
      <c r="CZ231" s="296" t="str">
        <f ca="1">IFERROR(VLOOKUP($CS231,'（様式１号）３整理番号表'!$Z$19:$AB$32,3,FALSE),"")</f>
        <v/>
      </c>
      <c r="DA231" s="239" t="str">
        <f t="shared" ca="1" si="412"/>
        <v/>
      </c>
      <c r="DB231" s="5"/>
      <c r="DC231" s="301" t="str">
        <f t="shared" ca="1" si="431"/>
        <v/>
      </c>
      <c r="DD231" s="304" t="str">
        <f t="shared" ca="1" si="434"/>
        <v/>
      </c>
      <c r="DE231" s="293" t="str">
        <f t="shared" ca="1" si="435"/>
        <v/>
      </c>
      <c r="DF231" s="293" t="str">
        <f t="shared" ca="1" si="436"/>
        <v/>
      </c>
      <c r="DG231" s="293" t="str">
        <f t="shared" ca="1" si="437"/>
        <v/>
      </c>
      <c r="DH231" s="293" t="str">
        <f t="shared" ca="1" si="438"/>
        <v/>
      </c>
      <c r="DI231" s="309" t="str">
        <f t="shared" ca="1" si="439"/>
        <v/>
      </c>
      <c r="DJ231" s="315" t="str">
        <f t="shared" ca="1" si="413"/>
        <v/>
      </c>
      <c r="DK231" s="5" t="str">
        <f t="shared" ca="1" si="440"/>
        <v/>
      </c>
      <c r="DL231" s="6"/>
      <c r="DM231" s="304"/>
      <c r="DN231" s="7"/>
      <c r="DO231" s="7"/>
      <c r="DP231" s="7"/>
      <c r="DQ231" s="7"/>
      <c r="DR231" s="298" t="str">
        <f>IFERROR(VLOOKUP($DL231,'（様式１号）３整理番号表'!$Z$19:$AB$32,3,FALSE),"")</f>
        <v/>
      </c>
      <c r="DS231" s="239" t="str">
        <f t="shared" si="414"/>
        <v/>
      </c>
      <c r="DT231" s="5"/>
      <c r="DU231" s="8"/>
      <c r="DV231" s="62" t="str">
        <f t="shared" ca="1" si="415"/>
        <v/>
      </c>
      <c r="DX231" s="320">
        <f t="shared" ca="1" si="470"/>
        <v>0</v>
      </c>
      <c r="DY231" s="320">
        <f t="shared" ca="1" si="470"/>
        <v>0</v>
      </c>
      <c r="DZ231" s="320">
        <f t="shared" ca="1" si="470"/>
        <v>0</v>
      </c>
      <c r="EA231" s="320">
        <f t="shared" ca="1" si="470"/>
        <v>0</v>
      </c>
      <c r="EB231" s="320">
        <f t="shared" ca="1" si="470"/>
        <v>0</v>
      </c>
      <c r="EC231" s="320">
        <f t="shared" ca="1" si="470"/>
        <v>0</v>
      </c>
      <c r="ED231" s="320">
        <f t="shared" ca="1" si="470"/>
        <v>0</v>
      </c>
      <c r="EE231" s="320">
        <f t="shared" ca="1" si="470"/>
        <v>0</v>
      </c>
      <c r="EF231" s="320">
        <f t="shared" ca="1" si="470"/>
        <v>0</v>
      </c>
      <c r="EG231" s="320">
        <f t="shared" ca="1" si="470"/>
        <v>0</v>
      </c>
      <c r="EH231" s="320">
        <f t="shared" ca="1" si="470"/>
        <v>0</v>
      </c>
      <c r="EI231" s="320">
        <f t="shared" ca="1" si="470"/>
        <v>0</v>
      </c>
      <c r="EJ231" s="320">
        <f t="shared" ca="1" si="470"/>
        <v>0</v>
      </c>
      <c r="EK231" s="320">
        <f t="shared" ca="1" si="470"/>
        <v>0</v>
      </c>
      <c r="EM231" s="278" t="str">
        <f t="shared" ca="1" si="466"/>
        <v/>
      </c>
      <c r="EN231" s="278" t="str">
        <f t="shared" ca="1" si="432"/>
        <v/>
      </c>
      <c r="EO231" s="278" t="str">
        <f t="shared" ca="1" si="433"/>
        <v/>
      </c>
      <c r="EP231" s="278" t="str">
        <f t="shared" ca="1" si="416"/>
        <v/>
      </c>
      <c r="EQ231" s="278" t="str">
        <f ca="1">IFERROR(INDEX('郵便番号（石川県）'!$A$3:$F$2574,MATCH(INDIRECT("'("&amp;EM231&amp;")'!E7"),'郵便番号（石川県）'!$A$3:$A$2574,0),6),"")</f>
        <v/>
      </c>
      <c r="ER231" s="278" t="str">
        <f ca="1">IFERROR(INDEX('郵便番号（石川県）'!$A$3:$F$2574,MATCH(INDIRECT("'("&amp;$EM231&amp;")'!E7"),'郵便番号（石川県）'!$A$3:$A$2574,0),5),"")</f>
        <v/>
      </c>
      <c r="ES231" s="278" t="str">
        <f t="shared" ca="1" si="417"/>
        <v/>
      </c>
      <c r="ET231" s="278" t="str">
        <f t="shared" ca="1" si="418"/>
        <v/>
      </c>
      <c r="EU231" s="278" t="str">
        <f t="shared" ca="1" si="419"/>
        <v/>
      </c>
      <c r="EV231" s="278" t="str">
        <f t="shared" ca="1" si="420"/>
        <v/>
      </c>
      <c r="EW231" s="278" t="str">
        <f t="shared" ca="1" si="421"/>
        <v/>
      </c>
      <c r="EX231" s="278" t="str">
        <f t="shared" ca="1" si="422"/>
        <v/>
      </c>
      <c r="EY231" s="278" t="str">
        <f t="shared" ca="1" si="423"/>
        <v/>
      </c>
      <c r="EZ231" s="278" t="str">
        <f t="shared" ca="1" si="424"/>
        <v/>
      </c>
      <c r="FA231" s="278" t="str">
        <f t="shared" ca="1" si="425"/>
        <v/>
      </c>
      <c r="FB231" s="661" t="str">
        <f t="shared" ca="1" si="426"/>
        <v/>
      </c>
      <c r="FC231" s="663">
        <v>221</v>
      </c>
      <c r="FD231" s="279" t="str">
        <f t="shared" ca="1" si="427"/>
        <v/>
      </c>
    </row>
    <row r="232" spans="1:160" ht="34.5" customHeight="1" x14ac:dyDescent="0.15">
      <c r="A232" s="401">
        <f t="shared" ca="1" si="24"/>
        <v>0</v>
      </c>
      <c r="B232" s="402">
        <f t="shared" si="366"/>
        <v>1</v>
      </c>
      <c r="C232" s="403">
        <f t="shared" ca="1" si="454"/>
        <v>0</v>
      </c>
      <c r="D232" s="403">
        <f t="shared" ca="1" si="455"/>
        <v>0</v>
      </c>
      <c r="E232" s="403">
        <f t="shared" ca="1" si="456"/>
        <v>0</v>
      </c>
      <c r="F232" s="403">
        <f t="shared" ca="1" si="457"/>
        <v>0</v>
      </c>
      <c r="G232" s="403">
        <f t="shared" ca="1" si="458"/>
        <v>0</v>
      </c>
      <c r="H232" s="403">
        <f t="shared" si="459"/>
        <v>0</v>
      </c>
      <c r="I232" s="403">
        <f t="shared" ca="1" si="460"/>
        <v>0</v>
      </c>
      <c r="J232" s="403">
        <f t="shared" ca="1" si="461"/>
        <v>0</v>
      </c>
      <c r="K232" s="402">
        <f t="shared" ca="1" si="462"/>
        <v>0</v>
      </c>
      <c r="L232" s="402">
        <f t="shared" ca="1" si="463"/>
        <v>0</v>
      </c>
      <c r="M232" s="402">
        <f t="shared" ca="1" si="464"/>
        <v>0</v>
      </c>
      <c r="N232" s="404" t="str">
        <f t="shared" ca="1" si="465"/>
        <v>石川県</v>
      </c>
      <c r="O232" s="63"/>
      <c r="P232" s="145" t="s">
        <v>412</v>
      </c>
      <c r="Q232" s="322" t="str">
        <f t="shared" ca="1" si="368"/>
        <v/>
      </c>
      <c r="R232" s="322" t="str">
        <f t="shared" ca="1" si="369"/>
        <v/>
      </c>
      <c r="S232" s="32" t="str">
        <f t="shared" ca="1" si="452"/>
        <v/>
      </c>
      <c r="T232" s="32" t="str">
        <f t="shared" ca="1" si="453"/>
        <v/>
      </c>
      <c r="U232" s="186" t="str">
        <f t="shared" ca="1" si="370"/>
        <v/>
      </c>
      <c r="V232" s="326">
        <f ca="1">IFERROR(VLOOKUP(U232,'（様式１号）３整理番号表'!$B$4:$H$5,2,FALSE),0)</f>
        <v>0</v>
      </c>
      <c r="W232" s="67">
        <f t="shared" ca="1" si="443"/>
        <v>0</v>
      </c>
      <c r="X232" s="23" t="str">
        <f t="shared" ca="1" si="441"/>
        <v/>
      </c>
      <c r="Y232" s="52" t="str">
        <f t="shared" ca="1" si="371"/>
        <v/>
      </c>
      <c r="Z232" s="68">
        <f ca="1">IFERROR(VLOOKUP(Y232,'（様式１号）３整理番号表'!$B$10:$H$16,2,FALSE),0)</f>
        <v>0</v>
      </c>
      <c r="AA232" s="52" t="str">
        <f t="shared" ca="1" si="372"/>
        <v/>
      </c>
      <c r="AB232" s="52" t="str">
        <f t="shared" ca="1" si="373"/>
        <v/>
      </c>
      <c r="AC232" s="68">
        <f ca="1">IFERROR(VLOOKUP(AB232,'（様式１号）３整理番号表'!$B$21:$H$22,2,FALSE),0)</f>
        <v>0</v>
      </c>
      <c r="AD232" s="52" t="str">
        <f t="shared" ca="1" si="367"/>
        <v/>
      </c>
      <c r="AE232" s="68">
        <f ca="1">IFERROR(VLOOKUP(AD232,'（様式１号）３整理番号表'!$B$26:$H$31,2,FALSE),0)</f>
        <v>0</v>
      </c>
      <c r="AF232" s="52" t="str">
        <f t="shared" ca="1" si="374"/>
        <v/>
      </c>
      <c r="AG232" s="68">
        <f ca="1">IFERROR(VLOOKUP(AF232,'（様式１号）３整理番号表'!$J$5:$N$59,2,FALSE),0)</f>
        <v>0</v>
      </c>
      <c r="AH232" s="51" t="str">
        <f t="shared" ca="1" si="375"/>
        <v/>
      </c>
      <c r="AI232" s="68">
        <f ca="1">IFERROR(VLOOKUP(AH232,'（様式１号）３整理番号表'!$P$5:$R$29,2,FALSE),0)</f>
        <v>0</v>
      </c>
      <c r="AJ232" s="71" t="str">
        <f t="shared" ca="1" si="376"/>
        <v/>
      </c>
      <c r="AK232" s="71" t="str">
        <f t="shared" ca="1" si="377"/>
        <v/>
      </c>
      <c r="AL232" s="71"/>
      <c r="AM232" s="51" t="str">
        <f t="shared" ca="1" si="378"/>
        <v/>
      </c>
      <c r="AN232" s="68">
        <f ca="1">IFERROR(VLOOKUP(AM232,'（様式１号）３整理番号表'!$P$5:$R$29,2,FALSE),0)</f>
        <v>0</v>
      </c>
      <c r="AO232" s="52" t="str">
        <f t="shared" ca="1" si="379"/>
        <v/>
      </c>
      <c r="AP232" s="68">
        <f t="shared" ca="1" si="444"/>
        <v>0</v>
      </c>
      <c r="AQ232" s="52" t="str">
        <f t="shared" ca="1" si="380"/>
        <v/>
      </c>
      <c r="AR232" s="23" t="str">
        <f t="shared" ca="1" si="381"/>
        <v/>
      </c>
      <c r="AS232" s="68" t="str">
        <f t="shared" ca="1" si="445"/>
        <v/>
      </c>
      <c r="AT232" s="188" t="str">
        <f t="shared" ca="1" si="382"/>
        <v/>
      </c>
      <c r="AU232" s="55" t="str">
        <f t="shared" ca="1" si="383"/>
        <v/>
      </c>
      <c r="AV232" s="655" t="str">
        <f t="shared" ca="1" si="468"/>
        <v/>
      </c>
      <c r="AW232" s="655" t="str">
        <f t="shared" ca="1" si="467"/>
        <v/>
      </c>
      <c r="AX232" s="655" t="str">
        <f t="shared" ca="1" si="467"/>
        <v/>
      </c>
      <c r="AY232" s="655" t="str">
        <f t="shared" ca="1" si="467"/>
        <v/>
      </c>
      <c r="AZ232" s="655" t="str">
        <f t="shared" ca="1" si="384"/>
        <v/>
      </c>
      <c r="BA232" s="655" t="str">
        <f t="shared" ca="1" si="469"/>
        <v/>
      </c>
      <c r="BB232" s="655" t="str">
        <f t="shared" ca="1" si="469"/>
        <v/>
      </c>
      <c r="BC232" s="655" t="str">
        <f t="shared" ca="1" si="469"/>
        <v/>
      </c>
      <c r="BD232" s="51" t="str">
        <f t="shared" ca="1" si="385"/>
        <v/>
      </c>
      <c r="BE232" s="52" t="str">
        <f t="shared" ca="1" si="386"/>
        <v/>
      </c>
      <c r="BF232" s="69">
        <f ca="1">IF(BD232&lt;&gt;"",INDEX('（様式１号）３整理番号表'!$AB$7:$AQ$12,MATCH(BD232,'（様式１号）３整理番号表'!$AA$7:$AA$12,0),MATCH(BE232,'（様式１号）３整理番号表'!$AB$6:$AQ$6,0)),0)</f>
        <v>0</v>
      </c>
      <c r="BG232" s="71" t="str">
        <f t="shared" ca="1" si="446"/>
        <v/>
      </c>
      <c r="BH232" s="54" t="str">
        <f t="shared" ca="1" si="447"/>
        <v/>
      </c>
      <c r="BI232" s="55" t="str">
        <f t="shared" ca="1" si="387"/>
        <v/>
      </c>
      <c r="BJ232" s="54" t="str">
        <f t="shared" ca="1" si="388"/>
        <v/>
      </c>
      <c r="BK232" s="53" t="str">
        <f t="shared" ca="1" si="389"/>
        <v/>
      </c>
      <c r="BL232" s="56" t="str">
        <f t="shared" ca="1" si="390"/>
        <v/>
      </c>
      <c r="BM232" s="57" t="str">
        <f t="shared" ca="1" si="391"/>
        <v/>
      </c>
      <c r="BN232" s="58" t="str">
        <f t="shared" ca="1" si="392"/>
        <v/>
      </c>
      <c r="BO232" s="56" t="str">
        <f t="shared" ca="1" si="393"/>
        <v/>
      </c>
      <c r="BP232" s="72" t="str">
        <f t="shared" ca="1" si="394"/>
        <v/>
      </c>
      <c r="BQ232" s="70" t="str">
        <f t="shared" ca="1" si="395"/>
        <v/>
      </c>
      <c r="BR232" s="160" t="str">
        <f t="shared" ca="1" si="428"/>
        <v/>
      </c>
      <c r="BS232" s="638" t="str">
        <f t="shared" ca="1" si="396"/>
        <v/>
      </c>
      <c r="BT232" s="51" t="str">
        <f t="shared" ca="1" si="397"/>
        <v/>
      </c>
      <c r="BU232" s="59" t="str">
        <f t="shared" ca="1" si="398"/>
        <v/>
      </c>
      <c r="BV232" s="60" t="str">
        <f t="shared" ca="1" si="399"/>
        <v/>
      </c>
      <c r="BW232" s="209">
        <f ca="1">IF('ポイント要件確認等（個別表）'!AD232=1,ROUNDDOWN('ポイント要件確認等（個別表）'!AV232,-3),IF('ポイント要件確認等（個別表）'!AD232=2,ROUNDDOWN('ポイント要件確認等（個別表）'!BH232,-3),IF('ポイント要件確認等（個別表）'!AD232=3,ROUNDDOWN('ポイント要件確認等（個別表）'!BT232,-3),0)))</f>
        <v>0</v>
      </c>
      <c r="BX232" s="60" t="str">
        <f t="shared" ca="1" si="400"/>
        <v/>
      </c>
      <c r="BY232" s="210" t="e">
        <f t="shared" ca="1" si="448"/>
        <v>#VALUE!</v>
      </c>
      <c r="BZ232" s="210">
        <f t="shared" ca="1" si="449"/>
        <v>0</v>
      </c>
      <c r="CA232" s="60" t="str">
        <f t="shared" ca="1" si="401"/>
        <v/>
      </c>
      <c r="CB232" s="60" t="str">
        <f t="shared" ca="1" si="402"/>
        <v/>
      </c>
      <c r="CC232" s="636"/>
      <c r="CD232" s="60" t="str">
        <f t="shared" ca="1" si="403"/>
        <v/>
      </c>
      <c r="CE232" s="161" t="str">
        <f t="shared" ca="1" si="404"/>
        <v/>
      </c>
      <c r="CF232" s="225" t="str">
        <f t="shared" ca="1" si="405"/>
        <v>含税額</v>
      </c>
      <c r="CG232" s="226" t="str">
        <f t="shared" ca="1" si="406"/>
        <v/>
      </c>
      <c r="CH232" s="61"/>
      <c r="CI232" s="223"/>
      <c r="CJ232" s="213">
        <v>222</v>
      </c>
      <c r="CK232" s="218"/>
      <c r="CL232" s="51"/>
      <c r="CM232" s="68" t="str">
        <f>IFERROR(VLOOKUP(CL232,'（様式１号）３整理番号表'!$T$5:$V$15,2,FALSE),"")</f>
        <v/>
      </c>
      <c r="CN232" s="52"/>
      <c r="CO232" s="68" t="str">
        <f>IFERROR(VLOOKUP(CN232,'（様式１号）３整理番号表'!$T$19:$V$24,2,FALSE),"")</f>
        <v/>
      </c>
      <c r="CP232" s="52"/>
      <c r="CQ232" s="210">
        <f t="shared" si="450"/>
        <v>0</v>
      </c>
      <c r="CR232" s="227">
        <f t="shared" si="451"/>
        <v>0</v>
      </c>
      <c r="CS232" s="335" t="str">
        <f t="shared" ca="1" si="429"/>
        <v/>
      </c>
      <c r="CT232" s="31" t="str">
        <f t="shared" ca="1" si="407"/>
        <v/>
      </c>
      <c r="CU232" s="30" t="str">
        <f t="shared" ca="1" si="430"/>
        <v/>
      </c>
      <c r="CV232" s="236" t="str">
        <f t="shared" ca="1" si="408"/>
        <v/>
      </c>
      <c r="CW232" s="236" t="str">
        <f t="shared" ca="1" si="409"/>
        <v/>
      </c>
      <c r="CX232" s="236" t="str">
        <f t="shared" ca="1" si="410"/>
        <v/>
      </c>
      <c r="CY232" s="236" t="str">
        <f t="shared" ca="1" si="411"/>
        <v/>
      </c>
      <c r="CZ232" s="296" t="str">
        <f ca="1">IFERROR(VLOOKUP($CS232,'（様式１号）３整理番号表'!$Z$19:$AB$32,3,FALSE),"")</f>
        <v/>
      </c>
      <c r="DA232" s="239" t="str">
        <f t="shared" ca="1" si="412"/>
        <v/>
      </c>
      <c r="DB232" s="5"/>
      <c r="DC232" s="301" t="str">
        <f t="shared" ca="1" si="431"/>
        <v/>
      </c>
      <c r="DD232" s="304" t="str">
        <f t="shared" ca="1" si="434"/>
        <v/>
      </c>
      <c r="DE232" s="293" t="str">
        <f t="shared" ca="1" si="435"/>
        <v/>
      </c>
      <c r="DF232" s="293" t="str">
        <f t="shared" ca="1" si="436"/>
        <v/>
      </c>
      <c r="DG232" s="293" t="str">
        <f t="shared" ca="1" si="437"/>
        <v/>
      </c>
      <c r="DH232" s="293" t="str">
        <f t="shared" ca="1" si="438"/>
        <v/>
      </c>
      <c r="DI232" s="309" t="str">
        <f t="shared" ca="1" si="439"/>
        <v/>
      </c>
      <c r="DJ232" s="315" t="str">
        <f t="shared" ca="1" si="413"/>
        <v/>
      </c>
      <c r="DK232" s="5" t="str">
        <f t="shared" ca="1" si="440"/>
        <v/>
      </c>
      <c r="DL232" s="6"/>
      <c r="DM232" s="304"/>
      <c r="DN232" s="7"/>
      <c r="DO232" s="7"/>
      <c r="DP232" s="7"/>
      <c r="DQ232" s="7"/>
      <c r="DR232" s="298" t="str">
        <f>IFERROR(VLOOKUP($DL232,'（様式１号）３整理番号表'!$Z$19:$AB$32,3,FALSE),"")</f>
        <v/>
      </c>
      <c r="DS232" s="239" t="str">
        <f t="shared" si="414"/>
        <v/>
      </c>
      <c r="DT232" s="5"/>
      <c r="DU232" s="8"/>
      <c r="DV232" s="62" t="str">
        <f t="shared" ca="1" si="415"/>
        <v/>
      </c>
      <c r="DX232" s="320">
        <f t="shared" ca="1" si="470"/>
        <v>0</v>
      </c>
      <c r="DY232" s="320">
        <f t="shared" ca="1" si="470"/>
        <v>0</v>
      </c>
      <c r="DZ232" s="320">
        <f t="shared" ca="1" si="470"/>
        <v>0</v>
      </c>
      <c r="EA232" s="320">
        <f t="shared" ca="1" si="470"/>
        <v>0</v>
      </c>
      <c r="EB232" s="320">
        <f t="shared" ca="1" si="470"/>
        <v>0</v>
      </c>
      <c r="EC232" s="320">
        <f t="shared" ca="1" si="470"/>
        <v>0</v>
      </c>
      <c r="ED232" s="320">
        <f t="shared" ca="1" si="470"/>
        <v>0</v>
      </c>
      <c r="EE232" s="320">
        <f t="shared" ca="1" si="470"/>
        <v>0</v>
      </c>
      <c r="EF232" s="320">
        <f t="shared" ca="1" si="470"/>
        <v>0</v>
      </c>
      <c r="EG232" s="320">
        <f t="shared" ca="1" si="470"/>
        <v>0</v>
      </c>
      <c r="EH232" s="320">
        <f t="shared" ca="1" si="470"/>
        <v>0</v>
      </c>
      <c r="EI232" s="320">
        <f t="shared" ca="1" si="470"/>
        <v>0</v>
      </c>
      <c r="EJ232" s="320">
        <f t="shared" ca="1" si="470"/>
        <v>0</v>
      </c>
      <c r="EK232" s="320">
        <f t="shared" ca="1" si="470"/>
        <v>0</v>
      </c>
      <c r="EM232" s="278" t="str">
        <f t="shared" ca="1" si="466"/>
        <v/>
      </c>
      <c r="EN232" s="278" t="str">
        <f t="shared" ca="1" si="432"/>
        <v/>
      </c>
      <c r="EO232" s="278" t="str">
        <f t="shared" ca="1" si="433"/>
        <v/>
      </c>
      <c r="EP232" s="278" t="str">
        <f t="shared" ca="1" si="416"/>
        <v/>
      </c>
      <c r="EQ232" s="278" t="str">
        <f ca="1">IFERROR(INDEX('郵便番号（石川県）'!$A$3:$F$2574,MATCH(INDIRECT("'("&amp;EM232&amp;")'!E7"),'郵便番号（石川県）'!$A$3:$A$2574,0),6),"")</f>
        <v/>
      </c>
      <c r="ER232" s="278" t="str">
        <f ca="1">IFERROR(INDEX('郵便番号（石川県）'!$A$3:$F$2574,MATCH(INDIRECT("'("&amp;$EM232&amp;")'!E7"),'郵便番号（石川県）'!$A$3:$A$2574,0),5),"")</f>
        <v/>
      </c>
      <c r="ES232" s="278" t="str">
        <f t="shared" ca="1" si="417"/>
        <v/>
      </c>
      <c r="ET232" s="278" t="str">
        <f t="shared" ca="1" si="418"/>
        <v/>
      </c>
      <c r="EU232" s="278" t="str">
        <f t="shared" ca="1" si="419"/>
        <v/>
      </c>
      <c r="EV232" s="278" t="str">
        <f t="shared" ca="1" si="420"/>
        <v/>
      </c>
      <c r="EW232" s="278" t="str">
        <f t="shared" ca="1" si="421"/>
        <v/>
      </c>
      <c r="EX232" s="278" t="str">
        <f t="shared" ca="1" si="422"/>
        <v/>
      </c>
      <c r="EY232" s="278" t="str">
        <f t="shared" ca="1" si="423"/>
        <v/>
      </c>
      <c r="EZ232" s="278" t="str">
        <f t="shared" ca="1" si="424"/>
        <v/>
      </c>
      <c r="FA232" s="278" t="str">
        <f t="shared" ca="1" si="425"/>
        <v/>
      </c>
      <c r="FB232" s="661" t="str">
        <f t="shared" ca="1" si="426"/>
        <v/>
      </c>
      <c r="FC232" s="664">
        <v>222</v>
      </c>
      <c r="FD232" s="279" t="str">
        <f t="shared" ca="1" si="427"/>
        <v/>
      </c>
    </row>
    <row r="233" spans="1:160" ht="34.5" customHeight="1" x14ac:dyDescent="0.15">
      <c r="A233" s="401">
        <f t="shared" ca="1" si="24"/>
        <v>0</v>
      </c>
      <c r="B233" s="402">
        <f t="shared" si="366"/>
        <v>1</v>
      </c>
      <c r="C233" s="403">
        <f t="shared" ca="1" si="454"/>
        <v>0</v>
      </c>
      <c r="D233" s="403">
        <f t="shared" ca="1" si="455"/>
        <v>0</v>
      </c>
      <c r="E233" s="403">
        <f t="shared" ca="1" si="456"/>
        <v>0</v>
      </c>
      <c r="F233" s="403">
        <f t="shared" ca="1" si="457"/>
        <v>0</v>
      </c>
      <c r="G233" s="403">
        <f t="shared" ca="1" si="458"/>
        <v>0</v>
      </c>
      <c r="H233" s="403">
        <f t="shared" si="459"/>
        <v>0</v>
      </c>
      <c r="I233" s="403">
        <f t="shared" ca="1" si="460"/>
        <v>0</v>
      </c>
      <c r="J233" s="403">
        <f t="shared" ca="1" si="461"/>
        <v>0</v>
      </c>
      <c r="K233" s="402">
        <f t="shared" ca="1" si="462"/>
        <v>0</v>
      </c>
      <c r="L233" s="402">
        <f t="shared" ca="1" si="463"/>
        <v>0</v>
      </c>
      <c r="M233" s="402">
        <f t="shared" ca="1" si="464"/>
        <v>0</v>
      </c>
      <c r="N233" s="404" t="str">
        <f t="shared" ca="1" si="465"/>
        <v>石川県</v>
      </c>
      <c r="O233" s="63"/>
      <c r="P233" s="145" t="s">
        <v>412</v>
      </c>
      <c r="Q233" s="322" t="str">
        <f t="shared" ca="1" si="368"/>
        <v/>
      </c>
      <c r="R233" s="322" t="str">
        <f t="shared" ca="1" si="369"/>
        <v/>
      </c>
      <c r="S233" s="32" t="str">
        <f t="shared" ca="1" si="452"/>
        <v/>
      </c>
      <c r="T233" s="32" t="str">
        <f t="shared" ca="1" si="453"/>
        <v/>
      </c>
      <c r="U233" s="186" t="str">
        <f t="shared" ca="1" si="370"/>
        <v/>
      </c>
      <c r="V233" s="326">
        <f ca="1">IFERROR(VLOOKUP(U233,'（様式１号）３整理番号表'!$B$4:$H$5,2,FALSE),0)</f>
        <v>0</v>
      </c>
      <c r="W233" s="67">
        <f t="shared" ca="1" si="443"/>
        <v>0</v>
      </c>
      <c r="X233" s="23" t="str">
        <f t="shared" ca="1" si="441"/>
        <v/>
      </c>
      <c r="Y233" s="52" t="str">
        <f t="shared" ca="1" si="371"/>
        <v/>
      </c>
      <c r="Z233" s="68">
        <f ca="1">IFERROR(VLOOKUP(Y233,'（様式１号）３整理番号表'!$B$10:$H$16,2,FALSE),0)</f>
        <v>0</v>
      </c>
      <c r="AA233" s="52" t="str">
        <f t="shared" ca="1" si="372"/>
        <v/>
      </c>
      <c r="AB233" s="52" t="str">
        <f t="shared" ca="1" si="373"/>
        <v/>
      </c>
      <c r="AC233" s="68">
        <f ca="1">IFERROR(VLOOKUP(AB233,'（様式１号）３整理番号表'!$B$21:$H$22,2,FALSE),0)</f>
        <v>0</v>
      </c>
      <c r="AD233" s="52" t="str">
        <f t="shared" ca="1" si="367"/>
        <v/>
      </c>
      <c r="AE233" s="68">
        <f ca="1">IFERROR(VLOOKUP(AD233,'（様式１号）３整理番号表'!$B$26:$H$31,2,FALSE),0)</f>
        <v>0</v>
      </c>
      <c r="AF233" s="52" t="str">
        <f t="shared" ca="1" si="374"/>
        <v/>
      </c>
      <c r="AG233" s="68">
        <f ca="1">IFERROR(VLOOKUP(AF233,'（様式１号）３整理番号表'!$J$5:$N$59,2,FALSE),0)</f>
        <v>0</v>
      </c>
      <c r="AH233" s="51" t="str">
        <f t="shared" ca="1" si="375"/>
        <v/>
      </c>
      <c r="AI233" s="68">
        <f ca="1">IFERROR(VLOOKUP(AH233,'（様式１号）３整理番号表'!$P$5:$R$29,2,FALSE),0)</f>
        <v>0</v>
      </c>
      <c r="AJ233" s="71" t="str">
        <f t="shared" ca="1" si="376"/>
        <v/>
      </c>
      <c r="AK233" s="71" t="str">
        <f t="shared" ca="1" si="377"/>
        <v/>
      </c>
      <c r="AL233" s="71"/>
      <c r="AM233" s="51" t="str">
        <f t="shared" ca="1" si="378"/>
        <v/>
      </c>
      <c r="AN233" s="68">
        <f ca="1">IFERROR(VLOOKUP(AM233,'（様式１号）３整理番号表'!$P$5:$R$29,2,FALSE),0)</f>
        <v>0</v>
      </c>
      <c r="AO233" s="52" t="str">
        <f t="shared" ca="1" si="379"/>
        <v/>
      </c>
      <c r="AP233" s="68">
        <f t="shared" ca="1" si="444"/>
        <v>0</v>
      </c>
      <c r="AQ233" s="52" t="str">
        <f t="shared" ca="1" si="380"/>
        <v/>
      </c>
      <c r="AR233" s="23" t="str">
        <f t="shared" ca="1" si="381"/>
        <v/>
      </c>
      <c r="AS233" s="68" t="str">
        <f t="shared" ca="1" si="445"/>
        <v/>
      </c>
      <c r="AT233" s="188" t="str">
        <f t="shared" ca="1" si="382"/>
        <v/>
      </c>
      <c r="AU233" s="55" t="str">
        <f t="shared" ca="1" si="383"/>
        <v/>
      </c>
      <c r="AV233" s="655" t="str">
        <f t="shared" ca="1" si="468"/>
        <v/>
      </c>
      <c r="AW233" s="655" t="str">
        <f t="shared" ca="1" si="467"/>
        <v/>
      </c>
      <c r="AX233" s="655" t="str">
        <f t="shared" ca="1" si="467"/>
        <v/>
      </c>
      <c r="AY233" s="655" t="str">
        <f t="shared" ca="1" si="467"/>
        <v/>
      </c>
      <c r="AZ233" s="655" t="str">
        <f t="shared" ca="1" si="384"/>
        <v/>
      </c>
      <c r="BA233" s="655" t="str">
        <f t="shared" ca="1" si="469"/>
        <v/>
      </c>
      <c r="BB233" s="655" t="str">
        <f t="shared" ca="1" si="469"/>
        <v/>
      </c>
      <c r="BC233" s="655" t="str">
        <f t="shared" ca="1" si="469"/>
        <v/>
      </c>
      <c r="BD233" s="51" t="str">
        <f t="shared" ca="1" si="385"/>
        <v/>
      </c>
      <c r="BE233" s="52" t="str">
        <f t="shared" ca="1" si="386"/>
        <v/>
      </c>
      <c r="BF233" s="69">
        <f ca="1">IF(BD233&lt;&gt;"",INDEX('（様式１号）３整理番号表'!$AB$7:$AQ$12,MATCH(BD233,'（様式１号）３整理番号表'!$AA$7:$AA$12,0),MATCH(BE233,'（様式１号）３整理番号表'!$AB$6:$AQ$6,0)),0)</f>
        <v>0</v>
      </c>
      <c r="BG233" s="71" t="str">
        <f t="shared" ca="1" si="446"/>
        <v/>
      </c>
      <c r="BH233" s="54" t="str">
        <f t="shared" ca="1" si="447"/>
        <v/>
      </c>
      <c r="BI233" s="55" t="str">
        <f t="shared" ca="1" si="387"/>
        <v/>
      </c>
      <c r="BJ233" s="54" t="str">
        <f t="shared" ca="1" si="388"/>
        <v/>
      </c>
      <c r="BK233" s="53" t="str">
        <f t="shared" ca="1" si="389"/>
        <v/>
      </c>
      <c r="BL233" s="56" t="str">
        <f t="shared" ca="1" si="390"/>
        <v/>
      </c>
      <c r="BM233" s="57" t="str">
        <f t="shared" ca="1" si="391"/>
        <v/>
      </c>
      <c r="BN233" s="58" t="str">
        <f t="shared" ca="1" si="392"/>
        <v/>
      </c>
      <c r="BO233" s="56" t="str">
        <f t="shared" ca="1" si="393"/>
        <v/>
      </c>
      <c r="BP233" s="72" t="str">
        <f t="shared" ca="1" si="394"/>
        <v/>
      </c>
      <c r="BQ233" s="70" t="str">
        <f t="shared" ca="1" si="395"/>
        <v/>
      </c>
      <c r="BR233" s="160" t="str">
        <f t="shared" ca="1" si="428"/>
        <v/>
      </c>
      <c r="BS233" s="638" t="str">
        <f t="shared" ca="1" si="396"/>
        <v/>
      </c>
      <c r="BT233" s="51" t="str">
        <f t="shared" ca="1" si="397"/>
        <v/>
      </c>
      <c r="BU233" s="59" t="str">
        <f t="shared" ca="1" si="398"/>
        <v/>
      </c>
      <c r="BV233" s="60" t="str">
        <f t="shared" ca="1" si="399"/>
        <v/>
      </c>
      <c r="BW233" s="209">
        <f ca="1">IF('ポイント要件確認等（個別表）'!AD233=1,ROUNDDOWN('ポイント要件確認等（個別表）'!AV233,-3),IF('ポイント要件確認等（個別表）'!AD233=2,ROUNDDOWN('ポイント要件確認等（個別表）'!BH233,-3),IF('ポイント要件確認等（個別表）'!AD233=3,ROUNDDOWN('ポイント要件確認等（個別表）'!BT233,-3),0)))</f>
        <v>0</v>
      </c>
      <c r="BX233" s="60" t="str">
        <f t="shared" ca="1" si="400"/>
        <v/>
      </c>
      <c r="BY233" s="210" t="e">
        <f t="shared" ca="1" si="448"/>
        <v>#VALUE!</v>
      </c>
      <c r="BZ233" s="210">
        <f t="shared" ca="1" si="449"/>
        <v>0</v>
      </c>
      <c r="CA233" s="60" t="str">
        <f t="shared" ca="1" si="401"/>
        <v/>
      </c>
      <c r="CB233" s="60" t="str">
        <f t="shared" ca="1" si="402"/>
        <v/>
      </c>
      <c r="CC233" s="636"/>
      <c r="CD233" s="60" t="str">
        <f t="shared" ca="1" si="403"/>
        <v/>
      </c>
      <c r="CE233" s="161" t="str">
        <f t="shared" ca="1" si="404"/>
        <v/>
      </c>
      <c r="CF233" s="225" t="str">
        <f t="shared" ca="1" si="405"/>
        <v>含税額</v>
      </c>
      <c r="CG233" s="226" t="str">
        <f t="shared" ca="1" si="406"/>
        <v/>
      </c>
      <c r="CH233" s="61"/>
      <c r="CI233" s="223"/>
      <c r="CJ233" s="213">
        <v>223</v>
      </c>
      <c r="CK233" s="218"/>
      <c r="CL233" s="51"/>
      <c r="CM233" s="68" t="str">
        <f>IFERROR(VLOOKUP(CL233,'（様式１号）３整理番号表'!$T$5:$V$15,2,FALSE),"")</f>
        <v/>
      </c>
      <c r="CN233" s="52"/>
      <c r="CO233" s="68" t="str">
        <f>IFERROR(VLOOKUP(CN233,'（様式１号）３整理番号表'!$T$19:$V$24,2,FALSE),"")</f>
        <v/>
      </c>
      <c r="CP233" s="52"/>
      <c r="CQ233" s="210">
        <f t="shared" si="450"/>
        <v>0</v>
      </c>
      <c r="CR233" s="227">
        <f t="shared" si="451"/>
        <v>0</v>
      </c>
      <c r="CS233" s="335" t="str">
        <f t="shared" ca="1" si="429"/>
        <v/>
      </c>
      <c r="CT233" s="31" t="str">
        <f t="shared" ca="1" si="407"/>
        <v/>
      </c>
      <c r="CU233" s="30" t="str">
        <f t="shared" ca="1" si="430"/>
        <v/>
      </c>
      <c r="CV233" s="236" t="str">
        <f t="shared" ca="1" si="408"/>
        <v/>
      </c>
      <c r="CW233" s="236" t="str">
        <f t="shared" ca="1" si="409"/>
        <v/>
      </c>
      <c r="CX233" s="236" t="str">
        <f t="shared" ca="1" si="410"/>
        <v/>
      </c>
      <c r="CY233" s="236" t="str">
        <f t="shared" ca="1" si="411"/>
        <v/>
      </c>
      <c r="CZ233" s="296" t="str">
        <f ca="1">IFERROR(VLOOKUP($CS233,'（様式１号）３整理番号表'!$Z$19:$AB$32,3,FALSE),"")</f>
        <v/>
      </c>
      <c r="DA233" s="239" t="str">
        <f t="shared" ca="1" si="412"/>
        <v/>
      </c>
      <c r="DB233" s="5"/>
      <c r="DC233" s="301" t="str">
        <f t="shared" ca="1" si="431"/>
        <v/>
      </c>
      <c r="DD233" s="304" t="str">
        <f t="shared" ca="1" si="434"/>
        <v/>
      </c>
      <c r="DE233" s="293" t="str">
        <f t="shared" ca="1" si="435"/>
        <v/>
      </c>
      <c r="DF233" s="293" t="str">
        <f t="shared" ca="1" si="436"/>
        <v/>
      </c>
      <c r="DG233" s="293" t="str">
        <f t="shared" ca="1" si="437"/>
        <v/>
      </c>
      <c r="DH233" s="293" t="str">
        <f t="shared" ca="1" si="438"/>
        <v/>
      </c>
      <c r="DI233" s="309" t="str">
        <f t="shared" ca="1" si="439"/>
        <v/>
      </c>
      <c r="DJ233" s="315" t="str">
        <f t="shared" ca="1" si="413"/>
        <v/>
      </c>
      <c r="DK233" s="5" t="str">
        <f t="shared" ca="1" si="440"/>
        <v/>
      </c>
      <c r="DL233" s="6"/>
      <c r="DM233" s="304"/>
      <c r="DN233" s="7"/>
      <c r="DO233" s="7"/>
      <c r="DP233" s="7"/>
      <c r="DQ233" s="7"/>
      <c r="DR233" s="298" t="str">
        <f>IFERROR(VLOOKUP($DL233,'（様式１号）３整理番号表'!$Z$19:$AB$32,3,FALSE),"")</f>
        <v/>
      </c>
      <c r="DS233" s="239" t="str">
        <f t="shared" si="414"/>
        <v/>
      </c>
      <c r="DT233" s="5"/>
      <c r="DU233" s="8"/>
      <c r="DV233" s="62" t="str">
        <f t="shared" ca="1" si="415"/>
        <v/>
      </c>
      <c r="DX233" s="320">
        <f t="shared" ca="1" si="470"/>
        <v>0</v>
      </c>
      <c r="DY233" s="320">
        <f t="shared" ca="1" si="470"/>
        <v>0</v>
      </c>
      <c r="DZ233" s="320">
        <f t="shared" ca="1" si="470"/>
        <v>0</v>
      </c>
      <c r="EA233" s="320">
        <f t="shared" ca="1" si="470"/>
        <v>0</v>
      </c>
      <c r="EB233" s="320">
        <f t="shared" ca="1" si="470"/>
        <v>0</v>
      </c>
      <c r="EC233" s="320">
        <f t="shared" ca="1" si="470"/>
        <v>0</v>
      </c>
      <c r="ED233" s="320">
        <f t="shared" ca="1" si="470"/>
        <v>0</v>
      </c>
      <c r="EE233" s="320">
        <f t="shared" ca="1" si="470"/>
        <v>0</v>
      </c>
      <c r="EF233" s="320">
        <f t="shared" ca="1" si="470"/>
        <v>0</v>
      </c>
      <c r="EG233" s="320">
        <f t="shared" ca="1" si="470"/>
        <v>0</v>
      </c>
      <c r="EH233" s="320">
        <f t="shared" ca="1" si="470"/>
        <v>0</v>
      </c>
      <c r="EI233" s="320">
        <f t="shared" ca="1" si="470"/>
        <v>0</v>
      </c>
      <c r="EJ233" s="320">
        <f t="shared" ca="1" si="470"/>
        <v>0</v>
      </c>
      <c r="EK233" s="320">
        <f t="shared" ca="1" si="470"/>
        <v>0</v>
      </c>
      <c r="EM233" s="278" t="str">
        <f t="shared" ca="1" si="466"/>
        <v/>
      </c>
      <c r="EN233" s="278" t="str">
        <f t="shared" ca="1" si="432"/>
        <v/>
      </c>
      <c r="EO233" s="278" t="str">
        <f t="shared" ca="1" si="433"/>
        <v/>
      </c>
      <c r="EP233" s="278" t="str">
        <f t="shared" ca="1" si="416"/>
        <v/>
      </c>
      <c r="EQ233" s="278" t="str">
        <f ca="1">IFERROR(INDEX('郵便番号（石川県）'!$A$3:$F$2574,MATCH(INDIRECT("'("&amp;EM233&amp;")'!E7"),'郵便番号（石川県）'!$A$3:$A$2574,0),6),"")</f>
        <v/>
      </c>
      <c r="ER233" s="278" t="str">
        <f ca="1">IFERROR(INDEX('郵便番号（石川県）'!$A$3:$F$2574,MATCH(INDIRECT("'("&amp;$EM233&amp;")'!E7"),'郵便番号（石川県）'!$A$3:$A$2574,0),5),"")</f>
        <v/>
      </c>
      <c r="ES233" s="278" t="str">
        <f t="shared" ca="1" si="417"/>
        <v/>
      </c>
      <c r="ET233" s="278" t="str">
        <f t="shared" ca="1" si="418"/>
        <v/>
      </c>
      <c r="EU233" s="278" t="str">
        <f t="shared" ca="1" si="419"/>
        <v/>
      </c>
      <c r="EV233" s="278" t="str">
        <f t="shared" ca="1" si="420"/>
        <v/>
      </c>
      <c r="EW233" s="278" t="str">
        <f t="shared" ca="1" si="421"/>
        <v/>
      </c>
      <c r="EX233" s="278" t="str">
        <f t="shared" ca="1" si="422"/>
        <v/>
      </c>
      <c r="EY233" s="278" t="str">
        <f t="shared" ca="1" si="423"/>
        <v/>
      </c>
      <c r="EZ233" s="278" t="str">
        <f t="shared" ca="1" si="424"/>
        <v/>
      </c>
      <c r="FA233" s="278" t="str">
        <f t="shared" ca="1" si="425"/>
        <v/>
      </c>
      <c r="FB233" s="661" t="str">
        <f t="shared" ca="1" si="426"/>
        <v/>
      </c>
      <c r="FC233" s="663">
        <v>223</v>
      </c>
      <c r="FD233" s="279" t="str">
        <f t="shared" ca="1" si="427"/>
        <v/>
      </c>
    </row>
    <row r="234" spans="1:160" ht="34.5" customHeight="1" x14ac:dyDescent="0.15">
      <c r="A234" s="401">
        <f t="shared" ca="1" si="24"/>
        <v>0</v>
      </c>
      <c r="B234" s="402">
        <f t="shared" si="366"/>
        <v>1</v>
      </c>
      <c r="C234" s="403">
        <f t="shared" ca="1" si="454"/>
        <v>0</v>
      </c>
      <c r="D234" s="403">
        <f t="shared" ca="1" si="455"/>
        <v>0</v>
      </c>
      <c r="E234" s="403">
        <f t="shared" ca="1" si="456"/>
        <v>0</v>
      </c>
      <c r="F234" s="403">
        <f t="shared" ca="1" si="457"/>
        <v>0</v>
      </c>
      <c r="G234" s="403">
        <f t="shared" ca="1" si="458"/>
        <v>0</v>
      </c>
      <c r="H234" s="403">
        <f t="shared" si="459"/>
        <v>0</v>
      </c>
      <c r="I234" s="403">
        <f t="shared" ca="1" si="460"/>
        <v>0</v>
      </c>
      <c r="J234" s="403">
        <f t="shared" ca="1" si="461"/>
        <v>0</v>
      </c>
      <c r="K234" s="402">
        <f t="shared" ca="1" si="462"/>
        <v>0</v>
      </c>
      <c r="L234" s="402">
        <f t="shared" ca="1" si="463"/>
        <v>0</v>
      </c>
      <c r="M234" s="402">
        <f t="shared" ca="1" si="464"/>
        <v>0</v>
      </c>
      <c r="N234" s="404" t="str">
        <f t="shared" ca="1" si="465"/>
        <v>石川県</v>
      </c>
      <c r="O234" s="63"/>
      <c r="P234" s="145" t="s">
        <v>412</v>
      </c>
      <c r="Q234" s="322" t="str">
        <f t="shared" ca="1" si="368"/>
        <v/>
      </c>
      <c r="R234" s="322" t="str">
        <f t="shared" ca="1" si="369"/>
        <v/>
      </c>
      <c r="S234" s="32" t="str">
        <f t="shared" ca="1" si="452"/>
        <v/>
      </c>
      <c r="T234" s="32" t="str">
        <f t="shared" ca="1" si="453"/>
        <v/>
      </c>
      <c r="U234" s="186" t="str">
        <f t="shared" ca="1" si="370"/>
        <v/>
      </c>
      <c r="V234" s="326">
        <f ca="1">IFERROR(VLOOKUP(U234,'（様式１号）３整理番号表'!$B$4:$H$5,2,FALSE),0)</f>
        <v>0</v>
      </c>
      <c r="W234" s="67">
        <f t="shared" ca="1" si="443"/>
        <v>0</v>
      </c>
      <c r="X234" s="23" t="str">
        <f t="shared" ca="1" si="441"/>
        <v/>
      </c>
      <c r="Y234" s="52" t="str">
        <f t="shared" ca="1" si="371"/>
        <v/>
      </c>
      <c r="Z234" s="68">
        <f ca="1">IFERROR(VLOOKUP(Y234,'（様式１号）３整理番号表'!$B$10:$H$16,2,FALSE),0)</f>
        <v>0</v>
      </c>
      <c r="AA234" s="52" t="str">
        <f t="shared" ca="1" si="372"/>
        <v/>
      </c>
      <c r="AB234" s="52" t="str">
        <f t="shared" ca="1" si="373"/>
        <v/>
      </c>
      <c r="AC234" s="68">
        <f ca="1">IFERROR(VLOOKUP(AB234,'（様式１号）３整理番号表'!$B$21:$H$22,2,FALSE),0)</f>
        <v>0</v>
      </c>
      <c r="AD234" s="52" t="str">
        <f t="shared" ca="1" si="367"/>
        <v/>
      </c>
      <c r="AE234" s="68">
        <f ca="1">IFERROR(VLOOKUP(AD234,'（様式１号）３整理番号表'!$B$26:$H$31,2,FALSE),0)</f>
        <v>0</v>
      </c>
      <c r="AF234" s="52" t="str">
        <f t="shared" ca="1" si="374"/>
        <v/>
      </c>
      <c r="AG234" s="68">
        <f ca="1">IFERROR(VLOOKUP(AF234,'（様式１号）３整理番号表'!$J$5:$N$59,2,FALSE),0)</f>
        <v>0</v>
      </c>
      <c r="AH234" s="51" t="str">
        <f t="shared" ca="1" si="375"/>
        <v/>
      </c>
      <c r="AI234" s="68">
        <f ca="1">IFERROR(VLOOKUP(AH234,'（様式１号）３整理番号表'!$P$5:$R$29,2,FALSE),0)</f>
        <v>0</v>
      </c>
      <c r="AJ234" s="71" t="str">
        <f t="shared" ca="1" si="376"/>
        <v/>
      </c>
      <c r="AK234" s="71" t="str">
        <f t="shared" ca="1" si="377"/>
        <v/>
      </c>
      <c r="AL234" s="71"/>
      <c r="AM234" s="51" t="str">
        <f t="shared" ca="1" si="378"/>
        <v/>
      </c>
      <c r="AN234" s="68">
        <f ca="1">IFERROR(VLOOKUP(AM234,'（様式１号）３整理番号表'!$P$5:$R$29,2,FALSE),0)</f>
        <v>0</v>
      </c>
      <c r="AO234" s="52" t="str">
        <f t="shared" ca="1" si="379"/>
        <v/>
      </c>
      <c r="AP234" s="68">
        <f t="shared" ca="1" si="444"/>
        <v>0</v>
      </c>
      <c r="AQ234" s="52" t="str">
        <f t="shared" ca="1" si="380"/>
        <v/>
      </c>
      <c r="AR234" s="23" t="str">
        <f t="shared" ca="1" si="381"/>
        <v/>
      </c>
      <c r="AS234" s="68" t="str">
        <f t="shared" ca="1" si="445"/>
        <v/>
      </c>
      <c r="AT234" s="188" t="str">
        <f t="shared" ca="1" si="382"/>
        <v/>
      </c>
      <c r="AU234" s="55" t="str">
        <f t="shared" ca="1" si="383"/>
        <v/>
      </c>
      <c r="AV234" s="655" t="str">
        <f t="shared" ca="1" si="468"/>
        <v/>
      </c>
      <c r="AW234" s="655" t="str">
        <f t="shared" ca="1" si="467"/>
        <v/>
      </c>
      <c r="AX234" s="655" t="str">
        <f t="shared" ca="1" si="467"/>
        <v/>
      </c>
      <c r="AY234" s="655" t="str">
        <f t="shared" ca="1" si="467"/>
        <v/>
      </c>
      <c r="AZ234" s="655" t="str">
        <f t="shared" ca="1" si="384"/>
        <v/>
      </c>
      <c r="BA234" s="655" t="str">
        <f t="shared" ca="1" si="469"/>
        <v/>
      </c>
      <c r="BB234" s="655" t="str">
        <f t="shared" ca="1" si="469"/>
        <v/>
      </c>
      <c r="BC234" s="655" t="str">
        <f t="shared" ca="1" si="469"/>
        <v/>
      </c>
      <c r="BD234" s="51" t="str">
        <f t="shared" ca="1" si="385"/>
        <v/>
      </c>
      <c r="BE234" s="52" t="str">
        <f t="shared" ca="1" si="386"/>
        <v/>
      </c>
      <c r="BF234" s="69">
        <f ca="1">IF(BD234&lt;&gt;"",INDEX('（様式１号）３整理番号表'!$AB$7:$AQ$12,MATCH(BD234,'（様式１号）３整理番号表'!$AA$7:$AA$12,0),MATCH(BE234,'（様式１号）３整理番号表'!$AB$6:$AQ$6,0)),0)</f>
        <v>0</v>
      </c>
      <c r="BG234" s="71" t="str">
        <f t="shared" ca="1" si="446"/>
        <v/>
      </c>
      <c r="BH234" s="54" t="str">
        <f t="shared" ca="1" si="447"/>
        <v/>
      </c>
      <c r="BI234" s="55" t="str">
        <f t="shared" ca="1" si="387"/>
        <v/>
      </c>
      <c r="BJ234" s="54" t="str">
        <f t="shared" ca="1" si="388"/>
        <v/>
      </c>
      <c r="BK234" s="53" t="str">
        <f t="shared" ca="1" si="389"/>
        <v/>
      </c>
      <c r="BL234" s="56" t="str">
        <f t="shared" ca="1" si="390"/>
        <v/>
      </c>
      <c r="BM234" s="57" t="str">
        <f t="shared" ca="1" si="391"/>
        <v/>
      </c>
      <c r="BN234" s="58" t="str">
        <f t="shared" ca="1" si="392"/>
        <v/>
      </c>
      <c r="BO234" s="56" t="str">
        <f t="shared" ca="1" si="393"/>
        <v/>
      </c>
      <c r="BP234" s="72" t="str">
        <f t="shared" ca="1" si="394"/>
        <v/>
      </c>
      <c r="BQ234" s="70" t="str">
        <f t="shared" ca="1" si="395"/>
        <v/>
      </c>
      <c r="BR234" s="160" t="str">
        <f t="shared" ca="1" si="428"/>
        <v/>
      </c>
      <c r="BS234" s="638" t="str">
        <f t="shared" ca="1" si="396"/>
        <v/>
      </c>
      <c r="BT234" s="51" t="str">
        <f t="shared" ca="1" si="397"/>
        <v/>
      </c>
      <c r="BU234" s="59" t="str">
        <f t="shared" ca="1" si="398"/>
        <v/>
      </c>
      <c r="BV234" s="60" t="str">
        <f t="shared" ca="1" si="399"/>
        <v/>
      </c>
      <c r="BW234" s="209">
        <f ca="1">IF('ポイント要件確認等（個別表）'!AD234=1,ROUNDDOWN('ポイント要件確認等（個別表）'!AV234,-3),IF('ポイント要件確認等（個別表）'!AD234=2,ROUNDDOWN('ポイント要件確認等（個別表）'!BH234,-3),IF('ポイント要件確認等（個別表）'!AD234=3,ROUNDDOWN('ポイント要件確認等（個別表）'!BT234,-3),0)))</f>
        <v>0</v>
      </c>
      <c r="BX234" s="60" t="str">
        <f t="shared" ca="1" si="400"/>
        <v/>
      </c>
      <c r="BY234" s="210" t="e">
        <f t="shared" ca="1" si="448"/>
        <v>#VALUE!</v>
      </c>
      <c r="BZ234" s="210">
        <f t="shared" ca="1" si="449"/>
        <v>0</v>
      </c>
      <c r="CA234" s="60" t="str">
        <f t="shared" ca="1" si="401"/>
        <v/>
      </c>
      <c r="CB234" s="60" t="str">
        <f t="shared" ca="1" si="402"/>
        <v/>
      </c>
      <c r="CC234" s="636"/>
      <c r="CD234" s="60" t="str">
        <f t="shared" ca="1" si="403"/>
        <v/>
      </c>
      <c r="CE234" s="161" t="str">
        <f t="shared" ca="1" si="404"/>
        <v/>
      </c>
      <c r="CF234" s="225" t="str">
        <f t="shared" ca="1" si="405"/>
        <v>含税額</v>
      </c>
      <c r="CG234" s="226" t="str">
        <f t="shared" ca="1" si="406"/>
        <v/>
      </c>
      <c r="CH234" s="61"/>
      <c r="CI234" s="223"/>
      <c r="CJ234" s="213">
        <v>224</v>
      </c>
      <c r="CK234" s="218"/>
      <c r="CL234" s="51"/>
      <c r="CM234" s="68" t="str">
        <f>IFERROR(VLOOKUP(CL234,'（様式１号）３整理番号表'!$T$5:$V$15,2,FALSE),"")</f>
        <v/>
      </c>
      <c r="CN234" s="52"/>
      <c r="CO234" s="68" t="str">
        <f>IFERROR(VLOOKUP(CN234,'（様式１号）３整理番号表'!$T$19:$V$24,2,FALSE),"")</f>
        <v/>
      </c>
      <c r="CP234" s="52"/>
      <c r="CQ234" s="210">
        <f t="shared" si="450"/>
        <v>0</v>
      </c>
      <c r="CR234" s="227">
        <f t="shared" si="451"/>
        <v>0</v>
      </c>
      <c r="CS234" s="335" t="str">
        <f t="shared" ca="1" si="429"/>
        <v/>
      </c>
      <c r="CT234" s="31" t="str">
        <f t="shared" ca="1" si="407"/>
        <v/>
      </c>
      <c r="CU234" s="30" t="str">
        <f t="shared" ca="1" si="430"/>
        <v/>
      </c>
      <c r="CV234" s="236" t="str">
        <f t="shared" ca="1" si="408"/>
        <v/>
      </c>
      <c r="CW234" s="236" t="str">
        <f t="shared" ca="1" si="409"/>
        <v/>
      </c>
      <c r="CX234" s="236" t="str">
        <f t="shared" ca="1" si="410"/>
        <v/>
      </c>
      <c r="CY234" s="236" t="str">
        <f t="shared" ca="1" si="411"/>
        <v/>
      </c>
      <c r="CZ234" s="296" t="str">
        <f ca="1">IFERROR(VLOOKUP($CS234,'（様式１号）３整理番号表'!$Z$19:$AB$32,3,FALSE),"")</f>
        <v/>
      </c>
      <c r="DA234" s="239" t="str">
        <f t="shared" ca="1" si="412"/>
        <v/>
      </c>
      <c r="DB234" s="5"/>
      <c r="DC234" s="301" t="str">
        <f t="shared" ca="1" si="431"/>
        <v/>
      </c>
      <c r="DD234" s="304" t="str">
        <f t="shared" ca="1" si="434"/>
        <v/>
      </c>
      <c r="DE234" s="293" t="str">
        <f t="shared" ca="1" si="435"/>
        <v/>
      </c>
      <c r="DF234" s="293" t="str">
        <f t="shared" ca="1" si="436"/>
        <v/>
      </c>
      <c r="DG234" s="293" t="str">
        <f t="shared" ca="1" si="437"/>
        <v/>
      </c>
      <c r="DH234" s="293" t="str">
        <f t="shared" ca="1" si="438"/>
        <v/>
      </c>
      <c r="DI234" s="309" t="str">
        <f t="shared" ca="1" si="439"/>
        <v/>
      </c>
      <c r="DJ234" s="315" t="str">
        <f t="shared" ca="1" si="413"/>
        <v/>
      </c>
      <c r="DK234" s="5" t="str">
        <f t="shared" ca="1" si="440"/>
        <v/>
      </c>
      <c r="DL234" s="6"/>
      <c r="DM234" s="304"/>
      <c r="DN234" s="7"/>
      <c r="DO234" s="7"/>
      <c r="DP234" s="7"/>
      <c r="DQ234" s="7"/>
      <c r="DR234" s="298" t="str">
        <f>IFERROR(VLOOKUP($DL234,'（様式１号）３整理番号表'!$Z$19:$AB$32,3,FALSE),"")</f>
        <v/>
      </c>
      <c r="DS234" s="239" t="str">
        <f t="shared" si="414"/>
        <v/>
      </c>
      <c r="DT234" s="5"/>
      <c r="DU234" s="8"/>
      <c r="DV234" s="62" t="str">
        <f t="shared" ca="1" si="415"/>
        <v/>
      </c>
      <c r="DX234" s="320">
        <f t="shared" ca="1" si="470"/>
        <v>0</v>
      </c>
      <c r="DY234" s="320">
        <f t="shared" ca="1" si="470"/>
        <v>0</v>
      </c>
      <c r="DZ234" s="320">
        <f t="shared" ca="1" si="470"/>
        <v>0</v>
      </c>
      <c r="EA234" s="320">
        <f t="shared" ca="1" si="470"/>
        <v>0</v>
      </c>
      <c r="EB234" s="320">
        <f t="shared" ca="1" si="470"/>
        <v>0</v>
      </c>
      <c r="EC234" s="320">
        <f t="shared" ca="1" si="470"/>
        <v>0</v>
      </c>
      <c r="ED234" s="320">
        <f t="shared" ca="1" si="470"/>
        <v>0</v>
      </c>
      <c r="EE234" s="320">
        <f t="shared" ca="1" si="470"/>
        <v>0</v>
      </c>
      <c r="EF234" s="320">
        <f t="shared" ca="1" si="470"/>
        <v>0</v>
      </c>
      <c r="EG234" s="320">
        <f t="shared" ca="1" si="470"/>
        <v>0</v>
      </c>
      <c r="EH234" s="320">
        <f t="shared" ca="1" si="470"/>
        <v>0</v>
      </c>
      <c r="EI234" s="320">
        <f t="shared" ca="1" si="470"/>
        <v>0</v>
      </c>
      <c r="EJ234" s="320">
        <f t="shared" ca="1" si="470"/>
        <v>0</v>
      </c>
      <c r="EK234" s="320">
        <f t="shared" ca="1" si="470"/>
        <v>0</v>
      </c>
      <c r="EM234" s="278" t="str">
        <f t="shared" ca="1" si="466"/>
        <v/>
      </c>
      <c r="EN234" s="278" t="str">
        <f t="shared" ca="1" si="432"/>
        <v/>
      </c>
      <c r="EO234" s="278" t="str">
        <f t="shared" ca="1" si="433"/>
        <v/>
      </c>
      <c r="EP234" s="278" t="str">
        <f t="shared" ca="1" si="416"/>
        <v/>
      </c>
      <c r="EQ234" s="278" t="str">
        <f ca="1">IFERROR(INDEX('郵便番号（石川県）'!$A$3:$F$2574,MATCH(INDIRECT("'("&amp;EM234&amp;")'!E7"),'郵便番号（石川県）'!$A$3:$A$2574,0),6),"")</f>
        <v/>
      </c>
      <c r="ER234" s="278" t="str">
        <f ca="1">IFERROR(INDEX('郵便番号（石川県）'!$A$3:$F$2574,MATCH(INDIRECT("'("&amp;$EM234&amp;")'!E7"),'郵便番号（石川県）'!$A$3:$A$2574,0),5),"")</f>
        <v/>
      </c>
      <c r="ES234" s="278" t="str">
        <f t="shared" ca="1" si="417"/>
        <v/>
      </c>
      <c r="ET234" s="278" t="str">
        <f t="shared" ca="1" si="418"/>
        <v/>
      </c>
      <c r="EU234" s="278" t="str">
        <f t="shared" ca="1" si="419"/>
        <v/>
      </c>
      <c r="EV234" s="278" t="str">
        <f t="shared" ca="1" si="420"/>
        <v/>
      </c>
      <c r="EW234" s="278" t="str">
        <f t="shared" ca="1" si="421"/>
        <v/>
      </c>
      <c r="EX234" s="278" t="str">
        <f t="shared" ca="1" si="422"/>
        <v/>
      </c>
      <c r="EY234" s="278" t="str">
        <f t="shared" ca="1" si="423"/>
        <v/>
      </c>
      <c r="EZ234" s="278" t="str">
        <f t="shared" ca="1" si="424"/>
        <v/>
      </c>
      <c r="FA234" s="278" t="str">
        <f t="shared" ca="1" si="425"/>
        <v/>
      </c>
      <c r="FB234" s="661" t="str">
        <f t="shared" ca="1" si="426"/>
        <v/>
      </c>
      <c r="FC234" s="664">
        <v>224</v>
      </c>
      <c r="FD234" s="279" t="str">
        <f t="shared" ca="1" si="427"/>
        <v/>
      </c>
    </row>
    <row r="235" spans="1:160" ht="34.5" customHeight="1" x14ac:dyDescent="0.15">
      <c r="A235" s="401">
        <f t="shared" ca="1" si="24"/>
        <v>0</v>
      </c>
      <c r="B235" s="402">
        <f t="shared" si="366"/>
        <v>1</v>
      </c>
      <c r="C235" s="403">
        <f t="shared" ca="1" si="454"/>
        <v>0</v>
      </c>
      <c r="D235" s="403">
        <f t="shared" ca="1" si="455"/>
        <v>0</v>
      </c>
      <c r="E235" s="403">
        <f t="shared" ca="1" si="456"/>
        <v>0</v>
      </c>
      <c r="F235" s="403">
        <f t="shared" ca="1" si="457"/>
        <v>0</v>
      </c>
      <c r="G235" s="403">
        <f t="shared" ca="1" si="458"/>
        <v>0</v>
      </c>
      <c r="H235" s="403">
        <f t="shared" si="459"/>
        <v>0</v>
      </c>
      <c r="I235" s="403">
        <f t="shared" ca="1" si="460"/>
        <v>0</v>
      </c>
      <c r="J235" s="403">
        <f t="shared" ca="1" si="461"/>
        <v>0</v>
      </c>
      <c r="K235" s="402">
        <f t="shared" ca="1" si="462"/>
        <v>0</v>
      </c>
      <c r="L235" s="402">
        <f t="shared" ca="1" si="463"/>
        <v>0</v>
      </c>
      <c r="M235" s="402">
        <f t="shared" ca="1" si="464"/>
        <v>0</v>
      </c>
      <c r="N235" s="404" t="str">
        <f t="shared" ca="1" si="465"/>
        <v>石川県</v>
      </c>
      <c r="O235" s="63"/>
      <c r="P235" s="145" t="s">
        <v>412</v>
      </c>
      <c r="Q235" s="322" t="str">
        <f t="shared" ca="1" si="368"/>
        <v/>
      </c>
      <c r="R235" s="322" t="str">
        <f t="shared" ca="1" si="369"/>
        <v/>
      </c>
      <c r="S235" s="32" t="str">
        <f t="shared" ca="1" si="452"/>
        <v/>
      </c>
      <c r="T235" s="32" t="str">
        <f t="shared" ca="1" si="453"/>
        <v/>
      </c>
      <c r="U235" s="186" t="str">
        <f t="shared" ca="1" si="370"/>
        <v/>
      </c>
      <c r="V235" s="326">
        <f ca="1">IFERROR(VLOOKUP(U235,'（様式１号）３整理番号表'!$B$4:$H$5,2,FALSE),0)</f>
        <v>0</v>
      </c>
      <c r="W235" s="67">
        <f t="shared" ca="1" si="443"/>
        <v>0</v>
      </c>
      <c r="X235" s="23" t="str">
        <f t="shared" ca="1" si="441"/>
        <v/>
      </c>
      <c r="Y235" s="52" t="str">
        <f t="shared" ca="1" si="371"/>
        <v/>
      </c>
      <c r="Z235" s="68">
        <f ca="1">IFERROR(VLOOKUP(Y235,'（様式１号）３整理番号表'!$B$10:$H$16,2,FALSE),0)</f>
        <v>0</v>
      </c>
      <c r="AA235" s="52" t="str">
        <f t="shared" ca="1" si="372"/>
        <v/>
      </c>
      <c r="AB235" s="52" t="str">
        <f t="shared" ca="1" si="373"/>
        <v/>
      </c>
      <c r="AC235" s="68">
        <f ca="1">IFERROR(VLOOKUP(AB235,'（様式１号）３整理番号表'!$B$21:$H$22,2,FALSE),0)</f>
        <v>0</v>
      </c>
      <c r="AD235" s="52" t="str">
        <f t="shared" ca="1" si="367"/>
        <v/>
      </c>
      <c r="AE235" s="68">
        <f ca="1">IFERROR(VLOOKUP(AD235,'（様式１号）３整理番号表'!$B$26:$H$31,2,FALSE),0)</f>
        <v>0</v>
      </c>
      <c r="AF235" s="52" t="str">
        <f t="shared" ca="1" si="374"/>
        <v/>
      </c>
      <c r="AG235" s="68">
        <f ca="1">IFERROR(VLOOKUP(AF235,'（様式１号）３整理番号表'!$J$5:$N$59,2,FALSE),0)</f>
        <v>0</v>
      </c>
      <c r="AH235" s="51" t="str">
        <f t="shared" ca="1" si="375"/>
        <v/>
      </c>
      <c r="AI235" s="68">
        <f ca="1">IFERROR(VLOOKUP(AH235,'（様式１号）３整理番号表'!$P$5:$R$29,2,FALSE),0)</f>
        <v>0</v>
      </c>
      <c r="AJ235" s="71" t="str">
        <f t="shared" ca="1" si="376"/>
        <v/>
      </c>
      <c r="AK235" s="71" t="str">
        <f t="shared" ca="1" si="377"/>
        <v/>
      </c>
      <c r="AL235" s="71"/>
      <c r="AM235" s="51" t="str">
        <f t="shared" ca="1" si="378"/>
        <v/>
      </c>
      <c r="AN235" s="68">
        <f ca="1">IFERROR(VLOOKUP(AM235,'（様式１号）３整理番号表'!$P$5:$R$29,2,FALSE),0)</f>
        <v>0</v>
      </c>
      <c r="AO235" s="52" t="str">
        <f t="shared" ca="1" si="379"/>
        <v/>
      </c>
      <c r="AP235" s="68">
        <f t="shared" ca="1" si="444"/>
        <v>0</v>
      </c>
      <c r="AQ235" s="52" t="str">
        <f t="shared" ca="1" si="380"/>
        <v/>
      </c>
      <c r="AR235" s="23" t="str">
        <f t="shared" ca="1" si="381"/>
        <v/>
      </c>
      <c r="AS235" s="68" t="str">
        <f t="shared" ca="1" si="445"/>
        <v/>
      </c>
      <c r="AT235" s="188" t="str">
        <f t="shared" ca="1" si="382"/>
        <v/>
      </c>
      <c r="AU235" s="55" t="str">
        <f t="shared" ca="1" si="383"/>
        <v/>
      </c>
      <c r="AV235" s="655" t="str">
        <f t="shared" ca="1" si="468"/>
        <v/>
      </c>
      <c r="AW235" s="655" t="str">
        <f t="shared" ca="1" si="467"/>
        <v/>
      </c>
      <c r="AX235" s="655" t="str">
        <f t="shared" ca="1" si="467"/>
        <v/>
      </c>
      <c r="AY235" s="655" t="str">
        <f t="shared" ca="1" si="467"/>
        <v/>
      </c>
      <c r="AZ235" s="655" t="str">
        <f t="shared" ca="1" si="384"/>
        <v/>
      </c>
      <c r="BA235" s="655" t="str">
        <f t="shared" ca="1" si="469"/>
        <v/>
      </c>
      <c r="BB235" s="655" t="str">
        <f t="shared" ca="1" si="469"/>
        <v/>
      </c>
      <c r="BC235" s="655" t="str">
        <f t="shared" ca="1" si="469"/>
        <v/>
      </c>
      <c r="BD235" s="51" t="str">
        <f t="shared" ca="1" si="385"/>
        <v/>
      </c>
      <c r="BE235" s="52" t="str">
        <f t="shared" ca="1" si="386"/>
        <v/>
      </c>
      <c r="BF235" s="69">
        <f ca="1">IF(BD235&lt;&gt;"",INDEX('（様式１号）３整理番号表'!$AB$7:$AQ$12,MATCH(BD235,'（様式１号）３整理番号表'!$AA$7:$AA$12,0),MATCH(BE235,'（様式１号）３整理番号表'!$AB$6:$AQ$6,0)),0)</f>
        <v>0</v>
      </c>
      <c r="BG235" s="71" t="str">
        <f t="shared" ca="1" si="446"/>
        <v/>
      </c>
      <c r="BH235" s="54" t="str">
        <f t="shared" ca="1" si="447"/>
        <v/>
      </c>
      <c r="BI235" s="55" t="str">
        <f t="shared" ca="1" si="387"/>
        <v/>
      </c>
      <c r="BJ235" s="54" t="str">
        <f t="shared" ca="1" si="388"/>
        <v/>
      </c>
      <c r="BK235" s="53" t="str">
        <f t="shared" ca="1" si="389"/>
        <v/>
      </c>
      <c r="BL235" s="56" t="str">
        <f t="shared" ca="1" si="390"/>
        <v/>
      </c>
      <c r="BM235" s="57" t="str">
        <f t="shared" ca="1" si="391"/>
        <v/>
      </c>
      <c r="BN235" s="58" t="str">
        <f t="shared" ca="1" si="392"/>
        <v/>
      </c>
      <c r="BO235" s="56" t="str">
        <f t="shared" ca="1" si="393"/>
        <v/>
      </c>
      <c r="BP235" s="72" t="str">
        <f t="shared" ca="1" si="394"/>
        <v/>
      </c>
      <c r="BQ235" s="70" t="str">
        <f t="shared" ca="1" si="395"/>
        <v/>
      </c>
      <c r="BR235" s="160" t="str">
        <f t="shared" ca="1" si="428"/>
        <v/>
      </c>
      <c r="BS235" s="638" t="str">
        <f t="shared" ca="1" si="396"/>
        <v/>
      </c>
      <c r="BT235" s="51" t="str">
        <f t="shared" ca="1" si="397"/>
        <v/>
      </c>
      <c r="BU235" s="59" t="str">
        <f t="shared" ca="1" si="398"/>
        <v/>
      </c>
      <c r="BV235" s="60" t="str">
        <f t="shared" ca="1" si="399"/>
        <v/>
      </c>
      <c r="BW235" s="209">
        <f ca="1">IF('ポイント要件確認等（個別表）'!AD235=1,ROUNDDOWN('ポイント要件確認等（個別表）'!AV235,-3),IF('ポイント要件確認等（個別表）'!AD235=2,ROUNDDOWN('ポイント要件確認等（個別表）'!BH235,-3),IF('ポイント要件確認等（個別表）'!AD235=3,ROUNDDOWN('ポイント要件確認等（個別表）'!BT235,-3),0)))</f>
        <v>0</v>
      </c>
      <c r="BX235" s="60" t="str">
        <f t="shared" ca="1" si="400"/>
        <v/>
      </c>
      <c r="BY235" s="210" t="e">
        <f t="shared" ca="1" si="448"/>
        <v>#VALUE!</v>
      </c>
      <c r="BZ235" s="210">
        <f t="shared" ca="1" si="449"/>
        <v>0</v>
      </c>
      <c r="CA235" s="60" t="str">
        <f t="shared" ca="1" si="401"/>
        <v/>
      </c>
      <c r="CB235" s="60" t="str">
        <f t="shared" ca="1" si="402"/>
        <v/>
      </c>
      <c r="CC235" s="636"/>
      <c r="CD235" s="60" t="str">
        <f t="shared" ca="1" si="403"/>
        <v/>
      </c>
      <c r="CE235" s="161" t="str">
        <f t="shared" ca="1" si="404"/>
        <v/>
      </c>
      <c r="CF235" s="225" t="str">
        <f t="shared" ca="1" si="405"/>
        <v>含税額</v>
      </c>
      <c r="CG235" s="226" t="str">
        <f t="shared" ca="1" si="406"/>
        <v/>
      </c>
      <c r="CH235" s="61"/>
      <c r="CI235" s="223"/>
      <c r="CJ235" s="213">
        <v>225</v>
      </c>
      <c r="CK235" s="218"/>
      <c r="CL235" s="51"/>
      <c r="CM235" s="68" t="str">
        <f>IFERROR(VLOOKUP(CL235,'（様式１号）３整理番号表'!$T$5:$V$15,2,FALSE),"")</f>
        <v/>
      </c>
      <c r="CN235" s="52"/>
      <c r="CO235" s="68" t="str">
        <f>IFERROR(VLOOKUP(CN235,'（様式１号）３整理番号表'!$T$19:$V$24,2,FALSE),"")</f>
        <v/>
      </c>
      <c r="CP235" s="52"/>
      <c r="CQ235" s="210">
        <f t="shared" si="450"/>
        <v>0</v>
      </c>
      <c r="CR235" s="227">
        <f t="shared" si="451"/>
        <v>0</v>
      </c>
      <c r="CS235" s="335" t="str">
        <f t="shared" ca="1" si="429"/>
        <v/>
      </c>
      <c r="CT235" s="31" t="str">
        <f t="shared" ca="1" si="407"/>
        <v/>
      </c>
      <c r="CU235" s="30" t="str">
        <f t="shared" ca="1" si="430"/>
        <v/>
      </c>
      <c r="CV235" s="236" t="str">
        <f t="shared" ca="1" si="408"/>
        <v/>
      </c>
      <c r="CW235" s="236" t="str">
        <f t="shared" ca="1" si="409"/>
        <v/>
      </c>
      <c r="CX235" s="236" t="str">
        <f t="shared" ca="1" si="410"/>
        <v/>
      </c>
      <c r="CY235" s="236" t="str">
        <f t="shared" ca="1" si="411"/>
        <v/>
      </c>
      <c r="CZ235" s="296" t="str">
        <f ca="1">IFERROR(VLOOKUP($CS235,'（様式１号）３整理番号表'!$Z$19:$AB$32,3,FALSE),"")</f>
        <v/>
      </c>
      <c r="DA235" s="239" t="str">
        <f t="shared" ca="1" si="412"/>
        <v/>
      </c>
      <c r="DB235" s="5"/>
      <c r="DC235" s="301" t="str">
        <f t="shared" ca="1" si="431"/>
        <v/>
      </c>
      <c r="DD235" s="304" t="str">
        <f t="shared" ca="1" si="434"/>
        <v/>
      </c>
      <c r="DE235" s="293" t="str">
        <f t="shared" ca="1" si="435"/>
        <v/>
      </c>
      <c r="DF235" s="293" t="str">
        <f t="shared" ca="1" si="436"/>
        <v/>
      </c>
      <c r="DG235" s="293" t="str">
        <f t="shared" ca="1" si="437"/>
        <v/>
      </c>
      <c r="DH235" s="293" t="str">
        <f t="shared" ca="1" si="438"/>
        <v/>
      </c>
      <c r="DI235" s="309" t="str">
        <f t="shared" ca="1" si="439"/>
        <v/>
      </c>
      <c r="DJ235" s="315" t="str">
        <f t="shared" ca="1" si="413"/>
        <v/>
      </c>
      <c r="DK235" s="5" t="str">
        <f t="shared" ca="1" si="440"/>
        <v/>
      </c>
      <c r="DL235" s="6"/>
      <c r="DM235" s="304"/>
      <c r="DN235" s="7"/>
      <c r="DO235" s="7"/>
      <c r="DP235" s="7"/>
      <c r="DQ235" s="7"/>
      <c r="DR235" s="298" t="str">
        <f>IFERROR(VLOOKUP($DL235,'（様式１号）３整理番号表'!$Z$19:$AB$32,3,FALSE),"")</f>
        <v/>
      </c>
      <c r="DS235" s="239" t="str">
        <f t="shared" si="414"/>
        <v/>
      </c>
      <c r="DT235" s="5"/>
      <c r="DU235" s="8"/>
      <c r="DV235" s="62" t="str">
        <f t="shared" ca="1" si="415"/>
        <v/>
      </c>
      <c r="DX235" s="320">
        <f t="shared" ca="1" si="470"/>
        <v>0</v>
      </c>
      <c r="DY235" s="320">
        <f t="shared" ca="1" si="470"/>
        <v>0</v>
      </c>
      <c r="DZ235" s="320">
        <f t="shared" ca="1" si="470"/>
        <v>0</v>
      </c>
      <c r="EA235" s="320">
        <f t="shared" ca="1" si="470"/>
        <v>0</v>
      </c>
      <c r="EB235" s="320">
        <f t="shared" ca="1" si="470"/>
        <v>0</v>
      </c>
      <c r="EC235" s="320">
        <f t="shared" ca="1" si="470"/>
        <v>0</v>
      </c>
      <c r="ED235" s="320">
        <f t="shared" ca="1" si="470"/>
        <v>0</v>
      </c>
      <c r="EE235" s="320">
        <f t="shared" ca="1" si="470"/>
        <v>0</v>
      </c>
      <c r="EF235" s="320">
        <f t="shared" ca="1" si="470"/>
        <v>0</v>
      </c>
      <c r="EG235" s="320">
        <f t="shared" ca="1" si="470"/>
        <v>0</v>
      </c>
      <c r="EH235" s="320">
        <f t="shared" ca="1" si="470"/>
        <v>0</v>
      </c>
      <c r="EI235" s="320">
        <f t="shared" ca="1" si="470"/>
        <v>0</v>
      </c>
      <c r="EJ235" s="320">
        <f t="shared" ca="1" si="470"/>
        <v>0</v>
      </c>
      <c r="EK235" s="320">
        <f t="shared" ca="1" si="470"/>
        <v>0</v>
      </c>
      <c r="EM235" s="278" t="str">
        <f t="shared" ca="1" si="466"/>
        <v/>
      </c>
      <c r="EN235" s="278" t="str">
        <f t="shared" ca="1" si="432"/>
        <v/>
      </c>
      <c r="EO235" s="278" t="str">
        <f t="shared" ca="1" si="433"/>
        <v/>
      </c>
      <c r="EP235" s="278" t="str">
        <f t="shared" ca="1" si="416"/>
        <v/>
      </c>
      <c r="EQ235" s="278" t="str">
        <f ca="1">IFERROR(INDEX('郵便番号（石川県）'!$A$3:$F$2574,MATCH(INDIRECT("'("&amp;EM235&amp;")'!E7"),'郵便番号（石川県）'!$A$3:$A$2574,0),6),"")</f>
        <v/>
      </c>
      <c r="ER235" s="278" t="str">
        <f ca="1">IFERROR(INDEX('郵便番号（石川県）'!$A$3:$F$2574,MATCH(INDIRECT("'("&amp;$EM235&amp;")'!E7"),'郵便番号（石川県）'!$A$3:$A$2574,0),5),"")</f>
        <v/>
      </c>
      <c r="ES235" s="278" t="str">
        <f t="shared" ca="1" si="417"/>
        <v/>
      </c>
      <c r="ET235" s="278" t="str">
        <f t="shared" ca="1" si="418"/>
        <v/>
      </c>
      <c r="EU235" s="278" t="str">
        <f t="shared" ca="1" si="419"/>
        <v/>
      </c>
      <c r="EV235" s="278" t="str">
        <f t="shared" ca="1" si="420"/>
        <v/>
      </c>
      <c r="EW235" s="278" t="str">
        <f t="shared" ca="1" si="421"/>
        <v/>
      </c>
      <c r="EX235" s="278" t="str">
        <f t="shared" ca="1" si="422"/>
        <v/>
      </c>
      <c r="EY235" s="278" t="str">
        <f t="shared" ca="1" si="423"/>
        <v/>
      </c>
      <c r="EZ235" s="278" t="str">
        <f t="shared" ca="1" si="424"/>
        <v/>
      </c>
      <c r="FA235" s="278" t="str">
        <f t="shared" ca="1" si="425"/>
        <v/>
      </c>
      <c r="FB235" s="661" t="str">
        <f t="shared" ca="1" si="426"/>
        <v/>
      </c>
      <c r="FC235" s="663">
        <v>225</v>
      </c>
      <c r="FD235" s="279" t="str">
        <f t="shared" ca="1" si="427"/>
        <v/>
      </c>
    </row>
    <row r="236" spans="1:160" ht="34.5" customHeight="1" x14ac:dyDescent="0.15">
      <c r="A236" s="401">
        <f t="shared" ca="1" si="24"/>
        <v>0</v>
      </c>
      <c r="B236" s="402">
        <f t="shared" si="366"/>
        <v>1</v>
      </c>
      <c r="C236" s="403">
        <f t="shared" ca="1" si="454"/>
        <v>0</v>
      </c>
      <c r="D236" s="403">
        <f t="shared" ca="1" si="455"/>
        <v>0</v>
      </c>
      <c r="E236" s="403">
        <f t="shared" ca="1" si="456"/>
        <v>0</v>
      </c>
      <c r="F236" s="403">
        <f t="shared" ca="1" si="457"/>
        <v>0</v>
      </c>
      <c r="G236" s="403">
        <f t="shared" ca="1" si="458"/>
        <v>0</v>
      </c>
      <c r="H236" s="403">
        <f t="shared" si="459"/>
        <v>0</v>
      </c>
      <c r="I236" s="403">
        <f t="shared" ca="1" si="460"/>
        <v>0</v>
      </c>
      <c r="J236" s="403">
        <f t="shared" ca="1" si="461"/>
        <v>0</v>
      </c>
      <c r="K236" s="402">
        <f t="shared" ca="1" si="462"/>
        <v>0</v>
      </c>
      <c r="L236" s="402">
        <f t="shared" ca="1" si="463"/>
        <v>0</v>
      </c>
      <c r="M236" s="402">
        <f t="shared" ca="1" si="464"/>
        <v>0</v>
      </c>
      <c r="N236" s="404" t="str">
        <f t="shared" ca="1" si="465"/>
        <v>石川県</v>
      </c>
      <c r="O236" s="63"/>
      <c r="P236" s="145" t="s">
        <v>412</v>
      </c>
      <c r="Q236" s="322" t="str">
        <f t="shared" ca="1" si="368"/>
        <v/>
      </c>
      <c r="R236" s="322" t="str">
        <f t="shared" ca="1" si="369"/>
        <v/>
      </c>
      <c r="S236" s="32" t="str">
        <f t="shared" ca="1" si="452"/>
        <v/>
      </c>
      <c r="T236" s="32" t="str">
        <f t="shared" ca="1" si="453"/>
        <v/>
      </c>
      <c r="U236" s="186" t="str">
        <f t="shared" ca="1" si="370"/>
        <v/>
      </c>
      <c r="V236" s="326">
        <f ca="1">IFERROR(VLOOKUP(U236,'（様式１号）３整理番号表'!$B$4:$H$5,2,FALSE),0)</f>
        <v>0</v>
      </c>
      <c r="W236" s="67">
        <f t="shared" ca="1" si="443"/>
        <v>0</v>
      </c>
      <c r="X236" s="23" t="str">
        <f t="shared" ca="1" si="441"/>
        <v/>
      </c>
      <c r="Y236" s="52" t="str">
        <f t="shared" ca="1" si="371"/>
        <v/>
      </c>
      <c r="Z236" s="68">
        <f ca="1">IFERROR(VLOOKUP(Y236,'（様式１号）３整理番号表'!$B$10:$H$16,2,FALSE),0)</f>
        <v>0</v>
      </c>
      <c r="AA236" s="52" t="str">
        <f t="shared" ca="1" si="372"/>
        <v/>
      </c>
      <c r="AB236" s="52" t="str">
        <f t="shared" ca="1" si="373"/>
        <v/>
      </c>
      <c r="AC236" s="68">
        <f ca="1">IFERROR(VLOOKUP(AB236,'（様式１号）３整理番号表'!$B$21:$H$22,2,FALSE),0)</f>
        <v>0</v>
      </c>
      <c r="AD236" s="52" t="str">
        <f t="shared" ca="1" si="367"/>
        <v/>
      </c>
      <c r="AE236" s="68">
        <f ca="1">IFERROR(VLOOKUP(AD236,'（様式１号）３整理番号表'!$B$26:$H$31,2,FALSE),0)</f>
        <v>0</v>
      </c>
      <c r="AF236" s="52" t="str">
        <f t="shared" ca="1" si="374"/>
        <v/>
      </c>
      <c r="AG236" s="68">
        <f ca="1">IFERROR(VLOOKUP(AF236,'（様式１号）３整理番号表'!$J$5:$N$59,2,FALSE),0)</f>
        <v>0</v>
      </c>
      <c r="AH236" s="51" t="str">
        <f t="shared" ca="1" si="375"/>
        <v/>
      </c>
      <c r="AI236" s="68">
        <f ca="1">IFERROR(VLOOKUP(AH236,'（様式１号）３整理番号表'!$P$5:$R$29,2,FALSE),0)</f>
        <v>0</v>
      </c>
      <c r="AJ236" s="71" t="str">
        <f t="shared" ca="1" si="376"/>
        <v/>
      </c>
      <c r="AK236" s="71" t="str">
        <f t="shared" ca="1" si="377"/>
        <v/>
      </c>
      <c r="AL236" s="71"/>
      <c r="AM236" s="51" t="str">
        <f t="shared" ca="1" si="378"/>
        <v/>
      </c>
      <c r="AN236" s="68">
        <f ca="1">IFERROR(VLOOKUP(AM236,'（様式１号）３整理番号表'!$P$5:$R$29,2,FALSE),0)</f>
        <v>0</v>
      </c>
      <c r="AO236" s="52" t="str">
        <f t="shared" ca="1" si="379"/>
        <v/>
      </c>
      <c r="AP236" s="68">
        <f t="shared" ca="1" si="444"/>
        <v>0</v>
      </c>
      <c r="AQ236" s="52" t="str">
        <f t="shared" ca="1" si="380"/>
        <v/>
      </c>
      <c r="AR236" s="23" t="str">
        <f t="shared" ca="1" si="381"/>
        <v/>
      </c>
      <c r="AS236" s="68" t="str">
        <f t="shared" ca="1" si="445"/>
        <v/>
      </c>
      <c r="AT236" s="188" t="str">
        <f t="shared" ca="1" si="382"/>
        <v/>
      </c>
      <c r="AU236" s="55" t="str">
        <f t="shared" ca="1" si="383"/>
        <v/>
      </c>
      <c r="AV236" s="655" t="str">
        <f t="shared" ca="1" si="468"/>
        <v/>
      </c>
      <c r="AW236" s="655" t="str">
        <f t="shared" ca="1" si="467"/>
        <v/>
      </c>
      <c r="AX236" s="655" t="str">
        <f t="shared" ca="1" si="467"/>
        <v/>
      </c>
      <c r="AY236" s="655" t="str">
        <f t="shared" ca="1" si="467"/>
        <v/>
      </c>
      <c r="AZ236" s="655" t="str">
        <f t="shared" ca="1" si="384"/>
        <v/>
      </c>
      <c r="BA236" s="655" t="str">
        <f t="shared" ca="1" si="469"/>
        <v/>
      </c>
      <c r="BB236" s="655" t="str">
        <f t="shared" ca="1" si="469"/>
        <v/>
      </c>
      <c r="BC236" s="655" t="str">
        <f t="shared" ca="1" si="469"/>
        <v/>
      </c>
      <c r="BD236" s="51" t="str">
        <f t="shared" ca="1" si="385"/>
        <v/>
      </c>
      <c r="BE236" s="52" t="str">
        <f t="shared" ca="1" si="386"/>
        <v/>
      </c>
      <c r="BF236" s="69">
        <f ca="1">IF(BD236&lt;&gt;"",INDEX('（様式１号）３整理番号表'!$AB$7:$AQ$12,MATCH(BD236,'（様式１号）３整理番号表'!$AA$7:$AA$12,0),MATCH(BE236,'（様式１号）３整理番号表'!$AB$6:$AQ$6,0)),0)</f>
        <v>0</v>
      </c>
      <c r="BG236" s="71" t="str">
        <f t="shared" ca="1" si="446"/>
        <v/>
      </c>
      <c r="BH236" s="54" t="str">
        <f t="shared" ca="1" si="447"/>
        <v/>
      </c>
      <c r="BI236" s="55" t="str">
        <f t="shared" ca="1" si="387"/>
        <v/>
      </c>
      <c r="BJ236" s="54" t="str">
        <f t="shared" ca="1" si="388"/>
        <v/>
      </c>
      <c r="BK236" s="53" t="str">
        <f t="shared" ca="1" si="389"/>
        <v/>
      </c>
      <c r="BL236" s="56" t="str">
        <f t="shared" ca="1" si="390"/>
        <v/>
      </c>
      <c r="BM236" s="57" t="str">
        <f t="shared" ca="1" si="391"/>
        <v/>
      </c>
      <c r="BN236" s="58" t="str">
        <f t="shared" ca="1" si="392"/>
        <v/>
      </c>
      <c r="BO236" s="56" t="str">
        <f t="shared" ca="1" si="393"/>
        <v/>
      </c>
      <c r="BP236" s="72" t="str">
        <f t="shared" ca="1" si="394"/>
        <v/>
      </c>
      <c r="BQ236" s="70" t="str">
        <f t="shared" ca="1" si="395"/>
        <v/>
      </c>
      <c r="BR236" s="160" t="str">
        <f t="shared" ca="1" si="428"/>
        <v/>
      </c>
      <c r="BS236" s="638" t="str">
        <f t="shared" ca="1" si="396"/>
        <v/>
      </c>
      <c r="BT236" s="51" t="str">
        <f t="shared" ca="1" si="397"/>
        <v/>
      </c>
      <c r="BU236" s="59" t="str">
        <f t="shared" ca="1" si="398"/>
        <v/>
      </c>
      <c r="BV236" s="60" t="str">
        <f t="shared" ca="1" si="399"/>
        <v/>
      </c>
      <c r="BW236" s="209">
        <f ca="1">IF('ポイント要件確認等（個別表）'!AD236=1,ROUNDDOWN('ポイント要件確認等（個別表）'!AV236,-3),IF('ポイント要件確認等（個別表）'!AD236=2,ROUNDDOWN('ポイント要件確認等（個別表）'!BH236,-3),IF('ポイント要件確認等（個別表）'!AD236=3,ROUNDDOWN('ポイント要件確認等（個別表）'!BT236,-3),0)))</f>
        <v>0</v>
      </c>
      <c r="BX236" s="60" t="str">
        <f t="shared" ca="1" si="400"/>
        <v/>
      </c>
      <c r="BY236" s="210" t="e">
        <f t="shared" ca="1" si="448"/>
        <v>#VALUE!</v>
      </c>
      <c r="BZ236" s="210">
        <f t="shared" ca="1" si="449"/>
        <v>0</v>
      </c>
      <c r="CA236" s="60" t="str">
        <f t="shared" ca="1" si="401"/>
        <v/>
      </c>
      <c r="CB236" s="60" t="str">
        <f t="shared" ca="1" si="402"/>
        <v/>
      </c>
      <c r="CC236" s="636"/>
      <c r="CD236" s="60" t="str">
        <f t="shared" ca="1" si="403"/>
        <v/>
      </c>
      <c r="CE236" s="161" t="str">
        <f t="shared" ca="1" si="404"/>
        <v/>
      </c>
      <c r="CF236" s="225" t="str">
        <f t="shared" ca="1" si="405"/>
        <v>含税額</v>
      </c>
      <c r="CG236" s="226" t="str">
        <f t="shared" ca="1" si="406"/>
        <v/>
      </c>
      <c r="CH236" s="61"/>
      <c r="CI236" s="223"/>
      <c r="CJ236" s="213">
        <v>226</v>
      </c>
      <c r="CK236" s="218"/>
      <c r="CL236" s="51"/>
      <c r="CM236" s="68" t="str">
        <f>IFERROR(VLOOKUP(CL236,'（様式１号）３整理番号表'!$T$5:$V$15,2,FALSE),"")</f>
        <v/>
      </c>
      <c r="CN236" s="52"/>
      <c r="CO236" s="68" t="str">
        <f>IFERROR(VLOOKUP(CN236,'（様式１号）３整理番号表'!$T$19:$V$24,2,FALSE),"")</f>
        <v/>
      </c>
      <c r="CP236" s="52"/>
      <c r="CQ236" s="210">
        <f t="shared" si="450"/>
        <v>0</v>
      </c>
      <c r="CR236" s="227">
        <f t="shared" si="451"/>
        <v>0</v>
      </c>
      <c r="CS236" s="335" t="str">
        <f t="shared" ca="1" si="429"/>
        <v/>
      </c>
      <c r="CT236" s="31" t="str">
        <f t="shared" ca="1" si="407"/>
        <v/>
      </c>
      <c r="CU236" s="30" t="str">
        <f t="shared" ca="1" si="430"/>
        <v/>
      </c>
      <c r="CV236" s="236" t="str">
        <f t="shared" ca="1" si="408"/>
        <v/>
      </c>
      <c r="CW236" s="236" t="str">
        <f t="shared" ca="1" si="409"/>
        <v/>
      </c>
      <c r="CX236" s="236" t="str">
        <f t="shared" ca="1" si="410"/>
        <v/>
      </c>
      <c r="CY236" s="236" t="str">
        <f t="shared" ca="1" si="411"/>
        <v/>
      </c>
      <c r="CZ236" s="296" t="str">
        <f ca="1">IFERROR(VLOOKUP($CS236,'（様式１号）３整理番号表'!$Z$19:$AB$32,3,FALSE),"")</f>
        <v/>
      </c>
      <c r="DA236" s="239" t="str">
        <f t="shared" ca="1" si="412"/>
        <v/>
      </c>
      <c r="DB236" s="5"/>
      <c r="DC236" s="301" t="str">
        <f t="shared" ca="1" si="431"/>
        <v/>
      </c>
      <c r="DD236" s="304" t="str">
        <f t="shared" ca="1" si="434"/>
        <v/>
      </c>
      <c r="DE236" s="293" t="str">
        <f t="shared" ca="1" si="435"/>
        <v/>
      </c>
      <c r="DF236" s="293" t="str">
        <f t="shared" ca="1" si="436"/>
        <v/>
      </c>
      <c r="DG236" s="293" t="str">
        <f t="shared" ca="1" si="437"/>
        <v/>
      </c>
      <c r="DH236" s="293" t="str">
        <f t="shared" ca="1" si="438"/>
        <v/>
      </c>
      <c r="DI236" s="309" t="str">
        <f t="shared" ca="1" si="439"/>
        <v/>
      </c>
      <c r="DJ236" s="315" t="str">
        <f t="shared" ca="1" si="413"/>
        <v/>
      </c>
      <c r="DK236" s="5" t="str">
        <f t="shared" ca="1" si="440"/>
        <v/>
      </c>
      <c r="DL236" s="6"/>
      <c r="DM236" s="304"/>
      <c r="DN236" s="7"/>
      <c r="DO236" s="7"/>
      <c r="DP236" s="7"/>
      <c r="DQ236" s="7"/>
      <c r="DR236" s="298" t="str">
        <f>IFERROR(VLOOKUP($DL236,'（様式１号）３整理番号表'!$Z$19:$AB$32,3,FALSE),"")</f>
        <v/>
      </c>
      <c r="DS236" s="239" t="str">
        <f t="shared" si="414"/>
        <v/>
      </c>
      <c r="DT236" s="5"/>
      <c r="DU236" s="8"/>
      <c r="DV236" s="62" t="str">
        <f t="shared" ca="1" si="415"/>
        <v/>
      </c>
      <c r="DX236" s="320">
        <f t="shared" ca="1" si="470"/>
        <v>0</v>
      </c>
      <c r="DY236" s="320">
        <f t="shared" ca="1" si="470"/>
        <v>0</v>
      </c>
      <c r="DZ236" s="320">
        <f t="shared" ca="1" si="470"/>
        <v>0</v>
      </c>
      <c r="EA236" s="320">
        <f t="shared" ca="1" si="470"/>
        <v>0</v>
      </c>
      <c r="EB236" s="320">
        <f t="shared" ca="1" si="470"/>
        <v>0</v>
      </c>
      <c r="EC236" s="320">
        <f t="shared" ca="1" si="470"/>
        <v>0</v>
      </c>
      <c r="ED236" s="320">
        <f t="shared" ca="1" si="470"/>
        <v>0</v>
      </c>
      <c r="EE236" s="320">
        <f t="shared" ca="1" si="470"/>
        <v>0</v>
      </c>
      <c r="EF236" s="320">
        <f t="shared" ca="1" si="470"/>
        <v>0</v>
      </c>
      <c r="EG236" s="320">
        <f t="shared" ca="1" si="470"/>
        <v>0</v>
      </c>
      <c r="EH236" s="320">
        <f t="shared" ca="1" si="470"/>
        <v>0</v>
      </c>
      <c r="EI236" s="320">
        <f t="shared" ca="1" si="470"/>
        <v>0</v>
      </c>
      <c r="EJ236" s="320">
        <f t="shared" ca="1" si="470"/>
        <v>0</v>
      </c>
      <c r="EK236" s="320">
        <f t="shared" ca="1" si="470"/>
        <v>0</v>
      </c>
      <c r="EM236" s="278" t="str">
        <f t="shared" ca="1" si="466"/>
        <v/>
      </c>
      <c r="EN236" s="278" t="str">
        <f t="shared" ca="1" si="432"/>
        <v/>
      </c>
      <c r="EO236" s="278" t="str">
        <f t="shared" ca="1" si="433"/>
        <v/>
      </c>
      <c r="EP236" s="278" t="str">
        <f t="shared" ca="1" si="416"/>
        <v/>
      </c>
      <c r="EQ236" s="278" t="str">
        <f ca="1">IFERROR(INDEX('郵便番号（石川県）'!$A$3:$F$2574,MATCH(INDIRECT("'("&amp;EM236&amp;")'!E7"),'郵便番号（石川県）'!$A$3:$A$2574,0),6),"")</f>
        <v/>
      </c>
      <c r="ER236" s="278" t="str">
        <f ca="1">IFERROR(INDEX('郵便番号（石川県）'!$A$3:$F$2574,MATCH(INDIRECT("'("&amp;$EM236&amp;")'!E7"),'郵便番号（石川県）'!$A$3:$A$2574,0),5),"")</f>
        <v/>
      </c>
      <c r="ES236" s="278" t="str">
        <f t="shared" ca="1" si="417"/>
        <v/>
      </c>
      <c r="ET236" s="278" t="str">
        <f t="shared" ca="1" si="418"/>
        <v/>
      </c>
      <c r="EU236" s="278" t="str">
        <f t="shared" ca="1" si="419"/>
        <v/>
      </c>
      <c r="EV236" s="278" t="str">
        <f t="shared" ca="1" si="420"/>
        <v/>
      </c>
      <c r="EW236" s="278" t="str">
        <f t="shared" ca="1" si="421"/>
        <v/>
      </c>
      <c r="EX236" s="278" t="str">
        <f t="shared" ca="1" si="422"/>
        <v/>
      </c>
      <c r="EY236" s="278" t="str">
        <f t="shared" ca="1" si="423"/>
        <v/>
      </c>
      <c r="EZ236" s="278" t="str">
        <f t="shared" ca="1" si="424"/>
        <v/>
      </c>
      <c r="FA236" s="278" t="str">
        <f t="shared" ca="1" si="425"/>
        <v/>
      </c>
      <c r="FB236" s="661" t="str">
        <f t="shared" ca="1" si="426"/>
        <v/>
      </c>
      <c r="FC236" s="664">
        <v>226</v>
      </c>
      <c r="FD236" s="279" t="str">
        <f t="shared" ca="1" si="427"/>
        <v/>
      </c>
    </row>
    <row r="237" spans="1:160" ht="34.5" customHeight="1" x14ac:dyDescent="0.15">
      <c r="A237" s="401">
        <f t="shared" ca="1" si="24"/>
        <v>0</v>
      </c>
      <c r="B237" s="402">
        <f t="shared" si="366"/>
        <v>1</v>
      </c>
      <c r="C237" s="403">
        <f t="shared" ca="1" si="454"/>
        <v>0</v>
      </c>
      <c r="D237" s="403">
        <f t="shared" ca="1" si="455"/>
        <v>0</v>
      </c>
      <c r="E237" s="403">
        <f t="shared" ca="1" si="456"/>
        <v>0</v>
      </c>
      <c r="F237" s="403">
        <f t="shared" ca="1" si="457"/>
        <v>0</v>
      </c>
      <c r="G237" s="403">
        <f t="shared" ca="1" si="458"/>
        <v>0</v>
      </c>
      <c r="H237" s="403">
        <f t="shared" si="459"/>
        <v>0</v>
      </c>
      <c r="I237" s="403">
        <f t="shared" ca="1" si="460"/>
        <v>0</v>
      </c>
      <c r="J237" s="403">
        <f t="shared" ca="1" si="461"/>
        <v>0</v>
      </c>
      <c r="K237" s="402">
        <f t="shared" ca="1" si="462"/>
        <v>0</v>
      </c>
      <c r="L237" s="402">
        <f t="shared" ca="1" si="463"/>
        <v>0</v>
      </c>
      <c r="M237" s="402">
        <f t="shared" ca="1" si="464"/>
        <v>0</v>
      </c>
      <c r="N237" s="404" t="str">
        <f t="shared" ca="1" si="465"/>
        <v>石川県</v>
      </c>
      <c r="O237" s="63"/>
      <c r="P237" s="145" t="s">
        <v>412</v>
      </c>
      <c r="Q237" s="322" t="str">
        <f t="shared" ca="1" si="368"/>
        <v/>
      </c>
      <c r="R237" s="322" t="str">
        <f t="shared" ca="1" si="369"/>
        <v/>
      </c>
      <c r="S237" s="32" t="str">
        <f t="shared" ca="1" si="452"/>
        <v/>
      </c>
      <c r="T237" s="32" t="str">
        <f t="shared" ca="1" si="453"/>
        <v/>
      </c>
      <c r="U237" s="186" t="str">
        <f t="shared" ca="1" si="370"/>
        <v/>
      </c>
      <c r="V237" s="326">
        <f ca="1">IFERROR(VLOOKUP(U237,'（様式１号）３整理番号表'!$B$4:$H$5,2,FALSE),0)</f>
        <v>0</v>
      </c>
      <c r="W237" s="67">
        <f t="shared" ca="1" si="443"/>
        <v>0</v>
      </c>
      <c r="X237" s="23" t="str">
        <f t="shared" ca="1" si="441"/>
        <v/>
      </c>
      <c r="Y237" s="52" t="str">
        <f t="shared" ca="1" si="371"/>
        <v/>
      </c>
      <c r="Z237" s="68">
        <f ca="1">IFERROR(VLOOKUP(Y237,'（様式１号）３整理番号表'!$B$10:$H$16,2,FALSE),0)</f>
        <v>0</v>
      </c>
      <c r="AA237" s="52" t="str">
        <f t="shared" ca="1" si="372"/>
        <v/>
      </c>
      <c r="AB237" s="52" t="str">
        <f t="shared" ca="1" si="373"/>
        <v/>
      </c>
      <c r="AC237" s="68">
        <f ca="1">IFERROR(VLOOKUP(AB237,'（様式１号）３整理番号表'!$B$21:$H$22,2,FALSE),0)</f>
        <v>0</v>
      </c>
      <c r="AD237" s="52" t="str">
        <f t="shared" ca="1" si="367"/>
        <v/>
      </c>
      <c r="AE237" s="68">
        <f ca="1">IFERROR(VLOOKUP(AD237,'（様式１号）３整理番号表'!$B$26:$H$31,2,FALSE),0)</f>
        <v>0</v>
      </c>
      <c r="AF237" s="52" t="str">
        <f t="shared" ca="1" si="374"/>
        <v/>
      </c>
      <c r="AG237" s="68">
        <f ca="1">IFERROR(VLOOKUP(AF237,'（様式１号）３整理番号表'!$J$5:$N$59,2,FALSE),0)</f>
        <v>0</v>
      </c>
      <c r="AH237" s="51" t="str">
        <f t="shared" ca="1" si="375"/>
        <v/>
      </c>
      <c r="AI237" s="68">
        <f ca="1">IFERROR(VLOOKUP(AH237,'（様式１号）３整理番号表'!$P$5:$R$29,2,FALSE),0)</f>
        <v>0</v>
      </c>
      <c r="AJ237" s="71" t="str">
        <f t="shared" ca="1" si="376"/>
        <v/>
      </c>
      <c r="AK237" s="71" t="str">
        <f t="shared" ca="1" si="377"/>
        <v/>
      </c>
      <c r="AL237" s="71"/>
      <c r="AM237" s="51" t="str">
        <f t="shared" ca="1" si="378"/>
        <v/>
      </c>
      <c r="AN237" s="68">
        <f ca="1">IFERROR(VLOOKUP(AM237,'（様式１号）３整理番号表'!$P$5:$R$29,2,FALSE),0)</f>
        <v>0</v>
      </c>
      <c r="AO237" s="52" t="str">
        <f t="shared" ca="1" si="379"/>
        <v/>
      </c>
      <c r="AP237" s="68">
        <f t="shared" ca="1" si="444"/>
        <v>0</v>
      </c>
      <c r="AQ237" s="52" t="str">
        <f t="shared" ca="1" si="380"/>
        <v/>
      </c>
      <c r="AR237" s="23" t="str">
        <f t="shared" ca="1" si="381"/>
        <v/>
      </c>
      <c r="AS237" s="68" t="str">
        <f t="shared" ca="1" si="445"/>
        <v/>
      </c>
      <c r="AT237" s="188" t="str">
        <f t="shared" ca="1" si="382"/>
        <v/>
      </c>
      <c r="AU237" s="55" t="str">
        <f t="shared" ca="1" si="383"/>
        <v/>
      </c>
      <c r="AV237" s="655" t="str">
        <f t="shared" ca="1" si="468"/>
        <v/>
      </c>
      <c r="AW237" s="655" t="str">
        <f t="shared" ca="1" si="467"/>
        <v/>
      </c>
      <c r="AX237" s="655" t="str">
        <f t="shared" ca="1" si="467"/>
        <v/>
      </c>
      <c r="AY237" s="655" t="str">
        <f t="shared" ca="1" si="467"/>
        <v/>
      </c>
      <c r="AZ237" s="655" t="str">
        <f t="shared" ca="1" si="384"/>
        <v/>
      </c>
      <c r="BA237" s="655" t="str">
        <f t="shared" ca="1" si="469"/>
        <v/>
      </c>
      <c r="BB237" s="655" t="str">
        <f t="shared" ca="1" si="469"/>
        <v/>
      </c>
      <c r="BC237" s="655" t="str">
        <f t="shared" ca="1" si="469"/>
        <v/>
      </c>
      <c r="BD237" s="51" t="str">
        <f t="shared" ca="1" si="385"/>
        <v/>
      </c>
      <c r="BE237" s="52" t="str">
        <f t="shared" ca="1" si="386"/>
        <v/>
      </c>
      <c r="BF237" s="69">
        <f ca="1">IF(BD237&lt;&gt;"",INDEX('（様式１号）３整理番号表'!$AB$7:$AQ$12,MATCH(BD237,'（様式１号）３整理番号表'!$AA$7:$AA$12,0),MATCH(BE237,'（様式１号）３整理番号表'!$AB$6:$AQ$6,0)),0)</f>
        <v>0</v>
      </c>
      <c r="BG237" s="71" t="str">
        <f t="shared" ca="1" si="446"/>
        <v/>
      </c>
      <c r="BH237" s="54" t="str">
        <f t="shared" ca="1" si="447"/>
        <v/>
      </c>
      <c r="BI237" s="55" t="str">
        <f t="shared" ca="1" si="387"/>
        <v/>
      </c>
      <c r="BJ237" s="54" t="str">
        <f t="shared" ca="1" si="388"/>
        <v/>
      </c>
      <c r="BK237" s="53" t="str">
        <f t="shared" ca="1" si="389"/>
        <v/>
      </c>
      <c r="BL237" s="56" t="str">
        <f t="shared" ca="1" si="390"/>
        <v/>
      </c>
      <c r="BM237" s="57" t="str">
        <f t="shared" ca="1" si="391"/>
        <v/>
      </c>
      <c r="BN237" s="58" t="str">
        <f t="shared" ca="1" si="392"/>
        <v/>
      </c>
      <c r="BO237" s="56" t="str">
        <f t="shared" ca="1" si="393"/>
        <v/>
      </c>
      <c r="BP237" s="72" t="str">
        <f t="shared" ca="1" si="394"/>
        <v/>
      </c>
      <c r="BQ237" s="70" t="str">
        <f t="shared" ca="1" si="395"/>
        <v/>
      </c>
      <c r="BR237" s="160" t="str">
        <f t="shared" ca="1" si="428"/>
        <v/>
      </c>
      <c r="BS237" s="638" t="str">
        <f t="shared" ca="1" si="396"/>
        <v/>
      </c>
      <c r="BT237" s="51" t="str">
        <f t="shared" ca="1" si="397"/>
        <v/>
      </c>
      <c r="BU237" s="59" t="str">
        <f t="shared" ca="1" si="398"/>
        <v/>
      </c>
      <c r="BV237" s="60" t="str">
        <f t="shared" ca="1" si="399"/>
        <v/>
      </c>
      <c r="BW237" s="209">
        <f ca="1">IF('ポイント要件確認等（個別表）'!AD237=1,ROUNDDOWN('ポイント要件確認等（個別表）'!AV237,-3),IF('ポイント要件確認等（個別表）'!AD237=2,ROUNDDOWN('ポイント要件確認等（個別表）'!BH237,-3),IF('ポイント要件確認等（個別表）'!AD237=3,ROUNDDOWN('ポイント要件確認等（個別表）'!BT237,-3),0)))</f>
        <v>0</v>
      </c>
      <c r="BX237" s="60" t="str">
        <f t="shared" ca="1" si="400"/>
        <v/>
      </c>
      <c r="BY237" s="210" t="e">
        <f t="shared" ca="1" si="448"/>
        <v>#VALUE!</v>
      </c>
      <c r="BZ237" s="210">
        <f t="shared" ca="1" si="449"/>
        <v>0</v>
      </c>
      <c r="CA237" s="60" t="str">
        <f t="shared" ca="1" si="401"/>
        <v/>
      </c>
      <c r="CB237" s="60" t="str">
        <f t="shared" ca="1" si="402"/>
        <v/>
      </c>
      <c r="CC237" s="636"/>
      <c r="CD237" s="60" t="str">
        <f t="shared" ca="1" si="403"/>
        <v/>
      </c>
      <c r="CE237" s="161" t="str">
        <f t="shared" ca="1" si="404"/>
        <v/>
      </c>
      <c r="CF237" s="225" t="str">
        <f t="shared" ca="1" si="405"/>
        <v>含税額</v>
      </c>
      <c r="CG237" s="226" t="str">
        <f t="shared" ca="1" si="406"/>
        <v/>
      </c>
      <c r="CH237" s="61"/>
      <c r="CI237" s="223"/>
      <c r="CJ237" s="213">
        <v>227</v>
      </c>
      <c r="CK237" s="218"/>
      <c r="CL237" s="51"/>
      <c r="CM237" s="68" t="str">
        <f>IFERROR(VLOOKUP(CL237,'（様式１号）３整理番号表'!$T$5:$V$15,2,FALSE),"")</f>
        <v/>
      </c>
      <c r="CN237" s="52"/>
      <c r="CO237" s="68" t="str">
        <f>IFERROR(VLOOKUP(CN237,'（様式１号）３整理番号表'!$T$19:$V$24,2,FALSE),"")</f>
        <v/>
      </c>
      <c r="CP237" s="52"/>
      <c r="CQ237" s="210">
        <f t="shared" si="450"/>
        <v>0</v>
      </c>
      <c r="CR237" s="227">
        <f t="shared" si="451"/>
        <v>0</v>
      </c>
      <c r="CS237" s="335" t="str">
        <f t="shared" ca="1" si="429"/>
        <v/>
      </c>
      <c r="CT237" s="31" t="str">
        <f t="shared" ca="1" si="407"/>
        <v/>
      </c>
      <c r="CU237" s="30" t="str">
        <f t="shared" ca="1" si="430"/>
        <v/>
      </c>
      <c r="CV237" s="236" t="str">
        <f t="shared" ca="1" si="408"/>
        <v/>
      </c>
      <c r="CW237" s="236" t="str">
        <f t="shared" ca="1" si="409"/>
        <v/>
      </c>
      <c r="CX237" s="236" t="str">
        <f t="shared" ca="1" si="410"/>
        <v/>
      </c>
      <c r="CY237" s="236" t="str">
        <f t="shared" ca="1" si="411"/>
        <v/>
      </c>
      <c r="CZ237" s="296" t="str">
        <f ca="1">IFERROR(VLOOKUP($CS237,'（様式１号）３整理番号表'!$Z$19:$AB$32,3,FALSE),"")</f>
        <v/>
      </c>
      <c r="DA237" s="239" t="str">
        <f t="shared" ca="1" si="412"/>
        <v/>
      </c>
      <c r="DB237" s="5"/>
      <c r="DC237" s="301" t="str">
        <f t="shared" ca="1" si="431"/>
        <v/>
      </c>
      <c r="DD237" s="304" t="str">
        <f t="shared" ca="1" si="434"/>
        <v/>
      </c>
      <c r="DE237" s="293" t="str">
        <f t="shared" ca="1" si="435"/>
        <v/>
      </c>
      <c r="DF237" s="293" t="str">
        <f t="shared" ca="1" si="436"/>
        <v/>
      </c>
      <c r="DG237" s="293" t="str">
        <f t="shared" ca="1" si="437"/>
        <v/>
      </c>
      <c r="DH237" s="293" t="str">
        <f t="shared" ca="1" si="438"/>
        <v/>
      </c>
      <c r="DI237" s="309" t="str">
        <f t="shared" ca="1" si="439"/>
        <v/>
      </c>
      <c r="DJ237" s="315" t="str">
        <f t="shared" ca="1" si="413"/>
        <v/>
      </c>
      <c r="DK237" s="5" t="str">
        <f t="shared" ca="1" si="440"/>
        <v/>
      </c>
      <c r="DL237" s="6"/>
      <c r="DM237" s="304"/>
      <c r="DN237" s="7"/>
      <c r="DO237" s="7"/>
      <c r="DP237" s="7"/>
      <c r="DQ237" s="7"/>
      <c r="DR237" s="298" t="str">
        <f>IFERROR(VLOOKUP($DL237,'（様式１号）３整理番号表'!$Z$19:$AB$32,3,FALSE),"")</f>
        <v/>
      </c>
      <c r="DS237" s="239" t="str">
        <f t="shared" si="414"/>
        <v/>
      </c>
      <c r="DT237" s="5"/>
      <c r="DU237" s="8"/>
      <c r="DV237" s="62" t="str">
        <f t="shared" ca="1" si="415"/>
        <v/>
      </c>
      <c r="DX237" s="320">
        <f t="shared" ca="1" si="470"/>
        <v>0</v>
      </c>
      <c r="DY237" s="320">
        <f t="shared" ca="1" si="470"/>
        <v>0</v>
      </c>
      <c r="DZ237" s="320">
        <f t="shared" ca="1" si="470"/>
        <v>0</v>
      </c>
      <c r="EA237" s="320">
        <f t="shared" ca="1" si="470"/>
        <v>0</v>
      </c>
      <c r="EB237" s="320">
        <f t="shared" ca="1" si="470"/>
        <v>0</v>
      </c>
      <c r="EC237" s="320">
        <f t="shared" ca="1" si="470"/>
        <v>0</v>
      </c>
      <c r="ED237" s="320">
        <f t="shared" ca="1" si="470"/>
        <v>0</v>
      </c>
      <c r="EE237" s="320">
        <f t="shared" ca="1" si="470"/>
        <v>0</v>
      </c>
      <c r="EF237" s="320">
        <f t="shared" ca="1" si="470"/>
        <v>0</v>
      </c>
      <c r="EG237" s="320">
        <f t="shared" ca="1" si="470"/>
        <v>0</v>
      </c>
      <c r="EH237" s="320">
        <f t="shared" ca="1" si="470"/>
        <v>0</v>
      </c>
      <c r="EI237" s="320">
        <f t="shared" ca="1" si="470"/>
        <v>0</v>
      </c>
      <c r="EJ237" s="320">
        <f t="shared" ca="1" si="470"/>
        <v>0</v>
      </c>
      <c r="EK237" s="320">
        <f t="shared" ca="1" si="470"/>
        <v>0</v>
      </c>
      <c r="EM237" s="278" t="str">
        <f t="shared" ca="1" si="466"/>
        <v/>
      </c>
      <c r="EN237" s="278" t="str">
        <f t="shared" ca="1" si="432"/>
        <v/>
      </c>
      <c r="EO237" s="278" t="str">
        <f t="shared" ca="1" si="433"/>
        <v/>
      </c>
      <c r="EP237" s="278" t="str">
        <f t="shared" ca="1" si="416"/>
        <v/>
      </c>
      <c r="EQ237" s="278" t="str">
        <f ca="1">IFERROR(INDEX('郵便番号（石川県）'!$A$3:$F$2574,MATCH(INDIRECT("'("&amp;EM237&amp;")'!E7"),'郵便番号（石川県）'!$A$3:$A$2574,0),6),"")</f>
        <v/>
      </c>
      <c r="ER237" s="278" t="str">
        <f ca="1">IFERROR(INDEX('郵便番号（石川県）'!$A$3:$F$2574,MATCH(INDIRECT("'("&amp;$EM237&amp;")'!E7"),'郵便番号（石川県）'!$A$3:$A$2574,0),5),"")</f>
        <v/>
      </c>
      <c r="ES237" s="278" t="str">
        <f t="shared" ca="1" si="417"/>
        <v/>
      </c>
      <c r="ET237" s="278" t="str">
        <f t="shared" ca="1" si="418"/>
        <v/>
      </c>
      <c r="EU237" s="278" t="str">
        <f t="shared" ca="1" si="419"/>
        <v/>
      </c>
      <c r="EV237" s="278" t="str">
        <f t="shared" ca="1" si="420"/>
        <v/>
      </c>
      <c r="EW237" s="278" t="str">
        <f t="shared" ca="1" si="421"/>
        <v/>
      </c>
      <c r="EX237" s="278" t="str">
        <f t="shared" ca="1" si="422"/>
        <v/>
      </c>
      <c r="EY237" s="278" t="str">
        <f t="shared" ca="1" si="423"/>
        <v/>
      </c>
      <c r="EZ237" s="278" t="str">
        <f t="shared" ca="1" si="424"/>
        <v/>
      </c>
      <c r="FA237" s="278" t="str">
        <f t="shared" ca="1" si="425"/>
        <v/>
      </c>
      <c r="FB237" s="661" t="str">
        <f t="shared" ca="1" si="426"/>
        <v/>
      </c>
      <c r="FC237" s="663">
        <v>227</v>
      </c>
      <c r="FD237" s="279" t="str">
        <f t="shared" ca="1" si="427"/>
        <v/>
      </c>
    </row>
    <row r="238" spans="1:160" ht="34.5" customHeight="1" x14ac:dyDescent="0.15">
      <c r="A238" s="401">
        <f t="shared" ca="1" si="24"/>
        <v>0</v>
      </c>
      <c r="B238" s="402">
        <f t="shared" si="366"/>
        <v>1</v>
      </c>
      <c r="C238" s="403">
        <f t="shared" ca="1" si="454"/>
        <v>0</v>
      </c>
      <c r="D238" s="403">
        <f t="shared" ca="1" si="455"/>
        <v>0</v>
      </c>
      <c r="E238" s="403">
        <f t="shared" ca="1" si="456"/>
        <v>0</v>
      </c>
      <c r="F238" s="403">
        <f t="shared" ca="1" si="457"/>
        <v>0</v>
      </c>
      <c r="G238" s="403">
        <f t="shared" ca="1" si="458"/>
        <v>0</v>
      </c>
      <c r="H238" s="403">
        <f t="shared" si="459"/>
        <v>0</v>
      </c>
      <c r="I238" s="403">
        <f t="shared" ca="1" si="460"/>
        <v>0</v>
      </c>
      <c r="J238" s="403">
        <f t="shared" ca="1" si="461"/>
        <v>0</v>
      </c>
      <c r="K238" s="402">
        <f t="shared" ca="1" si="462"/>
        <v>0</v>
      </c>
      <c r="L238" s="402">
        <f t="shared" ca="1" si="463"/>
        <v>0</v>
      </c>
      <c r="M238" s="402">
        <f t="shared" ca="1" si="464"/>
        <v>0</v>
      </c>
      <c r="N238" s="404" t="str">
        <f t="shared" ca="1" si="465"/>
        <v>石川県</v>
      </c>
      <c r="O238" s="63"/>
      <c r="P238" s="145" t="s">
        <v>412</v>
      </c>
      <c r="Q238" s="322" t="str">
        <f t="shared" ca="1" si="368"/>
        <v/>
      </c>
      <c r="R238" s="322" t="str">
        <f t="shared" ca="1" si="369"/>
        <v/>
      </c>
      <c r="S238" s="32" t="str">
        <f t="shared" ca="1" si="452"/>
        <v/>
      </c>
      <c r="T238" s="32" t="str">
        <f t="shared" ca="1" si="453"/>
        <v/>
      </c>
      <c r="U238" s="186" t="str">
        <f t="shared" ca="1" si="370"/>
        <v/>
      </c>
      <c r="V238" s="326">
        <f ca="1">IFERROR(VLOOKUP(U238,'（様式１号）３整理番号表'!$B$4:$H$5,2,FALSE),0)</f>
        <v>0</v>
      </c>
      <c r="W238" s="67">
        <f t="shared" ca="1" si="443"/>
        <v>0</v>
      </c>
      <c r="X238" s="23" t="str">
        <f t="shared" ca="1" si="441"/>
        <v/>
      </c>
      <c r="Y238" s="52" t="str">
        <f t="shared" ca="1" si="371"/>
        <v/>
      </c>
      <c r="Z238" s="68">
        <f ca="1">IFERROR(VLOOKUP(Y238,'（様式１号）３整理番号表'!$B$10:$H$16,2,FALSE),0)</f>
        <v>0</v>
      </c>
      <c r="AA238" s="52" t="str">
        <f t="shared" ca="1" si="372"/>
        <v/>
      </c>
      <c r="AB238" s="52" t="str">
        <f t="shared" ca="1" si="373"/>
        <v/>
      </c>
      <c r="AC238" s="68">
        <f ca="1">IFERROR(VLOOKUP(AB238,'（様式１号）３整理番号表'!$B$21:$H$22,2,FALSE),0)</f>
        <v>0</v>
      </c>
      <c r="AD238" s="52" t="str">
        <f t="shared" ca="1" si="367"/>
        <v/>
      </c>
      <c r="AE238" s="68">
        <f ca="1">IFERROR(VLOOKUP(AD238,'（様式１号）３整理番号表'!$B$26:$H$31,2,FALSE),0)</f>
        <v>0</v>
      </c>
      <c r="AF238" s="52" t="str">
        <f t="shared" ca="1" si="374"/>
        <v/>
      </c>
      <c r="AG238" s="68">
        <f ca="1">IFERROR(VLOOKUP(AF238,'（様式１号）３整理番号表'!$J$5:$N$59,2,FALSE),0)</f>
        <v>0</v>
      </c>
      <c r="AH238" s="51" t="str">
        <f t="shared" ca="1" si="375"/>
        <v/>
      </c>
      <c r="AI238" s="68">
        <f ca="1">IFERROR(VLOOKUP(AH238,'（様式１号）３整理番号表'!$P$5:$R$29,2,FALSE),0)</f>
        <v>0</v>
      </c>
      <c r="AJ238" s="71" t="str">
        <f t="shared" ca="1" si="376"/>
        <v/>
      </c>
      <c r="AK238" s="71" t="str">
        <f t="shared" ca="1" si="377"/>
        <v/>
      </c>
      <c r="AL238" s="71"/>
      <c r="AM238" s="51" t="str">
        <f t="shared" ca="1" si="378"/>
        <v/>
      </c>
      <c r="AN238" s="68">
        <f ca="1">IFERROR(VLOOKUP(AM238,'（様式１号）３整理番号表'!$P$5:$R$29,2,FALSE),0)</f>
        <v>0</v>
      </c>
      <c r="AO238" s="52" t="str">
        <f t="shared" ca="1" si="379"/>
        <v/>
      </c>
      <c r="AP238" s="68">
        <f t="shared" ca="1" si="444"/>
        <v>0</v>
      </c>
      <c r="AQ238" s="52" t="str">
        <f t="shared" ca="1" si="380"/>
        <v/>
      </c>
      <c r="AR238" s="23" t="str">
        <f t="shared" ca="1" si="381"/>
        <v/>
      </c>
      <c r="AS238" s="68" t="str">
        <f t="shared" ca="1" si="445"/>
        <v/>
      </c>
      <c r="AT238" s="188" t="str">
        <f t="shared" ca="1" si="382"/>
        <v/>
      </c>
      <c r="AU238" s="55" t="str">
        <f t="shared" ca="1" si="383"/>
        <v/>
      </c>
      <c r="AV238" s="655" t="str">
        <f t="shared" ca="1" si="468"/>
        <v/>
      </c>
      <c r="AW238" s="655" t="str">
        <f t="shared" ca="1" si="467"/>
        <v/>
      </c>
      <c r="AX238" s="655" t="str">
        <f t="shared" ca="1" si="467"/>
        <v/>
      </c>
      <c r="AY238" s="655" t="str">
        <f t="shared" ca="1" si="467"/>
        <v/>
      </c>
      <c r="AZ238" s="655" t="str">
        <f t="shared" ca="1" si="384"/>
        <v/>
      </c>
      <c r="BA238" s="655" t="str">
        <f t="shared" ca="1" si="469"/>
        <v/>
      </c>
      <c r="BB238" s="655" t="str">
        <f t="shared" ca="1" si="469"/>
        <v/>
      </c>
      <c r="BC238" s="655" t="str">
        <f t="shared" ca="1" si="469"/>
        <v/>
      </c>
      <c r="BD238" s="51" t="str">
        <f t="shared" ca="1" si="385"/>
        <v/>
      </c>
      <c r="BE238" s="52" t="str">
        <f t="shared" ca="1" si="386"/>
        <v/>
      </c>
      <c r="BF238" s="69">
        <f ca="1">IF(BD238&lt;&gt;"",INDEX('（様式１号）３整理番号表'!$AB$7:$AQ$12,MATCH(BD238,'（様式１号）３整理番号表'!$AA$7:$AA$12,0),MATCH(BE238,'（様式１号）３整理番号表'!$AB$6:$AQ$6,0)),0)</f>
        <v>0</v>
      </c>
      <c r="BG238" s="71" t="str">
        <f t="shared" ca="1" si="446"/>
        <v/>
      </c>
      <c r="BH238" s="54" t="str">
        <f t="shared" ca="1" si="447"/>
        <v/>
      </c>
      <c r="BI238" s="55" t="str">
        <f t="shared" ca="1" si="387"/>
        <v/>
      </c>
      <c r="BJ238" s="54" t="str">
        <f t="shared" ca="1" si="388"/>
        <v/>
      </c>
      <c r="BK238" s="53" t="str">
        <f t="shared" ca="1" si="389"/>
        <v/>
      </c>
      <c r="BL238" s="56" t="str">
        <f t="shared" ca="1" si="390"/>
        <v/>
      </c>
      <c r="BM238" s="57" t="str">
        <f t="shared" ca="1" si="391"/>
        <v/>
      </c>
      <c r="BN238" s="58" t="str">
        <f t="shared" ca="1" si="392"/>
        <v/>
      </c>
      <c r="BO238" s="56" t="str">
        <f t="shared" ca="1" si="393"/>
        <v/>
      </c>
      <c r="BP238" s="72" t="str">
        <f t="shared" ca="1" si="394"/>
        <v/>
      </c>
      <c r="BQ238" s="70" t="str">
        <f t="shared" ca="1" si="395"/>
        <v/>
      </c>
      <c r="BR238" s="160" t="str">
        <f t="shared" ca="1" si="428"/>
        <v/>
      </c>
      <c r="BS238" s="638" t="str">
        <f t="shared" ca="1" si="396"/>
        <v/>
      </c>
      <c r="BT238" s="51" t="str">
        <f t="shared" ca="1" si="397"/>
        <v/>
      </c>
      <c r="BU238" s="59" t="str">
        <f t="shared" ca="1" si="398"/>
        <v/>
      </c>
      <c r="BV238" s="60" t="str">
        <f t="shared" ca="1" si="399"/>
        <v/>
      </c>
      <c r="BW238" s="209">
        <f ca="1">IF('ポイント要件確認等（個別表）'!AD238=1,ROUNDDOWN('ポイント要件確認等（個別表）'!AV238,-3),IF('ポイント要件確認等（個別表）'!AD238=2,ROUNDDOWN('ポイント要件確認等（個別表）'!BH238,-3),IF('ポイント要件確認等（個別表）'!AD238=3,ROUNDDOWN('ポイント要件確認等（個別表）'!BT238,-3),0)))</f>
        <v>0</v>
      </c>
      <c r="BX238" s="60" t="str">
        <f t="shared" ca="1" si="400"/>
        <v/>
      </c>
      <c r="BY238" s="210" t="e">
        <f t="shared" ca="1" si="448"/>
        <v>#VALUE!</v>
      </c>
      <c r="BZ238" s="210">
        <f t="shared" ca="1" si="449"/>
        <v>0</v>
      </c>
      <c r="CA238" s="60" t="str">
        <f t="shared" ca="1" si="401"/>
        <v/>
      </c>
      <c r="CB238" s="60" t="str">
        <f t="shared" ca="1" si="402"/>
        <v/>
      </c>
      <c r="CC238" s="636"/>
      <c r="CD238" s="60" t="str">
        <f t="shared" ca="1" si="403"/>
        <v/>
      </c>
      <c r="CE238" s="161" t="str">
        <f t="shared" ca="1" si="404"/>
        <v/>
      </c>
      <c r="CF238" s="225" t="str">
        <f t="shared" ca="1" si="405"/>
        <v>含税額</v>
      </c>
      <c r="CG238" s="226" t="str">
        <f t="shared" ca="1" si="406"/>
        <v/>
      </c>
      <c r="CH238" s="61"/>
      <c r="CI238" s="223"/>
      <c r="CJ238" s="213">
        <v>228</v>
      </c>
      <c r="CK238" s="218"/>
      <c r="CL238" s="51"/>
      <c r="CM238" s="68" t="str">
        <f>IFERROR(VLOOKUP(CL238,'（様式１号）３整理番号表'!$T$5:$V$15,2,FALSE),"")</f>
        <v/>
      </c>
      <c r="CN238" s="52"/>
      <c r="CO238" s="68" t="str">
        <f>IFERROR(VLOOKUP(CN238,'（様式１号）３整理番号表'!$T$19:$V$24,2,FALSE),"")</f>
        <v/>
      </c>
      <c r="CP238" s="52"/>
      <c r="CQ238" s="210">
        <f t="shared" si="450"/>
        <v>0</v>
      </c>
      <c r="CR238" s="227">
        <f t="shared" si="451"/>
        <v>0</v>
      </c>
      <c r="CS238" s="335" t="str">
        <f t="shared" ca="1" si="429"/>
        <v/>
      </c>
      <c r="CT238" s="31" t="str">
        <f t="shared" ca="1" si="407"/>
        <v/>
      </c>
      <c r="CU238" s="30" t="str">
        <f t="shared" ca="1" si="430"/>
        <v/>
      </c>
      <c r="CV238" s="236" t="str">
        <f t="shared" ca="1" si="408"/>
        <v/>
      </c>
      <c r="CW238" s="236" t="str">
        <f t="shared" ca="1" si="409"/>
        <v/>
      </c>
      <c r="CX238" s="236" t="str">
        <f t="shared" ca="1" si="410"/>
        <v/>
      </c>
      <c r="CY238" s="236" t="str">
        <f t="shared" ca="1" si="411"/>
        <v/>
      </c>
      <c r="CZ238" s="296" t="str">
        <f ca="1">IFERROR(VLOOKUP($CS238,'（様式１号）３整理番号表'!$Z$19:$AB$32,3,FALSE),"")</f>
        <v/>
      </c>
      <c r="DA238" s="239" t="str">
        <f t="shared" ca="1" si="412"/>
        <v/>
      </c>
      <c r="DB238" s="5"/>
      <c r="DC238" s="301" t="str">
        <f t="shared" ca="1" si="431"/>
        <v/>
      </c>
      <c r="DD238" s="304" t="str">
        <f t="shared" ca="1" si="434"/>
        <v/>
      </c>
      <c r="DE238" s="293" t="str">
        <f t="shared" ca="1" si="435"/>
        <v/>
      </c>
      <c r="DF238" s="293" t="str">
        <f t="shared" ca="1" si="436"/>
        <v/>
      </c>
      <c r="DG238" s="293" t="str">
        <f t="shared" ca="1" si="437"/>
        <v/>
      </c>
      <c r="DH238" s="293" t="str">
        <f t="shared" ca="1" si="438"/>
        <v/>
      </c>
      <c r="DI238" s="309" t="str">
        <f t="shared" ca="1" si="439"/>
        <v/>
      </c>
      <c r="DJ238" s="315" t="str">
        <f t="shared" ca="1" si="413"/>
        <v/>
      </c>
      <c r="DK238" s="5" t="str">
        <f t="shared" ca="1" si="440"/>
        <v/>
      </c>
      <c r="DL238" s="6"/>
      <c r="DM238" s="304"/>
      <c r="DN238" s="7"/>
      <c r="DO238" s="7"/>
      <c r="DP238" s="7"/>
      <c r="DQ238" s="7"/>
      <c r="DR238" s="298" t="str">
        <f>IFERROR(VLOOKUP($DL238,'（様式１号）３整理番号表'!$Z$19:$AB$32,3,FALSE),"")</f>
        <v/>
      </c>
      <c r="DS238" s="239" t="str">
        <f t="shared" si="414"/>
        <v/>
      </c>
      <c r="DT238" s="5"/>
      <c r="DU238" s="8"/>
      <c r="DV238" s="62" t="str">
        <f t="shared" ca="1" si="415"/>
        <v/>
      </c>
      <c r="DX238" s="320">
        <f t="shared" ca="1" si="470"/>
        <v>0</v>
      </c>
      <c r="DY238" s="320">
        <f t="shared" ca="1" si="470"/>
        <v>0</v>
      </c>
      <c r="DZ238" s="320">
        <f t="shared" ca="1" si="470"/>
        <v>0</v>
      </c>
      <c r="EA238" s="320">
        <f t="shared" ca="1" si="470"/>
        <v>0</v>
      </c>
      <c r="EB238" s="320">
        <f t="shared" ca="1" si="470"/>
        <v>0</v>
      </c>
      <c r="EC238" s="320">
        <f t="shared" ca="1" si="470"/>
        <v>0</v>
      </c>
      <c r="ED238" s="320">
        <f t="shared" ca="1" si="470"/>
        <v>0</v>
      </c>
      <c r="EE238" s="320">
        <f t="shared" ca="1" si="470"/>
        <v>0</v>
      </c>
      <c r="EF238" s="320">
        <f t="shared" ca="1" si="470"/>
        <v>0</v>
      </c>
      <c r="EG238" s="320">
        <f t="shared" ca="1" si="470"/>
        <v>0</v>
      </c>
      <c r="EH238" s="320">
        <f t="shared" ca="1" si="470"/>
        <v>0</v>
      </c>
      <c r="EI238" s="320">
        <f t="shared" ca="1" si="470"/>
        <v>0</v>
      </c>
      <c r="EJ238" s="320">
        <f t="shared" ca="1" si="470"/>
        <v>0</v>
      </c>
      <c r="EK238" s="320">
        <f t="shared" ca="1" si="470"/>
        <v>0</v>
      </c>
      <c r="EM238" s="278" t="str">
        <f t="shared" ca="1" si="466"/>
        <v/>
      </c>
      <c r="EN238" s="278" t="str">
        <f t="shared" ca="1" si="432"/>
        <v/>
      </c>
      <c r="EO238" s="278" t="str">
        <f t="shared" ca="1" si="433"/>
        <v/>
      </c>
      <c r="EP238" s="278" t="str">
        <f t="shared" ca="1" si="416"/>
        <v/>
      </c>
      <c r="EQ238" s="278" t="str">
        <f ca="1">IFERROR(INDEX('郵便番号（石川県）'!$A$3:$F$2574,MATCH(INDIRECT("'("&amp;EM238&amp;")'!E7"),'郵便番号（石川県）'!$A$3:$A$2574,0),6),"")</f>
        <v/>
      </c>
      <c r="ER238" s="278" t="str">
        <f ca="1">IFERROR(INDEX('郵便番号（石川県）'!$A$3:$F$2574,MATCH(INDIRECT("'("&amp;$EM238&amp;")'!E7"),'郵便番号（石川県）'!$A$3:$A$2574,0),5),"")</f>
        <v/>
      </c>
      <c r="ES238" s="278" t="str">
        <f t="shared" ca="1" si="417"/>
        <v/>
      </c>
      <c r="ET238" s="278" t="str">
        <f t="shared" ca="1" si="418"/>
        <v/>
      </c>
      <c r="EU238" s="278" t="str">
        <f t="shared" ca="1" si="419"/>
        <v/>
      </c>
      <c r="EV238" s="278" t="str">
        <f t="shared" ca="1" si="420"/>
        <v/>
      </c>
      <c r="EW238" s="278" t="str">
        <f t="shared" ca="1" si="421"/>
        <v/>
      </c>
      <c r="EX238" s="278" t="str">
        <f t="shared" ca="1" si="422"/>
        <v/>
      </c>
      <c r="EY238" s="278" t="str">
        <f t="shared" ca="1" si="423"/>
        <v/>
      </c>
      <c r="EZ238" s="278" t="str">
        <f t="shared" ca="1" si="424"/>
        <v/>
      </c>
      <c r="FA238" s="278" t="str">
        <f t="shared" ca="1" si="425"/>
        <v/>
      </c>
      <c r="FB238" s="661" t="str">
        <f t="shared" ca="1" si="426"/>
        <v/>
      </c>
      <c r="FC238" s="664">
        <v>228</v>
      </c>
      <c r="FD238" s="279" t="str">
        <f t="shared" ca="1" si="427"/>
        <v/>
      </c>
    </row>
    <row r="239" spans="1:160" ht="34.5" customHeight="1" thickBot="1" x14ac:dyDescent="0.2">
      <c r="A239" s="401">
        <f t="shared" ca="1" si="24"/>
        <v>0</v>
      </c>
      <c r="B239" s="402">
        <f t="shared" si="366"/>
        <v>1</v>
      </c>
      <c r="C239" s="403">
        <f t="shared" ca="1" si="454"/>
        <v>0</v>
      </c>
      <c r="D239" s="403">
        <f t="shared" ca="1" si="455"/>
        <v>0</v>
      </c>
      <c r="E239" s="403">
        <f t="shared" ca="1" si="456"/>
        <v>0</v>
      </c>
      <c r="F239" s="403">
        <f t="shared" ca="1" si="457"/>
        <v>0</v>
      </c>
      <c r="G239" s="403">
        <f t="shared" ca="1" si="458"/>
        <v>0</v>
      </c>
      <c r="H239" s="403">
        <f t="shared" si="459"/>
        <v>0</v>
      </c>
      <c r="I239" s="403">
        <f t="shared" ca="1" si="460"/>
        <v>0</v>
      </c>
      <c r="J239" s="403">
        <f t="shared" ca="1" si="461"/>
        <v>0</v>
      </c>
      <c r="K239" s="402">
        <f t="shared" ca="1" si="462"/>
        <v>0</v>
      </c>
      <c r="L239" s="402">
        <f t="shared" ca="1" si="463"/>
        <v>0</v>
      </c>
      <c r="M239" s="402">
        <f t="shared" ca="1" si="464"/>
        <v>0</v>
      </c>
      <c r="N239" s="404" t="str">
        <f t="shared" ca="1" si="465"/>
        <v>石川県</v>
      </c>
      <c r="O239" s="129"/>
      <c r="P239" s="145" t="s">
        <v>412</v>
      </c>
      <c r="Q239" s="322" t="str">
        <f t="shared" ca="1" si="368"/>
        <v/>
      </c>
      <c r="R239" s="322" t="str">
        <f t="shared" ca="1" si="369"/>
        <v/>
      </c>
      <c r="S239" s="130" t="str">
        <f t="shared" ca="1" si="452"/>
        <v/>
      </c>
      <c r="T239" s="130" t="str">
        <f t="shared" ca="1" si="453"/>
        <v/>
      </c>
      <c r="U239" s="186" t="str">
        <f t="shared" ca="1" si="370"/>
        <v/>
      </c>
      <c r="V239" s="131">
        <f ca="1">IFERROR(VLOOKUP(U239,'（様式１号）３整理番号表'!$B$4:$H$5,2,FALSE),0)</f>
        <v>0</v>
      </c>
      <c r="W239" s="405">
        <f t="shared" ca="1" si="443"/>
        <v>0</v>
      </c>
      <c r="X239" s="23" t="str">
        <f t="shared" ca="1" si="441"/>
        <v/>
      </c>
      <c r="Y239" s="52" t="str">
        <f t="shared" ca="1" si="371"/>
        <v/>
      </c>
      <c r="Z239" s="134">
        <f ca="1">IFERROR(VLOOKUP(Y239,'（様式１号）３整理番号表'!$B$10:$H$16,2,FALSE),0)</f>
        <v>0</v>
      </c>
      <c r="AA239" s="132" t="str">
        <f t="shared" ca="1" si="372"/>
        <v/>
      </c>
      <c r="AB239" s="52" t="str">
        <f t="shared" ca="1" si="373"/>
        <v/>
      </c>
      <c r="AC239" s="134">
        <f ca="1">IFERROR(VLOOKUP(AB239,'（様式１号）３整理番号表'!$B$21:$H$22,2,FALSE),0)</f>
        <v>0</v>
      </c>
      <c r="AD239" s="52" t="str">
        <f t="shared" ca="1" si="367"/>
        <v/>
      </c>
      <c r="AE239" s="134">
        <f ca="1">IFERROR(VLOOKUP(AD239,'（様式１号）３整理番号表'!$B$26:$H$31,2,FALSE),0)</f>
        <v>0</v>
      </c>
      <c r="AF239" s="52" t="str">
        <f t="shared" ca="1" si="374"/>
        <v/>
      </c>
      <c r="AG239" s="134">
        <f ca="1">IFERROR(VLOOKUP(AF239,'（様式１号）３整理番号表'!$J$5:$N$59,2,FALSE),0)</f>
        <v>0</v>
      </c>
      <c r="AH239" s="51" t="str">
        <f t="shared" ca="1" si="375"/>
        <v/>
      </c>
      <c r="AI239" s="134">
        <f ca="1">IFERROR(VLOOKUP(AH239,'（様式１号）３整理番号表'!$P$5:$R$29,2,FALSE),0)</f>
        <v>0</v>
      </c>
      <c r="AJ239" s="71" t="str">
        <f t="shared" ca="1" si="376"/>
        <v/>
      </c>
      <c r="AK239" s="71" t="str">
        <f t="shared" ca="1" si="377"/>
        <v/>
      </c>
      <c r="AL239" s="135"/>
      <c r="AM239" s="51" t="str">
        <f t="shared" ca="1" si="378"/>
        <v/>
      </c>
      <c r="AN239" s="134">
        <f ca="1">IFERROR(VLOOKUP(AM239,'（様式１号）３整理番号表'!$P$5:$R$29,2,FALSE),0)</f>
        <v>0</v>
      </c>
      <c r="AO239" s="52" t="str">
        <f t="shared" ca="1" si="379"/>
        <v/>
      </c>
      <c r="AP239" s="134">
        <f t="shared" ca="1" si="444"/>
        <v>0</v>
      </c>
      <c r="AQ239" s="52" t="str">
        <f t="shared" ca="1" si="380"/>
        <v/>
      </c>
      <c r="AR239" s="23" t="str">
        <f t="shared" ca="1" si="381"/>
        <v/>
      </c>
      <c r="AS239" s="134" t="str">
        <f t="shared" ca="1" si="445"/>
        <v/>
      </c>
      <c r="AT239" s="188" t="str">
        <f t="shared" ca="1" si="382"/>
        <v/>
      </c>
      <c r="AU239" s="55" t="str">
        <f t="shared" ca="1" si="383"/>
        <v/>
      </c>
      <c r="AV239" s="655" t="str">
        <f t="shared" ca="1" si="468"/>
        <v/>
      </c>
      <c r="AW239" s="655" t="str">
        <f t="shared" ca="1" si="467"/>
        <v/>
      </c>
      <c r="AX239" s="655" t="str">
        <f t="shared" ca="1" si="467"/>
        <v/>
      </c>
      <c r="AY239" s="655" t="str">
        <f t="shared" ca="1" si="467"/>
        <v/>
      </c>
      <c r="AZ239" s="655" t="str">
        <f t="shared" ca="1" si="384"/>
        <v/>
      </c>
      <c r="BA239" s="655" t="str">
        <f t="shared" ca="1" si="469"/>
        <v/>
      </c>
      <c r="BB239" s="655" t="str">
        <f t="shared" ca="1" si="469"/>
        <v/>
      </c>
      <c r="BC239" s="655" t="str">
        <f t="shared" ca="1" si="469"/>
        <v/>
      </c>
      <c r="BD239" s="51" t="str">
        <f t="shared" ca="1" si="385"/>
        <v/>
      </c>
      <c r="BE239" s="52" t="str">
        <f t="shared" ca="1" si="386"/>
        <v/>
      </c>
      <c r="BF239" s="136">
        <f ca="1">IF(BD239&lt;&gt;"",INDEX('（様式１号）３整理番号表'!$AB$7:$AQ$12,MATCH(BD239,'（様式１号）３整理番号表'!$AA$7:$AA$12,0),MATCH(BE239,'（様式１号）３整理番号表'!$AB$6:$AQ$6,0)),0)</f>
        <v>0</v>
      </c>
      <c r="BG239" s="71" t="str">
        <f t="shared" ca="1" si="446"/>
        <v/>
      </c>
      <c r="BH239" s="54" t="str">
        <f t="shared" ca="1" si="447"/>
        <v/>
      </c>
      <c r="BI239" s="55" t="str">
        <f t="shared" ca="1" si="387"/>
        <v/>
      </c>
      <c r="BJ239" s="54" t="str">
        <f t="shared" ca="1" si="388"/>
        <v/>
      </c>
      <c r="BK239" s="53" t="str">
        <f t="shared" ca="1" si="389"/>
        <v/>
      </c>
      <c r="BL239" s="56" t="str">
        <f t="shared" ca="1" si="390"/>
        <v/>
      </c>
      <c r="BM239" s="57" t="str">
        <f t="shared" ca="1" si="391"/>
        <v/>
      </c>
      <c r="BN239" s="58" t="str">
        <f t="shared" ca="1" si="392"/>
        <v/>
      </c>
      <c r="BO239" s="56" t="str">
        <f t="shared" ca="1" si="393"/>
        <v/>
      </c>
      <c r="BP239" s="72" t="str">
        <f t="shared" ca="1" si="394"/>
        <v/>
      </c>
      <c r="BQ239" s="70" t="str">
        <f t="shared" ca="1" si="395"/>
        <v/>
      </c>
      <c r="BR239" s="162" t="str">
        <f t="shared" ca="1" si="428"/>
        <v/>
      </c>
      <c r="BS239" s="639" t="str">
        <f t="shared" ca="1" si="396"/>
        <v/>
      </c>
      <c r="BT239" s="51" t="str">
        <f t="shared" ca="1" si="397"/>
        <v/>
      </c>
      <c r="BU239" s="59" t="str">
        <f t="shared" ca="1" si="398"/>
        <v/>
      </c>
      <c r="BV239" s="60" t="str">
        <f t="shared" ca="1" si="399"/>
        <v/>
      </c>
      <c r="BW239" s="328">
        <f ca="1">IF('ポイント要件確認等（個別表）'!AD239=1,ROUNDDOWN('ポイント要件確認等（個別表）'!AV239,-3),IF('ポイント要件確認等（個別表）'!AD239=2,ROUNDDOWN('ポイント要件確認等（個別表）'!BH239,-3),IF('ポイント要件確認等（個別表）'!AD239=3,ROUNDDOWN('ポイント要件確認等（個別表）'!BT239,-3),0)))</f>
        <v>0</v>
      </c>
      <c r="BX239" s="60" t="str">
        <f t="shared" ca="1" si="400"/>
        <v/>
      </c>
      <c r="BY239" s="224" t="e">
        <f t="shared" ca="1" si="448"/>
        <v>#VALUE!</v>
      </c>
      <c r="BZ239" s="224">
        <f t="shared" ca="1" si="449"/>
        <v>0</v>
      </c>
      <c r="CA239" s="60" t="str">
        <f t="shared" ca="1" si="401"/>
        <v/>
      </c>
      <c r="CB239" s="60" t="str">
        <f t="shared" ca="1" si="402"/>
        <v/>
      </c>
      <c r="CC239" s="637"/>
      <c r="CD239" s="60" t="str">
        <f t="shared" ca="1" si="403"/>
        <v/>
      </c>
      <c r="CE239" s="161" t="str">
        <f t="shared" ca="1" si="404"/>
        <v/>
      </c>
      <c r="CF239" s="406" t="str">
        <f t="shared" ca="1" si="405"/>
        <v>含税額</v>
      </c>
      <c r="CG239" s="407" t="str">
        <f t="shared" ca="1" si="406"/>
        <v/>
      </c>
      <c r="CH239" s="137"/>
      <c r="CI239" s="329"/>
      <c r="CJ239" s="214">
        <v>229</v>
      </c>
      <c r="CK239" s="219"/>
      <c r="CL239" s="133"/>
      <c r="CM239" s="134" t="str">
        <f>IFERROR(VLOOKUP(CL239,'（様式１号）３整理番号表'!$T$5:$V$15,2,FALSE),"")</f>
        <v/>
      </c>
      <c r="CN239" s="132"/>
      <c r="CO239" s="134" t="str">
        <f>IFERROR(VLOOKUP(CN239,'（様式１号）３整理番号表'!$T$19:$V$24,2,FALSE),"")</f>
        <v/>
      </c>
      <c r="CP239" s="132"/>
      <c r="CQ239" s="224">
        <f t="shared" si="450"/>
        <v>0</v>
      </c>
      <c r="CR239" s="228">
        <f t="shared" si="451"/>
        <v>0</v>
      </c>
      <c r="CS239" s="336" t="str">
        <f t="shared" ca="1" si="429"/>
        <v/>
      </c>
      <c r="CT239" s="408" t="str">
        <f t="shared" ca="1" si="407"/>
        <v/>
      </c>
      <c r="CU239" s="409" t="str">
        <f t="shared" ca="1" si="430"/>
        <v/>
      </c>
      <c r="CV239" s="237" t="str">
        <f t="shared" ca="1" si="408"/>
        <v/>
      </c>
      <c r="CW239" s="237" t="str">
        <f t="shared" ca="1" si="409"/>
        <v/>
      </c>
      <c r="CX239" s="237" t="str">
        <f t="shared" ca="1" si="410"/>
        <v/>
      </c>
      <c r="CY239" s="237" t="str">
        <f t="shared" ca="1" si="411"/>
        <v/>
      </c>
      <c r="CZ239" s="330" t="str">
        <f ca="1">IFERROR(VLOOKUP($CS239,'（様式１号）３整理番号表'!$Z$19:$AB$32,3,FALSE),"")</f>
        <v/>
      </c>
      <c r="DA239" s="432" t="str">
        <f t="shared" ca="1" si="412"/>
        <v/>
      </c>
      <c r="DB239" s="138"/>
      <c r="DC239" s="302" t="str">
        <f t="shared" ca="1" si="431"/>
        <v/>
      </c>
      <c r="DD239" s="305" t="str">
        <f t="shared" ca="1" si="434"/>
        <v/>
      </c>
      <c r="DE239" s="648" t="str">
        <f t="shared" ca="1" si="435"/>
        <v/>
      </c>
      <c r="DF239" s="648" t="str">
        <f t="shared" ca="1" si="436"/>
        <v/>
      </c>
      <c r="DG239" s="648" t="str">
        <f t="shared" ca="1" si="437"/>
        <v/>
      </c>
      <c r="DH239" s="648" t="str">
        <f t="shared" ca="1" si="438"/>
        <v/>
      </c>
      <c r="DI239" s="310" t="str">
        <f t="shared" ca="1" si="439"/>
        <v/>
      </c>
      <c r="DJ239" s="316" t="str">
        <f t="shared" ca="1" si="413"/>
        <v/>
      </c>
      <c r="DK239" s="138" t="str">
        <f t="shared" ca="1" si="440"/>
        <v/>
      </c>
      <c r="DL239" s="139"/>
      <c r="DM239" s="305"/>
      <c r="DN239" s="140"/>
      <c r="DO239" s="140"/>
      <c r="DP239" s="140"/>
      <c r="DQ239" s="140"/>
      <c r="DR239" s="299" t="str">
        <f>IFERROR(VLOOKUP($DL239,'（様式１号）３整理番号表'!$Z$19:$AB$32,3,FALSE),"")</f>
        <v/>
      </c>
      <c r="DS239" s="318" t="str">
        <f t="shared" si="414"/>
        <v/>
      </c>
      <c r="DT239" s="138"/>
      <c r="DU239" s="141"/>
      <c r="DV239" s="142" t="str">
        <f t="shared" ca="1" si="415"/>
        <v/>
      </c>
      <c r="DX239" s="320">
        <f t="shared" ca="1" si="470"/>
        <v>0</v>
      </c>
      <c r="DY239" s="320">
        <f t="shared" ca="1" si="470"/>
        <v>0</v>
      </c>
      <c r="DZ239" s="320">
        <f t="shared" ca="1" si="470"/>
        <v>0</v>
      </c>
      <c r="EA239" s="320">
        <f t="shared" ca="1" si="470"/>
        <v>0</v>
      </c>
      <c r="EB239" s="320">
        <f t="shared" ca="1" si="470"/>
        <v>0</v>
      </c>
      <c r="EC239" s="320">
        <f t="shared" ca="1" si="470"/>
        <v>0</v>
      </c>
      <c r="ED239" s="320">
        <f t="shared" ca="1" si="470"/>
        <v>0</v>
      </c>
      <c r="EE239" s="320">
        <f t="shared" ca="1" si="470"/>
        <v>0</v>
      </c>
      <c r="EF239" s="320">
        <f t="shared" ca="1" si="470"/>
        <v>0</v>
      </c>
      <c r="EG239" s="320">
        <f t="shared" ca="1" si="470"/>
        <v>0</v>
      </c>
      <c r="EH239" s="320">
        <f t="shared" ca="1" si="470"/>
        <v>0</v>
      </c>
      <c r="EI239" s="320">
        <f t="shared" ca="1" si="470"/>
        <v>0</v>
      </c>
      <c r="EJ239" s="320">
        <f t="shared" ca="1" si="470"/>
        <v>0</v>
      </c>
      <c r="EK239" s="320">
        <f t="shared" ca="1" si="470"/>
        <v>0</v>
      </c>
      <c r="EM239" s="278" t="str">
        <f t="shared" ca="1" si="466"/>
        <v/>
      </c>
      <c r="EN239" s="278" t="str">
        <f t="shared" ca="1" si="432"/>
        <v/>
      </c>
      <c r="EO239" s="278" t="str">
        <f t="shared" ca="1" si="433"/>
        <v/>
      </c>
      <c r="EP239" s="278" t="str">
        <f t="shared" ca="1" si="416"/>
        <v/>
      </c>
      <c r="EQ239" s="278" t="str">
        <f ca="1">IFERROR(INDEX('郵便番号（石川県）'!$A$3:$F$2574,MATCH(INDIRECT("'("&amp;EM239&amp;")'!E7"),'郵便番号（石川県）'!$A$3:$A$2574,0),6),"")</f>
        <v/>
      </c>
      <c r="ER239" s="278" t="str">
        <f ca="1">IFERROR(INDEX('郵便番号（石川県）'!$A$3:$F$2574,MATCH(INDIRECT("'("&amp;$EM239&amp;")'!E7"),'郵便番号（石川県）'!$A$3:$A$2574,0),5),"")</f>
        <v/>
      </c>
      <c r="ES239" s="278" t="str">
        <f t="shared" ca="1" si="417"/>
        <v/>
      </c>
      <c r="ET239" s="278" t="str">
        <f t="shared" ca="1" si="418"/>
        <v/>
      </c>
      <c r="EU239" s="278" t="str">
        <f t="shared" ca="1" si="419"/>
        <v/>
      </c>
      <c r="EV239" s="278" t="str">
        <f t="shared" ca="1" si="420"/>
        <v/>
      </c>
      <c r="EW239" s="278" t="str">
        <f t="shared" ca="1" si="421"/>
        <v/>
      </c>
      <c r="EX239" s="278" t="str">
        <f t="shared" ca="1" si="422"/>
        <v/>
      </c>
      <c r="EY239" s="278" t="str">
        <f t="shared" ca="1" si="423"/>
        <v/>
      </c>
      <c r="EZ239" s="278" t="str">
        <f t="shared" ca="1" si="424"/>
        <v/>
      </c>
      <c r="FA239" s="278" t="str">
        <f t="shared" ca="1" si="425"/>
        <v/>
      </c>
      <c r="FB239" s="661" t="str">
        <f t="shared" ca="1" si="426"/>
        <v/>
      </c>
      <c r="FC239" s="663">
        <v>229</v>
      </c>
      <c r="FD239" s="279" t="str">
        <f t="shared" ca="1" si="427"/>
        <v/>
      </c>
    </row>
    <row r="240" spans="1:160" ht="34.5" customHeight="1" thickTop="1" thickBot="1" x14ac:dyDescent="0.2">
      <c r="A240" s="144"/>
      <c r="B240" s="279"/>
      <c r="C240" s="333"/>
      <c r="D240" s="333"/>
      <c r="E240" s="333"/>
      <c r="F240" s="333"/>
      <c r="G240" s="333"/>
      <c r="H240" s="333"/>
      <c r="I240" s="333"/>
      <c r="J240" s="333"/>
      <c r="K240" s="333"/>
      <c r="L240" s="333"/>
      <c r="M240" s="333"/>
      <c r="N240" s="334"/>
      <c r="O240" s="96"/>
      <c r="P240" s="97"/>
      <c r="Q240" s="98" t="s">
        <v>219</v>
      </c>
      <c r="R240" s="99"/>
      <c r="S240" s="99"/>
      <c r="T240" s="100"/>
      <c r="U240" s="101"/>
      <c r="V240" s="102"/>
      <c r="W240" s="103" t="s">
        <v>47</v>
      </c>
      <c r="X240" s="100"/>
      <c r="Y240" s="104"/>
      <c r="Z240" s="104"/>
      <c r="AA240" s="104" t="s">
        <v>47</v>
      </c>
      <c r="AB240" s="104"/>
      <c r="AC240" s="104" t="s">
        <v>47</v>
      </c>
      <c r="AD240" s="104"/>
      <c r="AE240" s="104" t="s">
        <v>47</v>
      </c>
      <c r="AF240" s="104"/>
      <c r="AG240" s="105" t="s">
        <v>47</v>
      </c>
      <c r="AH240" s="106"/>
      <c r="AI240" s="107"/>
      <c r="AJ240" s="108"/>
      <c r="AK240" s="108"/>
      <c r="AL240" s="108"/>
      <c r="AM240" s="106"/>
      <c r="AN240" s="107"/>
      <c r="AO240" s="107"/>
      <c r="AP240" s="107"/>
      <c r="AQ240" s="107"/>
      <c r="AR240" s="100"/>
      <c r="AS240" s="107"/>
      <c r="AT240" s="109"/>
      <c r="AU240" s="110"/>
      <c r="AV240" s="100"/>
      <c r="AW240" s="100"/>
      <c r="AX240" s="100"/>
      <c r="AY240" s="100"/>
      <c r="AZ240" s="107"/>
      <c r="BA240" s="107"/>
      <c r="BB240" s="107"/>
      <c r="BC240" s="111"/>
      <c r="BD240" s="106"/>
      <c r="BE240" s="107"/>
      <c r="BF240" s="112"/>
      <c r="BG240" s="148"/>
      <c r="BH240" s="111"/>
      <c r="BI240" s="113"/>
      <c r="BJ240" s="111"/>
      <c r="BK240" s="113"/>
      <c r="BL240" s="111"/>
      <c r="BM240" s="114"/>
      <c r="BN240" s="115"/>
      <c r="BO240" s="102"/>
      <c r="BP240" s="116"/>
      <c r="BQ240" s="117"/>
      <c r="BR240" s="163"/>
      <c r="BS240" s="357"/>
      <c r="BT240" s="106"/>
      <c r="BU240" s="118">
        <f ca="1">SUBTOTAL(9,BU11:BU239)</f>
        <v>0</v>
      </c>
      <c r="BV240" s="118">
        <f t="shared" ref="BV240:CC240" ca="1" si="471">SUBTOTAL(9,BV11:BV239)</f>
        <v>0</v>
      </c>
      <c r="BW240" s="118">
        <f t="shared" ca="1" si="471"/>
        <v>0</v>
      </c>
      <c r="BX240" s="118">
        <f t="shared" ca="1" si="471"/>
        <v>0</v>
      </c>
      <c r="BY240" s="118" t="e">
        <f t="shared" ca="1" si="471"/>
        <v>#VALUE!</v>
      </c>
      <c r="BZ240" s="118">
        <f t="shared" ca="1" si="471"/>
        <v>0</v>
      </c>
      <c r="CA240" s="118">
        <f t="shared" ca="1" si="471"/>
        <v>0</v>
      </c>
      <c r="CB240" s="118">
        <f t="shared" ca="1" si="471"/>
        <v>0</v>
      </c>
      <c r="CC240" s="118">
        <f t="shared" si="471"/>
        <v>0</v>
      </c>
      <c r="CD240" s="118">
        <f ca="1">SUBTOTAL(9,CD11:CD239)</f>
        <v>0</v>
      </c>
      <c r="CE240" s="118"/>
      <c r="CF240" s="118">
        <f t="shared" ref="CF240:CG240" ca="1" si="472">SUBTOTAL(9,CF11:CF239)</f>
        <v>0</v>
      </c>
      <c r="CG240" s="118">
        <f t="shared" ca="1" si="472"/>
        <v>0</v>
      </c>
      <c r="CH240" s="120"/>
      <c r="CI240" s="327"/>
      <c r="CJ240" s="215"/>
      <c r="CK240" s="220"/>
      <c r="CL240" s="106"/>
      <c r="CM240" s="107"/>
      <c r="CN240" s="107"/>
      <c r="CO240" s="107"/>
      <c r="CP240" s="107"/>
      <c r="CQ240" s="119"/>
      <c r="CR240" s="221"/>
      <c r="CS240" s="103"/>
      <c r="CT240" s="121"/>
      <c r="CU240" s="122"/>
      <c r="CV240" s="238"/>
      <c r="CW240" s="238"/>
      <c r="CX240" s="238"/>
      <c r="CY240" s="238"/>
      <c r="CZ240" s="297"/>
      <c r="DA240" s="123"/>
      <c r="DB240" s="124"/>
      <c r="DC240" s="303"/>
      <c r="DD240" s="306"/>
      <c r="DE240" s="126"/>
      <c r="DF240" s="126"/>
      <c r="DG240" s="126"/>
      <c r="DH240" s="126"/>
      <c r="DI240" s="311"/>
      <c r="DJ240" s="314"/>
      <c r="DK240" s="124"/>
      <c r="DL240" s="125"/>
      <c r="DM240" s="306"/>
      <c r="DN240" s="126"/>
      <c r="DO240" s="126"/>
      <c r="DP240" s="126"/>
      <c r="DQ240" s="126"/>
      <c r="DR240" s="126"/>
      <c r="DS240" s="123"/>
      <c r="DT240" s="124"/>
      <c r="DU240" s="127"/>
      <c r="DV240" s="128"/>
    </row>
    <row r="241" spans="1:157" ht="12" customHeight="1" x14ac:dyDescent="0.15">
      <c r="A241" s="33"/>
      <c r="B241" s="33"/>
      <c r="C241" s="33"/>
      <c r="D241" s="33"/>
      <c r="E241" s="33"/>
      <c r="F241" s="33"/>
      <c r="G241" s="33"/>
      <c r="H241" s="33"/>
      <c r="I241" s="33"/>
      <c r="J241" s="33"/>
      <c r="K241" s="33"/>
      <c r="L241" s="33"/>
      <c r="M241" s="33"/>
      <c r="N241" s="33"/>
      <c r="Q241" s="26"/>
      <c r="R241" s="26"/>
      <c r="S241" s="26"/>
      <c r="T241" s="26"/>
      <c r="U241" s="26"/>
      <c r="V241" s="26"/>
      <c r="W241" s="26"/>
      <c r="X241" s="26"/>
      <c r="Y241" s="27"/>
      <c r="Z241" s="27"/>
      <c r="AA241" s="28"/>
      <c r="AB241" s="21"/>
      <c r="AC241" s="21"/>
      <c r="AD241" s="21"/>
      <c r="AE241" s="21"/>
      <c r="AF241" s="21"/>
      <c r="AG241" s="21"/>
      <c r="AH241" s="64"/>
      <c r="AI241" s="64"/>
      <c r="AJ241" s="64"/>
      <c r="AK241" s="64"/>
      <c r="AL241" s="64"/>
      <c r="AM241" s="64"/>
      <c r="AN241" s="64"/>
      <c r="AO241" s="64"/>
      <c r="AP241" s="64"/>
      <c r="AQ241" s="64"/>
      <c r="AR241" s="64"/>
      <c r="BS241" s="353"/>
      <c r="BT241" s="64"/>
      <c r="BU241" s="64"/>
      <c r="BV241" s="64"/>
      <c r="BW241" s="64"/>
      <c r="BX241" s="64"/>
      <c r="BY241" s="64"/>
      <c r="BZ241" s="64"/>
      <c r="CA241" s="64"/>
      <c r="CB241" s="152"/>
      <c r="CC241" s="152"/>
      <c r="CD241" s="152"/>
      <c r="CE241" s="152"/>
      <c r="CF241" s="164"/>
      <c r="CK241" s="154"/>
      <c r="CM241" s="154"/>
      <c r="CQ241" s="152"/>
      <c r="CV241" s="235"/>
      <c r="CW241" s="235"/>
      <c r="CX241" s="235"/>
      <c r="CY241" s="235"/>
      <c r="CZ241" s="235"/>
      <c r="DA241" s="159"/>
      <c r="DB241" s="158"/>
      <c r="DC241" s="158"/>
      <c r="DD241" s="159"/>
      <c r="DE241" s="159"/>
      <c r="DF241" s="159"/>
      <c r="DG241" s="159"/>
      <c r="DH241" s="159"/>
      <c r="DI241" s="159"/>
      <c r="DJ241" s="159"/>
      <c r="DK241" s="158"/>
      <c r="DL241" s="158"/>
      <c r="DM241" s="159"/>
      <c r="DN241" s="159"/>
      <c r="DO241" s="159"/>
      <c r="DP241" s="159"/>
      <c r="DQ241" s="159"/>
      <c r="DR241" s="159"/>
      <c r="DS241" s="159"/>
      <c r="DT241" s="158"/>
      <c r="DU241" s="158"/>
      <c r="DV241" s="154"/>
    </row>
    <row r="242" spans="1:157" ht="13.5" customHeight="1" x14ac:dyDescent="0.15">
      <c r="A242" s="33"/>
      <c r="B242" s="33"/>
      <c r="C242" s="33"/>
      <c r="D242" s="33"/>
      <c r="E242" s="33"/>
      <c r="F242" s="33"/>
      <c r="G242" s="33"/>
      <c r="H242" s="33"/>
      <c r="I242" s="33"/>
      <c r="J242" s="33"/>
      <c r="K242" s="33"/>
      <c r="L242" s="33"/>
      <c r="M242" s="33"/>
      <c r="N242" s="33"/>
      <c r="O242" s="708" t="s">
        <v>12</v>
      </c>
      <c r="P242" s="708"/>
      <c r="Q242" s="166" t="s">
        <v>179</v>
      </c>
      <c r="T242" s="167"/>
      <c r="U242" s="167"/>
      <c r="V242" s="168"/>
      <c r="W242" s="65"/>
      <c r="X242" s="65"/>
      <c r="Y242" s="65"/>
      <c r="Z242" s="27"/>
      <c r="AA242" s="28"/>
      <c r="AB242" s="21"/>
      <c r="AC242" s="21"/>
      <c r="AD242" s="21"/>
      <c r="AE242" s="21"/>
      <c r="AF242" s="21"/>
      <c r="AG242" s="21"/>
      <c r="AH242" s="64"/>
      <c r="AI242" s="64"/>
      <c r="AJ242" s="64"/>
      <c r="AK242" s="64"/>
      <c r="AL242" s="64"/>
      <c r="AM242" s="64"/>
      <c r="AN242" s="64"/>
      <c r="AO242" s="64"/>
      <c r="AP242" s="64"/>
      <c r="AQ242" s="64"/>
      <c r="AR242" s="64"/>
      <c r="BS242" s="353"/>
      <c r="BT242" s="64"/>
      <c r="BU242" s="64"/>
      <c r="BV242" s="64"/>
      <c r="BW242" s="64"/>
      <c r="BX242" s="64"/>
      <c r="BY242" s="64"/>
      <c r="BZ242" s="64"/>
      <c r="CA242" s="64"/>
      <c r="CB242" s="152"/>
      <c r="CC242" s="152"/>
      <c r="CD242" s="152"/>
      <c r="CE242" s="152"/>
      <c r="CF242" s="164"/>
      <c r="CK242" s="154"/>
      <c r="CM242" s="154"/>
      <c r="CQ242" s="152"/>
      <c r="CV242" s="235"/>
      <c r="CW242" s="235"/>
      <c r="CX242" s="235"/>
      <c r="CY242" s="235"/>
      <c r="CZ242" s="235"/>
      <c r="DA242" s="159"/>
      <c r="DB242" s="158"/>
      <c r="DC242" s="158"/>
      <c r="DD242" s="159"/>
      <c r="DE242" s="159"/>
      <c r="DF242" s="159"/>
      <c r="DG242" s="159"/>
      <c r="DH242" s="159"/>
      <c r="DI242" s="159"/>
      <c r="DJ242" s="159"/>
      <c r="DK242" s="158"/>
      <c r="DL242" s="158"/>
      <c r="DM242" s="159"/>
      <c r="DN242" s="159"/>
      <c r="DO242" s="159"/>
      <c r="DP242" s="159"/>
      <c r="DQ242" s="159"/>
      <c r="DR242" s="159"/>
      <c r="DS242" s="159"/>
      <c r="DT242" s="158"/>
      <c r="DU242" s="158"/>
      <c r="DV242" s="154"/>
    </row>
    <row r="243" spans="1:157" ht="13.5" customHeight="1" x14ac:dyDescent="0.15">
      <c r="A243" s="33"/>
      <c r="B243" s="33"/>
      <c r="C243" s="33"/>
      <c r="D243" s="33"/>
      <c r="E243" s="33"/>
      <c r="F243" s="33"/>
      <c r="G243" s="33"/>
      <c r="H243" s="33"/>
      <c r="I243" s="33"/>
      <c r="J243" s="33"/>
      <c r="K243" s="33"/>
      <c r="L243" s="33"/>
      <c r="M243" s="33"/>
      <c r="N243" s="33"/>
      <c r="O243" s="152"/>
      <c r="P243" s="152"/>
      <c r="Q243" s="166" t="s">
        <v>180</v>
      </c>
      <c r="T243" s="167"/>
      <c r="U243" s="167"/>
      <c r="V243" s="168"/>
      <c r="W243" s="65"/>
      <c r="X243" s="65"/>
      <c r="Y243" s="65"/>
      <c r="Z243" s="27"/>
      <c r="AA243" s="28"/>
      <c r="AB243" s="21"/>
      <c r="AC243" s="21"/>
      <c r="AD243" s="21"/>
      <c r="AE243" s="21"/>
      <c r="AF243" s="21"/>
      <c r="AG243" s="21"/>
      <c r="AH243" s="64"/>
      <c r="AI243" s="64"/>
      <c r="AJ243" s="64"/>
      <c r="AK243" s="64"/>
      <c r="AL243" s="64"/>
      <c r="AM243" s="64"/>
      <c r="AN243" s="64"/>
      <c r="AO243" s="64"/>
      <c r="AP243" s="64"/>
      <c r="AQ243" s="64"/>
      <c r="AR243" s="64"/>
      <c r="BS243" s="353"/>
      <c r="BT243" s="64"/>
      <c r="BU243" s="64"/>
      <c r="BV243" s="64"/>
      <c r="BW243" s="64"/>
      <c r="BX243" s="64"/>
      <c r="BY243" s="64"/>
      <c r="BZ243" s="64"/>
      <c r="CA243" s="64"/>
      <c r="CB243" s="152"/>
      <c r="CC243" s="152"/>
      <c r="CD243" s="152"/>
      <c r="CE243" s="152"/>
      <c r="CF243" s="164"/>
      <c r="CK243" s="154"/>
      <c r="CM243" s="154"/>
      <c r="CQ243" s="152"/>
      <c r="CV243" s="235"/>
      <c r="CW243" s="235"/>
      <c r="CX243" s="235"/>
      <c r="CY243" s="235"/>
      <c r="CZ243" s="235"/>
      <c r="DA243" s="159"/>
      <c r="DB243" s="158"/>
      <c r="DC243" s="158"/>
      <c r="DD243" s="159"/>
      <c r="DE243" s="159"/>
      <c r="DF243" s="159"/>
      <c r="DG243" s="159"/>
      <c r="DH243" s="159"/>
      <c r="DI243" s="159"/>
      <c r="DJ243" s="159"/>
      <c r="DK243" s="158"/>
      <c r="DL243" s="158"/>
      <c r="DM243" s="159"/>
      <c r="DN243" s="159"/>
      <c r="DO243" s="159"/>
      <c r="DP243" s="159"/>
      <c r="DQ243" s="159"/>
      <c r="DR243" s="159"/>
      <c r="DS243" s="159"/>
      <c r="DT243" s="158"/>
      <c r="DU243" s="158"/>
      <c r="DV243" s="154"/>
    </row>
    <row r="244" spans="1:157" ht="13.5" customHeight="1" x14ac:dyDescent="0.15">
      <c r="A244" s="33"/>
      <c r="B244" s="33"/>
      <c r="C244" s="33"/>
      <c r="D244" s="33"/>
      <c r="E244" s="33"/>
      <c r="F244" s="33"/>
      <c r="G244" s="33"/>
      <c r="H244" s="33"/>
      <c r="I244" s="33"/>
      <c r="J244" s="33"/>
      <c r="K244" s="33"/>
      <c r="L244" s="33"/>
      <c r="M244" s="33"/>
      <c r="N244" s="33"/>
      <c r="O244" s="152"/>
      <c r="P244" s="152"/>
      <c r="Q244" s="166" t="s">
        <v>223</v>
      </c>
      <c r="T244" s="167"/>
      <c r="U244" s="167"/>
      <c r="V244" s="168"/>
      <c r="W244" s="65"/>
      <c r="X244" s="65"/>
      <c r="Y244" s="65"/>
      <c r="Z244" s="27"/>
      <c r="AA244" s="28"/>
      <c r="AB244" s="21"/>
      <c r="AC244" s="21"/>
      <c r="AD244" s="21"/>
      <c r="AE244" s="21"/>
      <c r="AF244" s="21"/>
      <c r="AG244" s="21"/>
      <c r="AH244" s="64"/>
      <c r="AI244" s="64"/>
      <c r="AJ244" s="64"/>
      <c r="AK244" s="64"/>
      <c r="AL244" s="64"/>
      <c r="AM244" s="64"/>
      <c r="AN244" s="64"/>
      <c r="AO244" s="64"/>
      <c r="AP244" s="64"/>
      <c r="AQ244" s="64"/>
      <c r="AR244" s="64"/>
      <c r="BS244" s="353"/>
      <c r="BT244" s="64"/>
      <c r="BU244" s="64"/>
      <c r="BV244" s="64"/>
      <c r="BW244" s="64"/>
      <c r="BX244" s="64"/>
      <c r="BY244" s="64"/>
      <c r="BZ244" s="64"/>
      <c r="CA244" s="64"/>
      <c r="CB244" s="152"/>
      <c r="CC244" s="152"/>
      <c r="CD244" s="152"/>
      <c r="CE244" s="152"/>
      <c r="CF244" s="164"/>
      <c r="CK244" s="154"/>
      <c r="CM244" s="154"/>
      <c r="CQ244" s="152"/>
      <c r="CV244" s="235"/>
      <c r="CW244" s="235"/>
      <c r="CX244" s="235"/>
      <c r="CY244" s="235"/>
      <c r="CZ244" s="235"/>
      <c r="DA244" s="159"/>
      <c r="DB244" s="158"/>
      <c r="DC244" s="158"/>
      <c r="DD244" s="159"/>
      <c r="DE244" s="159"/>
      <c r="DF244" s="159"/>
      <c r="DG244" s="159"/>
      <c r="DH244" s="159"/>
      <c r="DI244" s="159"/>
      <c r="DJ244" s="159"/>
      <c r="DK244" s="158"/>
      <c r="DL244" s="158"/>
      <c r="DM244" s="159"/>
      <c r="DN244" s="159"/>
      <c r="DO244" s="159"/>
      <c r="DP244" s="159"/>
      <c r="DQ244" s="159"/>
      <c r="DR244" s="159"/>
      <c r="DS244" s="159"/>
      <c r="DT244" s="158"/>
      <c r="DU244" s="158"/>
      <c r="DV244" s="154"/>
    </row>
    <row r="245" spans="1:157" ht="13.5" customHeight="1" x14ac:dyDescent="0.15">
      <c r="A245" s="34"/>
      <c r="B245" s="34"/>
      <c r="C245" s="34"/>
      <c r="D245" s="34"/>
      <c r="E245" s="34"/>
      <c r="F245" s="34"/>
      <c r="G245" s="34"/>
      <c r="H245" s="35"/>
      <c r="I245" s="34"/>
      <c r="J245" s="34"/>
      <c r="K245" s="34"/>
      <c r="L245" s="35"/>
      <c r="M245" s="35"/>
      <c r="N245" s="146"/>
      <c r="O245" s="152"/>
      <c r="P245" s="152"/>
      <c r="Q245" s="166" t="s">
        <v>224</v>
      </c>
      <c r="T245" s="167"/>
      <c r="U245" s="167"/>
      <c r="V245" s="168"/>
      <c r="W245" s="65"/>
      <c r="X245" s="65"/>
      <c r="Y245" s="65"/>
      <c r="Z245" s="27"/>
      <c r="AA245" s="28"/>
      <c r="AB245" s="21"/>
      <c r="AC245" s="21"/>
      <c r="AD245" s="21"/>
      <c r="AE245" s="21"/>
      <c r="AF245" s="21"/>
      <c r="AG245" s="21"/>
      <c r="AH245" s="64"/>
      <c r="AI245" s="64"/>
      <c r="AJ245" s="64"/>
      <c r="AK245" s="64"/>
      <c r="AL245" s="64"/>
      <c r="AM245" s="64"/>
      <c r="AN245" s="64"/>
      <c r="AO245" s="64"/>
      <c r="AP245" s="64"/>
      <c r="AQ245" s="64"/>
      <c r="AR245" s="64"/>
      <c r="BS245" s="353"/>
      <c r="BT245" s="64"/>
      <c r="BU245" s="64"/>
      <c r="BV245" s="64"/>
      <c r="BW245" s="64"/>
      <c r="BX245" s="64"/>
      <c r="BY245" s="64"/>
      <c r="BZ245" s="64"/>
      <c r="CA245" s="64"/>
      <c r="CB245" s="152"/>
      <c r="CC245" s="152"/>
      <c r="CD245" s="152"/>
      <c r="CE245" s="152"/>
      <c r="CF245" s="164"/>
      <c r="CK245" s="154"/>
      <c r="CM245" s="154"/>
      <c r="CQ245" s="152"/>
      <c r="CV245" s="235"/>
      <c r="CW245" s="235"/>
      <c r="CX245" s="235"/>
      <c r="CY245" s="235"/>
      <c r="CZ245" s="235"/>
      <c r="DA245" s="159"/>
      <c r="DB245" s="158"/>
      <c r="DC245" s="158"/>
      <c r="DD245" s="159"/>
      <c r="DE245" s="159"/>
      <c r="DF245" s="159"/>
      <c r="DG245" s="159"/>
      <c r="DH245" s="159"/>
      <c r="DI245" s="159"/>
      <c r="DJ245" s="159"/>
      <c r="DK245" s="158"/>
      <c r="DL245" s="158"/>
      <c r="DM245" s="159"/>
      <c r="DN245" s="159"/>
      <c r="DO245" s="159"/>
      <c r="DP245" s="159"/>
      <c r="DQ245" s="159"/>
      <c r="DR245" s="159"/>
      <c r="DS245" s="159"/>
      <c r="DT245" s="158"/>
      <c r="DU245" s="158"/>
      <c r="DV245" s="154"/>
    </row>
    <row r="246" spans="1:157" ht="13.5" customHeight="1" x14ac:dyDescent="0.15">
      <c r="O246" s="152"/>
      <c r="P246" s="152"/>
      <c r="Q246" s="166" t="s">
        <v>225</v>
      </c>
      <c r="T246" s="167"/>
      <c r="U246" s="167"/>
      <c r="V246" s="168"/>
      <c r="W246" s="65"/>
      <c r="X246" s="65"/>
      <c r="Y246" s="65"/>
      <c r="Z246" s="27"/>
      <c r="AA246" s="28"/>
      <c r="AB246" s="21"/>
      <c r="AC246" s="21"/>
      <c r="AD246" s="21"/>
      <c r="AE246" s="21"/>
      <c r="AF246" s="21"/>
      <c r="AG246" s="21"/>
      <c r="AH246" s="64"/>
      <c r="AI246" s="64"/>
      <c r="AJ246" s="64"/>
      <c r="AK246" s="64"/>
      <c r="AL246" s="64"/>
      <c r="AM246" s="64"/>
      <c r="AN246" s="64"/>
      <c r="AO246" s="64"/>
      <c r="AP246" s="64"/>
      <c r="AQ246" s="64"/>
      <c r="AR246" s="64"/>
      <c r="BS246" s="353"/>
      <c r="BT246" s="64"/>
      <c r="BU246" s="64"/>
      <c r="BV246" s="64"/>
      <c r="BW246" s="64"/>
      <c r="BX246" s="64"/>
      <c r="BY246" s="64"/>
      <c r="BZ246" s="64"/>
      <c r="CA246" s="64"/>
      <c r="CB246" s="152"/>
      <c r="CC246" s="152"/>
      <c r="CD246" s="152"/>
      <c r="CE246" s="152"/>
      <c r="CF246" s="164"/>
      <c r="CK246" s="154"/>
      <c r="CM246" s="154"/>
      <c r="CQ246" s="152"/>
      <c r="CV246" s="235"/>
      <c r="CW246" s="235"/>
      <c r="CX246" s="235"/>
      <c r="CY246" s="235"/>
      <c r="CZ246" s="235"/>
      <c r="DA246" s="159"/>
      <c r="DB246" s="158"/>
      <c r="DC246" s="158"/>
      <c r="DD246" s="159"/>
      <c r="DE246" s="159"/>
      <c r="DF246" s="159"/>
      <c r="DG246" s="159"/>
      <c r="DH246" s="159"/>
      <c r="DI246" s="159"/>
      <c r="DJ246" s="159"/>
      <c r="DK246" s="158"/>
      <c r="DL246" s="158"/>
      <c r="DM246" s="159"/>
      <c r="DN246" s="159"/>
      <c r="DO246" s="159"/>
      <c r="DP246" s="159"/>
      <c r="DQ246" s="159"/>
      <c r="DR246" s="159"/>
      <c r="DS246" s="159"/>
      <c r="DT246" s="158"/>
      <c r="DU246" s="158"/>
      <c r="DV246" s="154"/>
    </row>
    <row r="247" spans="1:157" s="149" customFormat="1" ht="13.5" customHeight="1" x14ac:dyDescent="0.15">
      <c r="A247" s="1"/>
      <c r="B247" s="1"/>
      <c r="C247" s="1"/>
      <c r="D247" s="1"/>
      <c r="E247" s="36"/>
      <c r="F247" s="36"/>
      <c r="G247" s="36"/>
      <c r="H247" s="34"/>
      <c r="I247" s="34"/>
      <c r="J247" s="34"/>
      <c r="K247" s="34"/>
      <c r="L247" s="1"/>
      <c r="M247" s="1"/>
      <c r="N247" s="1"/>
      <c r="O247" s="152"/>
      <c r="P247" s="152"/>
      <c r="Q247" s="166" t="s">
        <v>226</v>
      </c>
      <c r="T247" s="167"/>
      <c r="U247" s="167"/>
      <c r="V247" s="168"/>
      <c r="W247" s="65"/>
      <c r="X247" s="65"/>
      <c r="Y247" s="65"/>
      <c r="Z247" s="27"/>
      <c r="AA247" s="28"/>
      <c r="AB247" s="21"/>
      <c r="AC247" s="21"/>
      <c r="AD247" s="21"/>
      <c r="AE247" s="21"/>
      <c r="AF247" s="21"/>
      <c r="AG247" s="21"/>
      <c r="AH247" s="64"/>
      <c r="AI247" s="64"/>
      <c r="AJ247" s="64"/>
      <c r="AK247" s="64"/>
      <c r="AL247" s="64"/>
      <c r="AM247" s="64"/>
      <c r="AN247" s="64"/>
      <c r="AO247" s="64"/>
      <c r="AP247" s="64"/>
      <c r="AQ247" s="64"/>
      <c r="AR247" s="64"/>
      <c r="AS247" s="154"/>
      <c r="AT247" s="152"/>
      <c r="AU247" s="152"/>
      <c r="AV247" s="152"/>
      <c r="AW247" s="152"/>
      <c r="AX247" s="152"/>
      <c r="AY247" s="152"/>
      <c r="AZ247" s="152"/>
      <c r="BA247" s="152"/>
      <c r="BB247" s="152"/>
      <c r="BC247" s="152"/>
      <c r="BD247" s="152"/>
      <c r="BE247" s="152"/>
      <c r="BF247" s="153"/>
      <c r="BG247" s="153"/>
      <c r="BH247" s="152"/>
      <c r="BI247" s="152"/>
      <c r="BJ247" s="152"/>
      <c r="BK247" s="152"/>
      <c r="BL247" s="152"/>
      <c r="BM247" s="152"/>
      <c r="BN247" s="152"/>
      <c r="BO247" s="152"/>
      <c r="BP247" s="152"/>
      <c r="BQ247" s="154"/>
      <c r="BR247" s="152"/>
      <c r="BS247" s="353"/>
      <c r="BT247" s="64"/>
      <c r="BU247" s="64"/>
      <c r="BV247" s="64"/>
      <c r="BW247" s="64"/>
      <c r="BX247" s="64"/>
      <c r="BY247" s="64"/>
      <c r="BZ247" s="64"/>
      <c r="CA247" s="64"/>
      <c r="CB247" s="152"/>
      <c r="CC247" s="152"/>
      <c r="CD247" s="152"/>
      <c r="CE247" s="152"/>
      <c r="CF247" s="164"/>
      <c r="CG247" s="152"/>
      <c r="CH247" s="152"/>
      <c r="CI247" s="152"/>
      <c r="CJ247" s="152"/>
      <c r="CK247" s="154"/>
      <c r="CL247" s="154"/>
      <c r="CM247" s="154"/>
      <c r="CN247" s="154"/>
      <c r="CO247" s="154"/>
      <c r="CP247" s="154"/>
      <c r="CQ247" s="152"/>
      <c r="CR247" s="154"/>
      <c r="CS247" s="22"/>
      <c r="CT247" s="22"/>
      <c r="CU247" s="165"/>
      <c r="CV247" s="233"/>
      <c r="CW247" s="233"/>
      <c r="CX247" s="233"/>
      <c r="CY247" s="233"/>
      <c r="CZ247" s="294"/>
      <c r="DA247" s="165"/>
      <c r="DB247" s="22"/>
      <c r="DC247" s="66"/>
      <c r="DD247" s="165"/>
      <c r="DE247" s="165"/>
      <c r="DF247" s="165"/>
      <c r="DG247" s="165"/>
      <c r="DH247" s="165"/>
      <c r="DI247" s="312"/>
      <c r="DJ247" s="312"/>
      <c r="DK247" s="22"/>
      <c r="DL247" s="22"/>
      <c r="DM247" s="165"/>
      <c r="DN247" s="165"/>
      <c r="DO247" s="165"/>
      <c r="DP247" s="165"/>
      <c r="DQ247" s="165"/>
      <c r="DR247" s="165"/>
      <c r="DS247" s="165"/>
      <c r="DT247" s="22"/>
      <c r="DU247" s="22"/>
      <c r="DV247" s="154"/>
      <c r="EW247" s="169"/>
      <c r="EX247" s="169"/>
      <c r="EY247" s="169"/>
      <c r="EZ247" s="169"/>
      <c r="FA247" s="169"/>
    </row>
    <row r="248" spans="1:157" s="149" customFormat="1" ht="13.5" customHeight="1" x14ac:dyDescent="0.15">
      <c r="A248" s="1"/>
      <c r="B248" s="1"/>
      <c r="C248" s="1"/>
      <c r="D248" s="1"/>
      <c r="E248" s="36"/>
      <c r="F248" s="36"/>
      <c r="G248" s="36"/>
      <c r="H248" s="34"/>
      <c r="I248" s="34"/>
      <c r="J248" s="34"/>
      <c r="K248" s="34"/>
      <c r="L248" s="1"/>
      <c r="M248" s="1"/>
      <c r="N248" s="1"/>
      <c r="O248" s="152"/>
      <c r="P248" s="152"/>
      <c r="Q248" s="166" t="s">
        <v>227</v>
      </c>
      <c r="T248" s="167"/>
      <c r="U248" s="167"/>
      <c r="V248" s="168"/>
      <c r="W248" s="65"/>
      <c r="X248" s="65"/>
      <c r="Y248" s="65"/>
      <c r="Z248" s="27"/>
      <c r="AA248" s="28"/>
      <c r="AB248" s="21"/>
      <c r="AC248" s="21"/>
      <c r="AD248" s="21"/>
      <c r="AE248" s="21"/>
      <c r="AF248" s="21"/>
      <c r="AG248" s="21"/>
      <c r="AH248" s="64"/>
      <c r="AI248" s="64"/>
      <c r="AJ248" s="64"/>
      <c r="AK248" s="64"/>
      <c r="AL248" s="64"/>
      <c r="AM248" s="64"/>
      <c r="AN248" s="64"/>
      <c r="AO248" s="64"/>
      <c r="AP248" s="64"/>
      <c r="AQ248" s="64"/>
      <c r="AR248" s="64"/>
      <c r="AS248" s="154"/>
      <c r="AT248" s="152"/>
      <c r="AU248" s="152"/>
      <c r="AV248" s="152"/>
      <c r="AW248" s="152"/>
      <c r="AX248" s="152"/>
      <c r="AY248" s="152"/>
      <c r="AZ248" s="152"/>
      <c r="BA248" s="152"/>
      <c r="BB248" s="152"/>
      <c r="BC248" s="152"/>
      <c r="BD248" s="152"/>
      <c r="BE248" s="152"/>
      <c r="BF248" s="153"/>
      <c r="BG248" s="153"/>
      <c r="BH248" s="152"/>
      <c r="BI248" s="152"/>
      <c r="BJ248" s="152"/>
      <c r="BK248" s="152"/>
      <c r="BL248" s="152"/>
      <c r="BM248" s="152"/>
      <c r="BN248" s="152"/>
      <c r="BO248" s="152"/>
      <c r="BP248" s="152"/>
      <c r="BQ248" s="154"/>
      <c r="BR248" s="152"/>
      <c r="BS248" s="353"/>
      <c r="BT248" s="64"/>
      <c r="BU248" s="64"/>
      <c r="BV248" s="64"/>
      <c r="BW248" s="64"/>
      <c r="BX248" s="64"/>
      <c r="BY248" s="64"/>
      <c r="BZ248" s="64"/>
      <c r="CA248" s="64"/>
      <c r="CB248" s="152"/>
      <c r="CC248" s="152"/>
      <c r="CD248" s="152"/>
      <c r="CE248" s="152"/>
      <c r="CF248" s="164"/>
      <c r="CG248" s="152"/>
      <c r="CH248" s="152"/>
      <c r="CI248" s="152"/>
      <c r="CJ248" s="152"/>
      <c r="CK248" s="154"/>
      <c r="CL248" s="154"/>
      <c r="CM248" s="154"/>
      <c r="CN248" s="154"/>
      <c r="CO248" s="154"/>
      <c r="CP248" s="154"/>
      <c r="CQ248" s="152"/>
      <c r="CR248" s="154"/>
      <c r="CS248" s="22"/>
      <c r="CT248" s="22"/>
      <c r="CU248" s="165"/>
      <c r="CV248" s="233"/>
      <c r="CW248" s="233"/>
      <c r="CX248" s="233"/>
      <c r="CY248" s="233"/>
      <c r="CZ248" s="294"/>
      <c r="DA248" s="165"/>
      <c r="DB248" s="22"/>
      <c r="DC248" s="66"/>
      <c r="DD248" s="165"/>
      <c r="DE248" s="165"/>
      <c r="DF248" s="165"/>
      <c r="DG248" s="165"/>
      <c r="DH248" s="165"/>
      <c r="DI248" s="312"/>
      <c r="DJ248" s="312"/>
      <c r="DK248" s="22"/>
      <c r="DL248" s="22"/>
      <c r="DM248" s="165"/>
      <c r="DN248" s="165"/>
      <c r="DO248" s="165"/>
      <c r="DP248" s="165"/>
      <c r="DQ248" s="165"/>
      <c r="DR248" s="165"/>
      <c r="DS248" s="165"/>
      <c r="DT248" s="22"/>
      <c r="DU248" s="22"/>
      <c r="DV248" s="154"/>
      <c r="EW248" s="169"/>
      <c r="EX248" s="169"/>
      <c r="EY248" s="169"/>
      <c r="EZ248" s="169"/>
      <c r="FA248" s="169"/>
    </row>
    <row r="249" spans="1:157" s="149" customFormat="1" ht="13.5" customHeight="1" x14ac:dyDescent="0.15">
      <c r="A249" s="1"/>
      <c r="B249" s="1"/>
      <c r="C249" s="1"/>
      <c r="D249" s="1"/>
      <c r="E249" s="36"/>
      <c r="F249" s="36"/>
      <c r="G249" s="36"/>
      <c r="H249" s="34"/>
      <c r="I249" s="34"/>
      <c r="J249" s="34"/>
      <c r="K249" s="34"/>
      <c r="L249" s="1"/>
      <c r="M249" s="1"/>
      <c r="N249" s="1"/>
      <c r="O249" s="154"/>
      <c r="P249" s="154"/>
      <c r="Q249" s="149" t="s">
        <v>256</v>
      </c>
      <c r="T249" s="167"/>
      <c r="U249" s="167"/>
      <c r="V249" s="168"/>
      <c r="W249" s="64"/>
      <c r="X249" s="64"/>
      <c r="Y249" s="64"/>
      <c r="Z249" s="66"/>
      <c r="AA249" s="144"/>
      <c r="AB249" s="144"/>
      <c r="AC249" s="144"/>
      <c r="AD249" s="144"/>
      <c r="AE249" s="144"/>
      <c r="AF249" s="144"/>
      <c r="AG249" s="144"/>
      <c r="AH249" s="64"/>
      <c r="AI249" s="64"/>
      <c r="AJ249" s="64"/>
      <c r="AK249" s="64"/>
      <c r="AL249" s="64"/>
      <c r="AM249" s="64"/>
      <c r="AN249" s="64"/>
      <c r="AO249" s="64"/>
      <c r="AP249" s="64"/>
      <c r="AQ249" s="64"/>
      <c r="AR249" s="64"/>
      <c r="AS249" s="154"/>
      <c r="AT249" s="152"/>
      <c r="AU249" s="152"/>
      <c r="AV249" s="152"/>
      <c r="AW249" s="152"/>
      <c r="AX249" s="152"/>
      <c r="AY249" s="152"/>
      <c r="AZ249" s="152"/>
      <c r="BA249" s="152"/>
      <c r="BB249" s="152"/>
      <c r="BC249" s="152"/>
      <c r="BD249" s="152"/>
      <c r="BE249" s="152"/>
      <c r="BF249" s="153"/>
      <c r="BG249" s="153"/>
      <c r="BH249" s="152"/>
      <c r="BI249" s="152"/>
      <c r="BJ249" s="152"/>
      <c r="BK249" s="152"/>
      <c r="BL249" s="152"/>
      <c r="BM249" s="152"/>
      <c r="BN249" s="152"/>
      <c r="BO249" s="152"/>
      <c r="BP249" s="152"/>
      <c r="BQ249" s="154"/>
      <c r="BR249" s="152"/>
      <c r="BS249" s="353"/>
      <c r="BT249" s="64"/>
      <c r="BU249" s="64"/>
      <c r="BV249" s="64"/>
      <c r="BW249" s="64"/>
      <c r="BX249" s="64"/>
      <c r="BY249" s="64"/>
      <c r="BZ249" s="64"/>
      <c r="CA249" s="64"/>
      <c r="CB249" s="154"/>
      <c r="CC249" s="154"/>
      <c r="CD249" s="154"/>
      <c r="CE249" s="154"/>
      <c r="CF249" s="154"/>
      <c r="CG249" s="152"/>
      <c r="CH249" s="152"/>
      <c r="CI249" s="152"/>
      <c r="CJ249" s="152"/>
      <c r="CK249" s="152"/>
      <c r="CL249" s="154"/>
      <c r="CM249" s="154"/>
      <c r="CN249" s="154"/>
      <c r="CO249" s="154"/>
      <c r="CP249" s="64"/>
      <c r="CQ249" s="64"/>
      <c r="CR249" s="154"/>
      <c r="CS249" s="22"/>
      <c r="CT249" s="22"/>
      <c r="CU249" s="165"/>
      <c r="CV249" s="233"/>
      <c r="CW249" s="233"/>
      <c r="CX249" s="233"/>
      <c r="CY249" s="233"/>
      <c r="CZ249" s="294"/>
      <c r="DA249" s="165"/>
      <c r="DB249" s="22"/>
      <c r="DC249" s="66"/>
      <c r="DD249" s="165"/>
      <c r="DE249" s="165"/>
      <c r="DF249" s="165"/>
      <c r="DG249" s="165"/>
      <c r="DH249" s="165"/>
      <c r="DI249" s="312"/>
      <c r="DJ249" s="312"/>
      <c r="DK249" s="22"/>
      <c r="DL249" s="22"/>
      <c r="DM249" s="165"/>
      <c r="DN249" s="165"/>
      <c r="DO249" s="165"/>
      <c r="DP249" s="165"/>
      <c r="DQ249" s="165"/>
      <c r="DR249" s="165"/>
      <c r="DS249" s="165"/>
      <c r="DT249" s="22"/>
      <c r="DU249" s="22"/>
      <c r="DV249" s="154"/>
      <c r="EW249" s="169"/>
      <c r="EX249" s="169"/>
      <c r="EY249" s="169"/>
      <c r="EZ249" s="169"/>
      <c r="FA249" s="169"/>
    </row>
    <row r="250" spans="1:157" s="149" customFormat="1" ht="13.5" customHeight="1" x14ac:dyDescent="0.15">
      <c r="A250" s="1"/>
      <c r="B250" s="1"/>
      <c r="C250" s="1"/>
      <c r="D250" s="1"/>
      <c r="E250" s="36"/>
      <c r="F250" s="36"/>
      <c r="G250" s="36"/>
      <c r="H250" s="34"/>
      <c r="I250" s="34"/>
      <c r="J250" s="34"/>
      <c r="K250" s="34"/>
      <c r="L250" s="1"/>
      <c r="M250" s="1"/>
      <c r="N250" s="1"/>
      <c r="O250" s="154"/>
      <c r="P250" s="154"/>
      <c r="Q250" s="149" t="s">
        <v>257</v>
      </c>
      <c r="T250" s="167"/>
      <c r="U250" s="167"/>
      <c r="V250" s="168"/>
      <c r="W250" s="64"/>
      <c r="X250" s="64"/>
      <c r="Y250" s="64"/>
      <c r="Z250" s="169"/>
      <c r="AB250" s="169"/>
      <c r="AC250" s="169"/>
      <c r="AD250" s="169"/>
      <c r="AE250" s="169"/>
      <c r="AG250" s="170"/>
      <c r="AH250" s="64"/>
      <c r="AI250" s="64"/>
      <c r="AJ250" s="64"/>
      <c r="AK250" s="64"/>
      <c r="AL250" s="64"/>
      <c r="AM250" s="64"/>
      <c r="AN250" s="64"/>
      <c r="AO250" s="64"/>
      <c r="AP250" s="64"/>
      <c r="AQ250" s="64"/>
      <c r="AR250" s="64"/>
      <c r="AS250" s="154"/>
      <c r="AT250" s="152"/>
      <c r="AU250" s="152"/>
      <c r="AV250" s="152"/>
      <c r="AW250" s="152"/>
      <c r="AX250" s="152"/>
      <c r="AY250" s="152"/>
      <c r="AZ250" s="152"/>
      <c r="BA250" s="152"/>
      <c r="BB250" s="152"/>
      <c r="BC250" s="152"/>
      <c r="BD250" s="152"/>
      <c r="BE250" s="152"/>
      <c r="BF250" s="153"/>
      <c r="BG250" s="153"/>
      <c r="BH250" s="152"/>
      <c r="BI250" s="152"/>
      <c r="BJ250" s="152"/>
      <c r="BK250" s="152"/>
      <c r="BL250" s="152"/>
      <c r="BM250" s="152"/>
      <c r="BN250" s="152"/>
      <c r="BO250" s="152"/>
      <c r="BP250" s="152"/>
      <c r="BQ250" s="154"/>
      <c r="BR250" s="152"/>
      <c r="BS250" s="353"/>
      <c r="BT250" s="64"/>
      <c r="BU250" s="64"/>
      <c r="BV250" s="64"/>
      <c r="BW250" s="64"/>
      <c r="BX250" s="64"/>
      <c r="BY250" s="64"/>
      <c r="BZ250" s="64"/>
      <c r="CA250" s="64"/>
      <c r="CB250" s="154"/>
      <c r="CC250" s="154"/>
      <c r="CD250" s="154"/>
      <c r="CE250" s="154"/>
      <c r="CF250" s="154"/>
      <c r="CG250" s="152"/>
      <c r="CH250" s="152"/>
      <c r="CI250" s="152"/>
      <c r="CJ250" s="152"/>
      <c r="CK250" s="152"/>
      <c r="CL250" s="154"/>
      <c r="CM250" s="154"/>
      <c r="CN250" s="154"/>
      <c r="CO250" s="154"/>
      <c r="CP250" s="64"/>
      <c r="CQ250" s="64"/>
      <c r="CR250" s="154"/>
      <c r="CS250" s="169"/>
      <c r="CT250" s="169"/>
      <c r="CU250" s="169"/>
      <c r="CV250" s="232"/>
      <c r="CW250" s="232"/>
      <c r="CX250" s="232"/>
      <c r="CY250" s="232"/>
      <c r="CZ250" s="232"/>
      <c r="DA250" s="169"/>
      <c r="DB250" s="169"/>
      <c r="DC250" s="169"/>
      <c r="DD250" s="169"/>
      <c r="DE250" s="169"/>
      <c r="DF250" s="169"/>
      <c r="DG250" s="169"/>
      <c r="DH250" s="169"/>
      <c r="DI250" s="169"/>
      <c r="DJ250" s="169"/>
      <c r="DK250" s="169"/>
      <c r="DL250" s="169"/>
      <c r="DM250" s="169"/>
      <c r="DN250" s="169"/>
      <c r="DO250" s="169"/>
      <c r="DP250" s="169"/>
      <c r="DQ250" s="169"/>
      <c r="DR250" s="169"/>
      <c r="DS250" s="169"/>
      <c r="DT250" s="169"/>
      <c r="DV250" s="154"/>
      <c r="EW250" s="169"/>
      <c r="EX250" s="169"/>
      <c r="EY250" s="169"/>
      <c r="EZ250" s="169"/>
      <c r="FA250" s="169"/>
    </row>
    <row r="251" spans="1:157" s="149" customFormat="1" ht="13.5" customHeight="1" x14ac:dyDescent="0.15">
      <c r="A251" s="1"/>
      <c r="B251" s="1"/>
      <c r="C251" s="1"/>
      <c r="D251" s="1"/>
      <c r="E251" s="36"/>
      <c r="F251" s="36"/>
      <c r="G251" s="36"/>
      <c r="H251" s="34"/>
      <c r="I251" s="34"/>
      <c r="J251" s="34"/>
      <c r="K251" s="34"/>
      <c r="L251" s="1"/>
      <c r="M251" s="1"/>
      <c r="N251" s="1"/>
      <c r="O251" s="152"/>
      <c r="P251" s="152"/>
      <c r="Q251" s="166" t="s">
        <v>234</v>
      </c>
      <c r="T251" s="167"/>
      <c r="U251" s="167"/>
      <c r="V251" s="168"/>
      <c r="W251" s="65"/>
      <c r="X251" s="65"/>
      <c r="Y251" s="65"/>
      <c r="Z251" s="22"/>
      <c r="AA251" s="22"/>
      <c r="AB251" s="22"/>
      <c r="AC251" s="22"/>
      <c r="AD251" s="22"/>
      <c r="AE251" s="22"/>
      <c r="AF251" s="22"/>
      <c r="AG251" s="22"/>
      <c r="AH251" s="64"/>
      <c r="AI251" s="64"/>
      <c r="AJ251" s="64"/>
      <c r="AK251" s="64"/>
      <c r="AL251" s="64"/>
      <c r="AM251" s="64"/>
      <c r="AN251" s="64"/>
      <c r="AO251" s="64"/>
      <c r="AP251" s="64"/>
      <c r="AQ251" s="64"/>
      <c r="AR251" s="64"/>
      <c r="AS251" s="154"/>
      <c r="AT251" s="152"/>
      <c r="AU251" s="152"/>
      <c r="AV251" s="152"/>
      <c r="AW251" s="152"/>
      <c r="AX251" s="152"/>
      <c r="AY251" s="152"/>
      <c r="AZ251" s="152"/>
      <c r="BA251" s="152"/>
      <c r="BB251" s="152"/>
      <c r="BC251" s="152"/>
      <c r="BD251" s="152"/>
      <c r="BE251" s="152"/>
      <c r="BF251" s="153"/>
      <c r="BG251" s="153"/>
      <c r="BH251" s="152"/>
      <c r="BI251" s="152"/>
      <c r="BJ251" s="152"/>
      <c r="BK251" s="152"/>
      <c r="BL251" s="152"/>
      <c r="BM251" s="152"/>
      <c r="BN251" s="152"/>
      <c r="BO251" s="152"/>
      <c r="BP251" s="152"/>
      <c r="BQ251" s="154"/>
      <c r="BR251" s="152"/>
      <c r="BS251" s="353"/>
      <c r="BT251" s="64"/>
      <c r="BU251" s="64"/>
      <c r="BV251" s="64"/>
      <c r="BW251" s="64"/>
      <c r="BX251" s="64"/>
      <c r="BY251" s="64"/>
      <c r="BZ251" s="64"/>
      <c r="CA251" s="64"/>
      <c r="CB251" s="152"/>
      <c r="CC251" s="152"/>
      <c r="CD251" s="152"/>
      <c r="CE251" s="152"/>
      <c r="CF251" s="164"/>
      <c r="CG251" s="152"/>
      <c r="CH251" s="152"/>
      <c r="CI251" s="152"/>
      <c r="CJ251" s="152"/>
      <c r="CK251" s="154"/>
      <c r="CL251" s="154"/>
      <c r="CM251" s="154"/>
      <c r="CN251" s="154"/>
      <c r="CO251" s="154"/>
      <c r="CP251" s="154"/>
      <c r="CQ251" s="152"/>
      <c r="CR251" s="154"/>
      <c r="CS251" s="22"/>
      <c r="CT251" s="22"/>
      <c r="CU251" s="165"/>
      <c r="CV251" s="233"/>
      <c r="CW251" s="233"/>
      <c r="CX251" s="233"/>
      <c r="CY251" s="233"/>
      <c r="CZ251" s="294"/>
      <c r="DA251" s="165"/>
      <c r="DB251" s="22"/>
      <c r="DC251" s="66"/>
      <c r="DD251" s="165"/>
      <c r="DE251" s="165"/>
      <c r="DF251" s="165"/>
      <c r="DG251" s="165"/>
      <c r="DH251" s="165"/>
      <c r="DI251" s="312"/>
      <c r="DJ251" s="312"/>
      <c r="DK251" s="22"/>
      <c r="DL251" s="22"/>
      <c r="DM251" s="165"/>
      <c r="DN251" s="165"/>
      <c r="DO251" s="165"/>
      <c r="DP251" s="165"/>
      <c r="DQ251" s="165"/>
      <c r="DR251" s="165"/>
      <c r="DS251" s="165"/>
      <c r="DT251" s="22"/>
      <c r="DU251" s="22"/>
      <c r="DV251" s="154"/>
      <c r="EW251" s="169"/>
      <c r="EX251" s="169"/>
      <c r="EY251" s="169"/>
      <c r="EZ251" s="169"/>
      <c r="FA251" s="169"/>
    </row>
    <row r="252" spans="1:157" s="149" customFormat="1" ht="13.5" customHeight="1" x14ac:dyDescent="0.15">
      <c r="A252" s="1"/>
      <c r="B252" s="1"/>
      <c r="C252" s="1"/>
      <c r="D252" s="1"/>
      <c r="E252" s="36"/>
      <c r="F252" s="36"/>
      <c r="G252" s="36"/>
      <c r="H252" s="34"/>
      <c r="I252" s="34"/>
      <c r="J252" s="34"/>
      <c r="K252" s="34"/>
      <c r="L252" s="1"/>
      <c r="M252" s="1"/>
      <c r="N252" s="1"/>
      <c r="O252" s="154"/>
      <c r="P252" s="154"/>
      <c r="Q252" s="166" t="s">
        <v>221</v>
      </c>
      <c r="T252" s="167"/>
      <c r="U252" s="167"/>
      <c r="V252" s="168"/>
      <c r="W252" s="64"/>
      <c r="X252" s="64"/>
      <c r="Y252" s="64"/>
      <c r="Z252" s="66"/>
      <c r="AA252" s="144"/>
      <c r="AB252" s="144"/>
      <c r="AC252" s="144"/>
      <c r="AD252" s="144"/>
      <c r="AE252" s="144"/>
      <c r="AF252" s="144"/>
      <c r="AG252" s="144"/>
      <c r="AH252" s="64"/>
      <c r="AI252" s="64"/>
      <c r="AJ252" s="64"/>
      <c r="AK252" s="64"/>
      <c r="AL252" s="64"/>
      <c r="AM252" s="64"/>
      <c r="AN252" s="64"/>
      <c r="AO252" s="64"/>
      <c r="AP252" s="64"/>
      <c r="AQ252" s="64"/>
      <c r="AR252" s="64"/>
      <c r="AS252" s="154"/>
      <c r="AT252" s="152"/>
      <c r="AU252" s="152"/>
      <c r="AV252" s="152"/>
      <c r="AW252" s="152"/>
      <c r="AX252" s="152"/>
      <c r="AY252" s="152"/>
      <c r="AZ252" s="152"/>
      <c r="BA252" s="152"/>
      <c r="BB252" s="152"/>
      <c r="BC252" s="152"/>
      <c r="BD252" s="152"/>
      <c r="BE252" s="152"/>
      <c r="BF252" s="153"/>
      <c r="BG252" s="153"/>
      <c r="BH252" s="152"/>
      <c r="BI252" s="152"/>
      <c r="BJ252" s="152"/>
      <c r="BK252" s="152"/>
      <c r="BL252" s="152"/>
      <c r="BM252" s="152"/>
      <c r="BN252" s="152"/>
      <c r="BO252" s="152"/>
      <c r="BP252" s="152"/>
      <c r="BQ252" s="154"/>
      <c r="BR252" s="152"/>
      <c r="BS252" s="353"/>
      <c r="BT252" s="64"/>
      <c r="BU252" s="64"/>
      <c r="BV252" s="64"/>
      <c r="BW252" s="64"/>
      <c r="BX252" s="64"/>
      <c r="BY252" s="64"/>
      <c r="BZ252" s="64"/>
      <c r="CA252" s="64"/>
      <c r="CB252" s="154"/>
      <c r="CC252" s="154"/>
      <c r="CD252" s="154"/>
      <c r="CE252" s="154"/>
      <c r="CF252" s="154"/>
      <c r="CG252" s="152"/>
      <c r="CH252" s="152"/>
      <c r="CI252" s="152"/>
      <c r="CJ252" s="152"/>
      <c r="CK252" s="152"/>
      <c r="CL252" s="154"/>
      <c r="CM252" s="154"/>
      <c r="CN252" s="154"/>
      <c r="CO252" s="154"/>
      <c r="CP252" s="64"/>
      <c r="CQ252" s="64"/>
      <c r="CR252" s="154"/>
      <c r="CS252" s="22"/>
      <c r="CT252" s="22"/>
      <c r="CU252" s="165"/>
      <c r="CV252" s="233"/>
      <c r="CW252" s="233"/>
      <c r="CX252" s="233"/>
      <c r="CY252" s="233"/>
      <c r="CZ252" s="294"/>
      <c r="DA252" s="165"/>
      <c r="DB252" s="22"/>
      <c r="DC252" s="66"/>
      <c r="DD252" s="165"/>
      <c r="DE252" s="165"/>
      <c r="DF252" s="165"/>
      <c r="DG252" s="165"/>
      <c r="DH252" s="165"/>
      <c r="DI252" s="312"/>
      <c r="DJ252" s="312"/>
      <c r="DK252" s="22"/>
      <c r="DL252" s="22"/>
      <c r="DM252" s="165"/>
      <c r="DN252" s="165"/>
      <c r="DO252" s="165"/>
      <c r="DP252" s="165"/>
      <c r="DQ252" s="165"/>
      <c r="DR252" s="165"/>
      <c r="DS252" s="165"/>
      <c r="DT252" s="22"/>
      <c r="DU252" s="22"/>
      <c r="DV252" s="154"/>
      <c r="EW252" s="169"/>
      <c r="EX252" s="169"/>
      <c r="EY252" s="169"/>
      <c r="EZ252" s="169"/>
      <c r="FA252" s="169"/>
    </row>
    <row r="253" spans="1:157" s="149" customFormat="1" ht="13.5" customHeight="1" x14ac:dyDescent="0.15">
      <c r="A253" s="1"/>
      <c r="B253" s="1"/>
      <c r="C253" s="1"/>
      <c r="D253" s="1"/>
      <c r="E253" s="36"/>
      <c r="F253" s="36"/>
      <c r="G253" s="36"/>
      <c r="H253" s="34"/>
      <c r="I253" s="34"/>
      <c r="J253" s="34"/>
      <c r="K253" s="34"/>
      <c r="L253" s="1"/>
      <c r="M253" s="1"/>
      <c r="N253" s="1"/>
      <c r="O253" s="154"/>
      <c r="P253" s="154"/>
      <c r="Q253" s="166" t="s">
        <v>228</v>
      </c>
      <c r="T253" s="167"/>
      <c r="U253" s="167"/>
      <c r="V253" s="168"/>
      <c r="W253" s="64"/>
      <c r="X253" s="64"/>
      <c r="Y253" s="64"/>
      <c r="Z253" s="66"/>
      <c r="AA253" s="144"/>
      <c r="AB253" s="144"/>
      <c r="AC253" s="144"/>
      <c r="AD253" s="144"/>
      <c r="AE253" s="144"/>
      <c r="AF253" s="144"/>
      <c r="AG253" s="144"/>
      <c r="AH253" s="64"/>
      <c r="AI253" s="64"/>
      <c r="AJ253" s="64"/>
      <c r="AK253" s="64"/>
      <c r="AL253" s="64"/>
      <c r="AM253" s="64"/>
      <c r="AN253" s="64"/>
      <c r="AO253" s="64"/>
      <c r="AP253" s="64"/>
      <c r="AQ253" s="64"/>
      <c r="AR253" s="64"/>
      <c r="AS253" s="154"/>
      <c r="AT253" s="152"/>
      <c r="AU253" s="152"/>
      <c r="AV253" s="152"/>
      <c r="AW253" s="152"/>
      <c r="AX253" s="152"/>
      <c r="AY253" s="152"/>
      <c r="AZ253" s="152"/>
      <c r="BA253" s="152"/>
      <c r="BB253" s="152"/>
      <c r="BC253" s="152"/>
      <c r="BD253" s="152"/>
      <c r="BE253" s="152"/>
      <c r="BF253" s="153"/>
      <c r="BG253" s="153"/>
      <c r="BH253" s="152"/>
      <c r="BI253" s="152"/>
      <c r="BJ253" s="152"/>
      <c r="BK253" s="152"/>
      <c r="BL253" s="152"/>
      <c r="BM253" s="152"/>
      <c r="BN253" s="152"/>
      <c r="BO253" s="152"/>
      <c r="BP253" s="152"/>
      <c r="BQ253" s="154"/>
      <c r="BR253" s="152"/>
      <c r="BS253" s="353"/>
      <c r="BT253" s="64"/>
      <c r="BU253" s="64"/>
      <c r="BV253" s="64"/>
      <c r="BW253" s="64"/>
      <c r="BX253" s="64"/>
      <c r="BY253" s="64"/>
      <c r="BZ253" s="64"/>
      <c r="CA253" s="64"/>
      <c r="CB253" s="154"/>
      <c r="CC253" s="154"/>
      <c r="CD253" s="154"/>
      <c r="CE253" s="154"/>
      <c r="CF253" s="154"/>
      <c r="CG253" s="152"/>
      <c r="CH253" s="152"/>
      <c r="CI253" s="152"/>
      <c r="CJ253" s="152"/>
      <c r="CK253" s="152"/>
      <c r="CL253" s="154"/>
      <c r="CM253" s="154"/>
      <c r="CN253" s="154"/>
      <c r="CO253" s="154"/>
      <c r="CP253" s="64"/>
      <c r="CQ253" s="64"/>
      <c r="CR253" s="154"/>
      <c r="CS253" s="22"/>
      <c r="CT253" s="22"/>
      <c r="CU253" s="165"/>
      <c r="CV253" s="233"/>
      <c r="CW253" s="233"/>
      <c r="CX253" s="233"/>
      <c r="CY253" s="233"/>
      <c r="CZ253" s="294"/>
      <c r="DA253" s="165"/>
      <c r="DB253" s="22"/>
      <c r="DC253" s="66"/>
      <c r="DD253" s="165"/>
      <c r="DE253" s="165"/>
      <c r="DF253" s="165"/>
      <c r="DG253" s="165"/>
      <c r="DH253" s="165"/>
      <c r="DI253" s="312"/>
      <c r="DJ253" s="312"/>
      <c r="DK253" s="22"/>
      <c r="DL253" s="22"/>
      <c r="DM253" s="165"/>
      <c r="DN253" s="165"/>
      <c r="DO253" s="165"/>
      <c r="DP253" s="165"/>
      <c r="DQ253" s="165"/>
      <c r="DR253" s="165"/>
      <c r="DS253" s="165"/>
      <c r="DT253" s="22"/>
      <c r="DU253" s="22"/>
      <c r="DV253" s="154"/>
      <c r="EW253" s="169"/>
      <c r="EX253" s="169"/>
      <c r="EY253" s="169"/>
      <c r="EZ253" s="169"/>
      <c r="FA253" s="169"/>
    </row>
    <row r="254" spans="1:157" s="149" customFormat="1" ht="13.5" customHeight="1" x14ac:dyDescent="0.15">
      <c r="A254" s="1"/>
      <c r="B254" s="1"/>
      <c r="C254" s="1"/>
      <c r="D254" s="1"/>
      <c r="E254" s="1"/>
      <c r="F254" s="1"/>
      <c r="G254" s="1"/>
      <c r="H254" s="1"/>
      <c r="I254" s="1"/>
      <c r="J254" s="1"/>
      <c r="K254" s="1"/>
      <c r="L254" s="1"/>
      <c r="M254" s="1"/>
      <c r="N254" s="1"/>
      <c r="O254" s="154"/>
      <c r="P254" s="154"/>
      <c r="Q254" s="149" t="s">
        <v>229</v>
      </c>
      <c r="T254" s="167"/>
      <c r="U254" s="167"/>
      <c r="V254" s="168"/>
      <c r="W254" s="64"/>
      <c r="X254" s="64"/>
      <c r="Y254" s="64"/>
      <c r="Z254" s="66"/>
      <c r="AA254" s="144"/>
      <c r="AB254" s="144"/>
      <c r="AC254" s="144"/>
      <c r="AD254" s="144"/>
      <c r="AE254" s="144"/>
      <c r="AF254" s="144"/>
      <c r="AG254" s="144"/>
      <c r="AH254" s="64"/>
      <c r="AI254" s="64"/>
      <c r="AJ254" s="64"/>
      <c r="AK254" s="64"/>
      <c r="AL254" s="64"/>
      <c r="AM254" s="64"/>
      <c r="AN254" s="64"/>
      <c r="AO254" s="64"/>
      <c r="AP254" s="64"/>
      <c r="AQ254" s="64"/>
      <c r="AR254" s="64"/>
      <c r="AS254" s="154"/>
      <c r="AT254" s="152"/>
      <c r="AU254" s="152"/>
      <c r="AV254" s="152"/>
      <c r="AW254" s="152"/>
      <c r="AX254" s="152"/>
      <c r="AY254" s="152"/>
      <c r="AZ254" s="152"/>
      <c r="BA254" s="152"/>
      <c r="BB254" s="152"/>
      <c r="BC254" s="152"/>
      <c r="BD254" s="152"/>
      <c r="BE254" s="152"/>
      <c r="BF254" s="153"/>
      <c r="BG254" s="153"/>
      <c r="BH254" s="152"/>
      <c r="BI254" s="152"/>
      <c r="BJ254" s="152"/>
      <c r="BK254" s="152"/>
      <c r="BL254" s="152"/>
      <c r="BM254" s="152"/>
      <c r="BN254" s="152"/>
      <c r="BO254" s="152"/>
      <c r="BP254" s="152"/>
      <c r="BQ254" s="154"/>
      <c r="BR254" s="152"/>
      <c r="BS254" s="353"/>
      <c r="BT254" s="64"/>
      <c r="BU254" s="64"/>
      <c r="BV254" s="64"/>
      <c r="BW254" s="64"/>
      <c r="BX254" s="64"/>
      <c r="BY254" s="64"/>
      <c r="BZ254" s="64"/>
      <c r="CA254" s="64"/>
      <c r="CB254" s="154"/>
      <c r="CC254" s="154"/>
      <c r="CD254" s="154"/>
      <c r="CE254" s="154"/>
      <c r="CF254" s="154"/>
      <c r="CG254" s="152"/>
      <c r="CH254" s="152"/>
      <c r="CI254" s="152"/>
      <c r="CJ254" s="152"/>
      <c r="CK254" s="152"/>
      <c r="CL254" s="154"/>
      <c r="CM254" s="154"/>
      <c r="CN254" s="154"/>
      <c r="CO254" s="154"/>
      <c r="CP254" s="64"/>
      <c r="CQ254" s="64"/>
      <c r="CR254" s="154"/>
      <c r="CS254" s="22"/>
      <c r="CT254" s="22"/>
      <c r="CU254" s="165"/>
      <c r="CV254" s="233"/>
      <c r="CW254" s="233"/>
      <c r="CX254" s="233"/>
      <c r="CY254" s="233"/>
      <c r="CZ254" s="294"/>
      <c r="DA254" s="165"/>
      <c r="DB254" s="22"/>
      <c r="DC254" s="66"/>
      <c r="DD254" s="165"/>
      <c r="DE254" s="165"/>
      <c r="DF254" s="165"/>
      <c r="DG254" s="165"/>
      <c r="DH254" s="165"/>
      <c r="DI254" s="312"/>
      <c r="DJ254" s="312"/>
      <c r="DK254" s="22"/>
      <c r="DL254" s="22"/>
      <c r="DM254" s="165"/>
      <c r="DN254" s="165"/>
      <c r="DO254" s="165"/>
      <c r="DP254" s="165"/>
      <c r="DQ254" s="165"/>
      <c r="DR254" s="165"/>
      <c r="DS254" s="165"/>
      <c r="DT254" s="22"/>
      <c r="DU254" s="22"/>
      <c r="DV254" s="154"/>
      <c r="EW254" s="169"/>
      <c r="EX254" s="169"/>
      <c r="EY254" s="169"/>
      <c r="EZ254" s="169"/>
      <c r="FA254" s="169"/>
    </row>
    <row r="255" spans="1:157" s="149" customFormat="1" ht="13.5" customHeight="1" x14ac:dyDescent="0.15">
      <c r="A255" s="1"/>
      <c r="B255" s="1"/>
      <c r="C255" s="1"/>
      <c r="D255" s="1"/>
      <c r="E255" s="1"/>
      <c r="F255" s="1"/>
      <c r="G255" s="1"/>
      <c r="H255" s="1"/>
      <c r="I255" s="1"/>
      <c r="J255" s="1"/>
      <c r="K255" s="1"/>
      <c r="L255" s="1"/>
      <c r="M255" s="1"/>
      <c r="N255" s="1"/>
      <c r="O255" s="154"/>
      <c r="P255" s="154"/>
      <c r="Q255" s="166" t="s">
        <v>222</v>
      </c>
      <c r="T255" s="154"/>
      <c r="U255" s="154"/>
      <c r="V255" s="152"/>
      <c r="W255" s="154"/>
      <c r="X255" s="154"/>
      <c r="Y255" s="154"/>
      <c r="Z255" s="66"/>
      <c r="AA255" s="144"/>
      <c r="AB255" s="144"/>
      <c r="AC255" s="144"/>
      <c r="AD255" s="144"/>
      <c r="AE255" s="144"/>
      <c r="AF255" s="144"/>
      <c r="AG255" s="144"/>
      <c r="AH255" s="154"/>
      <c r="AI255" s="154"/>
      <c r="AJ255" s="154"/>
      <c r="AK255" s="154"/>
      <c r="AL255" s="154"/>
      <c r="AM255" s="154"/>
      <c r="AN255" s="154"/>
      <c r="AO255" s="154"/>
      <c r="AP255" s="154"/>
      <c r="AQ255" s="154"/>
      <c r="AR255" s="154"/>
      <c r="AS255" s="154"/>
      <c r="AT255" s="152"/>
      <c r="AU255" s="152"/>
      <c r="AV255" s="152"/>
      <c r="AW255" s="152"/>
      <c r="AX255" s="152"/>
      <c r="AY255" s="152"/>
      <c r="AZ255" s="152"/>
      <c r="BA255" s="152"/>
      <c r="BB255" s="152"/>
      <c r="BC255" s="152"/>
      <c r="BD255" s="152"/>
      <c r="BE255" s="152"/>
      <c r="BF255" s="153"/>
      <c r="BG255" s="153"/>
      <c r="BH255" s="152"/>
      <c r="BI255" s="152"/>
      <c r="BJ255" s="152"/>
      <c r="BK255" s="152"/>
      <c r="BL255" s="152"/>
      <c r="BM255" s="152"/>
      <c r="BN255" s="152"/>
      <c r="BO255" s="152"/>
      <c r="BP255" s="152"/>
      <c r="BQ255" s="154"/>
      <c r="BR255" s="152"/>
      <c r="BS255" s="354"/>
      <c r="BT255" s="154"/>
      <c r="BU255" s="154"/>
      <c r="BV255" s="154"/>
      <c r="BW255" s="154"/>
      <c r="BX255" s="154"/>
      <c r="BY255" s="154"/>
      <c r="BZ255" s="154"/>
      <c r="CA255" s="154"/>
      <c r="CB255" s="154"/>
      <c r="CC255" s="154"/>
      <c r="CD255" s="154"/>
      <c r="CE255" s="154"/>
      <c r="CF255" s="154"/>
      <c r="CG255" s="152"/>
      <c r="CH255" s="152"/>
      <c r="CI255" s="152"/>
      <c r="CJ255" s="152"/>
      <c r="CK255" s="154"/>
      <c r="CL255" s="154"/>
      <c r="CM255" s="154"/>
      <c r="CN255" s="154"/>
      <c r="CO255" s="154"/>
      <c r="CP255" s="150"/>
      <c r="CQ255" s="150"/>
      <c r="CR255" s="154"/>
      <c r="CS255" s="22"/>
      <c r="CT255" s="22"/>
      <c r="CU255" s="165"/>
      <c r="CV255" s="233"/>
      <c r="CW255" s="233"/>
      <c r="CX255" s="233"/>
      <c r="CY255" s="233"/>
      <c r="CZ255" s="294"/>
      <c r="DA255" s="165"/>
      <c r="DB255" s="22"/>
      <c r="DC255" s="66"/>
      <c r="DD255" s="165"/>
      <c r="DE255" s="165"/>
      <c r="DF255" s="165"/>
      <c r="DG255" s="165"/>
      <c r="DH255" s="165"/>
      <c r="DI255" s="312"/>
      <c r="DJ255" s="312"/>
      <c r="DK255" s="22"/>
      <c r="DL255" s="22"/>
      <c r="DM255" s="165"/>
      <c r="DN255" s="165"/>
      <c r="DO255" s="165"/>
      <c r="DP255" s="165"/>
      <c r="DQ255" s="165"/>
      <c r="DR255" s="165"/>
      <c r="DS255" s="165"/>
      <c r="DT255" s="22"/>
      <c r="DU255" s="22"/>
      <c r="DV255" s="154"/>
      <c r="EW255" s="169"/>
      <c r="EX255" s="169"/>
      <c r="EY255" s="169"/>
      <c r="EZ255" s="169"/>
      <c r="FA255" s="169"/>
    </row>
    <row r="256" spans="1:157" x14ac:dyDescent="0.15">
      <c r="AH256" s="151"/>
      <c r="AI256" s="171"/>
      <c r="AJ256" s="171"/>
      <c r="AK256" s="171"/>
      <c r="AL256" s="171"/>
      <c r="AM256" s="151"/>
      <c r="AN256" s="171"/>
      <c r="AO256" s="171"/>
      <c r="AP256" s="171"/>
      <c r="AQ256" s="171"/>
      <c r="AR256" s="171"/>
      <c r="AS256" s="172"/>
      <c r="AT256" s="171"/>
      <c r="AU256" s="171"/>
      <c r="AV256" s="171"/>
      <c r="AW256" s="171"/>
      <c r="AX256" s="171"/>
      <c r="AY256" s="171"/>
      <c r="AZ256" s="171"/>
      <c r="BA256" s="171"/>
      <c r="BB256" s="171"/>
      <c r="BC256" s="171"/>
      <c r="BD256" s="171"/>
      <c r="BE256" s="171"/>
      <c r="BF256" s="173"/>
      <c r="BG256" s="173"/>
      <c r="BH256" s="171"/>
      <c r="BI256" s="171"/>
      <c r="BJ256" s="171"/>
      <c r="BK256" s="171"/>
      <c r="BL256" s="171"/>
      <c r="BM256" s="171"/>
      <c r="BN256" s="171"/>
      <c r="BO256" s="171"/>
      <c r="BP256" s="171"/>
      <c r="BQ256" s="172"/>
      <c r="BR256" s="171"/>
      <c r="BS256" s="358"/>
      <c r="BT256" s="171"/>
      <c r="BU256" s="171"/>
      <c r="BV256" s="171"/>
      <c r="BW256" s="171"/>
      <c r="BX256" s="171"/>
      <c r="BY256" s="171"/>
      <c r="BZ256" s="171"/>
      <c r="CA256" s="151"/>
      <c r="CB256" s="151"/>
      <c r="CC256" s="151"/>
      <c r="CD256" s="151"/>
      <c r="CE256" s="151"/>
      <c r="CF256" s="151"/>
      <c r="CG256" s="151"/>
      <c r="CH256" s="151"/>
      <c r="CI256" s="151"/>
      <c r="CJ256" s="151"/>
      <c r="CK256" s="151"/>
      <c r="CL256" s="151"/>
      <c r="CM256" s="151"/>
      <c r="CN256" s="151"/>
      <c r="CO256" s="151"/>
      <c r="CP256" s="151"/>
      <c r="CQ256" s="151"/>
      <c r="CR256" s="151"/>
      <c r="DV256" s="150"/>
    </row>
    <row r="257" spans="91:126" x14ac:dyDescent="0.15">
      <c r="CM257" s="154"/>
      <c r="CP257" s="150"/>
      <c r="CQ257" s="150"/>
      <c r="DV257" s="154"/>
    </row>
    <row r="258" spans="91:126" x14ac:dyDescent="0.15">
      <c r="CM258" s="154"/>
      <c r="CP258" s="150"/>
      <c r="CQ258" s="150"/>
      <c r="DV258" s="154"/>
    </row>
    <row r="259" spans="91:126" x14ac:dyDescent="0.15">
      <c r="CM259" s="154"/>
      <c r="CP259" s="150"/>
      <c r="CQ259" s="150"/>
      <c r="DV259" s="154"/>
    </row>
    <row r="260" spans="91:126" x14ac:dyDescent="0.15">
      <c r="CM260" s="154"/>
      <c r="CP260" s="150"/>
      <c r="CQ260" s="150"/>
      <c r="DV260" s="154"/>
    </row>
    <row r="261" spans="91:126" x14ac:dyDescent="0.15">
      <c r="CM261" s="154"/>
      <c r="CP261" s="150"/>
      <c r="CQ261" s="150"/>
      <c r="DV261" s="154"/>
    </row>
    <row r="262" spans="91:126" x14ac:dyDescent="0.15">
      <c r="CM262" s="154"/>
      <c r="CP262" s="150"/>
      <c r="CQ262" s="150"/>
      <c r="DV262" s="154"/>
    </row>
    <row r="263" spans="91:126" x14ac:dyDescent="0.15">
      <c r="CM263" s="154"/>
      <c r="CP263" s="150"/>
      <c r="CQ263" s="150"/>
      <c r="DV263" s="154"/>
    </row>
    <row r="264" spans="91:126" x14ac:dyDescent="0.15">
      <c r="CM264" s="154"/>
      <c r="CP264" s="150"/>
      <c r="CQ264" s="150"/>
      <c r="DV264" s="154"/>
    </row>
    <row r="265" spans="91:126" x14ac:dyDescent="0.15">
      <c r="CM265" s="154"/>
      <c r="CP265" s="150"/>
      <c r="CQ265" s="150"/>
      <c r="DV265" s="154"/>
    </row>
    <row r="266" spans="91:126" x14ac:dyDescent="0.15">
      <c r="CM266" s="154"/>
      <c r="CP266" s="150"/>
      <c r="CQ266" s="150"/>
      <c r="DV266" s="154"/>
    </row>
    <row r="267" spans="91:126" x14ac:dyDescent="0.15">
      <c r="CM267" s="154"/>
      <c r="CP267" s="150"/>
      <c r="CQ267" s="150"/>
      <c r="DV267" s="154"/>
    </row>
    <row r="268" spans="91:126" x14ac:dyDescent="0.15">
      <c r="CM268" s="154"/>
      <c r="CP268" s="150"/>
      <c r="CQ268" s="150"/>
      <c r="DV268" s="154"/>
    </row>
    <row r="269" spans="91:126" x14ac:dyDescent="0.15">
      <c r="CM269" s="154"/>
      <c r="CP269" s="150"/>
      <c r="CQ269" s="150"/>
      <c r="DV269" s="154"/>
    </row>
    <row r="270" spans="91:126" x14ac:dyDescent="0.15">
      <c r="CM270" s="154"/>
      <c r="CP270" s="150"/>
      <c r="CQ270" s="150"/>
      <c r="DV270" s="154"/>
    </row>
    <row r="271" spans="91:126" x14ac:dyDescent="0.15">
      <c r="CM271" s="154"/>
      <c r="CP271" s="150"/>
      <c r="CQ271" s="150"/>
      <c r="DV271" s="154"/>
    </row>
    <row r="272" spans="91:126" x14ac:dyDescent="0.15">
      <c r="CM272" s="154"/>
      <c r="CP272" s="150"/>
      <c r="CQ272" s="150"/>
      <c r="DV272" s="154"/>
    </row>
    <row r="273" spans="84:126" x14ac:dyDescent="0.15">
      <c r="CM273" s="154"/>
      <c r="CP273" s="150"/>
      <c r="CQ273" s="150"/>
      <c r="DV273" s="154"/>
    </row>
    <row r="274" spans="84:126" x14ac:dyDescent="0.15">
      <c r="CM274" s="154"/>
      <c r="CP274" s="150"/>
      <c r="CQ274" s="150"/>
      <c r="DV274" s="154"/>
    </row>
    <row r="275" spans="84:126" x14ac:dyDescent="0.15">
      <c r="CM275" s="154"/>
      <c r="CP275" s="150"/>
      <c r="CQ275" s="150"/>
      <c r="DV275" s="154"/>
    </row>
    <row r="276" spans="84:126" x14ac:dyDescent="0.15">
      <c r="CM276" s="154"/>
      <c r="CP276" s="150"/>
      <c r="CQ276" s="150"/>
      <c r="DV276" s="154"/>
    </row>
    <row r="277" spans="84:126" x14ac:dyDescent="0.15">
      <c r="CM277" s="154"/>
      <c r="CP277" s="150"/>
      <c r="CQ277" s="150"/>
      <c r="DV277" s="154"/>
    </row>
    <row r="278" spans="84:126" x14ac:dyDescent="0.15">
      <c r="CM278" s="154"/>
      <c r="CP278" s="150"/>
      <c r="CQ278" s="150"/>
      <c r="DV278" s="154"/>
    </row>
    <row r="279" spans="84:126" x14ac:dyDescent="0.15">
      <c r="CM279" s="154"/>
      <c r="CP279" s="150"/>
      <c r="CQ279" s="150"/>
      <c r="DV279" s="154"/>
    </row>
    <row r="280" spans="84:126" x14ac:dyDescent="0.15">
      <c r="CM280" s="154"/>
      <c r="CP280" s="150"/>
      <c r="CQ280" s="150"/>
      <c r="DV280" s="154"/>
    </row>
    <row r="281" spans="84:126" x14ac:dyDescent="0.15">
      <c r="CM281" s="154"/>
      <c r="CP281" s="150"/>
      <c r="CQ281" s="150"/>
      <c r="DV281" s="154"/>
    </row>
    <row r="282" spans="84:126" x14ac:dyDescent="0.15">
      <c r="CM282" s="154"/>
      <c r="CP282" s="150"/>
      <c r="CQ282" s="150"/>
      <c r="DV282" s="154"/>
    </row>
    <row r="283" spans="84:126" x14ac:dyDescent="0.15">
      <c r="CM283" s="154"/>
      <c r="CP283" s="150"/>
      <c r="CQ283" s="150"/>
      <c r="DV283" s="154"/>
    </row>
    <row r="284" spans="84:126" x14ac:dyDescent="0.15">
      <c r="CF284" s="174"/>
    </row>
    <row r="287" spans="84:126" x14ac:dyDescent="0.15">
      <c r="CF287" s="175"/>
    </row>
  </sheetData>
  <mergeCells count="152">
    <mergeCell ref="CJ6:CJ9"/>
    <mergeCell ref="CI6:CI9"/>
    <mergeCell ref="AQ8:AQ9"/>
    <mergeCell ref="J8:J9"/>
    <mergeCell ref="D8:D9"/>
    <mergeCell ref="B7:H7"/>
    <mergeCell ref="I7:M7"/>
    <mergeCell ref="AQ5:AR7"/>
    <mergeCell ref="A8:A9"/>
    <mergeCell ref="C8:C9"/>
    <mergeCell ref="E8:E9"/>
    <mergeCell ref="F8:F9"/>
    <mergeCell ref="H8:H9"/>
    <mergeCell ref="I8:I9"/>
    <mergeCell ref="K8:K9"/>
    <mergeCell ref="L8:L9"/>
    <mergeCell ref="M8:M9"/>
    <mergeCell ref="B8:B9"/>
    <mergeCell ref="BY7:BY8"/>
    <mergeCell ref="AR8:AR9"/>
    <mergeCell ref="BI6:BI9"/>
    <mergeCell ref="BN4:BN9"/>
    <mergeCell ref="BO4:BO9"/>
    <mergeCell ref="BP4:BP9"/>
    <mergeCell ref="CH4:CR4"/>
    <mergeCell ref="CL5:CR5"/>
    <mergeCell ref="BD6:BD9"/>
    <mergeCell ref="BE6:BE9"/>
    <mergeCell ref="BF6:BF9"/>
    <mergeCell ref="N8:N9"/>
    <mergeCell ref="BG6:BG9"/>
    <mergeCell ref="CE5:CG8"/>
    <mergeCell ref="AM8:AM9"/>
    <mergeCell ref="AN8:AN9"/>
    <mergeCell ref="AO8:AO9"/>
    <mergeCell ref="CD6:CD8"/>
    <mergeCell ref="CA7:CA8"/>
    <mergeCell ref="CB7:CB8"/>
    <mergeCell ref="CC7:CC8"/>
    <mergeCell ref="AS5:AS9"/>
    <mergeCell ref="AU5:BC5"/>
    <mergeCell ref="AT6:AT9"/>
    <mergeCell ref="AW7:AW9"/>
    <mergeCell ref="AX7:AX9"/>
    <mergeCell ref="AY7:AY9"/>
    <mergeCell ref="AZ7:AZ9"/>
    <mergeCell ref="BZ6:CC6"/>
    <mergeCell ref="BT5:BT9"/>
    <mergeCell ref="DV4:DV9"/>
    <mergeCell ref="CT8:CT9"/>
    <mergeCell ref="BD4:BH5"/>
    <mergeCell ref="CP7:CR7"/>
    <mergeCell ref="CL8:CL9"/>
    <mergeCell ref="CM8:CM9"/>
    <mergeCell ref="CN8:CN9"/>
    <mergeCell ref="CO8:CO9"/>
    <mergeCell ref="CQ8:CQ9"/>
    <mergeCell ref="CR8:CR9"/>
    <mergeCell ref="CH6:CH9"/>
    <mergeCell ref="CK6:CK9"/>
    <mergeCell ref="CL6:CM7"/>
    <mergeCell ref="CN6:CO7"/>
    <mergeCell ref="CP6:CR6"/>
    <mergeCell ref="BU7:BU8"/>
    <mergeCell ref="BW7:BW8"/>
    <mergeCell ref="BX7:BX8"/>
    <mergeCell ref="DO8:DO9"/>
    <mergeCell ref="DP8:DP9"/>
    <mergeCell ref="DQ8:DQ9"/>
    <mergeCell ref="DR8:DR9"/>
    <mergeCell ref="BK6:BK9"/>
    <mergeCell ref="BH6:BH9"/>
    <mergeCell ref="BS4:BS8"/>
    <mergeCell ref="BT4:CG4"/>
    <mergeCell ref="BZ7:BZ8"/>
    <mergeCell ref="BJ6:BJ9"/>
    <mergeCell ref="BV6:BV8"/>
    <mergeCell ref="BX6:BY6"/>
    <mergeCell ref="BK4:BL4"/>
    <mergeCell ref="BL6:BL9"/>
    <mergeCell ref="BM4:BM9"/>
    <mergeCell ref="BQ5:BQ9"/>
    <mergeCell ref="BR5:BR9"/>
    <mergeCell ref="BQ4:BR4"/>
    <mergeCell ref="AV7:AV9"/>
    <mergeCell ref="O4:O9"/>
    <mergeCell ref="Q4:Q9"/>
    <mergeCell ref="R4:R9"/>
    <mergeCell ref="T4:T9"/>
    <mergeCell ref="U4:V7"/>
    <mergeCell ref="U8:U9"/>
    <mergeCell ref="V8:V9"/>
    <mergeCell ref="AH4:AL7"/>
    <mergeCell ref="P4:P9"/>
    <mergeCell ref="Z8:Z9"/>
    <mergeCell ref="AB8:AC8"/>
    <mergeCell ref="AH8:AH9"/>
    <mergeCell ref="AI8:AI9"/>
    <mergeCell ref="Y8:Y9"/>
    <mergeCell ref="AA8:AA9"/>
    <mergeCell ref="AD8:AE8"/>
    <mergeCell ref="AF8:AG8"/>
    <mergeCell ref="S4:S9"/>
    <mergeCell ref="AJ8:AL8"/>
    <mergeCell ref="O242:P242"/>
    <mergeCell ref="CV8:CV9"/>
    <mergeCell ref="CS4:DU5"/>
    <mergeCell ref="W5:W9"/>
    <mergeCell ref="X5:X9"/>
    <mergeCell ref="Y5:AA7"/>
    <mergeCell ref="AB5:AG7"/>
    <mergeCell ref="W4:AG4"/>
    <mergeCell ref="AM4:BC4"/>
    <mergeCell ref="BI4:BJ5"/>
    <mergeCell ref="DU6:DU9"/>
    <mergeCell ref="CY8:CY9"/>
    <mergeCell ref="CZ8:CZ9"/>
    <mergeCell ref="CS7:DA7"/>
    <mergeCell ref="DB7:DB9"/>
    <mergeCell ref="AM5:AO7"/>
    <mergeCell ref="AP5:AP9"/>
    <mergeCell ref="DL6:DT6"/>
    <mergeCell ref="DH8:DH9"/>
    <mergeCell ref="DI8:DI9"/>
    <mergeCell ref="DJ8:DJ9"/>
    <mergeCell ref="BA7:BA9"/>
    <mergeCell ref="BB7:BB9"/>
    <mergeCell ref="BC7:BC9"/>
    <mergeCell ref="G8:G9"/>
    <mergeCell ref="DS8:DS9"/>
    <mergeCell ref="DL7:DS7"/>
    <mergeCell ref="DT7:DT9"/>
    <mergeCell ref="CS6:DB6"/>
    <mergeCell ref="DC6:DK6"/>
    <mergeCell ref="CW8:CW9"/>
    <mergeCell ref="CX8:CX9"/>
    <mergeCell ref="DL8:DL9"/>
    <mergeCell ref="DM8:DM9"/>
    <mergeCell ref="DN8:DN9"/>
    <mergeCell ref="DA8:DA9"/>
    <mergeCell ref="DC8:DC9"/>
    <mergeCell ref="DD8:DD9"/>
    <mergeCell ref="DE8:DE9"/>
    <mergeCell ref="DF8:DF9"/>
    <mergeCell ref="DG8:DG9"/>
    <mergeCell ref="DC7:DJ7"/>
    <mergeCell ref="DK7:DK9"/>
    <mergeCell ref="CS8:CS9"/>
    <mergeCell ref="CU8:CU9"/>
    <mergeCell ref="AU6:AY6"/>
    <mergeCell ref="AZ6:BC6"/>
    <mergeCell ref="AU7:AU9"/>
  </mergeCells>
  <phoneticPr fontId="22"/>
  <conditionalFormatting sqref="AK11:AL239">
    <cfRule type="expression" dxfId="31" priority="6">
      <formula>$AJ11&lt;&gt;1</formula>
    </cfRule>
  </conditionalFormatting>
  <conditionalFormatting sqref="AO11:AO239">
    <cfRule type="expression" dxfId="30" priority="9">
      <formula>$BD11&lt;&gt;""</formula>
    </cfRule>
  </conditionalFormatting>
  <conditionalFormatting sqref="AU11:BC239">
    <cfRule type="expression" dxfId="29" priority="10">
      <formula>$AJ11&lt;&gt;1</formula>
    </cfRule>
  </conditionalFormatting>
  <conditionalFormatting sqref="BE11:BH239">
    <cfRule type="expression" dxfId="28" priority="4">
      <formula>$BD11=0</formula>
    </cfRule>
  </conditionalFormatting>
  <conditionalFormatting sqref="BI11:BJ239">
    <cfRule type="expression" dxfId="27" priority="3">
      <formula>$AM11&lt;&gt;25</formula>
    </cfRule>
  </conditionalFormatting>
  <conditionalFormatting sqref="BQ11:BR239">
    <cfRule type="expression" dxfId="26" priority="23">
      <formula>AND($AM11&lt;&gt;19,$AM11&lt;&gt;20,$AM11&lt;&gt;21,$AM11&lt;&gt;22,$AM11&lt;&gt;23)</formula>
    </cfRule>
  </conditionalFormatting>
  <conditionalFormatting sqref="BR11:BR239">
    <cfRule type="expression" dxfId="25" priority="24">
      <formula>AND($AM11=23,$BQ11=1)</formula>
    </cfRule>
  </conditionalFormatting>
  <conditionalFormatting sqref="BS11:BS239">
    <cfRule type="expression" dxfId="24" priority="21">
      <formula>$AO11&lt;&gt;1</formula>
    </cfRule>
  </conditionalFormatting>
  <conditionalFormatting sqref="CD11:CD239">
    <cfRule type="expression" dxfId="23" priority="1">
      <formula>BD11=""</formula>
    </cfRule>
  </conditionalFormatting>
  <conditionalFormatting sqref="CE11:CE239">
    <cfRule type="expression" dxfId="22" priority="2">
      <formula>OR($BT11=2,$BT11=3,$BT11="")</formula>
    </cfRule>
  </conditionalFormatting>
  <conditionalFormatting sqref="CH11:CR11 CG11:CG239">
    <cfRule type="expression" dxfId="21" priority="13">
      <formula>OR(CE11="控除不可",CE11="")</formula>
    </cfRule>
  </conditionalFormatting>
  <conditionalFormatting sqref="CK12:CK239">
    <cfRule type="expression" dxfId="20" priority="12">
      <formula>CI12&lt;&gt;1</formula>
    </cfRule>
  </conditionalFormatting>
  <conditionalFormatting sqref="CP10 CP240">
    <cfRule type="expression" dxfId="19" priority="30">
      <formula>CL10=5</formula>
    </cfRule>
    <cfRule type="expression" dxfId="18" priority="31">
      <formula>CL10=4</formula>
    </cfRule>
  </conditionalFormatting>
  <conditionalFormatting sqref="CS11:EK239">
    <cfRule type="expression" dxfId="17" priority="11">
      <formula>AND($L11&lt;&gt;1,$U11=$U$10)</formula>
    </cfRule>
  </conditionalFormatting>
  <dataValidations disablePrompts="1" count="12">
    <dataValidation type="list" allowBlank="1" showInputMessage="1" showErrorMessage="1" sqref="BT10 BT240 AB11:AB239" xr:uid="{00000000-0002-0000-0200-000000000000}">
      <formula1>"1,2"</formula1>
    </dataValidation>
    <dataValidation type="list" allowBlank="1" showInputMessage="1" showErrorMessage="1" sqref="CU10 CU240" xr:uid="{00000000-0002-0000-0200-000001000000}">
      <formula1>"28,29"</formula1>
    </dataValidation>
    <dataValidation type="list" allowBlank="1" showInputMessage="1" showErrorMessage="1" sqref="AF11:AF239" xr:uid="{00000000-0002-0000-0200-000002000000}">
      <formula1>"1,2,3,4,5,6,7,8,9,10,11,12,13,14"</formula1>
    </dataValidation>
    <dataValidation type="list" allowBlank="1" showInputMessage="1" showErrorMessage="1" sqref="AH11:AH239 AM11:AM239" xr:uid="{00000000-0002-0000-0200-000003000000}">
      <formula1>"1,2,3,4,5,6,7,8,9,10,11,12,13,14,15,16,17,18,19,20,21,22,23,24,25"</formula1>
    </dataValidation>
    <dataValidation type="list" allowBlank="1" showInputMessage="1" showErrorMessage="1" sqref="BT11:BT239" xr:uid="{00000000-0002-0000-0200-000004000000}">
      <formula1>"1,2,3"</formula1>
    </dataValidation>
    <dataValidation type="list" allowBlank="1" showInputMessage="1" showErrorMessage="1" sqref="AK11:AL239 AA12:AA239" xr:uid="{00000000-0002-0000-0200-000005000000}">
      <formula1>"1"</formula1>
    </dataValidation>
    <dataValidation type="list" allowBlank="1" showInputMessage="1" showErrorMessage="1" sqref="CS11:CS239" xr:uid="{00000000-0002-0000-0200-000006000000}">
      <formula1>"１①,２①"</formula1>
    </dataValidation>
    <dataValidation type="list" allowBlank="1" showInputMessage="1" showErrorMessage="1" sqref="DM11:DM239 CU12:CU239 DD12:DD239" xr:uid="{00000000-0002-0000-0200-000007000000}">
      <formula1>"5,4,3"</formula1>
    </dataValidation>
    <dataValidation type="list" allowBlank="1" showInputMessage="1" sqref="AQ11:AQ239 AO11:AO239 AU11:BC239 BG11:BG239 AA11" xr:uid="{00000000-0002-0000-0200-000008000000}">
      <formula1>"1"</formula1>
    </dataValidation>
    <dataValidation type="list" allowBlank="1" showInputMessage="1" sqref="CE11:CE239" xr:uid="{00000000-0002-0000-0200-000009000000}">
      <formula1>"全額控除,80%控除,控除不可"</formula1>
    </dataValidation>
    <dataValidation type="list" allowBlank="1" showInputMessage="1" sqref="Y11:Y239" xr:uid="{00000000-0002-0000-0200-00000A000000}">
      <formula1>"1,2,3,4,5"</formula1>
    </dataValidation>
    <dataValidation type="list" allowBlank="1" showInputMessage="1" sqref="CU11:CY11 DD11" xr:uid="{00000000-0002-0000-0200-00000B000000}">
      <formula1>"5,4,3"</formula1>
    </dataValidation>
  </dataValidations>
  <pageMargins left="0.6692913385826772" right="0.62992125984251968" top="0.74803149606299213" bottom="0.74803149606299213" header="0.31496062992125984" footer="0.31496062992125984"/>
  <pageSetup paperSize="9" fitToWidth="3" fitToHeight="20" pageOrder="overThenDown" orientation="landscape" r:id="rId1"/>
  <rowBreaks count="2" manualBreakCount="2">
    <brk id="46" max="125" man="1"/>
    <brk id="99" max="125" man="1"/>
  </rowBreaks>
  <colBreaks count="2" manualBreakCount="2">
    <brk id="38" max="254" man="1"/>
    <brk id="78" max="254"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200-00000C000000}">
          <x14:formula1>
            <xm:f>'（様式１号）３整理番号表'!$Z$37:$Z$48</xm:f>
          </x14:formula1>
          <xm:sqref>DL11:DL239 DC12:DC239</xm:sqref>
        </x14:dataValidation>
        <x14:dataValidation type="list" allowBlank="1" showInputMessage="1" xr:uid="{00000000-0002-0000-0200-00000D000000}">
          <x14:formula1>
            <xm:f>'（様式１号）３整理番号表'!$AA$7:$AA$12</xm:f>
          </x14:formula1>
          <xm:sqref>BD11:BD239</xm:sqref>
        </x14:dataValidation>
        <x14:dataValidation type="list" allowBlank="1" showInputMessage="1" xr:uid="{00000000-0002-0000-0200-00000E000000}">
          <x14:formula1>
            <xm:f>'（様式１号）３整理番号表'!$AB$6:$AQ$6</xm:f>
          </x14:formula1>
          <xm:sqref>BE11:BE239</xm:sqref>
        </x14:dataValidation>
        <x14:dataValidation type="list" allowBlank="1" showInputMessage="1" xr:uid="{00000000-0002-0000-0200-00000F000000}">
          <x14:formula1>
            <xm:f>'（様式１号）３整理番号表'!$Z$37:$Z$48</xm:f>
          </x14:formula1>
          <xm:sqref>DC11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V239"/>
  <sheetViews>
    <sheetView view="pageBreakPreview" zoomScale="60" zoomScaleNormal="100" workbookViewId="0"/>
  </sheetViews>
  <sheetFormatPr defaultColWidth="9" defaultRowHeight="18.75" x14ac:dyDescent="0.15"/>
  <cols>
    <col min="1" max="1" width="9" style="181"/>
    <col min="2" max="2" width="5" style="191" bestFit="1" customWidth="1"/>
    <col min="3" max="5" width="15" style="181" customWidth="1"/>
    <col min="6" max="6" width="11.25" style="181" bestFit="1" customWidth="1"/>
    <col min="7" max="9" width="11.25" style="181" customWidth="1"/>
    <col min="10" max="10" width="13.25" style="181" bestFit="1" customWidth="1"/>
    <col min="11" max="11" width="19.5" style="181" bestFit="1" customWidth="1"/>
    <col min="12" max="12" width="13.25" style="181" customWidth="1"/>
    <col min="13" max="13" width="9" style="181" customWidth="1"/>
    <col min="14" max="14" width="52.25" style="181" bestFit="1" customWidth="1"/>
    <col min="15" max="15" width="24.5" style="191" bestFit="1" customWidth="1"/>
    <col min="16" max="16" width="14" style="181" bestFit="1" customWidth="1"/>
    <col min="17" max="17" width="18.25" style="181" bestFit="1" customWidth="1"/>
    <col min="18" max="20" width="18.25" style="181" customWidth="1"/>
    <col min="21" max="21" width="12" style="181" bestFit="1" customWidth="1"/>
    <col min="22" max="22" width="20.25" style="181" bestFit="1" customWidth="1"/>
    <col min="23" max="23" width="12" style="181" bestFit="1" customWidth="1"/>
    <col min="24" max="24" width="18.375" style="192" customWidth="1"/>
    <col min="25" max="25" width="10.125" style="191" customWidth="1"/>
    <col min="26" max="27" width="12" style="191" customWidth="1"/>
    <col min="28" max="29" width="17.375" style="181" customWidth="1"/>
    <col min="30" max="30" width="9.75" style="181" bestFit="1" customWidth="1"/>
    <col min="31" max="31" width="9.75" style="191" bestFit="1" customWidth="1"/>
    <col min="32" max="33" width="11.25" style="181" customWidth="1"/>
    <col min="34" max="34" width="10.125" style="181" bestFit="1" customWidth="1"/>
    <col min="35" max="35" width="11.625" style="181" bestFit="1" customWidth="1"/>
    <col min="36" max="36" width="11.625" style="181" customWidth="1"/>
    <col min="37" max="44" width="9" style="181"/>
    <col min="45" max="45" width="10" style="181" bestFit="1" customWidth="1"/>
    <col min="46" max="46" width="9.5" style="181" bestFit="1" customWidth="1"/>
    <col min="47" max="47" width="10" style="181" bestFit="1" customWidth="1"/>
    <col min="48" max="49" width="12.125" style="193" customWidth="1"/>
    <col min="50" max="50" width="9.5" style="191" bestFit="1" customWidth="1"/>
    <col min="51" max="52" width="9.75" style="181" bestFit="1" customWidth="1"/>
    <col min="53" max="54" width="9.75" style="181" customWidth="1"/>
    <col min="55" max="55" width="9.875" style="181" bestFit="1" customWidth="1"/>
    <col min="56" max="57" width="10.875" style="181" bestFit="1" customWidth="1"/>
    <col min="58" max="58" width="9.875" style="181" bestFit="1" customWidth="1"/>
    <col min="59" max="59" width="9.875" style="181" customWidth="1"/>
    <col min="60" max="60" width="9.5" style="181" customWidth="1"/>
    <col min="61" max="61" width="9" style="191"/>
    <col min="62" max="62" width="9.5" style="191" bestFit="1" customWidth="1"/>
    <col min="63" max="63" width="9.375" style="181" bestFit="1" customWidth="1"/>
    <col min="64" max="64" width="9" style="181"/>
    <col min="65" max="65" width="9.375" style="181" bestFit="1" customWidth="1"/>
    <col min="66" max="66" width="9" style="191"/>
    <col min="67" max="69" width="9.25" style="181" bestFit="1" customWidth="1"/>
    <col min="70" max="70" width="9.625" style="181" bestFit="1" customWidth="1"/>
    <col min="71" max="71" width="9.5" style="181" bestFit="1" customWidth="1"/>
    <col min="72" max="72" width="9" style="181"/>
    <col min="73" max="73" width="9" style="191"/>
    <col min="74" max="16384" width="9" style="181"/>
  </cols>
  <sheetData>
    <row r="1" spans="1:74" s="193" customFormat="1" ht="66" customHeight="1" thickBot="1" x14ac:dyDescent="0.2">
      <c r="A1" s="341"/>
      <c r="B1" s="378"/>
      <c r="C1" s="342"/>
      <c r="D1" s="342"/>
      <c r="E1" s="342"/>
      <c r="F1" s="342"/>
      <c r="G1" s="342"/>
      <c r="H1" s="342"/>
      <c r="I1" s="342"/>
      <c r="J1" s="342"/>
      <c r="K1" s="342"/>
      <c r="L1" s="342"/>
      <c r="M1" s="342"/>
      <c r="N1" s="342"/>
      <c r="O1" s="343"/>
      <c r="P1" s="342"/>
      <c r="Q1" s="342"/>
      <c r="R1" s="342"/>
      <c r="S1" s="342"/>
      <c r="T1" s="342"/>
      <c r="U1" s="342"/>
      <c r="V1" s="342"/>
      <c r="W1" s="342"/>
      <c r="X1" s="344"/>
      <c r="Y1" s="343"/>
      <c r="Z1" s="343"/>
      <c r="AA1" s="343"/>
      <c r="AB1" s="342"/>
      <c r="AC1" s="342"/>
      <c r="AD1" s="342"/>
      <c r="AE1" s="346"/>
      <c r="AF1" s="1312"/>
      <c r="AG1" s="1312"/>
      <c r="AH1" s="1312"/>
      <c r="AI1" s="1312"/>
      <c r="AJ1" s="346"/>
      <c r="AK1" s="1312"/>
      <c r="AL1" s="1312"/>
      <c r="AM1" s="1312"/>
      <c r="AN1" s="1312"/>
      <c r="AO1" s="346"/>
      <c r="AP1" s="346"/>
      <c r="AQ1" s="346"/>
      <c r="AR1" s="1312"/>
      <c r="AS1" s="1312"/>
      <c r="AT1" s="1312"/>
      <c r="AU1" s="1312"/>
      <c r="AV1" s="359"/>
      <c r="AW1" s="359"/>
      <c r="AX1" s="370"/>
      <c r="AY1" s="371"/>
      <c r="AZ1" s="371"/>
      <c r="BA1" s="346"/>
      <c r="BB1" s="346"/>
      <c r="BC1" s="371"/>
      <c r="BD1" s="371"/>
      <c r="BE1" s="371"/>
      <c r="BF1" s="371"/>
      <c r="BG1" s="371"/>
      <c r="BH1" s="371"/>
      <c r="BI1" s="371"/>
      <c r="BJ1" s="372"/>
      <c r="BK1" s="375"/>
      <c r="BL1" s="371"/>
      <c r="BM1" s="371"/>
      <c r="BN1" s="371"/>
      <c r="BO1" s="371"/>
      <c r="BP1" s="371"/>
      <c r="BQ1" s="371"/>
      <c r="BR1" s="371"/>
      <c r="BS1" s="371"/>
      <c r="BT1" s="371"/>
      <c r="BU1" s="372"/>
      <c r="BV1" s="376"/>
    </row>
    <row r="2" spans="1:74" s="193" customFormat="1" ht="117" customHeight="1" thickBot="1" x14ac:dyDescent="0.2">
      <c r="B2" s="1279" t="s">
        <v>320</v>
      </c>
      <c r="C2" s="1273" t="s">
        <v>319</v>
      </c>
      <c r="D2" s="1273" t="s">
        <v>317</v>
      </c>
      <c r="E2" s="1273" t="s">
        <v>318</v>
      </c>
      <c r="F2" s="1276" t="s">
        <v>406</v>
      </c>
      <c r="G2" s="1276"/>
      <c r="H2" s="1276"/>
      <c r="I2" s="1276"/>
      <c r="J2" s="1273" t="s">
        <v>321</v>
      </c>
      <c r="K2" s="1273" t="s">
        <v>322</v>
      </c>
      <c r="L2" s="1276" t="s">
        <v>357</v>
      </c>
      <c r="M2" s="1273"/>
      <c r="N2" s="1273" t="s">
        <v>323</v>
      </c>
      <c r="O2" s="1273" t="s">
        <v>363</v>
      </c>
      <c r="P2" s="1273"/>
      <c r="Q2" s="1273"/>
      <c r="R2" s="1273"/>
      <c r="S2" s="1273"/>
      <c r="T2" s="1273"/>
      <c r="U2" s="1273"/>
      <c r="V2" s="1273"/>
      <c r="W2" s="1273"/>
      <c r="X2" s="1273"/>
      <c r="Y2" s="1276" t="s">
        <v>325</v>
      </c>
      <c r="Z2" s="1273" t="s">
        <v>327</v>
      </c>
      <c r="AA2" s="1342" t="s">
        <v>371</v>
      </c>
      <c r="AB2" s="1276" t="s">
        <v>376</v>
      </c>
      <c r="AC2" s="1276" t="s">
        <v>377</v>
      </c>
      <c r="AD2" s="1339" t="s">
        <v>328</v>
      </c>
      <c r="AE2" s="1313" t="s">
        <v>373</v>
      </c>
      <c r="AF2" s="1313"/>
      <c r="AG2" s="1313"/>
      <c r="AH2" s="1313"/>
      <c r="AI2" s="1313"/>
      <c r="AJ2" s="1313"/>
      <c r="AK2" s="1313"/>
      <c r="AL2" s="1313"/>
      <c r="AM2" s="1313"/>
      <c r="AN2" s="1313"/>
      <c r="AO2" s="1313"/>
      <c r="AP2" s="1313"/>
      <c r="AQ2" s="1313"/>
      <c r="AR2" s="1313"/>
      <c r="AS2" s="1313"/>
      <c r="AT2" s="1313"/>
      <c r="AU2" s="1313"/>
      <c r="AV2" s="1313"/>
      <c r="AW2" s="1313"/>
      <c r="AX2" s="1350" t="s">
        <v>395</v>
      </c>
      <c r="AY2" s="1351"/>
      <c r="AZ2" s="1351"/>
      <c r="BA2" s="1351"/>
      <c r="BB2" s="1351"/>
      <c r="BC2" s="1351"/>
      <c r="BD2" s="1351"/>
      <c r="BE2" s="1351"/>
      <c r="BF2" s="1351"/>
      <c r="BG2" s="1351"/>
      <c r="BH2" s="1351"/>
      <c r="BI2" s="1351"/>
      <c r="BJ2" s="1351"/>
      <c r="BK2" s="1360" t="s">
        <v>405</v>
      </c>
      <c r="BL2" s="1361"/>
      <c r="BM2" s="1361"/>
      <c r="BN2" s="1361"/>
      <c r="BO2" s="1361"/>
      <c r="BP2" s="1361"/>
      <c r="BQ2" s="1361"/>
      <c r="BR2" s="1361"/>
      <c r="BS2" s="1361"/>
      <c r="BT2" s="1361"/>
      <c r="BU2" s="1362"/>
    </row>
    <row r="3" spans="1:74" s="193" customFormat="1" ht="23.25" customHeight="1" x14ac:dyDescent="0.15">
      <c r="B3" s="1280"/>
      <c r="C3" s="1274"/>
      <c r="D3" s="1274"/>
      <c r="E3" s="1274"/>
      <c r="F3" s="1277" t="s">
        <v>355</v>
      </c>
      <c r="G3" s="1277" t="s">
        <v>359</v>
      </c>
      <c r="H3" s="1277" t="s">
        <v>360</v>
      </c>
      <c r="I3" s="1277" t="s">
        <v>358</v>
      </c>
      <c r="J3" s="1274"/>
      <c r="K3" s="1274"/>
      <c r="L3" s="1277" t="s">
        <v>357</v>
      </c>
      <c r="M3" s="1274" t="s">
        <v>358</v>
      </c>
      <c r="N3" s="1274"/>
      <c r="O3" s="1277" t="s">
        <v>364</v>
      </c>
      <c r="P3" s="1277" t="s">
        <v>365</v>
      </c>
      <c r="Q3" s="1277" t="s">
        <v>366</v>
      </c>
      <c r="R3" s="1277" t="s">
        <v>374</v>
      </c>
      <c r="S3" s="1277" t="s">
        <v>379</v>
      </c>
      <c r="T3" s="1277" t="s">
        <v>375</v>
      </c>
      <c r="U3" s="1274" t="s">
        <v>324</v>
      </c>
      <c r="V3" s="1277" t="s">
        <v>367</v>
      </c>
      <c r="W3" s="1274" t="s">
        <v>370</v>
      </c>
      <c r="X3" s="1277" t="s">
        <v>368</v>
      </c>
      <c r="Y3" s="1277"/>
      <c r="Z3" s="1274"/>
      <c r="AA3" s="1343"/>
      <c r="AB3" s="1277"/>
      <c r="AC3" s="1277"/>
      <c r="AD3" s="1340"/>
      <c r="AE3" s="1314" t="s">
        <v>372</v>
      </c>
      <c r="AF3" s="1314"/>
      <c r="AG3" s="1314"/>
      <c r="AH3" s="1314"/>
      <c r="AI3" s="1315"/>
      <c r="AJ3" s="1318" t="s">
        <v>331</v>
      </c>
      <c r="AK3" s="1319"/>
      <c r="AL3" s="1319"/>
      <c r="AM3" s="1319"/>
      <c r="AN3" s="1320"/>
      <c r="AO3" s="1318" t="s">
        <v>383</v>
      </c>
      <c r="AP3" s="1319"/>
      <c r="AQ3" s="1319"/>
      <c r="AR3" s="1319"/>
      <c r="AS3" s="1319"/>
      <c r="AT3" s="1319"/>
      <c r="AU3" s="1320"/>
      <c r="AV3" s="1324" t="s">
        <v>332</v>
      </c>
      <c r="AW3" s="1327" t="s">
        <v>388</v>
      </c>
      <c r="AX3" s="1354" t="s">
        <v>390</v>
      </c>
      <c r="AY3" s="1355"/>
      <c r="AZ3" s="1356"/>
      <c r="BA3" s="1282" t="s">
        <v>394</v>
      </c>
      <c r="BB3" s="1283"/>
      <c r="BC3" s="1283"/>
      <c r="BD3" s="1283"/>
      <c r="BE3" s="1283"/>
      <c r="BF3" s="1283"/>
      <c r="BG3" s="1284"/>
      <c r="BH3" s="1306" t="s">
        <v>332</v>
      </c>
      <c r="BI3" s="1310" t="s">
        <v>334</v>
      </c>
      <c r="BJ3" s="1290" t="s">
        <v>333</v>
      </c>
      <c r="BK3" s="1363" t="s">
        <v>396</v>
      </c>
      <c r="BL3" s="1364"/>
      <c r="BM3" s="1364"/>
      <c r="BN3" s="1364"/>
      <c r="BO3" s="1364"/>
      <c r="BP3" s="1364"/>
      <c r="BQ3" s="1364"/>
      <c r="BR3" s="1364"/>
      <c r="BS3" s="1365"/>
      <c r="BT3" s="1374" t="s">
        <v>338</v>
      </c>
      <c r="BU3" s="1345" t="s">
        <v>404</v>
      </c>
    </row>
    <row r="4" spans="1:74" s="193" customFormat="1" ht="33.75" customHeight="1" x14ac:dyDescent="0.15">
      <c r="B4" s="1280"/>
      <c r="C4" s="1274"/>
      <c r="D4" s="1274"/>
      <c r="E4" s="1274"/>
      <c r="F4" s="1277"/>
      <c r="G4" s="1277"/>
      <c r="H4" s="1277"/>
      <c r="I4" s="1277"/>
      <c r="J4" s="1274"/>
      <c r="K4" s="1274"/>
      <c r="L4" s="1277"/>
      <c r="M4" s="1274"/>
      <c r="N4" s="1274"/>
      <c r="O4" s="1277"/>
      <c r="P4" s="1277"/>
      <c r="Q4" s="1277"/>
      <c r="R4" s="1277"/>
      <c r="S4" s="1277"/>
      <c r="T4" s="1277"/>
      <c r="U4" s="1274"/>
      <c r="V4" s="1277"/>
      <c r="W4" s="1274"/>
      <c r="X4" s="1277"/>
      <c r="Y4" s="1277"/>
      <c r="Z4" s="1274"/>
      <c r="AA4" s="1343"/>
      <c r="AB4" s="1277"/>
      <c r="AC4" s="1277"/>
      <c r="AD4" s="1340"/>
      <c r="AE4" s="1316"/>
      <c r="AF4" s="1316"/>
      <c r="AG4" s="1316"/>
      <c r="AH4" s="1316"/>
      <c r="AI4" s="1317"/>
      <c r="AJ4" s="1321"/>
      <c r="AK4" s="1322"/>
      <c r="AL4" s="1322"/>
      <c r="AM4" s="1322"/>
      <c r="AN4" s="1323"/>
      <c r="AO4" s="1321"/>
      <c r="AP4" s="1322"/>
      <c r="AQ4" s="1322"/>
      <c r="AR4" s="1322"/>
      <c r="AS4" s="1322"/>
      <c r="AT4" s="1322"/>
      <c r="AU4" s="1323"/>
      <c r="AV4" s="1325"/>
      <c r="AW4" s="1328"/>
      <c r="AX4" s="1357"/>
      <c r="AY4" s="1358"/>
      <c r="AZ4" s="1359"/>
      <c r="BA4" s="1285"/>
      <c r="BB4" s="1286"/>
      <c r="BC4" s="1286"/>
      <c r="BD4" s="1286"/>
      <c r="BE4" s="1286"/>
      <c r="BF4" s="1286"/>
      <c r="BG4" s="1287"/>
      <c r="BH4" s="1306"/>
      <c r="BI4" s="1310"/>
      <c r="BJ4" s="1290"/>
      <c r="BK4" s="1366"/>
      <c r="BL4" s="1367"/>
      <c r="BM4" s="1367"/>
      <c r="BN4" s="1367"/>
      <c r="BO4" s="1367"/>
      <c r="BP4" s="1367"/>
      <c r="BQ4" s="1367"/>
      <c r="BR4" s="1367"/>
      <c r="BS4" s="1368"/>
      <c r="BT4" s="1375"/>
      <c r="BU4" s="1346"/>
    </row>
    <row r="5" spans="1:74" s="193" customFormat="1" ht="33.75" customHeight="1" x14ac:dyDescent="0.15">
      <c r="B5" s="1280"/>
      <c r="C5" s="1274"/>
      <c r="D5" s="1274"/>
      <c r="E5" s="1274"/>
      <c r="F5" s="1277"/>
      <c r="G5" s="1277"/>
      <c r="H5" s="1277"/>
      <c r="I5" s="1277"/>
      <c r="J5" s="1274"/>
      <c r="K5" s="1274"/>
      <c r="L5" s="1277"/>
      <c r="M5" s="1274"/>
      <c r="N5" s="1274"/>
      <c r="O5" s="1277"/>
      <c r="P5" s="1277"/>
      <c r="Q5" s="1277"/>
      <c r="R5" s="1277"/>
      <c r="S5" s="1277"/>
      <c r="T5" s="1277"/>
      <c r="U5" s="1274"/>
      <c r="V5" s="1277"/>
      <c r="W5" s="1274"/>
      <c r="X5" s="1277"/>
      <c r="Y5" s="1277"/>
      <c r="Z5" s="1274"/>
      <c r="AA5" s="1343"/>
      <c r="AB5" s="1277"/>
      <c r="AC5" s="1277"/>
      <c r="AD5" s="1340"/>
      <c r="AE5" s="1330" t="s">
        <v>380</v>
      </c>
      <c r="AF5" s="1301" t="s">
        <v>378</v>
      </c>
      <c r="AG5" s="1301" t="s">
        <v>407</v>
      </c>
      <c r="AH5" s="1301" t="s">
        <v>408</v>
      </c>
      <c r="AI5" s="1369" t="s">
        <v>410</v>
      </c>
      <c r="AJ5" s="1372" t="s">
        <v>381</v>
      </c>
      <c r="AK5" s="1277" t="s">
        <v>329</v>
      </c>
      <c r="AL5" s="1337" t="s">
        <v>330</v>
      </c>
      <c r="AM5" s="1337" t="s">
        <v>382</v>
      </c>
      <c r="AN5" s="1369" t="s">
        <v>410</v>
      </c>
      <c r="AO5" s="1333" t="s">
        <v>384</v>
      </c>
      <c r="AP5" s="1335" t="s">
        <v>385</v>
      </c>
      <c r="AQ5" s="1301" t="s">
        <v>386</v>
      </c>
      <c r="AR5" s="1301" t="s">
        <v>387</v>
      </c>
      <c r="AS5" s="1301" t="s">
        <v>378</v>
      </c>
      <c r="AT5" s="1337" t="s">
        <v>382</v>
      </c>
      <c r="AU5" s="1299" t="s">
        <v>409</v>
      </c>
      <c r="AV5" s="1325"/>
      <c r="AW5" s="1328"/>
      <c r="AX5" s="1352" t="s">
        <v>389</v>
      </c>
      <c r="AY5" s="1301" t="s">
        <v>378</v>
      </c>
      <c r="AZ5" s="1299" t="s">
        <v>411</v>
      </c>
      <c r="BA5" s="1292" t="s">
        <v>391</v>
      </c>
      <c r="BB5" s="1302" t="s">
        <v>392</v>
      </c>
      <c r="BC5" s="1304" t="s">
        <v>397</v>
      </c>
      <c r="BD5" s="1301" t="s">
        <v>378</v>
      </c>
      <c r="BE5" s="1299" t="s">
        <v>411</v>
      </c>
      <c r="BF5" s="1296" t="s">
        <v>398</v>
      </c>
      <c r="BG5" s="1308" t="s">
        <v>393</v>
      </c>
      <c r="BH5" s="1306"/>
      <c r="BI5" s="1310"/>
      <c r="BJ5" s="1290"/>
      <c r="BK5" s="1352" t="s">
        <v>399</v>
      </c>
      <c r="BL5" s="1288" t="s">
        <v>400</v>
      </c>
      <c r="BM5" s="1288" t="s">
        <v>401</v>
      </c>
      <c r="BN5" s="1288" t="s">
        <v>335</v>
      </c>
      <c r="BO5" s="1294" t="s">
        <v>403</v>
      </c>
      <c r="BP5" s="1295"/>
      <c r="BQ5" s="1377" t="s">
        <v>337</v>
      </c>
      <c r="BR5" s="1379" t="s">
        <v>378</v>
      </c>
      <c r="BS5" s="1382" t="s">
        <v>409</v>
      </c>
      <c r="BT5" s="1375"/>
      <c r="BU5" s="1346"/>
    </row>
    <row r="6" spans="1:74" s="193" customFormat="1" ht="33.75" customHeight="1" x14ac:dyDescent="0.15">
      <c r="B6" s="1280"/>
      <c r="C6" s="1274"/>
      <c r="D6" s="1274"/>
      <c r="E6" s="1274"/>
      <c r="F6" s="1277"/>
      <c r="G6" s="1277"/>
      <c r="H6" s="1277"/>
      <c r="I6" s="1277"/>
      <c r="J6" s="1274"/>
      <c r="K6" s="1274"/>
      <c r="L6" s="1277"/>
      <c r="M6" s="1274"/>
      <c r="N6" s="1274"/>
      <c r="O6" s="1277"/>
      <c r="P6" s="1277"/>
      <c r="Q6" s="1277"/>
      <c r="R6" s="1277"/>
      <c r="S6" s="1277"/>
      <c r="T6" s="1277"/>
      <c r="U6" s="1274"/>
      <c r="V6" s="1277"/>
      <c r="W6" s="1274"/>
      <c r="X6" s="1277"/>
      <c r="Y6" s="1277"/>
      <c r="Z6" s="1274"/>
      <c r="AA6" s="1343"/>
      <c r="AB6" s="1277"/>
      <c r="AC6" s="1277"/>
      <c r="AD6" s="1340"/>
      <c r="AE6" s="1331"/>
      <c r="AF6" s="1302"/>
      <c r="AG6" s="1302"/>
      <c r="AH6" s="1302"/>
      <c r="AI6" s="1370"/>
      <c r="AJ6" s="1372"/>
      <c r="AK6" s="1277"/>
      <c r="AL6" s="1337"/>
      <c r="AM6" s="1337"/>
      <c r="AN6" s="1370"/>
      <c r="AO6" s="1333"/>
      <c r="AP6" s="1335"/>
      <c r="AQ6" s="1302"/>
      <c r="AR6" s="1302"/>
      <c r="AS6" s="1302"/>
      <c r="AT6" s="1337"/>
      <c r="AU6" s="1299"/>
      <c r="AV6" s="1325"/>
      <c r="AW6" s="1328"/>
      <c r="AX6" s="1352"/>
      <c r="AY6" s="1302"/>
      <c r="AZ6" s="1299"/>
      <c r="BA6" s="1292"/>
      <c r="BB6" s="1302"/>
      <c r="BC6" s="1304"/>
      <c r="BD6" s="1302"/>
      <c r="BE6" s="1299"/>
      <c r="BF6" s="1297"/>
      <c r="BG6" s="1308"/>
      <c r="BH6" s="1306"/>
      <c r="BI6" s="1310"/>
      <c r="BJ6" s="1290"/>
      <c r="BK6" s="1352"/>
      <c r="BL6" s="1288"/>
      <c r="BM6" s="1288"/>
      <c r="BN6" s="1288"/>
      <c r="BO6" s="1348" t="s">
        <v>402</v>
      </c>
      <c r="BP6" s="1288" t="s">
        <v>336</v>
      </c>
      <c r="BQ6" s="1377"/>
      <c r="BR6" s="1380"/>
      <c r="BS6" s="1382"/>
      <c r="BT6" s="1375"/>
      <c r="BU6" s="1346"/>
    </row>
    <row r="7" spans="1:74" s="193" customFormat="1" ht="33.75" customHeight="1" x14ac:dyDescent="0.15">
      <c r="B7" s="1280"/>
      <c r="C7" s="1274"/>
      <c r="D7" s="1274"/>
      <c r="E7" s="1274"/>
      <c r="F7" s="1277"/>
      <c r="G7" s="1277"/>
      <c r="H7" s="1277"/>
      <c r="I7" s="1277"/>
      <c r="J7" s="1274"/>
      <c r="K7" s="1274"/>
      <c r="L7" s="1277"/>
      <c r="M7" s="1274"/>
      <c r="N7" s="1274"/>
      <c r="O7" s="1277"/>
      <c r="P7" s="1277"/>
      <c r="Q7" s="1277"/>
      <c r="R7" s="1277"/>
      <c r="S7" s="1277"/>
      <c r="T7" s="1277"/>
      <c r="U7" s="1274"/>
      <c r="V7" s="1277"/>
      <c r="W7" s="1274"/>
      <c r="X7" s="1277"/>
      <c r="Y7" s="1277"/>
      <c r="Z7" s="1274"/>
      <c r="AA7" s="1343"/>
      <c r="AB7" s="1277"/>
      <c r="AC7" s="1277"/>
      <c r="AD7" s="1340"/>
      <c r="AE7" s="1331"/>
      <c r="AF7" s="1302"/>
      <c r="AG7" s="1302"/>
      <c r="AH7" s="1302"/>
      <c r="AI7" s="1370"/>
      <c r="AJ7" s="1372"/>
      <c r="AK7" s="1277"/>
      <c r="AL7" s="1337"/>
      <c r="AM7" s="1337"/>
      <c r="AN7" s="1370"/>
      <c r="AO7" s="1333"/>
      <c r="AP7" s="1335"/>
      <c r="AQ7" s="1302"/>
      <c r="AR7" s="1302"/>
      <c r="AS7" s="1302"/>
      <c r="AT7" s="1337"/>
      <c r="AU7" s="1299"/>
      <c r="AV7" s="1325"/>
      <c r="AW7" s="1328"/>
      <c r="AX7" s="1352"/>
      <c r="AY7" s="1302"/>
      <c r="AZ7" s="1299"/>
      <c r="BA7" s="1292"/>
      <c r="BB7" s="1302"/>
      <c r="BC7" s="1304"/>
      <c r="BD7" s="1302"/>
      <c r="BE7" s="1299"/>
      <c r="BF7" s="1297"/>
      <c r="BG7" s="1308"/>
      <c r="BH7" s="1306"/>
      <c r="BI7" s="1310"/>
      <c r="BJ7" s="1290"/>
      <c r="BK7" s="1352"/>
      <c r="BL7" s="1288"/>
      <c r="BM7" s="1288"/>
      <c r="BN7" s="1288"/>
      <c r="BO7" s="1348"/>
      <c r="BP7" s="1288"/>
      <c r="BQ7" s="1377"/>
      <c r="BR7" s="1380"/>
      <c r="BS7" s="1382"/>
      <c r="BT7" s="1375"/>
      <c r="BU7" s="1346"/>
    </row>
    <row r="8" spans="1:74" s="193" customFormat="1" ht="33.75" customHeight="1" x14ac:dyDescent="0.15">
      <c r="B8" s="1280"/>
      <c r="C8" s="1274"/>
      <c r="D8" s="1274"/>
      <c r="E8" s="1274"/>
      <c r="F8" s="1277"/>
      <c r="G8" s="1277"/>
      <c r="H8" s="1277"/>
      <c r="I8" s="1277"/>
      <c r="J8" s="1274"/>
      <c r="K8" s="1274"/>
      <c r="L8" s="1277"/>
      <c r="M8" s="1274"/>
      <c r="N8" s="1274"/>
      <c r="O8" s="1277"/>
      <c r="P8" s="1277"/>
      <c r="Q8" s="1277"/>
      <c r="R8" s="1277"/>
      <c r="S8" s="1277"/>
      <c r="T8" s="1277"/>
      <c r="U8" s="1274"/>
      <c r="V8" s="1277"/>
      <c r="W8" s="1274"/>
      <c r="X8" s="1277"/>
      <c r="Y8" s="1277"/>
      <c r="Z8" s="1274"/>
      <c r="AA8" s="1343"/>
      <c r="AB8" s="1277"/>
      <c r="AC8" s="1277"/>
      <c r="AD8" s="1340"/>
      <c r="AE8" s="1331"/>
      <c r="AF8" s="1302"/>
      <c r="AG8" s="1302"/>
      <c r="AH8" s="1302"/>
      <c r="AI8" s="1370"/>
      <c r="AJ8" s="1372"/>
      <c r="AK8" s="1277"/>
      <c r="AL8" s="1337"/>
      <c r="AM8" s="1337"/>
      <c r="AN8" s="1370"/>
      <c r="AO8" s="1333"/>
      <c r="AP8" s="1335"/>
      <c r="AQ8" s="1302"/>
      <c r="AR8" s="1302"/>
      <c r="AS8" s="1302"/>
      <c r="AT8" s="1337"/>
      <c r="AU8" s="1299"/>
      <c r="AV8" s="1325"/>
      <c r="AW8" s="1328"/>
      <c r="AX8" s="1352"/>
      <c r="AY8" s="1302"/>
      <c r="AZ8" s="1299"/>
      <c r="BA8" s="1292"/>
      <c r="BB8" s="1302"/>
      <c r="BC8" s="1304"/>
      <c r="BD8" s="1302"/>
      <c r="BE8" s="1299"/>
      <c r="BF8" s="1297"/>
      <c r="BG8" s="1308"/>
      <c r="BH8" s="1306"/>
      <c r="BI8" s="1310"/>
      <c r="BJ8" s="1290"/>
      <c r="BK8" s="1352"/>
      <c r="BL8" s="1288"/>
      <c r="BM8" s="1288"/>
      <c r="BN8" s="1288"/>
      <c r="BO8" s="1348"/>
      <c r="BP8" s="1288"/>
      <c r="BQ8" s="1377"/>
      <c r="BR8" s="1380"/>
      <c r="BS8" s="1382"/>
      <c r="BT8" s="1375"/>
      <c r="BU8" s="1346"/>
    </row>
    <row r="9" spans="1:74" s="193" customFormat="1" ht="33.75" customHeight="1" x14ac:dyDescent="0.15">
      <c r="B9" s="1280"/>
      <c r="C9" s="1274"/>
      <c r="D9" s="1274"/>
      <c r="E9" s="1274"/>
      <c r="F9" s="1277"/>
      <c r="G9" s="1277"/>
      <c r="H9" s="1277"/>
      <c r="I9" s="1277"/>
      <c r="J9" s="1274"/>
      <c r="K9" s="1274"/>
      <c r="L9" s="1277"/>
      <c r="M9" s="1274"/>
      <c r="N9" s="1274"/>
      <c r="O9" s="1277"/>
      <c r="P9" s="1277"/>
      <c r="Q9" s="1277"/>
      <c r="R9" s="1277"/>
      <c r="S9" s="1277"/>
      <c r="T9" s="1277"/>
      <c r="U9" s="1274"/>
      <c r="V9" s="1277"/>
      <c r="W9" s="1274"/>
      <c r="X9" s="1277"/>
      <c r="Y9" s="1277"/>
      <c r="Z9" s="1274"/>
      <c r="AA9" s="1343"/>
      <c r="AB9" s="1277"/>
      <c r="AC9" s="1277"/>
      <c r="AD9" s="1340"/>
      <c r="AE9" s="1331"/>
      <c r="AF9" s="1302"/>
      <c r="AG9" s="1302"/>
      <c r="AH9" s="1302"/>
      <c r="AI9" s="1370"/>
      <c r="AJ9" s="1372"/>
      <c r="AK9" s="1277"/>
      <c r="AL9" s="1337"/>
      <c r="AM9" s="1337"/>
      <c r="AN9" s="1370"/>
      <c r="AO9" s="1333"/>
      <c r="AP9" s="1335"/>
      <c r="AQ9" s="1302"/>
      <c r="AR9" s="1302"/>
      <c r="AS9" s="1302"/>
      <c r="AT9" s="1337"/>
      <c r="AU9" s="1299"/>
      <c r="AV9" s="1325"/>
      <c r="AW9" s="1328"/>
      <c r="AX9" s="1352"/>
      <c r="AY9" s="1302"/>
      <c r="AZ9" s="1299"/>
      <c r="BA9" s="1292"/>
      <c r="BB9" s="1302"/>
      <c r="BC9" s="1304"/>
      <c r="BD9" s="1302"/>
      <c r="BE9" s="1299"/>
      <c r="BF9" s="1297"/>
      <c r="BG9" s="1308"/>
      <c r="BH9" s="1306"/>
      <c r="BI9" s="1310"/>
      <c r="BJ9" s="1290"/>
      <c r="BK9" s="1352"/>
      <c r="BL9" s="1288"/>
      <c r="BM9" s="1288"/>
      <c r="BN9" s="1288"/>
      <c r="BO9" s="1348"/>
      <c r="BP9" s="1288"/>
      <c r="BQ9" s="1377"/>
      <c r="BR9" s="1380"/>
      <c r="BS9" s="1382"/>
      <c r="BT9" s="1375"/>
      <c r="BU9" s="1346"/>
    </row>
    <row r="10" spans="1:74" s="193" customFormat="1" ht="33.75" customHeight="1" thickBot="1" x14ac:dyDescent="0.2">
      <c r="B10" s="1281"/>
      <c r="C10" s="1275"/>
      <c r="D10" s="1275"/>
      <c r="E10" s="1275"/>
      <c r="F10" s="1278"/>
      <c r="G10" s="1278"/>
      <c r="H10" s="1278"/>
      <c r="I10" s="1278"/>
      <c r="J10" s="1275"/>
      <c r="K10" s="1275"/>
      <c r="L10" s="1278"/>
      <c r="M10" s="1275"/>
      <c r="N10" s="1275"/>
      <c r="O10" s="1278"/>
      <c r="P10" s="1278"/>
      <c r="Q10" s="1278"/>
      <c r="R10" s="1278"/>
      <c r="S10" s="1278"/>
      <c r="T10" s="1278"/>
      <c r="U10" s="1275"/>
      <c r="V10" s="1278"/>
      <c r="W10" s="1275"/>
      <c r="X10" s="1278"/>
      <c r="Y10" s="1278"/>
      <c r="Z10" s="1275"/>
      <c r="AA10" s="1344"/>
      <c r="AB10" s="1278"/>
      <c r="AC10" s="1278"/>
      <c r="AD10" s="1341"/>
      <c r="AE10" s="1332"/>
      <c r="AF10" s="1303"/>
      <c r="AG10" s="1303"/>
      <c r="AH10" s="345"/>
      <c r="AI10" s="1371"/>
      <c r="AJ10" s="1373"/>
      <c r="AK10" s="1278"/>
      <c r="AL10" s="1338"/>
      <c r="AM10" s="1338"/>
      <c r="AN10" s="1371"/>
      <c r="AO10" s="1334"/>
      <c r="AP10" s="1336"/>
      <c r="AQ10" s="1303"/>
      <c r="AR10" s="1303"/>
      <c r="AS10" s="1303"/>
      <c r="AT10" s="1338"/>
      <c r="AU10" s="1300"/>
      <c r="AV10" s="1326"/>
      <c r="AW10" s="1329"/>
      <c r="AX10" s="1353"/>
      <c r="AY10" s="1303"/>
      <c r="AZ10" s="1300"/>
      <c r="BA10" s="1293"/>
      <c r="BB10" s="1303"/>
      <c r="BC10" s="1305"/>
      <c r="BD10" s="1303"/>
      <c r="BE10" s="1300"/>
      <c r="BF10" s="1298"/>
      <c r="BG10" s="1309"/>
      <c r="BH10" s="1307"/>
      <c r="BI10" s="1311"/>
      <c r="BJ10" s="1291"/>
      <c r="BK10" s="1353"/>
      <c r="BL10" s="1289"/>
      <c r="BM10" s="1289"/>
      <c r="BN10" s="1289"/>
      <c r="BO10" s="1349"/>
      <c r="BP10" s="1289"/>
      <c r="BQ10" s="1378"/>
      <c r="BR10" s="1381"/>
      <c r="BS10" s="1383"/>
      <c r="BT10" s="1376"/>
      <c r="BU10" s="1347"/>
    </row>
    <row r="11" spans="1:74" x14ac:dyDescent="0.15">
      <c r="B11" s="379">
        <f ca="1">'２個別表'!O11</f>
        <v>0</v>
      </c>
      <c r="C11" s="380" t="str">
        <f>'２個別表'!$P11</f>
        <v>石川県</v>
      </c>
      <c r="D11" s="380" t="str">
        <f ca="1">'２個別表'!$Q11</f>
        <v/>
      </c>
      <c r="E11" s="380" t="str">
        <f ca="1">'２個別表'!$R11</f>
        <v/>
      </c>
      <c r="F11" s="381" t="str">
        <f ca="1">'２個別表'!$U11</f>
        <v/>
      </c>
      <c r="G11" s="381" t="str">
        <f ca="1">IF($F11=1,IF(SUM(#REF!)=0,"×","〇"),"")</f>
        <v/>
      </c>
      <c r="H11" s="381" t="str">
        <f ca="1">IF('２個別表'!$U11=1,IF('２個別表'!$Y11=1,"〇","×"),IF(AND(2&lt;='２個別表'!$Y11,'２個別表'!$Y11&lt;=5),"〇","×"))</f>
        <v>×</v>
      </c>
      <c r="I11" s="381" t="str">
        <f ca="1">IF(OR($G11="×",$H11="×"),"×","〇")</f>
        <v>×</v>
      </c>
      <c r="J11" s="380">
        <f ca="1">'２個別表'!$X11</f>
        <v>0</v>
      </c>
      <c r="K11" s="380">
        <f ca="1">'２個別表'!$AI11</f>
        <v>0</v>
      </c>
      <c r="L11" s="380" t="str">
        <f ca="1">IF('２個別表'!$AJ11=1,1,"")</f>
        <v/>
      </c>
      <c r="M11" s="380" t="str">
        <f ca="1">IF('２個別表'!$AJ11="","",IF('２個別表'!$AJ11=1,IF(OR('２個別表'!$AK11=1,'２個別表'!$AL11=1),"〇","×")))</f>
        <v/>
      </c>
      <c r="N11" s="380">
        <f ca="1">'２個別表'!AR11</f>
        <v>0</v>
      </c>
      <c r="O11" s="382" t="str">
        <f ca="1">IF(1&lt;='２個別表'!$F11,IF(AND(1&lt;='２個別表'!$AM11,'２個別表'!$AM11&lt;=3),1,0),"")</f>
        <v/>
      </c>
      <c r="P11" s="381">
        <f ca="1">IF($O11=1,IF(AND('２個別表'!$BD11&lt;&gt;"",AND('２個別表'!$BG11&lt;&gt;1,'２個別表'!$BH11)),0,1),0)</f>
        <v>0</v>
      </c>
      <c r="Q11" s="382">
        <f ca="1">IF('２個別表'!$BD11&lt;&gt;"",1,0)</f>
        <v>0</v>
      </c>
      <c r="R11" s="382" t="str">
        <f ca="1">IF($Q11=1,IF('２個別表'!$BG11=1,1,0),"")</f>
        <v/>
      </c>
      <c r="S11" s="382" t="str">
        <f ca="1">IF($R11=1,IF('２個別表'!$BH11&lt;&gt;"","〇","×"),"")</f>
        <v/>
      </c>
      <c r="T11" s="382" t="str">
        <f ca="1">IF($R11=1,IF($W11&gt;0,"〇","×"),"")</f>
        <v/>
      </c>
      <c r="U11" s="383">
        <f ca="1">IF('２個別表'!$BF11&gt;0,'２個別表'!$BF11,0)</f>
        <v>0</v>
      </c>
      <c r="V11" s="382">
        <f ca="1">IF('２個別表'!$BH11&lt;&gt;"",1,0)</f>
        <v>0</v>
      </c>
      <c r="W11" s="384">
        <f ca="1">IF(AND($Q11=1,$V11=1),'２個別表'!$CD11,0)</f>
        <v>0</v>
      </c>
      <c r="X11" s="385">
        <f ca="1">IFERROR(IF($U11&gt;0,$AC11*$U11*4/10,0),0)</f>
        <v>0</v>
      </c>
      <c r="Y11" s="382" t="str">
        <f ca="1">IF(1&lt;='２個別表'!$F11,'２個別表'!$BT11,"")</f>
        <v/>
      </c>
      <c r="Z11" s="382">
        <f ca="1">IF(1&lt;='２個別表'!$F11,'２個別表'!$CE11,0)</f>
        <v>0</v>
      </c>
      <c r="AA11" s="382">
        <f ca="1">IF(OR(0&lt;'２個別表'!$BX11,0&lt;SUM('２個別表'!$CA11:$CB11)),1,0)</f>
        <v>0</v>
      </c>
      <c r="AB11" s="380">
        <f ca="1">IF(1&lt;='２個別表'!$F11,'２個別表'!$BV11,0)</f>
        <v>0</v>
      </c>
      <c r="AC11" s="380" t="str">
        <f ca="1">IF('２個別表'!$BV11&gt;0,IF(AND('２個別表'!$BT11=1,'２個別表'!$CE11="控除不可"),'２個別表'!$BV11,IF(AND('２個別表'!$BT11=1,'２個別表'!$CE11="80%控除対象"),ROUNDUP('２個別表'!$BV11*102/110,0),IF(AND('２個別表'!$BT11=1,'２個別表'!$CE11="全額控除"),ROUNDUP('２個別表'!$BV11*100/110,0),IF(OR('２個別表'!$BT11=2,'２個別表'!$BT11=3),'２個別表'!$BV11,'２個別表'!$BV11)))),"")</f>
        <v/>
      </c>
      <c r="AD11" s="386" t="str">
        <f ca="1">IF('２個別表'!$U11=1,3,IF(AND('２個別表'!$U11=2,AND(19&lt;='２個別表'!$AM11,'２個別表'!$AM11&lt;=23)),2,IF(AND('２個別表'!$U11=2,OR(AND(1&lt;='２個別表'!$AM11,'２個別表'!$AM11&lt;=18),AND(24&lt;='２個別表'!$AM11,'２個別表'!$AM11&lt;=25))),1,"判定不能")))</f>
        <v>判定不能</v>
      </c>
      <c r="AE11" s="379">
        <f ca="1">IF($AD11=1,IF($Q11=1,1,0),0)</f>
        <v>0</v>
      </c>
      <c r="AF11" s="380" t="str">
        <f ca="1">IF(AND($AD11=1,$Q11=1),ROUNDDOWN($AC11*3/10,0),"")</f>
        <v/>
      </c>
      <c r="AG11" s="380" t="str">
        <f ca="1">IF(AND($AD11=1,$U11&gt;0,$V11=1),ROUNDDOWN($AC11*1/2-'２個別表'!$CD11*1/2,0),"")</f>
        <v/>
      </c>
      <c r="AH11" s="380" t="str">
        <f ca="1">IF(AND($AD11=1,$U11&gt;0,$V11=0),ROUNDDOWN(AC11*1/2-$AC11*$U11*4/10,0),"")</f>
        <v/>
      </c>
      <c r="AI11" s="208" t="str">
        <f ca="1">IF(AND($AD11=1,$Q11=1),IF($AB11&gt;0,'２個別表'!$BV11-'２個別表'!$BX11-'２個別表'!$CD11-'２個別表'!$CA11-'２個別表'!$CB11-'２個別表'!$CC11,0),"")</f>
        <v/>
      </c>
      <c r="AJ11" s="379">
        <f ca="1">IF($AD11=1,IF($Q11&lt;&gt;1,1,0),0)</f>
        <v>0</v>
      </c>
      <c r="AK11" s="381" t="str">
        <f ca="1">IF($AD11=1,IF('２個別表'!$AO11=1,1,IF('２個別表'!AO11="","",)),"")</f>
        <v/>
      </c>
      <c r="AL11" s="380" t="str">
        <f ca="1">IF($AJ11=1,IF($AK11=1,'２個別表'!BS11,""),"")</f>
        <v/>
      </c>
      <c r="AM11" s="380" t="str">
        <f ca="1">IF($AJ11=1,IF($AK11=1,ROUNDDOWN($AC11*1/2,0),""),"")</f>
        <v/>
      </c>
      <c r="AN11" s="387" t="str">
        <f ca="1">IF($AJ11=1,IF($AK11=1,ROUNDDOWN('２個別表'!$BV11-'２個別表'!$BX11-'２個別表'!$CA11-'２個別表'!$CB11-'２個別表'!$CC11-'２個別表'!$CD11,0),""),"")</f>
        <v/>
      </c>
      <c r="AO11" s="379">
        <f t="shared" ref="AO11:AO239" ca="1" si="0">IF($AD11=1,IF($Q11&lt;&gt;1,1,0),0)</f>
        <v>0</v>
      </c>
      <c r="AP11" s="381">
        <f ca="1">IF($AD11=1,IF($AK11&lt;&gt;1,1,0),0)</f>
        <v>0</v>
      </c>
      <c r="AQ11" s="381">
        <f ca="1">IF($AD11=1,IF(AND($AO11=1,$AP11=1),1,0),0)</f>
        <v>0</v>
      </c>
      <c r="AR11" s="388">
        <f ca="1">IF('２個別表'!$AA11=1,1,0)</f>
        <v>0</v>
      </c>
      <c r="AS11" s="380" t="str">
        <f ca="1">IF($AD11=1,IF($AQ11=1,IF($AR11&lt;&gt;1,ROUNDDOWN($AC11*3/10,0),""),""),"")</f>
        <v/>
      </c>
      <c r="AT11" s="380" t="str">
        <f ca="1">IF($AD11=1,IF($AQ11=1,IF($AR11=1,ROUNDDOWN($AC11*1/2,0),""),""),"")</f>
        <v/>
      </c>
      <c r="AU11" s="387" t="str">
        <f ca="1">IF($AD11=1,IF($AQ11=1,ROUNDDOWN('２個別表'!$BV11-'２個別表'!$BX11-'２個別表'!$CA11-'２個別表'!$CB11-'２個別表'!$CC11-'２個別表'!$CD11,0),""),"")</f>
        <v/>
      </c>
      <c r="AV11" s="389">
        <f ca="1">IF($AD11=1,MIN($AF11:$AI11,$AL11:$AN11,$AS11:$AU11),0)</f>
        <v>0</v>
      </c>
      <c r="AW11" s="390" t="str">
        <f ca="1">IF($AD11=1,IF(AND($AA11=1,$AE11=1,$AV11=MIN($AF11:$AI11)),"〇",IF(AND($AA11=1,$AJ11=1,$AK11=1,$AV11=MIN($AL11:$AN11)),"〇",IF(AND($AA11=1,$AQ11=1,$AV11=MIN($AS11:$AU11)),"〇","×"))),"-")</f>
        <v>-</v>
      </c>
      <c r="AX11" s="379">
        <f ca="1">IF($AD11=2,IF('２個別表'!$BQ11=1,1,0),0)</f>
        <v>0</v>
      </c>
      <c r="AY11" s="388" t="str">
        <f ca="1">IF(AND($AD11=2,$AX11=1),ROUNDDOWN($AC11*3/10,0),"")</f>
        <v/>
      </c>
      <c r="AZ11" s="391" t="str">
        <f ca="1">IF(AND($AD11=2,$AX11=1),'２個別表'!$BV11-('２個別表'!$BX11+'２個別表'!$CA11+'２個別表'!$CB11+'２個別表'!$CC11+'２個別表'!$CD11),"")</f>
        <v/>
      </c>
      <c r="BA11" s="379">
        <f ca="1">IF($AD11=2,IF('２個別表'!$BQ11&lt;&gt;1,1,0),0)</f>
        <v>0</v>
      </c>
      <c r="BB11" s="392">
        <f ca="1">IF(AND($BA11=1,$U11&gt;0,$V11&gt;0),1,0)</f>
        <v>0</v>
      </c>
      <c r="BC11" s="380" t="str">
        <f ca="1">IF(AND($AD11=2,$BA11=1),'２個別表'!$BR11,"")</f>
        <v/>
      </c>
      <c r="BD11" s="380" t="str">
        <f ca="1">IF(AND($AD11=2,$BA11=1),ROUNDDOWN($AC11*3/10,0),"")</f>
        <v/>
      </c>
      <c r="BE11" s="380" t="str">
        <f ca="1">IF(AND($AD11=2,$BA11=1),'２個別表'!$BU11-('２個別表'!$BX11+'２個別表'!$CA11+'２個別表'!$CB11+'２個別表'!$CC11+'２個別表'!$CD11),"")</f>
        <v/>
      </c>
      <c r="BF11" s="380" t="str">
        <f ca="1">IF(AND($AD11=2,$BA11=1),'２個別表'!$CA11+'２個別表'!$CB11,"")</f>
        <v/>
      </c>
      <c r="BG11" s="393" t="str">
        <f ca="1">IF($BB11=1,IF(SUM('２個別表'!$BW11,'２個別表'!$CD11*0.5)&lt;='２個別表'!$BV11*0.5,"〇","×"),"")</f>
        <v/>
      </c>
      <c r="BH11" s="394">
        <f ca="1">IF($AD11=2,MIN($AY11:$AZ11,$BC11:$BF11),0)</f>
        <v>0</v>
      </c>
      <c r="BI11" s="381" t="str">
        <f ca="1">IF($AD11=2,IF($AX11=1,IF('２個別表'!$AM11=23,"〇","×"),IF(OR('２個別表'!$AM11&lt;19,'２個別表'!$AM11&gt;23),"",IF($BH11&lt;='２個別表'!$BR11,"〇","×"))),"-")</f>
        <v>-</v>
      </c>
      <c r="BJ11" s="395" t="str">
        <f ca="1">IF($AD11=2,IF(AND($AA11=1,$AX11=1,$BI11="〇",$BH11=MIN($AY11:$AZ11)),"〇",IF(AND($AA11=1,$BA11=1,$BG11="〇",$BI11="〇",$BH11=MIN($BC11:$BF11)),"〇",IF(AND($AA11=1,$AX11=1,$AV11=MIN($AS11:$AU11)),"〇","×"))),"-")</f>
        <v>-</v>
      </c>
      <c r="BK11" s="379">
        <f ca="1">IF($AD11=3,1,0)</f>
        <v>0</v>
      </c>
      <c r="BL11" s="381" t="str">
        <f ca="1">IF($AD11=3,IF(1&lt;='２個別表'!$F11,IF('２個別表'!$U11=1,"〇","×"),""),"")</f>
        <v/>
      </c>
      <c r="BM11" s="388" t="str">
        <f ca="1">IF(AD11=3,IF(AND(OR('２個別表'!BD11="附帯施設",AND(1&lt;='２個別表'!AM11,'２個別表'!AM11&lt;=3)),'２個別表'!BK11&lt;&gt;"",'２個別表'!BL11&lt;&gt;""),1,IF(AND(OR('２個別表'!BD11="附帯施設",AND(1&lt;='２個別表'!AM11,'２個別表'!AM11&lt;=3)),OR('２個別表'!BK11="",'２個別表'!BL11="")),"×",0)),"")</f>
        <v/>
      </c>
      <c r="BN11" s="381" t="str">
        <f ca="1">IF($AD11=3,IF('２個別表'!$BV11&gt;=500000,"〇","×"),"")</f>
        <v/>
      </c>
      <c r="BO11" s="380" t="str">
        <f ca="1">IF(AD11=3,'２個別表'!BW11,"")</f>
        <v/>
      </c>
      <c r="BP11" s="380" t="str">
        <f ca="1">IF(AD11=3,IF(COUNTIF('２個別表'!$X$11:'２個別表'!X11,'２個別表'!X11)=1,BO11,SUMIF('２個別表'!$X$11:$X$239,'２個別表'!X11,$BO$11:$BO$239)),"")</f>
        <v/>
      </c>
      <c r="BQ11" s="388" t="str">
        <f ca="1">IF(AD11=3,IF(OR(BO11&lt;&gt;0,BP11&lt;&gt;0),IF(BP11&lt;=3000000,"〇","×"),0),"")</f>
        <v/>
      </c>
      <c r="BR11" s="380" t="str">
        <f ca="1">IF($AD11=3,ROUNDDOWN($AC11*3/10,0),"")</f>
        <v/>
      </c>
      <c r="BS11" s="426" t="str">
        <f ca="1">IF($AD11=3,'２個別表'!$BV11-('２個別表'!$BX11+'２個別表'!$CA11+'２個別表'!$CB11+'２個別表'!$CC11+'２個別表'!$CD11),"")</f>
        <v/>
      </c>
      <c r="BT11" s="429">
        <f ca="1">IF(AD11=3,MIN(BR11,BS11),0)</f>
        <v>0</v>
      </c>
      <c r="BU11" s="423" t="str">
        <f ca="1">IF($AD11=3,IF(AND($BK11=1,$BL11="〇",$BN11="〇",$BQ11="〇",$BT11=MIN($BR11:$BS11)),"〇","×"),"")</f>
        <v/>
      </c>
    </row>
    <row r="12" spans="1:74" x14ac:dyDescent="0.15">
      <c r="B12" s="198">
        <f ca="1">'２個別表'!O12</f>
        <v>2</v>
      </c>
      <c r="C12" s="183" t="str">
        <f>'２個別表'!$P12</f>
        <v>石川県</v>
      </c>
      <c r="D12" s="183" t="str">
        <f ca="1">'２個別表'!$Q12</f>
        <v/>
      </c>
      <c r="E12" s="183" t="str">
        <f ca="1">'２個別表'!$R12</f>
        <v/>
      </c>
      <c r="F12" s="207" t="str">
        <f ca="1">'２個別表'!$U12</f>
        <v/>
      </c>
      <c r="G12" s="207" t="str">
        <f ca="1">IF($F12=1,IF(SUM(#REF!)=0,"×","〇"),"")</f>
        <v/>
      </c>
      <c r="H12" s="207" t="str">
        <f ca="1">IF('２個別表'!$U12=1,IF('２個別表'!$Y12=1,"〇","×"),IF(AND(2&lt;='２個別表'!$Y12,'２個別表'!$Y12&lt;=5),"〇","×"))</f>
        <v>×</v>
      </c>
      <c r="I12" s="207" t="str">
        <f t="shared" ref="I12:I75" ca="1" si="1">IF(OR($G12="×",$H12="×"),"×","〇")</f>
        <v>×</v>
      </c>
      <c r="J12" s="183" t="str">
        <f ca="1">'２個別表'!$X12</f>
        <v/>
      </c>
      <c r="K12" s="183">
        <f ca="1">'２個別表'!$AI12</f>
        <v>0</v>
      </c>
      <c r="L12" s="183" t="str">
        <f ca="1">IF('２個別表'!$AJ12=1,1,"")</f>
        <v/>
      </c>
      <c r="M12" s="183" t="str">
        <f ca="1">IF('２個別表'!$AJ12="","",IF('２個別表'!$AJ12=1,IF(OR('２個別表'!$AK12=1,'２個別表'!$AL12=1),"〇","×")))</f>
        <v/>
      </c>
      <c r="N12" s="180" t="str">
        <f ca="1">'２個別表'!AR12</f>
        <v/>
      </c>
      <c r="O12" s="196" t="str">
        <f ca="1">IF(1&lt;='２個別表'!$F12,IF(AND(1&lt;='２個別表'!$AM12,'２個別表'!$AM12&lt;=3),1,0),"")</f>
        <v/>
      </c>
      <c r="P12" s="207">
        <f ca="1">IF($O12=1,IF(AND('２個別表'!$BD12&lt;&gt;"",AND('２個別表'!$BG12&lt;&gt;1,'２個別表'!$BH12)),0,1),0)</f>
        <v>0</v>
      </c>
      <c r="Q12" s="196">
        <f ca="1">IF('２個別表'!$BD12&lt;&gt;"",1,0)</f>
        <v>0</v>
      </c>
      <c r="R12" s="196" t="str">
        <f ca="1">IF($Q12=1,IF('２個別表'!$BG12=1,1,0),"")</f>
        <v/>
      </c>
      <c r="S12" s="196" t="str">
        <f ca="1">IF($R12=1,IF('２個別表'!$BH12&lt;&gt;"","〇","×"),"")</f>
        <v/>
      </c>
      <c r="T12" s="196" t="str">
        <f t="shared" ref="T12:T239" ca="1" si="2">IF($R12=1,IF($W12&gt;0,"〇","×"),"")</f>
        <v/>
      </c>
      <c r="U12" s="340">
        <f ca="1">IF('２個別表'!$BF12&gt;0,'２個別表'!$BF12,0)</f>
        <v>0</v>
      </c>
      <c r="V12" s="196">
        <f ca="1">IF('２個別表'!$BH12&lt;&gt;"",1,0)</f>
        <v>0</v>
      </c>
      <c r="W12" s="182">
        <f ca="1">IF(AND($Q12=1,$V12=1),'２個別表'!$CD12,0)</f>
        <v>0</v>
      </c>
      <c r="X12" s="195">
        <f t="shared" ref="X12:X75" ca="1" si="3">IFERROR(IF($U12&gt;0,$AC12*$U12*4/10,0),0)</f>
        <v>0</v>
      </c>
      <c r="Y12" s="196" t="str">
        <f ca="1">IF(1&lt;='２個別表'!$F12,'２個別表'!$BT12,"")</f>
        <v/>
      </c>
      <c r="Z12" s="196">
        <f ca="1">IF(1&lt;='２個別表'!$F12,'２個別表'!$CE12,0)</f>
        <v>0</v>
      </c>
      <c r="AA12" s="196">
        <f ca="1">IF(OR(0&lt;'２個別表'!$BX12,0&lt;SUM('２個別表'!$CA12:$CB12)),1,0)</f>
        <v>1</v>
      </c>
      <c r="AB12" s="183">
        <f ca="1">IF(1&lt;='２個別表'!$F12,'２個別表'!$BV12,0)</f>
        <v>0</v>
      </c>
      <c r="AC12" s="183" t="str">
        <f ca="1">IF('２個別表'!$BV12&gt;0,IF(AND('２個別表'!$BT12=1,'２個別表'!$CE12="控除不可"),'２個別表'!$BV12,IF(AND('２個別表'!$BT12=1,'２個別表'!$CE12="80%控除対象"),ROUNDUP('２個別表'!$BV12*102/110,0),IF(AND('２個別表'!$BT12=1,'２個別表'!$CE12="全額控除"),ROUNDUP('２個別表'!$BV12*100/110,0),IF(OR('２個別表'!$BT12=2,'２個別表'!$BT12=3),'２個別表'!$BV12,'２個別表'!$BV12)))),"")</f>
        <v/>
      </c>
      <c r="AD12" s="197" t="str">
        <f ca="1">IF('２個別表'!$U12=1,3,IF(AND('２個別表'!$U12=2,AND(19&lt;='２個別表'!$AM12,'２個別表'!$AM12&lt;=23)),2,IF(AND('２個別表'!$U12=2,OR(AND(1&lt;='２個別表'!$AM12,'２個別表'!$AM12&lt;=18),AND(24&lt;='２個別表'!$AM12,'２個別表'!$AM12&lt;=25))),1,"判定不能")))</f>
        <v>判定不能</v>
      </c>
      <c r="AE12" s="206">
        <f t="shared" ref="AE12:AE239" ca="1" si="4">IF($AD12=1,IF($Q12=1,1,0),0)</f>
        <v>0</v>
      </c>
      <c r="AF12" s="180" t="str">
        <f t="shared" ref="AF12:AF239" ca="1" si="5">IF(AND($AD12=1,$Q12=1),ROUNDDOWN($AC12*3/10,0),"")</f>
        <v/>
      </c>
      <c r="AG12" s="183" t="str">
        <f ca="1">IF(AND($AD12=1,$U12&gt;0,$V12=1),ROUNDDOWN($AC12*1/2-'２個別表'!$CD12*1/2,0),"")</f>
        <v/>
      </c>
      <c r="AH12" s="183" t="str">
        <f t="shared" ref="AH12:AH18" ca="1" si="6">IF(AND($AD12=1,$U12&gt;0,$V12=0),ROUNDDOWN(AC12*1/2-$AC12*$U12*4/10,0),"")</f>
        <v/>
      </c>
      <c r="AI12" s="208" t="str">
        <f ca="1">IF(AND($AD12=1,$Q12=1),IF($AB12&gt;0,'２個別表'!$BV12-'２個別表'!$BX12-'２個別表'!$CD12-'２個別表'!$CA12-'２個別表'!$CB12-'２個別表'!$CC12,0),"")</f>
        <v/>
      </c>
      <c r="AJ12" s="198">
        <f t="shared" ref="AJ12:AJ239" ca="1" si="7">IF($AD12=1,IF($Q12&lt;&gt;1,1,0),0)</f>
        <v>0</v>
      </c>
      <c r="AK12" s="194" t="str">
        <f ca="1">IF($AD12=1,IF('２個別表'!$AO12=1,1,IF('２個別表'!AO12="","",)),"")</f>
        <v/>
      </c>
      <c r="AL12" s="183" t="str">
        <f ca="1">IF($AJ12=1,IF($AK12=1,'２個別表'!BS12,""),"")</f>
        <v/>
      </c>
      <c r="AM12" s="180" t="str">
        <f t="shared" ref="AM12:AM239" ca="1" si="8">IF($AJ12=1,IF($AK12=1,ROUNDDOWN($AC12*1/2,0),""),"")</f>
        <v/>
      </c>
      <c r="AN12" s="199" t="str">
        <f ca="1">IF($AJ12=1,IF($AK12=1,ROUNDDOWN('２個別表'!$BV12-'２個別表'!$BX12-'２個別表'!$CA12-'２個別表'!$CB12-'２個別表'!$CC12-'２個別表'!$CD12,0),""),"")</f>
        <v/>
      </c>
      <c r="AO12" s="198">
        <f t="shared" ca="1" si="0"/>
        <v>0</v>
      </c>
      <c r="AP12" s="194">
        <f t="shared" ref="AP12:AP239" ca="1" si="9">IF($AD12=1,IF($AK12&lt;&gt;1,1,0),0)</f>
        <v>0</v>
      </c>
      <c r="AQ12" s="194">
        <f t="shared" ref="AQ12:AQ239" ca="1" si="10">IF($AD12=1,IF(AND($AO12=1,$AP12=1),1,0),0)</f>
        <v>0</v>
      </c>
      <c r="AR12" s="189">
        <f ca="1">IF('２個別表'!$AA12=1,1,0)</f>
        <v>0</v>
      </c>
      <c r="AS12" s="180" t="str">
        <f t="shared" ref="AS12:AS239" ca="1" si="11">IF($AD12=1,IF($AQ12=1,IF($AR12&lt;&gt;1,ROUNDDOWN($AC12*3/10,0),""),""),"")</f>
        <v/>
      </c>
      <c r="AT12" s="180" t="str">
        <f t="shared" ref="AT12:AT239" ca="1" si="12">IF($AD12=1,IF($AQ12=1,IF($AR12=1,ROUNDDOWN($AC12*1/2,0),""),""),"")</f>
        <v/>
      </c>
      <c r="AU12" s="208" t="str">
        <f ca="1">IF($AD12=1,IF($AQ12=1,ROUNDDOWN('２個別表'!$BV12-'２個別表'!$BX12-'２個別表'!$CA12-'２個別表'!$CB12-'２個別表'!$CC12-'２個別表'!$CD12,0),""),"")</f>
        <v/>
      </c>
      <c r="AV12" s="350">
        <f t="shared" ref="AV12:AV239" ca="1" si="13">IF($AD12=1,MIN($AF12:$AI12,$AL12:$AN12,$AS12:$AU12),0)</f>
        <v>0</v>
      </c>
      <c r="AW12" s="360" t="str">
        <f t="shared" ref="AW12:AW239" ca="1" si="14">IF($AD12=1,IF(AND($AA12=1,$AE12=1,$AV12=MIN($AF12:$AI12)),"〇",IF(AND($AA12=1,$AJ12=1,$AK12=1,$AV12=MIN($AL12:$AN12)),"〇",IF(AND($AA12=1,$AQ12=1,$AV12=MIN($AS12:$AU12)),"〇","×"))),"-")</f>
        <v>-</v>
      </c>
      <c r="AX12" s="206">
        <f ca="1">IF($AD12=2,IF('２個別表'!$BQ12=1,1,0),0)</f>
        <v>0</v>
      </c>
      <c r="AY12" s="189" t="str">
        <f t="shared" ref="AY12:AY239" ca="1" si="15">IF(AND($AD12=2,$AX12=1),ROUNDDOWN($AC12*3/10,0),"")</f>
        <v/>
      </c>
      <c r="AZ12" s="368" t="str">
        <f ca="1">IF(AND($AD12=2,$AX12=1),'２個別表'!$BV12-('２個別表'!$BX12+'２個別表'!$CA12+'２個別表'!$CB12+'２個別表'!$CC12+'２個別表'!$CD12),"")</f>
        <v/>
      </c>
      <c r="BA12" s="206">
        <f ca="1">IF($AD12=2,IF('２個別表'!$BQ12&lt;&gt;1,1,0),0)</f>
        <v>0</v>
      </c>
      <c r="BB12" s="363">
        <f t="shared" ref="BB12:BB239" ca="1" si="16">IF(AND($BA12=1,$U12&gt;0,$V12&gt;0),1,0)</f>
        <v>0</v>
      </c>
      <c r="BC12" s="183" t="str">
        <f ca="1">IF(AND($AD12=2,$BA12=1),'２個別表'!$BR12,"")</f>
        <v/>
      </c>
      <c r="BD12" s="183" t="str">
        <f t="shared" ref="BD12:BD239" ca="1" si="17">IF(AND($AD12=2,$BA12=1),ROUNDDOWN($AC12*3/10,0),"")</f>
        <v/>
      </c>
      <c r="BE12" s="183" t="str">
        <f ca="1">IF(AND($AD12=2,$BA12=1),'２個別表'!$BU12-('２個別表'!$BX12+'２個別表'!$CA12+'２個別表'!$CB12+'２個別表'!$CC12+'２個別表'!$CD12),"")</f>
        <v/>
      </c>
      <c r="BF12" s="183" t="str">
        <f ca="1">IF(AND($AD12=2,$BA12=1),'２個別表'!$CA12+'２個別表'!$CB12,"")</f>
        <v/>
      </c>
      <c r="BG12" s="365" t="str">
        <f ca="1">IF($BB12=1,IF(SUM('２個別表'!$BW12,'２個別表'!$CD12*0.5)&lt;='２個別表'!$BV12*0.5,"〇","×"),"")</f>
        <v/>
      </c>
      <c r="BH12" s="364">
        <f t="shared" ref="BH12:BH239" ca="1" si="18">IF($AD12=2,MIN($AY12:$AZ12,$BC12:$BF12),0)</f>
        <v>0</v>
      </c>
      <c r="BI12" s="207" t="str">
        <f ca="1">IF($AD12=2,IF($AX12=1,IF('２個別表'!$AM12=23,"〇","×"),IF(OR('２個別表'!$AM12&lt;19,'２個別表'!$AM12&gt;23),"",IF($BH12&lt;='２個別表'!$BR12,"〇","×"))),"-")</f>
        <v>-</v>
      </c>
      <c r="BJ12" s="373" t="str">
        <f t="shared" ref="BJ12:BJ239" ca="1" si="19">IF($AD12=2,IF(AND($AA12=1,$AX12=1,$BI12="〇",$BH12=MIN($AY12:$AZ12)),"〇",IF(AND($AA12=1,$BA12=1,$BG12="〇",$BI12="〇",$BH12=MIN($BC12:$BF12)),"〇",IF(AND($AA12=1,$AX12=1,$AV12=MIN($AS12:$AU12)),"〇","×"))),"-")</f>
        <v>-</v>
      </c>
      <c r="BK12" s="206">
        <f t="shared" ref="BK12:BK239" ca="1" si="20">IF($AD12=3,1,0)</f>
        <v>0</v>
      </c>
      <c r="BL12" s="207" t="str">
        <f ca="1">IF($AD12=3,IF(1&lt;='２個別表'!$F12,IF('２個別表'!$U12=1,"〇","×"),""),"")</f>
        <v/>
      </c>
      <c r="BM12" s="185" t="str">
        <f ca="1">IF(AD12=3,IF(AND(OR('２個別表'!BD12="附帯施設",AND(1&lt;='２個別表'!AM12,'２個別表'!AM12&lt;=3)),'２個別表'!BK12&lt;&gt;"",'２個別表'!BL12&lt;&gt;""),1,IF(AND(OR('２個別表'!BD12="附帯施設",AND(1&lt;='２個別表'!AM12,'２個別表'!AM12&lt;=3)),OR('２個別表'!BK12="",'２個別表'!BL12="")),"×",0)),"")</f>
        <v/>
      </c>
      <c r="BN12" s="207" t="str">
        <f ca="1">IF($AD12=3,IF('２個別表'!$BV12&gt;=500000,"〇","×"),"")</f>
        <v/>
      </c>
      <c r="BO12" s="180" t="str">
        <f ca="1">IF(AD12=3,'２個別表'!BW12,"")</f>
        <v/>
      </c>
      <c r="BP12" s="180" t="str">
        <f ca="1">IF(AD12=3,IF(COUNTIF('２個別表'!$X$11:'２個別表'!X12,'２個別表'!X12)=1,BO12,SUMIF('２個別表'!$X$11:$X$239,'２個別表'!X12,$BO$11:$BO$239)),"")</f>
        <v/>
      </c>
      <c r="BQ12" s="189" t="str">
        <f t="shared" ref="BQ12:BQ18" ca="1" si="21">IF(AD12=3,IF(OR(BO12&lt;&gt;0,BP12&lt;&gt;0),IF(BP12&lt;=3000000,"〇","×"),0),"")</f>
        <v/>
      </c>
      <c r="BR12" s="183" t="str">
        <f t="shared" ref="BR12:BR239" ca="1" si="22">IF($AD12=3,ROUNDDOWN($AC12*3/10,0),"")</f>
        <v/>
      </c>
      <c r="BS12" s="427" t="str">
        <f ca="1">IF($AD12=3,'２個別表'!$BV12-('２個別表'!$BX12+'２個別表'!$CA12+'２個別表'!$CB12+'２個別表'!$CC12+'２個別表'!$CD12),"")</f>
        <v/>
      </c>
      <c r="BT12" s="430">
        <f ca="1">IF(AD12=3,MIN(BR12,BS12),0)</f>
        <v>0</v>
      </c>
      <c r="BU12" s="424" t="str">
        <f t="shared" ref="BU12:BU239" ca="1" si="23">IF($AD12=3,IF(AND($AD12=3,$BK12=1,$BQ12="〇",$BT12=MIN($BR12:$BS12)),"〇","×"),"")</f>
        <v/>
      </c>
    </row>
    <row r="13" spans="1:74" x14ac:dyDescent="0.15">
      <c r="B13" s="198">
        <f ca="1">'２個別表'!O13</f>
        <v>3</v>
      </c>
      <c r="C13" s="183" t="str">
        <f>'２個別表'!$P13</f>
        <v>石川県</v>
      </c>
      <c r="D13" s="183" t="str">
        <f ca="1">'２個別表'!$Q13</f>
        <v/>
      </c>
      <c r="E13" s="183" t="str">
        <f ca="1">'２個別表'!$R13</f>
        <v/>
      </c>
      <c r="F13" s="207" t="str">
        <f ca="1">'２個別表'!$U13</f>
        <v/>
      </c>
      <c r="G13" s="207" t="str">
        <f ca="1">IF($F13=1,IF(SUM(#REF!)=0,"×","〇"),"")</f>
        <v/>
      </c>
      <c r="H13" s="207" t="str">
        <f ca="1">IF('２個別表'!$U13=1,IF('２個別表'!$Y13=1,"〇","×"),IF(AND(2&lt;='２個別表'!$Y13,'２個別表'!$Y13&lt;=5),"〇","×"))</f>
        <v>×</v>
      </c>
      <c r="I13" s="207" t="str">
        <f t="shared" ca="1" si="1"/>
        <v>×</v>
      </c>
      <c r="J13" s="183" t="str">
        <f ca="1">'２個別表'!$X13</f>
        <v/>
      </c>
      <c r="K13" s="183">
        <f ca="1">'２個別表'!$AI13</f>
        <v>0</v>
      </c>
      <c r="L13" s="183" t="str">
        <f ca="1">IF('２個別表'!$AJ13=1,1,"")</f>
        <v/>
      </c>
      <c r="M13" s="183" t="str">
        <f ca="1">IF('２個別表'!$AJ13="","",IF('２個別表'!$AJ13=1,IF(OR('２個別表'!$AK13=1,'２個別表'!$AL13=1),"〇","×")))</f>
        <v/>
      </c>
      <c r="N13" s="180" t="str">
        <f ca="1">'２個別表'!AR13</f>
        <v/>
      </c>
      <c r="O13" s="196" t="str">
        <f ca="1">IF(1&lt;='２個別表'!$F13,IF(AND(1&lt;='２個別表'!$AM13,'２個別表'!$AM13&lt;=3),1,0),"")</f>
        <v/>
      </c>
      <c r="P13" s="207">
        <f ca="1">IF($O13=1,IF(AND('２個別表'!$BD13&lt;&gt;"",AND('２個別表'!$BG13&lt;&gt;1,'２個別表'!$BH13)),0,1),0)</f>
        <v>0</v>
      </c>
      <c r="Q13" s="196">
        <f ca="1">IF('２個別表'!$BD13&lt;&gt;"",1,0)</f>
        <v>0</v>
      </c>
      <c r="R13" s="196" t="str">
        <f ca="1">IF($Q13=1,IF('２個別表'!$BG13=1,1,0),"")</f>
        <v/>
      </c>
      <c r="S13" s="196" t="str">
        <f ca="1">IF($R13=1,IF('２個別表'!$BH13&lt;&gt;"","〇","×"),"")</f>
        <v/>
      </c>
      <c r="T13" s="196" t="str">
        <f t="shared" ca="1" si="2"/>
        <v/>
      </c>
      <c r="U13" s="340">
        <f ca="1">IF('２個別表'!$BF13&gt;0,'２個別表'!$BF13,0)</f>
        <v>0</v>
      </c>
      <c r="V13" s="196">
        <f ca="1">IF('２個別表'!$BH13&lt;&gt;"",1,0)</f>
        <v>0</v>
      </c>
      <c r="W13" s="182">
        <f ca="1">IF(AND($Q13=1,$V13=1),'２個別表'!$CD13,0)</f>
        <v>0</v>
      </c>
      <c r="X13" s="195">
        <f t="shared" ca="1" si="3"/>
        <v>0</v>
      </c>
      <c r="Y13" s="196" t="str">
        <f ca="1">IF(1&lt;='２個別表'!$F13,'２個別表'!$BT13,"")</f>
        <v/>
      </c>
      <c r="Z13" s="196">
        <f ca="1">IF(1&lt;='２個別表'!$F13,'２個別表'!$CE13,0)</f>
        <v>0</v>
      </c>
      <c r="AA13" s="196">
        <f ca="1">IF(OR(0&lt;'２個別表'!$BX13,0&lt;SUM('２個別表'!$CA13:$CB13)),1,0)</f>
        <v>1</v>
      </c>
      <c r="AB13" s="183">
        <f ca="1">IF(1&lt;='２個別表'!$F13,'２個別表'!$BV13,0)</f>
        <v>0</v>
      </c>
      <c r="AC13" s="183" t="str">
        <f ca="1">IF('２個別表'!$BV13&gt;0,IF(AND('２個別表'!$BT13=1,'２個別表'!$CE13="控除不可"),'２個別表'!$BV13,IF(AND('２個別表'!$BT13=1,'２個別表'!$CE13="80%控除対象"),ROUNDUP('２個別表'!$BV13*102/110,0),IF(AND('２個別表'!$BT13=1,'２個別表'!$CE13="全額控除"),ROUNDUP('２個別表'!$BV13*100/110,0),IF(OR('２個別表'!$BT13=2,'２個別表'!$BT13=3),'２個別表'!$BV13,'２個別表'!$BV13)))),"")</f>
        <v/>
      </c>
      <c r="AD13" s="197" t="str">
        <f ca="1">IF('２個別表'!$U13=1,3,IF(AND('２個別表'!$U13=2,AND(19&lt;='２個別表'!$AM13,'２個別表'!$AM13&lt;=23)),2,IF(AND('２個別表'!$U13=2,OR(AND(1&lt;='２個別表'!$AM13,'２個別表'!$AM13&lt;=18),AND(24&lt;='２個別表'!$AM13,'２個別表'!$AM13&lt;=25))),1,"判定不能")))</f>
        <v>判定不能</v>
      </c>
      <c r="AE13" s="206">
        <f t="shared" ca="1" si="4"/>
        <v>0</v>
      </c>
      <c r="AF13" s="180" t="str">
        <f ca="1">IF(AND($AD13=1,$Q13=1),ROUNDDOWN($AC13*3/10,0),"")</f>
        <v/>
      </c>
      <c r="AG13" s="183" t="str">
        <f ca="1">IF(AND($AD13=1,$U13&gt;0,$V13=1),ROUNDDOWN($AC13*1/2-'２個別表'!$CD13*1/2,0),"")</f>
        <v/>
      </c>
      <c r="AH13" s="183" t="str">
        <f t="shared" ca="1" si="6"/>
        <v/>
      </c>
      <c r="AI13" s="208" t="str">
        <f ca="1">IF(AND($AD13=1,$Q13=1),IF($AB13&gt;0,'２個別表'!$BV13-'２個別表'!$BX13-'２個別表'!$CD13-'２個別表'!$CA13-'２個別表'!$CB13-'２個別表'!$CC13,0),"")</f>
        <v/>
      </c>
      <c r="AJ13" s="198">
        <f t="shared" ca="1" si="7"/>
        <v>0</v>
      </c>
      <c r="AK13" s="194" t="str">
        <f ca="1">IF($AD13=1,IF('２個別表'!$AO13=1,1,IF('２個別表'!AO13="","",)),"")</f>
        <v/>
      </c>
      <c r="AL13" s="183" t="str">
        <f ca="1">IF($AJ13=1,IF($AK13=1,'２個別表'!BS13,""),"")</f>
        <v/>
      </c>
      <c r="AM13" s="180" t="str">
        <f t="shared" ca="1" si="8"/>
        <v/>
      </c>
      <c r="AN13" s="199" t="str">
        <f ca="1">IF($AJ13=1,IF($AK13=1,ROUNDDOWN('２個別表'!$BV13-'２個別表'!$BX13-'２個別表'!$CA13-'２個別表'!$CB13-'２個別表'!$CC13-'２個別表'!$CD13,0),""),"")</f>
        <v/>
      </c>
      <c r="AO13" s="198">
        <f t="shared" ca="1" si="0"/>
        <v>0</v>
      </c>
      <c r="AP13" s="194">
        <f t="shared" ca="1" si="9"/>
        <v>0</v>
      </c>
      <c r="AQ13" s="194">
        <f t="shared" ca="1" si="10"/>
        <v>0</v>
      </c>
      <c r="AR13" s="189">
        <f ca="1">IF('２個別表'!$AA13=1,1,0)</f>
        <v>0</v>
      </c>
      <c r="AS13" s="180" t="str">
        <f t="shared" ca="1" si="11"/>
        <v/>
      </c>
      <c r="AT13" s="180" t="str">
        <f t="shared" ca="1" si="12"/>
        <v/>
      </c>
      <c r="AU13" s="208" t="str">
        <f ca="1">IF($AD13=1,IF($AQ13=1,ROUNDDOWN('２個別表'!$BV13-'２個別表'!$BX13-'２個別表'!$CA13-'２個別表'!$CB13-'２個別表'!$CC13-'２個別表'!$CD13,0),""),"")</f>
        <v/>
      </c>
      <c r="AV13" s="350">
        <f t="shared" ca="1" si="13"/>
        <v>0</v>
      </c>
      <c r="AW13" s="360" t="str">
        <f t="shared" ca="1" si="14"/>
        <v>-</v>
      </c>
      <c r="AX13" s="206">
        <f ca="1">IF($AD13=2,IF('２個別表'!$BQ13=1,1,0),0)</f>
        <v>0</v>
      </c>
      <c r="AY13" s="189" t="str">
        <f t="shared" ca="1" si="15"/>
        <v/>
      </c>
      <c r="AZ13" s="368" t="str">
        <f ca="1">IF(AND($AD13=2,$AX13=1),'２個別表'!$BV13-('２個別表'!$BX13+'２個別表'!$CA13+'２個別表'!$CB13+'２個別表'!$CC13+'２個別表'!$CD13),"")</f>
        <v/>
      </c>
      <c r="BA13" s="206">
        <f ca="1">IF($AD13=2,IF('２個別表'!$BQ13&lt;&gt;1,1,0),0)</f>
        <v>0</v>
      </c>
      <c r="BB13" s="363">
        <f t="shared" ca="1" si="16"/>
        <v>0</v>
      </c>
      <c r="BC13" s="183" t="str">
        <f ca="1">IF(AND($AD13=2,$BA13=1),'２個別表'!$BR13,"")</f>
        <v/>
      </c>
      <c r="BD13" s="183" t="str">
        <f t="shared" ca="1" si="17"/>
        <v/>
      </c>
      <c r="BE13" s="183" t="str">
        <f ca="1">IF(AND($AD13=2,$BA13=1),'２個別表'!$BU13-('２個別表'!$BX13+'２個別表'!$CA13+'２個別表'!$CB13+'２個別表'!$CC13+'２個別表'!$CD13),"")</f>
        <v/>
      </c>
      <c r="BF13" s="183" t="str">
        <f ca="1">IF(AND($AD13=2,$BA13=1),'２個別表'!$CA13+'２個別表'!$CB13,"")</f>
        <v/>
      </c>
      <c r="BG13" s="365" t="str">
        <f ca="1">IF($BB13=1,IF(SUM('２個別表'!$BW13,'２個別表'!$CD13*0.5)&lt;='２個別表'!$BV13*0.5,"〇","×"),"")</f>
        <v/>
      </c>
      <c r="BH13" s="364">
        <f t="shared" ca="1" si="18"/>
        <v>0</v>
      </c>
      <c r="BI13" s="207" t="str">
        <f ca="1">IF($AD13=2,IF($AX13=1,IF('２個別表'!$AM13=23,"〇","×"),IF(OR('２個別表'!$AM13&lt;19,'２個別表'!$AM13&gt;23),"",IF($BH13&lt;='２個別表'!$BR13,"〇","×"))),"-")</f>
        <v>-</v>
      </c>
      <c r="BJ13" s="373" t="str">
        <f t="shared" ca="1" si="19"/>
        <v>-</v>
      </c>
      <c r="BK13" s="206">
        <f t="shared" ca="1" si="20"/>
        <v>0</v>
      </c>
      <c r="BL13" s="207" t="str">
        <f ca="1">IF($AD13=3,IF(1&lt;='２個別表'!$F13,IF('２個別表'!$U13=1,"〇","×"),""),"")</f>
        <v/>
      </c>
      <c r="BM13" s="185" t="str">
        <f ca="1">IF(AD13=3,IF(AND(OR('２個別表'!BD13="附帯施設",AND(1&lt;='２個別表'!AM13,'２個別表'!AM13&lt;=3)),'２個別表'!BK13&lt;&gt;"",'２個別表'!BL13&lt;&gt;""),1,IF(AND(OR('２個別表'!BD13="附帯施設",AND(1&lt;='２個別表'!AM13,'２個別表'!AM13&lt;=3)),OR('２個別表'!BK13="",'２個別表'!BL13="")),"×",0)),"")</f>
        <v/>
      </c>
      <c r="BN13" s="207" t="str">
        <f ca="1">IF($AD13=3,IF('２個別表'!$BV13&gt;=500000,"〇","×"),"")</f>
        <v/>
      </c>
      <c r="BO13" s="180" t="str">
        <f ca="1">IF(AD13=3,'２個別表'!BW13,"")</f>
        <v/>
      </c>
      <c r="BP13" s="180" t="str">
        <f ca="1">IF(AD13=3,IF(COUNTIF('２個別表'!$X$11:'２個別表'!X13,'２個別表'!X13)=1,BO13,SUMIF('２個別表'!$X$11:$X$239,'２個別表'!X13,$BO$11:$BO$239)),"")</f>
        <v/>
      </c>
      <c r="BQ13" s="189" t="str">
        <f t="shared" ca="1" si="21"/>
        <v/>
      </c>
      <c r="BR13" s="183" t="str">
        <f t="shared" ca="1" si="22"/>
        <v/>
      </c>
      <c r="BS13" s="427" t="str">
        <f ca="1">IF($AD13=3,'２個別表'!$BV13-('２個別表'!$BX13+'２個別表'!$CA13+'２個別表'!$CB13+'２個別表'!$CC13+'２個別表'!$CD13),"")</f>
        <v/>
      </c>
      <c r="BT13" s="430">
        <f t="shared" ref="BT13:BT18" ca="1" si="24">IF(AD13=3,MIN(BR13,BS13),0)</f>
        <v>0</v>
      </c>
      <c r="BU13" s="424" t="str">
        <f t="shared" ca="1" si="23"/>
        <v/>
      </c>
    </row>
    <row r="14" spans="1:74" x14ac:dyDescent="0.15">
      <c r="B14" s="198">
        <f ca="1">'２個別表'!O14</f>
        <v>4</v>
      </c>
      <c r="C14" s="183" t="str">
        <f>'２個別表'!$P14</f>
        <v>石川県</v>
      </c>
      <c r="D14" s="183" t="str">
        <f ca="1">'２個別表'!$Q14</f>
        <v/>
      </c>
      <c r="E14" s="183" t="str">
        <f ca="1">'２個別表'!$R14</f>
        <v/>
      </c>
      <c r="F14" s="207" t="str">
        <f ca="1">'２個別表'!$U14</f>
        <v/>
      </c>
      <c r="G14" s="207" t="str">
        <f ca="1">IF($F14=1,IF(SUM(#REF!)=0,"×","〇"),"")</f>
        <v/>
      </c>
      <c r="H14" s="207" t="str">
        <f ca="1">IF('２個別表'!$U14=1,IF('２個別表'!$Y14=1,"〇","×"),IF(AND(2&lt;='２個別表'!$Y14,'２個別表'!$Y14&lt;=5),"〇","×"))</f>
        <v>×</v>
      </c>
      <c r="I14" s="207" t="str">
        <f t="shared" ca="1" si="1"/>
        <v>×</v>
      </c>
      <c r="J14" s="183" t="str">
        <f ca="1">'２個別表'!$X14</f>
        <v/>
      </c>
      <c r="K14" s="183">
        <f ca="1">'２個別表'!$AI14</f>
        <v>0</v>
      </c>
      <c r="L14" s="183" t="str">
        <f ca="1">IF('２個別表'!$AJ14=1,1,"")</f>
        <v/>
      </c>
      <c r="M14" s="183" t="str">
        <f ca="1">IF('２個別表'!$AJ14="","",IF('２個別表'!$AJ14=1,IF(OR('２個別表'!$AK14=1,'２個別表'!$AL14=1),"〇","×")))</f>
        <v/>
      </c>
      <c r="N14" s="180" t="str">
        <f ca="1">'２個別表'!AR14</f>
        <v/>
      </c>
      <c r="O14" s="196" t="str">
        <f ca="1">IF(1&lt;='２個別表'!$F14,IF(AND(1&lt;='２個別表'!$AM14,'２個別表'!$AM14&lt;=3),1,0),"")</f>
        <v/>
      </c>
      <c r="P14" s="207">
        <f ca="1">IF($O14=1,IF(AND('２個別表'!$BD14&lt;&gt;"",AND('２個別表'!$BG14&lt;&gt;1,'２個別表'!$BH14)),0,1),0)</f>
        <v>0</v>
      </c>
      <c r="Q14" s="196">
        <f ca="1">IF('２個別表'!$BD14&lt;&gt;"",1,0)</f>
        <v>0</v>
      </c>
      <c r="R14" s="196" t="str">
        <f ca="1">IF($Q14=1,IF('２個別表'!$BG14=1,1,0),"")</f>
        <v/>
      </c>
      <c r="S14" s="196" t="str">
        <f ca="1">IF($R14=1,IF('２個別表'!$BH14&lt;&gt;"","〇","×"),"")</f>
        <v/>
      </c>
      <c r="T14" s="196" t="str">
        <f t="shared" ca="1" si="2"/>
        <v/>
      </c>
      <c r="U14" s="340">
        <f ca="1">IF('２個別表'!$BF14&gt;0,'２個別表'!$BF14,0)</f>
        <v>0</v>
      </c>
      <c r="V14" s="196">
        <f ca="1">IF('２個別表'!$BH14&lt;&gt;"",1,0)</f>
        <v>0</v>
      </c>
      <c r="W14" s="182">
        <f ca="1">IF(AND($Q14=1,$V14=1),'２個別表'!$CD14,0)</f>
        <v>0</v>
      </c>
      <c r="X14" s="195">
        <f t="shared" ca="1" si="3"/>
        <v>0</v>
      </c>
      <c r="Y14" s="196" t="str">
        <f ca="1">IF(1&lt;='２個別表'!$F14,'２個別表'!$BT14,"")</f>
        <v/>
      </c>
      <c r="Z14" s="196">
        <f ca="1">IF(1&lt;='２個別表'!$F14,'２個別表'!$CE14,0)</f>
        <v>0</v>
      </c>
      <c r="AA14" s="196">
        <f ca="1">IF(OR(0&lt;'２個別表'!$BX14,0&lt;SUM('２個別表'!$CA14:$CB14)),1,0)</f>
        <v>1</v>
      </c>
      <c r="AB14" s="183">
        <f ca="1">IF(1&lt;='２個別表'!$F14,'２個別表'!$BV14,0)</f>
        <v>0</v>
      </c>
      <c r="AC14" s="183" t="str">
        <f ca="1">IF('２個別表'!$BV14&gt;0,IF(AND('２個別表'!$BT14=1,'２個別表'!$CE14="控除不可"),'２個別表'!$BV14,IF(AND('２個別表'!$BT14=1,'２個別表'!$CE14="80%控除対象"),ROUNDUP('２個別表'!$BV14*102/110,0),IF(AND('２個別表'!$BT14=1,'２個別表'!$CE14="全額控除"),ROUNDUP('２個別表'!$BV14*100/110,0),IF(OR('２個別表'!$BT14=2,'２個別表'!$BT14=3),'２個別表'!$BV14,'２個別表'!$BV14)))),"")</f>
        <v/>
      </c>
      <c r="AD14" s="197" t="str">
        <f ca="1">IF('２個別表'!$U14=1,3,IF(AND('２個別表'!$U14=2,AND(19&lt;='２個別表'!$AM14,'２個別表'!$AM14&lt;=23)),2,IF(AND('２個別表'!$U14=2,OR(AND(1&lt;='２個別表'!$AM14,'２個別表'!$AM14&lt;=18),AND(24&lt;='２個別表'!$AM14,'２個別表'!$AM14&lt;=25))),1,"判定不能")))</f>
        <v>判定不能</v>
      </c>
      <c r="AE14" s="206">
        <f t="shared" ca="1" si="4"/>
        <v>0</v>
      </c>
      <c r="AF14" s="180" t="str">
        <f t="shared" ca="1" si="5"/>
        <v/>
      </c>
      <c r="AG14" s="183" t="str">
        <f ca="1">IF(AND($AD14=1,$U14&gt;0,$V14=1),ROUNDDOWN($AC14*1/2-'２個別表'!$CD14*1/2,0),"")</f>
        <v/>
      </c>
      <c r="AH14" s="183" t="str">
        <f t="shared" ca="1" si="6"/>
        <v/>
      </c>
      <c r="AI14" s="208" t="str">
        <f ca="1">IF(AND($AD14=1,$Q14=1),IF($AB14&gt;0,'２個別表'!$BV14-'２個別表'!$BX14-'２個別表'!$CD14-'２個別表'!$CA14-'２個別表'!$CB14-'２個別表'!$CC14,0),"")</f>
        <v/>
      </c>
      <c r="AJ14" s="198">
        <f t="shared" ca="1" si="7"/>
        <v>0</v>
      </c>
      <c r="AK14" s="194" t="str">
        <f ca="1">IF($AD14=1,IF('２個別表'!$AO14=1,1,IF('２個別表'!AO14="","",)),"")</f>
        <v/>
      </c>
      <c r="AL14" s="183" t="str">
        <f ca="1">IF($AJ14=1,IF($AK14=1,'２個別表'!BS14,""),"")</f>
        <v/>
      </c>
      <c r="AM14" s="180" t="str">
        <f t="shared" ca="1" si="8"/>
        <v/>
      </c>
      <c r="AN14" s="199" t="str">
        <f ca="1">IF($AJ14=1,IF($AK14=1,ROUNDDOWN('２個別表'!$BV14-'２個別表'!$BX14-'２個別表'!$CA14-'２個別表'!$CB14-'２個別表'!$CC14-'２個別表'!$CD14,0),""),"")</f>
        <v/>
      </c>
      <c r="AO14" s="198">
        <f t="shared" ca="1" si="0"/>
        <v>0</v>
      </c>
      <c r="AP14" s="194">
        <f t="shared" ca="1" si="9"/>
        <v>0</v>
      </c>
      <c r="AQ14" s="194">
        <f t="shared" ca="1" si="10"/>
        <v>0</v>
      </c>
      <c r="AR14" s="189">
        <f ca="1">IF('２個別表'!$AA14=1,1,0)</f>
        <v>0</v>
      </c>
      <c r="AS14" s="180" t="str">
        <f t="shared" ca="1" si="11"/>
        <v/>
      </c>
      <c r="AT14" s="180" t="str">
        <f t="shared" ca="1" si="12"/>
        <v/>
      </c>
      <c r="AU14" s="208" t="str">
        <f ca="1">IF($AD14=1,IF($AQ14=1,ROUNDDOWN('２個別表'!$BV14-'２個別表'!$BX14-'２個別表'!$CA14-'２個別表'!$CB14-'２個別表'!$CC14-'２個別表'!$CD14,0),""),"")</f>
        <v/>
      </c>
      <c r="AV14" s="350">
        <f t="shared" ca="1" si="13"/>
        <v>0</v>
      </c>
      <c r="AW14" s="360" t="str">
        <f t="shared" ca="1" si="14"/>
        <v>-</v>
      </c>
      <c r="AX14" s="206">
        <f ca="1">IF($AD14=2,IF('２個別表'!$BQ14=1,1,0),0)</f>
        <v>0</v>
      </c>
      <c r="AY14" s="189" t="str">
        <f t="shared" ca="1" si="15"/>
        <v/>
      </c>
      <c r="AZ14" s="368" t="str">
        <f ca="1">IF(AND($AD14=2,$AX14=1),'２個別表'!$BV14-('２個別表'!$BX14+'２個別表'!$CA14+'２個別表'!$CB14+'２個別表'!$CC14+'２個別表'!$CD14),"")</f>
        <v/>
      </c>
      <c r="BA14" s="206">
        <f ca="1">IF($AD14=2,IF('２個別表'!$BQ14&lt;&gt;1,1,0),0)</f>
        <v>0</v>
      </c>
      <c r="BB14" s="363">
        <f t="shared" ca="1" si="16"/>
        <v>0</v>
      </c>
      <c r="BC14" s="183" t="str">
        <f ca="1">IF(AND($AD14=2,$BA14=1),'２個別表'!$BR14,"")</f>
        <v/>
      </c>
      <c r="BD14" s="183" t="str">
        <f t="shared" ca="1" si="17"/>
        <v/>
      </c>
      <c r="BE14" s="183" t="str">
        <f ca="1">IF(AND($AD14=2,$BA14=1),'２個別表'!$BU14-('２個別表'!$BX14+'２個別表'!$CA14+'２個別表'!$CB14+'２個別表'!$CC14+'２個別表'!$CD14),"")</f>
        <v/>
      </c>
      <c r="BF14" s="183" t="str">
        <f ca="1">IF(AND($AD14=2,$BA14=1),'２個別表'!$CA14+'２個別表'!$CB14,"")</f>
        <v/>
      </c>
      <c r="BG14" s="365" t="str">
        <f ca="1">IF($BB14=1,IF(SUM('２個別表'!$BW14,'２個別表'!$CD14*0.5)&lt;='２個別表'!$BV14*0.5,"〇","×"),"")</f>
        <v/>
      </c>
      <c r="BH14" s="364">
        <f t="shared" ca="1" si="18"/>
        <v>0</v>
      </c>
      <c r="BI14" s="207" t="str">
        <f ca="1">IF($AD14=2,IF($AX14=1,IF('２個別表'!$AM14=23,"〇","×"),IF(OR('２個別表'!$AM14&lt;19,'２個別表'!$AM14&gt;23),"",IF($BH14&lt;='２個別表'!$BR14,"〇","×"))),"-")</f>
        <v>-</v>
      </c>
      <c r="BJ14" s="373" t="str">
        <f t="shared" ca="1" si="19"/>
        <v>-</v>
      </c>
      <c r="BK14" s="206">
        <f t="shared" ca="1" si="20"/>
        <v>0</v>
      </c>
      <c r="BL14" s="207" t="str">
        <f ca="1">IF($AD14=3,IF(1&lt;='２個別表'!$F14,IF('２個別表'!$U14=1,"〇","×"),""),"")</f>
        <v/>
      </c>
      <c r="BM14" s="185" t="str">
        <f ca="1">IF(AD14=3,IF(AND(OR('２個別表'!BD14="附帯施設",AND(1&lt;='２個別表'!AM14,'２個別表'!AM14&lt;=3)),'２個別表'!BK14&lt;&gt;"",'２個別表'!BL14&lt;&gt;""),1,IF(AND(OR('２個別表'!BD14="附帯施設",AND(1&lt;='２個別表'!AM14,'２個別表'!AM14&lt;=3)),OR('２個別表'!BK14="",'２個別表'!BL14="")),"×",0)),"")</f>
        <v/>
      </c>
      <c r="BN14" s="207" t="str">
        <f ca="1">IF($AD14=3,IF('２個別表'!$BV14&gt;=500000,"〇","×"),"")</f>
        <v/>
      </c>
      <c r="BO14" s="180" t="str">
        <f ca="1">IF(AD14=3,'２個別表'!BW14,"")</f>
        <v/>
      </c>
      <c r="BP14" s="180" t="str">
        <f ca="1">IF(AD14=3,IF(COUNTIF('２個別表'!$X$11:'２個別表'!X14,'２個別表'!X14)=1,BO14,SUMIF('２個別表'!$X$11:$X$239,'２個別表'!X14,$BO$11:$BO$239)),"")</f>
        <v/>
      </c>
      <c r="BQ14" s="189" t="str">
        <f t="shared" ca="1" si="21"/>
        <v/>
      </c>
      <c r="BR14" s="183" t="str">
        <f t="shared" ca="1" si="22"/>
        <v/>
      </c>
      <c r="BS14" s="427" t="str">
        <f ca="1">IF($AD14=3,'２個別表'!$BV14-('２個別表'!$BX14+'２個別表'!$CA14+'２個別表'!$CB14+'２個別表'!$CC14+'２個別表'!$CD14),"")</f>
        <v/>
      </c>
      <c r="BT14" s="430">
        <f ca="1">IF(AD14=3,MIN(BR14,BS14),0)</f>
        <v>0</v>
      </c>
      <c r="BU14" s="424" t="str">
        <f t="shared" ca="1" si="23"/>
        <v/>
      </c>
    </row>
    <row r="15" spans="1:74" x14ac:dyDescent="0.15">
      <c r="B15" s="198">
        <f ca="1">'２個別表'!O15</f>
        <v>5</v>
      </c>
      <c r="C15" s="183" t="str">
        <f>'２個別表'!$P15</f>
        <v>石川県</v>
      </c>
      <c r="D15" s="183" t="str">
        <f ca="1">'２個別表'!$Q15</f>
        <v/>
      </c>
      <c r="E15" s="183" t="str">
        <f ca="1">'２個別表'!$R15</f>
        <v/>
      </c>
      <c r="F15" s="207" t="str">
        <f ca="1">'２個別表'!$U15</f>
        <v/>
      </c>
      <c r="G15" s="207" t="str">
        <f ca="1">IF($F15=1,IF(SUM(#REF!)=0,"×","〇"),"")</f>
        <v/>
      </c>
      <c r="H15" s="207" t="str">
        <f ca="1">IF('２個別表'!$U15=1,IF('２個別表'!$Y15=1,"〇","×"),IF(AND(2&lt;='２個別表'!$Y15,'２個別表'!$Y15&lt;=5),"〇","×"))</f>
        <v>×</v>
      </c>
      <c r="I15" s="207" t="str">
        <f t="shared" ca="1" si="1"/>
        <v>×</v>
      </c>
      <c r="J15" s="183" t="str">
        <f ca="1">'２個別表'!$X15</f>
        <v/>
      </c>
      <c r="K15" s="183">
        <f ca="1">'２個別表'!$AI15</f>
        <v>0</v>
      </c>
      <c r="L15" s="183" t="str">
        <f ca="1">IF('２個別表'!$AJ15=1,1,"")</f>
        <v/>
      </c>
      <c r="M15" s="183" t="str">
        <f ca="1">IF('２個別表'!$AJ15="","",IF('２個別表'!$AJ15=1,IF(OR('２個別表'!$AK15=1,'２個別表'!$AL15=1),"〇","×")))</f>
        <v/>
      </c>
      <c r="N15" s="180" t="str">
        <f ca="1">'２個別表'!AR15</f>
        <v/>
      </c>
      <c r="O15" s="196" t="str">
        <f ca="1">IF(1&lt;='２個別表'!$F15,IF(AND(1&lt;='２個別表'!$AM15,'２個別表'!$AM15&lt;=3),1,0),"")</f>
        <v/>
      </c>
      <c r="P15" s="207">
        <f ca="1">IF($O15=1,IF(AND('２個別表'!$BD15&lt;&gt;"",AND('２個別表'!$BG15&lt;&gt;1,'２個別表'!$BH15)),0,1),0)</f>
        <v>0</v>
      </c>
      <c r="Q15" s="196">
        <f ca="1">IF('２個別表'!$BD15&lt;&gt;"",1,0)</f>
        <v>0</v>
      </c>
      <c r="R15" s="196" t="str">
        <f ca="1">IF($Q15=1,IF('２個別表'!$BG15=1,1,0),"")</f>
        <v/>
      </c>
      <c r="S15" s="196" t="str">
        <f ca="1">IF($R15=1,IF('２個別表'!$BH15&lt;&gt;"","〇","×"),"")</f>
        <v/>
      </c>
      <c r="T15" s="196" t="str">
        <f t="shared" ca="1" si="2"/>
        <v/>
      </c>
      <c r="U15" s="340">
        <f ca="1">IF('２個別表'!$BF15&gt;0,'２個別表'!$BF15,0)</f>
        <v>0</v>
      </c>
      <c r="V15" s="196">
        <f ca="1">IF('２個別表'!$BH15&lt;&gt;"",1,0)</f>
        <v>0</v>
      </c>
      <c r="W15" s="182">
        <f ca="1">IF(AND($Q15=1,$V15=1),'２個別表'!$CD15,0)</f>
        <v>0</v>
      </c>
      <c r="X15" s="195">
        <f t="shared" ca="1" si="3"/>
        <v>0</v>
      </c>
      <c r="Y15" s="196" t="str">
        <f ca="1">IF(1&lt;='２個別表'!$F15,'２個別表'!$BT15,"")</f>
        <v/>
      </c>
      <c r="Z15" s="196">
        <f ca="1">IF(1&lt;='２個別表'!$F15,'２個別表'!$CE15,0)</f>
        <v>0</v>
      </c>
      <c r="AA15" s="196">
        <f ca="1">IF(OR(0&lt;'２個別表'!$BX15,0&lt;SUM('２個別表'!$CA15:$CB15)),1,0)</f>
        <v>1</v>
      </c>
      <c r="AB15" s="183">
        <f ca="1">IF(1&lt;='２個別表'!$F15,'２個別表'!$BV15,0)</f>
        <v>0</v>
      </c>
      <c r="AC15" s="183" t="str">
        <f ca="1">IF('２個別表'!$BV15&gt;0,IF(AND('２個別表'!$BT15=1,'２個別表'!$CE15="控除不可"),'２個別表'!$BV15,IF(AND('２個別表'!$BT15=1,'２個別表'!$CE15="80%控除対象"),ROUNDUP('２個別表'!$BV15*102/110,0),IF(AND('２個別表'!$BT15=1,'２個別表'!$CE15="全額控除"),ROUNDUP('２個別表'!$BV15*100/110,0),IF(OR('２個別表'!$BT15=2,'２個別表'!$BT15=3),'２個別表'!$BV15,'２個別表'!$BV15)))),"")</f>
        <v/>
      </c>
      <c r="AD15" s="197" t="str">
        <f ca="1">IF('２個別表'!$U15=1,3,IF(AND('２個別表'!$U15=2,AND(19&lt;='２個別表'!$AM15,'２個別表'!$AM15&lt;=23)),2,IF(AND('２個別表'!$U15=2,OR(AND(1&lt;='２個別表'!$AM15,'２個別表'!$AM15&lt;=18),AND(24&lt;='２個別表'!$AM15,'２個別表'!$AM15&lt;=25))),1,"判定不能")))</f>
        <v>判定不能</v>
      </c>
      <c r="AE15" s="206">
        <f t="shared" ca="1" si="4"/>
        <v>0</v>
      </c>
      <c r="AF15" s="180" t="str">
        <f t="shared" ca="1" si="5"/>
        <v/>
      </c>
      <c r="AG15" s="183" t="str">
        <f ca="1">IF(AND($AD15=1,$U15&gt;0,$V15=1),ROUNDDOWN($AC15*1/2-'２個別表'!$CD15*1/2,0),"")</f>
        <v/>
      </c>
      <c r="AH15" s="183" t="str">
        <f t="shared" ca="1" si="6"/>
        <v/>
      </c>
      <c r="AI15" s="208" t="str">
        <f ca="1">IF(AND($AD15=1,$Q15=1),IF($AB15&gt;0,'２個別表'!$BV15-'２個別表'!$BX15-'２個別表'!$CD15-'２個別表'!$CA15-'２個別表'!$CB15-'２個別表'!$CC15,0),"")</f>
        <v/>
      </c>
      <c r="AJ15" s="198">
        <f t="shared" ca="1" si="7"/>
        <v>0</v>
      </c>
      <c r="AK15" s="194" t="str">
        <f ca="1">IF($AD15=1,IF('２個別表'!$AO15=1,1,IF('２個別表'!AO15="","",)),"")</f>
        <v/>
      </c>
      <c r="AL15" s="183" t="str">
        <f ca="1">IF($AJ15=1,IF($AK15=1,'２個別表'!BS15,""),"")</f>
        <v/>
      </c>
      <c r="AM15" s="180" t="str">
        <f t="shared" ca="1" si="8"/>
        <v/>
      </c>
      <c r="AN15" s="199" t="str">
        <f ca="1">IF($AJ15=1,IF($AK15=1,ROUNDDOWN('２個別表'!$BV15-'２個別表'!$BX15-'２個別表'!$CA15-'２個別表'!$CB15-'２個別表'!$CC15-'２個別表'!$CD15,0),""),"")</f>
        <v/>
      </c>
      <c r="AO15" s="198">
        <f t="shared" ca="1" si="0"/>
        <v>0</v>
      </c>
      <c r="AP15" s="194">
        <f t="shared" ca="1" si="9"/>
        <v>0</v>
      </c>
      <c r="AQ15" s="194">
        <f t="shared" ca="1" si="10"/>
        <v>0</v>
      </c>
      <c r="AR15" s="189">
        <f ca="1">IF('２個別表'!$AA15=1,1,0)</f>
        <v>0</v>
      </c>
      <c r="AS15" s="180" t="str">
        <f t="shared" ca="1" si="11"/>
        <v/>
      </c>
      <c r="AT15" s="180" t="str">
        <f t="shared" ca="1" si="12"/>
        <v/>
      </c>
      <c r="AU15" s="208" t="str">
        <f ca="1">IF($AD15=1,IF($AQ15=1,ROUNDDOWN('２個別表'!$BV15-'２個別表'!$BX15-'２個別表'!$CA15-'２個別表'!$CB15-'２個別表'!$CC15-'２個別表'!$CD15,0),""),"")</f>
        <v/>
      </c>
      <c r="AV15" s="350">
        <f t="shared" ca="1" si="13"/>
        <v>0</v>
      </c>
      <c r="AW15" s="360" t="str">
        <f t="shared" ca="1" si="14"/>
        <v>-</v>
      </c>
      <c r="AX15" s="206">
        <f ca="1">IF($AD15=2,IF('２個別表'!$BQ15=1,1,0),0)</f>
        <v>0</v>
      </c>
      <c r="AY15" s="189" t="str">
        <f t="shared" ca="1" si="15"/>
        <v/>
      </c>
      <c r="AZ15" s="368" t="str">
        <f ca="1">IF(AND($AD15=2,$AX15=1),'２個別表'!$BV15-('２個別表'!$BX15+'２個別表'!$CA15+'２個別表'!$CB15+'２個別表'!$CC15+'２個別表'!$CD15),"")</f>
        <v/>
      </c>
      <c r="BA15" s="206">
        <f ca="1">IF($AD15=2,IF('２個別表'!$BQ15&lt;&gt;1,1,0),0)</f>
        <v>0</v>
      </c>
      <c r="BB15" s="363">
        <f t="shared" ca="1" si="16"/>
        <v>0</v>
      </c>
      <c r="BC15" s="183" t="str">
        <f ca="1">IF(AND($AD15=2,$BA15=1),'２個別表'!$BR15,"")</f>
        <v/>
      </c>
      <c r="BD15" s="183" t="str">
        <f t="shared" ca="1" si="17"/>
        <v/>
      </c>
      <c r="BE15" s="183" t="str">
        <f ca="1">IF(AND($AD15=2,$BA15=1),'２個別表'!$BU15-('２個別表'!$BX15+'２個別表'!$CA15+'２個別表'!$CB15+'２個別表'!$CC15+'２個別表'!$CD15),"")</f>
        <v/>
      </c>
      <c r="BF15" s="183" t="str">
        <f ca="1">IF(AND($AD15=2,$BA15=1),'２個別表'!$CA15+'２個別表'!$CB15,"")</f>
        <v/>
      </c>
      <c r="BG15" s="365" t="str">
        <f ca="1">IF($BB15=1,IF(SUM('２個別表'!$BW15,'２個別表'!$CD15*0.5)&lt;='２個別表'!$BV15*0.5,"〇","×"),"")</f>
        <v/>
      </c>
      <c r="BH15" s="364">
        <f t="shared" ca="1" si="18"/>
        <v>0</v>
      </c>
      <c r="BI15" s="207" t="str">
        <f ca="1">IF($AD15=2,IF($AX15=1,IF('２個別表'!$AM15=23,"〇","×"),IF(OR('２個別表'!$AM15&lt;19,'２個別表'!$AM15&gt;23),"",IF($BH15&lt;='２個別表'!$BR15,"〇","×"))),"-")</f>
        <v>-</v>
      </c>
      <c r="BJ15" s="373" t="str">
        <f t="shared" ca="1" si="19"/>
        <v>-</v>
      </c>
      <c r="BK15" s="206">
        <f t="shared" ca="1" si="20"/>
        <v>0</v>
      </c>
      <c r="BL15" s="207" t="str">
        <f ca="1">IF($AD15=3,IF(1&lt;='２個別表'!$F15,IF('２個別表'!$U15=1,"〇","×"),""),"")</f>
        <v/>
      </c>
      <c r="BM15" s="185" t="str">
        <f ca="1">IF(AD15=3,IF(AND(OR('２個別表'!BD15="附帯施設",AND(1&lt;='２個別表'!AM15,'２個別表'!AM15&lt;=3)),'２個別表'!BK15&lt;&gt;"",'２個別表'!BL15&lt;&gt;""),1,IF(AND(OR('２個別表'!BD15="附帯施設",AND(1&lt;='２個別表'!AM15,'２個別表'!AM15&lt;=3)),OR('２個別表'!BK15="",'２個別表'!BL15="")),"×",0)),"")</f>
        <v/>
      </c>
      <c r="BN15" s="207" t="str">
        <f ca="1">IF($AD15=3,IF('２個別表'!$BV15&gt;=500000,"〇","×"),"")</f>
        <v/>
      </c>
      <c r="BO15" s="180" t="str">
        <f ca="1">IF(AD15=3,'２個別表'!BW15,"")</f>
        <v/>
      </c>
      <c r="BP15" s="180" t="str">
        <f ca="1">IF(AD15=3,IF(COUNTIF('２個別表'!$X$11:'２個別表'!X15,'２個別表'!X15)=1,BO15,SUMIF('２個別表'!$X$11:$X$239,'２個別表'!X15,$BO$11:$BO$239)),"")</f>
        <v/>
      </c>
      <c r="BQ15" s="189" t="str">
        <f t="shared" ca="1" si="21"/>
        <v/>
      </c>
      <c r="BR15" s="183" t="str">
        <f t="shared" ca="1" si="22"/>
        <v/>
      </c>
      <c r="BS15" s="427" t="str">
        <f ca="1">IF($AD15=3,'２個別表'!$BV15-('２個別表'!$BX15+'２個別表'!$CA15+'２個別表'!$CB15+'２個別表'!$CC15+'２個別表'!$CD15),"")</f>
        <v/>
      </c>
      <c r="BT15" s="430">
        <f t="shared" ca="1" si="24"/>
        <v>0</v>
      </c>
      <c r="BU15" s="424" t="str">
        <f t="shared" ca="1" si="23"/>
        <v/>
      </c>
    </row>
    <row r="16" spans="1:74" x14ac:dyDescent="0.15">
      <c r="B16" s="198">
        <f ca="1">'２個別表'!O16</f>
        <v>6</v>
      </c>
      <c r="C16" s="183" t="str">
        <f>'２個別表'!$P16</f>
        <v>石川県</v>
      </c>
      <c r="D16" s="183" t="str">
        <f ca="1">'２個別表'!$Q16</f>
        <v/>
      </c>
      <c r="E16" s="183" t="str">
        <f ca="1">'２個別表'!$R16</f>
        <v/>
      </c>
      <c r="F16" s="207" t="str">
        <f ca="1">'２個別表'!$U16</f>
        <v/>
      </c>
      <c r="G16" s="207" t="str">
        <f ca="1">IF($F16=1,IF(SUM(#REF!)=0,"×","〇"),"")</f>
        <v/>
      </c>
      <c r="H16" s="207" t="str">
        <f ca="1">IF('２個別表'!$U16=1,IF('２個別表'!$Y16=1,"〇","×"),IF(AND(2&lt;='２個別表'!$Y16,'２個別表'!$Y16&lt;=5),"〇","×"))</f>
        <v>×</v>
      </c>
      <c r="I16" s="207" t="str">
        <f t="shared" ca="1" si="1"/>
        <v>×</v>
      </c>
      <c r="J16" s="183" t="str">
        <f ca="1">'２個別表'!$X16</f>
        <v/>
      </c>
      <c r="K16" s="183">
        <f ca="1">'２個別表'!$AI16</f>
        <v>0</v>
      </c>
      <c r="L16" s="183" t="str">
        <f ca="1">IF('２個別表'!$AJ16=1,1,"")</f>
        <v/>
      </c>
      <c r="M16" s="183" t="str">
        <f ca="1">IF('２個別表'!$AJ16="","",IF('２個別表'!$AJ16=1,IF(OR('２個別表'!$AK16=1,'２個別表'!$AL16=1),"〇","×")))</f>
        <v/>
      </c>
      <c r="N16" s="180" t="str">
        <f ca="1">'２個別表'!AR16</f>
        <v/>
      </c>
      <c r="O16" s="196" t="str">
        <f ca="1">IF(1&lt;='２個別表'!$F16,IF(AND(1&lt;='２個別表'!$AM16,'２個別表'!$AM16&lt;=3),1,0),"")</f>
        <v/>
      </c>
      <c r="P16" s="207">
        <f ca="1">IF($O16=1,IF(AND('２個別表'!$BD16&lt;&gt;"",AND('２個別表'!$BG16&lt;&gt;1,'２個別表'!$BH16)),0,1),0)</f>
        <v>0</v>
      </c>
      <c r="Q16" s="196">
        <f ca="1">IF('２個別表'!$BD16&lt;&gt;"",1,0)</f>
        <v>0</v>
      </c>
      <c r="R16" s="196" t="str">
        <f ca="1">IF($Q16=1,IF('２個別表'!$BG16=1,1,0),"")</f>
        <v/>
      </c>
      <c r="S16" s="196" t="str">
        <f ca="1">IF($R16=1,IF('２個別表'!$BH16&lt;&gt;"","〇","×"),"")</f>
        <v/>
      </c>
      <c r="T16" s="196" t="str">
        <f t="shared" ca="1" si="2"/>
        <v/>
      </c>
      <c r="U16" s="340">
        <f ca="1">IF('２個別表'!$BF16&gt;0,'２個別表'!$BF16,0)</f>
        <v>0</v>
      </c>
      <c r="V16" s="196">
        <f ca="1">IF('２個別表'!$BH16&lt;&gt;"",1,0)</f>
        <v>0</v>
      </c>
      <c r="W16" s="182">
        <f ca="1">IF(AND($Q16=1,$V16=1),'２個別表'!$CD16,0)</f>
        <v>0</v>
      </c>
      <c r="X16" s="195">
        <f t="shared" ca="1" si="3"/>
        <v>0</v>
      </c>
      <c r="Y16" s="196" t="str">
        <f ca="1">IF(1&lt;='２個別表'!$F16,'２個別表'!$BT16,"")</f>
        <v/>
      </c>
      <c r="Z16" s="196">
        <f ca="1">IF(1&lt;='２個別表'!$F16,'２個別表'!$CE16,0)</f>
        <v>0</v>
      </c>
      <c r="AA16" s="196">
        <f ca="1">IF(OR(0&lt;'２個別表'!$BX16,0&lt;SUM('２個別表'!$CA16:$CB16)),1,0)</f>
        <v>1</v>
      </c>
      <c r="AB16" s="183">
        <f ca="1">IF(1&lt;='２個別表'!$F16,'２個別表'!$BV16,0)</f>
        <v>0</v>
      </c>
      <c r="AC16" s="183" t="str">
        <f ca="1">IF('２個別表'!$BV16&gt;0,IF(AND('２個別表'!$BT16=1,'２個別表'!$CE16="控除不可"),'２個別表'!$BV16,IF(AND('２個別表'!$BT16=1,'２個別表'!$CE16="80%控除対象"),ROUNDUP('２個別表'!$BV16*102/110,0),IF(AND('２個別表'!$BT16=1,'２個別表'!$CE16="全額控除"),ROUNDUP('２個別表'!$BV16*100/110,0),IF(OR('２個別表'!$BT16=2,'２個別表'!$BT16=3),'２個別表'!$BV16,'２個別表'!$BV16)))),"")</f>
        <v/>
      </c>
      <c r="AD16" s="197" t="str">
        <f ca="1">IF('２個別表'!$U16=1,3,IF(AND('２個別表'!$U16=2,AND(19&lt;='２個別表'!$AM16,'２個別表'!$AM16&lt;=23)),2,IF(AND('２個別表'!$U16=2,OR(AND(1&lt;='２個別表'!$AM16,'２個別表'!$AM16&lt;=18),AND(24&lt;='２個別表'!$AM16,'２個別表'!$AM16&lt;=25))),1,"判定不能")))</f>
        <v>判定不能</v>
      </c>
      <c r="AE16" s="206">
        <f t="shared" ca="1" si="4"/>
        <v>0</v>
      </c>
      <c r="AF16" s="180" t="str">
        <f t="shared" ca="1" si="5"/>
        <v/>
      </c>
      <c r="AG16" s="183" t="str">
        <f ca="1">IF(AND($AD16=1,$U16&gt;0,$V16=1),ROUNDDOWN($AC16*1/2-'２個別表'!$CD16*1/2,0),"")</f>
        <v/>
      </c>
      <c r="AH16" s="183" t="str">
        <f t="shared" ca="1" si="6"/>
        <v/>
      </c>
      <c r="AI16" s="208" t="str">
        <f ca="1">IF(AND($AD16=1,$Q16=1),IF($AB16&gt;0,'２個別表'!$BV16-'２個別表'!$BX16-'２個別表'!$CD16-'２個別表'!$CA16-'２個別表'!$CB16-'２個別表'!$CC16,0),"")</f>
        <v/>
      </c>
      <c r="AJ16" s="198">
        <f t="shared" ca="1" si="7"/>
        <v>0</v>
      </c>
      <c r="AK16" s="194" t="str">
        <f ca="1">IF($AD16=1,IF('２個別表'!$AO16=1,1,IF('２個別表'!AO16="","",)),"")</f>
        <v/>
      </c>
      <c r="AL16" s="183" t="str">
        <f ca="1">IF($AJ16=1,IF($AK16=1,'２個別表'!BS16,""),"")</f>
        <v/>
      </c>
      <c r="AM16" s="180" t="str">
        <f t="shared" ca="1" si="8"/>
        <v/>
      </c>
      <c r="AN16" s="199" t="str">
        <f ca="1">IF($AJ16=1,IF($AK16=1,ROUNDDOWN('２個別表'!$BV16-'２個別表'!$BX16-'２個別表'!$CA16-'２個別表'!$CB16-'２個別表'!$CC16-'２個別表'!$CD16,0),""),"")</f>
        <v/>
      </c>
      <c r="AO16" s="198">
        <f t="shared" ca="1" si="0"/>
        <v>0</v>
      </c>
      <c r="AP16" s="194">
        <f t="shared" ca="1" si="9"/>
        <v>0</v>
      </c>
      <c r="AQ16" s="194">
        <f t="shared" ca="1" si="10"/>
        <v>0</v>
      </c>
      <c r="AR16" s="189">
        <f ca="1">IF('２個別表'!$AA16=1,1,0)</f>
        <v>0</v>
      </c>
      <c r="AS16" s="180" t="str">
        <f t="shared" ca="1" si="11"/>
        <v/>
      </c>
      <c r="AT16" s="180" t="str">
        <f t="shared" ca="1" si="12"/>
        <v/>
      </c>
      <c r="AU16" s="208" t="str">
        <f ca="1">IF($AD16=1,IF($AQ16=1,ROUNDDOWN('２個別表'!$BV16-'２個別表'!$BX16-'２個別表'!$CA16-'２個別表'!$CB16-'２個別表'!$CC16-'２個別表'!$CD16,0),""),"")</f>
        <v/>
      </c>
      <c r="AV16" s="350">
        <f t="shared" ca="1" si="13"/>
        <v>0</v>
      </c>
      <c r="AW16" s="360" t="str">
        <f t="shared" ca="1" si="14"/>
        <v>-</v>
      </c>
      <c r="AX16" s="206">
        <f ca="1">IF($AD16=2,IF('２個別表'!$BQ16=1,1,0),0)</f>
        <v>0</v>
      </c>
      <c r="AY16" s="189" t="str">
        <f t="shared" ca="1" si="15"/>
        <v/>
      </c>
      <c r="AZ16" s="368" t="str">
        <f ca="1">IF(AND($AD16=2,$AX16=1),'２個別表'!$BV16-('２個別表'!$BX16+'２個別表'!$CA16+'２個別表'!$CB16+'２個別表'!$CC16+'２個別表'!$CD16),"")</f>
        <v/>
      </c>
      <c r="BA16" s="206">
        <f ca="1">IF($AD16=2,IF('２個別表'!$BQ16&lt;&gt;1,1,0),0)</f>
        <v>0</v>
      </c>
      <c r="BB16" s="363">
        <f t="shared" ca="1" si="16"/>
        <v>0</v>
      </c>
      <c r="BC16" s="183" t="str">
        <f ca="1">IF(AND($AD16=2,$BA16=1),'２個別表'!$BR16,"")</f>
        <v/>
      </c>
      <c r="BD16" s="183" t="str">
        <f t="shared" ca="1" si="17"/>
        <v/>
      </c>
      <c r="BE16" s="183" t="str">
        <f ca="1">IF(AND($AD16=2,$BA16=1),'２個別表'!$BU16-('２個別表'!$BX16+'２個別表'!$CA16+'２個別表'!$CB16+'２個別表'!$CC16+'２個別表'!$CD16),"")</f>
        <v/>
      </c>
      <c r="BF16" s="183" t="str">
        <f ca="1">IF(AND($AD16=2,$BA16=1),'２個別表'!$CA16+'２個別表'!$CB16,"")</f>
        <v/>
      </c>
      <c r="BG16" s="365" t="str">
        <f ca="1">IF($BB16=1,IF(SUM('２個別表'!$BW16,'２個別表'!$CD16*0.5)&lt;='２個別表'!$BV16*0.5,"〇","×"),"")</f>
        <v/>
      </c>
      <c r="BH16" s="364">
        <f t="shared" ca="1" si="18"/>
        <v>0</v>
      </c>
      <c r="BI16" s="207" t="str">
        <f ca="1">IF($AD16=2,IF($AX16=1,IF('２個別表'!$AM16=23,"〇","×"),IF(OR('２個別表'!$AM16&lt;19,'２個別表'!$AM16&gt;23),"",IF($BH16&lt;='２個別表'!$BR16,"〇","×"))),"-")</f>
        <v>-</v>
      </c>
      <c r="BJ16" s="373" t="str">
        <f t="shared" ca="1" si="19"/>
        <v>-</v>
      </c>
      <c r="BK16" s="206">
        <f t="shared" ca="1" si="20"/>
        <v>0</v>
      </c>
      <c r="BL16" s="207" t="str">
        <f ca="1">IF($AD16=3,IF(1&lt;='２個別表'!$F16,IF('２個別表'!$U16=1,"〇","×"),""),"")</f>
        <v/>
      </c>
      <c r="BM16" s="185" t="str">
        <f ca="1">IF(AD16=3,IF(AND(OR('２個別表'!BD16="附帯施設",AND(1&lt;='２個別表'!AM16,'２個別表'!AM16&lt;=3)),'２個別表'!BK16&lt;&gt;"",'２個別表'!BL16&lt;&gt;""),1,IF(AND(OR('２個別表'!BD16="附帯施設",AND(1&lt;='２個別表'!AM16,'２個別表'!AM16&lt;=3)),OR('２個別表'!BK16="",'２個別表'!BL16="")),"×",0)),"")</f>
        <v/>
      </c>
      <c r="BN16" s="207" t="str">
        <f ca="1">IF($AD16=3,IF('２個別表'!$BV16&gt;=500000,"〇","×"),"")</f>
        <v/>
      </c>
      <c r="BO16" s="180" t="str">
        <f ca="1">IF(AD16=3,'２個別表'!BW16,"")</f>
        <v/>
      </c>
      <c r="BP16" s="180" t="str">
        <f ca="1">IF(AD16=3,IF(COUNTIF('２個別表'!$X$11:'２個別表'!X16,'２個別表'!X16)=1,BO16,SUMIF('２個別表'!$X$11:$X$239,'２個別表'!X16,$BO$11:$BO$239)),"")</f>
        <v/>
      </c>
      <c r="BQ16" s="189" t="str">
        <f t="shared" ca="1" si="21"/>
        <v/>
      </c>
      <c r="BR16" s="183" t="str">
        <f t="shared" ca="1" si="22"/>
        <v/>
      </c>
      <c r="BS16" s="427" t="str">
        <f ca="1">IF($AD16=3,'２個別表'!$BV16-('２個別表'!$BX16+'２個別表'!$CA16+'２個別表'!$CB16+'２個別表'!$CC16+'２個別表'!$CD16),"")</f>
        <v/>
      </c>
      <c r="BT16" s="430">
        <f t="shared" ca="1" si="24"/>
        <v>0</v>
      </c>
      <c r="BU16" s="424" t="str">
        <f t="shared" ca="1" si="23"/>
        <v/>
      </c>
    </row>
    <row r="17" spans="2:73" x14ac:dyDescent="0.15">
      <c r="B17" s="198">
        <f ca="1">'２個別表'!O17</f>
        <v>7</v>
      </c>
      <c r="C17" s="183" t="str">
        <f>'２個別表'!$P17</f>
        <v>石川県</v>
      </c>
      <c r="D17" s="183" t="str">
        <f ca="1">'２個別表'!$Q17</f>
        <v/>
      </c>
      <c r="E17" s="183" t="str">
        <f ca="1">'２個別表'!$R17</f>
        <v/>
      </c>
      <c r="F17" s="207" t="str">
        <f ca="1">'２個別表'!$U17</f>
        <v/>
      </c>
      <c r="G17" s="207" t="str">
        <f ca="1">IF($F17=1,IF(SUM(#REF!)=0,"×","〇"),"")</f>
        <v/>
      </c>
      <c r="H17" s="207" t="str">
        <f ca="1">IF('２個別表'!$U17=1,IF('２個別表'!$Y17=1,"〇","×"),IF(AND(2&lt;='２個別表'!$Y17,'２個別表'!$Y17&lt;=5),"〇","×"))</f>
        <v>×</v>
      </c>
      <c r="I17" s="207" t="str">
        <f t="shared" ca="1" si="1"/>
        <v>×</v>
      </c>
      <c r="J17" s="183" t="str">
        <f ca="1">'２個別表'!$X17</f>
        <v/>
      </c>
      <c r="K17" s="183">
        <f ca="1">'２個別表'!$AI17</f>
        <v>0</v>
      </c>
      <c r="L17" s="183" t="str">
        <f ca="1">IF('２個別表'!$AJ17=1,1,"")</f>
        <v/>
      </c>
      <c r="M17" s="183" t="str">
        <f ca="1">IF('２個別表'!$AJ17="","",IF('２個別表'!$AJ17=1,IF(OR('２個別表'!$AK17=1,'２個別表'!$AL17=1),"〇","×")))</f>
        <v/>
      </c>
      <c r="N17" s="180" t="str">
        <f ca="1">'２個別表'!AR17</f>
        <v/>
      </c>
      <c r="O17" s="196" t="str">
        <f ca="1">IF(1&lt;='２個別表'!$F17,IF(AND(1&lt;='２個別表'!$AM17,'２個別表'!$AM17&lt;=3),1,0),"")</f>
        <v/>
      </c>
      <c r="P17" s="207">
        <f ca="1">IF($O17=1,IF(AND('２個別表'!$BD17&lt;&gt;"",AND('２個別表'!$BG17&lt;&gt;1,'２個別表'!$BH17)),0,1),0)</f>
        <v>0</v>
      </c>
      <c r="Q17" s="196">
        <f ca="1">IF('２個別表'!$BD17&lt;&gt;"",1,0)</f>
        <v>0</v>
      </c>
      <c r="R17" s="196" t="str">
        <f ca="1">IF($Q17=1,IF('２個別表'!$BG17=1,1,0),"")</f>
        <v/>
      </c>
      <c r="S17" s="196" t="str">
        <f ca="1">IF($R17=1,IF('２個別表'!$BH17&lt;&gt;"","〇","×"),"")</f>
        <v/>
      </c>
      <c r="T17" s="196" t="str">
        <f t="shared" ca="1" si="2"/>
        <v/>
      </c>
      <c r="U17" s="340">
        <f ca="1">IF('２個別表'!$BF17&gt;0,'２個別表'!$BF17,0)</f>
        <v>0</v>
      </c>
      <c r="V17" s="196">
        <f ca="1">IF('２個別表'!$BH17&lt;&gt;"",1,0)</f>
        <v>0</v>
      </c>
      <c r="W17" s="182">
        <f ca="1">IF(AND($Q17=1,$V17=1),'２個別表'!$CD17,0)</f>
        <v>0</v>
      </c>
      <c r="X17" s="195">
        <f t="shared" ca="1" si="3"/>
        <v>0</v>
      </c>
      <c r="Y17" s="196" t="str">
        <f ca="1">IF(1&lt;='２個別表'!$F17,'２個別表'!$BT17,"")</f>
        <v/>
      </c>
      <c r="Z17" s="196">
        <f ca="1">IF(1&lt;='２個別表'!$F17,'２個別表'!$CE17,0)</f>
        <v>0</v>
      </c>
      <c r="AA17" s="196">
        <f ca="1">IF(OR(0&lt;'２個別表'!$BX17,0&lt;SUM('２個別表'!$CA17:$CB17)),1,0)</f>
        <v>1</v>
      </c>
      <c r="AB17" s="183">
        <f ca="1">IF(1&lt;='２個別表'!$F17,'２個別表'!$BV17,0)</f>
        <v>0</v>
      </c>
      <c r="AC17" s="183" t="str">
        <f ca="1">IF('２個別表'!$BV17&gt;0,IF(AND('２個別表'!$BT17=1,'２個別表'!$CE17="控除不可"),'２個別表'!$BV17,IF(AND('２個別表'!$BT17=1,'２個別表'!$CE17="80%控除対象"),ROUNDUP('２個別表'!$BV17*102/110,0),IF(AND('２個別表'!$BT17=1,'２個別表'!$CE17="全額控除"),ROUNDUP('２個別表'!$BV17*100/110,0),IF(OR('２個別表'!$BT17=2,'２個別表'!$BT17=3),'２個別表'!$BV17,'２個別表'!$BV17)))),"")</f>
        <v/>
      </c>
      <c r="AD17" s="197" t="str">
        <f ca="1">IF('２個別表'!$U17=1,3,IF(AND('２個別表'!$U17=2,AND(19&lt;='２個別表'!$AM17,'２個別表'!$AM17&lt;=23)),2,IF(AND('２個別表'!$U17=2,OR(AND(1&lt;='２個別表'!$AM17,'２個別表'!$AM17&lt;=18),AND(24&lt;='２個別表'!$AM17,'２個別表'!$AM17&lt;=25))),1,"判定不能")))</f>
        <v>判定不能</v>
      </c>
      <c r="AE17" s="206">
        <f t="shared" ca="1" si="4"/>
        <v>0</v>
      </c>
      <c r="AF17" s="180" t="str">
        <f t="shared" ca="1" si="5"/>
        <v/>
      </c>
      <c r="AG17" s="183" t="str">
        <f ca="1">IF(AND($AD17=1,$U17&gt;0,$V17=1),ROUNDDOWN($AC17*1/2-'２個別表'!$CD17*1/2,0),"")</f>
        <v/>
      </c>
      <c r="AH17" s="183" t="str">
        <f t="shared" ca="1" si="6"/>
        <v/>
      </c>
      <c r="AI17" s="208" t="str">
        <f ca="1">IF(AND($AD17=1,$Q17=1),IF($AB17&gt;0,'２個別表'!$BV17-'２個別表'!$BX17-'２個別表'!$CD17-'２個別表'!$CA17-'２個別表'!$CB17-'２個別表'!$CC17,0),"")</f>
        <v/>
      </c>
      <c r="AJ17" s="198">
        <f t="shared" ca="1" si="7"/>
        <v>0</v>
      </c>
      <c r="AK17" s="194" t="str">
        <f ca="1">IF($AD17=1,IF('２個別表'!$AO17=1,1,IF('２個別表'!AO17="","",)),"")</f>
        <v/>
      </c>
      <c r="AL17" s="183" t="str">
        <f ca="1">IF($AJ17=1,IF($AK17=1,'２個別表'!BS17,""),"")</f>
        <v/>
      </c>
      <c r="AM17" s="180" t="str">
        <f t="shared" ca="1" si="8"/>
        <v/>
      </c>
      <c r="AN17" s="199" t="str">
        <f ca="1">IF($AJ17=1,IF($AK17=1,ROUNDDOWN('２個別表'!$BV17-'２個別表'!$BX17-'２個別表'!$CA17-'２個別表'!$CB17-'２個別表'!$CC17-'２個別表'!$CD17,0),""),"")</f>
        <v/>
      </c>
      <c r="AO17" s="198">
        <f t="shared" ca="1" si="0"/>
        <v>0</v>
      </c>
      <c r="AP17" s="194">
        <f t="shared" ca="1" si="9"/>
        <v>0</v>
      </c>
      <c r="AQ17" s="194">
        <f t="shared" ca="1" si="10"/>
        <v>0</v>
      </c>
      <c r="AR17" s="189">
        <f ca="1">IF('２個別表'!$AA17=1,1,0)</f>
        <v>0</v>
      </c>
      <c r="AS17" s="180" t="str">
        <f t="shared" ca="1" si="11"/>
        <v/>
      </c>
      <c r="AT17" s="180" t="str">
        <f t="shared" ca="1" si="12"/>
        <v/>
      </c>
      <c r="AU17" s="208" t="str">
        <f ca="1">IF($AD17=1,IF($AQ17=1,ROUNDDOWN('２個別表'!$BV17-'２個別表'!$BX17-'２個別表'!$CA17-'２個別表'!$CB17-'２個別表'!$CC17-'２個別表'!$CD17,0),""),"")</f>
        <v/>
      </c>
      <c r="AV17" s="350">
        <f t="shared" ca="1" si="13"/>
        <v>0</v>
      </c>
      <c r="AW17" s="360" t="str">
        <f t="shared" ca="1" si="14"/>
        <v>-</v>
      </c>
      <c r="AX17" s="206">
        <f ca="1">IF($AD17=2,IF('２個別表'!$BQ17=1,1,0),0)</f>
        <v>0</v>
      </c>
      <c r="AY17" s="189" t="str">
        <f t="shared" ca="1" si="15"/>
        <v/>
      </c>
      <c r="AZ17" s="368" t="str">
        <f ca="1">IF(AND($AD17=2,$AX17=1),'２個別表'!$BV17-('２個別表'!$BX17+'２個別表'!$CA17+'２個別表'!$CB17+'２個別表'!$CC17+'２個別表'!$CD17),"")</f>
        <v/>
      </c>
      <c r="BA17" s="206">
        <f ca="1">IF($AD17=2,IF('２個別表'!$BQ17&lt;&gt;1,1,0),0)</f>
        <v>0</v>
      </c>
      <c r="BB17" s="363">
        <f t="shared" ca="1" si="16"/>
        <v>0</v>
      </c>
      <c r="BC17" s="183" t="str">
        <f ca="1">IF(AND($AD17=2,$BA17=1),'２個別表'!$BR17,"")</f>
        <v/>
      </c>
      <c r="BD17" s="183" t="str">
        <f t="shared" ca="1" si="17"/>
        <v/>
      </c>
      <c r="BE17" s="183" t="str">
        <f ca="1">IF(AND($AD17=2,$BA17=1),'２個別表'!$BU17-('２個別表'!$BX17+'２個別表'!$CA17+'２個別表'!$CB17+'２個別表'!$CC17+'２個別表'!$CD17),"")</f>
        <v/>
      </c>
      <c r="BF17" s="183" t="str">
        <f ca="1">IF(AND($AD17=2,$BA17=1),'２個別表'!$CA17+'２個別表'!$CB17,"")</f>
        <v/>
      </c>
      <c r="BG17" s="365" t="str">
        <f ca="1">IF($BB17=1,IF(SUM('２個別表'!$BW17,'２個別表'!$CD17*0.5)&lt;='２個別表'!$BV17*0.5,"〇","×"),"")</f>
        <v/>
      </c>
      <c r="BH17" s="364">
        <f t="shared" ca="1" si="18"/>
        <v>0</v>
      </c>
      <c r="BI17" s="207" t="str">
        <f ca="1">IF($AD17=2,IF($AX17=1,IF('２個別表'!$AM17=23,"〇","×"),IF(OR('２個別表'!$AM17&lt;19,'２個別表'!$AM17&gt;23),"",IF($BH17&lt;='２個別表'!$BR17,"〇","×"))),"-")</f>
        <v>-</v>
      </c>
      <c r="BJ17" s="373" t="str">
        <f t="shared" ca="1" si="19"/>
        <v>-</v>
      </c>
      <c r="BK17" s="206">
        <f t="shared" ca="1" si="20"/>
        <v>0</v>
      </c>
      <c r="BL17" s="207" t="str">
        <f ca="1">IF($AD17=3,IF(1&lt;='２個別表'!$F17,IF('２個別表'!$U17=1,"〇","×"),""),"")</f>
        <v/>
      </c>
      <c r="BM17" s="185" t="str">
        <f ca="1">IF(AD17=3,IF(AND(OR('２個別表'!BD17="附帯施設",AND(1&lt;='２個別表'!AM17,'２個別表'!AM17&lt;=3)),'２個別表'!BK17&lt;&gt;"",'２個別表'!BL17&lt;&gt;""),1,IF(AND(OR('２個別表'!BD17="附帯施設",AND(1&lt;='２個別表'!AM17,'２個別表'!AM17&lt;=3)),OR('２個別表'!BK17="",'２個別表'!BL17="")),"×",0)),"")</f>
        <v/>
      </c>
      <c r="BN17" s="207" t="str">
        <f ca="1">IF($AD17=3,IF('２個別表'!$BV17&gt;=500000,"〇","×"),"")</f>
        <v/>
      </c>
      <c r="BO17" s="180" t="str">
        <f ca="1">IF(AD17=3,'２個別表'!BW17,"")</f>
        <v/>
      </c>
      <c r="BP17" s="180" t="str">
        <f ca="1">IF(AD17=3,IF(COUNTIF('２個別表'!$X$11:'２個別表'!X17,'２個別表'!X17)=1,BO17,SUMIF('２個別表'!$X$11:$X$239,'２個別表'!X17,$BO$11:$BO$239)),"")</f>
        <v/>
      </c>
      <c r="BQ17" s="189" t="str">
        <f t="shared" ca="1" si="21"/>
        <v/>
      </c>
      <c r="BR17" s="183" t="str">
        <f t="shared" ca="1" si="22"/>
        <v/>
      </c>
      <c r="BS17" s="427" t="str">
        <f ca="1">IF($AD17=3,'２個別表'!$BV17-('２個別表'!$BX17+'２個別表'!$CA17+'２個別表'!$CB17+'２個別表'!$CC17+'２個別表'!$CD17),"")</f>
        <v/>
      </c>
      <c r="BT17" s="430">
        <f t="shared" ca="1" si="24"/>
        <v>0</v>
      </c>
      <c r="BU17" s="424" t="str">
        <f t="shared" ca="1" si="23"/>
        <v/>
      </c>
    </row>
    <row r="18" spans="2:73" x14ac:dyDescent="0.15">
      <c r="B18" s="198">
        <f ca="1">'２個別表'!O18</f>
        <v>8</v>
      </c>
      <c r="C18" s="183" t="str">
        <f>'２個別表'!$P18</f>
        <v>石川県</v>
      </c>
      <c r="D18" s="183" t="str">
        <f ca="1">'２個別表'!$Q18</f>
        <v/>
      </c>
      <c r="E18" s="183" t="str">
        <f ca="1">'２個別表'!$R18</f>
        <v/>
      </c>
      <c r="F18" s="207" t="str">
        <f ca="1">'２個別表'!$U18</f>
        <v/>
      </c>
      <c r="G18" s="207" t="str">
        <f ca="1">IF($F18=1,IF(SUM(#REF!)=0,"×","〇"),"")</f>
        <v/>
      </c>
      <c r="H18" s="207" t="str">
        <f ca="1">IF('２個別表'!$U18=1,IF('２個別表'!$Y18=1,"〇","×"),IF(AND(2&lt;='２個別表'!$Y18,'２個別表'!$Y18&lt;=5),"〇","×"))</f>
        <v>×</v>
      </c>
      <c r="I18" s="207" t="str">
        <f t="shared" ca="1" si="1"/>
        <v>×</v>
      </c>
      <c r="J18" s="183" t="str">
        <f ca="1">'２個別表'!$X18</f>
        <v/>
      </c>
      <c r="K18" s="183">
        <f ca="1">'２個別表'!$AI18</f>
        <v>0</v>
      </c>
      <c r="L18" s="183" t="str">
        <f ca="1">IF('２個別表'!$AJ18=1,1,"")</f>
        <v/>
      </c>
      <c r="M18" s="183" t="str">
        <f ca="1">IF('２個別表'!$AJ18="","",IF('２個別表'!$AJ18=1,IF(OR('２個別表'!$AK18=1,'２個別表'!$AL18=1),"〇","×")))</f>
        <v/>
      </c>
      <c r="N18" s="180" t="str">
        <f ca="1">'２個別表'!AR18</f>
        <v/>
      </c>
      <c r="O18" s="196" t="str">
        <f ca="1">IF(1&lt;='２個別表'!$F18,IF(AND(1&lt;='２個別表'!$AM18,'２個別表'!$AM18&lt;=3),1,0),"")</f>
        <v/>
      </c>
      <c r="P18" s="207">
        <f ca="1">IF($O18=1,IF(AND('２個別表'!$BD18&lt;&gt;"",AND('２個別表'!$BG18&lt;&gt;1,'２個別表'!$BH18)),0,1),0)</f>
        <v>0</v>
      </c>
      <c r="Q18" s="196">
        <f ca="1">IF('２個別表'!$BD18&lt;&gt;"",1,0)</f>
        <v>0</v>
      </c>
      <c r="R18" s="196" t="str">
        <f ca="1">IF($Q18=1,IF('２個別表'!$BG18=1,1,0),"")</f>
        <v/>
      </c>
      <c r="S18" s="196" t="str">
        <f ca="1">IF($R18=1,IF('２個別表'!$BH18&lt;&gt;"","〇","×"),"")</f>
        <v/>
      </c>
      <c r="T18" s="196" t="str">
        <f t="shared" ca="1" si="2"/>
        <v/>
      </c>
      <c r="U18" s="340">
        <f ca="1">IF('２個別表'!$BF18&gt;0,'２個別表'!$BF18,0)</f>
        <v>0</v>
      </c>
      <c r="V18" s="196">
        <f ca="1">IF('２個別表'!$BH18&lt;&gt;"",1,0)</f>
        <v>0</v>
      </c>
      <c r="W18" s="182">
        <f ca="1">IF(AND($Q18=1,$V18=1),'２個別表'!$CD18,0)</f>
        <v>0</v>
      </c>
      <c r="X18" s="195">
        <f t="shared" ca="1" si="3"/>
        <v>0</v>
      </c>
      <c r="Y18" s="196" t="str">
        <f ca="1">IF(1&lt;='２個別表'!$F18,'２個別表'!$BT18,"")</f>
        <v/>
      </c>
      <c r="Z18" s="196">
        <f ca="1">IF(1&lt;='２個別表'!$F18,'２個別表'!$CE18,0)</f>
        <v>0</v>
      </c>
      <c r="AA18" s="196">
        <f ca="1">IF(OR(0&lt;'２個別表'!$BX18,0&lt;SUM('２個別表'!$CA18:$CB18)),1,0)</f>
        <v>1</v>
      </c>
      <c r="AB18" s="183">
        <f ca="1">IF(1&lt;='２個別表'!$F18,'２個別表'!$BV18,0)</f>
        <v>0</v>
      </c>
      <c r="AC18" s="183" t="str">
        <f ca="1">IF('２個別表'!$BV18&gt;0,IF(AND('２個別表'!$BT18=1,'２個別表'!$CE18="控除不可"),'２個別表'!$BV18,IF(AND('２個別表'!$BT18=1,'２個別表'!$CE18="80%控除対象"),ROUNDUP('２個別表'!$BV18*102/110,0),IF(AND('２個別表'!$BT18=1,'２個別表'!$CE18="全額控除"),ROUNDUP('２個別表'!$BV18*100/110,0),IF(OR('２個別表'!$BT18=2,'２個別表'!$BT18=3),'２個別表'!$BV18,'２個別表'!$BV18)))),"")</f>
        <v/>
      </c>
      <c r="AD18" s="197" t="str">
        <f ca="1">IF('２個別表'!$U18=1,3,IF(AND('２個別表'!$U18=2,AND(19&lt;='２個別表'!$AM18,'２個別表'!$AM18&lt;=23)),2,IF(AND('２個別表'!$U18=2,OR(AND(1&lt;='２個別表'!$AM18,'２個別表'!$AM18&lt;=18),AND(24&lt;='２個別表'!$AM18,'２個別表'!$AM18&lt;=25))),1,"判定不能")))</f>
        <v>判定不能</v>
      </c>
      <c r="AE18" s="206">
        <f t="shared" ca="1" si="4"/>
        <v>0</v>
      </c>
      <c r="AF18" s="180" t="str">
        <f t="shared" ca="1" si="5"/>
        <v/>
      </c>
      <c r="AG18" s="183" t="str">
        <f ca="1">IF(AND($AD18=1,$U18&gt;0,$V18=1),ROUNDDOWN($AC18*1/2-'２個別表'!$CD18*1/2,0),"")</f>
        <v/>
      </c>
      <c r="AH18" s="183" t="str">
        <f t="shared" ca="1" si="6"/>
        <v/>
      </c>
      <c r="AI18" s="208" t="str">
        <f ca="1">IF(AND($AD18=1,$Q18=1),IF($AB18&gt;0,'２個別表'!$BV18-'２個別表'!$BX18-'２個別表'!$CD18-'２個別表'!$CA18-'２個別表'!$CB18-'２個別表'!$CC18,0),"")</f>
        <v/>
      </c>
      <c r="AJ18" s="198">
        <f t="shared" ca="1" si="7"/>
        <v>0</v>
      </c>
      <c r="AK18" s="194" t="str">
        <f ca="1">IF($AD18=1,IF('２個別表'!$AO18=1,1,IF('２個別表'!AO18="","",)),"")</f>
        <v/>
      </c>
      <c r="AL18" s="183" t="str">
        <f ca="1">IF($AJ18=1,IF($AK18=1,'２個別表'!BS18,""),"")</f>
        <v/>
      </c>
      <c r="AM18" s="180" t="str">
        <f t="shared" ca="1" si="8"/>
        <v/>
      </c>
      <c r="AN18" s="199" t="str">
        <f ca="1">IF($AJ18=1,IF($AK18=1,ROUNDDOWN('２個別表'!$BV18-'２個別表'!$BX18-'２個別表'!$CA18-'２個別表'!$CB18-'２個別表'!$CC18-'２個別表'!$CD18,0),""),"")</f>
        <v/>
      </c>
      <c r="AO18" s="198">
        <f t="shared" ca="1" si="0"/>
        <v>0</v>
      </c>
      <c r="AP18" s="194">
        <f t="shared" ca="1" si="9"/>
        <v>0</v>
      </c>
      <c r="AQ18" s="194">
        <f t="shared" ca="1" si="10"/>
        <v>0</v>
      </c>
      <c r="AR18" s="189">
        <f ca="1">IF('２個別表'!$AA18=1,1,0)</f>
        <v>0</v>
      </c>
      <c r="AS18" s="180" t="str">
        <f t="shared" ca="1" si="11"/>
        <v/>
      </c>
      <c r="AT18" s="180" t="str">
        <f t="shared" ca="1" si="12"/>
        <v/>
      </c>
      <c r="AU18" s="208" t="str">
        <f ca="1">IF($AD18=1,IF($AQ18=1,ROUNDDOWN('２個別表'!$BV18-'２個別表'!$BX18-'２個別表'!$CA18-'２個別表'!$CB18-'２個別表'!$CC18-'２個別表'!$CD18,0),""),"")</f>
        <v/>
      </c>
      <c r="AV18" s="350">
        <f t="shared" ca="1" si="13"/>
        <v>0</v>
      </c>
      <c r="AW18" s="360" t="str">
        <f t="shared" ca="1" si="14"/>
        <v>-</v>
      </c>
      <c r="AX18" s="206">
        <f ca="1">IF($AD18=2,IF('２個別表'!$BQ18=1,1,0),0)</f>
        <v>0</v>
      </c>
      <c r="AY18" s="189" t="str">
        <f t="shared" ca="1" si="15"/>
        <v/>
      </c>
      <c r="AZ18" s="368" t="str">
        <f ca="1">IF(AND($AD18=2,$AX18=1),'２個別表'!$BV18-('２個別表'!$BX18+'２個別表'!$CA18+'２個別表'!$CB18+'２個別表'!$CC18+'２個別表'!$CD18),"")</f>
        <v/>
      </c>
      <c r="BA18" s="206">
        <f ca="1">IF($AD18=2,IF('２個別表'!$BQ18&lt;&gt;1,1,0),0)</f>
        <v>0</v>
      </c>
      <c r="BB18" s="363">
        <f t="shared" ca="1" si="16"/>
        <v>0</v>
      </c>
      <c r="BC18" s="183" t="str">
        <f ca="1">IF(AND($AD18=2,$BA18=1),'２個別表'!$BR18,"")</f>
        <v/>
      </c>
      <c r="BD18" s="183" t="str">
        <f t="shared" ca="1" si="17"/>
        <v/>
      </c>
      <c r="BE18" s="183" t="str">
        <f ca="1">IF(AND($AD18=2,$BA18=1),'２個別表'!$BU18-('２個別表'!$BX18+'２個別表'!$CA18+'２個別表'!$CB18+'２個別表'!$CC18+'２個別表'!$CD18),"")</f>
        <v/>
      </c>
      <c r="BF18" s="183" t="str">
        <f ca="1">IF(AND($AD18=2,$BA18=1),'２個別表'!$CA18+'２個別表'!$CB18,"")</f>
        <v/>
      </c>
      <c r="BG18" s="365" t="str">
        <f ca="1">IF($BB18=1,IF(SUM('２個別表'!$BW18,'２個別表'!$CD18*0.5)&lt;='２個別表'!$BV18*0.5,"〇","×"),"")</f>
        <v/>
      </c>
      <c r="BH18" s="364">
        <f t="shared" ca="1" si="18"/>
        <v>0</v>
      </c>
      <c r="BI18" s="207" t="str">
        <f ca="1">IF($AD18=2,IF($AX18=1,IF('２個別表'!$AM18=23,"〇","×"),IF(OR('２個別表'!$AM18&lt;19,'２個別表'!$AM18&gt;23),"",IF($BH18&lt;='２個別表'!$BR18,"〇","×"))),"-")</f>
        <v>-</v>
      </c>
      <c r="BJ18" s="373" t="str">
        <f t="shared" ca="1" si="19"/>
        <v>-</v>
      </c>
      <c r="BK18" s="206">
        <f t="shared" ca="1" si="20"/>
        <v>0</v>
      </c>
      <c r="BL18" s="207" t="str">
        <f ca="1">IF($AD18=3,IF(1&lt;='２個別表'!$F18,IF('２個別表'!$U18=1,"〇","×"),""),"")</f>
        <v/>
      </c>
      <c r="BM18" s="185" t="str">
        <f ca="1">IF(AD18=3,IF(AND(OR('２個別表'!BD18="附帯施設",AND(1&lt;='２個別表'!AM18,'２個別表'!AM18&lt;=3)),'２個別表'!BK18&lt;&gt;"",'２個別表'!BL18&lt;&gt;""),1,IF(AND(OR('２個別表'!BD18="附帯施設",AND(1&lt;='２個別表'!AM18,'２個別表'!AM18&lt;=3)),OR('２個別表'!BK18="",'２個別表'!BL18="")),"×",0)),"")</f>
        <v/>
      </c>
      <c r="BN18" s="207" t="str">
        <f ca="1">IF($AD18=3,IF('２個別表'!$BV18&gt;=500000,"〇","×"),"")</f>
        <v/>
      </c>
      <c r="BO18" s="180" t="str">
        <f ca="1">IF(AD18=3,'２個別表'!BW18,"")</f>
        <v/>
      </c>
      <c r="BP18" s="180" t="str">
        <f ca="1">IF(AD18=3,IF(COUNTIF('２個別表'!$X$11:'２個別表'!X18,'２個別表'!X18)=1,BO18,SUMIF('２個別表'!$X$11:$X$239,'２個別表'!X18,$BO$11:$BO$239)),"")</f>
        <v/>
      </c>
      <c r="BQ18" s="189" t="str">
        <f t="shared" ca="1" si="21"/>
        <v/>
      </c>
      <c r="BR18" s="183" t="str">
        <f t="shared" ca="1" si="22"/>
        <v/>
      </c>
      <c r="BS18" s="427" t="str">
        <f ca="1">IF($AD18=3,'２個別表'!$BV18-('２個別表'!$BX18+'２個別表'!$CA18+'２個別表'!$CB18+'２個別表'!$CC18+'２個別表'!$CD18),"")</f>
        <v/>
      </c>
      <c r="BT18" s="430">
        <f t="shared" ca="1" si="24"/>
        <v>0</v>
      </c>
      <c r="BU18" s="424" t="str">
        <f t="shared" ca="1" si="23"/>
        <v/>
      </c>
    </row>
    <row r="19" spans="2:73" x14ac:dyDescent="0.15">
      <c r="B19" s="198">
        <f>'２個別表'!O19</f>
        <v>0</v>
      </c>
      <c r="C19" s="183" t="str">
        <f>'２個別表'!$P19</f>
        <v>石川県</v>
      </c>
      <c r="D19" s="183" t="str">
        <f ca="1">'２個別表'!$Q19</f>
        <v/>
      </c>
      <c r="E19" s="183" t="str">
        <f ca="1">'２個別表'!$R19</f>
        <v/>
      </c>
      <c r="F19" s="207" t="str">
        <f ca="1">'２個別表'!$U19</f>
        <v/>
      </c>
      <c r="G19" s="207" t="str">
        <f ca="1">IF($F19=1,IF(SUM(#REF!)=0,"×","〇"),"")</f>
        <v/>
      </c>
      <c r="H19" s="207" t="str">
        <f ca="1">IF('２個別表'!$U19=1,IF('２個別表'!$Y19=1,"〇","×"),IF(AND(2&lt;='２個別表'!$Y19,'２個別表'!$Y19&lt;=5),"〇","×"))</f>
        <v>×</v>
      </c>
      <c r="I19" s="207" t="str">
        <f t="shared" ca="1" si="1"/>
        <v>×</v>
      </c>
      <c r="J19" s="183" t="str">
        <f ca="1">'２個別表'!$X19</f>
        <v/>
      </c>
      <c r="K19" s="183">
        <f ca="1">'２個別表'!$AI19</f>
        <v>0</v>
      </c>
      <c r="L19" s="183" t="str">
        <f ca="1">IF('２個別表'!$AJ19=1,1,"")</f>
        <v/>
      </c>
      <c r="M19" s="183" t="str">
        <f ca="1">IF('２個別表'!$AJ19="","",IF('２個別表'!$AJ19=1,IF(OR('２個別表'!$AK19=1,'２個別表'!$AL19=1),"〇","×")))</f>
        <v/>
      </c>
      <c r="N19" s="180" t="str">
        <f ca="1">'２個別表'!AR19</f>
        <v/>
      </c>
      <c r="O19" s="196" t="str">
        <f ca="1">IF(1&lt;='２個別表'!$F19,IF(AND(1&lt;='２個別表'!$AM19,'２個別表'!$AM19&lt;=3),1,0),"")</f>
        <v/>
      </c>
      <c r="P19" s="207">
        <f ca="1">IF($O19=1,IF(AND('２個別表'!$BD19&lt;&gt;"",AND('２個別表'!$BG19&lt;&gt;1,'２個別表'!$BH19)),0,1),0)</f>
        <v>0</v>
      </c>
      <c r="Q19" s="196">
        <f ca="1">IF('２個別表'!$BD19&lt;&gt;"",1,0)</f>
        <v>0</v>
      </c>
      <c r="R19" s="196" t="str">
        <f ca="1">IF($Q19=1,IF('２個別表'!$BG19=1,1,0),"")</f>
        <v/>
      </c>
      <c r="S19" s="196" t="str">
        <f ca="1">IF($R19=1,IF('２個別表'!$BH19&lt;&gt;"","〇","×"),"")</f>
        <v/>
      </c>
      <c r="T19" s="196" t="str">
        <f t="shared" ca="1" si="2"/>
        <v/>
      </c>
      <c r="U19" s="340">
        <f ca="1">IF('２個別表'!$BF19&gt;0,'２個別表'!$BF19,0)</f>
        <v>0</v>
      </c>
      <c r="V19" s="196">
        <f ca="1">IF('２個別表'!$BH19&lt;&gt;"",1,0)</f>
        <v>0</v>
      </c>
      <c r="W19" s="182">
        <f ca="1">IF(AND($Q19=1,$V19=1),'２個別表'!$CD19,0)</f>
        <v>0</v>
      </c>
      <c r="X19" s="195">
        <f t="shared" ca="1" si="3"/>
        <v>0</v>
      </c>
      <c r="Y19" s="196" t="str">
        <f ca="1">IF(1&lt;='２個別表'!$F19,'２個別表'!$BT19,"")</f>
        <v/>
      </c>
      <c r="Z19" s="196">
        <f ca="1">IF(1&lt;='２個別表'!$F19,'２個別表'!$CE19,0)</f>
        <v>0</v>
      </c>
      <c r="AA19" s="196">
        <f ca="1">IF(OR(0&lt;'２個別表'!$BX19,0&lt;SUM('２個別表'!$CA19:$CB19)),1,0)</f>
        <v>1</v>
      </c>
      <c r="AB19" s="183">
        <f ca="1">IF(1&lt;='２個別表'!$F19,'２個別表'!$BV19,0)</f>
        <v>0</v>
      </c>
      <c r="AC19" s="183" t="str">
        <f ca="1">IF('２個別表'!$BV19&gt;0,IF(AND('２個別表'!$BT19=1,'２個別表'!$CE19="控除不可"),'２個別表'!$BV19,IF(AND('２個別表'!$BT19=1,'２個別表'!$CE19="80%控除対象"),ROUNDUP('２個別表'!$BV19*102/110,0),IF(AND('２個別表'!$BT19=1,'２個別表'!$CE19="全額控除"),ROUNDUP('２個別表'!$BV19*100/110,0),IF(OR('２個別表'!$BT19=2,'２個別表'!$BT19=3),'２個別表'!$BV19,'２個別表'!$BV19)))),"")</f>
        <v/>
      </c>
      <c r="AD19" s="197" t="str">
        <f ca="1">IF('２個別表'!$U19=1,3,IF(AND('２個別表'!$U19=2,AND(19&lt;='２個別表'!$AM19,'２個別表'!$AM19&lt;=23)),2,IF(AND('２個別表'!$U19=2,OR(AND(1&lt;='２個別表'!$AM19,'２個別表'!$AM19&lt;=18),AND(24&lt;='２個別表'!$AM19,'２個別表'!$AM19&lt;=25))),1,"判定不能")))</f>
        <v>判定不能</v>
      </c>
      <c r="AE19" s="206">
        <f t="shared" ca="1" si="4"/>
        <v>0</v>
      </c>
      <c r="AF19" s="180" t="str">
        <f t="shared" ca="1" si="5"/>
        <v/>
      </c>
      <c r="AG19" s="183" t="str">
        <f ca="1">IF(AND($AD19=1,$U19&gt;0,$V19=1),ROUNDDOWN($AC19*1/2-'２個別表'!$CD19*1/2,0),"")</f>
        <v/>
      </c>
      <c r="AH19" s="183" t="str">
        <f t="shared" ref="AH19:AH82" ca="1" si="25">IF(AND($AD19=1,$U19&gt;0,$V19=0),ROUNDDOWN(AC19*1/2-$AC19*$U19*4/10,0),"")</f>
        <v/>
      </c>
      <c r="AI19" s="208" t="str">
        <f ca="1">IF(AND($AD19=1,$Q19=1),IF($AB19&gt;0,'２個別表'!$BV19-'２個別表'!$BX19-'２個別表'!$CD19-'２個別表'!$CA19-'２個別表'!$CB19-'２個別表'!$CC19,0),"")</f>
        <v/>
      </c>
      <c r="AJ19" s="198">
        <f t="shared" ca="1" si="7"/>
        <v>0</v>
      </c>
      <c r="AK19" s="194" t="str">
        <f ca="1">IF($AD19=1,IF('２個別表'!$AO19=1,1,IF('２個別表'!AO19="","",)),"")</f>
        <v/>
      </c>
      <c r="AL19" s="183" t="str">
        <f ca="1">IF($AJ19=1,IF($AK19=1,'２個別表'!BS19,""),"")</f>
        <v/>
      </c>
      <c r="AM19" s="180" t="str">
        <f t="shared" ca="1" si="8"/>
        <v/>
      </c>
      <c r="AN19" s="199" t="str">
        <f ca="1">IF($AJ19=1,IF($AK19=1,ROUNDDOWN('２個別表'!$BV19-'２個別表'!$BX19-'２個別表'!$CA19-'２個別表'!$CB19-'２個別表'!$CC19-'２個別表'!$CD19,0),""),"")</f>
        <v/>
      </c>
      <c r="AO19" s="198">
        <f t="shared" ca="1" si="0"/>
        <v>0</v>
      </c>
      <c r="AP19" s="194">
        <f t="shared" ca="1" si="9"/>
        <v>0</v>
      </c>
      <c r="AQ19" s="194">
        <f t="shared" ca="1" si="10"/>
        <v>0</v>
      </c>
      <c r="AR19" s="189">
        <f ca="1">IF('２個別表'!$AA19=1,1,0)</f>
        <v>0</v>
      </c>
      <c r="AS19" s="180" t="str">
        <f t="shared" ca="1" si="11"/>
        <v/>
      </c>
      <c r="AT19" s="180" t="str">
        <f t="shared" ca="1" si="12"/>
        <v/>
      </c>
      <c r="AU19" s="208" t="str">
        <f ca="1">IF($AD19=1,IF($AQ19=1,ROUNDDOWN('２個別表'!$BV19-'２個別表'!$BX19-'２個別表'!$CA19-'２個別表'!$CB19-'２個別表'!$CC19-'２個別表'!$CD19,0),""),"")</f>
        <v/>
      </c>
      <c r="AV19" s="350">
        <f t="shared" ca="1" si="13"/>
        <v>0</v>
      </c>
      <c r="AW19" s="360" t="str">
        <f t="shared" ca="1" si="14"/>
        <v>-</v>
      </c>
      <c r="AX19" s="206">
        <f ca="1">IF($AD19=2,IF('２個別表'!$BQ19=1,1,0),0)</f>
        <v>0</v>
      </c>
      <c r="AY19" s="189" t="str">
        <f t="shared" ca="1" si="15"/>
        <v/>
      </c>
      <c r="AZ19" s="368" t="str">
        <f ca="1">IF(AND($AD19=2,$AX19=1),'２個別表'!$BV19-('２個別表'!$BX19+'２個別表'!$CA19+'２個別表'!$CB19+'２個別表'!$CC19+'２個別表'!$CD19),"")</f>
        <v/>
      </c>
      <c r="BA19" s="206">
        <f ca="1">IF($AD19=2,IF('２個別表'!$BQ19&lt;&gt;1,1,0),0)</f>
        <v>0</v>
      </c>
      <c r="BB19" s="363">
        <f t="shared" ca="1" si="16"/>
        <v>0</v>
      </c>
      <c r="BC19" s="183" t="str">
        <f ca="1">IF(AND($AD19=2,$BA19=1),'２個別表'!$BR19,"")</f>
        <v/>
      </c>
      <c r="BD19" s="183" t="str">
        <f t="shared" ca="1" si="17"/>
        <v/>
      </c>
      <c r="BE19" s="183" t="str">
        <f ca="1">IF(AND($AD19=2,$BA19=1),'２個別表'!$BU19-('２個別表'!$BX19+'２個別表'!$CA19+'２個別表'!$CB19+'２個別表'!$CC19+'２個別表'!$CD19),"")</f>
        <v/>
      </c>
      <c r="BF19" s="183" t="str">
        <f ca="1">IF(AND($AD19=2,$BA19=1),'２個別表'!$CA19+'２個別表'!$CB19,"")</f>
        <v/>
      </c>
      <c r="BG19" s="365" t="str">
        <f ca="1">IF($BB19=1,IF(SUM('２個別表'!$BW19,'２個別表'!$CD19*0.5)&lt;='２個別表'!$BV19*0.5,"〇","×"),"")</f>
        <v/>
      </c>
      <c r="BH19" s="364">
        <f t="shared" ca="1" si="18"/>
        <v>0</v>
      </c>
      <c r="BI19" s="207" t="str">
        <f ca="1">IF($AD19=2,IF($AX19=1,IF('２個別表'!$AM19=23,"〇","×"),IF(OR('２個別表'!$AM19&lt;19,'２個別表'!$AM19&gt;23),"",IF($BH19&lt;='２個別表'!$BR19,"〇","×"))),"-")</f>
        <v>-</v>
      </c>
      <c r="BJ19" s="373" t="str">
        <f t="shared" ca="1" si="19"/>
        <v>-</v>
      </c>
      <c r="BK19" s="206">
        <f t="shared" ca="1" si="20"/>
        <v>0</v>
      </c>
      <c r="BL19" s="207" t="str">
        <f ca="1">IF($AD19=3,IF(1&lt;='２個別表'!$F19,IF('２個別表'!$U19=1,"〇","×"),""),"")</f>
        <v/>
      </c>
      <c r="BM19" s="185" t="str">
        <f ca="1">IF(AD19=3,IF(AND(OR('２個別表'!BD19="附帯施設",AND(1&lt;='２個別表'!AM19,'２個別表'!AM19&lt;=3)),'２個別表'!BK19&lt;&gt;"",'２個別表'!BL19&lt;&gt;""),1,IF(AND(OR('２個別表'!BD19="附帯施設",AND(1&lt;='２個別表'!AM19,'２個別表'!AM19&lt;=3)),OR('２個別表'!BK19="",'２個別表'!BL19="")),"×",0)),"")</f>
        <v/>
      </c>
      <c r="BN19" s="207" t="str">
        <f ca="1">IF($AD19=3,IF('２個別表'!$BV19&gt;=500000,"〇","×"),"")</f>
        <v/>
      </c>
      <c r="BO19" s="180" t="str">
        <f ca="1">IF(AD19=3,'２個別表'!BW19,"")</f>
        <v/>
      </c>
      <c r="BP19" s="180" t="str">
        <f ca="1">IF(AD19=3,IF(COUNTIF('２個別表'!$X$11:'２個別表'!X19,'２個別表'!X19)=1,BO19,SUMIF('２個別表'!$X$11:$X$239,'２個別表'!X19,$BO$11:$BO$239)),"")</f>
        <v/>
      </c>
      <c r="BQ19" s="189" t="str">
        <f t="shared" ref="BQ19:BQ82" ca="1" si="26">IF(AD19=3,IF(OR(BO19&lt;&gt;0,BP19&lt;&gt;0),IF(BP19&lt;=3000000,"〇","×"),0),"")</f>
        <v/>
      </c>
      <c r="BR19" s="183" t="str">
        <f t="shared" ca="1" si="22"/>
        <v/>
      </c>
      <c r="BS19" s="427" t="str">
        <f ca="1">IF($AD19=3,'２個別表'!$BV19-('２個別表'!$BX19+'２個別表'!$CA19+'２個別表'!$CB19+'２個別表'!$CC19+'２個別表'!$CD19),"")</f>
        <v/>
      </c>
      <c r="BT19" s="430">
        <f t="shared" ref="BT19:BT82" ca="1" si="27">IF(AD19=3,MIN(BR19,BS19),0)</f>
        <v>0</v>
      </c>
      <c r="BU19" s="424" t="str">
        <f t="shared" ca="1" si="23"/>
        <v/>
      </c>
    </row>
    <row r="20" spans="2:73" x14ac:dyDescent="0.15">
      <c r="B20" s="198">
        <f>'２個別表'!O20</f>
        <v>0</v>
      </c>
      <c r="C20" s="183" t="str">
        <f>'２個別表'!$P20</f>
        <v>石川県</v>
      </c>
      <c r="D20" s="183" t="str">
        <f ca="1">'２個別表'!$Q20</f>
        <v/>
      </c>
      <c r="E20" s="183" t="str">
        <f ca="1">'２個別表'!$R20</f>
        <v/>
      </c>
      <c r="F20" s="207" t="str">
        <f ca="1">'２個別表'!$U20</f>
        <v/>
      </c>
      <c r="G20" s="207" t="str">
        <f ca="1">IF($F20=1,IF(SUM(#REF!)=0,"×","〇"),"")</f>
        <v/>
      </c>
      <c r="H20" s="207" t="str">
        <f ca="1">IF('２個別表'!$U20=1,IF('２個別表'!$Y20=1,"〇","×"),IF(AND(2&lt;='２個別表'!$Y20,'２個別表'!$Y20&lt;=5),"〇","×"))</f>
        <v>×</v>
      </c>
      <c r="I20" s="207" t="str">
        <f t="shared" ca="1" si="1"/>
        <v>×</v>
      </c>
      <c r="J20" s="183" t="str">
        <f ca="1">'２個別表'!$X20</f>
        <v/>
      </c>
      <c r="K20" s="183">
        <f ca="1">'２個別表'!$AI20</f>
        <v>0</v>
      </c>
      <c r="L20" s="183" t="str">
        <f ca="1">IF('２個別表'!$AJ20=1,1,"")</f>
        <v/>
      </c>
      <c r="M20" s="183" t="str">
        <f ca="1">IF('２個別表'!$AJ20="","",IF('２個別表'!$AJ20=1,IF(OR('２個別表'!$AK20=1,'２個別表'!$AL20=1),"〇","×")))</f>
        <v/>
      </c>
      <c r="N20" s="180" t="str">
        <f ca="1">'２個別表'!AR20</f>
        <v/>
      </c>
      <c r="O20" s="196" t="str">
        <f ca="1">IF(1&lt;='２個別表'!$F20,IF(AND(1&lt;='２個別表'!$AM20,'２個別表'!$AM20&lt;=3),1,0),"")</f>
        <v/>
      </c>
      <c r="P20" s="207">
        <f ca="1">IF($O20=1,IF(AND('２個別表'!$BD20&lt;&gt;"",AND('２個別表'!$BG20&lt;&gt;1,'２個別表'!$BH20)),0,1),0)</f>
        <v>0</v>
      </c>
      <c r="Q20" s="196">
        <f ca="1">IF('２個別表'!$BD20&lt;&gt;"",1,0)</f>
        <v>0</v>
      </c>
      <c r="R20" s="196" t="str">
        <f ca="1">IF($Q20=1,IF('２個別表'!$BG20=1,1,0),"")</f>
        <v/>
      </c>
      <c r="S20" s="196" t="str">
        <f ca="1">IF($R20=1,IF('２個別表'!$BH20&lt;&gt;"","〇","×"),"")</f>
        <v/>
      </c>
      <c r="T20" s="196" t="str">
        <f t="shared" ca="1" si="2"/>
        <v/>
      </c>
      <c r="U20" s="340">
        <f ca="1">IF('２個別表'!$BF20&gt;0,'２個別表'!$BF20,0)</f>
        <v>0</v>
      </c>
      <c r="V20" s="196">
        <f ca="1">IF('２個別表'!$BH20&lt;&gt;"",1,0)</f>
        <v>0</v>
      </c>
      <c r="W20" s="182">
        <f ca="1">IF(AND($Q20=1,$V20=1),'２個別表'!$CD20,0)</f>
        <v>0</v>
      </c>
      <c r="X20" s="195">
        <f t="shared" ca="1" si="3"/>
        <v>0</v>
      </c>
      <c r="Y20" s="196" t="str">
        <f ca="1">IF(1&lt;='２個別表'!$F20,'２個別表'!$BT20,"")</f>
        <v/>
      </c>
      <c r="Z20" s="196">
        <f ca="1">IF(1&lt;='２個別表'!$F20,'２個別表'!$CE20,0)</f>
        <v>0</v>
      </c>
      <c r="AA20" s="196">
        <f ca="1">IF(OR(0&lt;'２個別表'!$BX20,0&lt;SUM('２個別表'!$CA20:$CB20)),1,0)</f>
        <v>1</v>
      </c>
      <c r="AB20" s="183">
        <f ca="1">IF(1&lt;='２個別表'!$F20,'２個別表'!$BV20,0)</f>
        <v>0</v>
      </c>
      <c r="AC20" s="183" t="str">
        <f ca="1">IF('２個別表'!$BV20&gt;0,IF(AND('２個別表'!$BT20=1,'２個別表'!$CE20="控除不可"),'２個別表'!$BV20,IF(AND('２個別表'!$BT20=1,'２個別表'!$CE20="80%控除対象"),ROUNDUP('２個別表'!$BV20*102/110,0),IF(AND('２個別表'!$BT20=1,'２個別表'!$CE20="全額控除"),ROUNDUP('２個別表'!$BV20*100/110,0),IF(OR('２個別表'!$BT20=2,'２個別表'!$BT20=3),'２個別表'!$BV20,'２個別表'!$BV20)))),"")</f>
        <v/>
      </c>
      <c r="AD20" s="197" t="str">
        <f ca="1">IF('２個別表'!$U20=1,3,IF(AND('２個別表'!$U20=2,AND(19&lt;='２個別表'!$AM20,'２個別表'!$AM20&lt;=23)),2,IF(AND('２個別表'!$U20=2,OR(AND(1&lt;='２個別表'!$AM20,'２個別表'!$AM20&lt;=18),AND(24&lt;='２個別表'!$AM20,'２個別表'!$AM20&lt;=25))),1,"判定不能")))</f>
        <v>判定不能</v>
      </c>
      <c r="AE20" s="206">
        <f t="shared" ca="1" si="4"/>
        <v>0</v>
      </c>
      <c r="AF20" s="180" t="str">
        <f t="shared" ca="1" si="5"/>
        <v/>
      </c>
      <c r="AG20" s="183" t="str">
        <f ca="1">IF(AND($AD20=1,$U20&gt;0,$V20=1),ROUNDDOWN($AC20*1/2-'２個別表'!$CD20*1/2,0),"")</f>
        <v/>
      </c>
      <c r="AH20" s="183" t="str">
        <f t="shared" ca="1" si="25"/>
        <v/>
      </c>
      <c r="AI20" s="208" t="str">
        <f ca="1">IF(AND($AD20=1,$Q20=1),IF($AB20&gt;0,'２個別表'!$BV20-'２個別表'!$BX20-'２個別表'!$CD20-'２個別表'!$CA20-'２個別表'!$CB20-'２個別表'!$CC20,0),"")</f>
        <v/>
      </c>
      <c r="AJ20" s="198">
        <f t="shared" ca="1" si="7"/>
        <v>0</v>
      </c>
      <c r="AK20" s="194" t="str">
        <f ca="1">IF($AD20=1,IF('２個別表'!$AO20=1,1,IF('２個別表'!AO20="","",)),"")</f>
        <v/>
      </c>
      <c r="AL20" s="183" t="str">
        <f ca="1">IF($AJ20=1,IF($AK20=1,'２個別表'!BS20,""),"")</f>
        <v/>
      </c>
      <c r="AM20" s="180" t="str">
        <f t="shared" ca="1" si="8"/>
        <v/>
      </c>
      <c r="AN20" s="199" t="str">
        <f ca="1">IF($AJ20=1,IF($AK20=1,ROUNDDOWN('２個別表'!$BV20-'２個別表'!$BX20-'２個別表'!$CA20-'２個別表'!$CB20-'２個別表'!$CC20-'２個別表'!$CD20,0),""),"")</f>
        <v/>
      </c>
      <c r="AO20" s="198">
        <f t="shared" ca="1" si="0"/>
        <v>0</v>
      </c>
      <c r="AP20" s="194">
        <f t="shared" ca="1" si="9"/>
        <v>0</v>
      </c>
      <c r="AQ20" s="194">
        <f t="shared" ca="1" si="10"/>
        <v>0</v>
      </c>
      <c r="AR20" s="189">
        <f ca="1">IF('２個別表'!$AA20=1,1,0)</f>
        <v>0</v>
      </c>
      <c r="AS20" s="180" t="str">
        <f t="shared" ca="1" si="11"/>
        <v/>
      </c>
      <c r="AT20" s="180" t="str">
        <f t="shared" ca="1" si="12"/>
        <v/>
      </c>
      <c r="AU20" s="208" t="str">
        <f ca="1">IF($AD20=1,IF($AQ20=1,ROUNDDOWN('２個別表'!$BV20-'２個別表'!$BX20-'２個別表'!$CA20-'２個別表'!$CB20-'２個別表'!$CC20-'２個別表'!$CD20,0),""),"")</f>
        <v/>
      </c>
      <c r="AV20" s="350">
        <f t="shared" ca="1" si="13"/>
        <v>0</v>
      </c>
      <c r="AW20" s="360" t="str">
        <f t="shared" ca="1" si="14"/>
        <v>-</v>
      </c>
      <c r="AX20" s="206">
        <f ca="1">IF($AD20=2,IF('２個別表'!$BQ20=1,1,0),0)</f>
        <v>0</v>
      </c>
      <c r="AY20" s="189" t="str">
        <f t="shared" ca="1" si="15"/>
        <v/>
      </c>
      <c r="AZ20" s="368" t="str">
        <f ca="1">IF(AND($AD20=2,$AX20=1),'２個別表'!$BV20-('２個別表'!$BX20+'２個別表'!$CA20+'２個別表'!$CB20+'２個別表'!$CC20+'２個別表'!$CD20),"")</f>
        <v/>
      </c>
      <c r="BA20" s="206">
        <f ca="1">IF($AD20=2,IF('２個別表'!$BQ20&lt;&gt;1,1,0),0)</f>
        <v>0</v>
      </c>
      <c r="BB20" s="363">
        <f t="shared" ca="1" si="16"/>
        <v>0</v>
      </c>
      <c r="BC20" s="183" t="str">
        <f ca="1">IF(AND($AD20=2,$BA20=1),'２個別表'!$BR20,"")</f>
        <v/>
      </c>
      <c r="BD20" s="183" t="str">
        <f t="shared" ca="1" si="17"/>
        <v/>
      </c>
      <c r="BE20" s="183" t="str">
        <f ca="1">IF(AND($AD20=2,$BA20=1),'２個別表'!$BU20-('２個別表'!$BX20+'２個別表'!$CA20+'２個別表'!$CB20+'２個別表'!$CC20+'２個別表'!$CD20),"")</f>
        <v/>
      </c>
      <c r="BF20" s="183" t="str">
        <f ca="1">IF(AND($AD20=2,$BA20=1),'２個別表'!$CA20+'２個別表'!$CB20,"")</f>
        <v/>
      </c>
      <c r="BG20" s="365" t="str">
        <f ca="1">IF($BB20=1,IF(SUM('２個別表'!$BW20,'２個別表'!$CD20*0.5)&lt;='２個別表'!$BV20*0.5,"〇","×"),"")</f>
        <v/>
      </c>
      <c r="BH20" s="364">
        <f t="shared" ca="1" si="18"/>
        <v>0</v>
      </c>
      <c r="BI20" s="207" t="str">
        <f ca="1">IF($AD20=2,IF($AX20=1,IF('２個別表'!$AM20=23,"〇","×"),IF(OR('２個別表'!$AM20&lt;19,'２個別表'!$AM20&gt;23),"",IF($BH20&lt;='２個別表'!$BR20,"〇","×"))),"-")</f>
        <v>-</v>
      </c>
      <c r="BJ20" s="373" t="str">
        <f t="shared" ca="1" si="19"/>
        <v>-</v>
      </c>
      <c r="BK20" s="206">
        <f t="shared" ca="1" si="20"/>
        <v>0</v>
      </c>
      <c r="BL20" s="207" t="str">
        <f ca="1">IF($AD20=3,IF(1&lt;='２個別表'!$F20,IF('２個別表'!$U20=1,"〇","×"),""),"")</f>
        <v/>
      </c>
      <c r="BM20" s="185" t="str">
        <f ca="1">IF(AD20=3,IF(AND(OR('２個別表'!BD20="附帯施設",AND(1&lt;='２個別表'!AM20,'２個別表'!AM20&lt;=3)),'２個別表'!BK20&lt;&gt;"",'２個別表'!BL20&lt;&gt;""),1,IF(AND(OR('２個別表'!BD20="附帯施設",AND(1&lt;='２個別表'!AM20,'２個別表'!AM20&lt;=3)),OR('２個別表'!BK20="",'２個別表'!BL20="")),"×",0)),"")</f>
        <v/>
      </c>
      <c r="BN20" s="207" t="str">
        <f ca="1">IF($AD20=3,IF('２個別表'!$BV20&gt;=500000,"〇","×"),"")</f>
        <v/>
      </c>
      <c r="BO20" s="180" t="str">
        <f ca="1">IF(AD20=3,'２個別表'!BW20,"")</f>
        <v/>
      </c>
      <c r="BP20" s="180" t="str">
        <f ca="1">IF(AD20=3,IF(COUNTIF('２個別表'!$X$11:'２個別表'!X20,'２個別表'!X20)=1,BO20,SUMIF('２個別表'!$X$11:$X$239,'２個別表'!X20,$BO$11:$BO$239)),"")</f>
        <v/>
      </c>
      <c r="BQ20" s="189" t="str">
        <f t="shared" ca="1" si="26"/>
        <v/>
      </c>
      <c r="BR20" s="183" t="str">
        <f t="shared" ca="1" si="22"/>
        <v/>
      </c>
      <c r="BS20" s="427" t="str">
        <f ca="1">IF($AD20=3,'２個別表'!$BV20-('２個別表'!$BX20+'２個別表'!$CA20+'２個別表'!$CB20+'２個別表'!$CC20+'２個別表'!$CD20),"")</f>
        <v/>
      </c>
      <c r="BT20" s="430">
        <f t="shared" ca="1" si="27"/>
        <v>0</v>
      </c>
      <c r="BU20" s="424" t="str">
        <f t="shared" ca="1" si="23"/>
        <v/>
      </c>
    </row>
    <row r="21" spans="2:73" x14ac:dyDescent="0.15">
      <c r="B21" s="198">
        <f>'２個別表'!O21</f>
        <v>0</v>
      </c>
      <c r="C21" s="183" t="str">
        <f>'２個別表'!$P21</f>
        <v>石川県</v>
      </c>
      <c r="D21" s="183" t="str">
        <f ca="1">'２個別表'!$Q21</f>
        <v/>
      </c>
      <c r="E21" s="183" t="str">
        <f ca="1">'２個別表'!$R21</f>
        <v/>
      </c>
      <c r="F21" s="207" t="str">
        <f ca="1">'２個別表'!$U21</f>
        <v/>
      </c>
      <c r="G21" s="207" t="str">
        <f ca="1">IF($F21=1,IF(SUM(#REF!)=0,"×","〇"),"")</f>
        <v/>
      </c>
      <c r="H21" s="207" t="str">
        <f ca="1">IF('２個別表'!$U21=1,IF('２個別表'!$Y21=1,"〇","×"),IF(AND(2&lt;='２個別表'!$Y21,'２個別表'!$Y21&lt;=5),"〇","×"))</f>
        <v>×</v>
      </c>
      <c r="I21" s="207" t="str">
        <f t="shared" ca="1" si="1"/>
        <v>×</v>
      </c>
      <c r="J21" s="183" t="str">
        <f ca="1">'２個別表'!$X21</f>
        <v/>
      </c>
      <c r="K21" s="183">
        <f ca="1">'２個別表'!$AI21</f>
        <v>0</v>
      </c>
      <c r="L21" s="183" t="str">
        <f ca="1">IF('２個別表'!$AJ21=1,1,"")</f>
        <v/>
      </c>
      <c r="M21" s="183" t="str">
        <f ca="1">IF('２個別表'!$AJ21="","",IF('２個別表'!$AJ21=1,IF(OR('２個別表'!$AK21=1,'２個別表'!$AL21=1),"〇","×")))</f>
        <v/>
      </c>
      <c r="N21" s="180" t="str">
        <f ca="1">'２個別表'!AR21</f>
        <v/>
      </c>
      <c r="O21" s="196" t="str">
        <f ca="1">IF(1&lt;='２個別表'!$F21,IF(AND(1&lt;='２個別表'!$AM21,'２個別表'!$AM21&lt;=3),1,0),"")</f>
        <v/>
      </c>
      <c r="P21" s="207">
        <f ca="1">IF($O21=1,IF(AND('２個別表'!$BD21&lt;&gt;"",AND('２個別表'!$BG21&lt;&gt;1,'２個別表'!$BH21)),0,1),0)</f>
        <v>0</v>
      </c>
      <c r="Q21" s="196">
        <f ca="1">IF('２個別表'!$BD21&lt;&gt;"",1,0)</f>
        <v>0</v>
      </c>
      <c r="R21" s="196" t="str">
        <f ca="1">IF($Q21=1,IF('２個別表'!$BG21=1,1,0),"")</f>
        <v/>
      </c>
      <c r="S21" s="196" t="str">
        <f ca="1">IF($R21=1,IF('２個別表'!$BH21&lt;&gt;"","〇","×"),"")</f>
        <v/>
      </c>
      <c r="T21" s="196" t="str">
        <f t="shared" ca="1" si="2"/>
        <v/>
      </c>
      <c r="U21" s="340">
        <f ca="1">IF('２個別表'!$BF21&gt;0,'２個別表'!$BF21,0)</f>
        <v>0</v>
      </c>
      <c r="V21" s="196">
        <f ca="1">IF('２個別表'!$BH21&lt;&gt;"",1,0)</f>
        <v>0</v>
      </c>
      <c r="W21" s="182">
        <f ca="1">IF(AND($Q21=1,$V21=1),'２個別表'!$CD21,0)</f>
        <v>0</v>
      </c>
      <c r="X21" s="195">
        <f t="shared" ca="1" si="3"/>
        <v>0</v>
      </c>
      <c r="Y21" s="196" t="str">
        <f ca="1">IF(1&lt;='２個別表'!$F21,'２個別表'!$BT21,"")</f>
        <v/>
      </c>
      <c r="Z21" s="196">
        <f ca="1">IF(1&lt;='２個別表'!$F21,'２個別表'!$CE21,0)</f>
        <v>0</v>
      </c>
      <c r="AA21" s="196">
        <f ca="1">IF(OR(0&lt;'２個別表'!$BX21,0&lt;SUM('２個別表'!$CA21:$CB21)),1,0)</f>
        <v>1</v>
      </c>
      <c r="AB21" s="183">
        <f ca="1">IF(1&lt;='２個別表'!$F21,'２個別表'!$BV21,0)</f>
        <v>0</v>
      </c>
      <c r="AC21" s="183" t="str">
        <f ca="1">IF('２個別表'!$BV21&gt;0,IF(AND('２個別表'!$BT21=1,'２個別表'!$CE21="控除不可"),'２個別表'!$BV21,IF(AND('２個別表'!$BT21=1,'２個別表'!$CE21="80%控除対象"),ROUNDUP('２個別表'!$BV21*102/110,0),IF(AND('２個別表'!$BT21=1,'２個別表'!$CE21="全額控除"),ROUNDUP('２個別表'!$BV21*100/110,0),IF(OR('２個別表'!$BT21=2,'２個別表'!$BT21=3),'２個別表'!$BV21,'２個別表'!$BV21)))),"")</f>
        <v/>
      </c>
      <c r="AD21" s="197" t="str">
        <f ca="1">IF('２個別表'!$U21=1,3,IF(AND('２個別表'!$U21=2,AND(19&lt;='２個別表'!$AM21,'２個別表'!$AM21&lt;=23)),2,IF(AND('２個別表'!$U21=2,OR(AND(1&lt;='２個別表'!$AM21,'２個別表'!$AM21&lt;=18),AND(24&lt;='２個別表'!$AM21,'２個別表'!$AM21&lt;=25))),1,"判定不能")))</f>
        <v>判定不能</v>
      </c>
      <c r="AE21" s="206">
        <f t="shared" ca="1" si="4"/>
        <v>0</v>
      </c>
      <c r="AF21" s="180" t="str">
        <f t="shared" ca="1" si="5"/>
        <v/>
      </c>
      <c r="AG21" s="183" t="str">
        <f ca="1">IF(AND($AD21=1,$U21&gt;0,$V21=1),ROUNDDOWN($AC21*1/2-'２個別表'!$CD21*1/2,0),"")</f>
        <v/>
      </c>
      <c r="AH21" s="183" t="str">
        <f t="shared" ca="1" si="25"/>
        <v/>
      </c>
      <c r="AI21" s="208" t="str">
        <f ca="1">IF(AND($AD21=1,$Q21=1),IF($AB21&gt;0,'２個別表'!$BV21-'２個別表'!$BX21-'２個別表'!$CD21-'２個別表'!$CA21-'２個別表'!$CB21-'２個別表'!$CC21,0),"")</f>
        <v/>
      </c>
      <c r="AJ21" s="198">
        <f t="shared" ca="1" si="7"/>
        <v>0</v>
      </c>
      <c r="AK21" s="194" t="str">
        <f ca="1">IF($AD21=1,IF('２個別表'!$AO21=1,1,IF('２個別表'!AO21="","",)),"")</f>
        <v/>
      </c>
      <c r="AL21" s="183" t="str">
        <f ca="1">IF($AJ21=1,IF($AK21=1,'２個別表'!BS21,""),"")</f>
        <v/>
      </c>
      <c r="AM21" s="180" t="str">
        <f t="shared" ca="1" si="8"/>
        <v/>
      </c>
      <c r="AN21" s="199" t="str">
        <f ca="1">IF($AJ21=1,IF($AK21=1,ROUNDDOWN('２個別表'!$BV21-'２個別表'!$BX21-'２個別表'!$CA21-'２個別表'!$CB21-'２個別表'!$CC21-'２個別表'!$CD21,0),""),"")</f>
        <v/>
      </c>
      <c r="AO21" s="198">
        <f t="shared" ca="1" si="0"/>
        <v>0</v>
      </c>
      <c r="AP21" s="194">
        <f t="shared" ca="1" si="9"/>
        <v>0</v>
      </c>
      <c r="AQ21" s="194">
        <f t="shared" ca="1" si="10"/>
        <v>0</v>
      </c>
      <c r="AR21" s="189">
        <f ca="1">IF('２個別表'!$AA21=1,1,0)</f>
        <v>0</v>
      </c>
      <c r="AS21" s="180" t="str">
        <f t="shared" ca="1" si="11"/>
        <v/>
      </c>
      <c r="AT21" s="180" t="str">
        <f t="shared" ca="1" si="12"/>
        <v/>
      </c>
      <c r="AU21" s="208" t="str">
        <f ca="1">IF($AD21=1,IF($AQ21=1,ROUNDDOWN('２個別表'!$BV21-'２個別表'!$BX21-'２個別表'!$CA21-'２個別表'!$CB21-'２個別表'!$CC21-'２個別表'!$CD21,0),""),"")</f>
        <v/>
      </c>
      <c r="AV21" s="350">
        <f t="shared" ca="1" si="13"/>
        <v>0</v>
      </c>
      <c r="AW21" s="360" t="str">
        <f t="shared" ca="1" si="14"/>
        <v>-</v>
      </c>
      <c r="AX21" s="206">
        <f ca="1">IF($AD21=2,IF('２個別表'!$BQ21=1,1,0),0)</f>
        <v>0</v>
      </c>
      <c r="AY21" s="189" t="str">
        <f t="shared" ca="1" si="15"/>
        <v/>
      </c>
      <c r="AZ21" s="368" t="str">
        <f ca="1">IF(AND($AD21=2,$AX21=1),'２個別表'!$BV21-('２個別表'!$BX21+'２個別表'!$CA21+'２個別表'!$CB21+'２個別表'!$CC21+'２個別表'!$CD21),"")</f>
        <v/>
      </c>
      <c r="BA21" s="206">
        <f ca="1">IF($AD21=2,IF('２個別表'!$BQ21&lt;&gt;1,1,0),0)</f>
        <v>0</v>
      </c>
      <c r="BB21" s="363">
        <f t="shared" ca="1" si="16"/>
        <v>0</v>
      </c>
      <c r="BC21" s="183" t="str">
        <f ca="1">IF(AND($AD21=2,$BA21=1),'２個別表'!$BR21,"")</f>
        <v/>
      </c>
      <c r="BD21" s="183" t="str">
        <f t="shared" ca="1" si="17"/>
        <v/>
      </c>
      <c r="BE21" s="183" t="str">
        <f ca="1">IF(AND($AD21=2,$BA21=1),'２個別表'!$BU21-('２個別表'!$BX21+'２個別表'!$CA21+'２個別表'!$CB21+'２個別表'!$CC21+'２個別表'!$CD21),"")</f>
        <v/>
      </c>
      <c r="BF21" s="183" t="str">
        <f ca="1">IF(AND($AD21=2,$BA21=1),'２個別表'!$CA21+'２個別表'!$CB21,"")</f>
        <v/>
      </c>
      <c r="BG21" s="365" t="str">
        <f ca="1">IF($BB21=1,IF(SUM('２個別表'!$BW21,'２個別表'!$CD21*0.5)&lt;='２個別表'!$BV21*0.5,"〇","×"),"")</f>
        <v/>
      </c>
      <c r="BH21" s="364">
        <f t="shared" ca="1" si="18"/>
        <v>0</v>
      </c>
      <c r="BI21" s="207" t="str">
        <f ca="1">IF($AD21=2,IF($AX21=1,IF('２個別表'!$AM21=23,"〇","×"),IF(OR('２個別表'!$AM21&lt;19,'２個別表'!$AM21&gt;23),"",IF($BH21&lt;='２個別表'!$BR21,"〇","×"))),"-")</f>
        <v>-</v>
      </c>
      <c r="BJ21" s="373" t="str">
        <f t="shared" ca="1" si="19"/>
        <v>-</v>
      </c>
      <c r="BK21" s="206">
        <f t="shared" ca="1" si="20"/>
        <v>0</v>
      </c>
      <c r="BL21" s="207" t="str">
        <f ca="1">IF($AD21=3,IF(1&lt;='２個別表'!$F21,IF('２個別表'!$U21=1,"〇","×"),""),"")</f>
        <v/>
      </c>
      <c r="BM21" s="185" t="str">
        <f ca="1">IF(AD21=3,IF(AND(OR('２個別表'!BD21="附帯施設",AND(1&lt;='２個別表'!AM21,'２個別表'!AM21&lt;=3)),'２個別表'!BK21&lt;&gt;"",'２個別表'!BL21&lt;&gt;""),1,IF(AND(OR('２個別表'!BD21="附帯施設",AND(1&lt;='２個別表'!AM21,'２個別表'!AM21&lt;=3)),OR('２個別表'!BK21="",'２個別表'!BL21="")),"×",0)),"")</f>
        <v/>
      </c>
      <c r="BN21" s="207" t="str">
        <f ca="1">IF($AD21=3,IF('２個別表'!$BV21&gt;=500000,"〇","×"),"")</f>
        <v/>
      </c>
      <c r="BO21" s="180" t="str">
        <f ca="1">IF(AD21=3,'２個別表'!BW21,"")</f>
        <v/>
      </c>
      <c r="BP21" s="180" t="str">
        <f ca="1">IF(AD21=3,IF(COUNTIF('２個別表'!$X$11:'２個別表'!X21,'２個別表'!X21)=1,BO21,SUMIF('２個別表'!$X$11:$X$239,'２個別表'!X21,$BO$11:$BO$239)),"")</f>
        <v/>
      </c>
      <c r="BQ21" s="189" t="str">
        <f t="shared" ca="1" si="26"/>
        <v/>
      </c>
      <c r="BR21" s="183" t="str">
        <f t="shared" ca="1" si="22"/>
        <v/>
      </c>
      <c r="BS21" s="427" t="str">
        <f ca="1">IF($AD21=3,'２個別表'!$BV21-('２個別表'!$BX21+'２個別表'!$CA21+'２個別表'!$CB21+'２個別表'!$CC21+'２個別表'!$CD21),"")</f>
        <v/>
      </c>
      <c r="BT21" s="430">
        <f t="shared" ca="1" si="27"/>
        <v>0</v>
      </c>
      <c r="BU21" s="424" t="str">
        <f t="shared" ca="1" si="23"/>
        <v/>
      </c>
    </row>
    <row r="22" spans="2:73" x14ac:dyDescent="0.15">
      <c r="B22" s="198">
        <f>'２個別表'!O22</f>
        <v>0</v>
      </c>
      <c r="C22" s="183" t="str">
        <f>'２個別表'!$P22</f>
        <v>石川県</v>
      </c>
      <c r="D22" s="183" t="str">
        <f ca="1">'２個別表'!$Q22</f>
        <v/>
      </c>
      <c r="E22" s="183" t="str">
        <f ca="1">'２個別表'!$R22</f>
        <v/>
      </c>
      <c r="F22" s="207" t="str">
        <f ca="1">'２個別表'!$U22</f>
        <v/>
      </c>
      <c r="G22" s="207" t="str">
        <f ca="1">IF($F22=1,IF(SUM(#REF!)=0,"×","〇"),"")</f>
        <v/>
      </c>
      <c r="H22" s="207" t="str">
        <f ca="1">IF('２個別表'!$U22=1,IF('２個別表'!$Y22=1,"〇","×"),IF(AND(2&lt;='２個別表'!$Y22,'２個別表'!$Y22&lt;=5),"〇","×"))</f>
        <v>×</v>
      </c>
      <c r="I22" s="207" t="str">
        <f t="shared" ca="1" si="1"/>
        <v>×</v>
      </c>
      <c r="J22" s="183" t="str">
        <f ca="1">'２個別表'!$X22</f>
        <v/>
      </c>
      <c r="K22" s="183">
        <f ca="1">'２個別表'!$AI22</f>
        <v>0</v>
      </c>
      <c r="L22" s="183" t="str">
        <f ca="1">IF('２個別表'!$AJ22=1,1,"")</f>
        <v/>
      </c>
      <c r="M22" s="183" t="str">
        <f ca="1">IF('２個別表'!$AJ22="","",IF('２個別表'!$AJ22=1,IF(OR('２個別表'!$AK22=1,'２個別表'!$AL22=1),"〇","×")))</f>
        <v/>
      </c>
      <c r="N22" s="180" t="str">
        <f ca="1">'２個別表'!AR22</f>
        <v/>
      </c>
      <c r="O22" s="196" t="str">
        <f ca="1">IF(1&lt;='２個別表'!$F22,IF(AND(1&lt;='２個別表'!$AM22,'２個別表'!$AM22&lt;=3),1,0),"")</f>
        <v/>
      </c>
      <c r="P22" s="207">
        <f ca="1">IF($O22=1,IF(AND('２個別表'!$BD22&lt;&gt;"",AND('２個別表'!$BG22&lt;&gt;1,'２個別表'!$BH22)),0,1),0)</f>
        <v>0</v>
      </c>
      <c r="Q22" s="196">
        <f ca="1">IF('２個別表'!$BD22&lt;&gt;"",1,0)</f>
        <v>0</v>
      </c>
      <c r="R22" s="196" t="str">
        <f ca="1">IF($Q22=1,IF('２個別表'!$BG22=1,1,0),"")</f>
        <v/>
      </c>
      <c r="S22" s="196" t="str">
        <f ca="1">IF($R22=1,IF('２個別表'!$BH22&lt;&gt;"","〇","×"),"")</f>
        <v/>
      </c>
      <c r="T22" s="196" t="str">
        <f t="shared" ca="1" si="2"/>
        <v/>
      </c>
      <c r="U22" s="340">
        <f ca="1">IF('２個別表'!$BF22&gt;0,'２個別表'!$BF22,0)</f>
        <v>0</v>
      </c>
      <c r="V22" s="196">
        <f ca="1">IF('２個別表'!$BH22&lt;&gt;"",1,0)</f>
        <v>0</v>
      </c>
      <c r="W22" s="182">
        <f ca="1">IF(AND($Q22=1,$V22=1),'２個別表'!$CD22,0)</f>
        <v>0</v>
      </c>
      <c r="X22" s="195">
        <f t="shared" ca="1" si="3"/>
        <v>0</v>
      </c>
      <c r="Y22" s="196" t="str">
        <f ca="1">IF(1&lt;='２個別表'!$F22,'２個別表'!$BT22,"")</f>
        <v/>
      </c>
      <c r="Z22" s="196">
        <f ca="1">IF(1&lt;='２個別表'!$F22,'２個別表'!$CE22,0)</f>
        <v>0</v>
      </c>
      <c r="AA22" s="196">
        <f ca="1">IF(OR(0&lt;'２個別表'!$BX22,0&lt;SUM('２個別表'!$CA22:$CB22)),1,0)</f>
        <v>1</v>
      </c>
      <c r="AB22" s="183">
        <f ca="1">IF(1&lt;='２個別表'!$F22,'２個別表'!$BV22,0)</f>
        <v>0</v>
      </c>
      <c r="AC22" s="183" t="str">
        <f ca="1">IF('２個別表'!$BV22&gt;0,IF(AND('２個別表'!$BT22=1,'２個別表'!$CE22="控除不可"),'２個別表'!$BV22,IF(AND('２個別表'!$BT22=1,'２個別表'!$CE22="80%控除対象"),ROUNDUP('２個別表'!$BV22*102/110,0),IF(AND('２個別表'!$BT22=1,'２個別表'!$CE22="全額控除"),ROUNDUP('２個別表'!$BV22*100/110,0),IF(OR('２個別表'!$BT22=2,'２個別表'!$BT22=3),'２個別表'!$BV22,'２個別表'!$BV22)))),"")</f>
        <v/>
      </c>
      <c r="AD22" s="197" t="str">
        <f ca="1">IF('２個別表'!$U22=1,3,IF(AND('２個別表'!$U22=2,AND(19&lt;='２個別表'!$AM22,'２個別表'!$AM22&lt;=23)),2,IF(AND('２個別表'!$U22=2,OR(AND(1&lt;='２個別表'!$AM22,'２個別表'!$AM22&lt;=18),AND(24&lt;='２個別表'!$AM22,'２個別表'!$AM22&lt;=25))),1,"判定不能")))</f>
        <v>判定不能</v>
      </c>
      <c r="AE22" s="206">
        <f t="shared" ca="1" si="4"/>
        <v>0</v>
      </c>
      <c r="AF22" s="180" t="str">
        <f t="shared" ca="1" si="5"/>
        <v/>
      </c>
      <c r="AG22" s="183" t="str">
        <f ca="1">IF(AND($AD22=1,$U22&gt;0,$V22=1),ROUNDDOWN($AC22*1/2-'２個別表'!$CD22*1/2,0),"")</f>
        <v/>
      </c>
      <c r="AH22" s="183" t="str">
        <f t="shared" ca="1" si="25"/>
        <v/>
      </c>
      <c r="AI22" s="208" t="str">
        <f ca="1">IF(AND($AD22=1,$Q22=1),IF($AB22&gt;0,'２個別表'!$BV22-'２個別表'!$BX22-'２個別表'!$CD22-'２個別表'!$CA22-'２個別表'!$CB22-'２個別表'!$CC22,0),"")</f>
        <v/>
      </c>
      <c r="AJ22" s="198">
        <f t="shared" ca="1" si="7"/>
        <v>0</v>
      </c>
      <c r="AK22" s="194" t="str">
        <f ca="1">IF($AD22=1,IF('２個別表'!$AO22=1,1,IF('２個別表'!AO22="","",)),"")</f>
        <v/>
      </c>
      <c r="AL22" s="183" t="str">
        <f ca="1">IF($AJ22=1,IF($AK22=1,'２個別表'!BS22,""),"")</f>
        <v/>
      </c>
      <c r="AM22" s="180" t="str">
        <f t="shared" ca="1" si="8"/>
        <v/>
      </c>
      <c r="AN22" s="199" t="str">
        <f ca="1">IF($AJ22=1,IF($AK22=1,ROUNDDOWN('２個別表'!$BV22-'２個別表'!$BX22-'２個別表'!$CA22-'２個別表'!$CB22-'２個別表'!$CC22-'２個別表'!$CD22,0),""),"")</f>
        <v/>
      </c>
      <c r="AO22" s="198">
        <f t="shared" ca="1" si="0"/>
        <v>0</v>
      </c>
      <c r="AP22" s="194">
        <f t="shared" ca="1" si="9"/>
        <v>0</v>
      </c>
      <c r="AQ22" s="194">
        <f t="shared" ca="1" si="10"/>
        <v>0</v>
      </c>
      <c r="AR22" s="189">
        <f ca="1">IF('２個別表'!$AA22=1,1,0)</f>
        <v>0</v>
      </c>
      <c r="AS22" s="180" t="str">
        <f t="shared" ca="1" si="11"/>
        <v/>
      </c>
      <c r="AT22" s="180" t="str">
        <f t="shared" ca="1" si="12"/>
        <v/>
      </c>
      <c r="AU22" s="208" t="str">
        <f ca="1">IF($AD22=1,IF($AQ22=1,ROUNDDOWN('２個別表'!$BV22-'２個別表'!$BX22-'２個別表'!$CA22-'２個別表'!$CB22-'２個別表'!$CC22-'２個別表'!$CD22,0),""),"")</f>
        <v/>
      </c>
      <c r="AV22" s="350">
        <f t="shared" ca="1" si="13"/>
        <v>0</v>
      </c>
      <c r="AW22" s="360" t="str">
        <f t="shared" ca="1" si="14"/>
        <v>-</v>
      </c>
      <c r="AX22" s="206">
        <f ca="1">IF($AD22=2,IF('２個別表'!$BQ22=1,1,0),0)</f>
        <v>0</v>
      </c>
      <c r="AY22" s="189" t="str">
        <f t="shared" ca="1" si="15"/>
        <v/>
      </c>
      <c r="AZ22" s="368" t="str">
        <f ca="1">IF(AND($AD22=2,$AX22=1),'２個別表'!$BV22-('２個別表'!$BX22+'２個別表'!$CA22+'２個別表'!$CB22+'２個別表'!$CC22+'２個別表'!$CD22),"")</f>
        <v/>
      </c>
      <c r="BA22" s="206">
        <f ca="1">IF($AD22=2,IF('２個別表'!$BQ22&lt;&gt;1,1,0),0)</f>
        <v>0</v>
      </c>
      <c r="BB22" s="363">
        <f t="shared" ca="1" si="16"/>
        <v>0</v>
      </c>
      <c r="BC22" s="183" t="str">
        <f ca="1">IF(AND($AD22=2,$BA22=1),'２個別表'!$BR22,"")</f>
        <v/>
      </c>
      <c r="BD22" s="183" t="str">
        <f t="shared" ca="1" si="17"/>
        <v/>
      </c>
      <c r="BE22" s="183" t="str">
        <f ca="1">IF(AND($AD22=2,$BA22=1),'２個別表'!$BU22-('２個別表'!$BX22+'２個別表'!$CA22+'２個別表'!$CB22+'２個別表'!$CC22+'２個別表'!$CD22),"")</f>
        <v/>
      </c>
      <c r="BF22" s="183" t="str">
        <f ca="1">IF(AND($AD22=2,$BA22=1),'２個別表'!$CA22+'２個別表'!$CB22,"")</f>
        <v/>
      </c>
      <c r="BG22" s="365" t="str">
        <f ca="1">IF($BB22=1,IF(SUM('２個別表'!$BW22,'２個別表'!$CD22*0.5)&lt;='２個別表'!$BV22*0.5,"〇","×"),"")</f>
        <v/>
      </c>
      <c r="BH22" s="364">
        <f t="shared" ca="1" si="18"/>
        <v>0</v>
      </c>
      <c r="BI22" s="207" t="str">
        <f ca="1">IF($AD22=2,IF($AX22=1,IF('２個別表'!$AM22=23,"〇","×"),IF(OR('２個別表'!$AM22&lt;19,'２個別表'!$AM22&gt;23),"",IF($BH22&lt;='２個別表'!$BR22,"〇","×"))),"-")</f>
        <v>-</v>
      </c>
      <c r="BJ22" s="373" t="str">
        <f t="shared" ca="1" si="19"/>
        <v>-</v>
      </c>
      <c r="BK22" s="206">
        <f t="shared" ca="1" si="20"/>
        <v>0</v>
      </c>
      <c r="BL22" s="207" t="str">
        <f ca="1">IF($AD22=3,IF(1&lt;='２個別表'!$F22,IF('２個別表'!$U22=1,"〇","×"),""),"")</f>
        <v/>
      </c>
      <c r="BM22" s="185" t="str">
        <f ca="1">IF(AD22=3,IF(AND(OR('２個別表'!BD22="附帯施設",AND(1&lt;='２個別表'!AM22,'２個別表'!AM22&lt;=3)),'２個別表'!BK22&lt;&gt;"",'２個別表'!BL22&lt;&gt;""),1,IF(AND(OR('２個別表'!BD22="附帯施設",AND(1&lt;='２個別表'!AM22,'２個別表'!AM22&lt;=3)),OR('２個別表'!BK22="",'２個別表'!BL22="")),"×",0)),"")</f>
        <v/>
      </c>
      <c r="BN22" s="207" t="str">
        <f ca="1">IF($AD22=3,IF('２個別表'!$BV22&gt;=500000,"〇","×"),"")</f>
        <v/>
      </c>
      <c r="BO22" s="180" t="str">
        <f ca="1">IF(AD22=3,'２個別表'!BW22,"")</f>
        <v/>
      </c>
      <c r="BP22" s="180" t="str">
        <f ca="1">IF(AD22=3,IF(COUNTIF('２個別表'!$X$11:'２個別表'!X22,'２個別表'!X22)=1,BO22,SUMIF('２個別表'!$X$11:$X$239,'２個別表'!X22,$BO$11:$BO$239)),"")</f>
        <v/>
      </c>
      <c r="BQ22" s="189" t="str">
        <f t="shared" ca="1" si="26"/>
        <v/>
      </c>
      <c r="BR22" s="183" t="str">
        <f t="shared" ca="1" si="22"/>
        <v/>
      </c>
      <c r="BS22" s="427" t="str">
        <f ca="1">IF($AD22=3,'２個別表'!$BV22-('２個別表'!$BX22+'２個別表'!$CA22+'２個別表'!$CB22+'２個別表'!$CC22+'２個別表'!$CD22),"")</f>
        <v/>
      </c>
      <c r="BT22" s="430">
        <f t="shared" ca="1" si="27"/>
        <v>0</v>
      </c>
      <c r="BU22" s="424" t="str">
        <f t="shared" ca="1" si="23"/>
        <v/>
      </c>
    </row>
    <row r="23" spans="2:73" x14ac:dyDescent="0.15">
      <c r="B23" s="198">
        <f>'２個別表'!O23</f>
        <v>0</v>
      </c>
      <c r="C23" s="183" t="str">
        <f>'２個別表'!$P23</f>
        <v>石川県</v>
      </c>
      <c r="D23" s="183" t="str">
        <f ca="1">'２個別表'!$Q23</f>
        <v/>
      </c>
      <c r="E23" s="183" t="str">
        <f ca="1">'２個別表'!$R23</f>
        <v/>
      </c>
      <c r="F23" s="207" t="str">
        <f ca="1">'２個別表'!$U23</f>
        <v/>
      </c>
      <c r="G23" s="207" t="str">
        <f ca="1">IF($F23=1,IF(SUM(#REF!)=0,"×","〇"),"")</f>
        <v/>
      </c>
      <c r="H23" s="207" t="str">
        <f ca="1">IF('２個別表'!$U23=1,IF('２個別表'!$Y23=1,"〇","×"),IF(AND(2&lt;='２個別表'!$Y23,'２個別表'!$Y23&lt;=5),"〇","×"))</f>
        <v>×</v>
      </c>
      <c r="I23" s="207" t="str">
        <f t="shared" ca="1" si="1"/>
        <v>×</v>
      </c>
      <c r="J23" s="183" t="str">
        <f ca="1">'２個別表'!$X23</f>
        <v/>
      </c>
      <c r="K23" s="183">
        <f ca="1">'２個別表'!$AI23</f>
        <v>0</v>
      </c>
      <c r="L23" s="183" t="str">
        <f ca="1">IF('２個別表'!$AJ23=1,1,"")</f>
        <v/>
      </c>
      <c r="M23" s="183" t="str">
        <f ca="1">IF('２個別表'!$AJ23="","",IF('２個別表'!$AJ23=1,IF(OR('２個別表'!$AK23=1,'２個別表'!$AL23=1),"〇","×")))</f>
        <v/>
      </c>
      <c r="N23" s="180" t="str">
        <f ca="1">'２個別表'!AR23</f>
        <v/>
      </c>
      <c r="O23" s="196" t="str">
        <f ca="1">IF(1&lt;='２個別表'!$F23,IF(AND(1&lt;='２個別表'!$AM23,'２個別表'!$AM23&lt;=3),1,0),"")</f>
        <v/>
      </c>
      <c r="P23" s="207">
        <f ca="1">IF($O23=1,IF(AND('２個別表'!$BD23&lt;&gt;"",AND('２個別表'!$BG23&lt;&gt;1,'２個別表'!$BH23)),0,1),0)</f>
        <v>0</v>
      </c>
      <c r="Q23" s="196">
        <f ca="1">IF('２個別表'!$BD23&lt;&gt;"",1,0)</f>
        <v>0</v>
      </c>
      <c r="R23" s="196" t="str">
        <f ca="1">IF($Q23=1,IF('２個別表'!$BG23=1,1,0),"")</f>
        <v/>
      </c>
      <c r="S23" s="196" t="str">
        <f ca="1">IF($R23=1,IF('２個別表'!$BH23&lt;&gt;"","〇","×"),"")</f>
        <v/>
      </c>
      <c r="T23" s="196" t="str">
        <f t="shared" ca="1" si="2"/>
        <v/>
      </c>
      <c r="U23" s="340">
        <f ca="1">IF('２個別表'!$BF23&gt;0,'２個別表'!$BF23,0)</f>
        <v>0</v>
      </c>
      <c r="V23" s="196">
        <f ca="1">IF('２個別表'!$BH23&lt;&gt;"",1,0)</f>
        <v>0</v>
      </c>
      <c r="W23" s="182">
        <f ca="1">IF(AND($Q23=1,$V23=1),'２個別表'!$CD23,0)</f>
        <v>0</v>
      </c>
      <c r="X23" s="195">
        <f t="shared" ca="1" si="3"/>
        <v>0</v>
      </c>
      <c r="Y23" s="196" t="str">
        <f ca="1">IF(1&lt;='２個別表'!$F23,'２個別表'!$BT23,"")</f>
        <v/>
      </c>
      <c r="Z23" s="196">
        <f ca="1">IF(1&lt;='２個別表'!$F23,'２個別表'!$CE23,0)</f>
        <v>0</v>
      </c>
      <c r="AA23" s="196">
        <f ca="1">IF(OR(0&lt;'２個別表'!$BX23,0&lt;SUM('２個別表'!$CA23:$CB23)),1,0)</f>
        <v>1</v>
      </c>
      <c r="AB23" s="183">
        <f ca="1">IF(1&lt;='２個別表'!$F23,'２個別表'!$BV23,0)</f>
        <v>0</v>
      </c>
      <c r="AC23" s="183" t="str">
        <f ca="1">IF('２個別表'!$BV23&gt;0,IF(AND('２個別表'!$BT23=1,'２個別表'!$CE23="控除不可"),'２個別表'!$BV23,IF(AND('２個別表'!$BT23=1,'２個別表'!$CE23="80%控除対象"),ROUNDUP('２個別表'!$BV23*102/110,0),IF(AND('２個別表'!$BT23=1,'２個別表'!$CE23="全額控除"),ROUNDUP('２個別表'!$BV23*100/110,0),IF(OR('２個別表'!$BT23=2,'２個別表'!$BT23=3),'２個別表'!$BV23,'２個別表'!$BV23)))),"")</f>
        <v/>
      </c>
      <c r="AD23" s="197" t="str">
        <f ca="1">IF('２個別表'!$U23=1,3,IF(AND('２個別表'!$U23=2,AND(19&lt;='２個別表'!$AM23,'２個別表'!$AM23&lt;=23)),2,IF(AND('２個別表'!$U23=2,OR(AND(1&lt;='２個別表'!$AM23,'２個別表'!$AM23&lt;=18),AND(24&lt;='２個別表'!$AM23,'２個別表'!$AM23&lt;=25))),1,"判定不能")))</f>
        <v>判定不能</v>
      </c>
      <c r="AE23" s="206">
        <f t="shared" ca="1" si="4"/>
        <v>0</v>
      </c>
      <c r="AF23" s="180" t="str">
        <f t="shared" ca="1" si="5"/>
        <v/>
      </c>
      <c r="AG23" s="183" t="str">
        <f ca="1">IF(AND($AD23=1,$U23&gt;0,$V23=1),ROUNDDOWN($AC23*1/2-'２個別表'!$CD23*1/2,0),"")</f>
        <v/>
      </c>
      <c r="AH23" s="183" t="str">
        <f t="shared" ca="1" si="25"/>
        <v/>
      </c>
      <c r="AI23" s="208" t="str">
        <f ca="1">IF(AND($AD23=1,$Q23=1),IF($AB23&gt;0,'２個別表'!$BV23-'２個別表'!$BX23-'２個別表'!$CD23-'２個別表'!$CA23-'２個別表'!$CB23-'２個別表'!$CC23,0),"")</f>
        <v/>
      </c>
      <c r="AJ23" s="198">
        <f t="shared" ca="1" si="7"/>
        <v>0</v>
      </c>
      <c r="AK23" s="194" t="str">
        <f ca="1">IF($AD23=1,IF('２個別表'!$AO23=1,1,IF('２個別表'!AO23="","",)),"")</f>
        <v/>
      </c>
      <c r="AL23" s="183" t="str">
        <f ca="1">IF($AJ23=1,IF($AK23=1,'２個別表'!BS23,""),"")</f>
        <v/>
      </c>
      <c r="AM23" s="180" t="str">
        <f t="shared" ca="1" si="8"/>
        <v/>
      </c>
      <c r="AN23" s="199" t="str">
        <f ca="1">IF($AJ23=1,IF($AK23=1,ROUNDDOWN('２個別表'!$BV23-'２個別表'!$BX23-'２個別表'!$CA23-'２個別表'!$CB23-'２個別表'!$CC23-'２個別表'!$CD23,0),""),"")</f>
        <v/>
      </c>
      <c r="AO23" s="198">
        <f t="shared" ca="1" si="0"/>
        <v>0</v>
      </c>
      <c r="AP23" s="194">
        <f t="shared" ca="1" si="9"/>
        <v>0</v>
      </c>
      <c r="AQ23" s="194">
        <f t="shared" ca="1" si="10"/>
        <v>0</v>
      </c>
      <c r="AR23" s="189">
        <f ca="1">IF('２個別表'!$AA23=1,1,0)</f>
        <v>0</v>
      </c>
      <c r="AS23" s="180" t="str">
        <f t="shared" ca="1" si="11"/>
        <v/>
      </c>
      <c r="AT23" s="180" t="str">
        <f t="shared" ca="1" si="12"/>
        <v/>
      </c>
      <c r="AU23" s="208" t="str">
        <f ca="1">IF($AD23=1,IF($AQ23=1,ROUNDDOWN('２個別表'!$BV23-'２個別表'!$BX23-'２個別表'!$CA23-'２個別表'!$CB23-'２個別表'!$CC23-'２個別表'!$CD23,0),""),"")</f>
        <v/>
      </c>
      <c r="AV23" s="350">
        <f t="shared" ca="1" si="13"/>
        <v>0</v>
      </c>
      <c r="AW23" s="360" t="str">
        <f t="shared" ca="1" si="14"/>
        <v>-</v>
      </c>
      <c r="AX23" s="206">
        <f ca="1">IF($AD23=2,IF('２個別表'!$BQ23=1,1,0),0)</f>
        <v>0</v>
      </c>
      <c r="AY23" s="189" t="str">
        <f t="shared" ca="1" si="15"/>
        <v/>
      </c>
      <c r="AZ23" s="368" t="str">
        <f ca="1">IF(AND($AD23=2,$AX23=1),'２個別表'!$BV23-('２個別表'!$BX23+'２個別表'!$CA23+'２個別表'!$CB23+'２個別表'!$CC23+'２個別表'!$CD23),"")</f>
        <v/>
      </c>
      <c r="BA23" s="206">
        <f ca="1">IF($AD23=2,IF('２個別表'!$BQ23&lt;&gt;1,1,0),0)</f>
        <v>0</v>
      </c>
      <c r="BB23" s="363">
        <f t="shared" ca="1" si="16"/>
        <v>0</v>
      </c>
      <c r="BC23" s="183" t="str">
        <f ca="1">IF(AND($AD23=2,$BA23=1),'２個別表'!$BR23,"")</f>
        <v/>
      </c>
      <c r="BD23" s="183" t="str">
        <f t="shared" ca="1" si="17"/>
        <v/>
      </c>
      <c r="BE23" s="183" t="str">
        <f ca="1">IF(AND($AD23=2,$BA23=1),'２個別表'!$BU23-('２個別表'!$BX23+'２個別表'!$CA23+'２個別表'!$CB23+'２個別表'!$CC23+'２個別表'!$CD23),"")</f>
        <v/>
      </c>
      <c r="BF23" s="183" t="str">
        <f ca="1">IF(AND($AD23=2,$BA23=1),'２個別表'!$CA23+'２個別表'!$CB23,"")</f>
        <v/>
      </c>
      <c r="BG23" s="365" t="str">
        <f ca="1">IF($BB23=1,IF(SUM('２個別表'!$BW23,'２個別表'!$CD23*0.5)&lt;='２個別表'!$BV23*0.5,"〇","×"),"")</f>
        <v/>
      </c>
      <c r="BH23" s="364">
        <f t="shared" ca="1" si="18"/>
        <v>0</v>
      </c>
      <c r="BI23" s="207" t="str">
        <f ca="1">IF($AD23=2,IF($AX23=1,IF('２個別表'!$AM23=23,"〇","×"),IF(OR('２個別表'!$AM23&lt;19,'２個別表'!$AM23&gt;23),"",IF($BH23&lt;='２個別表'!$BR23,"〇","×"))),"-")</f>
        <v>-</v>
      </c>
      <c r="BJ23" s="373" t="str">
        <f t="shared" ca="1" si="19"/>
        <v>-</v>
      </c>
      <c r="BK23" s="206">
        <f t="shared" ca="1" si="20"/>
        <v>0</v>
      </c>
      <c r="BL23" s="207" t="str">
        <f ca="1">IF($AD23=3,IF(1&lt;='２個別表'!$F23,IF('２個別表'!$U23=1,"〇","×"),""),"")</f>
        <v/>
      </c>
      <c r="BM23" s="185" t="str">
        <f ca="1">IF(AD23=3,IF(AND(OR('２個別表'!BD23="附帯施設",AND(1&lt;='２個別表'!AM23,'２個別表'!AM23&lt;=3)),'２個別表'!BK23&lt;&gt;"",'２個別表'!BL23&lt;&gt;""),1,IF(AND(OR('２個別表'!BD23="附帯施設",AND(1&lt;='２個別表'!AM23,'２個別表'!AM23&lt;=3)),OR('２個別表'!BK23="",'２個別表'!BL23="")),"×",0)),"")</f>
        <v/>
      </c>
      <c r="BN23" s="207" t="str">
        <f ca="1">IF($AD23=3,IF('２個別表'!$BV23&gt;=500000,"〇","×"),"")</f>
        <v/>
      </c>
      <c r="BO23" s="180" t="str">
        <f ca="1">IF(AD23=3,'２個別表'!BW23,"")</f>
        <v/>
      </c>
      <c r="BP23" s="180" t="str">
        <f ca="1">IF(AD23=3,IF(COUNTIF('２個別表'!$X$11:'２個別表'!X23,'２個別表'!X23)=1,BO23,SUMIF('２個別表'!$X$11:$X$239,'２個別表'!X23,$BO$11:$BO$239)),"")</f>
        <v/>
      </c>
      <c r="BQ23" s="189" t="str">
        <f t="shared" ca="1" si="26"/>
        <v/>
      </c>
      <c r="BR23" s="183" t="str">
        <f t="shared" ca="1" si="22"/>
        <v/>
      </c>
      <c r="BS23" s="427" t="str">
        <f ca="1">IF($AD23=3,'２個別表'!$BV23-('２個別表'!$BX23+'２個別表'!$CA23+'２個別表'!$CB23+'２個別表'!$CC23+'２個別表'!$CD23),"")</f>
        <v/>
      </c>
      <c r="BT23" s="430">
        <f t="shared" ca="1" si="27"/>
        <v>0</v>
      </c>
      <c r="BU23" s="424" t="str">
        <f t="shared" ca="1" si="23"/>
        <v/>
      </c>
    </row>
    <row r="24" spans="2:73" x14ac:dyDescent="0.15">
      <c r="B24" s="198">
        <f>'２個別表'!O24</f>
        <v>0</v>
      </c>
      <c r="C24" s="183" t="str">
        <f>'２個別表'!$P24</f>
        <v>石川県</v>
      </c>
      <c r="D24" s="183" t="str">
        <f ca="1">'２個別表'!$Q24</f>
        <v/>
      </c>
      <c r="E24" s="183" t="str">
        <f ca="1">'２個別表'!$R24</f>
        <v/>
      </c>
      <c r="F24" s="207" t="str">
        <f ca="1">'２個別表'!$U24</f>
        <v/>
      </c>
      <c r="G24" s="207" t="str">
        <f ca="1">IF($F24=1,IF(SUM(#REF!)=0,"×","〇"),"")</f>
        <v/>
      </c>
      <c r="H24" s="207" t="str">
        <f ca="1">IF('２個別表'!$U24=1,IF('２個別表'!$Y24=1,"〇","×"),IF(AND(2&lt;='２個別表'!$Y24,'２個別表'!$Y24&lt;=5),"〇","×"))</f>
        <v>×</v>
      </c>
      <c r="I24" s="207" t="str">
        <f t="shared" ca="1" si="1"/>
        <v>×</v>
      </c>
      <c r="J24" s="183" t="str">
        <f ca="1">'２個別表'!$X24</f>
        <v/>
      </c>
      <c r="K24" s="183">
        <f ca="1">'２個別表'!$AI24</f>
        <v>0</v>
      </c>
      <c r="L24" s="183" t="str">
        <f ca="1">IF('２個別表'!$AJ24=1,1,"")</f>
        <v/>
      </c>
      <c r="M24" s="183" t="str">
        <f ca="1">IF('２個別表'!$AJ24="","",IF('２個別表'!$AJ24=1,IF(OR('２個別表'!$AK24=1,'２個別表'!$AL24=1),"〇","×")))</f>
        <v/>
      </c>
      <c r="N24" s="180" t="str">
        <f ca="1">'２個別表'!AR24</f>
        <v/>
      </c>
      <c r="O24" s="196" t="str">
        <f ca="1">IF(1&lt;='２個別表'!$F24,IF(AND(1&lt;='２個別表'!$AM24,'２個別表'!$AM24&lt;=3),1,0),"")</f>
        <v/>
      </c>
      <c r="P24" s="207">
        <f ca="1">IF($O24=1,IF(AND('２個別表'!$BD24&lt;&gt;"",AND('２個別表'!$BG24&lt;&gt;1,'２個別表'!$BH24)),0,1),0)</f>
        <v>0</v>
      </c>
      <c r="Q24" s="196">
        <f ca="1">IF('２個別表'!$BD24&lt;&gt;"",1,0)</f>
        <v>0</v>
      </c>
      <c r="R24" s="196" t="str">
        <f ca="1">IF($Q24=1,IF('２個別表'!$BG24=1,1,0),"")</f>
        <v/>
      </c>
      <c r="S24" s="196" t="str">
        <f ca="1">IF($R24=1,IF('２個別表'!$BH24&lt;&gt;"","〇","×"),"")</f>
        <v/>
      </c>
      <c r="T24" s="196" t="str">
        <f t="shared" ca="1" si="2"/>
        <v/>
      </c>
      <c r="U24" s="340">
        <f ca="1">IF('２個別表'!$BF24&gt;0,'２個別表'!$BF24,0)</f>
        <v>0</v>
      </c>
      <c r="V24" s="196">
        <f ca="1">IF('２個別表'!$BH24&lt;&gt;"",1,0)</f>
        <v>0</v>
      </c>
      <c r="W24" s="182">
        <f ca="1">IF(AND($Q24=1,$V24=1),'２個別表'!$CD24,0)</f>
        <v>0</v>
      </c>
      <c r="X24" s="195">
        <f t="shared" ca="1" si="3"/>
        <v>0</v>
      </c>
      <c r="Y24" s="196" t="str">
        <f ca="1">IF(1&lt;='２個別表'!$F24,'２個別表'!$BT24,"")</f>
        <v/>
      </c>
      <c r="Z24" s="196">
        <f ca="1">IF(1&lt;='２個別表'!$F24,'２個別表'!$CE24,0)</f>
        <v>0</v>
      </c>
      <c r="AA24" s="196">
        <f ca="1">IF(OR(0&lt;'２個別表'!$BX24,0&lt;SUM('２個別表'!$CA24:$CB24)),1,0)</f>
        <v>1</v>
      </c>
      <c r="AB24" s="183">
        <f ca="1">IF(1&lt;='２個別表'!$F24,'２個別表'!$BV24,0)</f>
        <v>0</v>
      </c>
      <c r="AC24" s="183" t="str">
        <f ca="1">IF('２個別表'!$BV24&gt;0,IF(AND('２個別表'!$BT24=1,'２個別表'!$CE24="控除不可"),'２個別表'!$BV24,IF(AND('２個別表'!$BT24=1,'２個別表'!$CE24="80%控除対象"),ROUNDUP('２個別表'!$BV24*102/110,0),IF(AND('２個別表'!$BT24=1,'２個別表'!$CE24="全額控除"),ROUNDUP('２個別表'!$BV24*100/110,0),IF(OR('２個別表'!$BT24=2,'２個別表'!$BT24=3),'２個別表'!$BV24,'２個別表'!$BV24)))),"")</f>
        <v/>
      </c>
      <c r="AD24" s="197" t="str">
        <f ca="1">IF('２個別表'!$U24=1,3,IF(AND('２個別表'!$U24=2,AND(19&lt;='２個別表'!$AM24,'２個別表'!$AM24&lt;=23)),2,IF(AND('２個別表'!$U24=2,OR(AND(1&lt;='２個別表'!$AM24,'２個別表'!$AM24&lt;=18),AND(24&lt;='２個別表'!$AM24,'２個別表'!$AM24&lt;=25))),1,"判定不能")))</f>
        <v>判定不能</v>
      </c>
      <c r="AE24" s="206">
        <f t="shared" ca="1" si="4"/>
        <v>0</v>
      </c>
      <c r="AF24" s="180" t="str">
        <f t="shared" ca="1" si="5"/>
        <v/>
      </c>
      <c r="AG24" s="183" t="str">
        <f ca="1">IF(AND($AD24=1,$U24&gt;0,$V24=1),ROUNDDOWN($AC24*1/2-'２個別表'!$CD24*1/2,0),"")</f>
        <v/>
      </c>
      <c r="AH24" s="183" t="str">
        <f t="shared" ca="1" si="25"/>
        <v/>
      </c>
      <c r="AI24" s="208" t="str">
        <f ca="1">IF(AND($AD24=1,$Q24=1),IF($AB24&gt;0,'２個別表'!$BV24-'２個別表'!$BX24-'２個別表'!$CD24-'２個別表'!$CA24-'２個別表'!$CB24-'２個別表'!$CC24,0),"")</f>
        <v/>
      </c>
      <c r="AJ24" s="198">
        <f t="shared" ca="1" si="7"/>
        <v>0</v>
      </c>
      <c r="AK24" s="194" t="str">
        <f ca="1">IF($AD24=1,IF('２個別表'!$AO24=1,1,IF('２個別表'!AO24="","",)),"")</f>
        <v/>
      </c>
      <c r="AL24" s="183" t="str">
        <f ca="1">IF($AJ24=1,IF($AK24=1,'２個別表'!BS24,""),"")</f>
        <v/>
      </c>
      <c r="AM24" s="180" t="str">
        <f t="shared" ca="1" si="8"/>
        <v/>
      </c>
      <c r="AN24" s="199" t="str">
        <f ca="1">IF($AJ24=1,IF($AK24=1,ROUNDDOWN('２個別表'!$BV24-'２個別表'!$BX24-'２個別表'!$CA24-'２個別表'!$CB24-'２個別表'!$CC24-'２個別表'!$CD24,0),""),"")</f>
        <v/>
      </c>
      <c r="AO24" s="198">
        <f t="shared" ca="1" si="0"/>
        <v>0</v>
      </c>
      <c r="AP24" s="194">
        <f t="shared" ca="1" si="9"/>
        <v>0</v>
      </c>
      <c r="AQ24" s="194">
        <f t="shared" ca="1" si="10"/>
        <v>0</v>
      </c>
      <c r="AR24" s="189">
        <f ca="1">IF('２個別表'!$AA24=1,1,0)</f>
        <v>0</v>
      </c>
      <c r="AS24" s="180" t="str">
        <f t="shared" ca="1" si="11"/>
        <v/>
      </c>
      <c r="AT24" s="180" t="str">
        <f t="shared" ca="1" si="12"/>
        <v/>
      </c>
      <c r="AU24" s="208" t="str">
        <f ca="1">IF($AD24=1,IF($AQ24=1,ROUNDDOWN('２個別表'!$BV24-'２個別表'!$BX24-'２個別表'!$CA24-'２個別表'!$CB24-'２個別表'!$CC24-'２個別表'!$CD24,0),""),"")</f>
        <v/>
      </c>
      <c r="AV24" s="350">
        <f t="shared" ca="1" si="13"/>
        <v>0</v>
      </c>
      <c r="AW24" s="360" t="str">
        <f t="shared" ca="1" si="14"/>
        <v>-</v>
      </c>
      <c r="AX24" s="206">
        <f ca="1">IF($AD24=2,IF('２個別表'!$BQ24=1,1,0),0)</f>
        <v>0</v>
      </c>
      <c r="AY24" s="189" t="str">
        <f t="shared" ca="1" si="15"/>
        <v/>
      </c>
      <c r="AZ24" s="368" t="str">
        <f ca="1">IF(AND($AD24=2,$AX24=1),'２個別表'!$BV24-('２個別表'!$BX24+'２個別表'!$CA24+'２個別表'!$CB24+'２個別表'!$CC24+'２個別表'!$CD24),"")</f>
        <v/>
      </c>
      <c r="BA24" s="206">
        <f ca="1">IF($AD24=2,IF('２個別表'!$BQ24&lt;&gt;1,1,0),0)</f>
        <v>0</v>
      </c>
      <c r="BB24" s="363">
        <f t="shared" ca="1" si="16"/>
        <v>0</v>
      </c>
      <c r="BC24" s="183" t="str">
        <f ca="1">IF(AND($AD24=2,$BA24=1),'２個別表'!$BR24,"")</f>
        <v/>
      </c>
      <c r="BD24" s="183" t="str">
        <f t="shared" ca="1" si="17"/>
        <v/>
      </c>
      <c r="BE24" s="183" t="str">
        <f ca="1">IF(AND($AD24=2,$BA24=1),'２個別表'!$BU24-('２個別表'!$BX24+'２個別表'!$CA24+'２個別表'!$CB24+'２個別表'!$CC24+'２個別表'!$CD24),"")</f>
        <v/>
      </c>
      <c r="BF24" s="183" t="str">
        <f ca="1">IF(AND($AD24=2,$BA24=1),'２個別表'!$CA24+'２個別表'!$CB24,"")</f>
        <v/>
      </c>
      <c r="BG24" s="365" t="str">
        <f ca="1">IF($BB24=1,IF(SUM('２個別表'!$BW24,'２個別表'!$CD24*0.5)&lt;='２個別表'!$BV24*0.5,"〇","×"),"")</f>
        <v/>
      </c>
      <c r="BH24" s="364">
        <f t="shared" ca="1" si="18"/>
        <v>0</v>
      </c>
      <c r="BI24" s="207" t="str">
        <f ca="1">IF($AD24=2,IF($AX24=1,IF('２個別表'!$AM24=23,"〇","×"),IF(OR('２個別表'!$AM24&lt;19,'２個別表'!$AM24&gt;23),"",IF($BH24&lt;='２個別表'!$BR24,"〇","×"))),"-")</f>
        <v>-</v>
      </c>
      <c r="BJ24" s="373" t="str">
        <f t="shared" ca="1" si="19"/>
        <v>-</v>
      </c>
      <c r="BK24" s="206">
        <f t="shared" ca="1" si="20"/>
        <v>0</v>
      </c>
      <c r="BL24" s="207" t="str">
        <f ca="1">IF($AD24=3,IF(1&lt;='２個別表'!$F24,IF('２個別表'!$U24=1,"〇","×"),""),"")</f>
        <v/>
      </c>
      <c r="BM24" s="185" t="str">
        <f ca="1">IF(AD24=3,IF(AND(OR('２個別表'!BD24="附帯施設",AND(1&lt;='２個別表'!AM24,'２個別表'!AM24&lt;=3)),'２個別表'!BK24&lt;&gt;"",'２個別表'!BL24&lt;&gt;""),1,IF(AND(OR('２個別表'!BD24="附帯施設",AND(1&lt;='２個別表'!AM24,'２個別表'!AM24&lt;=3)),OR('２個別表'!BK24="",'２個別表'!BL24="")),"×",0)),"")</f>
        <v/>
      </c>
      <c r="BN24" s="207" t="str">
        <f ca="1">IF($AD24=3,IF('２個別表'!$BV24&gt;=500000,"〇","×"),"")</f>
        <v/>
      </c>
      <c r="BO24" s="180" t="str">
        <f ca="1">IF(AD24=3,'２個別表'!BW24,"")</f>
        <v/>
      </c>
      <c r="BP24" s="180" t="str">
        <f ca="1">IF(AD24=3,IF(COUNTIF('２個別表'!$X$11:'２個別表'!X24,'２個別表'!X24)=1,BO24,SUMIF('２個別表'!$X$11:$X$239,'２個別表'!X24,$BO$11:$BO$239)),"")</f>
        <v/>
      </c>
      <c r="BQ24" s="189" t="str">
        <f t="shared" ca="1" si="26"/>
        <v/>
      </c>
      <c r="BR24" s="183" t="str">
        <f t="shared" ca="1" si="22"/>
        <v/>
      </c>
      <c r="BS24" s="427" t="str">
        <f ca="1">IF($AD24=3,'２個別表'!$BV24-('２個別表'!$BX24+'２個別表'!$CA24+'２個別表'!$CB24+'２個別表'!$CC24+'２個別表'!$CD24),"")</f>
        <v/>
      </c>
      <c r="BT24" s="430">
        <f t="shared" ca="1" si="27"/>
        <v>0</v>
      </c>
      <c r="BU24" s="424" t="str">
        <f t="shared" ca="1" si="23"/>
        <v/>
      </c>
    </row>
    <row r="25" spans="2:73" x14ac:dyDescent="0.15">
      <c r="B25" s="198">
        <f>'２個別表'!O25</f>
        <v>0</v>
      </c>
      <c r="C25" s="183" t="str">
        <f>'２個別表'!$P25</f>
        <v>石川県</v>
      </c>
      <c r="D25" s="183" t="str">
        <f ca="1">'２個別表'!$Q25</f>
        <v/>
      </c>
      <c r="E25" s="183" t="str">
        <f ca="1">'２個別表'!$R25</f>
        <v/>
      </c>
      <c r="F25" s="207" t="str">
        <f ca="1">'２個別表'!$U25</f>
        <v/>
      </c>
      <c r="G25" s="207" t="str">
        <f ca="1">IF($F25=1,IF(SUM(#REF!)=0,"×","〇"),"")</f>
        <v/>
      </c>
      <c r="H25" s="207" t="str">
        <f ca="1">IF('２個別表'!$U25=1,IF('２個別表'!$Y25=1,"〇","×"),IF(AND(2&lt;='２個別表'!$Y25,'２個別表'!$Y25&lt;=5),"〇","×"))</f>
        <v>×</v>
      </c>
      <c r="I25" s="207" t="str">
        <f t="shared" ca="1" si="1"/>
        <v>×</v>
      </c>
      <c r="J25" s="183" t="str">
        <f ca="1">'２個別表'!$X25</f>
        <v/>
      </c>
      <c r="K25" s="183">
        <f ca="1">'２個別表'!$AI25</f>
        <v>0</v>
      </c>
      <c r="L25" s="183" t="str">
        <f ca="1">IF('２個別表'!$AJ25=1,1,"")</f>
        <v/>
      </c>
      <c r="M25" s="183" t="str">
        <f ca="1">IF('２個別表'!$AJ25="","",IF('２個別表'!$AJ25=1,IF(OR('２個別表'!$AK25=1,'２個別表'!$AL25=1),"〇","×")))</f>
        <v/>
      </c>
      <c r="N25" s="180" t="str">
        <f ca="1">'２個別表'!AR25</f>
        <v/>
      </c>
      <c r="O25" s="196" t="str">
        <f ca="1">IF(1&lt;='２個別表'!$F25,IF(AND(1&lt;='２個別表'!$AM25,'２個別表'!$AM25&lt;=3),1,0),"")</f>
        <v/>
      </c>
      <c r="P25" s="207">
        <f ca="1">IF($O25=1,IF(AND('２個別表'!$BD25&lt;&gt;"",AND('２個別表'!$BG25&lt;&gt;1,'２個別表'!$BH25)),0,1),0)</f>
        <v>0</v>
      </c>
      <c r="Q25" s="196">
        <f ca="1">IF('２個別表'!$BD25&lt;&gt;"",1,0)</f>
        <v>0</v>
      </c>
      <c r="R25" s="196" t="str">
        <f ca="1">IF($Q25=1,IF('２個別表'!$BG25=1,1,0),"")</f>
        <v/>
      </c>
      <c r="S25" s="196" t="str">
        <f ca="1">IF($R25=1,IF('２個別表'!$BH25&lt;&gt;"","〇","×"),"")</f>
        <v/>
      </c>
      <c r="T25" s="196" t="str">
        <f t="shared" ca="1" si="2"/>
        <v/>
      </c>
      <c r="U25" s="340">
        <f ca="1">IF('２個別表'!$BF25&gt;0,'２個別表'!$BF25,0)</f>
        <v>0</v>
      </c>
      <c r="V25" s="196">
        <f ca="1">IF('２個別表'!$BH25&lt;&gt;"",1,0)</f>
        <v>0</v>
      </c>
      <c r="W25" s="182">
        <f ca="1">IF(AND($Q25=1,$V25=1),'２個別表'!$CD25,0)</f>
        <v>0</v>
      </c>
      <c r="X25" s="195">
        <f t="shared" ca="1" si="3"/>
        <v>0</v>
      </c>
      <c r="Y25" s="196" t="str">
        <f ca="1">IF(1&lt;='２個別表'!$F25,'２個別表'!$BT25,"")</f>
        <v/>
      </c>
      <c r="Z25" s="196">
        <f ca="1">IF(1&lt;='２個別表'!$F25,'２個別表'!$CE25,0)</f>
        <v>0</v>
      </c>
      <c r="AA25" s="196">
        <f ca="1">IF(OR(0&lt;'２個別表'!$BX25,0&lt;SUM('２個別表'!$CA25:$CB25)),1,0)</f>
        <v>1</v>
      </c>
      <c r="AB25" s="183">
        <f ca="1">IF(1&lt;='２個別表'!$F25,'２個別表'!$BV25,0)</f>
        <v>0</v>
      </c>
      <c r="AC25" s="183" t="str">
        <f ca="1">IF('２個別表'!$BV25&gt;0,IF(AND('２個別表'!$BT25=1,'２個別表'!$CE25="控除不可"),'２個別表'!$BV25,IF(AND('２個別表'!$BT25=1,'２個別表'!$CE25="80%控除対象"),ROUNDUP('２個別表'!$BV25*102/110,0),IF(AND('２個別表'!$BT25=1,'２個別表'!$CE25="全額控除"),ROUNDUP('２個別表'!$BV25*100/110,0),IF(OR('２個別表'!$BT25=2,'２個別表'!$BT25=3),'２個別表'!$BV25,'２個別表'!$BV25)))),"")</f>
        <v/>
      </c>
      <c r="AD25" s="197" t="str">
        <f ca="1">IF('２個別表'!$U25=1,3,IF(AND('２個別表'!$U25=2,AND(19&lt;='２個別表'!$AM25,'２個別表'!$AM25&lt;=23)),2,IF(AND('２個別表'!$U25=2,OR(AND(1&lt;='２個別表'!$AM25,'２個別表'!$AM25&lt;=18),AND(24&lt;='２個別表'!$AM25,'２個別表'!$AM25&lt;=25))),1,"判定不能")))</f>
        <v>判定不能</v>
      </c>
      <c r="AE25" s="206">
        <f t="shared" ca="1" si="4"/>
        <v>0</v>
      </c>
      <c r="AF25" s="180" t="str">
        <f t="shared" ca="1" si="5"/>
        <v/>
      </c>
      <c r="AG25" s="183" t="str">
        <f ca="1">IF(AND($AD25=1,$U25&gt;0,$V25=1),ROUNDDOWN($AC25*1/2-'２個別表'!$CD25*1/2,0),"")</f>
        <v/>
      </c>
      <c r="AH25" s="183" t="str">
        <f t="shared" ca="1" si="25"/>
        <v/>
      </c>
      <c r="AI25" s="208" t="str">
        <f ca="1">IF(AND($AD25=1,$Q25=1),IF($AB25&gt;0,'２個別表'!$BV25-'２個別表'!$BX25-'２個別表'!$CD25-'２個別表'!$CA25-'２個別表'!$CB25-'２個別表'!$CC25,0),"")</f>
        <v/>
      </c>
      <c r="AJ25" s="198">
        <f t="shared" ca="1" si="7"/>
        <v>0</v>
      </c>
      <c r="AK25" s="194" t="str">
        <f ca="1">IF($AD25=1,IF('２個別表'!$AO25=1,1,IF('２個別表'!AO25="","",)),"")</f>
        <v/>
      </c>
      <c r="AL25" s="183" t="str">
        <f ca="1">IF($AJ25=1,IF($AK25=1,'２個別表'!BS25,""),"")</f>
        <v/>
      </c>
      <c r="AM25" s="180" t="str">
        <f t="shared" ca="1" si="8"/>
        <v/>
      </c>
      <c r="AN25" s="199" t="str">
        <f ca="1">IF($AJ25=1,IF($AK25=1,ROUNDDOWN('２個別表'!$BV25-'２個別表'!$BX25-'２個別表'!$CA25-'２個別表'!$CB25-'２個別表'!$CC25-'２個別表'!$CD25,0),""),"")</f>
        <v/>
      </c>
      <c r="AO25" s="198">
        <f t="shared" ca="1" si="0"/>
        <v>0</v>
      </c>
      <c r="AP25" s="194">
        <f t="shared" ca="1" si="9"/>
        <v>0</v>
      </c>
      <c r="AQ25" s="194">
        <f t="shared" ca="1" si="10"/>
        <v>0</v>
      </c>
      <c r="AR25" s="189">
        <f ca="1">IF('２個別表'!$AA25=1,1,0)</f>
        <v>0</v>
      </c>
      <c r="AS25" s="180" t="str">
        <f t="shared" ca="1" si="11"/>
        <v/>
      </c>
      <c r="AT25" s="180" t="str">
        <f t="shared" ca="1" si="12"/>
        <v/>
      </c>
      <c r="AU25" s="208" t="str">
        <f ca="1">IF($AD25=1,IF($AQ25=1,ROUNDDOWN('２個別表'!$BV25-'２個別表'!$BX25-'２個別表'!$CA25-'２個別表'!$CB25-'２個別表'!$CC25-'２個別表'!$CD25,0),""),"")</f>
        <v/>
      </c>
      <c r="AV25" s="350">
        <f t="shared" ca="1" si="13"/>
        <v>0</v>
      </c>
      <c r="AW25" s="360" t="str">
        <f t="shared" ca="1" si="14"/>
        <v>-</v>
      </c>
      <c r="AX25" s="206">
        <f ca="1">IF($AD25=2,IF('２個別表'!$BQ25=1,1,0),0)</f>
        <v>0</v>
      </c>
      <c r="AY25" s="189" t="str">
        <f t="shared" ca="1" si="15"/>
        <v/>
      </c>
      <c r="AZ25" s="368" t="str">
        <f ca="1">IF(AND($AD25=2,$AX25=1),'２個別表'!$BV25-('２個別表'!$BX25+'２個別表'!$CA25+'２個別表'!$CB25+'２個別表'!$CC25+'２個別表'!$CD25),"")</f>
        <v/>
      </c>
      <c r="BA25" s="206">
        <f ca="1">IF($AD25=2,IF('２個別表'!$BQ25&lt;&gt;1,1,0),0)</f>
        <v>0</v>
      </c>
      <c r="BB25" s="363">
        <f t="shared" ca="1" si="16"/>
        <v>0</v>
      </c>
      <c r="BC25" s="183" t="str">
        <f ca="1">IF(AND($AD25=2,$BA25=1),'２個別表'!$BR25,"")</f>
        <v/>
      </c>
      <c r="BD25" s="183" t="str">
        <f t="shared" ca="1" si="17"/>
        <v/>
      </c>
      <c r="BE25" s="183" t="str">
        <f ca="1">IF(AND($AD25=2,$BA25=1),'２個別表'!$BU25-('２個別表'!$BX25+'２個別表'!$CA25+'２個別表'!$CB25+'２個別表'!$CC25+'２個別表'!$CD25),"")</f>
        <v/>
      </c>
      <c r="BF25" s="183" t="str">
        <f ca="1">IF(AND($AD25=2,$BA25=1),'２個別表'!$CA25+'２個別表'!$CB25,"")</f>
        <v/>
      </c>
      <c r="BG25" s="365" t="str">
        <f ca="1">IF($BB25=1,IF(SUM('２個別表'!$BW25,'２個別表'!$CD25*0.5)&lt;='２個別表'!$BV25*0.5,"〇","×"),"")</f>
        <v/>
      </c>
      <c r="BH25" s="364">
        <f t="shared" ca="1" si="18"/>
        <v>0</v>
      </c>
      <c r="BI25" s="207" t="str">
        <f ca="1">IF($AD25=2,IF($AX25=1,IF('２個別表'!$AM25=23,"〇","×"),IF(OR('２個別表'!$AM25&lt;19,'２個別表'!$AM25&gt;23),"",IF($BH25&lt;='２個別表'!$BR25,"〇","×"))),"-")</f>
        <v>-</v>
      </c>
      <c r="BJ25" s="373" t="str">
        <f t="shared" ca="1" si="19"/>
        <v>-</v>
      </c>
      <c r="BK25" s="206">
        <f t="shared" ca="1" si="20"/>
        <v>0</v>
      </c>
      <c r="BL25" s="207" t="str">
        <f ca="1">IF($AD25=3,IF(1&lt;='２個別表'!$F25,IF('２個別表'!$U25=1,"〇","×"),""),"")</f>
        <v/>
      </c>
      <c r="BM25" s="185" t="str">
        <f ca="1">IF(AD25=3,IF(AND(OR('２個別表'!BD25="附帯施設",AND(1&lt;='２個別表'!AM25,'２個別表'!AM25&lt;=3)),'２個別表'!BK25&lt;&gt;"",'２個別表'!BL25&lt;&gt;""),1,IF(AND(OR('２個別表'!BD25="附帯施設",AND(1&lt;='２個別表'!AM25,'２個別表'!AM25&lt;=3)),OR('２個別表'!BK25="",'２個別表'!BL25="")),"×",0)),"")</f>
        <v/>
      </c>
      <c r="BN25" s="207" t="str">
        <f ca="1">IF($AD25=3,IF('２個別表'!$BV25&gt;=500000,"〇","×"),"")</f>
        <v/>
      </c>
      <c r="BO25" s="180" t="str">
        <f ca="1">IF(AD25=3,'２個別表'!BW25,"")</f>
        <v/>
      </c>
      <c r="BP25" s="180" t="str">
        <f ca="1">IF(AD25=3,IF(COUNTIF('２個別表'!$X$11:'２個別表'!X25,'２個別表'!X25)=1,BO25,SUMIF('２個別表'!$X$11:$X$239,'２個別表'!X25,$BO$11:$BO$239)),"")</f>
        <v/>
      </c>
      <c r="BQ25" s="189" t="str">
        <f t="shared" ca="1" si="26"/>
        <v/>
      </c>
      <c r="BR25" s="183" t="str">
        <f t="shared" ca="1" si="22"/>
        <v/>
      </c>
      <c r="BS25" s="427" t="str">
        <f ca="1">IF($AD25=3,'２個別表'!$BV25-('２個別表'!$BX25+'２個別表'!$CA25+'２個別表'!$CB25+'２個別表'!$CC25+'２個別表'!$CD25),"")</f>
        <v/>
      </c>
      <c r="BT25" s="430">
        <f t="shared" ca="1" si="27"/>
        <v>0</v>
      </c>
      <c r="BU25" s="424" t="str">
        <f t="shared" ca="1" si="23"/>
        <v/>
      </c>
    </row>
    <row r="26" spans="2:73" x14ac:dyDescent="0.15">
      <c r="B26" s="198">
        <f>'２個別表'!O26</f>
        <v>0</v>
      </c>
      <c r="C26" s="183" t="str">
        <f>'２個別表'!$P26</f>
        <v>石川県</v>
      </c>
      <c r="D26" s="183" t="str">
        <f ca="1">'２個別表'!$Q26</f>
        <v/>
      </c>
      <c r="E26" s="183" t="str">
        <f ca="1">'２個別表'!$R26</f>
        <v/>
      </c>
      <c r="F26" s="207" t="str">
        <f ca="1">'２個別表'!$U26</f>
        <v/>
      </c>
      <c r="G26" s="207" t="str">
        <f ca="1">IF($F26=1,IF(SUM(#REF!)=0,"×","〇"),"")</f>
        <v/>
      </c>
      <c r="H26" s="207" t="str">
        <f ca="1">IF('２個別表'!$U26=1,IF('２個別表'!$Y26=1,"〇","×"),IF(AND(2&lt;='２個別表'!$Y26,'２個別表'!$Y26&lt;=5),"〇","×"))</f>
        <v>×</v>
      </c>
      <c r="I26" s="207" t="str">
        <f t="shared" ca="1" si="1"/>
        <v>×</v>
      </c>
      <c r="J26" s="183" t="str">
        <f ca="1">'２個別表'!$X26</f>
        <v/>
      </c>
      <c r="K26" s="183">
        <f ca="1">'２個別表'!$AI26</f>
        <v>0</v>
      </c>
      <c r="L26" s="183" t="str">
        <f ca="1">IF('２個別表'!$AJ26=1,1,"")</f>
        <v/>
      </c>
      <c r="M26" s="183" t="str">
        <f ca="1">IF('２個別表'!$AJ26="","",IF('２個別表'!$AJ26=1,IF(OR('２個別表'!$AK26=1,'２個別表'!$AL26=1),"〇","×")))</f>
        <v/>
      </c>
      <c r="N26" s="180" t="str">
        <f ca="1">'２個別表'!AR26</f>
        <v/>
      </c>
      <c r="O26" s="196" t="str">
        <f ca="1">IF(1&lt;='２個別表'!$F26,IF(AND(1&lt;='２個別表'!$AM26,'２個別表'!$AM26&lt;=3),1,0),"")</f>
        <v/>
      </c>
      <c r="P26" s="207">
        <f ca="1">IF($O26=1,IF(AND('２個別表'!$BD26&lt;&gt;"",AND('２個別表'!$BG26&lt;&gt;1,'２個別表'!$BH26)),0,1),0)</f>
        <v>0</v>
      </c>
      <c r="Q26" s="196">
        <f ca="1">IF('２個別表'!$BD26&lt;&gt;"",1,0)</f>
        <v>0</v>
      </c>
      <c r="R26" s="196" t="str">
        <f ca="1">IF($Q26=1,IF('２個別表'!$BG26=1,1,0),"")</f>
        <v/>
      </c>
      <c r="S26" s="196" t="str">
        <f ca="1">IF($R26=1,IF('２個別表'!$BH26&lt;&gt;"","〇","×"),"")</f>
        <v/>
      </c>
      <c r="T26" s="196" t="str">
        <f t="shared" ca="1" si="2"/>
        <v/>
      </c>
      <c r="U26" s="340">
        <f ca="1">IF('２個別表'!$BF26&gt;0,'２個別表'!$BF26,0)</f>
        <v>0</v>
      </c>
      <c r="V26" s="196">
        <f ca="1">IF('２個別表'!$BH26&lt;&gt;"",1,0)</f>
        <v>0</v>
      </c>
      <c r="W26" s="182">
        <f ca="1">IF(AND($Q26=1,$V26=1),'２個別表'!$CD26,0)</f>
        <v>0</v>
      </c>
      <c r="X26" s="195">
        <f t="shared" ca="1" si="3"/>
        <v>0</v>
      </c>
      <c r="Y26" s="196" t="str">
        <f ca="1">IF(1&lt;='２個別表'!$F26,'２個別表'!$BT26,"")</f>
        <v/>
      </c>
      <c r="Z26" s="196">
        <f ca="1">IF(1&lt;='２個別表'!$F26,'２個別表'!$CE26,0)</f>
        <v>0</v>
      </c>
      <c r="AA26" s="196">
        <f ca="1">IF(OR(0&lt;'２個別表'!$BX26,0&lt;SUM('２個別表'!$CA26:$CB26)),1,0)</f>
        <v>1</v>
      </c>
      <c r="AB26" s="183">
        <f ca="1">IF(1&lt;='２個別表'!$F26,'２個別表'!$BV26,0)</f>
        <v>0</v>
      </c>
      <c r="AC26" s="183" t="str">
        <f ca="1">IF('２個別表'!$BV26&gt;0,IF(AND('２個別表'!$BT26=1,'２個別表'!$CE26="控除不可"),'２個別表'!$BV26,IF(AND('２個別表'!$BT26=1,'２個別表'!$CE26="80%控除対象"),ROUNDUP('２個別表'!$BV26*102/110,0),IF(AND('２個別表'!$BT26=1,'２個別表'!$CE26="全額控除"),ROUNDUP('２個別表'!$BV26*100/110,0),IF(OR('２個別表'!$BT26=2,'２個別表'!$BT26=3),'２個別表'!$BV26,'２個別表'!$BV26)))),"")</f>
        <v/>
      </c>
      <c r="AD26" s="197" t="str">
        <f ca="1">IF('２個別表'!$U26=1,3,IF(AND('２個別表'!$U26=2,AND(19&lt;='２個別表'!$AM26,'２個別表'!$AM26&lt;=23)),2,IF(AND('２個別表'!$U26=2,OR(AND(1&lt;='２個別表'!$AM26,'２個別表'!$AM26&lt;=18),AND(24&lt;='２個別表'!$AM26,'２個別表'!$AM26&lt;=25))),1,"判定不能")))</f>
        <v>判定不能</v>
      </c>
      <c r="AE26" s="206">
        <f t="shared" ca="1" si="4"/>
        <v>0</v>
      </c>
      <c r="AF26" s="180" t="str">
        <f t="shared" ca="1" si="5"/>
        <v/>
      </c>
      <c r="AG26" s="183" t="str">
        <f ca="1">IF(AND($AD26=1,$U26&gt;0,$V26=1),ROUNDDOWN($AC26*1/2-'２個別表'!$CD26*1/2,0),"")</f>
        <v/>
      </c>
      <c r="AH26" s="183" t="str">
        <f t="shared" ca="1" si="25"/>
        <v/>
      </c>
      <c r="AI26" s="208" t="str">
        <f ca="1">IF(AND($AD26=1,$Q26=1),IF($AB26&gt;0,'２個別表'!$BV26-'２個別表'!$BX26-'２個別表'!$CD26-'２個別表'!$CA26-'２個別表'!$CB26-'２個別表'!$CC26,0),"")</f>
        <v/>
      </c>
      <c r="AJ26" s="198">
        <f t="shared" ca="1" si="7"/>
        <v>0</v>
      </c>
      <c r="AK26" s="194" t="str">
        <f ca="1">IF($AD26=1,IF('２個別表'!$AO26=1,1,IF('２個別表'!AO26="","",)),"")</f>
        <v/>
      </c>
      <c r="AL26" s="183" t="str">
        <f ca="1">IF($AJ26=1,IF($AK26=1,'２個別表'!BS26,""),"")</f>
        <v/>
      </c>
      <c r="AM26" s="180" t="str">
        <f t="shared" ca="1" si="8"/>
        <v/>
      </c>
      <c r="AN26" s="199" t="str">
        <f ca="1">IF($AJ26=1,IF($AK26=1,ROUNDDOWN('２個別表'!$BV26-'２個別表'!$BX26-'２個別表'!$CA26-'２個別表'!$CB26-'２個別表'!$CC26-'２個別表'!$CD26,0),""),"")</f>
        <v/>
      </c>
      <c r="AO26" s="198">
        <f t="shared" ca="1" si="0"/>
        <v>0</v>
      </c>
      <c r="AP26" s="194">
        <f t="shared" ca="1" si="9"/>
        <v>0</v>
      </c>
      <c r="AQ26" s="194">
        <f t="shared" ca="1" si="10"/>
        <v>0</v>
      </c>
      <c r="AR26" s="189">
        <f ca="1">IF('２個別表'!$AA26=1,1,0)</f>
        <v>0</v>
      </c>
      <c r="AS26" s="180" t="str">
        <f t="shared" ca="1" si="11"/>
        <v/>
      </c>
      <c r="AT26" s="180" t="str">
        <f t="shared" ca="1" si="12"/>
        <v/>
      </c>
      <c r="AU26" s="208" t="str">
        <f ca="1">IF($AD26=1,IF($AQ26=1,ROUNDDOWN('２個別表'!$BV26-'２個別表'!$BX26-'２個別表'!$CA26-'２個別表'!$CB26-'２個別表'!$CC26-'２個別表'!$CD26,0),""),"")</f>
        <v/>
      </c>
      <c r="AV26" s="350">
        <f t="shared" ca="1" si="13"/>
        <v>0</v>
      </c>
      <c r="AW26" s="360" t="str">
        <f t="shared" ca="1" si="14"/>
        <v>-</v>
      </c>
      <c r="AX26" s="206">
        <f ca="1">IF($AD26=2,IF('２個別表'!$BQ26=1,1,0),0)</f>
        <v>0</v>
      </c>
      <c r="AY26" s="189" t="str">
        <f t="shared" ca="1" si="15"/>
        <v/>
      </c>
      <c r="AZ26" s="368" t="str">
        <f ca="1">IF(AND($AD26=2,$AX26=1),'２個別表'!$BV26-('２個別表'!$BX26+'２個別表'!$CA26+'２個別表'!$CB26+'２個別表'!$CC26+'２個別表'!$CD26),"")</f>
        <v/>
      </c>
      <c r="BA26" s="206">
        <f ca="1">IF($AD26=2,IF('２個別表'!$BQ26&lt;&gt;1,1,0),0)</f>
        <v>0</v>
      </c>
      <c r="BB26" s="363">
        <f t="shared" ca="1" si="16"/>
        <v>0</v>
      </c>
      <c r="BC26" s="183" t="str">
        <f ca="1">IF(AND($AD26=2,$BA26=1),'２個別表'!$BR26,"")</f>
        <v/>
      </c>
      <c r="BD26" s="183" t="str">
        <f t="shared" ca="1" si="17"/>
        <v/>
      </c>
      <c r="BE26" s="183" t="str">
        <f ca="1">IF(AND($AD26=2,$BA26=1),'２個別表'!$BU26-('２個別表'!$BX26+'２個別表'!$CA26+'２個別表'!$CB26+'２個別表'!$CC26+'２個別表'!$CD26),"")</f>
        <v/>
      </c>
      <c r="BF26" s="183" t="str">
        <f ca="1">IF(AND($AD26=2,$BA26=1),'２個別表'!$CA26+'２個別表'!$CB26,"")</f>
        <v/>
      </c>
      <c r="BG26" s="365" t="str">
        <f ca="1">IF($BB26=1,IF(SUM('２個別表'!$BW26,'２個別表'!$CD26*0.5)&lt;='２個別表'!$BV26*0.5,"〇","×"),"")</f>
        <v/>
      </c>
      <c r="BH26" s="364">
        <f t="shared" ca="1" si="18"/>
        <v>0</v>
      </c>
      <c r="BI26" s="207" t="str">
        <f ca="1">IF($AD26=2,IF($AX26=1,IF('２個別表'!$AM26=23,"〇","×"),IF(OR('２個別表'!$AM26&lt;19,'２個別表'!$AM26&gt;23),"",IF($BH26&lt;='２個別表'!$BR26,"〇","×"))),"-")</f>
        <v>-</v>
      </c>
      <c r="BJ26" s="373" t="str">
        <f t="shared" ca="1" si="19"/>
        <v>-</v>
      </c>
      <c r="BK26" s="206">
        <f t="shared" ca="1" si="20"/>
        <v>0</v>
      </c>
      <c r="BL26" s="207" t="str">
        <f ca="1">IF($AD26=3,IF(1&lt;='２個別表'!$F26,IF('２個別表'!$U26=1,"〇","×"),""),"")</f>
        <v/>
      </c>
      <c r="BM26" s="185" t="str">
        <f ca="1">IF(AD26=3,IF(AND(OR('２個別表'!BD26="附帯施設",AND(1&lt;='２個別表'!AM26,'２個別表'!AM26&lt;=3)),'２個別表'!BK26&lt;&gt;"",'２個別表'!BL26&lt;&gt;""),1,IF(AND(OR('２個別表'!BD26="附帯施設",AND(1&lt;='２個別表'!AM26,'２個別表'!AM26&lt;=3)),OR('２個別表'!BK26="",'２個別表'!BL26="")),"×",0)),"")</f>
        <v/>
      </c>
      <c r="BN26" s="207" t="str">
        <f ca="1">IF($AD26=3,IF('２個別表'!$BV26&gt;=500000,"〇","×"),"")</f>
        <v/>
      </c>
      <c r="BO26" s="180" t="str">
        <f ca="1">IF(AD26=3,'２個別表'!BW26,"")</f>
        <v/>
      </c>
      <c r="BP26" s="180" t="str">
        <f ca="1">IF(AD26=3,IF(COUNTIF('２個別表'!$X$11:'２個別表'!X26,'２個別表'!X26)=1,BO26,SUMIF('２個別表'!$X$11:$X$239,'２個別表'!X26,$BO$11:$BO$239)),"")</f>
        <v/>
      </c>
      <c r="BQ26" s="189" t="str">
        <f t="shared" ca="1" si="26"/>
        <v/>
      </c>
      <c r="BR26" s="183" t="str">
        <f t="shared" ca="1" si="22"/>
        <v/>
      </c>
      <c r="BS26" s="427" t="str">
        <f ca="1">IF($AD26=3,'２個別表'!$BV26-('２個別表'!$BX26+'２個別表'!$CA26+'２個別表'!$CB26+'２個別表'!$CC26+'２個別表'!$CD26),"")</f>
        <v/>
      </c>
      <c r="BT26" s="430">
        <f t="shared" ca="1" si="27"/>
        <v>0</v>
      </c>
      <c r="BU26" s="424" t="str">
        <f t="shared" ca="1" si="23"/>
        <v/>
      </c>
    </row>
    <row r="27" spans="2:73" x14ac:dyDescent="0.15">
      <c r="B27" s="198">
        <f>'２個別表'!O27</f>
        <v>0</v>
      </c>
      <c r="C27" s="183" t="str">
        <f>'２個別表'!$P27</f>
        <v>石川県</v>
      </c>
      <c r="D27" s="183" t="str">
        <f ca="1">'２個別表'!$Q27</f>
        <v/>
      </c>
      <c r="E27" s="183" t="str">
        <f ca="1">'２個別表'!$R27</f>
        <v/>
      </c>
      <c r="F27" s="207" t="str">
        <f ca="1">'２個別表'!$U27</f>
        <v/>
      </c>
      <c r="G27" s="207" t="str">
        <f ca="1">IF($F27=1,IF(SUM(#REF!)=0,"×","〇"),"")</f>
        <v/>
      </c>
      <c r="H27" s="207" t="str">
        <f ca="1">IF('２個別表'!$U27=1,IF('２個別表'!$Y27=1,"〇","×"),IF(AND(2&lt;='２個別表'!$Y27,'２個別表'!$Y27&lt;=5),"〇","×"))</f>
        <v>×</v>
      </c>
      <c r="I27" s="207" t="str">
        <f t="shared" ca="1" si="1"/>
        <v>×</v>
      </c>
      <c r="J27" s="183" t="str">
        <f ca="1">'２個別表'!$X27</f>
        <v/>
      </c>
      <c r="K27" s="183">
        <f ca="1">'２個別表'!$AI27</f>
        <v>0</v>
      </c>
      <c r="L27" s="183" t="str">
        <f ca="1">IF('２個別表'!$AJ27=1,1,"")</f>
        <v/>
      </c>
      <c r="M27" s="183" t="str">
        <f ca="1">IF('２個別表'!$AJ27="","",IF('２個別表'!$AJ27=1,IF(OR('２個別表'!$AK27=1,'２個別表'!$AL27=1),"〇","×")))</f>
        <v/>
      </c>
      <c r="N27" s="180" t="str">
        <f ca="1">'２個別表'!AR27</f>
        <v/>
      </c>
      <c r="O27" s="196" t="str">
        <f ca="1">IF(1&lt;='２個別表'!$F27,IF(AND(1&lt;='２個別表'!$AM27,'２個別表'!$AM27&lt;=3),1,0),"")</f>
        <v/>
      </c>
      <c r="P27" s="207">
        <f ca="1">IF($O27=1,IF(AND('２個別表'!$BD27&lt;&gt;"",AND('２個別表'!$BG27&lt;&gt;1,'２個別表'!$BH27)),0,1),0)</f>
        <v>0</v>
      </c>
      <c r="Q27" s="196">
        <f ca="1">IF('２個別表'!$BD27&lt;&gt;"",1,0)</f>
        <v>0</v>
      </c>
      <c r="R27" s="196" t="str">
        <f ca="1">IF($Q27=1,IF('２個別表'!$BG27=1,1,0),"")</f>
        <v/>
      </c>
      <c r="S27" s="196" t="str">
        <f ca="1">IF($R27=1,IF('２個別表'!$BH27&lt;&gt;"","〇","×"),"")</f>
        <v/>
      </c>
      <c r="T27" s="196" t="str">
        <f t="shared" ca="1" si="2"/>
        <v/>
      </c>
      <c r="U27" s="340">
        <f ca="1">IF('２個別表'!$BF27&gt;0,'２個別表'!$BF27,0)</f>
        <v>0</v>
      </c>
      <c r="V27" s="196">
        <f ca="1">IF('２個別表'!$BH27&lt;&gt;"",1,0)</f>
        <v>0</v>
      </c>
      <c r="W27" s="182">
        <f ca="1">IF(AND($Q27=1,$V27=1),'２個別表'!$CD27,0)</f>
        <v>0</v>
      </c>
      <c r="X27" s="195">
        <f t="shared" ca="1" si="3"/>
        <v>0</v>
      </c>
      <c r="Y27" s="196" t="str">
        <f ca="1">IF(1&lt;='２個別表'!$F27,'２個別表'!$BT27,"")</f>
        <v/>
      </c>
      <c r="Z27" s="196">
        <f ca="1">IF(1&lt;='２個別表'!$F27,'２個別表'!$CE27,0)</f>
        <v>0</v>
      </c>
      <c r="AA27" s="196">
        <f ca="1">IF(OR(0&lt;'２個別表'!$BX27,0&lt;SUM('２個別表'!$CA27:$CB27)),1,0)</f>
        <v>1</v>
      </c>
      <c r="AB27" s="183">
        <f ca="1">IF(1&lt;='２個別表'!$F27,'２個別表'!$BV27,0)</f>
        <v>0</v>
      </c>
      <c r="AC27" s="183" t="str">
        <f ca="1">IF('２個別表'!$BV27&gt;0,IF(AND('２個別表'!$BT27=1,'２個別表'!$CE27="控除不可"),'２個別表'!$BV27,IF(AND('２個別表'!$BT27=1,'２個別表'!$CE27="80%控除対象"),ROUNDUP('２個別表'!$BV27*102/110,0),IF(AND('２個別表'!$BT27=1,'２個別表'!$CE27="全額控除"),ROUNDUP('２個別表'!$BV27*100/110,0),IF(OR('２個別表'!$BT27=2,'２個別表'!$BT27=3),'２個別表'!$BV27,'２個別表'!$BV27)))),"")</f>
        <v/>
      </c>
      <c r="AD27" s="197" t="str">
        <f ca="1">IF('２個別表'!$U27=1,3,IF(AND('２個別表'!$U27=2,AND(19&lt;='２個別表'!$AM27,'２個別表'!$AM27&lt;=23)),2,IF(AND('２個別表'!$U27=2,OR(AND(1&lt;='２個別表'!$AM27,'２個別表'!$AM27&lt;=18),AND(24&lt;='２個別表'!$AM27,'２個別表'!$AM27&lt;=25))),1,"判定不能")))</f>
        <v>判定不能</v>
      </c>
      <c r="AE27" s="206">
        <f t="shared" ca="1" si="4"/>
        <v>0</v>
      </c>
      <c r="AF27" s="180" t="str">
        <f t="shared" ca="1" si="5"/>
        <v/>
      </c>
      <c r="AG27" s="183" t="str">
        <f ca="1">IF(AND($AD27=1,$U27&gt;0,$V27=1),ROUNDDOWN($AC27*1/2-'２個別表'!$CD27*1/2,0),"")</f>
        <v/>
      </c>
      <c r="AH27" s="183" t="str">
        <f t="shared" ca="1" si="25"/>
        <v/>
      </c>
      <c r="AI27" s="208" t="str">
        <f ca="1">IF(AND($AD27=1,$Q27=1),IF($AB27&gt;0,'２個別表'!$BV27-'２個別表'!$BX27-'２個別表'!$CD27-'２個別表'!$CA27-'２個別表'!$CB27-'２個別表'!$CC27,0),"")</f>
        <v/>
      </c>
      <c r="AJ27" s="198">
        <f t="shared" ca="1" si="7"/>
        <v>0</v>
      </c>
      <c r="AK27" s="194" t="str">
        <f ca="1">IF($AD27=1,IF('２個別表'!$AO27=1,1,IF('２個別表'!AO27="","",)),"")</f>
        <v/>
      </c>
      <c r="AL27" s="183" t="str">
        <f ca="1">IF($AJ27=1,IF($AK27=1,'２個別表'!BS27,""),"")</f>
        <v/>
      </c>
      <c r="AM27" s="180" t="str">
        <f t="shared" ca="1" si="8"/>
        <v/>
      </c>
      <c r="AN27" s="199" t="str">
        <f ca="1">IF($AJ27=1,IF($AK27=1,ROUNDDOWN('２個別表'!$BV27-'２個別表'!$BX27-'２個別表'!$CA27-'２個別表'!$CB27-'２個別表'!$CC27-'２個別表'!$CD27,0),""),"")</f>
        <v/>
      </c>
      <c r="AO27" s="198">
        <f t="shared" ca="1" si="0"/>
        <v>0</v>
      </c>
      <c r="AP27" s="194">
        <f t="shared" ca="1" si="9"/>
        <v>0</v>
      </c>
      <c r="AQ27" s="194">
        <f t="shared" ca="1" si="10"/>
        <v>0</v>
      </c>
      <c r="AR27" s="189">
        <f ca="1">IF('２個別表'!$AA27=1,1,0)</f>
        <v>0</v>
      </c>
      <c r="AS27" s="180" t="str">
        <f t="shared" ca="1" si="11"/>
        <v/>
      </c>
      <c r="AT27" s="180" t="str">
        <f t="shared" ca="1" si="12"/>
        <v/>
      </c>
      <c r="AU27" s="208" t="str">
        <f ca="1">IF($AD27=1,IF($AQ27=1,ROUNDDOWN('２個別表'!$BV27-'２個別表'!$BX27-'２個別表'!$CA27-'２個別表'!$CB27-'２個別表'!$CC27-'２個別表'!$CD27,0),""),"")</f>
        <v/>
      </c>
      <c r="AV27" s="350">
        <f t="shared" ca="1" si="13"/>
        <v>0</v>
      </c>
      <c r="AW27" s="360" t="str">
        <f t="shared" ca="1" si="14"/>
        <v>-</v>
      </c>
      <c r="AX27" s="206">
        <f ca="1">IF($AD27=2,IF('２個別表'!$BQ27=1,1,0),0)</f>
        <v>0</v>
      </c>
      <c r="AY27" s="189" t="str">
        <f t="shared" ca="1" si="15"/>
        <v/>
      </c>
      <c r="AZ27" s="368" t="str">
        <f ca="1">IF(AND($AD27=2,$AX27=1),'２個別表'!$BV27-('２個別表'!$BX27+'２個別表'!$CA27+'２個別表'!$CB27+'２個別表'!$CC27+'２個別表'!$CD27),"")</f>
        <v/>
      </c>
      <c r="BA27" s="206">
        <f ca="1">IF($AD27=2,IF('２個別表'!$BQ27&lt;&gt;1,1,0),0)</f>
        <v>0</v>
      </c>
      <c r="BB27" s="363">
        <f t="shared" ca="1" si="16"/>
        <v>0</v>
      </c>
      <c r="BC27" s="183" t="str">
        <f ca="1">IF(AND($AD27=2,$BA27=1),'２個別表'!$BR27,"")</f>
        <v/>
      </c>
      <c r="BD27" s="183" t="str">
        <f t="shared" ca="1" si="17"/>
        <v/>
      </c>
      <c r="BE27" s="183" t="str">
        <f ca="1">IF(AND($AD27=2,$BA27=1),'２個別表'!$BU27-('２個別表'!$BX27+'２個別表'!$CA27+'２個別表'!$CB27+'２個別表'!$CC27+'２個別表'!$CD27),"")</f>
        <v/>
      </c>
      <c r="BF27" s="183" t="str">
        <f ca="1">IF(AND($AD27=2,$BA27=1),'２個別表'!$CA27+'２個別表'!$CB27,"")</f>
        <v/>
      </c>
      <c r="BG27" s="365" t="str">
        <f ca="1">IF($BB27=1,IF(SUM('２個別表'!$BW27,'２個別表'!$CD27*0.5)&lt;='２個別表'!$BV27*0.5,"〇","×"),"")</f>
        <v/>
      </c>
      <c r="BH27" s="364">
        <f t="shared" ca="1" si="18"/>
        <v>0</v>
      </c>
      <c r="BI27" s="207" t="str">
        <f ca="1">IF($AD27=2,IF($AX27=1,IF('２個別表'!$AM27=23,"〇","×"),IF(OR('２個別表'!$AM27&lt;19,'２個別表'!$AM27&gt;23),"",IF($BH27&lt;='２個別表'!$BR27,"〇","×"))),"-")</f>
        <v>-</v>
      </c>
      <c r="BJ27" s="373" t="str">
        <f t="shared" ca="1" si="19"/>
        <v>-</v>
      </c>
      <c r="BK27" s="206">
        <f t="shared" ca="1" si="20"/>
        <v>0</v>
      </c>
      <c r="BL27" s="207" t="str">
        <f ca="1">IF($AD27=3,IF(1&lt;='２個別表'!$F27,IF('２個別表'!$U27=1,"〇","×"),""),"")</f>
        <v/>
      </c>
      <c r="BM27" s="185" t="str">
        <f ca="1">IF(AD27=3,IF(AND(OR('２個別表'!BD27="附帯施設",AND(1&lt;='２個別表'!AM27,'２個別表'!AM27&lt;=3)),'２個別表'!BK27&lt;&gt;"",'２個別表'!BL27&lt;&gt;""),1,IF(AND(OR('２個別表'!BD27="附帯施設",AND(1&lt;='２個別表'!AM27,'２個別表'!AM27&lt;=3)),OR('２個別表'!BK27="",'２個別表'!BL27="")),"×",0)),"")</f>
        <v/>
      </c>
      <c r="BN27" s="207" t="str">
        <f ca="1">IF($AD27=3,IF('２個別表'!$BV27&gt;=500000,"〇","×"),"")</f>
        <v/>
      </c>
      <c r="BO27" s="180" t="str">
        <f ca="1">IF(AD27=3,'２個別表'!BW27,"")</f>
        <v/>
      </c>
      <c r="BP27" s="180" t="str">
        <f ca="1">IF(AD27=3,IF(COUNTIF('２個別表'!$X$11:'２個別表'!X27,'２個別表'!X27)=1,BO27,SUMIF('２個別表'!$X$11:$X$239,'２個別表'!X27,$BO$11:$BO$239)),"")</f>
        <v/>
      </c>
      <c r="BQ27" s="189" t="str">
        <f t="shared" ca="1" si="26"/>
        <v/>
      </c>
      <c r="BR27" s="183" t="str">
        <f t="shared" ca="1" si="22"/>
        <v/>
      </c>
      <c r="BS27" s="427" t="str">
        <f ca="1">IF($AD27=3,'２個別表'!$BV27-('２個別表'!$BX27+'２個別表'!$CA27+'２個別表'!$CB27+'２個別表'!$CC27+'２個別表'!$CD27),"")</f>
        <v/>
      </c>
      <c r="BT27" s="430">
        <f t="shared" ca="1" si="27"/>
        <v>0</v>
      </c>
      <c r="BU27" s="424" t="str">
        <f t="shared" ca="1" si="23"/>
        <v/>
      </c>
    </row>
    <row r="28" spans="2:73" x14ac:dyDescent="0.15">
      <c r="B28" s="198">
        <f>'２個別表'!O28</f>
        <v>0</v>
      </c>
      <c r="C28" s="183" t="str">
        <f>'２個別表'!$P28</f>
        <v>石川県</v>
      </c>
      <c r="D28" s="183" t="str">
        <f ca="1">'２個別表'!$Q28</f>
        <v/>
      </c>
      <c r="E28" s="183" t="str">
        <f ca="1">'２個別表'!$R28</f>
        <v/>
      </c>
      <c r="F28" s="207" t="str">
        <f ca="1">'２個別表'!$U28</f>
        <v/>
      </c>
      <c r="G28" s="207" t="str">
        <f ca="1">IF($F28=1,IF(SUM(#REF!)=0,"×","〇"),"")</f>
        <v/>
      </c>
      <c r="H28" s="207" t="str">
        <f ca="1">IF('２個別表'!$U28=1,IF('２個別表'!$Y28=1,"〇","×"),IF(AND(2&lt;='２個別表'!$Y28,'２個別表'!$Y28&lt;=5),"〇","×"))</f>
        <v>×</v>
      </c>
      <c r="I28" s="207" t="str">
        <f t="shared" ca="1" si="1"/>
        <v>×</v>
      </c>
      <c r="J28" s="183" t="str">
        <f ca="1">'２個別表'!$X28</f>
        <v/>
      </c>
      <c r="K28" s="183">
        <f ca="1">'２個別表'!$AI28</f>
        <v>0</v>
      </c>
      <c r="L28" s="183" t="str">
        <f ca="1">IF('２個別表'!$AJ28=1,1,"")</f>
        <v/>
      </c>
      <c r="M28" s="183" t="str">
        <f ca="1">IF('２個別表'!$AJ28="","",IF('２個別表'!$AJ28=1,IF(OR('２個別表'!$AK28=1,'２個別表'!$AL28=1),"〇","×")))</f>
        <v/>
      </c>
      <c r="N28" s="180" t="str">
        <f ca="1">'２個別表'!AR28</f>
        <v/>
      </c>
      <c r="O28" s="196" t="str">
        <f ca="1">IF(1&lt;='２個別表'!$F28,IF(AND(1&lt;='２個別表'!$AM28,'２個別表'!$AM28&lt;=3),1,0),"")</f>
        <v/>
      </c>
      <c r="P28" s="207">
        <f ca="1">IF($O28=1,IF(AND('２個別表'!$BD28&lt;&gt;"",AND('２個別表'!$BG28&lt;&gt;1,'２個別表'!$BH28)),0,1),0)</f>
        <v>0</v>
      </c>
      <c r="Q28" s="196">
        <f ca="1">IF('２個別表'!$BD28&lt;&gt;"",1,0)</f>
        <v>0</v>
      </c>
      <c r="R28" s="196" t="str">
        <f ca="1">IF($Q28=1,IF('２個別表'!$BG28=1,1,0),"")</f>
        <v/>
      </c>
      <c r="S28" s="196" t="str">
        <f ca="1">IF($R28=1,IF('２個別表'!$BH28&lt;&gt;"","〇","×"),"")</f>
        <v/>
      </c>
      <c r="T28" s="196" t="str">
        <f t="shared" ca="1" si="2"/>
        <v/>
      </c>
      <c r="U28" s="340">
        <f ca="1">IF('２個別表'!$BF28&gt;0,'２個別表'!$BF28,0)</f>
        <v>0</v>
      </c>
      <c r="V28" s="196">
        <f ca="1">IF('２個別表'!$BH28&lt;&gt;"",1,0)</f>
        <v>0</v>
      </c>
      <c r="W28" s="182">
        <f ca="1">IF(AND($Q28=1,$V28=1),'２個別表'!$CD28,0)</f>
        <v>0</v>
      </c>
      <c r="X28" s="195">
        <f t="shared" ca="1" si="3"/>
        <v>0</v>
      </c>
      <c r="Y28" s="196" t="str">
        <f ca="1">IF(1&lt;='２個別表'!$F28,'２個別表'!$BT28,"")</f>
        <v/>
      </c>
      <c r="Z28" s="196">
        <f ca="1">IF(1&lt;='２個別表'!$F28,'２個別表'!$CE28,0)</f>
        <v>0</v>
      </c>
      <c r="AA28" s="196">
        <f ca="1">IF(OR(0&lt;'２個別表'!$BX28,0&lt;SUM('２個別表'!$CA28:$CB28)),1,0)</f>
        <v>1</v>
      </c>
      <c r="AB28" s="183">
        <f ca="1">IF(1&lt;='２個別表'!$F28,'２個別表'!$BV28,0)</f>
        <v>0</v>
      </c>
      <c r="AC28" s="183" t="str">
        <f ca="1">IF('２個別表'!$BV28&gt;0,IF(AND('２個別表'!$BT28=1,'２個別表'!$CE28="控除不可"),'２個別表'!$BV28,IF(AND('２個別表'!$BT28=1,'２個別表'!$CE28="80%控除対象"),ROUNDUP('２個別表'!$BV28*102/110,0),IF(AND('２個別表'!$BT28=1,'２個別表'!$CE28="全額控除"),ROUNDUP('２個別表'!$BV28*100/110,0),IF(OR('２個別表'!$BT28=2,'２個別表'!$BT28=3),'２個別表'!$BV28,'２個別表'!$BV28)))),"")</f>
        <v/>
      </c>
      <c r="AD28" s="197" t="str">
        <f ca="1">IF('２個別表'!$U28=1,3,IF(AND('２個別表'!$U28=2,AND(19&lt;='２個別表'!$AM28,'２個別表'!$AM28&lt;=23)),2,IF(AND('２個別表'!$U28=2,OR(AND(1&lt;='２個別表'!$AM28,'２個別表'!$AM28&lt;=18),AND(24&lt;='２個別表'!$AM28,'２個別表'!$AM28&lt;=25))),1,"判定不能")))</f>
        <v>判定不能</v>
      </c>
      <c r="AE28" s="206">
        <f t="shared" ca="1" si="4"/>
        <v>0</v>
      </c>
      <c r="AF28" s="180" t="str">
        <f t="shared" ca="1" si="5"/>
        <v/>
      </c>
      <c r="AG28" s="183" t="str">
        <f ca="1">IF(AND($AD28=1,$U28&gt;0,$V28=1),ROUNDDOWN($AC28*1/2-'２個別表'!$CD28*1/2,0),"")</f>
        <v/>
      </c>
      <c r="AH28" s="183" t="str">
        <f t="shared" ca="1" si="25"/>
        <v/>
      </c>
      <c r="AI28" s="208" t="str">
        <f ca="1">IF(AND($AD28=1,$Q28=1),IF($AB28&gt;0,'２個別表'!$BV28-'２個別表'!$BX28-'２個別表'!$CD28-'２個別表'!$CA28-'２個別表'!$CB28-'２個別表'!$CC28,0),"")</f>
        <v/>
      </c>
      <c r="AJ28" s="198">
        <f t="shared" ca="1" si="7"/>
        <v>0</v>
      </c>
      <c r="AK28" s="194" t="str">
        <f ca="1">IF($AD28=1,IF('２個別表'!$AO28=1,1,IF('２個別表'!AO28="","",)),"")</f>
        <v/>
      </c>
      <c r="AL28" s="183" t="str">
        <f ca="1">IF($AJ28=1,IF($AK28=1,'２個別表'!BS28,""),"")</f>
        <v/>
      </c>
      <c r="AM28" s="180" t="str">
        <f t="shared" ca="1" si="8"/>
        <v/>
      </c>
      <c r="AN28" s="199" t="str">
        <f ca="1">IF($AJ28=1,IF($AK28=1,ROUNDDOWN('２個別表'!$BV28-'２個別表'!$BX28-'２個別表'!$CA28-'２個別表'!$CB28-'２個別表'!$CC28-'２個別表'!$CD28,0),""),"")</f>
        <v/>
      </c>
      <c r="AO28" s="198">
        <f t="shared" ca="1" si="0"/>
        <v>0</v>
      </c>
      <c r="AP28" s="194">
        <f t="shared" ca="1" si="9"/>
        <v>0</v>
      </c>
      <c r="AQ28" s="194">
        <f t="shared" ca="1" si="10"/>
        <v>0</v>
      </c>
      <c r="AR28" s="189">
        <f ca="1">IF('２個別表'!$AA28=1,1,0)</f>
        <v>0</v>
      </c>
      <c r="AS28" s="180" t="str">
        <f t="shared" ca="1" si="11"/>
        <v/>
      </c>
      <c r="AT28" s="180" t="str">
        <f t="shared" ca="1" si="12"/>
        <v/>
      </c>
      <c r="AU28" s="208" t="str">
        <f ca="1">IF($AD28=1,IF($AQ28=1,ROUNDDOWN('２個別表'!$BV28-'２個別表'!$BX28-'２個別表'!$CA28-'２個別表'!$CB28-'２個別表'!$CC28-'２個別表'!$CD28,0),""),"")</f>
        <v/>
      </c>
      <c r="AV28" s="350">
        <f t="shared" ca="1" si="13"/>
        <v>0</v>
      </c>
      <c r="AW28" s="360" t="str">
        <f t="shared" ca="1" si="14"/>
        <v>-</v>
      </c>
      <c r="AX28" s="206">
        <f ca="1">IF($AD28=2,IF('２個別表'!$BQ28=1,1,0),0)</f>
        <v>0</v>
      </c>
      <c r="AY28" s="189" t="str">
        <f t="shared" ca="1" si="15"/>
        <v/>
      </c>
      <c r="AZ28" s="368" t="str">
        <f ca="1">IF(AND($AD28=2,$AX28=1),'２個別表'!$BV28-('２個別表'!$BX28+'２個別表'!$CA28+'２個別表'!$CB28+'２個別表'!$CC28+'２個別表'!$CD28),"")</f>
        <v/>
      </c>
      <c r="BA28" s="206">
        <f ca="1">IF($AD28=2,IF('２個別表'!$BQ28&lt;&gt;1,1,0),0)</f>
        <v>0</v>
      </c>
      <c r="BB28" s="363">
        <f t="shared" ca="1" si="16"/>
        <v>0</v>
      </c>
      <c r="BC28" s="183" t="str">
        <f ca="1">IF(AND($AD28=2,$BA28=1),'２個別表'!$BR28,"")</f>
        <v/>
      </c>
      <c r="BD28" s="183" t="str">
        <f t="shared" ca="1" si="17"/>
        <v/>
      </c>
      <c r="BE28" s="183" t="str">
        <f ca="1">IF(AND($AD28=2,$BA28=1),'２個別表'!$BU28-('２個別表'!$BX28+'２個別表'!$CA28+'２個別表'!$CB28+'２個別表'!$CC28+'２個別表'!$CD28),"")</f>
        <v/>
      </c>
      <c r="BF28" s="183" t="str">
        <f ca="1">IF(AND($AD28=2,$BA28=1),'２個別表'!$CA28+'２個別表'!$CB28,"")</f>
        <v/>
      </c>
      <c r="BG28" s="365" t="str">
        <f ca="1">IF($BB28=1,IF(SUM('２個別表'!$BW28,'２個別表'!$CD28*0.5)&lt;='２個別表'!$BV28*0.5,"〇","×"),"")</f>
        <v/>
      </c>
      <c r="BH28" s="364">
        <f t="shared" ca="1" si="18"/>
        <v>0</v>
      </c>
      <c r="BI28" s="207" t="str">
        <f ca="1">IF($AD28=2,IF($AX28=1,IF('２個別表'!$AM28=23,"〇","×"),IF(OR('２個別表'!$AM28&lt;19,'２個別表'!$AM28&gt;23),"",IF($BH28&lt;='２個別表'!$BR28,"〇","×"))),"-")</f>
        <v>-</v>
      </c>
      <c r="BJ28" s="373" t="str">
        <f t="shared" ca="1" si="19"/>
        <v>-</v>
      </c>
      <c r="BK28" s="206">
        <f t="shared" ca="1" si="20"/>
        <v>0</v>
      </c>
      <c r="BL28" s="207" t="str">
        <f ca="1">IF($AD28=3,IF(1&lt;='２個別表'!$F28,IF('２個別表'!$U28=1,"〇","×"),""),"")</f>
        <v/>
      </c>
      <c r="BM28" s="185" t="str">
        <f ca="1">IF(AD28=3,IF(AND(OR('２個別表'!BD28="附帯施設",AND(1&lt;='２個別表'!AM28,'２個別表'!AM28&lt;=3)),'２個別表'!BK28&lt;&gt;"",'２個別表'!BL28&lt;&gt;""),1,IF(AND(OR('２個別表'!BD28="附帯施設",AND(1&lt;='２個別表'!AM28,'２個別表'!AM28&lt;=3)),OR('２個別表'!BK28="",'２個別表'!BL28="")),"×",0)),"")</f>
        <v/>
      </c>
      <c r="BN28" s="207" t="str">
        <f ca="1">IF($AD28=3,IF('２個別表'!$BV28&gt;=500000,"〇","×"),"")</f>
        <v/>
      </c>
      <c r="BO28" s="180" t="str">
        <f ca="1">IF(AD28=3,'２個別表'!BW28,"")</f>
        <v/>
      </c>
      <c r="BP28" s="180" t="str">
        <f ca="1">IF(AD28=3,IF(COUNTIF('２個別表'!$X$11:'２個別表'!X28,'２個別表'!X28)=1,BO28,SUMIF('２個別表'!$X$11:$X$239,'２個別表'!X28,$BO$11:$BO$239)),"")</f>
        <v/>
      </c>
      <c r="BQ28" s="189" t="str">
        <f t="shared" ca="1" si="26"/>
        <v/>
      </c>
      <c r="BR28" s="183" t="str">
        <f t="shared" ca="1" si="22"/>
        <v/>
      </c>
      <c r="BS28" s="427" t="str">
        <f ca="1">IF($AD28=3,'２個別表'!$BV28-('２個別表'!$BX28+'２個別表'!$CA28+'２個別表'!$CB28+'２個別表'!$CC28+'２個別表'!$CD28),"")</f>
        <v/>
      </c>
      <c r="BT28" s="430">
        <f t="shared" ca="1" si="27"/>
        <v>0</v>
      </c>
      <c r="BU28" s="424" t="str">
        <f t="shared" ca="1" si="23"/>
        <v/>
      </c>
    </row>
    <row r="29" spans="2:73" x14ac:dyDescent="0.15">
      <c r="B29" s="198">
        <f>'２個別表'!O29</f>
        <v>0</v>
      </c>
      <c r="C29" s="183" t="str">
        <f>'２個別表'!$P29</f>
        <v>石川県</v>
      </c>
      <c r="D29" s="183" t="str">
        <f ca="1">'２個別表'!$Q29</f>
        <v/>
      </c>
      <c r="E29" s="183" t="str">
        <f ca="1">'２個別表'!$R29</f>
        <v/>
      </c>
      <c r="F29" s="207" t="str">
        <f ca="1">'２個別表'!$U29</f>
        <v/>
      </c>
      <c r="G29" s="207" t="str">
        <f ca="1">IF($F29=1,IF(SUM(#REF!)=0,"×","〇"),"")</f>
        <v/>
      </c>
      <c r="H29" s="207" t="str">
        <f ca="1">IF('２個別表'!$U29=1,IF('２個別表'!$Y29=1,"〇","×"),IF(AND(2&lt;='２個別表'!$Y29,'２個別表'!$Y29&lt;=5),"〇","×"))</f>
        <v>×</v>
      </c>
      <c r="I29" s="207" t="str">
        <f t="shared" ca="1" si="1"/>
        <v>×</v>
      </c>
      <c r="J29" s="183" t="str">
        <f ca="1">'２個別表'!$X29</f>
        <v/>
      </c>
      <c r="K29" s="183">
        <f ca="1">'２個別表'!$AI29</f>
        <v>0</v>
      </c>
      <c r="L29" s="183" t="str">
        <f ca="1">IF('２個別表'!$AJ29=1,1,"")</f>
        <v/>
      </c>
      <c r="M29" s="183" t="str">
        <f ca="1">IF('２個別表'!$AJ29="","",IF('２個別表'!$AJ29=1,IF(OR('２個別表'!$AK29=1,'２個別表'!$AL29=1),"〇","×")))</f>
        <v/>
      </c>
      <c r="N29" s="180" t="str">
        <f ca="1">'２個別表'!AR29</f>
        <v/>
      </c>
      <c r="O29" s="196" t="str">
        <f ca="1">IF(1&lt;='２個別表'!$F29,IF(AND(1&lt;='２個別表'!$AM29,'２個別表'!$AM29&lt;=3),1,0),"")</f>
        <v/>
      </c>
      <c r="P29" s="207">
        <f ca="1">IF($O29=1,IF(AND('２個別表'!$BD29&lt;&gt;"",AND('２個別表'!$BG29&lt;&gt;1,'２個別表'!$BH29)),0,1),0)</f>
        <v>0</v>
      </c>
      <c r="Q29" s="196">
        <f ca="1">IF('２個別表'!$BD29&lt;&gt;"",1,0)</f>
        <v>0</v>
      </c>
      <c r="R29" s="196" t="str">
        <f ca="1">IF($Q29=1,IF('２個別表'!$BG29=1,1,0),"")</f>
        <v/>
      </c>
      <c r="S29" s="196" t="str">
        <f ca="1">IF($R29=1,IF('２個別表'!$BH29&lt;&gt;"","〇","×"),"")</f>
        <v/>
      </c>
      <c r="T29" s="196" t="str">
        <f t="shared" ca="1" si="2"/>
        <v/>
      </c>
      <c r="U29" s="340">
        <f ca="1">IF('２個別表'!$BF29&gt;0,'２個別表'!$BF29,0)</f>
        <v>0</v>
      </c>
      <c r="V29" s="196">
        <f ca="1">IF('２個別表'!$BH29&lt;&gt;"",1,0)</f>
        <v>0</v>
      </c>
      <c r="W29" s="182">
        <f ca="1">IF(AND($Q29=1,$V29=1),'２個別表'!$CD29,0)</f>
        <v>0</v>
      </c>
      <c r="X29" s="195">
        <f t="shared" ca="1" si="3"/>
        <v>0</v>
      </c>
      <c r="Y29" s="196" t="str">
        <f ca="1">IF(1&lt;='２個別表'!$F29,'２個別表'!$BT29,"")</f>
        <v/>
      </c>
      <c r="Z29" s="196">
        <f ca="1">IF(1&lt;='２個別表'!$F29,'２個別表'!$CE29,0)</f>
        <v>0</v>
      </c>
      <c r="AA29" s="196">
        <f ca="1">IF(OR(0&lt;'２個別表'!$BX29,0&lt;SUM('２個別表'!$CA29:$CB29)),1,0)</f>
        <v>1</v>
      </c>
      <c r="AB29" s="183">
        <f ca="1">IF(1&lt;='２個別表'!$F29,'２個別表'!$BV29,0)</f>
        <v>0</v>
      </c>
      <c r="AC29" s="183" t="str">
        <f ca="1">IF('２個別表'!$BV29&gt;0,IF(AND('２個別表'!$BT29=1,'２個別表'!$CE29="控除不可"),'２個別表'!$BV29,IF(AND('２個別表'!$BT29=1,'２個別表'!$CE29="80%控除対象"),ROUNDUP('２個別表'!$BV29*102/110,0),IF(AND('２個別表'!$BT29=1,'２個別表'!$CE29="全額控除"),ROUNDUP('２個別表'!$BV29*100/110,0),IF(OR('２個別表'!$BT29=2,'２個別表'!$BT29=3),'２個別表'!$BV29,'２個別表'!$BV29)))),"")</f>
        <v/>
      </c>
      <c r="AD29" s="197" t="str">
        <f ca="1">IF('２個別表'!$U29=1,3,IF(AND('２個別表'!$U29=2,AND(19&lt;='２個別表'!$AM29,'２個別表'!$AM29&lt;=23)),2,IF(AND('２個別表'!$U29=2,OR(AND(1&lt;='２個別表'!$AM29,'２個別表'!$AM29&lt;=18),AND(24&lt;='２個別表'!$AM29,'２個別表'!$AM29&lt;=25))),1,"判定不能")))</f>
        <v>判定不能</v>
      </c>
      <c r="AE29" s="206">
        <f t="shared" ca="1" si="4"/>
        <v>0</v>
      </c>
      <c r="AF29" s="180" t="str">
        <f t="shared" ca="1" si="5"/>
        <v/>
      </c>
      <c r="AG29" s="183" t="str">
        <f ca="1">IF(AND($AD29=1,$U29&gt;0,$V29=1),ROUNDDOWN($AC29*1/2-'２個別表'!$CD29*1/2,0),"")</f>
        <v/>
      </c>
      <c r="AH29" s="183" t="str">
        <f t="shared" ca="1" si="25"/>
        <v/>
      </c>
      <c r="AI29" s="208" t="str">
        <f ca="1">IF(AND($AD29=1,$Q29=1),IF($AB29&gt;0,'２個別表'!$BV29-'２個別表'!$BX29-'２個別表'!$CD29-'２個別表'!$CA29-'２個別表'!$CB29-'２個別表'!$CC29,0),"")</f>
        <v/>
      </c>
      <c r="AJ29" s="198">
        <f t="shared" ca="1" si="7"/>
        <v>0</v>
      </c>
      <c r="AK29" s="194" t="str">
        <f ca="1">IF($AD29=1,IF('２個別表'!$AO29=1,1,IF('２個別表'!AO29="","",)),"")</f>
        <v/>
      </c>
      <c r="AL29" s="183" t="str">
        <f ca="1">IF($AJ29=1,IF($AK29=1,'２個別表'!BS29,""),"")</f>
        <v/>
      </c>
      <c r="AM29" s="180" t="str">
        <f t="shared" ca="1" si="8"/>
        <v/>
      </c>
      <c r="AN29" s="199" t="str">
        <f ca="1">IF($AJ29=1,IF($AK29=1,ROUNDDOWN('２個別表'!$BV29-'２個別表'!$BX29-'２個別表'!$CA29-'２個別表'!$CB29-'２個別表'!$CC29-'２個別表'!$CD29,0),""),"")</f>
        <v/>
      </c>
      <c r="AO29" s="198">
        <f t="shared" ca="1" si="0"/>
        <v>0</v>
      </c>
      <c r="AP29" s="194">
        <f t="shared" ca="1" si="9"/>
        <v>0</v>
      </c>
      <c r="AQ29" s="194">
        <f t="shared" ca="1" si="10"/>
        <v>0</v>
      </c>
      <c r="AR29" s="189">
        <f ca="1">IF('２個別表'!$AA29=1,1,0)</f>
        <v>0</v>
      </c>
      <c r="AS29" s="180" t="str">
        <f t="shared" ca="1" si="11"/>
        <v/>
      </c>
      <c r="AT29" s="180" t="str">
        <f t="shared" ca="1" si="12"/>
        <v/>
      </c>
      <c r="AU29" s="208" t="str">
        <f ca="1">IF($AD29=1,IF($AQ29=1,ROUNDDOWN('２個別表'!$BV29-'２個別表'!$BX29-'２個別表'!$CA29-'２個別表'!$CB29-'２個別表'!$CC29-'２個別表'!$CD29,0),""),"")</f>
        <v/>
      </c>
      <c r="AV29" s="350">
        <f t="shared" ca="1" si="13"/>
        <v>0</v>
      </c>
      <c r="AW29" s="360" t="str">
        <f t="shared" ca="1" si="14"/>
        <v>-</v>
      </c>
      <c r="AX29" s="206">
        <f ca="1">IF($AD29=2,IF('２個別表'!$BQ29=1,1,0),0)</f>
        <v>0</v>
      </c>
      <c r="AY29" s="189" t="str">
        <f t="shared" ca="1" si="15"/>
        <v/>
      </c>
      <c r="AZ29" s="368" t="str">
        <f ca="1">IF(AND($AD29=2,$AX29=1),'２個別表'!$BV29-('２個別表'!$BX29+'２個別表'!$CA29+'２個別表'!$CB29+'２個別表'!$CC29+'２個別表'!$CD29),"")</f>
        <v/>
      </c>
      <c r="BA29" s="206">
        <f ca="1">IF($AD29=2,IF('２個別表'!$BQ29&lt;&gt;1,1,0),0)</f>
        <v>0</v>
      </c>
      <c r="BB29" s="363">
        <f t="shared" ca="1" si="16"/>
        <v>0</v>
      </c>
      <c r="BC29" s="183" t="str">
        <f ca="1">IF(AND($AD29=2,$BA29=1),'２個別表'!$BR29,"")</f>
        <v/>
      </c>
      <c r="BD29" s="183" t="str">
        <f t="shared" ca="1" si="17"/>
        <v/>
      </c>
      <c r="BE29" s="183" t="str">
        <f ca="1">IF(AND($AD29=2,$BA29=1),'２個別表'!$BU29-('２個別表'!$BX29+'２個別表'!$CA29+'２個別表'!$CB29+'２個別表'!$CC29+'２個別表'!$CD29),"")</f>
        <v/>
      </c>
      <c r="BF29" s="183" t="str">
        <f ca="1">IF(AND($AD29=2,$BA29=1),'２個別表'!$CA29+'２個別表'!$CB29,"")</f>
        <v/>
      </c>
      <c r="BG29" s="365" t="str">
        <f ca="1">IF($BB29=1,IF(SUM('２個別表'!$BW29,'２個別表'!$CD29*0.5)&lt;='２個別表'!$BV29*0.5,"〇","×"),"")</f>
        <v/>
      </c>
      <c r="BH29" s="364">
        <f t="shared" ca="1" si="18"/>
        <v>0</v>
      </c>
      <c r="BI29" s="207" t="str">
        <f ca="1">IF($AD29=2,IF($AX29=1,IF('２個別表'!$AM29=23,"〇","×"),IF(OR('２個別表'!$AM29&lt;19,'２個別表'!$AM29&gt;23),"",IF($BH29&lt;='２個別表'!$BR29,"〇","×"))),"-")</f>
        <v>-</v>
      </c>
      <c r="BJ29" s="373" t="str">
        <f t="shared" ca="1" si="19"/>
        <v>-</v>
      </c>
      <c r="BK29" s="206">
        <f t="shared" ca="1" si="20"/>
        <v>0</v>
      </c>
      <c r="BL29" s="207" t="str">
        <f ca="1">IF($AD29=3,IF(1&lt;='２個別表'!$F29,IF('２個別表'!$U29=1,"〇","×"),""),"")</f>
        <v/>
      </c>
      <c r="BM29" s="185" t="str">
        <f ca="1">IF(AD29=3,IF(AND(OR('２個別表'!BD29="附帯施設",AND(1&lt;='２個別表'!AM29,'２個別表'!AM29&lt;=3)),'２個別表'!BK29&lt;&gt;"",'２個別表'!BL29&lt;&gt;""),1,IF(AND(OR('２個別表'!BD29="附帯施設",AND(1&lt;='２個別表'!AM29,'２個別表'!AM29&lt;=3)),OR('２個別表'!BK29="",'２個別表'!BL29="")),"×",0)),"")</f>
        <v/>
      </c>
      <c r="BN29" s="207" t="str">
        <f ca="1">IF($AD29=3,IF('２個別表'!$BV29&gt;=500000,"〇","×"),"")</f>
        <v/>
      </c>
      <c r="BO29" s="180" t="str">
        <f ca="1">IF(AD29=3,'２個別表'!BW29,"")</f>
        <v/>
      </c>
      <c r="BP29" s="180" t="str">
        <f ca="1">IF(AD29=3,IF(COUNTIF('２個別表'!$X$11:'２個別表'!X29,'２個別表'!X29)=1,BO29,SUMIF('２個別表'!$X$11:$X$239,'２個別表'!X29,$BO$11:$BO$239)),"")</f>
        <v/>
      </c>
      <c r="BQ29" s="189" t="str">
        <f t="shared" ca="1" si="26"/>
        <v/>
      </c>
      <c r="BR29" s="183" t="str">
        <f t="shared" ca="1" si="22"/>
        <v/>
      </c>
      <c r="BS29" s="427" t="str">
        <f ca="1">IF($AD29=3,'２個別表'!$BV29-('２個別表'!$BX29+'２個別表'!$CA29+'２個別表'!$CB29+'２個別表'!$CC29+'２個別表'!$CD29),"")</f>
        <v/>
      </c>
      <c r="BT29" s="430">
        <f t="shared" ca="1" si="27"/>
        <v>0</v>
      </c>
      <c r="BU29" s="424" t="str">
        <f t="shared" ca="1" si="23"/>
        <v/>
      </c>
    </row>
    <row r="30" spans="2:73" x14ac:dyDescent="0.15">
      <c r="B30" s="198">
        <f>'２個別表'!O30</f>
        <v>0</v>
      </c>
      <c r="C30" s="183" t="str">
        <f>'２個別表'!$P30</f>
        <v>石川県</v>
      </c>
      <c r="D30" s="183" t="str">
        <f ca="1">'２個別表'!$Q30</f>
        <v/>
      </c>
      <c r="E30" s="183" t="str">
        <f ca="1">'２個別表'!$R30</f>
        <v/>
      </c>
      <c r="F30" s="207" t="str">
        <f ca="1">'２個別表'!$U30</f>
        <v/>
      </c>
      <c r="G30" s="207" t="str">
        <f ca="1">IF($F30=1,IF(SUM(#REF!)=0,"×","〇"),"")</f>
        <v/>
      </c>
      <c r="H30" s="207" t="str">
        <f ca="1">IF('２個別表'!$U30=1,IF('２個別表'!$Y30=1,"〇","×"),IF(AND(2&lt;='２個別表'!$Y30,'２個別表'!$Y30&lt;=5),"〇","×"))</f>
        <v>×</v>
      </c>
      <c r="I30" s="207" t="str">
        <f t="shared" ca="1" si="1"/>
        <v>×</v>
      </c>
      <c r="J30" s="183" t="str">
        <f ca="1">'２個別表'!$X30</f>
        <v/>
      </c>
      <c r="K30" s="183">
        <f ca="1">'２個別表'!$AI30</f>
        <v>0</v>
      </c>
      <c r="L30" s="183" t="str">
        <f ca="1">IF('２個別表'!$AJ30=1,1,"")</f>
        <v/>
      </c>
      <c r="M30" s="183" t="str">
        <f ca="1">IF('２個別表'!$AJ30="","",IF('２個別表'!$AJ30=1,IF(OR('２個別表'!$AK30=1,'２個別表'!$AL30=1),"〇","×")))</f>
        <v/>
      </c>
      <c r="N30" s="180" t="str">
        <f ca="1">'２個別表'!AR30</f>
        <v/>
      </c>
      <c r="O30" s="196" t="str">
        <f ca="1">IF(1&lt;='２個別表'!$F30,IF(AND(1&lt;='２個別表'!$AM30,'２個別表'!$AM30&lt;=3),1,0),"")</f>
        <v/>
      </c>
      <c r="P30" s="207">
        <f ca="1">IF($O30=1,IF(AND('２個別表'!$BD30&lt;&gt;"",AND('２個別表'!$BG30&lt;&gt;1,'２個別表'!$BH30)),0,1),0)</f>
        <v>0</v>
      </c>
      <c r="Q30" s="196">
        <f ca="1">IF('２個別表'!$BD30&lt;&gt;"",1,0)</f>
        <v>0</v>
      </c>
      <c r="R30" s="196" t="str">
        <f ca="1">IF($Q30=1,IF('２個別表'!$BG30=1,1,0),"")</f>
        <v/>
      </c>
      <c r="S30" s="196" t="str">
        <f ca="1">IF($R30=1,IF('２個別表'!$BH30&lt;&gt;"","〇","×"),"")</f>
        <v/>
      </c>
      <c r="T30" s="196" t="str">
        <f t="shared" ca="1" si="2"/>
        <v/>
      </c>
      <c r="U30" s="340">
        <f ca="1">IF('２個別表'!$BF30&gt;0,'２個別表'!$BF30,0)</f>
        <v>0</v>
      </c>
      <c r="V30" s="196">
        <f ca="1">IF('２個別表'!$BH30&lt;&gt;"",1,0)</f>
        <v>0</v>
      </c>
      <c r="W30" s="182">
        <f ca="1">IF(AND($Q30=1,$V30=1),'２個別表'!$CD30,0)</f>
        <v>0</v>
      </c>
      <c r="X30" s="195">
        <f t="shared" ca="1" si="3"/>
        <v>0</v>
      </c>
      <c r="Y30" s="196" t="str">
        <f ca="1">IF(1&lt;='２個別表'!$F30,'２個別表'!$BT30,"")</f>
        <v/>
      </c>
      <c r="Z30" s="196">
        <f ca="1">IF(1&lt;='２個別表'!$F30,'２個別表'!$CE30,0)</f>
        <v>0</v>
      </c>
      <c r="AA30" s="196">
        <f ca="1">IF(OR(0&lt;'２個別表'!$BX30,0&lt;SUM('２個別表'!$CA30:$CB30)),1,0)</f>
        <v>1</v>
      </c>
      <c r="AB30" s="183">
        <f ca="1">IF(1&lt;='２個別表'!$F30,'２個別表'!$BV30,0)</f>
        <v>0</v>
      </c>
      <c r="AC30" s="183" t="str">
        <f ca="1">IF('２個別表'!$BV30&gt;0,IF(AND('２個別表'!$BT30=1,'２個別表'!$CE30="控除不可"),'２個別表'!$BV30,IF(AND('２個別表'!$BT30=1,'２個別表'!$CE30="80%控除対象"),ROUNDUP('２個別表'!$BV30*102/110,0),IF(AND('２個別表'!$BT30=1,'２個別表'!$CE30="全額控除"),ROUNDUP('２個別表'!$BV30*100/110,0),IF(OR('２個別表'!$BT30=2,'２個別表'!$BT30=3),'２個別表'!$BV30,'２個別表'!$BV30)))),"")</f>
        <v/>
      </c>
      <c r="AD30" s="197" t="str">
        <f ca="1">IF('２個別表'!$U30=1,3,IF(AND('２個別表'!$U30=2,AND(19&lt;='２個別表'!$AM30,'２個別表'!$AM30&lt;=23)),2,IF(AND('２個別表'!$U30=2,OR(AND(1&lt;='２個別表'!$AM30,'２個別表'!$AM30&lt;=18),AND(24&lt;='２個別表'!$AM30,'２個別表'!$AM30&lt;=25))),1,"判定不能")))</f>
        <v>判定不能</v>
      </c>
      <c r="AE30" s="206">
        <f t="shared" ca="1" si="4"/>
        <v>0</v>
      </c>
      <c r="AF30" s="180" t="str">
        <f t="shared" ca="1" si="5"/>
        <v/>
      </c>
      <c r="AG30" s="183" t="str">
        <f ca="1">IF(AND($AD30=1,$U30&gt;0,$V30=1),ROUNDDOWN($AC30*1/2-'２個別表'!$CD30*1/2,0),"")</f>
        <v/>
      </c>
      <c r="AH30" s="183" t="str">
        <f t="shared" ca="1" si="25"/>
        <v/>
      </c>
      <c r="AI30" s="208" t="str">
        <f ca="1">IF(AND($AD30=1,$Q30=1),IF($AB30&gt;0,'２個別表'!$BV30-'２個別表'!$BX30-'２個別表'!$CD30-'２個別表'!$CA30-'２個別表'!$CB30-'２個別表'!$CC30,0),"")</f>
        <v/>
      </c>
      <c r="AJ30" s="198">
        <f t="shared" ca="1" si="7"/>
        <v>0</v>
      </c>
      <c r="AK30" s="194" t="str">
        <f ca="1">IF($AD30=1,IF('２個別表'!$AO30=1,1,IF('２個別表'!AO30="","",)),"")</f>
        <v/>
      </c>
      <c r="AL30" s="183" t="str">
        <f ca="1">IF($AJ30=1,IF($AK30=1,'２個別表'!BS30,""),"")</f>
        <v/>
      </c>
      <c r="AM30" s="180" t="str">
        <f t="shared" ca="1" si="8"/>
        <v/>
      </c>
      <c r="AN30" s="199" t="str">
        <f ca="1">IF($AJ30=1,IF($AK30=1,ROUNDDOWN('２個別表'!$BV30-'２個別表'!$BX30-'２個別表'!$CA30-'２個別表'!$CB30-'２個別表'!$CC30-'２個別表'!$CD30,0),""),"")</f>
        <v/>
      </c>
      <c r="AO30" s="198">
        <f t="shared" ca="1" si="0"/>
        <v>0</v>
      </c>
      <c r="AP30" s="194">
        <f t="shared" ca="1" si="9"/>
        <v>0</v>
      </c>
      <c r="AQ30" s="194">
        <f t="shared" ca="1" si="10"/>
        <v>0</v>
      </c>
      <c r="AR30" s="189">
        <f ca="1">IF('２個別表'!$AA30=1,1,0)</f>
        <v>0</v>
      </c>
      <c r="AS30" s="180" t="str">
        <f t="shared" ca="1" si="11"/>
        <v/>
      </c>
      <c r="AT30" s="180" t="str">
        <f t="shared" ca="1" si="12"/>
        <v/>
      </c>
      <c r="AU30" s="208" t="str">
        <f ca="1">IF($AD30=1,IF($AQ30=1,ROUNDDOWN('２個別表'!$BV30-'２個別表'!$BX30-'２個別表'!$CA30-'２個別表'!$CB30-'２個別表'!$CC30-'２個別表'!$CD30,0),""),"")</f>
        <v/>
      </c>
      <c r="AV30" s="350">
        <f t="shared" ca="1" si="13"/>
        <v>0</v>
      </c>
      <c r="AW30" s="360" t="str">
        <f t="shared" ca="1" si="14"/>
        <v>-</v>
      </c>
      <c r="AX30" s="206">
        <f ca="1">IF($AD30=2,IF('２個別表'!$BQ30=1,1,0),0)</f>
        <v>0</v>
      </c>
      <c r="AY30" s="189" t="str">
        <f t="shared" ca="1" si="15"/>
        <v/>
      </c>
      <c r="AZ30" s="368" t="str">
        <f ca="1">IF(AND($AD30=2,$AX30=1),'２個別表'!$BV30-('２個別表'!$BX30+'２個別表'!$CA30+'２個別表'!$CB30+'２個別表'!$CC30+'２個別表'!$CD30),"")</f>
        <v/>
      </c>
      <c r="BA30" s="206">
        <f ca="1">IF($AD30=2,IF('２個別表'!$BQ30&lt;&gt;1,1,0),0)</f>
        <v>0</v>
      </c>
      <c r="BB30" s="363">
        <f t="shared" ca="1" si="16"/>
        <v>0</v>
      </c>
      <c r="BC30" s="183" t="str">
        <f ca="1">IF(AND($AD30=2,$BA30=1),'２個別表'!$BR30,"")</f>
        <v/>
      </c>
      <c r="BD30" s="183" t="str">
        <f t="shared" ca="1" si="17"/>
        <v/>
      </c>
      <c r="BE30" s="183" t="str">
        <f ca="1">IF(AND($AD30=2,$BA30=1),'２個別表'!$BU30-('２個別表'!$BX30+'２個別表'!$CA30+'２個別表'!$CB30+'２個別表'!$CC30+'２個別表'!$CD30),"")</f>
        <v/>
      </c>
      <c r="BF30" s="183" t="str">
        <f ca="1">IF(AND($AD30=2,$BA30=1),'２個別表'!$CA30+'２個別表'!$CB30,"")</f>
        <v/>
      </c>
      <c r="BG30" s="365" t="str">
        <f ca="1">IF($BB30=1,IF(SUM('２個別表'!$BW30,'２個別表'!$CD30*0.5)&lt;='２個別表'!$BV30*0.5,"〇","×"),"")</f>
        <v/>
      </c>
      <c r="BH30" s="364">
        <f t="shared" ca="1" si="18"/>
        <v>0</v>
      </c>
      <c r="BI30" s="207" t="str">
        <f ca="1">IF($AD30=2,IF($AX30=1,IF('２個別表'!$AM30=23,"〇","×"),IF(OR('２個別表'!$AM30&lt;19,'２個別表'!$AM30&gt;23),"",IF($BH30&lt;='２個別表'!$BR30,"〇","×"))),"-")</f>
        <v>-</v>
      </c>
      <c r="BJ30" s="373" t="str">
        <f t="shared" ca="1" si="19"/>
        <v>-</v>
      </c>
      <c r="BK30" s="206">
        <f t="shared" ca="1" si="20"/>
        <v>0</v>
      </c>
      <c r="BL30" s="207" t="str">
        <f ca="1">IF($AD30=3,IF(1&lt;='２個別表'!$F30,IF('２個別表'!$U30=1,"〇","×"),""),"")</f>
        <v/>
      </c>
      <c r="BM30" s="185" t="str">
        <f ca="1">IF(AD30=3,IF(AND(OR('２個別表'!BD30="附帯施設",AND(1&lt;='２個別表'!AM30,'２個別表'!AM30&lt;=3)),'２個別表'!BK30&lt;&gt;"",'２個別表'!BL30&lt;&gt;""),1,IF(AND(OR('２個別表'!BD30="附帯施設",AND(1&lt;='２個別表'!AM30,'２個別表'!AM30&lt;=3)),OR('２個別表'!BK30="",'２個別表'!BL30="")),"×",0)),"")</f>
        <v/>
      </c>
      <c r="BN30" s="207" t="str">
        <f ca="1">IF($AD30=3,IF('２個別表'!$BV30&gt;=500000,"〇","×"),"")</f>
        <v/>
      </c>
      <c r="BO30" s="180" t="str">
        <f ca="1">IF(AD30=3,'２個別表'!BW30,"")</f>
        <v/>
      </c>
      <c r="BP30" s="180" t="str">
        <f ca="1">IF(AD30=3,IF(COUNTIF('２個別表'!$X$11:'２個別表'!X30,'２個別表'!X30)=1,BO30,SUMIF('２個別表'!$X$11:$X$239,'２個別表'!X30,$BO$11:$BO$239)),"")</f>
        <v/>
      </c>
      <c r="BQ30" s="189" t="str">
        <f t="shared" ca="1" si="26"/>
        <v/>
      </c>
      <c r="BR30" s="183" t="str">
        <f t="shared" ca="1" si="22"/>
        <v/>
      </c>
      <c r="BS30" s="427" t="str">
        <f ca="1">IF($AD30=3,'２個別表'!$BV30-('２個別表'!$BX30+'２個別表'!$CA30+'２個別表'!$CB30+'２個別表'!$CC30+'２個別表'!$CD30),"")</f>
        <v/>
      </c>
      <c r="BT30" s="430">
        <f t="shared" ca="1" si="27"/>
        <v>0</v>
      </c>
      <c r="BU30" s="424" t="str">
        <f t="shared" ca="1" si="23"/>
        <v/>
      </c>
    </row>
    <row r="31" spans="2:73" x14ac:dyDescent="0.15">
      <c r="B31" s="198">
        <f>'２個別表'!O31</f>
        <v>0</v>
      </c>
      <c r="C31" s="183" t="str">
        <f>'２個別表'!$P31</f>
        <v>石川県</v>
      </c>
      <c r="D31" s="183" t="str">
        <f ca="1">'２個別表'!$Q31</f>
        <v/>
      </c>
      <c r="E31" s="183" t="str">
        <f ca="1">'２個別表'!$R31</f>
        <v/>
      </c>
      <c r="F31" s="207" t="str">
        <f ca="1">'２個別表'!$U31</f>
        <v/>
      </c>
      <c r="G31" s="207" t="str">
        <f ca="1">IF($F31=1,IF(SUM(#REF!)=0,"×","〇"),"")</f>
        <v/>
      </c>
      <c r="H31" s="207" t="str">
        <f ca="1">IF('２個別表'!$U31=1,IF('２個別表'!$Y31=1,"〇","×"),IF(AND(2&lt;='２個別表'!$Y31,'２個別表'!$Y31&lt;=5),"〇","×"))</f>
        <v>×</v>
      </c>
      <c r="I31" s="207" t="str">
        <f t="shared" ca="1" si="1"/>
        <v>×</v>
      </c>
      <c r="J31" s="183" t="str">
        <f ca="1">'２個別表'!$X31</f>
        <v/>
      </c>
      <c r="K31" s="183">
        <f ca="1">'２個別表'!$AI31</f>
        <v>0</v>
      </c>
      <c r="L31" s="183" t="str">
        <f ca="1">IF('２個別表'!$AJ31=1,1,"")</f>
        <v/>
      </c>
      <c r="M31" s="183" t="str">
        <f ca="1">IF('２個別表'!$AJ31="","",IF('２個別表'!$AJ31=1,IF(OR('２個別表'!$AK31=1,'２個別表'!$AL31=1),"〇","×")))</f>
        <v/>
      </c>
      <c r="N31" s="180" t="str">
        <f ca="1">'２個別表'!AR31</f>
        <v/>
      </c>
      <c r="O31" s="196" t="str">
        <f ca="1">IF(1&lt;='２個別表'!$F31,IF(AND(1&lt;='２個別表'!$AM31,'２個別表'!$AM31&lt;=3),1,0),"")</f>
        <v/>
      </c>
      <c r="P31" s="207">
        <f ca="1">IF($O31=1,IF(AND('２個別表'!$BD31&lt;&gt;"",AND('２個別表'!$BG31&lt;&gt;1,'２個別表'!$BH31)),0,1),0)</f>
        <v>0</v>
      </c>
      <c r="Q31" s="196">
        <f ca="1">IF('２個別表'!$BD31&lt;&gt;"",1,0)</f>
        <v>0</v>
      </c>
      <c r="R31" s="196" t="str">
        <f ca="1">IF($Q31=1,IF('２個別表'!$BG31=1,1,0),"")</f>
        <v/>
      </c>
      <c r="S31" s="196" t="str">
        <f ca="1">IF($R31=1,IF('２個別表'!$BH31&lt;&gt;"","〇","×"),"")</f>
        <v/>
      </c>
      <c r="T31" s="196" t="str">
        <f t="shared" ca="1" si="2"/>
        <v/>
      </c>
      <c r="U31" s="340">
        <f ca="1">IF('２個別表'!$BF31&gt;0,'２個別表'!$BF31,0)</f>
        <v>0</v>
      </c>
      <c r="V31" s="196">
        <f ca="1">IF('２個別表'!$BH31&lt;&gt;"",1,0)</f>
        <v>0</v>
      </c>
      <c r="W31" s="182">
        <f ca="1">IF(AND($Q31=1,$V31=1),'２個別表'!$CD31,0)</f>
        <v>0</v>
      </c>
      <c r="X31" s="195">
        <f t="shared" ca="1" si="3"/>
        <v>0</v>
      </c>
      <c r="Y31" s="196" t="str">
        <f ca="1">IF(1&lt;='２個別表'!$F31,'２個別表'!$BT31,"")</f>
        <v/>
      </c>
      <c r="Z31" s="196">
        <f ca="1">IF(1&lt;='２個別表'!$F31,'２個別表'!$CE31,0)</f>
        <v>0</v>
      </c>
      <c r="AA31" s="196">
        <f ca="1">IF(OR(0&lt;'２個別表'!$BX31,0&lt;SUM('２個別表'!$CA31:$CB31)),1,0)</f>
        <v>1</v>
      </c>
      <c r="AB31" s="183">
        <f ca="1">IF(1&lt;='２個別表'!$F31,'２個別表'!$BV31,0)</f>
        <v>0</v>
      </c>
      <c r="AC31" s="183" t="str">
        <f ca="1">IF('２個別表'!$BV31&gt;0,IF(AND('２個別表'!$BT31=1,'２個別表'!$CE31="控除不可"),'２個別表'!$BV31,IF(AND('２個別表'!$BT31=1,'２個別表'!$CE31="80%控除対象"),ROUNDUP('２個別表'!$BV31*102/110,0),IF(AND('２個別表'!$BT31=1,'２個別表'!$CE31="全額控除"),ROUNDUP('２個別表'!$BV31*100/110,0),IF(OR('２個別表'!$BT31=2,'２個別表'!$BT31=3),'２個別表'!$BV31,'２個別表'!$BV31)))),"")</f>
        <v/>
      </c>
      <c r="AD31" s="197" t="str">
        <f ca="1">IF('２個別表'!$U31=1,3,IF(AND('２個別表'!$U31=2,AND(19&lt;='２個別表'!$AM31,'２個別表'!$AM31&lt;=23)),2,IF(AND('２個別表'!$U31=2,OR(AND(1&lt;='２個別表'!$AM31,'２個別表'!$AM31&lt;=18),AND(24&lt;='２個別表'!$AM31,'２個別表'!$AM31&lt;=25))),1,"判定不能")))</f>
        <v>判定不能</v>
      </c>
      <c r="AE31" s="206">
        <f t="shared" ca="1" si="4"/>
        <v>0</v>
      </c>
      <c r="AF31" s="180" t="str">
        <f t="shared" ca="1" si="5"/>
        <v/>
      </c>
      <c r="AG31" s="183" t="str">
        <f ca="1">IF(AND($AD31=1,$U31&gt;0,$V31=1),ROUNDDOWN($AC31*1/2-'２個別表'!$CD31*1/2,0),"")</f>
        <v/>
      </c>
      <c r="AH31" s="183" t="str">
        <f t="shared" ca="1" si="25"/>
        <v/>
      </c>
      <c r="AI31" s="208" t="str">
        <f ca="1">IF(AND($AD31=1,$Q31=1),IF($AB31&gt;0,'２個別表'!$BV31-'２個別表'!$BX31-'２個別表'!$CD31-'２個別表'!$CA31-'２個別表'!$CB31-'２個別表'!$CC31,0),"")</f>
        <v/>
      </c>
      <c r="AJ31" s="198">
        <f t="shared" ca="1" si="7"/>
        <v>0</v>
      </c>
      <c r="AK31" s="194" t="str">
        <f ca="1">IF($AD31=1,IF('２個別表'!$AO31=1,1,IF('２個別表'!AO31="","",)),"")</f>
        <v/>
      </c>
      <c r="AL31" s="183" t="str">
        <f ca="1">IF($AJ31=1,IF($AK31=1,'２個別表'!BS31,""),"")</f>
        <v/>
      </c>
      <c r="AM31" s="180" t="str">
        <f t="shared" ca="1" si="8"/>
        <v/>
      </c>
      <c r="AN31" s="199" t="str">
        <f ca="1">IF($AJ31=1,IF($AK31=1,ROUNDDOWN('２個別表'!$BV31-'２個別表'!$BX31-'２個別表'!$CA31-'２個別表'!$CB31-'２個別表'!$CC31-'２個別表'!$CD31,0),""),"")</f>
        <v/>
      </c>
      <c r="AO31" s="198">
        <f t="shared" ca="1" si="0"/>
        <v>0</v>
      </c>
      <c r="AP31" s="194">
        <f t="shared" ca="1" si="9"/>
        <v>0</v>
      </c>
      <c r="AQ31" s="194">
        <f t="shared" ca="1" si="10"/>
        <v>0</v>
      </c>
      <c r="AR31" s="189">
        <f ca="1">IF('２個別表'!$AA31=1,1,0)</f>
        <v>0</v>
      </c>
      <c r="AS31" s="180" t="str">
        <f t="shared" ca="1" si="11"/>
        <v/>
      </c>
      <c r="AT31" s="180" t="str">
        <f t="shared" ca="1" si="12"/>
        <v/>
      </c>
      <c r="AU31" s="208" t="str">
        <f ca="1">IF($AD31=1,IF($AQ31=1,ROUNDDOWN('２個別表'!$BV31-'２個別表'!$BX31-'２個別表'!$CA31-'２個別表'!$CB31-'２個別表'!$CC31-'２個別表'!$CD31,0),""),"")</f>
        <v/>
      </c>
      <c r="AV31" s="350">
        <f t="shared" ca="1" si="13"/>
        <v>0</v>
      </c>
      <c r="AW31" s="360" t="str">
        <f t="shared" ca="1" si="14"/>
        <v>-</v>
      </c>
      <c r="AX31" s="206">
        <f ca="1">IF($AD31=2,IF('２個別表'!$BQ31=1,1,0),0)</f>
        <v>0</v>
      </c>
      <c r="AY31" s="189" t="str">
        <f t="shared" ca="1" si="15"/>
        <v/>
      </c>
      <c r="AZ31" s="368" t="str">
        <f ca="1">IF(AND($AD31=2,$AX31=1),'２個別表'!$BV31-('２個別表'!$BX31+'２個別表'!$CA31+'２個別表'!$CB31+'２個別表'!$CC31+'２個別表'!$CD31),"")</f>
        <v/>
      </c>
      <c r="BA31" s="206">
        <f ca="1">IF($AD31=2,IF('２個別表'!$BQ31&lt;&gt;1,1,0),0)</f>
        <v>0</v>
      </c>
      <c r="BB31" s="363">
        <f t="shared" ca="1" si="16"/>
        <v>0</v>
      </c>
      <c r="BC31" s="183" t="str">
        <f ca="1">IF(AND($AD31=2,$BA31=1),'２個別表'!$BR31,"")</f>
        <v/>
      </c>
      <c r="BD31" s="183" t="str">
        <f t="shared" ca="1" si="17"/>
        <v/>
      </c>
      <c r="BE31" s="183" t="str">
        <f ca="1">IF(AND($AD31=2,$BA31=1),'２個別表'!$BU31-('２個別表'!$BX31+'２個別表'!$CA31+'２個別表'!$CB31+'２個別表'!$CC31+'２個別表'!$CD31),"")</f>
        <v/>
      </c>
      <c r="BF31" s="183" t="str">
        <f ca="1">IF(AND($AD31=2,$BA31=1),'２個別表'!$CA31+'２個別表'!$CB31,"")</f>
        <v/>
      </c>
      <c r="BG31" s="365" t="str">
        <f ca="1">IF($BB31=1,IF(SUM('２個別表'!$BW31,'２個別表'!$CD31*0.5)&lt;='２個別表'!$BV31*0.5,"〇","×"),"")</f>
        <v/>
      </c>
      <c r="BH31" s="364">
        <f t="shared" ca="1" si="18"/>
        <v>0</v>
      </c>
      <c r="BI31" s="207" t="str">
        <f ca="1">IF($AD31=2,IF($AX31=1,IF('２個別表'!$AM31=23,"〇","×"),IF(OR('２個別表'!$AM31&lt;19,'２個別表'!$AM31&gt;23),"",IF($BH31&lt;='２個別表'!$BR31,"〇","×"))),"-")</f>
        <v>-</v>
      </c>
      <c r="BJ31" s="373" t="str">
        <f t="shared" ca="1" si="19"/>
        <v>-</v>
      </c>
      <c r="BK31" s="206">
        <f t="shared" ca="1" si="20"/>
        <v>0</v>
      </c>
      <c r="BL31" s="207" t="str">
        <f ca="1">IF($AD31=3,IF(1&lt;='２個別表'!$F31,IF('２個別表'!$U31=1,"〇","×"),""),"")</f>
        <v/>
      </c>
      <c r="BM31" s="185" t="str">
        <f ca="1">IF(AD31=3,IF(AND(OR('２個別表'!BD31="附帯施設",AND(1&lt;='２個別表'!AM31,'２個別表'!AM31&lt;=3)),'２個別表'!BK31&lt;&gt;"",'２個別表'!BL31&lt;&gt;""),1,IF(AND(OR('２個別表'!BD31="附帯施設",AND(1&lt;='２個別表'!AM31,'２個別表'!AM31&lt;=3)),OR('２個別表'!BK31="",'２個別表'!BL31="")),"×",0)),"")</f>
        <v/>
      </c>
      <c r="BN31" s="207" t="str">
        <f ca="1">IF($AD31=3,IF('２個別表'!$BV31&gt;=500000,"〇","×"),"")</f>
        <v/>
      </c>
      <c r="BO31" s="180" t="str">
        <f ca="1">IF(AD31=3,'２個別表'!BW31,"")</f>
        <v/>
      </c>
      <c r="BP31" s="180" t="str">
        <f ca="1">IF(AD31=3,IF(COUNTIF('２個別表'!$X$11:'２個別表'!X31,'２個別表'!X31)=1,BO31,SUMIF('２個別表'!$X$11:$X$239,'２個別表'!X31,$BO$11:$BO$239)),"")</f>
        <v/>
      </c>
      <c r="BQ31" s="189" t="str">
        <f t="shared" ca="1" si="26"/>
        <v/>
      </c>
      <c r="BR31" s="183" t="str">
        <f t="shared" ca="1" si="22"/>
        <v/>
      </c>
      <c r="BS31" s="427" t="str">
        <f ca="1">IF($AD31=3,'２個別表'!$BV31-('２個別表'!$BX31+'２個別表'!$CA31+'２個別表'!$CB31+'２個別表'!$CC31+'２個別表'!$CD31),"")</f>
        <v/>
      </c>
      <c r="BT31" s="430">
        <f t="shared" ca="1" si="27"/>
        <v>0</v>
      </c>
      <c r="BU31" s="424" t="str">
        <f t="shared" ca="1" si="23"/>
        <v/>
      </c>
    </row>
    <row r="32" spans="2:73" x14ac:dyDescent="0.15">
      <c r="B32" s="198">
        <f>'２個別表'!O32</f>
        <v>0</v>
      </c>
      <c r="C32" s="183" t="str">
        <f>'２個別表'!$P32</f>
        <v>石川県</v>
      </c>
      <c r="D32" s="183" t="str">
        <f ca="1">'２個別表'!$Q32</f>
        <v/>
      </c>
      <c r="E32" s="183" t="str">
        <f ca="1">'２個別表'!$R32</f>
        <v/>
      </c>
      <c r="F32" s="207" t="str">
        <f ca="1">'２個別表'!$U32</f>
        <v/>
      </c>
      <c r="G32" s="207" t="str">
        <f ca="1">IF($F32=1,IF(SUM(#REF!)=0,"×","〇"),"")</f>
        <v/>
      </c>
      <c r="H32" s="207" t="str">
        <f ca="1">IF('２個別表'!$U32=1,IF('２個別表'!$Y32=1,"〇","×"),IF(AND(2&lt;='２個別表'!$Y32,'２個別表'!$Y32&lt;=5),"〇","×"))</f>
        <v>×</v>
      </c>
      <c r="I32" s="207" t="str">
        <f t="shared" ca="1" si="1"/>
        <v>×</v>
      </c>
      <c r="J32" s="183" t="str">
        <f ca="1">'２個別表'!$X32</f>
        <v/>
      </c>
      <c r="K32" s="183">
        <f ca="1">'２個別表'!$AI32</f>
        <v>0</v>
      </c>
      <c r="L32" s="183" t="str">
        <f ca="1">IF('２個別表'!$AJ32=1,1,"")</f>
        <v/>
      </c>
      <c r="M32" s="183" t="str">
        <f ca="1">IF('２個別表'!$AJ32="","",IF('２個別表'!$AJ32=1,IF(OR('２個別表'!$AK32=1,'２個別表'!$AL32=1),"〇","×")))</f>
        <v/>
      </c>
      <c r="N32" s="180" t="str">
        <f ca="1">'２個別表'!AR32</f>
        <v/>
      </c>
      <c r="O32" s="196" t="str">
        <f ca="1">IF(1&lt;='２個別表'!$F32,IF(AND(1&lt;='２個別表'!$AM32,'２個別表'!$AM32&lt;=3),1,0),"")</f>
        <v/>
      </c>
      <c r="P32" s="207">
        <f ca="1">IF($O32=1,IF(AND('２個別表'!$BD32&lt;&gt;"",AND('２個別表'!$BG32&lt;&gt;1,'２個別表'!$BH32)),0,1),0)</f>
        <v>0</v>
      </c>
      <c r="Q32" s="196">
        <f ca="1">IF('２個別表'!$BD32&lt;&gt;"",1,0)</f>
        <v>0</v>
      </c>
      <c r="R32" s="196" t="str">
        <f ca="1">IF($Q32=1,IF('２個別表'!$BG32=1,1,0),"")</f>
        <v/>
      </c>
      <c r="S32" s="196" t="str">
        <f ca="1">IF($R32=1,IF('２個別表'!$BH32&lt;&gt;"","〇","×"),"")</f>
        <v/>
      </c>
      <c r="T32" s="196" t="str">
        <f t="shared" ca="1" si="2"/>
        <v/>
      </c>
      <c r="U32" s="340">
        <f ca="1">IF('２個別表'!$BF32&gt;0,'２個別表'!$BF32,0)</f>
        <v>0</v>
      </c>
      <c r="V32" s="196">
        <f ca="1">IF('２個別表'!$BH32&lt;&gt;"",1,0)</f>
        <v>0</v>
      </c>
      <c r="W32" s="182">
        <f ca="1">IF(AND($Q32=1,$V32=1),'２個別表'!$CD32,0)</f>
        <v>0</v>
      </c>
      <c r="X32" s="195">
        <f t="shared" ca="1" si="3"/>
        <v>0</v>
      </c>
      <c r="Y32" s="196" t="str">
        <f ca="1">IF(1&lt;='２個別表'!$F32,'２個別表'!$BT32,"")</f>
        <v/>
      </c>
      <c r="Z32" s="196">
        <f ca="1">IF(1&lt;='２個別表'!$F32,'２個別表'!$CE32,0)</f>
        <v>0</v>
      </c>
      <c r="AA32" s="196">
        <f ca="1">IF(OR(0&lt;'２個別表'!$BX32,0&lt;SUM('２個別表'!$CA32:$CB32)),1,0)</f>
        <v>1</v>
      </c>
      <c r="AB32" s="183">
        <f ca="1">IF(1&lt;='２個別表'!$F32,'２個別表'!$BV32,0)</f>
        <v>0</v>
      </c>
      <c r="AC32" s="183" t="str">
        <f ca="1">IF('２個別表'!$BV32&gt;0,IF(AND('２個別表'!$BT32=1,'２個別表'!$CE32="控除不可"),'２個別表'!$BV32,IF(AND('２個別表'!$BT32=1,'２個別表'!$CE32="80%控除対象"),ROUNDUP('２個別表'!$BV32*102/110,0),IF(AND('２個別表'!$BT32=1,'２個別表'!$CE32="全額控除"),ROUNDUP('２個別表'!$BV32*100/110,0),IF(OR('２個別表'!$BT32=2,'２個別表'!$BT32=3),'２個別表'!$BV32,'２個別表'!$BV32)))),"")</f>
        <v/>
      </c>
      <c r="AD32" s="197" t="str">
        <f ca="1">IF('２個別表'!$U32=1,3,IF(AND('２個別表'!$U32=2,AND(19&lt;='２個別表'!$AM32,'２個別表'!$AM32&lt;=23)),2,IF(AND('２個別表'!$U32=2,OR(AND(1&lt;='２個別表'!$AM32,'２個別表'!$AM32&lt;=18),AND(24&lt;='２個別表'!$AM32,'２個別表'!$AM32&lt;=25))),1,"判定不能")))</f>
        <v>判定不能</v>
      </c>
      <c r="AE32" s="206">
        <f t="shared" ca="1" si="4"/>
        <v>0</v>
      </c>
      <c r="AF32" s="180" t="str">
        <f t="shared" ca="1" si="5"/>
        <v/>
      </c>
      <c r="AG32" s="183" t="str">
        <f ca="1">IF(AND($AD32=1,$U32&gt;0,$V32=1),ROUNDDOWN($AC32*1/2-'２個別表'!$CD32*1/2,0),"")</f>
        <v/>
      </c>
      <c r="AH32" s="183" t="str">
        <f t="shared" ca="1" si="25"/>
        <v/>
      </c>
      <c r="AI32" s="208" t="str">
        <f ca="1">IF(AND($AD32=1,$Q32=1),IF($AB32&gt;0,'２個別表'!$BV32-'２個別表'!$BX32-'２個別表'!$CD32-'２個別表'!$CA32-'２個別表'!$CB32-'２個別表'!$CC32,0),"")</f>
        <v/>
      </c>
      <c r="AJ32" s="198">
        <f t="shared" ca="1" si="7"/>
        <v>0</v>
      </c>
      <c r="AK32" s="194" t="str">
        <f ca="1">IF($AD32=1,IF('２個別表'!$AO32=1,1,IF('２個別表'!AO32="","",)),"")</f>
        <v/>
      </c>
      <c r="AL32" s="183" t="str">
        <f ca="1">IF($AJ32=1,IF($AK32=1,'２個別表'!BS32,""),"")</f>
        <v/>
      </c>
      <c r="AM32" s="180" t="str">
        <f t="shared" ca="1" si="8"/>
        <v/>
      </c>
      <c r="AN32" s="199" t="str">
        <f ca="1">IF($AJ32=1,IF($AK32=1,ROUNDDOWN('２個別表'!$BV32-'２個別表'!$BX32-'２個別表'!$CA32-'２個別表'!$CB32-'２個別表'!$CC32-'２個別表'!$CD32,0),""),"")</f>
        <v/>
      </c>
      <c r="AO32" s="198">
        <f t="shared" ca="1" si="0"/>
        <v>0</v>
      </c>
      <c r="AP32" s="194">
        <f t="shared" ca="1" si="9"/>
        <v>0</v>
      </c>
      <c r="AQ32" s="194">
        <f t="shared" ca="1" si="10"/>
        <v>0</v>
      </c>
      <c r="AR32" s="189">
        <f ca="1">IF('２個別表'!$AA32=1,1,0)</f>
        <v>0</v>
      </c>
      <c r="AS32" s="180" t="str">
        <f t="shared" ca="1" si="11"/>
        <v/>
      </c>
      <c r="AT32" s="180" t="str">
        <f t="shared" ca="1" si="12"/>
        <v/>
      </c>
      <c r="AU32" s="208" t="str">
        <f ca="1">IF($AD32=1,IF($AQ32=1,ROUNDDOWN('２個別表'!$BV32-'２個別表'!$BX32-'２個別表'!$CA32-'２個別表'!$CB32-'２個別表'!$CC32-'２個別表'!$CD32,0),""),"")</f>
        <v/>
      </c>
      <c r="AV32" s="350">
        <f t="shared" ca="1" si="13"/>
        <v>0</v>
      </c>
      <c r="AW32" s="360" t="str">
        <f t="shared" ca="1" si="14"/>
        <v>-</v>
      </c>
      <c r="AX32" s="206">
        <f ca="1">IF($AD32=2,IF('２個別表'!$BQ32=1,1,0),0)</f>
        <v>0</v>
      </c>
      <c r="AY32" s="189" t="str">
        <f t="shared" ca="1" si="15"/>
        <v/>
      </c>
      <c r="AZ32" s="368" t="str">
        <f ca="1">IF(AND($AD32=2,$AX32=1),'２個別表'!$BV32-('２個別表'!$BX32+'２個別表'!$CA32+'２個別表'!$CB32+'２個別表'!$CC32+'２個別表'!$CD32),"")</f>
        <v/>
      </c>
      <c r="BA32" s="206">
        <f ca="1">IF($AD32=2,IF('２個別表'!$BQ32&lt;&gt;1,1,0),0)</f>
        <v>0</v>
      </c>
      <c r="BB32" s="363">
        <f t="shared" ca="1" si="16"/>
        <v>0</v>
      </c>
      <c r="BC32" s="183" t="str">
        <f ca="1">IF(AND($AD32=2,$BA32=1),'２個別表'!$BR32,"")</f>
        <v/>
      </c>
      <c r="BD32" s="183" t="str">
        <f t="shared" ca="1" si="17"/>
        <v/>
      </c>
      <c r="BE32" s="183" t="str">
        <f ca="1">IF(AND($AD32=2,$BA32=1),'２個別表'!$BU32-('２個別表'!$BX32+'２個別表'!$CA32+'２個別表'!$CB32+'２個別表'!$CC32+'２個別表'!$CD32),"")</f>
        <v/>
      </c>
      <c r="BF32" s="183" t="str">
        <f ca="1">IF(AND($AD32=2,$BA32=1),'２個別表'!$CA32+'２個別表'!$CB32,"")</f>
        <v/>
      </c>
      <c r="BG32" s="365" t="str">
        <f ca="1">IF($BB32=1,IF(SUM('２個別表'!$BW32,'２個別表'!$CD32*0.5)&lt;='２個別表'!$BV32*0.5,"〇","×"),"")</f>
        <v/>
      </c>
      <c r="BH32" s="364">
        <f t="shared" ca="1" si="18"/>
        <v>0</v>
      </c>
      <c r="BI32" s="207" t="str">
        <f ca="1">IF($AD32=2,IF($AX32=1,IF('２個別表'!$AM32=23,"〇","×"),IF(OR('２個別表'!$AM32&lt;19,'２個別表'!$AM32&gt;23),"",IF($BH32&lt;='２個別表'!$BR32,"〇","×"))),"-")</f>
        <v>-</v>
      </c>
      <c r="BJ32" s="373" t="str">
        <f t="shared" ca="1" si="19"/>
        <v>-</v>
      </c>
      <c r="BK32" s="206">
        <f t="shared" ca="1" si="20"/>
        <v>0</v>
      </c>
      <c r="BL32" s="207" t="str">
        <f ca="1">IF($AD32=3,IF(1&lt;='２個別表'!$F32,IF('２個別表'!$U32=1,"〇","×"),""),"")</f>
        <v/>
      </c>
      <c r="BM32" s="185" t="str">
        <f ca="1">IF(AD32=3,IF(AND(OR('２個別表'!BD32="附帯施設",AND(1&lt;='２個別表'!AM32,'２個別表'!AM32&lt;=3)),'２個別表'!BK32&lt;&gt;"",'２個別表'!BL32&lt;&gt;""),1,IF(AND(OR('２個別表'!BD32="附帯施設",AND(1&lt;='２個別表'!AM32,'２個別表'!AM32&lt;=3)),OR('２個別表'!BK32="",'２個別表'!BL32="")),"×",0)),"")</f>
        <v/>
      </c>
      <c r="BN32" s="207" t="str">
        <f ca="1">IF($AD32=3,IF('２個別表'!$BV32&gt;=500000,"〇","×"),"")</f>
        <v/>
      </c>
      <c r="BO32" s="180" t="str">
        <f ca="1">IF(AD32=3,'２個別表'!BW32,"")</f>
        <v/>
      </c>
      <c r="BP32" s="180" t="str">
        <f ca="1">IF(AD32=3,IF(COUNTIF('２個別表'!$X$11:'２個別表'!X32,'２個別表'!X32)=1,BO32,SUMIF('２個別表'!$X$11:$X$239,'２個別表'!X32,$BO$11:$BO$239)),"")</f>
        <v/>
      </c>
      <c r="BQ32" s="189" t="str">
        <f t="shared" ca="1" si="26"/>
        <v/>
      </c>
      <c r="BR32" s="183" t="str">
        <f t="shared" ca="1" si="22"/>
        <v/>
      </c>
      <c r="BS32" s="427" t="str">
        <f ca="1">IF($AD32=3,'２個別表'!$BV32-('２個別表'!$BX32+'２個別表'!$CA32+'２個別表'!$CB32+'２個別表'!$CC32+'２個別表'!$CD32),"")</f>
        <v/>
      </c>
      <c r="BT32" s="430">
        <f t="shared" ca="1" si="27"/>
        <v>0</v>
      </c>
      <c r="BU32" s="424" t="str">
        <f t="shared" ca="1" si="23"/>
        <v/>
      </c>
    </row>
    <row r="33" spans="2:73" x14ac:dyDescent="0.15">
      <c r="B33" s="198">
        <f>'２個別表'!O33</f>
        <v>0</v>
      </c>
      <c r="C33" s="183" t="str">
        <f>'２個別表'!$P33</f>
        <v>石川県</v>
      </c>
      <c r="D33" s="183" t="str">
        <f ca="1">'２個別表'!$Q33</f>
        <v/>
      </c>
      <c r="E33" s="183" t="str">
        <f ca="1">'２個別表'!$R33</f>
        <v/>
      </c>
      <c r="F33" s="207" t="str">
        <f ca="1">'２個別表'!$U33</f>
        <v/>
      </c>
      <c r="G33" s="207" t="str">
        <f ca="1">IF($F33=1,IF(SUM(#REF!)=0,"×","〇"),"")</f>
        <v/>
      </c>
      <c r="H33" s="207" t="str">
        <f ca="1">IF('２個別表'!$U33=1,IF('２個別表'!$Y33=1,"〇","×"),IF(AND(2&lt;='２個別表'!$Y33,'２個別表'!$Y33&lt;=5),"〇","×"))</f>
        <v>×</v>
      </c>
      <c r="I33" s="207" t="str">
        <f t="shared" ca="1" si="1"/>
        <v>×</v>
      </c>
      <c r="J33" s="183" t="str">
        <f ca="1">'２個別表'!$X33</f>
        <v/>
      </c>
      <c r="K33" s="183">
        <f ca="1">'２個別表'!$AI33</f>
        <v>0</v>
      </c>
      <c r="L33" s="183" t="str">
        <f ca="1">IF('２個別表'!$AJ33=1,1,"")</f>
        <v/>
      </c>
      <c r="M33" s="183" t="str">
        <f ca="1">IF('２個別表'!$AJ33="","",IF('２個別表'!$AJ33=1,IF(OR('２個別表'!$AK33=1,'２個別表'!$AL33=1),"〇","×")))</f>
        <v/>
      </c>
      <c r="N33" s="180" t="str">
        <f ca="1">'２個別表'!AR33</f>
        <v/>
      </c>
      <c r="O33" s="196" t="str">
        <f ca="1">IF(1&lt;='２個別表'!$F33,IF(AND(1&lt;='２個別表'!$AM33,'２個別表'!$AM33&lt;=3),1,0),"")</f>
        <v/>
      </c>
      <c r="P33" s="207">
        <f ca="1">IF($O33=1,IF(AND('２個別表'!$BD33&lt;&gt;"",AND('２個別表'!$BG33&lt;&gt;1,'２個別表'!$BH33)),0,1),0)</f>
        <v>0</v>
      </c>
      <c r="Q33" s="196">
        <f ca="1">IF('２個別表'!$BD33&lt;&gt;"",1,0)</f>
        <v>0</v>
      </c>
      <c r="R33" s="196" t="str">
        <f ca="1">IF($Q33=1,IF('２個別表'!$BG33=1,1,0),"")</f>
        <v/>
      </c>
      <c r="S33" s="196" t="str">
        <f ca="1">IF($R33=1,IF('２個別表'!$BH33&lt;&gt;"","〇","×"),"")</f>
        <v/>
      </c>
      <c r="T33" s="196" t="str">
        <f t="shared" ca="1" si="2"/>
        <v/>
      </c>
      <c r="U33" s="340">
        <f ca="1">IF('２個別表'!$BF33&gt;0,'２個別表'!$BF33,0)</f>
        <v>0</v>
      </c>
      <c r="V33" s="196">
        <f ca="1">IF('２個別表'!$BH33&lt;&gt;"",1,0)</f>
        <v>0</v>
      </c>
      <c r="W33" s="182">
        <f ca="1">IF(AND($Q33=1,$V33=1),'２個別表'!$CD33,0)</f>
        <v>0</v>
      </c>
      <c r="X33" s="195">
        <f t="shared" ca="1" si="3"/>
        <v>0</v>
      </c>
      <c r="Y33" s="196" t="str">
        <f ca="1">IF(1&lt;='２個別表'!$F33,'２個別表'!$BT33,"")</f>
        <v/>
      </c>
      <c r="Z33" s="196">
        <f ca="1">IF(1&lt;='２個別表'!$F33,'２個別表'!$CE33,0)</f>
        <v>0</v>
      </c>
      <c r="AA33" s="196">
        <f ca="1">IF(OR(0&lt;'２個別表'!$BX33,0&lt;SUM('２個別表'!$CA33:$CB33)),1,0)</f>
        <v>1</v>
      </c>
      <c r="AB33" s="183">
        <f ca="1">IF(1&lt;='２個別表'!$F33,'２個別表'!$BV33,0)</f>
        <v>0</v>
      </c>
      <c r="AC33" s="183" t="str">
        <f ca="1">IF('２個別表'!$BV33&gt;0,IF(AND('２個別表'!$BT33=1,'２個別表'!$CE33="控除不可"),'２個別表'!$BV33,IF(AND('２個別表'!$BT33=1,'２個別表'!$CE33="80%控除対象"),ROUNDUP('２個別表'!$BV33*102/110,0),IF(AND('２個別表'!$BT33=1,'２個別表'!$CE33="全額控除"),ROUNDUP('２個別表'!$BV33*100/110,0),IF(OR('２個別表'!$BT33=2,'２個別表'!$BT33=3),'２個別表'!$BV33,'２個別表'!$BV33)))),"")</f>
        <v/>
      </c>
      <c r="AD33" s="197" t="str">
        <f ca="1">IF('２個別表'!$U33=1,3,IF(AND('２個別表'!$U33=2,AND(19&lt;='２個別表'!$AM33,'２個別表'!$AM33&lt;=23)),2,IF(AND('２個別表'!$U33=2,OR(AND(1&lt;='２個別表'!$AM33,'２個別表'!$AM33&lt;=18),AND(24&lt;='２個別表'!$AM33,'２個別表'!$AM33&lt;=25))),1,"判定不能")))</f>
        <v>判定不能</v>
      </c>
      <c r="AE33" s="206">
        <f t="shared" ca="1" si="4"/>
        <v>0</v>
      </c>
      <c r="AF33" s="180" t="str">
        <f t="shared" ca="1" si="5"/>
        <v/>
      </c>
      <c r="AG33" s="183" t="str">
        <f ca="1">IF(AND($AD33=1,$U33&gt;0,$V33=1),ROUNDDOWN($AC33*1/2-'２個別表'!$CD33*1/2,0),"")</f>
        <v/>
      </c>
      <c r="AH33" s="183" t="str">
        <f t="shared" ca="1" si="25"/>
        <v/>
      </c>
      <c r="AI33" s="208" t="str">
        <f ca="1">IF(AND($AD33=1,$Q33=1),IF($AB33&gt;0,'２個別表'!$BV33-'２個別表'!$BX33-'２個別表'!$CD33-'２個別表'!$CA33-'２個別表'!$CB33-'２個別表'!$CC33,0),"")</f>
        <v/>
      </c>
      <c r="AJ33" s="198">
        <f t="shared" ca="1" si="7"/>
        <v>0</v>
      </c>
      <c r="AK33" s="194" t="str">
        <f ca="1">IF($AD33=1,IF('２個別表'!$AO33=1,1,IF('２個別表'!AO33="","",)),"")</f>
        <v/>
      </c>
      <c r="AL33" s="183" t="str">
        <f ca="1">IF($AJ33=1,IF($AK33=1,'２個別表'!BS33,""),"")</f>
        <v/>
      </c>
      <c r="AM33" s="180" t="str">
        <f t="shared" ca="1" si="8"/>
        <v/>
      </c>
      <c r="AN33" s="199" t="str">
        <f ca="1">IF($AJ33=1,IF($AK33=1,ROUNDDOWN('２個別表'!$BV33-'２個別表'!$BX33-'２個別表'!$CA33-'２個別表'!$CB33-'２個別表'!$CC33-'２個別表'!$CD33,0),""),"")</f>
        <v/>
      </c>
      <c r="AO33" s="198">
        <f t="shared" ca="1" si="0"/>
        <v>0</v>
      </c>
      <c r="AP33" s="194">
        <f t="shared" ca="1" si="9"/>
        <v>0</v>
      </c>
      <c r="AQ33" s="194">
        <f t="shared" ca="1" si="10"/>
        <v>0</v>
      </c>
      <c r="AR33" s="189">
        <f ca="1">IF('２個別表'!$AA33=1,1,0)</f>
        <v>0</v>
      </c>
      <c r="AS33" s="180" t="str">
        <f t="shared" ca="1" si="11"/>
        <v/>
      </c>
      <c r="AT33" s="180" t="str">
        <f t="shared" ca="1" si="12"/>
        <v/>
      </c>
      <c r="AU33" s="208" t="str">
        <f ca="1">IF($AD33=1,IF($AQ33=1,ROUNDDOWN('２個別表'!$BV33-'２個別表'!$BX33-'２個別表'!$CA33-'２個別表'!$CB33-'２個別表'!$CC33-'２個別表'!$CD33,0),""),"")</f>
        <v/>
      </c>
      <c r="AV33" s="350">
        <f t="shared" ca="1" si="13"/>
        <v>0</v>
      </c>
      <c r="AW33" s="360" t="str">
        <f t="shared" ca="1" si="14"/>
        <v>-</v>
      </c>
      <c r="AX33" s="206">
        <f ca="1">IF($AD33=2,IF('２個別表'!$BQ33=1,1,0),0)</f>
        <v>0</v>
      </c>
      <c r="AY33" s="189" t="str">
        <f t="shared" ca="1" si="15"/>
        <v/>
      </c>
      <c r="AZ33" s="368" t="str">
        <f ca="1">IF(AND($AD33=2,$AX33=1),'２個別表'!$BV33-('２個別表'!$BX33+'２個別表'!$CA33+'２個別表'!$CB33+'２個別表'!$CC33+'２個別表'!$CD33),"")</f>
        <v/>
      </c>
      <c r="BA33" s="206">
        <f ca="1">IF($AD33=2,IF('２個別表'!$BQ33&lt;&gt;1,1,0),0)</f>
        <v>0</v>
      </c>
      <c r="BB33" s="363">
        <f t="shared" ca="1" si="16"/>
        <v>0</v>
      </c>
      <c r="BC33" s="183" t="str">
        <f ca="1">IF(AND($AD33=2,$BA33=1),'２個別表'!$BR33,"")</f>
        <v/>
      </c>
      <c r="BD33" s="183" t="str">
        <f t="shared" ca="1" si="17"/>
        <v/>
      </c>
      <c r="BE33" s="183" t="str">
        <f ca="1">IF(AND($AD33=2,$BA33=1),'２個別表'!$BU33-('２個別表'!$BX33+'２個別表'!$CA33+'２個別表'!$CB33+'２個別表'!$CC33+'２個別表'!$CD33),"")</f>
        <v/>
      </c>
      <c r="BF33" s="183" t="str">
        <f ca="1">IF(AND($AD33=2,$BA33=1),'２個別表'!$CA33+'２個別表'!$CB33,"")</f>
        <v/>
      </c>
      <c r="BG33" s="365" t="str">
        <f ca="1">IF($BB33=1,IF(SUM('２個別表'!$BW33,'２個別表'!$CD33*0.5)&lt;='２個別表'!$BV33*0.5,"〇","×"),"")</f>
        <v/>
      </c>
      <c r="BH33" s="364">
        <f t="shared" ca="1" si="18"/>
        <v>0</v>
      </c>
      <c r="BI33" s="207" t="str">
        <f ca="1">IF($AD33=2,IF($AX33=1,IF('２個別表'!$AM33=23,"〇","×"),IF(OR('２個別表'!$AM33&lt;19,'２個別表'!$AM33&gt;23),"",IF($BH33&lt;='２個別表'!$BR33,"〇","×"))),"-")</f>
        <v>-</v>
      </c>
      <c r="BJ33" s="373" t="str">
        <f t="shared" ca="1" si="19"/>
        <v>-</v>
      </c>
      <c r="BK33" s="206">
        <f t="shared" ca="1" si="20"/>
        <v>0</v>
      </c>
      <c r="BL33" s="207" t="str">
        <f ca="1">IF($AD33=3,IF(1&lt;='２個別表'!$F33,IF('２個別表'!$U33=1,"〇","×"),""),"")</f>
        <v/>
      </c>
      <c r="BM33" s="185" t="str">
        <f ca="1">IF(AD33=3,IF(AND(OR('２個別表'!BD33="附帯施設",AND(1&lt;='２個別表'!AM33,'２個別表'!AM33&lt;=3)),'２個別表'!BK33&lt;&gt;"",'２個別表'!BL33&lt;&gt;""),1,IF(AND(OR('２個別表'!BD33="附帯施設",AND(1&lt;='２個別表'!AM33,'２個別表'!AM33&lt;=3)),OR('２個別表'!BK33="",'２個別表'!BL33="")),"×",0)),"")</f>
        <v/>
      </c>
      <c r="BN33" s="207" t="str">
        <f ca="1">IF($AD33=3,IF('２個別表'!$BV33&gt;=500000,"〇","×"),"")</f>
        <v/>
      </c>
      <c r="BO33" s="180" t="str">
        <f ca="1">IF(AD33=3,'２個別表'!BW33,"")</f>
        <v/>
      </c>
      <c r="BP33" s="180" t="str">
        <f ca="1">IF(AD33=3,IF(COUNTIF('２個別表'!$X$11:'２個別表'!X33,'２個別表'!X33)=1,BO33,SUMIF('２個別表'!$X$11:$X$239,'２個別表'!X33,$BO$11:$BO$239)),"")</f>
        <v/>
      </c>
      <c r="BQ33" s="189" t="str">
        <f t="shared" ca="1" si="26"/>
        <v/>
      </c>
      <c r="BR33" s="183" t="str">
        <f t="shared" ca="1" si="22"/>
        <v/>
      </c>
      <c r="BS33" s="427" t="str">
        <f ca="1">IF($AD33=3,'２個別表'!$BV33-('２個別表'!$BX33+'２個別表'!$CA33+'２個別表'!$CB33+'２個別表'!$CC33+'２個別表'!$CD33),"")</f>
        <v/>
      </c>
      <c r="BT33" s="430">
        <f t="shared" ca="1" si="27"/>
        <v>0</v>
      </c>
      <c r="BU33" s="424" t="str">
        <f t="shared" ca="1" si="23"/>
        <v/>
      </c>
    </row>
    <row r="34" spans="2:73" x14ac:dyDescent="0.15">
      <c r="B34" s="198">
        <f>'２個別表'!O34</f>
        <v>0</v>
      </c>
      <c r="C34" s="183" t="str">
        <f>'２個別表'!$P34</f>
        <v>石川県</v>
      </c>
      <c r="D34" s="183" t="str">
        <f ca="1">'２個別表'!$Q34</f>
        <v/>
      </c>
      <c r="E34" s="183" t="str">
        <f ca="1">'２個別表'!$R34</f>
        <v/>
      </c>
      <c r="F34" s="207" t="str">
        <f ca="1">'２個別表'!$U34</f>
        <v/>
      </c>
      <c r="G34" s="207" t="str">
        <f ca="1">IF($F34=1,IF(SUM(#REF!)=0,"×","〇"),"")</f>
        <v/>
      </c>
      <c r="H34" s="207" t="str">
        <f ca="1">IF('２個別表'!$U34=1,IF('２個別表'!$Y34=1,"〇","×"),IF(AND(2&lt;='２個別表'!$Y34,'２個別表'!$Y34&lt;=5),"〇","×"))</f>
        <v>×</v>
      </c>
      <c r="I34" s="207" t="str">
        <f t="shared" ca="1" si="1"/>
        <v>×</v>
      </c>
      <c r="J34" s="183" t="str">
        <f ca="1">'２個別表'!$X34</f>
        <v/>
      </c>
      <c r="K34" s="183">
        <f ca="1">'２個別表'!$AI34</f>
        <v>0</v>
      </c>
      <c r="L34" s="183" t="str">
        <f ca="1">IF('２個別表'!$AJ34=1,1,"")</f>
        <v/>
      </c>
      <c r="M34" s="183" t="str">
        <f ca="1">IF('２個別表'!$AJ34="","",IF('２個別表'!$AJ34=1,IF(OR('２個別表'!$AK34=1,'２個別表'!$AL34=1),"〇","×")))</f>
        <v/>
      </c>
      <c r="N34" s="180" t="str">
        <f ca="1">'２個別表'!AR34</f>
        <v/>
      </c>
      <c r="O34" s="196" t="str">
        <f ca="1">IF(1&lt;='２個別表'!$F34,IF(AND(1&lt;='２個別表'!$AM34,'２個別表'!$AM34&lt;=3),1,0),"")</f>
        <v/>
      </c>
      <c r="P34" s="207">
        <f ca="1">IF($O34=1,IF(AND('２個別表'!$BD34&lt;&gt;"",AND('２個別表'!$BG34&lt;&gt;1,'２個別表'!$BH34)),0,1),0)</f>
        <v>0</v>
      </c>
      <c r="Q34" s="196">
        <f ca="1">IF('２個別表'!$BD34&lt;&gt;"",1,0)</f>
        <v>0</v>
      </c>
      <c r="R34" s="196" t="str">
        <f ca="1">IF($Q34=1,IF('２個別表'!$BG34=1,1,0),"")</f>
        <v/>
      </c>
      <c r="S34" s="196" t="str">
        <f ca="1">IF($R34=1,IF('２個別表'!$BH34&lt;&gt;"","〇","×"),"")</f>
        <v/>
      </c>
      <c r="T34" s="196" t="str">
        <f t="shared" ca="1" si="2"/>
        <v/>
      </c>
      <c r="U34" s="340">
        <f ca="1">IF('２個別表'!$BF34&gt;0,'２個別表'!$BF34,0)</f>
        <v>0</v>
      </c>
      <c r="V34" s="196">
        <f ca="1">IF('２個別表'!$BH34&lt;&gt;"",1,0)</f>
        <v>0</v>
      </c>
      <c r="W34" s="182">
        <f ca="1">IF(AND($Q34=1,$V34=1),'２個別表'!$CD34,0)</f>
        <v>0</v>
      </c>
      <c r="X34" s="195">
        <f t="shared" ca="1" si="3"/>
        <v>0</v>
      </c>
      <c r="Y34" s="196" t="str">
        <f ca="1">IF(1&lt;='２個別表'!$F34,'２個別表'!$BT34,"")</f>
        <v/>
      </c>
      <c r="Z34" s="196">
        <f ca="1">IF(1&lt;='２個別表'!$F34,'２個別表'!$CE34,0)</f>
        <v>0</v>
      </c>
      <c r="AA34" s="196">
        <f ca="1">IF(OR(0&lt;'２個別表'!$BX34,0&lt;SUM('２個別表'!$CA34:$CB34)),1,0)</f>
        <v>1</v>
      </c>
      <c r="AB34" s="183">
        <f ca="1">IF(1&lt;='２個別表'!$F34,'２個別表'!$BV34,0)</f>
        <v>0</v>
      </c>
      <c r="AC34" s="183" t="str">
        <f ca="1">IF('２個別表'!$BV34&gt;0,IF(AND('２個別表'!$BT34=1,'２個別表'!$CE34="控除不可"),'２個別表'!$BV34,IF(AND('２個別表'!$BT34=1,'２個別表'!$CE34="80%控除対象"),ROUNDUP('２個別表'!$BV34*102/110,0),IF(AND('２個別表'!$BT34=1,'２個別表'!$CE34="全額控除"),ROUNDUP('２個別表'!$BV34*100/110,0),IF(OR('２個別表'!$BT34=2,'２個別表'!$BT34=3),'２個別表'!$BV34,'２個別表'!$BV34)))),"")</f>
        <v/>
      </c>
      <c r="AD34" s="197" t="str">
        <f ca="1">IF('２個別表'!$U34=1,3,IF(AND('２個別表'!$U34=2,AND(19&lt;='２個別表'!$AM34,'２個別表'!$AM34&lt;=23)),2,IF(AND('２個別表'!$U34=2,OR(AND(1&lt;='２個別表'!$AM34,'２個別表'!$AM34&lt;=18),AND(24&lt;='２個別表'!$AM34,'２個別表'!$AM34&lt;=25))),1,"判定不能")))</f>
        <v>判定不能</v>
      </c>
      <c r="AE34" s="206">
        <f t="shared" ca="1" si="4"/>
        <v>0</v>
      </c>
      <c r="AF34" s="180" t="str">
        <f t="shared" ca="1" si="5"/>
        <v/>
      </c>
      <c r="AG34" s="183" t="str">
        <f ca="1">IF(AND($AD34=1,$U34&gt;0,$V34=1),ROUNDDOWN($AC34*1/2-'２個別表'!$CD34*1/2,0),"")</f>
        <v/>
      </c>
      <c r="AH34" s="183" t="str">
        <f t="shared" ca="1" si="25"/>
        <v/>
      </c>
      <c r="AI34" s="208" t="str">
        <f ca="1">IF(AND($AD34=1,$Q34=1),IF($AB34&gt;0,'２個別表'!$BV34-'２個別表'!$BX34-'２個別表'!$CD34-'２個別表'!$CA34-'２個別表'!$CB34-'２個別表'!$CC34,0),"")</f>
        <v/>
      </c>
      <c r="AJ34" s="198">
        <f t="shared" ca="1" si="7"/>
        <v>0</v>
      </c>
      <c r="AK34" s="194" t="str">
        <f ca="1">IF($AD34=1,IF('２個別表'!$AO34=1,1,IF('２個別表'!AO34="","",)),"")</f>
        <v/>
      </c>
      <c r="AL34" s="183" t="str">
        <f ca="1">IF($AJ34=1,IF($AK34=1,'２個別表'!BS34,""),"")</f>
        <v/>
      </c>
      <c r="AM34" s="180" t="str">
        <f t="shared" ca="1" si="8"/>
        <v/>
      </c>
      <c r="AN34" s="199" t="str">
        <f ca="1">IF($AJ34=1,IF($AK34=1,ROUNDDOWN('２個別表'!$BV34-'２個別表'!$BX34-'２個別表'!$CA34-'２個別表'!$CB34-'２個別表'!$CC34-'２個別表'!$CD34,0),""),"")</f>
        <v/>
      </c>
      <c r="AO34" s="198">
        <f t="shared" ca="1" si="0"/>
        <v>0</v>
      </c>
      <c r="AP34" s="194">
        <f t="shared" ca="1" si="9"/>
        <v>0</v>
      </c>
      <c r="AQ34" s="194">
        <f t="shared" ca="1" si="10"/>
        <v>0</v>
      </c>
      <c r="AR34" s="189">
        <f ca="1">IF('２個別表'!$AA34=1,1,0)</f>
        <v>0</v>
      </c>
      <c r="AS34" s="180" t="str">
        <f t="shared" ca="1" si="11"/>
        <v/>
      </c>
      <c r="AT34" s="180" t="str">
        <f t="shared" ca="1" si="12"/>
        <v/>
      </c>
      <c r="AU34" s="208" t="str">
        <f ca="1">IF($AD34=1,IF($AQ34=1,ROUNDDOWN('２個別表'!$BV34-'２個別表'!$BX34-'２個別表'!$CA34-'２個別表'!$CB34-'２個別表'!$CC34-'２個別表'!$CD34,0),""),"")</f>
        <v/>
      </c>
      <c r="AV34" s="350">
        <f t="shared" ca="1" si="13"/>
        <v>0</v>
      </c>
      <c r="AW34" s="360" t="str">
        <f t="shared" ca="1" si="14"/>
        <v>-</v>
      </c>
      <c r="AX34" s="206">
        <f ca="1">IF($AD34=2,IF('２個別表'!$BQ34=1,1,0),0)</f>
        <v>0</v>
      </c>
      <c r="AY34" s="189" t="str">
        <f t="shared" ca="1" si="15"/>
        <v/>
      </c>
      <c r="AZ34" s="368" t="str">
        <f ca="1">IF(AND($AD34=2,$AX34=1),'２個別表'!$BV34-('２個別表'!$BX34+'２個別表'!$CA34+'２個別表'!$CB34+'２個別表'!$CC34+'２個別表'!$CD34),"")</f>
        <v/>
      </c>
      <c r="BA34" s="206">
        <f ca="1">IF($AD34=2,IF('２個別表'!$BQ34&lt;&gt;1,1,0),0)</f>
        <v>0</v>
      </c>
      <c r="BB34" s="363">
        <f t="shared" ca="1" si="16"/>
        <v>0</v>
      </c>
      <c r="BC34" s="183" t="str">
        <f ca="1">IF(AND($AD34=2,$BA34=1),'２個別表'!$BR34,"")</f>
        <v/>
      </c>
      <c r="BD34" s="183" t="str">
        <f t="shared" ca="1" si="17"/>
        <v/>
      </c>
      <c r="BE34" s="183" t="str">
        <f ca="1">IF(AND($AD34=2,$BA34=1),'２個別表'!$BU34-('２個別表'!$BX34+'２個別表'!$CA34+'２個別表'!$CB34+'２個別表'!$CC34+'２個別表'!$CD34),"")</f>
        <v/>
      </c>
      <c r="BF34" s="183" t="str">
        <f ca="1">IF(AND($AD34=2,$BA34=1),'２個別表'!$CA34+'２個別表'!$CB34,"")</f>
        <v/>
      </c>
      <c r="BG34" s="365" t="str">
        <f ca="1">IF($BB34=1,IF(SUM('２個別表'!$BW34,'２個別表'!$CD34*0.5)&lt;='２個別表'!$BV34*0.5,"〇","×"),"")</f>
        <v/>
      </c>
      <c r="BH34" s="364">
        <f t="shared" ca="1" si="18"/>
        <v>0</v>
      </c>
      <c r="BI34" s="207" t="str">
        <f ca="1">IF($AD34=2,IF($AX34=1,IF('２個別表'!$AM34=23,"〇","×"),IF(OR('２個別表'!$AM34&lt;19,'２個別表'!$AM34&gt;23),"",IF($BH34&lt;='２個別表'!$BR34,"〇","×"))),"-")</f>
        <v>-</v>
      </c>
      <c r="BJ34" s="373" t="str">
        <f t="shared" ca="1" si="19"/>
        <v>-</v>
      </c>
      <c r="BK34" s="206">
        <f t="shared" ca="1" si="20"/>
        <v>0</v>
      </c>
      <c r="BL34" s="207" t="str">
        <f ca="1">IF($AD34=3,IF(1&lt;='２個別表'!$F34,IF('２個別表'!$U34=1,"〇","×"),""),"")</f>
        <v/>
      </c>
      <c r="BM34" s="185" t="str">
        <f ca="1">IF(AD34=3,IF(AND(OR('２個別表'!BD34="附帯施設",AND(1&lt;='２個別表'!AM34,'２個別表'!AM34&lt;=3)),'２個別表'!BK34&lt;&gt;"",'２個別表'!BL34&lt;&gt;""),1,IF(AND(OR('２個別表'!BD34="附帯施設",AND(1&lt;='２個別表'!AM34,'２個別表'!AM34&lt;=3)),OR('２個別表'!BK34="",'２個別表'!BL34="")),"×",0)),"")</f>
        <v/>
      </c>
      <c r="BN34" s="207" t="str">
        <f ca="1">IF($AD34=3,IF('２個別表'!$BV34&gt;=500000,"〇","×"),"")</f>
        <v/>
      </c>
      <c r="BO34" s="180" t="str">
        <f ca="1">IF(AD34=3,'２個別表'!BW34,"")</f>
        <v/>
      </c>
      <c r="BP34" s="180" t="str">
        <f ca="1">IF(AD34=3,IF(COUNTIF('２個別表'!$X$11:'２個別表'!X34,'２個別表'!X34)=1,BO34,SUMIF('２個別表'!$X$11:$X$239,'２個別表'!X34,$BO$11:$BO$239)),"")</f>
        <v/>
      </c>
      <c r="BQ34" s="189" t="str">
        <f t="shared" ca="1" si="26"/>
        <v/>
      </c>
      <c r="BR34" s="183" t="str">
        <f t="shared" ca="1" si="22"/>
        <v/>
      </c>
      <c r="BS34" s="427" t="str">
        <f ca="1">IF($AD34=3,'２個別表'!$BV34-('２個別表'!$BX34+'２個別表'!$CA34+'２個別表'!$CB34+'２個別表'!$CC34+'２個別表'!$CD34),"")</f>
        <v/>
      </c>
      <c r="BT34" s="430">
        <f t="shared" ca="1" si="27"/>
        <v>0</v>
      </c>
      <c r="BU34" s="424" t="str">
        <f t="shared" ca="1" si="23"/>
        <v/>
      </c>
    </row>
    <row r="35" spans="2:73" x14ac:dyDescent="0.15">
      <c r="B35" s="198">
        <f>'２個別表'!O35</f>
        <v>0</v>
      </c>
      <c r="C35" s="183" t="str">
        <f>'２個別表'!$P35</f>
        <v>石川県</v>
      </c>
      <c r="D35" s="183" t="str">
        <f ca="1">'２個別表'!$Q35</f>
        <v/>
      </c>
      <c r="E35" s="183" t="str">
        <f ca="1">'２個別表'!$R35</f>
        <v/>
      </c>
      <c r="F35" s="207" t="str">
        <f ca="1">'２個別表'!$U35</f>
        <v/>
      </c>
      <c r="G35" s="207" t="str">
        <f ca="1">IF($F35=1,IF(SUM(#REF!)=0,"×","〇"),"")</f>
        <v/>
      </c>
      <c r="H35" s="207" t="str">
        <f ca="1">IF('２個別表'!$U35=1,IF('２個別表'!$Y35=1,"〇","×"),IF(AND(2&lt;='２個別表'!$Y35,'２個別表'!$Y35&lt;=5),"〇","×"))</f>
        <v>×</v>
      </c>
      <c r="I35" s="207" t="str">
        <f t="shared" ca="1" si="1"/>
        <v>×</v>
      </c>
      <c r="J35" s="183" t="str">
        <f ca="1">'２個別表'!$X35</f>
        <v/>
      </c>
      <c r="K35" s="183">
        <f ca="1">'２個別表'!$AI35</f>
        <v>0</v>
      </c>
      <c r="L35" s="183" t="str">
        <f ca="1">IF('２個別表'!$AJ35=1,1,"")</f>
        <v/>
      </c>
      <c r="M35" s="183" t="str">
        <f ca="1">IF('２個別表'!$AJ35="","",IF('２個別表'!$AJ35=1,IF(OR('２個別表'!$AK35=1,'２個別表'!$AL35=1),"〇","×")))</f>
        <v/>
      </c>
      <c r="N35" s="180" t="str">
        <f ca="1">'２個別表'!AR35</f>
        <v/>
      </c>
      <c r="O35" s="196" t="str">
        <f ca="1">IF(1&lt;='２個別表'!$F35,IF(AND(1&lt;='２個別表'!$AM35,'２個別表'!$AM35&lt;=3),1,0),"")</f>
        <v/>
      </c>
      <c r="P35" s="207">
        <f ca="1">IF($O35=1,IF(AND('２個別表'!$BD35&lt;&gt;"",AND('２個別表'!$BG35&lt;&gt;1,'２個別表'!$BH35)),0,1),0)</f>
        <v>0</v>
      </c>
      <c r="Q35" s="196">
        <f ca="1">IF('２個別表'!$BD35&lt;&gt;"",1,0)</f>
        <v>0</v>
      </c>
      <c r="R35" s="196" t="str">
        <f ca="1">IF($Q35=1,IF('２個別表'!$BG35=1,1,0),"")</f>
        <v/>
      </c>
      <c r="S35" s="196" t="str">
        <f ca="1">IF($R35=1,IF('２個別表'!$BH35&lt;&gt;"","〇","×"),"")</f>
        <v/>
      </c>
      <c r="T35" s="196" t="str">
        <f t="shared" ca="1" si="2"/>
        <v/>
      </c>
      <c r="U35" s="340">
        <f ca="1">IF('２個別表'!$BF35&gt;0,'２個別表'!$BF35,0)</f>
        <v>0</v>
      </c>
      <c r="V35" s="196">
        <f ca="1">IF('２個別表'!$BH35&lt;&gt;"",1,0)</f>
        <v>0</v>
      </c>
      <c r="W35" s="182">
        <f ca="1">IF(AND($Q35=1,$V35=1),'２個別表'!$CD35,0)</f>
        <v>0</v>
      </c>
      <c r="X35" s="195">
        <f t="shared" ca="1" si="3"/>
        <v>0</v>
      </c>
      <c r="Y35" s="196" t="str">
        <f ca="1">IF(1&lt;='２個別表'!$F35,'２個別表'!$BT35,"")</f>
        <v/>
      </c>
      <c r="Z35" s="196">
        <f ca="1">IF(1&lt;='２個別表'!$F35,'２個別表'!$CE35,0)</f>
        <v>0</v>
      </c>
      <c r="AA35" s="196">
        <f ca="1">IF(OR(0&lt;'２個別表'!$BX35,0&lt;SUM('２個別表'!$CA35:$CB35)),1,0)</f>
        <v>1</v>
      </c>
      <c r="AB35" s="183">
        <f ca="1">IF(1&lt;='２個別表'!$F35,'２個別表'!$BV35,0)</f>
        <v>0</v>
      </c>
      <c r="AC35" s="183" t="str">
        <f ca="1">IF('２個別表'!$BV35&gt;0,IF(AND('２個別表'!$BT35=1,'２個別表'!$CE35="控除不可"),'２個別表'!$BV35,IF(AND('２個別表'!$BT35=1,'２個別表'!$CE35="80%控除対象"),ROUNDUP('２個別表'!$BV35*102/110,0),IF(AND('２個別表'!$BT35=1,'２個別表'!$CE35="全額控除"),ROUNDUP('２個別表'!$BV35*100/110,0),IF(OR('２個別表'!$BT35=2,'２個別表'!$BT35=3),'２個別表'!$BV35,'２個別表'!$BV35)))),"")</f>
        <v/>
      </c>
      <c r="AD35" s="197" t="str">
        <f ca="1">IF('２個別表'!$U35=1,3,IF(AND('２個別表'!$U35=2,AND(19&lt;='２個別表'!$AM35,'２個別表'!$AM35&lt;=23)),2,IF(AND('２個別表'!$U35=2,OR(AND(1&lt;='２個別表'!$AM35,'２個別表'!$AM35&lt;=18),AND(24&lt;='２個別表'!$AM35,'２個別表'!$AM35&lt;=25))),1,"判定不能")))</f>
        <v>判定不能</v>
      </c>
      <c r="AE35" s="206">
        <f t="shared" ca="1" si="4"/>
        <v>0</v>
      </c>
      <c r="AF35" s="180" t="str">
        <f t="shared" ca="1" si="5"/>
        <v/>
      </c>
      <c r="AG35" s="183" t="str">
        <f ca="1">IF(AND($AD35=1,$U35&gt;0,$V35=1),ROUNDDOWN($AC35*1/2-'２個別表'!$CD35*1/2,0),"")</f>
        <v/>
      </c>
      <c r="AH35" s="183" t="str">
        <f t="shared" ca="1" si="25"/>
        <v/>
      </c>
      <c r="AI35" s="208" t="str">
        <f ca="1">IF(AND($AD35=1,$Q35=1),IF($AB35&gt;0,'２個別表'!$BV35-'２個別表'!$BX35-'２個別表'!$CD35-'２個別表'!$CA35-'２個別表'!$CB35-'２個別表'!$CC35,0),"")</f>
        <v/>
      </c>
      <c r="AJ35" s="198">
        <f t="shared" ca="1" si="7"/>
        <v>0</v>
      </c>
      <c r="AK35" s="194" t="str">
        <f ca="1">IF($AD35=1,IF('２個別表'!$AO35=1,1,IF('２個別表'!AO35="","",)),"")</f>
        <v/>
      </c>
      <c r="AL35" s="183" t="str">
        <f ca="1">IF($AJ35=1,IF($AK35=1,'２個別表'!BS35,""),"")</f>
        <v/>
      </c>
      <c r="AM35" s="180" t="str">
        <f t="shared" ca="1" si="8"/>
        <v/>
      </c>
      <c r="AN35" s="199" t="str">
        <f ca="1">IF($AJ35=1,IF($AK35=1,ROUNDDOWN('２個別表'!$BV35-'２個別表'!$BX35-'２個別表'!$CA35-'２個別表'!$CB35-'２個別表'!$CC35-'２個別表'!$CD35,0),""),"")</f>
        <v/>
      </c>
      <c r="AO35" s="198">
        <f t="shared" ca="1" si="0"/>
        <v>0</v>
      </c>
      <c r="AP35" s="194">
        <f t="shared" ca="1" si="9"/>
        <v>0</v>
      </c>
      <c r="AQ35" s="194">
        <f t="shared" ca="1" si="10"/>
        <v>0</v>
      </c>
      <c r="AR35" s="189">
        <f ca="1">IF('２個別表'!$AA35=1,1,0)</f>
        <v>0</v>
      </c>
      <c r="AS35" s="180" t="str">
        <f t="shared" ca="1" si="11"/>
        <v/>
      </c>
      <c r="AT35" s="180" t="str">
        <f t="shared" ca="1" si="12"/>
        <v/>
      </c>
      <c r="AU35" s="208" t="str">
        <f ca="1">IF($AD35=1,IF($AQ35=1,ROUNDDOWN('２個別表'!$BV35-'２個別表'!$BX35-'２個別表'!$CA35-'２個別表'!$CB35-'２個別表'!$CC35-'２個別表'!$CD35,0),""),"")</f>
        <v/>
      </c>
      <c r="AV35" s="350">
        <f t="shared" ca="1" si="13"/>
        <v>0</v>
      </c>
      <c r="AW35" s="360" t="str">
        <f t="shared" ca="1" si="14"/>
        <v>-</v>
      </c>
      <c r="AX35" s="206">
        <f ca="1">IF($AD35=2,IF('２個別表'!$BQ35=1,1,0),0)</f>
        <v>0</v>
      </c>
      <c r="AY35" s="189" t="str">
        <f t="shared" ca="1" si="15"/>
        <v/>
      </c>
      <c r="AZ35" s="368" t="str">
        <f ca="1">IF(AND($AD35=2,$AX35=1),'２個別表'!$BV35-('２個別表'!$BX35+'２個別表'!$CA35+'２個別表'!$CB35+'２個別表'!$CC35+'２個別表'!$CD35),"")</f>
        <v/>
      </c>
      <c r="BA35" s="206">
        <f ca="1">IF($AD35=2,IF('２個別表'!$BQ35&lt;&gt;1,1,0),0)</f>
        <v>0</v>
      </c>
      <c r="BB35" s="363">
        <f t="shared" ca="1" si="16"/>
        <v>0</v>
      </c>
      <c r="BC35" s="183" t="str">
        <f ca="1">IF(AND($AD35=2,$BA35=1),'２個別表'!$BR35,"")</f>
        <v/>
      </c>
      <c r="BD35" s="183" t="str">
        <f t="shared" ca="1" si="17"/>
        <v/>
      </c>
      <c r="BE35" s="183" t="str">
        <f ca="1">IF(AND($AD35=2,$BA35=1),'２個別表'!$BU35-('２個別表'!$BX35+'２個別表'!$CA35+'２個別表'!$CB35+'２個別表'!$CC35+'２個別表'!$CD35),"")</f>
        <v/>
      </c>
      <c r="BF35" s="183" t="str">
        <f ca="1">IF(AND($AD35=2,$BA35=1),'２個別表'!$CA35+'２個別表'!$CB35,"")</f>
        <v/>
      </c>
      <c r="BG35" s="365" t="str">
        <f ca="1">IF($BB35=1,IF(SUM('２個別表'!$BW35,'２個別表'!$CD35*0.5)&lt;='２個別表'!$BV35*0.5,"〇","×"),"")</f>
        <v/>
      </c>
      <c r="BH35" s="364">
        <f t="shared" ca="1" si="18"/>
        <v>0</v>
      </c>
      <c r="BI35" s="207" t="str">
        <f ca="1">IF($AD35=2,IF($AX35=1,IF('２個別表'!$AM35=23,"〇","×"),IF(OR('２個別表'!$AM35&lt;19,'２個別表'!$AM35&gt;23),"",IF($BH35&lt;='２個別表'!$BR35,"〇","×"))),"-")</f>
        <v>-</v>
      </c>
      <c r="BJ35" s="373" t="str">
        <f t="shared" ca="1" si="19"/>
        <v>-</v>
      </c>
      <c r="BK35" s="206">
        <f t="shared" ca="1" si="20"/>
        <v>0</v>
      </c>
      <c r="BL35" s="207" t="str">
        <f ca="1">IF($AD35=3,IF(1&lt;='２個別表'!$F35,IF('２個別表'!$U35=1,"〇","×"),""),"")</f>
        <v/>
      </c>
      <c r="BM35" s="185" t="str">
        <f ca="1">IF(AD35=3,IF(AND(OR('２個別表'!BD35="附帯施設",AND(1&lt;='２個別表'!AM35,'２個別表'!AM35&lt;=3)),'２個別表'!BK35&lt;&gt;"",'２個別表'!BL35&lt;&gt;""),1,IF(AND(OR('２個別表'!BD35="附帯施設",AND(1&lt;='２個別表'!AM35,'２個別表'!AM35&lt;=3)),OR('２個別表'!BK35="",'２個別表'!BL35="")),"×",0)),"")</f>
        <v/>
      </c>
      <c r="BN35" s="207" t="str">
        <f ca="1">IF($AD35=3,IF('２個別表'!$BV35&gt;=500000,"〇","×"),"")</f>
        <v/>
      </c>
      <c r="BO35" s="180" t="str">
        <f ca="1">IF(AD35=3,'２個別表'!BW35,"")</f>
        <v/>
      </c>
      <c r="BP35" s="180" t="str">
        <f ca="1">IF(AD35=3,IF(COUNTIF('２個別表'!$X$11:'２個別表'!X35,'２個別表'!X35)=1,BO35,SUMIF('２個別表'!$X$11:$X$239,'２個別表'!X35,$BO$11:$BO$239)),"")</f>
        <v/>
      </c>
      <c r="BQ35" s="189" t="str">
        <f t="shared" ca="1" si="26"/>
        <v/>
      </c>
      <c r="BR35" s="183" t="str">
        <f t="shared" ca="1" si="22"/>
        <v/>
      </c>
      <c r="BS35" s="427" t="str">
        <f ca="1">IF($AD35=3,'２個別表'!$BV35-('２個別表'!$BX35+'２個別表'!$CA35+'２個別表'!$CB35+'２個別表'!$CC35+'２個別表'!$CD35),"")</f>
        <v/>
      </c>
      <c r="BT35" s="430">
        <f t="shared" ca="1" si="27"/>
        <v>0</v>
      </c>
      <c r="BU35" s="424" t="str">
        <f t="shared" ca="1" si="23"/>
        <v/>
      </c>
    </row>
    <row r="36" spans="2:73" x14ac:dyDescent="0.15">
      <c r="B36" s="198">
        <f>'２個別表'!O36</f>
        <v>0</v>
      </c>
      <c r="C36" s="183" t="str">
        <f>'２個別表'!$P36</f>
        <v>石川県</v>
      </c>
      <c r="D36" s="183" t="str">
        <f ca="1">'２個別表'!$Q36</f>
        <v/>
      </c>
      <c r="E36" s="183" t="str">
        <f ca="1">'２個別表'!$R36</f>
        <v/>
      </c>
      <c r="F36" s="207" t="str">
        <f ca="1">'２個別表'!$U36</f>
        <v/>
      </c>
      <c r="G36" s="207" t="str">
        <f ca="1">IF($F36=1,IF(SUM(#REF!)=0,"×","〇"),"")</f>
        <v/>
      </c>
      <c r="H36" s="207" t="str">
        <f ca="1">IF('２個別表'!$U36=1,IF('２個別表'!$Y36=1,"〇","×"),IF(AND(2&lt;='２個別表'!$Y36,'２個別表'!$Y36&lt;=5),"〇","×"))</f>
        <v>×</v>
      </c>
      <c r="I36" s="207" t="str">
        <f t="shared" ca="1" si="1"/>
        <v>×</v>
      </c>
      <c r="J36" s="183" t="str">
        <f ca="1">'２個別表'!$X36</f>
        <v/>
      </c>
      <c r="K36" s="183">
        <f ca="1">'２個別表'!$AI36</f>
        <v>0</v>
      </c>
      <c r="L36" s="183" t="str">
        <f ca="1">IF('２個別表'!$AJ36=1,1,"")</f>
        <v/>
      </c>
      <c r="M36" s="183" t="str">
        <f ca="1">IF('２個別表'!$AJ36="","",IF('２個別表'!$AJ36=1,IF(OR('２個別表'!$AK36=1,'２個別表'!$AL36=1),"〇","×")))</f>
        <v/>
      </c>
      <c r="N36" s="180" t="str">
        <f ca="1">'２個別表'!AR36</f>
        <v/>
      </c>
      <c r="O36" s="196" t="str">
        <f ca="1">IF(1&lt;='２個別表'!$F36,IF(AND(1&lt;='２個別表'!$AM36,'２個別表'!$AM36&lt;=3),1,0),"")</f>
        <v/>
      </c>
      <c r="P36" s="207">
        <f ca="1">IF($O36=1,IF(AND('２個別表'!$BD36&lt;&gt;"",AND('２個別表'!$BG36&lt;&gt;1,'２個別表'!$BH36)),0,1),0)</f>
        <v>0</v>
      </c>
      <c r="Q36" s="196">
        <f ca="1">IF('２個別表'!$BD36&lt;&gt;"",1,0)</f>
        <v>0</v>
      </c>
      <c r="R36" s="196" t="str">
        <f ca="1">IF($Q36=1,IF('２個別表'!$BG36=1,1,0),"")</f>
        <v/>
      </c>
      <c r="S36" s="196" t="str">
        <f ca="1">IF($R36=1,IF('２個別表'!$BH36&lt;&gt;"","〇","×"),"")</f>
        <v/>
      </c>
      <c r="T36" s="196" t="str">
        <f t="shared" ca="1" si="2"/>
        <v/>
      </c>
      <c r="U36" s="340">
        <f ca="1">IF('２個別表'!$BF36&gt;0,'２個別表'!$BF36,0)</f>
        <v>0</v>
      </c>
      <c r="V36" s="196">
        <f ca="1">IF('２個別表'!$BH36&lt;&gt;"",1,0)</f>
        <v>0</v>
      </c>
      <c r="W36" s="182">
        <f ca="1">IF(AND($Q36=1,$V36=1),'２個別表'!$CD36,0)</f>
        <v>0</v>
      </c>
      <c r="X36" s="195">
        <f t="shared" ca="1" si="3"/>
        <v>0</v>
      </c>
      <c r="Y36" s="196" t="str">
        <f ca="1">IF(1&lt;='２個別表'!$F36,'２個別表'!$BT36,"")</f>
        <v/>
      </c>
      <c r="Z36" s="196">
        <f ca="1">IF(1&lt;='２個別表'!$F36,'２個別表'!$CE36,0)</f>
        <v>0</v>
      </c>
      <c r="AA36" s="196">
        <f ca="1">IF(OR(0&lt;'２個別表'!$BX36,0&lt;SUM('２個別表'!$CA36:$CB36)),1,0)</f>
        <v>1</v>
      </c>
      <c r="AB36" s="183">
        <f ca="1">IF(1&lt;='２個別表'!$F36,'２個別表'!$BV36,0)</f>
        <v>0</v>
      </c>
      <c r="AC36" s="183" t="str">
        <f ca="1">IF('２個別表'!$BV36&gt;0,IF(AND('２個別表'!$BT36=1,'２個別表'!$CE36="控除不可"),'２個別表'!$BV36,IF(AND('２個別表'!$BT36=1,'２個別表'!$CE36="80%控除対象"),ROUNDUP('２個別表'!$BV36*102/110,0),IF(AND('２個別表'!$BT36=1,'２個別表'!$CE36="全額控除"),ROUNDUP('２個別表'!$BV36*100/110,0),IF(OR('２個別表'!$BT36=2,'２個別表'!$BT36=3),'２個別表'!$BV36,'２個別表'!$BV36)))),"")</f>
        <v/>
      </c>
      <c r="AD36" s="197" t="str">
        <f ca="1">IF('２個別表'!$U36=1,3,IF(AND('２個別表'!$U36=2,AND(19&lt;='２個別表'!$AM36,'２個別表'!$AM36&lt;=23)),2,IF(AND('２個別表'!$U36=2,OR(AND(1&lt;='２個別表'!$AM36,'２個別表'!$AM36&lt;=18),AND(24&lt;='２個別表'!$AM36,'２個別表'!$AM36&lt;=25))),1,"判定不能")))</f>
        <v>判定不能</v>
      </c>
      <c r="AE36" s="206">
        <f t="shared" ca="1" si="4"/>
        <v>0</v>
      </c>
      <c r="AF36" s="180" t="str">
        <f t="shared" ca="1" si="5"/>
        <v/>
      </c>
      <c r="AG36" s="183" t="str">
        <f ca="1">IF(AND($AD36=1,$U36&gt;0,$V36=1),ROUNDDOWN($AC36*1/2-'２個別表'!$CD36*1/2,0),"")</f>
        <v/>
      </c>
      <c r="AH36" s="183" t="str">
        <f t="shared" ca="1" si="25"/>
        <v/>
      </c>
      <c r="AI36" s="208" t="str">
        <f ca="1">IF(AND($AD36=1,$Q36=1),IF($AB36&gt;0,'２個別表'!$BV36-'２個別表'!$BX36-'２個別表'!$CD36-'２個別表'!$CA36-'２個別表'!$CB36-'２個別表'!$CC36,0),"")</f>
        <v/>
      </c>
      <c r="AJ36" s="198">
        <f t="shared" ca="1" si="7"/>
        <v>0</v>
      </c>
      <c r="AK36" s="194" t="str">
        <f ca="1">IF($AD36=1,IF('２個別表'!$AO36=1,1,IF('２個別表'!AO36="","",)),"")</f>
        <v/>
      </c>
      <c r="AL36" s="183" t="str">
        <f ca="1">IF($AJ36=1,IF($AK36=1,'２個別表'!BS36,""),"")</f>
        <v/>
      </c>
      <c r="AM36" s="180" t="str">
        <f t="shared" ca="1" si="8"/>
        <v/>
      </c>
      <c r="AN36" s="199" t="str">
        <f ca="1">IF($AJ36=1,IF($AK36=1,ROUNDDOWN('２個別表'!$BV36-'２個別表'!$BX36-'２個別表'!$CA36-'２個別表'!$CB36-'２個別表'!$CC36-'２個別表'!$CD36,0),""),"")</f>
        <v/>
      </c>
      <c r="AO36" s="198">
        <f t="shared" ca="1" si="0"/>
        <v>0</v>
      </c>
      <c r="AP36" s="194">
        <f t="shared" ca="1" si="9"/>
        <v>0</v>
      </c>
      <c r="AQ36" s="194">
        <f t="shared" ca="1" si="10"/>
        <v>0</v>
      </c>
      <c r="AR36" s="189">
        <f ca="1">IF('２個別表'!$AA36=1,1,0)</f>
        <v>0</v>
      </c>
      <c r="AS36" s="180" t="str">
        <f t="shared" ca="1" si="11"/>
        <v/>
      </c>
      <c r="AT36" s="180" t="str">
        <f t="shared" ca="1" si="12"/>
        <v/>
      </c>
      <c r="AU36" s="208" t="str">
        <f ca="1">IF($AD36=1,IF($AQ36=1,ROUNDDOWN('２個別表'!$BV36-'２個別表'!$BX36-'２個別表'!$CA36-'２個別表'!$CB36-'２個別表'!$CC36-'２個別表'!$CD36,0),""),"")</f>
        <v/>
      </c>
      <c r="AV36" s="350">
        <f t="shared" ca="1" si="13"/>
        <v>0</v>
      </c>
      <c r="AW36" s="360" t="str">
        <f t="shared" ca="1" si="14"/>
        <v>-</v>
      </c>
      <c r="AX36" s="206">
        <f ca="1">IF($AD36=2,IF('２個別表'!$BQ36=1,1,0),0)</f>
        <v>0</v>
      </c>
      <c r="AY36" s="189" t="str">
        <f t="shared" ca="1" si="15"/>
        <v/>
      </c>
      <c r="AZ36" s="368" t="str">
        <f ca="1">IF(AND($AD36=2,$AX36=1),'２個別表'!$BV36-('２個別表'!$BX36+'２個別表'!$CA36+'２個別表'!$CB36+'２個別表'!$CC36+'２個別表'!$CD36),"")</f>
        <v/>
      </c>
      <c r="BA36" s="206">
        <f ca="1">IF($AD36=2,IF('２個別表'!$BQ36&lt;&gt;1,1,0),0)</f>
        <v>0</v>
      </c>
      <c r="BB36" s="363">
        <f t="shared" ca="1" si="16"/>
        <v>0</v>
      </c>
      <c r="BC36" s="183" t="str">
        <f ca="1">IF(AND($AD36=2,$BA36=1),'２個別表'!$BR36,"")</f>
        <v/>
      </c>
      <c r="BD36" s="183" t="str">
        <f t="shared" ca="1" si="17"/>
        <v/>
      </c>
      <c r="BE36" s="183" t="str">
        <f ca="1">IF(AND($AD36=2,$BA36=1),'２個別表'!$BU36-('２個別表'!$BX36+'２個別表'!$CA36+'２個別表'!$CB36+'２個別表'!$CC36+'２個別表'!$CD36),"")</f>
        <v/>
      </c>
      <c r="BF36" s="183" t="str">
        <f ca="1">IF(AND($AD36=2,$BA36=1),'２個別表'!$CA36+'２個別表'!$CB36,"")</f>
        <v/>
      </c>
      <c r="BG36" s="365" t="str">
        <f ca="1">IF($BB36=1,IF(SUM('２個別表'!$BW36,'２個別表'!$CD36*0.5)&lt;='２個別表'!$BV36*0.5,"〇","×"),"")</f>
        <v/>
      </c>
      <c r="BH36" s="364">
        <f t="shared" ca="1" si="18"/>
        <v>0</v>
      </c>
      <c r="BI36" s="207" t="str">
        <f ca="1">IF($AD36=2,IF($AX36=1,IF('２個別表'!$AM36=23,"〇","×"),IF(OR('２個別表'!$AM36&lt;19,'２個別表'!$AM36&gt;23),"",IF($BH36&lt;='２個別表'!$BR36,"〇","×"))),"-")</f>
        <v>-</v>
      </c>
      <c r="BJ36" s="373" t="str">
        <f t="shared" ca="1" si="19"/>
        <v>-</v>
      </c>
      <c r="BK36" s="206">
        <f t="shared" ca="1" si="20"/>
        <v>0</v>
      </c>
      <c r="BL36" s="207" t="str">
        <f ca="1">IF($AD36=3,IF(1&lt;='２個別表'!$F36,IF('２個別表'!$U36=1,"〇","×"),""),"")</f>
        <v/>
      </c>
      <c r="BM36" s="185" t="str">
        <f ca="1">IF(AD36=3,IF(AND(OR('２個別表'!BD36="附帯施設",AND(1&lt;='２個別表'!AM36,'２個別表'!AM36&lt;=3)),'２個別表'!BK36&lt;&gt;"",'２個別表'!BL36&lt;&gt;""),1,IF(AND(OR('２個別表'!BD36="附帯施設",AND(1&lt;='２個別表'!AM36,'２個別表'!AM36&lt;=3)),OR('２個別表'!BK36="",'２個別表'!BL36="")),"×",0)),"")</f>
        <v/>
      </c>
      <c r="BN36" s="207" t="str">
        <f ca="1">IF($AD36=3,IF('２個別表'!$BV36&gt;=500000,"〇","×"),"")</f>
        <v/>
      </c>
      <c r="BO36" s="180" t="str">
        <f ca="1">IF(AD36=3,'２個別表'!BW36,"")</f>
        <v/>
      </c>
      <c r="BP36" s="180" t="str">
        <f ca="1">IF(AD36=3,IF(COUNTIF('２個別表'!$X$11:'２個別表'!X36,'２個別表'!X36)=1,BO36,SUMIF('２個別表'!$X$11:$X$239,'２個別表'!X36,$BO$11:$BO$239)),"")</f>
        <v/>
      </c>
      <c r="BQ36" s="189" t="str">
        <f t="shared" ca="1" si="26"/>
        <v/>
      </c>
      <c r="BR36" s="183" t="str">
        <f t="shared" ca="1" si="22"/>
        <v/>
      </c>
      <c r="BS36" s="427" t="str">
        <f ca="1">IF($AD36=3,'２個別表'!$BV36-('２個別表'!$BX36+'２個別表'!$CA36+'２個別表'!$CB36+'２個別表'!$CC36+'２個別表'!$CD36),"")</f>
        <v/>
      </c>
      <c r="BT36" s="430">
        <f t="shared" ca="1" si="27"/>
        <v>0</v>
      </c>
      <c r="BU36" s="424" t="str">
        <f t="shared" ca="1" si="23"/>
        <v/>
      </c>
    </row>
    <row r="37" spans="2:73" x14ac:dyDescent="0.15">
      <c r="B37" s="198">
        <f>'２個別表'!O37</f>
        <v>0</v>
      </c>
      <c r="C37" s="183" t="str">
        <f>'２個別表'!$P37</f>
        <v>石川県</v>
      </c>
      <c r="D37" s="183" t="str">
        <f ca="1">'２個別表'!$Q37</f>
        <v/>
      </c>
      <c r="E37" s="183" t="str">
        <f ca="1">'２個別表'!$R37</f>
        <v/>
      </c>
      <c r="F37" s="207" t="str">
        <f ca="1">'２個別表'!$U37</f>
        <v/>
      </c>
      <c r="G37" s="207" t="str">
        <f ca="1">IF($F37=1,IF(SUM(#REF!)=0,"×","〇"),"")</f>
        <v/>
      </c>
      <c r="H37" s="207" t="str">
        <f ca="1">IF('２個別表'!$U37=1,IF('２個別表'!$Y37=1,"〇","×"),IF(AND(2&lt;='２個別表'!$Y37,'２個別表'!$Y37&lt;=5),"〇","×"))</f>
        <v>×</v>
      </c>
      <c r="I37" s="207" t="str">
        <f t="shared" ca="1" si="1"/>
        <v>×</v>
      </c>
      <c r="J37" s="183" t="str">
        <f ca="1">'２個別表'!$X37</f>
        <v/>
      </c>
      <c r="K37" s="183">
        <f ca="1">'２個別表'!$AI37</f>
        <v>0</v>
      </c>
      <c r="L37" s="183" t="str">
        <f ca="1">IF('２個別表'!$AJ37=1,1,"")</f>
        <v/>
      </c>
      <c r="M37" s="183" t="str">
        <f ca="1">IF('２個別表'!$AJ37="","",IF('２個別表'!$AJ37=1,IF(OR('２個別表'!$AK37=1,'２個別表'!$AL37=1),"〇","×")))</f>
        <v/>
      </c>
      <c r="N37" s="180" t="str">
        <f ca="1">'２個別表'!AR37</f>
        <v/>
      </c>
      <c r="O37" s="196" t="str">
        <f ca="1">IF(1&lt;='２個別表'!$F37,IF(AND(1&lt;='２個別表'!$AM37,'２個別表'!$AM37&lt;=3),1,0),"")</f>
        <v/>
      </c>
      <c r="P37" s="207">
        <f ca="1">IF($O37=1,IF(AND('２個別表'!$BD37&lt;&gt;"",AND('２個別表'!$BG37&lt;&gt;1,'２個別表'!$BH37)),0,1),0)</f>
        <v>0</v>
      </c>
      <c r="Q37" s="196">
        <f ca="1">IF('２個別表'!$BD37&lt;&gt;"",1,0)</f>
        <v>0</v>
      </c>
      <c r="R37" s="196" t="str">
        <f ca="1">IF($Q37=1,IF('２個別表'!$BG37=1,1,0),"")</f>
        <v/>
      </c>
      <c r="S37" s="196" t="str">
        <f ca="1">IF($R37=1,IF('２個別表'!$BH37&lt;&gt;"","〇","×"),"")</f>
        <v/>
      </c>
      <c r="T37" s="196" t="str">
        <f t="shared" ca="1" si="2"/>
        <v/>
      </c>
      <c r="U37" s="340">
        <f ca="1">IF('２個別表'!$BF37&gt;0,'２個別表'!$BF37,0)</f>
        <v>0</v>
      </c>
      <c r="V37" s="196">
        <f ca="1">IF('２個別表'!$BH37&lt;&gt;"",1,0)</f>
        <v>0</v>
      </c>
      <c r="W37" s="182">
        <f ca="1">IF(AND($Q37=1,$V37=1),'２個別表'!$CD37,0)</f>
        <v>0</v>
      </c>
      <c r="X37" s="195">
        <f t="shared" ca="1" si="3"/>
        <v>0</v>
      </c>
      <c r="Y37" s="196" t="str">
        <f ca="1">IF(1&lt;='２個別表'!$F37,'２個別表'!$BT37,"")</f>
        <v/>
      </c>
      <c r="Z37" s="196">
        <f ca="1">IF(1&lt;='２個別表'!$F37,'２個別表'!$CE37,0)</f>
        <v>0</v>
      </c>
      <c r="AA37" s="196">
        <f ca="1">IF(OR(0&lt;'２個別表'!$BX37,0&lt;SUM('２個別表'!$CA37:$CB37)),1,0)</f>
        <v>1</v>
      </c>
      <c r="AB37" s="183">
        <f ca="1">IF(1&lt;='２個別表'!$F37,'２個別表'!$BV37,0)</f>
        <v>0</v>
      </c>
      <c r="AC37" s="183" t="str">
        <f ca="1">IF('２個別表'!$BV37&gt;0,IF(AND('２個別表'!$BT37=1,'２個別表'!$CE37="控除不可"),'２個別表'!$BV37,IF(AND('２個別表'!$BT37=1,'２個別表'!$CE37="80%控除対象"),ROUNDUP('２個別表'!$BV37*102/110,0),IF(AND('２個別表'!$BT37=1,'２個別表'!$CE37="全額控除"),ROUNDUP('２個別表'!$BV37*100/110,0),IF(OR('２個別表'!$BT37=2,'２個別表'!$BT37=3),'２個別表'!$BV37,'２個別表'!$BV37)))),"")</f>
        <v/>
      </c>
      <c r="AD37" s="197" t="str">
        <f ca="1">IF('２個別表'!$U37=1,3,IF(AND('２個別表'!$U37=2,AND(19&lt;='２個別表'!$AM37,'２個別表'!$AM37&lt;=23)),2,IF(AND('２個別表'!$U37=2,OR(AND(1&lt;='２個別表'!$AM37,'２個別表'!$AM37&lt;=18),AND(24&lt;='２個別表'!$AM37,'２個別表'!$AM37&lt;=25))),1,"判定不能")))</f>
        <v>判定不能</v>
      </c>
      <c r="AE37" s="206">
        <f t="shared" ca="1" si="4"/>
        <v>0</v>
      </c>
      <c r="AF37" s="180" t="str">
        <f t="shared" ca="1" si="5"/>
        <v/>
      </c>
      <c r="AG37" s="183" t="str">
        <f ca="1">IF(AND($AD37=1,$U37&gt;0,$V37=1),ROUNDDOWN($AC37*1/2-'２個別表'!$CD37*1/2,0),"")</f>
        <v/>
      </c>
      <c r="AH37" s="183" t="str">
        <f t="shared" ca="1" si="25"/>
        <v/>
      </c>
      <c r="AI37" s="208" t="str">
        <f ca="1">IF(AND($AD37=1,$Q37=1),IF($AB37&gt;0,'２個別表'!$BV37-'２個別表'!$BX37-'２個別表'!$CD37-'２個別表'!$CA37-'２個別表'!$CB37-'２個別表'!$CC37,0),"")</f>
        <v/>
      </c>
      <c r="AJ37" s="198">
        <f t="shared" ca="1" si="7"/>
        <v>0</v>
      </c>
      <c r="AK37" s="194" t="str">
        <f ca="1">IF($AD37=1,IF('２個別表'!$AO37=1,1,IF('２個別表'!AO37="","",)),"")</f>
        <v/>
      </c>
      <c r="AL37" s="183" t="str">
        <f ca="1">IF($AJ37=1,IF($AK37=1,'２個別表'!BS37,""),"")</f>
        <v/>
      </c>
      <c r="AM37" s="180" t="str">
        <f t="shared" ca="1" si="8"/>
        <v/>
      </c>
      <c r="AN37" s="199" t="str">
        <f ca="1">IF($AJ37=1,IF($AK37=1,ROUNDDOWN('２個別表'!$BV37-'２個別表'!$BX37-'２個別表'!$CA37-'２個別表'!$CB37-'２個別表'!$CC37-'２個別表'!$CD37,0),""),"")</f>
        <v/>
      </c>
      <c r="AO37" s="198">
        <f t="shared" ca="1" si="0"/>
        <v>0</v>
      </c>
      <c r="AP37" s="194">
        <f t="shared" ca="1" si="9"/>
        <v>0</v>
      </c>
      <c r="AQ37" s="194">
        <f t="shared" ca="1" si="10"/>
        <v>0</v>
      </c>
      <c r="AR37" s="189">
        <f ca="1">IF('２個別表'!$AA37=1,1,0)</f>
        <v>0</v>
      </c>
      <c r="AS37" s="180" t="str">
        <f t="shared" ca="1" si="11"/>
        <v/>
      </c>
      <c r="AT37" s="180" t="str">
        <f t="shared" ca="1" si="12"/>
        <v/>
      </c>
      <c r="AU37" s="208" t="str">
        <f ca="1">IF($AD37=1,IF($AQ37=1,ROUNDDOWN('２個別表'!$BV37-'２個別表'!$BX37-'２個別表'!$CA37-'２個別表'!$CB37-'２個別表'!$CC37-'２個別表'!$CD37,0),""),"")</f>
        <v/>
      </c>
      <c r="AV37" s="350">
        <f t="shared" ca="1" si="13"/>
        <v>0</v>
      </c>
      <c r="AW37" s="360" t="str">
        <f t="shared" ca="1" si="14"/>
        <v>-</v>
      </c>
      <c r="AX37" s="206">
        <f ca="1">IF($AD37=2,IF('２個別表'!$BQ37=1,1,0),0)</f>
        <v>0</v>
      </c>
      <c r="AY37" s="189" t="str">
        <f t="shared" ca="1" si="15"/>
        <v/>
      </c>
      <c r="AZ37" s="368" t="str">
        <f ca="1">IF(AND($AD37=2,$AX37=1),'２個別表'!$BV37-('２個別表'!$BX37+'２個別表'!$CA37+'２個別表'!$CB37+'２個別表'!$CC37+'２個別表'!$CD37),"")</f>
        <v/>
      </c>
      <c r="BA37" s="206">
        <f ca="1">IF($AD37=2,IF('２個別表'!$BQ37&lt;&gt;1,1,0),0)</f>
        <v>0</v>
      </c>
      <c r="BB37" s="363">
        <f t="shared" ca="1" si="16"/>
        <v>0</v>
      </c>
      <c r="BC37" s="183" t="str">
        <f ca="1">IF(AND($AD37=2,$BA37=1),'２個別表'!$BR37,"")</f>
        <v/>
      </c>
      <c r="BD37" s="183" t="str">
        <f t="shared" ca="1" si="17"/>
        <v/>
      </c>
      <c r="BE37" s="183" t="str">
        <f ca="1">IF(AND($AD37=2,$BA37=1),'２個別表'!$BU37-('２個別表'!$BX37+'２個別表'!$CA37+'２個別表'!$CB37+'２個別表'!$CC37+'２個別表'!$CD37),"")</f>
        <v/>
      </c>
      <c r="BF37" s="183" t="str">
        <f ca="1">IF(AND($AD37=2,$BA37=1),'２個別表'!$CA37+'２個別表'!$CB37,"")</f>
        <v/>
      </c>
      <c r="BG37" s="365" t="str">
        <f ca="1">IF($BB37=1,IF(SUM('２個別表'!$BW37,'２個別表'!$CD37*0.5)&lt;='２個別表'!$BV37*0.5,"〇","×"),"")</f>
        <v/>
      </c>
      <c r="BH37" s="364">
        <f t="shared" ca="1" si="18"/>
        <v>0</v>
      </c>
      <c r="BI37" s="207" t="str">
        <f ca="1">IF($AD37=2,IF($AX37=1,IF('２個別表'!$AM37=23,"〇","×"),IF(OR('２個別表'!$AM37&lt;19,'２個別表'!$AM37&gt;23),"",IF($BH37&lt;='２個別表'!$BR37,"〇","×"))),"-")</f>
        <v>-</v>
      </c>
      <c r="BJ37" s="373" t="str">
        <f t="shared" ca="1" si="19"/>
        <v>-</v>
      </c>
      <c r="BK37" s="206">
        <f t="shared" ca="1" si="20"/>
        <v>0</v>
      </c>
      <c r="BL37" s="207" t="str">
        <f ca="1">IF($AD37=3,IF(1&lt;='２個別表'!$F37,IF('２個別表'!$U37=1,"〇","×"),""),"")</f>
        <v/>
      </c>
      <c r="BM37" s="185" t="str">
        <f ca="1">IF(AD37=3,IF(AND(OR('２個別表'!BD37="附帯施設",AND(1&lt;='２個別表'!AM37,'２個別表'!AM37&lt;=3)),'２個別表'!BK37&lt;&gt;"",'２個別表'!BL37&lt;&gt;""),1,IF(AND(OR('２個別表'!BD37="附帯施設",AND(1&lt;='２個別表'!AM37,'２個別表'!AM37&lt;=3)),OR('２個別表'!BK37="",'２個別表'!BL37="")),"×",0)),"")</f>
        <v/>
      </c>
      <c r="BN37" s="207" t="str">
        <f ca="1">IF($AD37=3,IF('２個別表'!$BV37&gt;=500000,"〇","×"),"")</f>
        <v/>
      </c>
      <c r="BO37" s="180" t="str">
        <f ca="1">IF(AD37=3,'２個別表'!BW37,"")</f>
        <v/>
      </c>
      <c r="BP37" s="180" t="str">
        <f ca="1">IF(AD37=3,IF(COUNTIF('２個別表'!$X$11:'２個別表'!X37,'２個別表'!X37)=1,BO37,SUMIF('２個別表'!$X$11:$X$239,'２個別表'!X37,$BO$11:$BO$239)),"")</f>
        <v/>
      </c>
      <c r="BQ37" s="189" t="str">
        <f t="shared" ca="1" si="26"/>
        <v/>
      </c>
      <c r="BR37" s="183" t="str">
        <f t="shared" ca="1" si="22"/>
        <v/>
      </c>
      <c r="BS37" s="427" t="str">
        <f ca="1">IF($AD37=3,'２個別表'!$BV37-('２個別表'!$BX37+'２個別表'!$CA37+'２個別表'!$CB37+'２個別表'!$CC37+'２個別表'!$CD37),"")</f>
        <v/>
      </c>
      <c r="BT37" s="430">
        <f t="shared" ca="1" si="27"/>
        <v>0</v>
      </c>
      <c r="BU37" s="424" t="str">
        <f t="shared" ca="1" si="23"/>
        <v/>
      </c>
    </row>
    <row r="38" spans="2:73" x14ac:dyDescent="0.15">
      <c r="B38" s="198">
        <f>'２個別表'!O38</f>
        <v>0</v>
      </c>
      <c r="C38" s="183" t="str">
        <f>'２個別表'!$P38</f>
        <v>石川県</v>
      </c>
      <c r="D38" s="183" t="str">
        <f ca="1">'２個別表'!$Q38</f>
        <v/>
      </c>
      <c r="E38" s="183" t="str">
        <f ca="1">'２個別表'!$R38</f>
        <v/>
      </c>
      <c r="F38" s="207" t="str">
        <f ca="1">'２個別表'!$U38</f>
        <v/>
      </c>
      <c r="G38" s="207" t="str">
        <f ca="1">IF($F38=1,IF(SUM(#REF!)=0,"×","〇"),"")</f>
        <v/>
      </c>
      <c r="H38" s="207" t="str">
        <f ca="1">IF('２個別表'!$U38=1,IF('２個別表'!$Y38=1,"〇","×"),IF(AND(2&lt;='２個別表'!$Y38,'２個別表'!$Y38&lt;=5),"〇","×"))</f>
        <v>×</v>
      </c>
      <c r="I38" s="207" t="str">
        <f t="shared" ca="1" si="1"/>
        <v>×</v>
      </c>
      <c r="J38" s="183" t="str">
        <f ca="1">'２個別表'!$X38</f>
        <v/>
      </c>
      <c r="K38" s="183">
        <f ca="1">'２個別表'!$AI38</f>
        <v>0</v>
      </c>
      <c r="L38" s="183" t="str">
        <f ca="1">IF('２個別表'!$AJ38=1,1,"")</f>
        <v/>
      </c>
      <c r="M38" s="183" t="str">
        <f ca="1">IF('２個別表'!$AJ38="","",IF('２個別表'!$AJ38=1,IF(OR('２個別表'!$AK38=1,'２個別表'!$AL38=1),"〇","×")))</f>
        <v/>
      </c>
      <c r="N38" s="180" t="str">
        <f ca="1">'２個別表'!AR38</f>
        <v/>
      </c>
      <c r="O38" s="196" t="str">
        <f ca="1">IF(1&lt;='２個別表'!$F38,IF(AND(1&lt;='２個別表'!$AM38,'２個別表'!$AM38&lt;=3),1,0),"")</f>
        <v/>
      </c>
      <c r="P38" s="207">
        <f ca="1">IF($O38=1,IF(AND('２個別表'!$BD38&lt;&gt;"",AND('２個別表'!$BG38&lt;&gt;1,'２個別表'!$BH38)),0,1),0)</f>
        <v>0</v>
      </c>
      <c r="Q38" s="196">
        <f ca="1">IF('２個別表'!$BD38&lt;&gt;"",1,0)</f>
        <v>0</v>
      </c>
      <c r="R38" s="196" t="str">
        <f ca="1">IF($Q38=1,IF('２個別表'!$BG38=1,1,0),"")</f>
        <v/>
      </c>
      <c r="S38" s="196" t="str">
        <f ca="1">IF($R38=1,IF('２個別表'!$BH38&lt;&gt;"","〇","×"),"")</f>
        <v/>
      </c>
      <c r="T38" s="196" t="str">
        <f t="shared" ca="1" si="2"/>
        <v/>
      </c>
      <c r="U38" s="340">
        <f ca="1">IF('２個別表'!$BF38&gt;0,'２個別表'!$BF38,0)</f>
        <v>0</v>
      </c>
      <c r="V38" s="196">
        <f ca="1">IF('２個別表'!$BH38&lt;&gt;"",1,0)</f>
        <v>0</v>
      </c>
      <c r="W38" s="182">
        <f ca="1">IF(AND($Q38=1,$V38=1),'２個別表'!$CD38,0)</f>
        <v>0</v>
      </c>
      <c r="X38" s="195">
        <f t="shared" ca="1" si="3"/>
        <v>0</v>
      </c>
      <c r="Y38" s="196" t="str">
        <f ca="1">IF(1&lt;='２個別表'!$F38,'２個別表'!$BT38,"")</f>
        <v/>
      </c>
      <c r="Z38" s="196">
        <f ca="1">IF(1&lt;='２個別表'!$F38,'２個別表'!$CE38,0)</f>
        <v>0</v>
      </c>
      <c r="AA38" s="196">
        <f ca="1">IF(OR(0&lt;'２個別表'!$BX38,0&lt;SUM('２個別表'!$CA38:$CB38)),1,0)</f>
        <v>1</v>
      </c>
      <c r="AB38" s="183">
        <f ca="1">IF(1&lt;='２個別表'!$F38,'２個別表'!$BV38,0)</f>
        <v>0</v>
      </c>
      <c r="AC38" s="183" t="str">
        <f ca="1">IF('２個別表'!$BV38&gt;0,IF(AND('２個別表'!$BT38=1,'２個別表'!$CE38="控除不可"),'２個別表'!$BV38,IF(AND('２個別表'!$BT38=1,'２個別表'!$CE38="80%控除対象"),ROUNDUP('２個別表'!$BV38*102/110,0),IF(AND('２個別表'!$BT38=1,'２個別表'!$CE38="全額控除"),ROUNDUP('２個別表'!$BV38*100/110,0),IF(OR('２個別表'!$BT38=2,'２個別表'!$BT38=3),'２個別表'!$BV38,'２個別表'!$BV38)))),"")</f>
        <v/>
      </c>
      <c r="AD38" s="197" t="str">
        <f ca="1">IF('２個別表'!$U38=1,3,IF(AND('２個別表'!$U38=2,AND(19&lt;='２個別表'!$AM38,'２個別表'!$AM38&lt;=23)),2,IF(AND('２個別表'!$U38=2,OR(AND(1&lt;='２個別表'!$AM38,'２個別表'!$AM38&lt;=18),AND(24&lt;='２個別表'!$AM38,'２個別表'!$AM38&lt;=25))),1,"判定不能")))</f>
        <v>判定不能</v>
      </c>
      <c r="AE38" s="206">
        <f t="shared" ca="1" si="4"/>
        <v>0</v>
      </c>
      <c r="AF38" s="180" t="str">
        <f t="shared" ca="1" si="5"/>
        <v/>
      </c>
      <c r="AG38" s="183" t="str">
        <f ca="1">IF(AND($AD38=1,$U38&gt;0,$V38=1),ROUNDDOWN($AC38*1/2-'２個別表'!$CD38*1/2,0),"")</f>
        <v/>
      </c>
      <c r="AH38" s="183" t="str">
        <f t="shared" ca="1" si="25"/>
        <v/>
      </c>
      <c r="AI38" s="208" t="str">
        <f ca="1">IF(AND($AD38=1,$Q38=1),IF($AB38&gt;0,'２個別表'!$BV38-'２個別表'!$BX38-'２個別表'!$CD38-'２個別表'!$CA38-'２個別表'!$CB38-'２個別表'!$CC38,0),"")</f>
        <v/>
      </c>
      <c r="AJ38" s="198">
        <f t="shared" ca="1" si="7"/>
        <v>0</v>
      </c>
      <c r="AK38" s="194" t="str">
        <f ca="1">IF($AD38=1,IF('２個別表'!$AO38=1,1,IF('２個別表'!AO38="","",)),"")</f>
        <v/>
      </c>
      <c r="AL38" s="183" t="str">
        <f ca="1">IF($AJ38=1,IF($AK38=1,'２個別表'!BS38,""),"")</f>
        <v/>
      </c>
      <c r="AM38" s="180" t="str">
        <f t="shared" ca="1" si="8"/>
        <v/>
      </c>
      <c r="AN38" s="199" t="str">
        <f ca="1">IF($AJ38=1,IF($AK38=1,ROUNDDOWN('２個別表'!$BV38-'２個別表'!$BX38-'２個別表'!$CA38-'２個別表'!$CB38-'２個別表'!$CC38-'２個別表'!$CD38,0),""),"")</f>
        <v/>
      </c>
      <c r="AO38" s="198">
        <f t="shared" ca="1" si="0"/>
        <v>0</v>
      </c>
      <c r="AP38" s="194">
        <f t="shared" ca="1" si="9"/>
        <v>0</v>
      </c>
      <c r="AQ38" s="194">
        <f t="shared" ca="1" si="10"/>
        <v>0</v>
      </c>
      <c r="AR38" s="189">
        <f ca="1">IF('２個別表'!$AA38=1,1,0)</f>
        <v>0</v>
      </c>
      <c r="AS38" s="180" t="str">
        <f t="shared" ca="1" si="11"/>
        <v/>
      </c>
      <c r="AT38" s="180" t="str">
        <f t="shared" ca="1" si="12"/>
        <v/>
      </c>
      <c r="AU38" s="208" t="str">
        <f ca="1">IF($AD38=1,IF($AQ38=1,ROUNDDOWN('２個別表'!$BV38-'２個別表'!$BX38-'２個別表'!$CA38-'２個別表'!$CB38-'２個別表'!$CC38-'２個別表'!$CD38,0),""),"")</f>
        <v/>
      </c>
      <c r="AV38" s="350">
        <f t="shared" ca="1" si="13"/>
        <v>0</v>
      </c>
      <c r="AW38" s="360" t="str">
        <f t="shared" ca="1" si="14"/>
        <v>-</v>
      </c>
      <c r="AX38" s="206">
        <f ca="1">IF($AD38=2,IF('２個別表'!$BQ38=1,1,0),0)</f>
        <v>0</v>
      </c>
      <c r="AY38" s="189" t="str">
        <f t="shared" ca="1" si="15"/>
        <v/>
      </c>
      <c r="AZ38" s="368" t="str">
        <f ca="1">IF(AND($AD38=2,$AX38=1),'２個別表'!$BV38-('２個別表'!$BX38+'２個別表'!$CA38+'２個別表'!$CB38+'２個別表'!$CC38+'２個別表'!$CD38),"")</f>
        <v/>
      </c>
      <c r="BA38" s="206">
        <f ca="1">IF($AD38=2,IF('２個別表'!$BQ38&lt;&gt;1,1,0),0)</f>
        <v>0</v>
      </c>
      <c r="BB38" s="363">
        <f t="shared" ca="1" si="16"/>
        <v>0</v>
      </c>
      <c r="BC38" s="183" t="str">
        <f ca="1">IF(AND($AD38=2,$BA38=1),'２個別表'!$BR38,"")</f>
        <v/>
      </c>
      <c r="BD38" s="183" t="str">
        <f t="shared" ca="1" si="17"/>
        <v/>
      </c>
      <c r="BE38" s="183" t="str">
        <f ca="1">IF(AND($AD38=2,$BA38=1),'２個別表'!$BU38-('２個別表'!$BX38+'２個別表'!$CA38+'２個別表'!$CB38+'２個別表'!$CC38+'２個別表'!$CD38),"")</f>
        <v/>
      </c>
      <c r="BF38" s="183" t="str">
        <f ca="1">IF(AND($AD38=2,$BA38=1),'２個別表'!$CA38+'２個別表'!$CB38,"")</f>
        <v/>
      </c>
      <c r="BG38" s="365" t="str">
        <f ca="1">IF($BB38=1,IF(SUM('２個別表'!$BW38,'２個別表'!$CD38*0.5)&lt;='２個別表'!$BV38*0.5,"〇","×"),"")</f>
        <v/>
      </c>
      <c r="BH38" s="364">
        <f t="shared" ca="1" si="18"/>
        <v>0</v>
      </c>
      <c r="BI38" s="207" t="str">
        <f ca="1">IF($AD38=2,IF($AX38=1,IF('２個別表'!$AM38=23,"〇","×"),IF(OR('２個別表'!$AM38&lt;19,'２個別表'!$AM38&gt;23),"",IF($BH38&lt;='２個別表'!$BR38,"〇","×"))),"-")</f>
        <v>-</v>
      </c>
      <c r="BJ38" s="373" t="str">
        <f t="shared" ca="1" si="19"/>
        <v>-</v>
      </c>
      <c r="BK38" s="206">
        <f t="shared" ca="1" si="20"/>
        <v>0</v>
      </c>
      <c r="BL38" s="207" t="str">
        <f ca="1">IF($AD38=3,IF(1&lt;='２個別表'!$F38,IF('２個別表'!$U38=1,"〇","×"),""),"")</f>
        <v/>
      </c>
      <c r="BM38" s="185" t="str">
        <f ca="1">IF(AD38=3,IF(AND(OR('２個別表'!BD38="附帯施設",AND(1&lt;='２個別表'!AM38,'２個別表'!AM38&lt;=3)),'２個別表'!BK38&lt;&gt;"",'２個別表'!BL38&lt;&gt;""),1,IF(AND(OR('２個別表'!BD38="附帯施設",AND(1&lt;='２個別表'!AM38,'２個別表'!AM38&lt;=3)),OR('２個別表'!BK38="",'２個別表'!BL38="")),"×",0)),"")</f>
        <v/>
      </c>
      <c r="BN38" s="207" t="str">
        <f ca="1">IF($AD38=3,IF('２個別表'!$BV38&gt;=500000,"〇","×"),"")</f>
        <v/>
      </c>
      <c r="BO38" s="180" t="str">
        <f ca="1">IF(AD38=3,'２個別表'!BW38,"")</f>
        <v/>
      </c>
      <c r="BP38" s="180" t="str">
        <f ca="1">IF(AD38=3,IF(COUNTIF('２個別表'!$X$11:'２個別表'!X38,'２個別表'!X38)=1,BO38,SUMIF('２個別表'!$X$11:$X$239,'２個別表'!X38,$BO$11:$BO$239)),"")</f>
        <v/>
      </c>
      <c r="BQ38" s="189" t="str">
        <f t="shared" ca="1" si="26"/>
        <v/>
      </c>
      <c r="BR38" s="183" t="str">
        <f t="shared" ca="1" si="22"/>
        <v/>
      </c>
      <c r="BS38" s="427" t="str">
        <f ca="1">IF($AD38=3,'２個別表'!$BV38-('２個別表'!$BX38+'２個別表'!$CA38+'２個別表'!$CB38+'２個別表'!$CC38+'２個別表'!$CD38),"")</f>
        <v/>
      </c>
      <c r="BT38" s="430">
        <f t="shared" ca="1" si="27"/>
        <v>0</v>
      </c>
      <c r="BU38" s="424" t="str">
        <f t="shared" ca="1" si="23"/>
        <v/>
      </c>
    </row>
    <row r="39" spans="2:73" x14ac:dyDescent="0.15">
      <c r="B39" s="198">
        <f>'２個別表'!O39</f>
        <v>0</v>
      </c>
      <c r="C39" s="183" t="str">
        <f>'２個別表'!$P39</f>
        <v>石川県</v>
      </c>
      <c r="D39" s="183" t="str">
        <f ca="1">'２個別表'!$Q39</f>
        <v/>
      </c>
      <c r="E39" s="183" t="str">
        <f ca="1">'２個別表'!$R39</f>
        <v/>
      </c>
      <c r="F39" s="207" t="str">
        <f ca="1">'２個別表'!$U39</f>
        <v/>
      </c>
      <c r="G39" s="207" t="str">
        <f ca="1">IF($F39=1,IF(SUM(#REF!)=0,"×","〇"),"")</f>
        <v/>
      </c>
      <c r="H39" s="207" t="str">
        <f ca="1">IF('２個別表'!$U39=1,IF('２個別表'!$Y39=1,"〇","×"),IF(AND(2&lt;='２個別表'!$Y39,'２個別表'!$Y39&lt;=5),"〇","×"))</f>
        <v>×</v>
      </c>
      <c r="I39" s="207" t="str">
        <f t="shared" ca="1" si="1"/>
        <v>×</v>
      </c>
      <c r="J39" s="183" t="str">
        <f ca="1">'２個別表'!$X39</f>
        <v/>
      </c>
      <c r="K39" s="183">
        <f ca="1">'２個別表'!$AI39</f>
        <v>0</v>
      </c>
      <c r="L39" s="183" t="str">
        <f ca="1">IF('２個別表'!$AJ39=1,1,"")</f>
        <v/>
      </c>
      <c r="M39" s="183" t="str">
        <f ca="1">IF('２個別表'!$AJ39="","",IF('２個別表'!$AJ39=1,IF(OR('２個別表'!$AK39=1,'２個別表'!$AL39=1),"〇","×")))</f>
        <v/>
      </c>
      <c r="N39" s="180" t="str">
        <f ca="1">'２個別表'!AR39</f>
        <v/>
      </c>
      <c r="O39" s="196" t="str">
        <f ca="1">IF(1&lt;='２個別表'!$F39,IF(AND(1&lt;='２個別表'!$AM39,'２個別表'!$AM39&lt;=3),1,0),"")</f>
        <v/>
      </c>
      <c r="P39" s="207">
        <f ca="1">IF($O39=1,IF(AND('２個別表'!$BD39&lt;&gt;"",AND('２個別表'!$BG39&lt;&gt;1,'２個別表'!$BH39)),0,1),0)</f>
        <v>0</v>
      </c>
      <c r="Q39" s="196">
        <f ca="1">IF('２個別表'!$BD39&lt;&gt;"",1,0)</f>
        <v>0</v>
      </c>
      <c r="R39" s="196" t="str">
        <f ca="1">IF($Q39=1,IF('２個別表'!$BG39=1,1,0),"")</f>
        <v/>
      </c>
      <c r="S39" s="196" t="str">
        <f ca="1">IF($R39=1,IF('２個別表'!$BH39&lt;&gt;"","〇","×"),"")</f>
        <v/>
      </c>
      <c r="T39" s="196" t="str">
        <f t="shared" ca="1" si="2"/>
        <v/>
      </c>
      <c r="U39" s="340">
        <f ca="1">IF('２個別表'!$BF39&gt;0,'２個別表'!$BF39,0)</f>
        <v>0</v>
      </c>
      <c r="V39" s="196">
        <f ca="1">IF('２個別表'!$BH39&lt;&gt;"",1,0)</f>
        <v>0</v>
      </c>
      <c r="W39" s="182">
        <f ca="1">IF(AND($Q39=1,$V39=1),'２個別表'!$CD39,0)</f>
        <v>0</v>
      </c>
      <c r="X39" s="195">
        <f t="shared" ca="1" si="3"/>
        <v>0</v>
      </c>
      <c r="Y39" s="196" t="str">
        <f ca="1">IF(1&lt;='２個別表'!$F39,'２個別表'!$BT39,"")</f>
        <v/>
      </c>
      <c r="Z39" s="196">
        <f ca="1">IF(1&lt;='２個別表'!$F39,'２個別表'!$CE39,0)</f>
        <v>0</v>
      </c>
      <c r="AA39" s="196">
        <f ca="1">IF(OR(0&lt;'２個別表'!$BX39,0&lt;SUM('２個別表'!$CA39:$CB39)),1,0)</f>
        <v>1</v>
      </c>
      <c r="AB39" s="183">
        <f ca="1">IF(1&lt;='２個別表'!$F39,'２個別表'!$BV39,0)</f>
        <v>0</v>
      </c>
      <c r="AC39" s="183" t="str">
        <f ca="1">IF('２個別表'!$BV39&gt;0,IF(AND('２個別表'!$BT39=1,'２個別表'!$CE39="控除不可"),'２個別表'!$BV39,IF(AND('２個別表'!$BT39=1,'２個別表'!$CE39="80%控除対象"),ROUNDUP('２個別表'!$BV39*102/110,0),IF(AND('２個別表'!$BT39=1,'２個別表'!$CE39="全額控除"),ROUNDUP('２個別表'!$BV39*100/110,0),IF(OR('２個別表'!$BT39=2,'２個別表'!$BT39=3),'２個別表'!$BV39,'２個別表'!$BV39)))),"")</f>
        <v/>
      </c>
      <c r="AD39" s="197" t="str">
        <f ca="1">IF('２個別表'!$U39=1,3,IF(AND('２個別表'!$U39=2,AND(19&lt;='２個別表'!$AM39,'２個別表'!$AM39&lt;=23)),2,IF(AND('２個別表'!$U39=2,OR(AND(1&lt;='２個別表'!$AM39,'２個別表'!$AM39&lt;=18),AND(24&lt;='２個別表'!$AM39,'２個別表'!$AM39&lt;=25))),1,"判定不能")))</f>
        <v>判定不能</v>
      </c>
      <c r="AE39" s="206">
        <f t="shared" ca="1" si="4"/>
        <v>0</v>
      </c>
      <c r="AF39" s="180" t="str">
        <f t="shared" ca="1" si="5"/>
        <v/>
      </c>
      <c r="AG39" s="183" t="str">
        <f ca="1">IF(AND($AD39=1,$U39&gt;0,$V39=1),ROUNDDOWN($AC39*1/2-'２個別表'!$CD39*1/2,0),"")</f>
        <v/>
      </c>
      <c r="AH39" s="183" t="str">
        <f t="shared" ca="1" si="25"/>
        <v/>
      </c>
      <c r="AI39" s="208" t="str">
        <f ca="1">IF(AND($AD39=1,$Q39=1),IF($AB39&gt;0,'２個別表'!$BV39-'２個別表'!$BX39-'２個別表'!$CD39-'２個別表'!$CA39-'２個別表'!$CB39-'２個別表'!$CC39,0),"")</f>
        <v/>
      </c>
      <c r="AJ39" s="198">
        <f t="shared" ca="1" si="7"/>
        <v>0</v>
      </c>
      <c r="AK39" s="194" t="str">
        <f ca="1">IF($AD39=1,IF('２個別表'!$AO39=1,1,IF('２個別表'!AO39="","",)),"")</f>
        <v/>
      </c>
      <c r="AL39" s="183" t="str">
        <f ca="1">IF($AJ39=1,IF($AK39=1,'２個別表'!BS39,""),"")</f>
        <v/>
      </c>
      <c r="AM39" s="180" t="str">
        <f t="shared" ca="1" si="8"/>
        <v/>
      </c>
      <c r="AN39" s="199" t="str">
        <f ca="1">IF($AJ39=1,IF($AK39=1,ROUNDDOWN('２個別表'!$BV39-'２個別表'!$BX39-'２個別表'!$CA39-'２個別表'!$CB39-'２個別表'!$CC39-'２個別表'!$CD39,0),""),"")</f>
        <v/>
      </c>
      <c r="AO39" s="198">
        <f t="shared" ca="1" si="0"/>
        <v>0</v>
      </c>
      <c r="AP39" s="194">
        <f t="shared" ca="1" si="9"/>
        <v>0</v>
      </c>
      <c r="AQ39" s="194">
        <f t="shared" ca="1" si="10"/>
        <v>0</v>
      </c>
      <c r="AR39" s="189">
        <f ca="1">IF('２個別表'!$AA39=1,1,0)</f>
        <v>0</v>
      </c>
      <c r="AS39" s="180" t="str">
        <f t="shared" ca="1" si="11"/>
        <v/>
      </c>
      <c r="AT39" s="180" t="str">
        <f t="shared" ca="1" si="12"/>
        <v/>
      </c>
      <c r="AU39" s="208" t="str">
        <f ca="1">IF($AD39=1,IF($AQ39=1,ROUNDDOWN('２個別表'!$BV39-'２個別表'!$BX39-'２個別表'!$CA39-'２個別表'!$CB39-'２個別表'!$CC39-'２個別表'!$CD39,0),""),"")</f>
        <v/>
      </c>
      <c r="AV39" s="350">
        <f t="shared" ca="1" si="13"/>
        <v>0</v>
      </c>
      <c r="AW39" s="360" t="str">
        <f t="shared" ca="1" si="14"/>
        <v>-</v>
      </c>
      <c r="AX39" s="206">
        <f ca="1">IF($AD39=2,IF('２個別表'!$BQ39=1,1,0),0)</f>
        <v>0</v>
      </c>
      <c r="AY39" s="189" t="str">
        <f t="shared" ca="1" si="15"/>
        <v/>
      </c>
      <c r="AZ39" s="368" t="str">
        <f ca="1">IF(AND($AD39=2,$AX39=1),'２個別表'!$BV39-('２個別表'!$BX39+'２個別表'!$CA39+'２個別表'!$CB39+'２個別表'!$CC39+'２個別表'!$CD39),"")</f>
        <v/>
      </c>
      <c r="BA39" s="206">
        <f ca="1">IF($AD39=2,IF('２個別表'!$BQ39&lt;&gt;1,1,0),0)</f>
        <v>0</v>
      </c>
      <c r="BB39" s="363">
        <f t="shared" ca="1" si="16"/>
        <v>0</v>
      </c>
      <c r="BC39" s="183" t="str">
        <f ca="1">IF(AND($AD39=2,$BA39=1),'２個別表'!$BR39,"")</f>
        <v/>
      </c>
      <c r="BD39" s="183" t="str">
        <f t="shared" ca="1" si="17"/>
        <v/>
      </c>
      <c r="BE39" s="183" t="str">
        <f ca="1">IF(AND($AD39=2,$BA39=1),'２個別表'!$BU39-('２個別表'!$BX39+'２個別表'!$CA39+'２個別表'!$CB39+'２個別表'!$CC39+'２個別表'!$CD39),"")</f>
        <v/>
      </c>
      <c r="BF39" s="183" t="str">
        <f ca="1">IF(AND($AD39=2,$BA39=1),'２個別表'!$CA39+'２個別表'!$CB39,"")</f>
        <v/>
      </c>
      <c r="BG39" s="365" t="str">
        <f ca="1">IF($BB39=1,IF(SUM('２個別表'!$BW39,'２個別表'!$CD39*0.5)&lt;='２個別表'!$BV39*0.5,"〇","×"),"")</f>
        <v/>
      </c>
      <c r="BH39" s="364">
        <f t="shared" ca="1" si="18"/>
        <v>0</v>
      </c>
      <c r="BI39" s="207" t="str">
        <f ca="1">IF($AD39=2,IF($AX39=1,IF('２個別表'!$AM39=23,"〇","×"),IF(OR('２個別表'!$AM39&lt;19,'２個別表'!$AM39&gt;23),"",IF($BH39&lt;='２個別表'!$BR39,"〇","×"))),"-")</f>
        <v>-</v>
      </c>
      <c r="BJ39" s="373" t="str">
        <f t="shared" ca="1" si="19"/>
        <v>-</v>
      </c>
      <c r="BK39" s="206">
        <f t="shared" ca="1" si="20"/>
        <v>0</v>
      </c>
      <c r="BL39" s="207" t="str">
        <f ca="1">IF($AD39=3,IF(1&lt;='２個別表'!$F39,IF('２個別表'!$U39=1,"〇","×"),""),"")</f>
        <v/>
      </c>
      <c r="BM39" s="185" t="str">
        <f ca="1">IF(AD39=3,IF(AND(OR('２個別表'!BD39="附帯施設",AND(1&lt;='２個別表'!AM39,'２個別表'!AM39&lt;=3)),'２個別表'!BK39&lt;&gt;"",'２個別表'!BL39&lt;&gt;""),1,IF(AND(OR('２個別表'!BD39="附帯施設",AND(1&lt;='２個別表'!AM39,'２個別表'!AM39&lt;=3)),OR('２個別表'!BK39="",'２個別表'!BL39="")),"×",0)),"")</f>
        <v/>
      </c>
      <c r="BN39" s="207" t="str">
        <f ca="1">IF($AD39=3,IF('２個別表'!$BV39&gt;=500000,"〇","×"),"")</f>
        <v/>
      </c>
      <c r="BO39" s="180" t="str">
        <f ca="1">IF(AD39=3,'２個別表'!BW39,"")</f>
        <v/>
      </c>
      <c r="BP39" s="180" t="str">
        <f ca="1">IF(AD39=3,IF(COUNTIF('２個別表'!$X$11:'２個別表'!X39,'２個別表'!X39)=1,BO39,SUMIF('２個別表'!$X$11:$X$239,'２個別表'!X39,$BO$11:$BO$239)),"")</f>
        <v/>
      </c>
      <c r="BQ39" s="189" t="str">
        <f t="shared" ca="1" si="26"/>
        <v/>
      </c>
      <c r="BR39" s="183" t="str">
        <f t="shared" ca="1" si="22"/>
        <v/>
      </c>
      <c r="BS39" s="427" t="str">
        <f ca="1">IF($AD39=3,'２個別表'!$BV39-('２個別表'!$BX39+'２個別表'!$CA39+'２個別表'!$CB39+'２個別表'!$CC39+'２個別表'!$CD39),"")</f>
        <v/>
      </c>
      <c r="BT39" s="430">
        <f t="shared" ca="1" si="27"/>
        <v>0</v>
      </c>
      <c r="BU39" s="424" t="str">
        <f t="shared" ca="1" si="23"/>
        <v/>
      </c>
    </row>
    <row r="40" spans="2:73" x14ac:dyDescent="0.15">
      <c r="B40" s="198">
        <f>'２個別表'!O40</f>
        <v>0</v>
      </c>
      <c r="C40" s="183" t="str">
        <f>'２個別表'!$P40</f>
        <v>石川県</v>
      </c>
      <c r="D40" s="183" t="str">
        <f ca="1">'２個別表'!$Q40</f>
        <v/>
      </c>
      <c r="E40" s="183" t="str">
        <f ca="1">'２個別表'!$R40</f>
        <v/>
      </c>
      <c r="F40" s="207" t="str">
        <f ca="1">'２個別表'!$U40</f>
        <v/>
      </c>
      <c r="G40" s="207" t="str">
        <f ca="1">IF($F40=1,IF(SUM(#REF!)=0,"×","〇"),"")</f>
        <v/>
      </c>
      <c r="H40" s="207" t="str">
        <f ca="1">IF('２個別表'!$U40=1,IF('２個別表'!$Y40=1,"〇","×"),IF(AND(2&lt;='２個別表'!$Y40,'２個別表'!$Y40&lt;=5),"〇","×"))</f>
        <v>×</v>
      </c>
      <c r="I40" s="207" t="str">
        <f t="shared" ca="1" si="1"/>
        <v>×</v>
      </c>
      <c r="J40" s="183" t="str">
        <f ca="1">'２個別表'!$X40</f>
        <v/>
      </c>
      <c r="K40" s="183">
        <f ca="1">'２個別表'!$AI40</f>
        <v>0</v>
      </c>
      <c r="L40" s="183" t="str">
        <f ca="1">IF('２個別表'!$AJ40=1,1,"")</f>
        <v/>
      </c>
      <c r="M40" s="183" t="str">
        <f ca="1">IF('２個別表'!$AJ40="","",IF('２個別表'!$AJ40=1,IF(OR('２個別表'!$AK40=1,'２個別表'!$AL40=1),"〇","×")))</f>
        <v/>
      </c>
      <c r="N40" s="180" t="str">
        <f ca="1">'２個別表'!AR40</f>
        <v/>
      </c>
      <c r="O40" s="196" t="str">
        <f ca="1">IF(1&lt;='２個別表'!$F40,IF(AND(1&lt;='２個別表'!$AM40,'２個別表'!$AM40&lt;=3),1,0),"")</f>
        <v/>
      </c>
      <c r="P40" s="207">
        <f ca="1">IF($O40=1,IF(AND('２個別表'!$BD40&lt;&gt;"",AND('２個別表'!$BG40&lt;&gt;1,'２個別表'!$BH40)),0,1),0)</f>
        <v>0</v>
      </c>
      <c r="Q40" s="196">
        <f ca="1">IF('２個別表'!$BD40&lt;&gt;"",1,0)</f>
        <v>0</v>
      </c>
      <c r="R40" s="196" t="str">
        <f ca="1">IF($Q40=1,IF('２個別表'!$BG40=1,1,0),"")</f>
        <v/>
      </c>
      <c r="S40" s="196" t="str">
        <f ca="1">IF($R40=1,IF('２個別表'!$BH40&lt;&gt;"","〇","×"),"")</f>
        <v/>
      </c>
      <c r="T40" s="196" t="str">
        <f t="shared" ca="1" si="2"/>
        <v/>
      </c>
      <c r="U40" s="340">
        <f ca="1">IF('２個別表'!$BF40&gt;0,'２個別表'!$BF40,0)</f>
        <v>0</v>
      </c>
      <c r="V40" s="196">
        <f ca="1">IF('２個別表'!$BH40&lt;&gt;"",1,0)</f>
        <v>0</v>
      </c>
      <c r="W40" s="182">
        <f ca="1">IF(AND($Q40=1,$V40=1),'２個別表'!$CD40,0)</f>
        <v>0</v>
      </c>
      <c r="X40" s="195">
        <f t="shared" ca="1" si="3"/>
        <v>0</v>
      </c>
      <c r="Y40" s="196" t="str">
        <f ca="1">IF(1&lt;='２個別表'!$F40,'２個別表'!$BT40,"")</f>
        <v/>
      </c>
      <c r="Z40" s="196">
        <f ca="1">IF(1&lt;='２個別表'!$F40,'２個別表'!$CE40,0)</f>
        <v>0</v>
      </c>
      <c r="AA40" s="196">
        <f ca="1">IF(OR(0&lt;'２個別表'!$BX40,0&lt;SUM('２個別表'!$CA40:$CB40)),1,0)</f>
        <v>1</v>
      </c>
      <c r="AB40" s="183">
        <f ca="1">IF(1&lt;='２個別表'!$F40,'２個別表'!$BV40,0)</f>
        <v>0</v>
      </c>
      <c r="AC40" s="183" t="str">
        <f ca="1">IF('２個別表'!$BV40&gt;0,IF(AND('２個別表'!$BT40=1,'２個別表'!$CE40="控除不可"),'２個別表'!$BV40,IF(AND('２個別表'!$BT40=1,'２個別表'!$CE40="80%控除対象"),ROUNDUP('２個別表'!$BV40*102/110,0),IF(AND('２個別表'!$BT40=1,'２個別表'!$CE40="全額控除"),ROUNDUP('２個別表'!$BV40*100/110,0),IF(OR('２個別表'!$BT40=2,'２個別表'!$BT40=3),'２個別表'!$BV40,'２個別表'!$BV40)))),"")</f>
        <v/>
      </c>
      <c r="AD40" s="197" t="str">
        <f ca="1">IF('２個別表'!$U40=1,3,IF(AND('２個別表'!$U40=2,AND(19&lt;='２個別表'!$AM40,'２個別表'!$AM40&lt;=23)),2,IF(AND('２個別表'!$U40=2,OR(AND(1&lt;='２個別表'!$AM40,'２個別表'!$AM40&lt;=18),AND(24&lt;='２個別表'!$AM40,'２個別表'!$AM40&lt;=25))),1,"判定不能")))</f>
        <v>判定不能</v>
      </c>
      <c r="AE40" s="206">
        <f t="shared" ca="1" si="4"/>
        <v>0</v>
      </c>
      <c r="AF40" s="180" t="str">
        <f t="shared" ca="1" si="5"/>
        <v/>
      </c>
      <c r="AG40" s="183" t="str">
        <f ca="1">IF(AND($AD40=1,$U40&gt;0,$V40=1),ROUNDDOWN($AC40*1/2-'２個別表'!$CD40*1/2,0),"")</f>
        <v/>
      </c>
      <c r="AH40" s="183" t="str">
        <f t="shared" ca="1" si="25"/>
        <v/>
      </c>
      <c r="AI40" s="208" t="str">
        <f ca="1">IF(AND($AD40=1,$Q40=1),IF($AB40&gt;0,'２個別表'!$BV40-'２個別表'!$BX40-'２個別表'!$CD40-'２個別表'!$CA40-'２個別表'!$CB40-'２個別表'!$CC40,0),"")</f>
        <v/>
      </c>
      <c r="AJ40" s="198">
        <f t="shared" ca="1" si="7"/>
        <v>0</v>
      </c>
      <c r="AK40" s="194" t="str">
        <f ca="1">IF($AD40=1,IF('２個別表'!$AO40=1,1,IF('２個別表'!AO40="","",)),"")</f>
        <v/>
      </c>
      <c r="AL40" s="183" t="str">
        <f ca="1">IF($AJ40=1,IF($AK40=1,'２個別表'!BS40,""),"")</f>
        <v/>
      </c>
      <c r="AM40" s="180" t="str">
        <f t="shared" ca="1" si="8"/>
        <v/>
      </c>
      <c r="AN40" s="199" t="str">
        <f ca="1">IF($AJ40=1,IF($AK40=1,ROUNDDOWN('２個別表'!$BV40-'２個別表'!$BX40-'２個別表'!$CA40-'２個別表'!$CB40-'２個別表'!$CC40-'２個別表'!$CD40,0),""),"")</f>
        <v/>
      </c>
      <c r="AO40" s="198">
        <f t="shared" ca="1" si="0"/>
        <v>0</v>
      </c>
      <c r="AP40" s="194">
        <f t="shared" ca="1" si="9"/>
        <v>0</v>
      </c>
      <c r="AQ40" s="194">
        <f t="shared" ca="1" si="10"/>
        <v>0</v>
      </c>
      <c r="AR40" s="189">
        <f ca="1">IF('２個別表'!$AA40=1,1,0)</f>
        <v>0</v>
      </c>
      <c r="AS40" s="180" t="str">
        <f t="shared" ca="1" si="11"/>
        <v/>
      </c>
      <c r="AT40" s="180" t="str">
        <f t="shared" ca="1" si="12"/>
        <v/>
      </c>
      <c r="AU40" s="208" t="str">
        <f ca="1">IF($AD40=1,IF($AQ40=1,ROUNDDOWN('２個別表'!$BV40-'２個別表'!$BX40-'２個別表'!$CA40-'２個別表'!$CB40-'２個別表'!$CC40-'２個別表'!$CD40,0),""),"")</f>
        <v/>
      </c>
      <c r="AV40" s="350">
        <f t="shared" ca="1" si="13"/>
        <v>0</v>
      </c>
      <c r="AW40" s="360" t="str">
        <f t="shared" ca="1" si="14"/>
        <v>-</v>
      </c>
      <c r="AX40" s="206">
        <f ca="1">IF($AD40=2,IF('２個別表'!$BQ40=1,1,0),0)</f>
        <v>0</v>
      </c>
      <c r="AY40" s="189" t="str">
        <f t="shared" ca="1" si="15"/>
        <v/>
      </c>
      <c r="AZ40" s="368" t="str">
        <f ca="1">IF(AND($AD40=2,$AX40=1),'２個別表'!$BV40-('２個別表'!$BX40+'２個別表'!$CA40+'２個別表'!$CB40+'２個別表'!$CC40+'２個別表'!$CD40),"")</f>
        <v/>
      </c>
      <c r="BA40" s="206">
        <f ca="1">IF($AD40=2,IF('２個別表'!$BQ40&lt;&gt;1,1,0),0)</f>
        <v>0</v>
      </c>
      <c r="BB40" s="363">
        <f t="shared" ca="1" si="16"/>
        <v>0</v>
      </c>
      <c r="BC40" s="183" t="str">
        <f ca="1">IF(AND($AD40=2,$BA40=1),'２個別表'!$BR40,"")</f>
        <v/>
      </c>
      <c r="BD40" s="183" t="str">
        <f t="shared" ca="1" si="17"/>
        <v/>
      </c>
      <c r="BE40" s="183" t="str">
        <f ca="1">IF(AND($AD40=2,$BA40=1),'２個別表'!$BU40-('２個別表'!$BX40+'２個別表'!$CA40+'２個別表'!$CB40+'２個別表'!$CC40+'２個別表'!$CD40),"")</f>
        <v/>
      </c>
      <c r="BF40" s="183" t="str">
        <f ca="1">IF(AND($AD40=2,$BA40=1),'２個別表'!$CA40+'２個別表'!$CB40,"")</f>
        <v/>
      </c>
      <c r="BG40" s="365" t="str">
        <f ca="1">IF($BB40=1,IF(SUM('２個別表'!$BW40,'２個別表'!$CD40*0.5)&lt;='２個別表'!$BV40*0.5,"〇","×"),"")</f>
        <v/>
      </c>
      <c r="BH40" s="364">
        <f t="shared" ca="1" si="18"/>
        <v>0</v>
      </c>
      <c r="BI40" s="207" t="str">
        <f ca="1">IF($AD40=2,IF($AX40=1,IF('２個別表'!$AM40=23,"〇","×"),IF(OR('２個別表'!$AM40&lt;19,'２個別表'!$AM40&gt;23),"",IF($BH40&lt;='２個別表'!$BR40,"〇","×"))),"-")</f>
        <v>-</v>
      </c>
      <c r="BJ40" s="373" t="str">
        <f t="shared" ca="1" si="19"/>
        <v>-</v>
      </c>
      <c r="BK40" s="206">
        <f t="shared" ca="1" si="20"/>
        <v>0</v>
      </c>
      <c r="BL40" s="207" t="str">
        <f ca="1">IF($AD40=3,IF(1&lt;='２個別表'!$F40,IF('２個別表'!$U40=1,"〇","×"),""),"")</f>
        <v/>
      </c>
      <c r="BM40" s="185" t="str">
        <f ca="1">IF(AD40=3,IF(AND(OR('２個別表'!BD40="附帯施設",AND(1&lt;='２個別表'!AM40,'２個別表'!AM40&lt;=3)),'２個別表'!BK40&lt;&gt;"",'２個別表'!BL40&lt;&gt;""),1,IF(AND(OR('２個別表'!BD40="附帯施設",AND(1&lt;='２個別表'!AM40,'２個別表'!AM40&lt;=3)),OR('２個別表'!BK40="",'２個別表'!BL40="")),"×",0)),"")</f>
        <v/>
      </c>
      <c r="BN40" s="207" t="str">
        <f ca="1">IF($AD40=3,IF('２個別表'!$BV40&gt;=500000,"〇","×"),"")</f>
        <v/>
      </c>
      <c r="BO40" s="180" t="str">
        <f ca="1">IF(AD40=3,'２個別表'!BW40,"")</f>
        <v/>
      </c>
      <c r="BP40" s="180" t="str">
        <f ca="1">IF(AD40=3,IF(COUNTIF('２個別表'!$X$11:'２個別表'!X40,'２個別表'!X40)=1,BO40,SUMIF('２個別表'!$X$11:$X$239,'２個別表'!X40,$BO$11:$BO$239)),"")</f>
        <v/>
      </c>
      <c r="BQ40" s="189" t="str">
        <f t="shared" ca="1" si="26"/>
        <v/>
      </c>
      <c r="BR40" s="183" t="str">
        <f t="shared" ca="1" si="22"/>
        <v/>
      </c>
      <c r="BS40" s="427" t="str">
        <f ca="1">IF($AD40=3,'２個別表'!$BV40-('２個別表'!$BX40+'２個別表'!$CA40+'２個別表'!$CB40+'２個別表'!$CC40+'２個別表'!$CD40),"")</f>
        <v/>
      </c>
      <c r="BT40" s="430">
        <f t="shared" ca="1" si="27"/>
        <v>0</v>
      </c>
      <c r="BU40" s="424" t="str">
        <f t="shared" ca="1" si="23"/>
        <v/>
      </c>
    </row>
    <row r="41" spans="2:73" x14ac:dyDescent="0.15">
      <c r="B41" s="198">
        <f>'２個別表'!O41</f>
        <v>0</v>
      </c>
      <c r="C41" s="183" t="str">
        <f>'２個別表'!$P41</f>
        <v>石川県</v>
      </c>
      <c r="D41" s="183" t="str">
        <f ca="1">'２個別表'!$Q41</f>
        <v/>
      </c>
      <c r="E41" s="183" t="str">
        <f ca="1">'２個別表'!$R41</f>
        <v/>
      </c>
      <c r="F41" s="207" t="str">
        <f ca="1">'２個別表'!$U41</f>
        <v/>
      </c>
      <c r="G41" s="207" t="str">
        <f ca="1">IF($F41=1,IF(SUM(#REF!)=0,"×","〇"),"")</f>
        <v/>
      </c>
      <c r="H41" s="207" t="str">
        <f ca="1">IF('２個別表'!$U41=1,IF('２個別表'!$Y41=1,"〇","×"),IF(AND(2&lt;='２個別表'!$Y41,'２個別表'!$Y41&lt;=5),"〇","×"))</f>
        <v>×</v>
      </c>
      <c r="I41" s="207" t="str">
        <f t="shared" ca="1" si="1"/>
        <v>×</v>
      </c>
      <c r="J41" s="183" t="str">
        <f ca="1">'２個別表'!$X41</f>
        <v/>
      </c>
      <c r="K41" s="183">
        <f ca="1">'２個別表'!$AI41</f>
        <v>0</v>
      </c>
      <c r="L41" s="183" t="str">
        <f ca="1">IF('２個別表'!$AJ41=1,1,"")</f>
        <v/>
      </c>
      <c r="M41" s="183" t="str">
        <f ca="1">IF('２個別表'!$AJ41="","",IF('２個別表'!$AJ41=1,IF(OR('２個別表'!$AK41=1,'２個別表'!$AL41=1),"〇","×")))</f>
        <v/>
      </c>
      <c r="N41" s="180" t="str">
        <f ca="1">'２個別表'!AR41</f>
        <v/>
      </c>
      <c r="O41" s="196" t="str">
        <f ca="1">IF(1&lt;='２個別表'!$F41,IF(AND(1&lt;='２個別表'!$AM41,'２個別表'!$AM41&lt;=3),1,0),"")</f>
        <v/>
      </c>
      <c r="P41" s="207">
        <f ca="1">IF($O41=1,IF(AND('２個別表'!$BD41&lt;&gt;"",AND('２個別表'!$BG41&lt;&gt;1,'２個別表'!$BH41)),0,1),0)</f>
        <v>0</v>
      </c>
      <c r="Q41" s="196">
        <f ca="1">IF('２個別表'!$BD41&lt;&gt;"",1,0)</f>
        <v>0</v>
      </c>
      <c r="R41" s="196" t="str">
        <f ca="1">IF($Q41=1,IF('２個別表'!$BG41=1,1,0),"")</f>
        <v/>
      </c>
      <c r="S41" s="196" t="str">
        <f ca="1">IF($R41=1,IF('２個別表'!$BH41&lt;&gt;"","〇","×"),"")</f>
        <v/>
      </c>
      <c r="T41" s="196" t="str">
        <f t="shared" ca="1" si="2"/>
        <v/>
      </c>
      <c r="U41" s="340">
        <f ca="1">IF('２個別表'!$BF41&gt;0,'２個別表'!$BF41,0)</f>
        <v>0</v>
      </c>
      <c r="V41" s="196">
        <f ca="1">IF('２個別表'!$BH41&lt;&gt;"",1,0)</f>
        <v>0</v>
      </c>
      <c r="W41" s="182">
        <f ca="1">IF(AND($Q41=1,$V41=1),'２個別表'!$CD41,0)</f>
        <v>0</v>
      </c>
      <c r="X41" s="195">
        <f t="shared" ca="1" si="3"/>
        <v>0</v>
      </c>
      <c r="Y41" s="196" t="str">
        <f ca="1">IF(1&lt;='２個別表'!$F41,'２個別表'!$BT41,"")</f>
        <v/>
      </c>
      <c r="Z41" s="196">
        <f ca="1">IF(1&lt;='２個別表'!$F41,'２個別表'!$CE41,0)</f>
        <v>0</v>
      </c>
      <c r="AA41" s="196">
        <f ca="1">IF(OR(0&lt;'２個別表'!$BX41,0&lt;SUM('２個別表'!$CA41:$CB41)),1,0)</f>
        <v>1</v>
      </c>
      <c r="AB41" s="183">
        <f ca="1">IF(1&lt;='２個別表'!$F41,'２個別表'!$BV41,0)</f>
        <v>0</v>
      </c>
      <c r="AC41" s="183" t="str">
        <f ca="1">IF('２個別表'!$BV41&gt;0,IF(AND('２個別表'!$BT41=1,'２個別表'!$CE41="控除不可"),'２個別表'!$BV41,IF(AND('２個別表'!$BT41=1,'２個別表'!$CE41="80%控除対象"),ROUNDUP('２個別表'!$BV41*102/110,0),IF(AND('２個別表'!$BT41=1,'２個別表'!$CE41="全額控除"),ROUNDUP('２個別表'!$BV41*100/110,0),IF(OR('２個別表'!$BT41=2,'２個別表'!$BT41=3),'２個別表'!$BV41,'２個別表'!$BV41)))),"")</f>
        <v/>
      </c>
      <c r="AD41" s="197" t="str">
        <f ca="1">IF('２個別表'!$U41=1,3,IF(AND('２個別表'!$U41=2,AND(19&lt;='２個別表'!$AM41,'２個別表'!$AM41&lt;=23)),2,IF(AND('２個別表'!$U41=2,OR(AND(1&lt;='２個別表'!$AM41,'２個別表'!$AM41&lt;=18),AND(24&lt;='２個別表'!$AM41,'２個別表'!$AM41&lt;=25))),1,"判定不能")))</f>
        <v>判定不能</v>
      </c>
      <c r="AE41" s="206">
        <f t="shared" ca="1" si="4"/>
        <v>0</v>
      </c>
      <c r="AF41" s="180" t="str">
        <f t="shared" ca="1" si="5"/>
        <v/>
      </c>
      <c r="AG41" s="183" t="str">
        <f ca="1">IF(AND($AD41=1,$U41&gt;0,$V41=1),ROUNDDOWN($AC41*1/2-'２個別表'!$CD41*1/2,0),"")</f>
        <v/>
      </c>
      <c r="AH41" s="183" t="str">
        <f t="shared" ca="1" si="25"/>
        <v/>
      </c>
      <c r="AI41" s="208" t="str">
        <f ca="1">IF(AND($AD41=1,$Q41=1),IF($AB41&gt;0,'２個別表'!$BV41-'２個別表'!$BX41-'２個別表'!$CD41-'２個別表'!$CA41-'２個別表'!$CB41-'２個別表'!$CC41,0),"")</f>
        <v/>
      </c>
      <c r="AJ41" s="198">
        <f t="shared" ca="1" si="7"/>
        <v>0</v>
      </c>
      <c r="AK41" s="194" t="str">
        <f ca="1">IF($AD41=1,IF('２個別表'!$AO41=1,1,IF('２個別表'!AO41="","",)),"")</f>
        <v/>
      </c>
      <c r="AL41" s="183" t="str">
        <f ca="1">IF($AJ41=1,IF($AK41=1,'２個別表'!BS41,""),"")</f>
        <v/>
      </c>
      <c r="AM41" s="180" t="str">
        <f t="shared" ca="1" si="8"/>
        <v/>
      </c>
      <c r="AN41" s="199" t="str">
        <f ca="1">IF($AJ41=1,IF($AK41=1,ROUNDDOWN('２個別表'!$BV41-'２個別表'!$BX41-'２個別表'!$CA41-'２個別表'!$CB41-'２個別表'!$CC41-'２個別表'!$CD41,0),""),"")</f>
        <v/>
      </c>
      <c r="AO41" s="198">
        <f t="shared" ca="1" si="0"/>
        <v>0</v>
      </c>
      <c r="AP41" s="194">
        <f t="shared" ca="1" si="9"/>
        <v>0</v>
      </c>
      <c r="AQ41" s="194">
        <f t="shared" ca="1" si="10"/>
        <v>0</v>
      </c>
      <c r="AR41" s="189">
        <f ca="1">IF('２個別表'!$AA41=1,1,0)</f>
        <v>0</v>
      </c>
      <c r="AS41" s="180" t="str">
        <f t="shared" ca="1" si="11"/>
        <v/>
      </c>
      <c r="AT41" s="180" t="str">
        <f t="shared" ca="1" si="12"/>
        <v/>
      </c>
      <c r="AU41" s="208" t="str">
        <f ca="1">IF($AD41=1,IF($AQ41=1,ROUNDDOWN('２個別表'!$BV41-'２個別表'!$BX41-'２個別表'!$CA41-'２個別表'!$CB41-'２個別表'!$CC41-'２個別表'!$CD41,0),""),"")</f>
        <v/>
      </c>
      <c r="AV41" s="350">
        <f t="shared" ca="1" si="13"/>
        <v>0</v>
      </c>
      <c r="AW41" s="360" t="str">
        <f t="shared" ca="1" si="14"/>
        <v>-</v>
      </c>
      <c r="AX41" s="206">
        <f ca="1">IF($AD41=2,IF('２個別表'!$BQ41=1,1,0),0)</f>
        <v>0</v>
      </c>
      <c r="AY41" s="189" t="str">
        <f t="shared" ca="1" si="15"/>
        <v/>
      </c>
      <c r="AZ41" s="368" t="str">
        <f ca="1">IF(AND($AD41=2,$AX41=1),'２個別表'!$BV41-('２個別表'!$BX41+'２個別表'!$CA41+'２個別表'!$CB41+'２個別表'!$CC41+'２個別表'!$CD41),"")</f>
        <v/>
      </c>
      <c r="BA41" s="206">
        <f ca="1">IF($AD41=2,IF('２個別表'!$BQ41&lt;&gt;1,1,0),0)</f>
        <v>0</v>
      </c>
      <c r="BB41" s="363">
        <f t="shared" ca="1" si="16"/>
        <v>0</v>
      </c>
      <c r="BC41" s="183" t="str">
        <f ca="1">IF(AND($AD41=2,$BA41=1),'２個別表'!$BR41,"")</f>
        <v/>
      </c>
      <c r="BD41" s="183" t="str">
        <f t="shared" ca="1" si="17"/>
        <v/>
      </c>
      <c r="BE41" s="183" t="str">
        <f ca="1">IF(AND($AD41=2,$BA41=1),'２個別表'!$BU41-('２個別表'!$BX41+'２個別表'!$CA41+'２個別表'!$CB41+'２個別表'!$CC41+'２個別表'!$CD41),"")</f>
        <v/>
      </c>
      <c r="BF41" s="183" t="str">
        <f ca="1">IF(AND($AD41=2,$BA41=1),'２個別表'!$CA41+'２個別表'!$CB41,"")</f>
        <v/>
      </c>
      <c r="BG41" s="365" t="str">
        <f ca="1">IF($BB41=1,IF(SUM('２個別表'!$BW41,'２個別表'!$CD41*0.5)&lt;='２個別表'!$BV41*0.5,"〇","×"),"")</f>
        <v/>
      </c>
      <c r="BH41" s="364">
        <f t="shared" ca="1" si="18"/>
        <v>0</v>
      </c>
      <c r="BI41" s="207" t="str">
        <f ca="1">IF($AD41=2,IF($AX41=1,IF('２個別表'!$AM41=23,"〇","×"),IF(OR('２個別表'!$AM41&lt;19,'２個別表'!$AM41&gt;23),"",IF($BH41&lt;='２個別表'!$BR41,"〇","×"))),"-")</f>
        <v>-</v>
      </c>
      <c r="BJ41" s="373" t="str">
        <f t="shared" ca="1" si="19"/>
        <v>-</v>
      </c>
      <c r="BK41" s="206">
        <f t="shared" ca="1" si="20"/>
        <v>0</v>
      </c>
      <c r="BL41" s="207" t="str">
        <f ca="1">IF($AD41=3,IF(1&lt;='２個別表'!$F41,IF('２個別表'!$U41=1,"〇","×"),""),"")</f>
        <v/>
      </c>
      <c r="BM41" s="185" t="str">
        <f ca="1">IF(AD41=3,IF(AND(OR('２個別表'!BD41="附帯施設",AND(1&lt;='２個別表'!AM41,'２個別表'!AM41&lt;=3)),'２個別表'!BK41&lt;&gt;"",'２個別表'!BL41&lt;&gt;""),1,IF(AND(OR('２個別表'!BD41="附帯施設",AND(1&lt;='２個別表'!AM41,'２個別表'!AM41&lt;=3)),OR('２個別表'!BK41="",'２個別表'!BL41="")),"×",0)),"")</f>
        <v/>
      </c>
      <c r="BN41" s="207" t="str">
        <f ca="1">IF($AD41=3,IF('２個別表'!$BV41&gt;=500000,"〇","×"),"")</f>
        <v/>
      </c>
      <c r="BO41" s="180" t="str">
        <f ca="1">IF(AD41=3,'２個別表'!BW41,"")</f>
        <v/>
      </c>
      <c r="BP41" s="180" t="str">
        <f ca="1">IF(AD41=3,IF(COUNTIF('２個別表'!$X$11:'２個別表'!X41,'２個別表'!X41)=1,BO41,SUMIF('２個別表'!$X$11:$X$239,'２個別表'!X41,$BO$11:$BO$239)),"")</f>
        <v/>
      </c>
      <c r="BQ41" s="189" t="str">
        <f t="shared" ca="1" si="26"/>
        <v/>
      </c>
      <c r="BR41" s="183" t="str">
        <f t="shared" ca="1" si="22"/>
        <v/>
      </c>
      <c r="BS41" s="427" t="str">
        <f ca="1">IF($AD41=3,'２個別表'!$BV41-('２個別表'!$BX41+'２個別表'!$CA41+'２個別表'!$CB41+'２個別表'!$CC41+'２個別表'!$CD41),"")</f>
        <v/>
      </c>
      <c r="BT41" s="430">
        <f t="shared" ca="1" si="27"/>
        <v>0</v>
      </c>
      <c r="BU41" s="424" t="str">
        <f t="shared" ca="1" si="23"/>
        <v/>
      </c>
    </row>
    <row r="42" spans="2:73" x14ac:dyDescent="0.15">
      <c r="B42" s="198">
        <f>'２個別表'!O42</f>
        <v>0</v>
      </c>
      <c r="C42" s="183" t="str">
        <f>'２個別表'!$P42</f>
        <v>石川県</v>
      </c>
      <c r="D42" s="183" t="str">
        <f ca="1">'２個別表'!$Q42</f>
        <v/>
      </c>
      <c r="E42" s="183" t="str">
        <f ca="1">'２個別表'!$R42</f>
        <v/>
      </c>
      <c r="F42" s="207" t="str">
        <f ca="1">'２個別表'!$U42</f>
        <v/>
      </c>
      <c r="G42" s="207" t="str">
        <f ca="1">IF($F42=1,IF(SUM(#REF!)=0,"×","〇"),"")</f>
        <v/>
      </c>
      <c r="H42" s="207" t="str">
        <f ca="1">IF('２個別表'!$U42=1,IF('２個別表'!$Y42=1,"〇","×"),IF(AND(2&lt;='２個別表'!$Y42,'２個別表'!$Y42&lt;=5),"〇","×"))</f>
        <v>×</v>
      </c>
      <c r="I42" s="207" t="str">
        <f t="shared" ca="1" si="1"/>
        <v>×</v>
      </c>
      <c r="J42" s="183" t="str">
        <f ca="1">'２個別表'!$X42</f>
        <v/>
      </c>
      <c r="K42" s="183">
        <f ca="1">'２個別表'!$AI42</f>
        <v>0</v>
      </c>
      <c r="L42" s="183" t="str">
        <f ca="1">IF('２個別表'!$AJ42=1,1,"")</f>
        <v/>
      </c>
      <c r="M42" s="183" t="str">
        <f ca="1">IF('２個別表'!$AJ42="","",IF('２個別表'!$AJ42=1,IF(OR('２個別表'!$AK42=1,'２個別表'!$AL42=1),"〇","×")))</f>
        <v/>
      </c>
      <c r="N42" s="180" t="str">
        <f ca="1">'２個別表'!AR42</f>
        <v/>
      </c>
      <c r="O42" s="196" t="str">
        <f ca="1">IF(1&lt;='２個別表'!$F42,IF(AND(1&lt;='２個別表'!$AM42,'２個別表'!$AM42&lt;=3),1,0),"")</f>
        <v/>
      </c>
      <c r="P42" s="207">
        <f ca="1">IF($O42=1,IF(AND('２個別表'!$BD42&lt;&gt;"",AND('２個別表'!$BG42&lt;&gt;1,'２個別表'!$BH42)),0,1),0)</f>
        <v>0</v>
      </c>
      <c r="Q42" s="196">
        <f ca="1">IF('２個別表'!$BD42&lt;&gt;"",1,0)</f>
        <v>0</v>
      </c>
      <c r="R42" s="196" t="str">
        <f ca="1">IF($Q42=1,IF('２個別表'!$BG42=1,1,0),"")</f>
        <v/>
      </c>
      <c r="S42" s="196" t="str">
        <f ca="1">IF($R42=1,IF('２個別表'!$BH42&lt;&gt;"","〇","×"),"")</f>
        <v/>
      </c>
      <c r="T42" s="196" t="str">
        <f t="shared" ca="1" si="2"/>
        <v/>
      </c>
      <c r="U42" s="340">
        <f ca="1">IF('２個別表'!$BF42&gt;0,'２個別表'!$BF42,0)</f>
        <v>0</v>
      </c>
      <c r="V42" s="196">
        <f ca="1">IF('２個別表'!$BH42&lt;&gt;"",1,0)</f>
        <v>0</v>
      </c>
      <c r="W42" s="182">
        <f ca="1">IF(AND($Q42=1,$V42=1),'２個別表'!$CD42,0)</f>
        <v>0</v>
      </c>
      <c r="X42" s="195">
        <f t="shared" ca="1" si="3"/>
        <v>0</v>
      </c>
      <c r="Y42" s="196" t="str">
        <f ca="1">IF(1&lt;='２個別表'!$F42,'２個別表'!$BT42,"")</f>
        <v/>
      </c>
      <c r="Z42" s="196">
        <f ca="1">IF(1&lt;='２個別表'!$F42,'２個別表'!$CE42,0)</f>
        <v>0</v>
      </c>
      <c r="AA42" s="196">
        <f ca="1">IF(OR(0&lt;'２個別表'!$BX42,0&lt;SUM('２個別表'!$CA42:$CB42)),1,0)</f>
        <v>1</v>
      </c>
      <c r="AB42" s="183">
        <f ca="1">IF(1&lt;='２個別表'!$F42,'２個別表'!$BV42,0)</f>
        <v>0</v>
      </c>
      <c r="AC42" s="183" t="str">
        <f ca="1">IF('２個別表'!$BV42&gt;0,IF(AND('２個別表'!$BT42=1,'２個別表'!$CE42="控除不可"),'２個別表'!$BV42,IF(AND('２個別表'!$BT42=1,'２個別表'!$CE42="80%控除対象"),ROUNDUP('２個別表'!$BV42*102/110,0),IF(AND('２個別表'!$BT42=1,'２個別表'!$CE42="全額控除"),ROUNDUP('２個別表'!$BV42*100/110,0),IF(OR('２個別表'!$BT42=2,'２個別表'!$BT42=3),'２個別表'!$BV42,'２個別表'!$BV42)))),"")</f>
        <v/>
      </c>
      <c r="AD42" s="197" t="str">
        <f ca="1">IF('２個別表'!$U42=1,3,IF(AND('２個別表'!$U42=2,AND(19&lt;='２個別表'!$AM42,'２個別表'!$AM42&lt;=23)),2,IF(AND('２個別表'!$U42=2,OR(AND(1&lt;='２個別表'!$AM42,'２個別表'!$AM42&lt;=18),AND(24&lt;='２個別表'!$AM42,'２個別表'!$AM42&lt;=25))),1,"判定不能")))</f>
        <v>判定不能</v>
      </c>
      <c r="AE42" s="206">
        <f t="shared" ca="1" si="4"/>
        <v>0</v>
      </c>
      <c r="AF42" s="180" t="str">
        <f t="shared" ca="1" si="5"/>
        <v/>
      </c>
      <c r="AG42" s="183" t="str">
        <f ca="1">IF(AND($AD42=1,$U42&gt;0,$V42=1),ROUNDDOWN($AC42*1/2-'２個別表'!$CD42*1/2,0),"")</f>
        <v/>
      </c>
      <c r="AH42" s="183" t="str">
        <f t="shared" ca="1" si="25"/>
        <v/>
      </c>
      <c r="AI42" s="208" t="str">
        <f ca="1">IF(AND($AD42=1,$Q42=1),IF($AB42&gt;0,'２個別表'!$BV42-'２個別表'!$BX42-'２個別表'!$CD42-'２個別表'!$CA42-'２個別表'!$CB42-'２個別表'!$CC42,0),"")</f>
        <v/>
      </c>
      <c r="AJ42" s="198">
        <f t="shared" ca="1" si="7"/>
        <v>0</v>
      </c>
      <c r="AK42" s="194" t="str">
        <f ca="1">IF($AD42=1,IF('２個別表'!$AO42=1,1,IF('２個別表'!AO42="","",)),"")</f>
        <v/>
      </c>
      <c r="AL42" s="183" t="str">
        <f ca="1">IF($AJ42=1,IF($AK42=1,'２個別表'!BS42,""),"")</f>
        <v/>
      </c>
      <c r="AM42" s="180" t="str">
        <f t="shared" ca="1" si="8"/>
        <v/>
      </c>
      <c r="AN42" s="199" t="str">
        <f ca="1">IF($AJ42=1,IF($AK42=1,ROUNDDOWN('２個別表'!$BV42-'２個別表'!$BX42-'２個別表'!$CA42-'２個別表'!$CB42-'２個別表'!$CC42-'２個別表'!$CD42,0),""),"")</f>
        <v/>
      </c>
      <c r="AO42" s="198">
        <f t="shared" ca="1" si="0"/>
        <v>0</v>
      </c>
      <c r="AP42" s="194">
        <f t="shared" ca="1" si="9"/>
        <v>0</v>
      </c>
      <c r="AQ42" s="194">
        <f t="shared" ca="1" si="10"/>
        <v>0</v>
      </c>
      <c r="AR42" s="189">
        <f ca="1">IF('２個別表'!$AA42=1,1,0)</f>
        <v>0</v>
      </c>
      <c r="AS42" s="180" t="str">
        <f t="shared" ca="1" si="11"/>
        <v/>
      </c>
      <c r="AT42" s="180" t="str">
        <f t="shared" ca="1" si="12"/>
        <v/>
      </c>
      <c r="AU42" s="208" t="str">
        <f ca="1">IF($AD42=1,IF($AQ42=1,ROUNDDOWN('２個別表'!$BV42-'２個別表'!$BX42-'２個別表'!$CA42-'２個別表'!$CB42-'２個別表'!$CC42-'２個別表'!$CD42,0),""),"")</f>
        <v/>
      </c>
      <c r="AV42" s="350">
        <f t="shared" ca="1" si="13"/>
        <v>0</v>
      </c>
      <c r="AW42" s="360" t="str">
        <f t="shared" ca="1" si="14"/>
        <v>-</v>
      </c>
      <c r="AX42" s="206">
        <f ca="1">IF($AD42=2,IF('２個別表'!$BQ42=1,1,0),0)</f>
        <v>0</v>
      </c>
      <c r="AY42" s="189" t="str">
        <f t="shared" ca="1" si="15"/>
        <v/>
      </c>
      <c r="AZ42" s="368" t="str">
        <f ca="1">IF(AND($AD42=2,$AX42=1),'２個別表'!$BV42-('２個別表'!$BX42+'２個別表'!$CA42+'２個別表'!$CB42+'２個別表'!$CC42+'２個別表'!$CD42),"")</f>
        <v/>
      </c>
      <c r="BA42" s="206">
        <f ca="1">IF($AD42=2,IF('２個別表'!$BQ42&lt;&gt;1,1,0),0)</f>
        <v>0</v>
      </c>
      <c r="BB42" s="363">
        <f t="shared" ca="1" si="16"/>
        <v>0</v>
      </c>
      <c r="BC42" s="183" t="str">
        <f ca="1">IF(AND($AD42=2,$BA42=1),'２個別表'!$BR42,"")</f>
        <v/>
      </c>
      <c r="BD42" s="183" t="str">
        <f t="shared" ca="1" si="17"/>
        <v/>
      </c>
      <c r="BE42" s="183" t="str">
        <f ca="1">IF(AND($AD42=2,$BA42=1),'２個別表'!$BU42-('２個別表'!$BX42+'２個別表'!$CA42+'２個別表'!$CB42+'２個別表'!$CC42+'２個別表'!$CD42),"")</f>
        <v/>
      </c>
      <c r="BF42" s="183" t="str">
        <f ca="1">IF(AND($AD42=2,$BA42=1),'２個別表'!$CA42+'２個別表'!$CB42,"")</f>
        <v/>
      </c>
      <c r="BG42" s="365" t="str">
        <f ca="1">IF($BB42=1,IF(SUM('２個別表'!$BW42,'２個別表'!$CD42*0.5)&lt;='２個別表'!$BV42*0.5,"〇","×"),"")</f>
        <v/>
      </c>
      <c r="BH42" s="364">
        <f t="shared" ca="1" si="18"/>
        <v>0</v>
      </c>
      <c r="BI42" s="207" t="str">
        <f ca="1">IF($AD42=2,IF($AX42=1,IF('２個別表'!$AM42=23,"〇","×"),IF(OR('２個別表'!$AM42&lt;19,'２個別表'!$AM42&gt;23),"",IF($BH42&lt;='２個別表'!$BR42,"〇","×"))),"-")</f>
        <v>-</v>
      </c>
      <c r="BJ42" s="373" t="str">
        <f t="shared" ca="1" si="19"/>
        <v>-</v>
      </c>
      <c r="BK42" s="206">
        <f t="shared" ca="1" si="20"/>
        <v>0</v>
      </c>
      <c r="BL42" s="207" t="str">
        <f ca="1">IF($AD42=3,IF(1&lt;='２個別表'!$F42,IF('２個別表'!$U42=1,"〇","×"),""),"")</f>
        <v/>
      </c>
      <c r="BM42" s="185" t="str">
        <f ca="1">IF(AD42=3,IF(AND(OR('２個別表'!BD42="附帯施設",AND(1&lt;='２個別表'!AM42,'２個別表'!AM42&lt;=3)),'２個別表'!BK42&lt;&gt;"",'２個別表'!BL42&lt;&gt;""),1,IF(AND(OR('２個別表'!BD42="附帯施設",AND(1&lt;='２個別表'!AM42,'２個別表'!AM42&lt;=3)),OR('２個別表'!BK42="",'２個別表'!BL42="")),"×",0)),"")</f>
        <v/>
      </c>
      <c r="BN42" s="207" t="str">
        <f ca="1">IF($AD42=3,IF('２個別表'!$BV42&gt;=500000,"〇","×"),"")</f>
        <v/>
      </c>
      <c r="BO42" s="180" t="str">
        <f ca="1">IF(AD42=3,'２個別表'!BW42,"")</f>
        <v/>
      </c>
      <c r="BP42" s="180" t="str">
        <f ca="1">IF(AD42=3,IF(COUNTIF('２個別表'!$X$11:'２個別表'!X42,'２個別表'!X42)=1,BO42,SUMIF('２個別表'!$X$11:$X$239,'２個別表'!X42,$BO$11:$BO$239)),"")</f>
        <v/>
      </c>
      <c r="BQ42" s="189" t="str">
        <f t="shared" ca="1" si="26"/>
        <v/>
      </c>
      <c r="BR42" s="183" t="str">
        <f t="shared" ca="1" si="22"/>
        <v/>
      </c>
      <c r="BS42" s="427" t="str">
        <f ca="1">IF($AD42=3,'２個別表'!$BV42-('２個別表'!$BX42+'２個別表'!$CA42+'２個別表'!$CB42+'２個別表'!$CC42+'２個別表'!$CD42),"")</f>
        <v/>
      </c>
      <c r="BT42" s="430">
        <f t="shared" ca="1" si="27"/>
        <v>0</v>
      </c>
      <c r="BU42" s="424" t="str">
        <f t="shared" ca="1" si="23"/>
        <v/>
      </c>
    </row>
    <row r="43" spans="2:73" x14ac:dyDescent="0.15">
      <c r="B43" s="198">
        <f>'２個別表'!O43</f>
        <v>0</v>
      </c>
      <c r="C43" s="183" t="str">
        <f>'２個別表'!$P43</f>
        <v>石川県</v>
      </c>
      <c r="D43" s="183" t="str">
        <f ca="1">'２個別表'!$Q43</f>
        <v/>
      </c>
      <c r="E43" s="183" t="str">
        <f ca="1">'２個別表'!$R43</f>
        <v/>
      </c>
      <c r="F43" s="207" t="str">
        <f ca="1">'２個別表'!$U43</f>
        <v/>
      </c>
      <c r="G43" s="207" t="str">
        <f ca="1">IF($F43=1,IF(SUM(#REF!)=0,"×","〇"),"")</f>
        <v/>
      </c>
      <c r="H43" s="207" t="str">
        <f ca="1">IF('２個別表'!$U43=1,IF('２個別表'!$Y43=1,"〇","×"),IF(AND(2&lt;='２個別表'!$Y43,'２個別表'!$Y43&lt;=5),"〇","×"))</f>
        <v>×</v>
      </c>
      <c r="I43" s="207" t="str">
        <f t="shared" ca="1" si="1"/>
        <v>×</v>
      </c>
      <c r="J43" s="183" t="str">
        <f ca="1">'２個別表'!$X43</f>
        <v/>
      </c>
      <c r="K43" s="183">
        <f ca="1">'２個別表'!$AI43</f>
        <v>0</v>
      </c>
      <c r="L43" s="183" t="str">
        <f ca="1">IF('２個別表'!$AJ43=1,1,"")</f>
        <v/>
      </c>
      <c r="M43" s="183" t="str">
        <f ca="1">IF('２個別表'!$AJ43="","",IF('２個別表'!$AJ43=1,IF(OR('２個別表'!$AK43=1,'２個別表'!$AL43=1),"〇","×")))</f>
        <v/>
      </c>
      <c r="N43" s="180" t="str">
        <f ca="1">'２個別表'!AR43</f>
        <v/>
      </c>
      <c r="O43" s="196" t="str">
        <f ca="1">IF(1&lt;='２個別表'!$F43,IF(AND(1&lt;='２個別表'!$AM43,'２個別表'!$AM43&lt;=3),1,0),"")</f>
        <v/>
      </c>
      <c r="P43" s="207">
        <f ca="1">IF($O43=1,IF(AND('２個別表'!$BD43&lt;&gt;"",AND('２個別表'!$BG43&lt;&gt;1,'２個別表'!$BH43)),0,1),0)</f>
        <v>0</v>
      </c>
      <c r="Q43" s="196">
        <f ca="1">IF('２個別表'!$BD43&lt;&gt;"",1,0)</f>
        <v>0</v>
      </c>
      <c r="R43" s="196" t="str">
        <f ca="1">IF($Q43=1,IF('２個別表'!$BG43=1,1,0),"")</f>
        <v/>
      </c>
      <c r="S43" s="196" t="str">
        <f ca="1">IF($R43=1,IF('２個別表'!$BH43&lt;&gt;"","〇","×"),"")</f>
        <v/>
      </c>
      <c r="T43" s="196" t="str">
        <f t="shared" ca="1" si="2"/>
        <v/>
      </c>
      <c r="U43" s="340">
        <f ca="1">IF('２個別表'!$BF43&gt;0,'２個別表'!$BF43,0)</f>
        <v>0</v>
      </c>
      <c r="V43" s="196">
        <f ca="1">IF('２個別表'!$BH43&lt;&gt;"",1,0)</f>
        <v>0</v>
      </c>
      <c r="W43" s="182">
        <f ca="1">IF(AND($Q43=1,$V43=1),'２個別表'!$CD43,0)</f>
        <v>0</v>
      </c>
      <c r="X43" s="195">
        <f t="shared" ca="1" si="3"/>
        <v>0</v>
      </c>
      <c r="Y43" s="196" t="str">
        <f ca="1">IF(1&lt;='２個別表'!$F43,'２個別表'!$BT43,"")</f>
        <v/>
      </c>
      <c r="Z43" s="196">
        <f ca="1">IF(1&lt;='２個別表'!$F43,'２個別表'!$CE43,0)</f>
        <v>0</v>
      </c>
      <c r="AA43" s="196">
        <f ca="1">IF(OR(0&lt;'２個別表'!$BX43,0&lt;SUM('２個別表'!$CA43:$CB43)),1,0)</f>
        <v>1</v>
      </c>
      <c r="AB43" s="183">
        <f ca="1">IF(1&lt;='２個別表'!$F43,'２個別表'!$BV43,0)</f>
        <v>0</v>
      </c>
      <c r="AC43" s="183" t="str">
        <f ca="1">IF('２個別表'!$BV43&gt;0,IF(AND('２個別表'!$BT43=1,'２個別表'!$CE43="控除不可"),'２個別表'!$BV43,IF(AND('２個別表'!$BT43=1,'２個別表'!$CE43="80%控除対象"),ROUNDUP('２個別表'!$BV43*102/110,0),IF(AND('２個別表'!$BT43=1,'２個別表'!$CE43="全額控除"),ROUNDUP('２個別表'!$BV43*100/110,0),IF(OR('２個別表'!$BT43=2,'２個別表'!$BT43=3),'２個別表'!$BV43,'２個別表'!$BV43)))),"")</f>
        <v/>
      </c>
      <c r="AD43" s="197" t="str">
        <f ca="1">IF('２個別表'!$U43=1,3,IF(AND('２個別表'!$U43=2,AND(19&lt;='２個別表'!$AM43,'２個別表'!$AM43&lt;=23)),2,IF(AND('２個別表'!$U43=2,OR(AND(1&lt;='２個別表'!$AM43,'２個別表'!$AM43&lt;=18),AND(24&lt;='２個別表'!$AM43,'２個別表'!$AM43&lt;=25))),1,"判定不能")))</f>
        <v>判定不能</v>
      </c>
      <c r="AE43" s="206">
        <f t="shared" ca="1" si="4"/>
        <v>0</v>
      </c>
      <c r="AF43" s="180" t="str">
        <f t="shared" ca="1" si="5"/>
        <v/>
      </c>
      <c r="AG43" s="183" t="str">
        <f ca="1">IF(AND($AD43=1,$U43&gt;0,$V43=1),ROUNDDOWN($AC43*1/2-'２個別表'!$CD43*1/2,0),"")</f>
        <v/>
      </c>
      <c r="AH43" s="183" t="str">
        <f t="shared" ca="1" si="25"/>
        <v/>
      </c>
      <c r="AI43" s="208" t="str">
        <f ca="1">IF(AND($AD43=1,$Q43=1),IF($AB43&gt;0,'２個別表'!$BV43-'２個別表'!$BX43-'２個別表'!$CD43-'２個別表'!$CA43-'２個別表'!$CB43-'２個別表'!$CC43,0),"")</f>
        <v/>
      </c>
      <c r="AJ43" s="198">
        <f t="shared" ca="1" si="7"/>
        <v>0</v>
      </c>
      <c r="AK43" s="194" t="str">
        <f ca="1">IF($AD43=1,IF('２個別表'!$AO43=1,1,IF('２個別表'!AO43="","",)),"")</f>
        <v/>
      </c>
      <c r="AL43" s="183" t="str">
        <f ca="1">IF($AJ43=1,IF($AK43=1,'２個別表'!BS43,""),"")</f>
        <v/>
      </c>
      <c r="AM43" s="180" t="str">
        <f t="shared" ca="1" si="8"/>
        <v/>
      </c>
      <c r="AN43" s="199" t="str">
        <f ca="1">IF($AJ43=1,IF($AK43=1,ROUNDDOWN('２個別表'!$BV43-'２個別表'!$BX43-'２個別表'!$CA43-'２個別表'!$CB43-'２個別表'!$CC43-'２個別表'!$CD43,0),""),"")</f>
        <v/>
      </c>
      <c r="AO43" s="198">
        <f t="shared" ca="1" si="0"/>
        <v>0</v>
      </c>
      <c r="AP43" s="194">
        <f t="shared" ca="1" si="9"/>
        <v>0</v>
      </c>
      <c r="AQ43" s="194">
        <f t="shared" ca="1" si="10"/>
        <v>0</v>
      </c>
      <c r="AR43" s="189">
        <f ca="1">IF('２個別表'!$AA43=1,1,0)</f>
        <v>0</v>
      </c>
      <c r="AS43" s="180" t="str">
        <f t="shared" ca="1" si="11"/>
        <v/>
      </c>
      <c r="AT43" s="180" t="str">
        <f t="shared" ca="1" si="12"/>
        <v/>
      </c>
      <c r="AU43" s="208" t="str">
        <f ca="1">IF($AD43=1,IF($AQ43=1,ROUNDDOWN('２個別表'!$BV43-'２個別表'!$BX43-'２個別表'!$CA43-'２個別表'!$CB43-'２個別表'!$CC43-'２個別表'!$CD43,0),""),"")</f>
        <v/>
      </c>
      <c r="AV43" s="350">
        <f t="shared" ca="1" si="13"/>
        <v>0</v>
      </c>
      <c r="AW43" s="360" t="str">
        <f t="shared" ca="1" si="14"/>
        <v>-</v>
      </c>
      <c r="AX43" s="206">
        <f ca="1">IF($AD43=2,IF('２個別表'!$BQ43=1,1,0),0)</f>
        <v>0</v>
      </c>
      <c r="AY43" s="189" t="str">
        <f t="shared" ca="1" si="15"/>
        <v/>
      </c>
      <c r="AZ43" s="368" t="str">
        <f ca="1">IF(AND($AD43=2,$AX43=1),'２個別表'!$BV43-('２個別表'!$BX43+'２個別表'!$CA43+'２個別表'!$CB43+'２個別表'!$CC43+'２個別表'!$CD43),"")</f>
        <v/>
      </c>
      <c r="BA43" s="206">
        <f ca="1">IF($AD43=2,IF('２個別表'!$BQ43&lt;&gt;1,1,0),0)</f>
        <v>0</v>
      </c>
      <c r="BB43" s="363">
        <f t="shared" ca="1" si="16"/>
        <v>0</v>
      </c>
      <c r="BC43" s="183" t="str">
        <f ca="1">IF(AND($AD43=2,$BA43=1),'２個別表'!$BR43,"")</f>
        <v/>
      </c>
      <c r="BD43" s="183" t="str">
        <f t="shared" ca="1" si="17"/>
        <v/>
      </c>
      <c r="BE43" s="183" t="str">
        <f ca="1">IF(AND($AD43=2,$BA43=1),'２個別表'!$BU43-('２個別表'!$BX43+'２個別表'!$CA43+'２個別表'!$CB43+'２個別表'!$CC43+'２個別表'!$CD43),"")</f>
        <v/>
      </c>
      <c r="BF43" s="183" t="str">
        <f ca="1">IF(AND($AD43=2,$BA43=1),'２個別表'!$CA43+'２個別表'!$CB43,"")</f>
        <v/>
      </c>
      <c r="BG43" s="365" t="str">
        <f ca="1">IF($BB43=1,IF(SUM('２個別表'!$BW43,'２個別表'!$CD43*0.5)&lt;='２個別表'!$BV43*0.5,"〇","×"),"")</f>
        <v/>
      </c>
      <c r="BH43" s="364">
        <f t="shared" ca="1" si="18"/>
        <v>0</v>
      </c>
      <c r="BI43" s="207" t="str">
        <f ca="1">IF($AD43=2,IF($AX43=1,IF('２個別表'!$AM43=23,"〇","×"),IF(OR('２個別表'!$AM43&lt;19,'２個別表'!$AM43&gt;23),"",IF($BH43&lt;='２個別表'!$BR43,"〇","×"))),"-")</f>
        <v>-</v>
      </c>
      <c r="BJ43" s="373" t="str">
        <f t="shared" ca="1" si="19"/>
        <v>-</v>
      </c>
      <c r="BK43" s="206">
        <f t="shared" ca="1" si="20"/>
        <v>0</v>
      </c>
      <c r="BL43" s="207" t="str">
        <f ca="1">IF($AD43=3,IF(1&lt;='２個別表'!$F43,IF('２個別表'!$U43=1,"〇","×"),""),"")</f>
        <v/>
      </c>
      <c r="BM43" s="185" t="str">
        <f ca="1">IF(AD43=3,IF(AND(OR('２個別表'!BD43="附帯施設",AND(1&lt;='２個別表'!AM43,'２個別表'!AM43&lt;=3)),'２個別表'!BK43&lt;&gt;"",'２個別表'!BL43&lt;&gt;""),1,IF(AND(OR('２個別表'!BD43="附帯施設",AND(1&lt;='２個別表'!AM43,'２個別表'!AM43&lt;=3)),OR('２個別表'!BK43="",'２個別表'!BL43="")),"×",0)),"")</f>
        <v/>
      </c>
      <c r="BN43" s="207" t="str">
        <f ca="1">IF($AD43=3,IF('２個別表'!$BV43&gt;=500000,"〇","×"),"")</f>
        <v/>
      </c>
      <c r="BO43" s="180" t="str">
        <f ca="1">IF(AD43=3,'２個別表'!BW43,"")</f>
        <v/>
      </c>
      <c r="BP43" s="180" t="str">
        <f ca="1">IF(AD43=3,IF(COUNTIF('２個別表'!$X$11:'２個別表'!X43,'２個別表'!X43)=1,BO43,SUMIF('２個別表'!$X$11:$X$239,'２個別表'!X43,$BO$11:$BO$239)),"")</f>
        <v/>
      </c>
      <c r="BQ43" s="189" t="str">
        <f t="shared" ca="1" si="26"/>
        <v/>
      </c>
      <c r="BR43" s="183" t="str">
        <f t="shared" ca="1" si="22"/>
        <v/>
      </c>
      <c r="BS43" s="427" t="str">
        <f ca="1">IF($AD43=3,'２個別表'!$BV43-('２個別表'!$BX43+'２個別表'!$CA43+'２個別表'!$CB43+'２個別表'!$CC43+'２個別表'!$CD43),"")</f>
        <v/>
      </c>
      <c r="BT43" s="430">
        <f t="shared" ca="1" si="27"/>
        <v>0</v>
      </c>
      <c r="BU43" s="424" t="str">
        <f t="shared" ca="1" si="23"/>
        <v/>
      </c>
    </row>
    <row r="44" spans="2:73" x14ac:dyDescent="0.15">
      <c r="B44" s="198">
        <f>'２個別表'!O44</f>
        <v>0</v>
      </c>
      <c r="C44" s="183" t="str">
        <f>'２個別表'!$P44</f>
        <v>石川県</v>
      </c>
      <c r="D44" s="183" t="str">
        <f ca="1">'２個別表'!$Q44</f>
        <v/>
      </c>
      <c r="E44" s="183" t="str">
        <f ca="1">'２個別表'!$R44</f>
        <v/>
      </c>
      <c r="F44" s="207" t="str">
        <f ca="1">'２個別表'!$U44</f>
        <v/>
      </c>
      <c r="G44" s="207" t="str">
        <f ca="1">IF($F44=1,IF(SUM(#REF!)=0,"×","〇"),"")</f>
        <v/>
      </c>
      <c r="H44" s="207" t="str">
        <f ca="1">IF('２個別表'!$U44=1,IF('２個別表'!$Y44=1,"〇","×"),IF(AND(2&lt;='２個別表'!$Y44,'２個別表'!$Y44&lt;=5),"〇","×"))</f>
        <v>×</v>
      </c>
      <c r="I44" s="207" t="str">
        <f t="shared" ca="1" si="1"/>
        <v>×</v>
      </c>
      <c r="J44" s="183" t="str">
        <f ca="1">'２個別表'!$X44</f>
        <v/>
      </c>
      <c r="K44" s="183">
        <f ca="1">'２個別表'!$AI44</f>
        <v>0</v>
      </c>
      <c r="L44" s="183" t="str">
        <f ca="1">IF('２個別表'!$AJ44=1,1,"")</f>
        <v/>
      </c>
      <c r="M44" s="183" t="str">
        <f ca="1">IF('２個別表'!$AJ44="","",IF('２個別表'!$AJ44=1,IF(OR('２個別表'!$AK44=1,'２個別表'!$AL44=1),"〇","×")))</f>
        <v/>
      </c>
      <c r="N44" s="180" t="str">
        <f ca="1">'２個別表'!AR44</f>
        <v/>
      </c>
      <c r="O44" s="196" t="str">
        <f ca="1">IF(1&lt;='２個別表'!$F44,IF(AND(1&lt;='２個別表'!$AM44,'２個別表'!$AM44&lt;=3),1,0),"")</f>
        <v/>
      </c>
      <c r="P44" s="207">
        <f ca="1">IF($O44=1,IF(AND('２個別表'!$BD44&lt;&gt;"",AND('２個別表'!$BG44&lt;&gt;1,'２個別表'!$BH44)),0,1),0)</f>
        <v>0</v>
      </c>
      <c r="Q44" s="196">
        <f ca="1">IF('２個別表'!$BD44&lt;&gt;"",1,0)</f>
        <v>0</v>
      </c>
      <c r="R44" s="196" t="str">
        <f ca="1">IF($Q44=1,IF('２個別表'!$BG44=1,1,0),"")</f>
        <v/>
      </c>
      <c r="S44" s="196" t="str">
        <f ca="1">IF($R44=1,IF('２個別表'!$BH44&lt;&gt;"","〇","×"),"")</f>
        <v/>
      </c>
      <c r="T44" s="196" t="str">
        <f t="shared" ca="1" si="2"/>
        <v/>
      </c>
      <c r="U44" s="340">
        <f ca="1">IF('２個別表'!$BF44&gt;0,'２個別表'!$BF44,0)</f>
        <v>0</v>
      </c>
      <c r="V44" s="196">
        <f ca="1">IF('２個別表'!$BH44&lt;&gt;"",1,0)</f>
        <v>0</v>
      </c>
      <c r="W44" s="182">
        <f ca="1">IF(AND($Q44=1,$V44=1),'２個別表'!$CD44,0)</f>
        <v>0</v>
      </c>
      <c r="X44" s="195">
        <f t="shared" ca="1" si="3"/>
        <v>0</v>
      </c>
      <c r="Y44" s="196" t="str">
        <f ca="1">IF(1&lt;='２個別表'!$F44,'２個別表'!$BT44,"")</f>
        <v/>
      </c>
      <c r="Z44" s="196">
        <f ca="1">IF(1&lt;='２個別表'!$F44,'２個別表'!$CE44,0)</f>
        <v>0</v>
      </c>
      <c r="AA44" s="196">
        <f ca="1">IF(OR(0&lt;'２個別表'!$BX44,0&lt;SUM('２個別表'!$CA44:$CB44)),1,0)</f>
        <v>1</v>
      </c>
      <c r="AB44" s="183">
        <f ca="1">IF(1&lt;='２個別表'!$F44,'２個別表'!$BV44,0)</f>
        <v>0</v>
      </c>
      <c r="AC44" s="183" t="str">
        <f ca="1">IF('２個別表'!$BV44&gt;0,IF(AND('２個別表'!$BT44=1,'２個別表'!$CE44="控除不可"),'２個別表'!$BV44,IF(AND('２個別表'!$BT44=1,'２個別表'!$CE44="80%控除対象"),ROUNDUP('２個別表'!$BV44*102/110,0),IF(AND('２個別表'!$BT44=1,'２個別表'!$CE44="全額控除"),ROUNDUP('２個別表'!$BV44*100/110,0),IF(OR('２個別表'!$BT44=2,'２個別表'!$BT44=3),'２個別表'!$BV44,'２個別表'!$BV44)))),"")</f>
        <v/>
      </c>
      <c r="AD44" s="197" t="str">
        <f ca="1">IF('２個別表'!$U44=1,3,IF(AND('２個別表'!$U44=2,AND(19&lt;='２個別表'!$AM44,'２個別表'!$AM44&lt;=23)),2,IF(AND('２個別表'!$U44=2,OR(AND(1&lt;='２個別表'!$AM44,'２個別表'!$AM44&lt;=18),AND(24&lt;='２個別表'!$AM44,'２個別表'!$AM44&lt;=25))),1,"判定不能")))</f>
        <v>判定不能</v>
      </c>
      <c r="AE44" s="206">
        <f t="shared" ca="1" si="4"/>
        <v>0</v>
      </c>
      <c r="AF44" s="180" t="str">
        <f t="shared" ca="1" si="5"/>
        <v/>
      </c>
      <c r="AG44" s="183" t="str">
        <f ca="1">IF(AND($AD44=1,$U44&gt;0,$V44=1),ROUNDDOWN($AC44*1/2-'２個別表'!$CD44*1/2,0),"")</f>
        <v/>
      </c>
      <c r="AH44" s="183" t="str">
        <f t="shared" ca="1" si="25"/>
        <v/>
      </c>
      <c r="AI44" s="208" t="str">
        <f ca="1">IF(AND($AD44=1,$Q44=1),IF($AB44&gt;0,'２個別表'!$BV44-'２個別表'!$BX44-'２個別表'!$CD44-'２個別表'!$CA44-'２個別表'!$CB44-'２個別表'!$CC44,0),"")</f>
        <v/>
      </c>
      <c r="AJ44" s="198">
        <f t="shared" ca="1" si="7"/>
        <v>0</v>
      </c>
      <c r="AK44" s="194" t="str">
        <f ca="1">IF($AD44=1,IF('２個別表'!$AO44=1,1,IF('２個別表'!AO44="","",)),"")</f>
        <v/>
      </c>
      <c r="AL44" s="183" t="str">
        <f ca="1">IF($AJ44=1,IF($AK44=1,'２個別表'!BS44,""),"")</f>
        <v/>
      </c>
      <c r="AM44" s="180" t="str">
        <f t="shared" ca="1" si="8"/>
        <v/>
      </c>
      <c r="AN44" s="199" t="str">
        <f ca="1">IF($AJ44=1,IF($AK44=1,ROUNDDOWN('２個別表'!$BV44-'２個別表'!$BX44-'２個別表'!$CA44-'２個別表'!$CB44-'２個別表'!$CC44-'２個別表'!$CD44,0),""),"")</f>
        <v/>
      </c>
      <c r="AO44" s="198">
        <f t="shared" ca="1" si="0"/>
        <v>0</v>
      </c>
      <c r="AP44" s="194">
        <f t="shared" ca="1" si="9"/>
        <v>0</v>
      </c>
      <c r="AQ44" s="194">
        <f t="shared" ca="1" si="10"/>
        <v>0</v>
      </c>
      <c r="AR44" s="189">
        <f ca="1">IF('２個別表'!$AA44=1,1,0)</f>
        <v>0</v>
      </c>
      <c r="AS44" s="180" t="str">
        <f t="shared" ca="1" si="11"/>
        <v/>
      </c>
      <c r="AT44" s="180" t="str">
        <f t="shared" ca="1" si="12"/>
        <v/>
      </c>
      <c r="AU44" s="208" t="str">
        <f ca="1">IF($AD44=1,IF($AQ44=1,ROUNDDOWN('２個別表'!$BV44-'２個別表'!$BX44-'２個別表'!$CA44-'２個別表'!$CB44-'２個別表'!$CC44-'２個別表'!$CD44,0),""),"")</f>
        <v/>
      </c>
      <c r="AV44" s="350">
        <f t="shared" ca="1" si="13"/>
        <v>0</v>
      </c>
      <c r="AW44" s="360" t="str">
        <f t="shared" ca="1" si="14"/>
        <v>-</v>
      </c>
      <c r="AX44" s="206">
        <f ca="1">IF($AD44=2,IF('２個別表'!$BQ44=1,1,0),0)</f>
        <v>0</v>
      </c>
      <c r="AY44" s="189" t="str">
        <f t="shared" ca="1" si="15"/>
        <v/>
      </c>
      <c r="AZ44" s="368" t="str">
        <f ca="1">IF(AND($AD44=2,$AX44=1),'２個別表'!$BV44-('２個別表'!$BX44+'２個別表'!$CA44+'２個別表'!$CB44+'２個別表'!$CC44+'２個別表'!$CD44),"")</f>
        <v/>
      </c>
      <c r="BA44" s="206">
        <f ca="1">IF($AD44=2,IF('２個別表'!$BQ44&lt;&gt;1,1,0),0)</f>
        <v>0</v>
      </c>
      <c r="BB44" s="363">
        <f t="shared" ca="1" si="16"/>
        <v>0</v>
      </c>
      <c r="BC44" s="183" t="str">
        <f ca="1">IF(AND($AD44=2,$BA44=1),'２個別表'!$BR44,"")</f>
        <v/>
      </c>
      <c r="BD44" s="183" t="str">
        <f t="shared" ca="1" si="17"/>
        <v/>
      </c>
      <c r="BE44" s="183" t="str">
        <f ca="1">IF(AND($AD44=2,$BA44=1),'２個別表'!$BU44-('２個別表'!$BX44+'２個別表'!$CA44+'２個別表'!$CB44+'２個別表'!$CC44+'２個別表'!$CD44),"")</f>
        <v/>
      </c>
      <c r="BF44" s="183" t="str">
        <f ca="1">IF(AND($AD44=2,$BA44=1),'２個別表'!$CA44+'２個別表'!$CB44,"")</f>
        <v/>
      </c>
      <c r="BG44" s="365" t="str">
        <f ca="1">IF($BB44=1,IF(SUM('２個別表'!$BW44,'２個別表'!$CD44*0.5)&lt;='２個別表'!$BV44*0.5,"〇","×"),"")</f>
        <v/>
      </c>
      <c r="BH44" s="364">
        <f t="shared" ca="1" si="18"/>
        <v>0</v>
      </c>
      <c r="BI44" s="207" t="str">
        <f ca="1">IF($AD44=2,IF($AX44=1,IF('２個別表'!$AM44=23,"〇","×"),IF(OR('２個別表'!$AM44&lt;19,'２個別表'!$AM44&gt;23),"",IF($BH44&lt;='２個別表'!$BR44,"〇","×"))),"-")</f>
        <v>-</v>
      </c>
      <c r="BJ44" s="373" t="str">
        <f t="shared" ca="1" si="19"/>
        <v>-</v>
      </c>
      <c r="BK44" s="206">
        <f t="shared" ca="1" si="20"/>
        <v>0</v>
      </c>
      <c r="BL44" s="207" t="str">
        <f ca="1">IF($AD44=3,IF(1&lt;='２個別表'!$F44,IF('２個別表'!$U44=1,"〇","×"),""),"")</f>
        <v/>
      </c>
      <c r="BM44" s="185" t="str">
        <f ca="1">IF(AD44=3,IF(AND(OR('２個別表'!BD44="附帯施設",AND(1&lt;='２個別表'!AM44,'２個別表'!AM44&lt;=3)),'２個別表'!BK44&lt;&gt;"",'２個別表'!BL44&lt;&gt;""),1,IF(AND(OR('２個別表'!BD44="附帯施設",AND(1&lt;='２個別表'!AM44,'２個別表'!AM44&lt;=3)),OR('２個別表'!BK44="",'２個別表'!BL44="")),"×",0)),"")</f>
        <v/>
      </c>
      <c r="BN44" s="207" t="str">
        <f ca="1">IF($AD44=3,IF('２個別表'!$BV44&gt;=500000,"〇","×"),"")</f>
        <v/>
      </c>
      <c r="BO44" s="180" t="str">
        <f ca="1">IF(AD44=3,'２個別表'!BW44,"")</f>
        <v/>
      </c>
      <c r="BP44" s="180" t="str">
        <f ca="1">IF(AD44=3,IF(COUNTIF('２個別表'!$X$11:'２個別表'!X44,'２個別表'!X44)=1,BO44,SUMIF('２個別表'!$X$11:$X$239,'２個別表'!X44,$BO$11:$BO$239)),"")</f>
        <v/>
      </c>
      <c r="BQ44" s="189" t="str">
        <f t="shared" ca="1" si="26"/>
        <v/>
      </c>
      <c r="BR44" s="183" t="str">
        <f t="shared" ca="1" si="22"/>
        <v/>
      </c>
      <c r="BS44" s="427" t="str">
        <f ca="1">IF($AD44=3,'２個別表'!$BV44-('２個別表'!$BX44+'２個別表'!$CA44+'２個別表'!$CB44+'２個別表'!$CC44+'２個別表'!$CD44),"")</f>
        <v/>
      </c>
      <c r="BT44" s="430">
        <f t="shared" ca="1" si="27"/>
        <v>0</v>
      </c>
      <c r="BU44" s="424" t="str">
        <f t="shared" ca="1" si="23"/>
        <v/>
      </c>
    </row>
    <row r="45" spans="2:73" x14ac:dyDescent="0.15">
      <c r="B45" s="198">
        <f>'２個別表'!O45</f>
        <v>0</v>
      </c>
      <c r="C45" s="183" t="str">
        <f>'２個別表'!$P45</f>
        <v>石川県</v>
      </c>
      <c r="D45" s="183" t="str">
        <f ca="1">'２個別表'!$Q45</f>
        <v/>
      </c>
      <c r="E45" s="183" t="str">
        <f ca="1">'２個別表'!$R45</f>
        <v/>
      </c>
      <c r="F45" s="207" t="str">
        <f ca="1">'２個別表'!$U45</f>
        <v/>
      </c>
      <c r="G45" s="207" t="str">
        <f ca="1">IF($F45=1,IF(SUM(#REF!)=0,"×","〇"),"")</f>
        <v/>
      </c>
      <c r="H45" s="207" t="str">
        <f ca="1">IF('２個別表'!$U45=1,IF('２個別表'!$Y45=1,"〇","×"),IF(AND(2&lt;='２個別表'!$Y45,'２個別表'!$Y45&lt;=5),"〇","×"))</f>
        <v>×</v>
      </c>
      <c r="I45" s="207" t="str">
        <f t="shared" ca="1" si="1"/>
        <v>×</v>
      </c>
      <c r="J45" s="183" t="str">
        <f ca="1">'２個別表'!$X45</f>
        <v/>
      </c>
      <c r="K45" s="183">
        <f ca="1">'２個別表'!$AI45</f>
        <v>0</v>
      </c>
      <c r="L45" s="183" t="str">
        <f ca="1">IF('２個別表'!$AJ45=1,1,"")</f>
        <v/>
      </c>
      <c r="M45" s="183" t="str">
        <f ca="1">IF('２個別表'!$AJ45="","",IF('２個別表'!$AJ45=1,IF(OR('２個別表'!$AK45=1,'２個別表'!$AL45=1),"〇","×")))</f>
        <v/>
      </c>
      <c r="N45" s="180" t="str">
        <f ca="1">'２個別表'!AR45</f>
        <v/>
      </c>
      <c r="O45" s="196" t="str">
        <f ca="1">IF(1&lt;='２個別表'!$F45,IF(AND(1&lt;='２個別表'!$AM45,'２個別表'!$AM45&lt;=3),1,0),"")</f>
        <v/>
      </c>
      <c r="P45" s="207">
        <f ca="1">IF($O45=1,IF(AND('２個別表'!$BD45&lt;&gt;"",AND('２個別表'!$BG45&lt;&gt;1,'２個別表'!$BH45)),0,1),0)</f>
        <v>0</v>
      </c>
      <c r="Q45" s="196">
        <f ca="1">IF('２個別表'!$BD45&lt;&gt;"",1,0)</f>
        <v>0</v>
      </c>
      <c r="R45" s="196" t="str">
        <f ca="1">IF($Q45=1,IF('２個別表'!$BG45=1,1,0),"")</f>
        <v/>
      </c>
      <c r="S45" s="196" t="str">
        <f ca="1">IF($R45=1,IF('２個別表'!$BH45&lt;&gt;"","〇","×"),"")</f>
        <v/>
      </c>
      <c r="T45" s="196" t="str">
        <f t="shared" ca="1" si="2"/>
        <v/>
      </c>
      <c r="U45" s="340">
        <f ca="1">IF('２個別表'!$BF45&gt;0,'２個別表'!$BF45,0)</f>
        <v>0</v>
      </c>
      <c r="V45" s="196">
        <f ca="1">IF('２個別表'!$BH45&lt;&gt;"",1,0)</f>
        <v>0</v>
      </c>
      <c r="W45" s="182">
        <f ca="1">IF(AND($Q45=1,$V45=1),'２個別表'!$CD45,0)</f>
        <v>0</v>
      </c>
      <c r="X45" s="195">
        <f t="shared" ca="1" si="3"/>
        <v>0</v>
      </c>
      <c r="Y45" s="196" t="str">
        <f ca="1">IF(1&lt;='２個別表'!$F45,'２個別表'!$BT45,"")</f>
        <v/>
      </c>
      <c r="Z45" s="196">
        <f ca="1">IF(1&lt;='２個別表'!$F45,'２個別表'!$CE45,0)</f>
        <v>0</v>
      </c>
      <c r="AA45" s="196">
        <f ca="1">IF(OR(0&lt;'２個別表'!$BX45,0&lt;SUM('２個別表'!$CA45:$CB45)),1,0)</f>
        <v>1</v>
      </c>
      <c r="AB45" s="183">
        <f ca="1">IF(1&lt;='２個別表'!$F45,'２個別表'!$BV45,0)</f>
        <v>0</v>
      </c>
      <c r="AC45" s="183" t="str">
        <f ca="1">IF('２個別表'!$BV45&gt;0,IF(AND('２個別表'!$BT45=1,'２個別表'!$CE45="控除不可"),'２個別表'!$BV45,IF(AND('２個別表'!$BT45=1,'２個別表'!$CE45="80%控除対象"),ROUNDUP('２個別表'!$BV45*102/110,0),IF(AND('２個別表'!$BT45=1,'２個別表'!$CE45="全額控除"),ROUNDUP('２個別表'!$BV45*100/110,0),IF(OR('２個別表'!$BT45=2,'２個別表'!$BT45=3),'２個別表'!$BV45,'２個別表'!$BV45)))),"")</f>
        <v/>
      </c>
      <c r="AD45" s="197" t="str">
        <f ca="1">IF('２個別表'!$U45=1,3,IF(AND('２個別表'!$U45=2,AND(19&lt;='２個別表'!$AM45,'２個別表'!$AM45&lt;=23)),2,IF(AND('２個別表'!$U45=2,OR(AND(1&lt;='２個別表'!$AM45,'２個別表'!$AM45&lt;=18),AND(24&lt;='２個別表'!$AM45,'２個別表'!$AM45&lt;=25))),1,"判定不能")))</f>
        <v>判定不能</v>
      </c>
      <c r="AE45" s="206">
        <f t="shared" ca="1" si="4"/>
        <v>0</v>
      </c>
      <c r="AF45" s="180" t="str">
        <f t="shared" ca="1" si="5"/>
        <v/>
      </c>
      <c r="AG45" s="183" t="str">
        <f ca="1">IF(AND($AD45=1,$U45&gt;0,$V45=1),ROUNDDOWN($AC45*1/2-'２個別表'!$CD45*1/2,0),"")</f>
        <v/>
      </c>
      <c r="AH45" s="183" t="str">
        <f t="shared" ca="1" si="25"/>
        <v/>
      </c>
      <c r="AI45" s="208" t="str">
        <f ca="1">IF(AND($AD45=1,$Q45=1),IF($AB45&gt;0,'２個別表'!$BV45-'２個別表'!$BX45-'２個別表'!$CD45-'２個別表'!$CA45-'２個別表'!$CB45-'２個別表'!$CC45,0),"")</f>
        <v/>
      </c>
      <c r="AJ45" s="198">
        <f t="shared" ca="1" si="7"/>
        <v>0</v>
      </c>
      <c r="AK45" s="194" t="str">
        <f ca="1">IF($AD45=1,IF('２個別表'!$AO45=1,1,IF('２個別表'!AO45="","",)),"")</f>
        <v/>
      </c>
      <c r="AL45" s="183" t="str">
        <f ca="1">IF($AJ45=1,IF($AK45=1,'２個別表'!BS45,""),"")</f>
        <v/>
      </c>
      <c r="AM45" s="180" t="str">
        <f t="shared" ca="1" si="8"/>
        <v/>
      </c>
      <c r="AN45" s="199" t="str">
        <f ca="1">IF($AJ45=1,IF($AK45=1,ROUNDDOWN('２個別表'!$BV45-'２個別表'!$BX45-'２個別表'!$CA45-'２個別表'!$CB45-'２個別表'!$CC45-'２個別表'!$CD45,0),""),"")</f>
        <v/>
      </c>
      <c r="AO45" s="198">
        <f t="shared" ca="1" si="0"/>
        <v>0</v>
      </c>
      <c r="AP45" s="194">
        <f t="shared" ca="1" si="9"/>
        <v>0</v>
      </c>
      <c r="AQ45" s="194">
        <f t="shared" ca="1" si="10"/>
        <v>0</v>
      </c>
      <c r="AR45" s="189">
        <f ca="1">IF('２個別表'!$AA45=1,1,0)</f>
        <v>0</v>
      </c>
      <c r="AS45" s="180" t="str">
        <f t="shared" ca="1" si="11"/>
        <v/>
      </c>
      <c r="AT45" s="180" t="str">
        <f t="shared" ca="1" si="12"/>
        <v/>
      </c>
      <c r="AU45" s="208" t="str">
        <f ca="1">IF($AD45=1,IF($AQ45=1,ROUNDDOWN('２個別表'!$BV45-'２個別表'!$BX45-'２個別表'!$CA45-'２個別表'!$CB45-'２個別表'!$CC45-'２個別表'!$CD45,0),""),"")</f>
        <v/>
      </c>
      <c r="AV45" s="350">
        <f t="shared" ca="1" si="13"/>
        <v>0</v>
      </c>
      <c r="AW45" s="360" t="str">
        <f t="shared" ca="1" si="14"/>
        <v>-</v>
      </c>
      <c r="AX45" s="206">
        <f ca="1">IF($AD45=2,IF('２個別表'!$BQ45=1,1,0),0)</f>
        <v>0</v>
      </c>
      <c r="AY45" s="189" t="str">
        <f t="shared" ca="1" si="15"/>
        <v/>
      </c>
      <c r="AZ45" s="368" t="str">
        <f ca="1">IF(AND($AD45=2,$AX45=1),'２個別表'!$BV45-('２個別表'!$BX45+'２個別表'!$CA45+'２個別表'!$CB45+'２個別表'!$CC45+'２個別表'!$CD45),"")</f>
        <v/>
      </c>
      <c r="BA45" s="206">
        <f ca="1">IF($AD45=2,IF('２個別表'!$BQ45&lt;&gt;1,1,0),0)</f>
        <v>0</v>
      </c>
      <c r="BB45" s="363">
        <f t="shared" ca="1" si="16"/>
        <v>0</v>
      </c>
      <c r="BC45" s="183" t="str">
        <f ca="1">IF(AND($AD45=2,$BA45=1),'２個別表'!$BR45,"")</f>
        <v/>
      </c>
      <c r="BD45" s="183" t="str">
        <f t="shared" ca="1" si="17"/>
        <v/>
      </c>
      <c r="BE45" s="183" t="str">
        <f ca="1">IF(AND($AD45=2,$BA45=1),'２個別表'!$BU45-('２個別表'!$BX45+'２個別表'!$CA45+'２個別表'!$CB45+'２個別表'!$CC45+'２個別表'!$CD45),"")</f>
        <v/>
      </c>
      <c r="BF45" s="183" t="str">
        <f ca="1">IF(AND($AD45=2,$BA45=1),'２個別表'!$CA45+'２個別表'!$CB45,"")</f>
        <v/>
      </c>
      <c r="BG45" s="365" t="str">
        <f ca="1">IF($BB45=1,IF(SUM('２個別表'!$BW45,'２個別表'!$CD45*0.5)&lt;='２個別表'!$BV45*0.5,"〇","×"),"")</f>
        <v/>
      </c>
      <c r="BH45" s="364">
        <f t="shared" ca="1" si="18"/>
        <v>0</v>
      </c>
      <c r="BI45" s="207" t="str">
        <f ca="1">IF($AD45=2,IF($AX45=1,IF('２個別表'!$AM45=23,"〇","×"),IF(OR('２個別表'!$AM45&lt;19,'２個別表'!$AM45&gt;23),"",IF($BH45&lt;='２個別表'!$BR45,"〇","×"))),"-")</f>
        <v>-</v>
      </c>
      <c r="BJ45" s="373" t="str">
        <f t="shared" ca="1" si="19"/>
        <v>-</v>
      </c>
      <c r="BK45" s="206">
        <f t="shared" ca="1" si="20"/>
        <v>0</v>
      </c>
      <c r="BL45" s="207" t="str">
        <f ca="1">IF($AD45=3,IF(1&lt;='２個別表'!$F45,IF('２個別表'!$U45=1,"〇","×"),""),"")</f>
        <v/>
      </c>
      <c r="BM45" s="185" t="str">
        <f ca="1">IF(AD45=3,IF(AND(OR('２個別表'!BD45="附帯施設",AND(1&lt;='２個別表'!AM45,'２個別表'!AM45&lt;=3)),'２個別表'!BK45&lt;&gt;"",'２個別表'!BL45&lt;&gt;""),1,IF(AND(OR('２個別表'!BD45="附帯施設",AND(1&lt;='２個別表'!AM45,'２個別表'!AM45&lt;=3)),OR('２個別表'!BK45="",'２個別表'!BL45="")),"×",0)),"")</f>
        <v/>
      </c>
      <c r="BN45" s="207" t="str">
        <f ca="1">IF($AD45=3,IF('２個別表'!$BV45&gt;=500000,"〇","×"),"")</f>
        <v/>
      </c>
      <c r="BO45" s="180" t="str">
        <f ca="1">IF(AD45=3,'２個別表'!BW45,"")</f>
        <v/>
      </c>
      <c r="BP45" s="180" t="str">
        <f ca="1">IF(AD45=3,IF(COUNTIF('２個別表'!$X$11:'２個別表'!X45,'２個別表'!X45)=1,BO45,SUMIF('２個別表'!$X$11:$X$239,'２個別表'!X45,$BO$11:$BO$239)),"")</f>
        <v/>
      </c>
      <c r="BQ45" s="189" t="str">
        <f t="shared" ca="1" si="26"/>
        <v/>
      </c>
      <c r="BR45" s="183" t="str">
        <f t="shared" ca="1" si="22"/>
        <v/>
      </c>
      <c r="BS45" s="427" t="str">
        <f ca="1">IF($AD45=3,'２個別表'!$BV45-('２個別表'!$BX45+'２個別表'!$CA45+'２個別表'!$CB45+'２個別表'!$CC45+'２個別表'!$CD45),"")</f>
        <v/>
      </c>
      <c r="BT45" s="430">
        <f t="shared" ca="1" si="27"/>
        <v>0</v>
      </c>
      <c r="BU45" s="424" t="str">
        <f t="shared" ca="1" si="23"/>
        <v/>
      </c>
    </row>
    <row r="46" spans="2:73" x14ac:dyDescent="0.15">
      <c r="B46" s="198">
        <f>'２個別表'!O46</f>
        <v>0</v>
      </c>
      <c r="C46" s="183" t="str">
        <f>'２個別表'!$P46</f>
        <v>石川県</v>
      </c>
      <c r="D46" s="183" t="str">
        <f ca="1">'２個別表'!$Q46</f>
        <v/>
      </c>
      <c r="E46" s="183" t="str">
        <f ca="1">'２個別表'!$R46</f>
        <v/>
      </c>
      <c r="F46" s="207" t="str">
        <f ca="1">'２個別表'!$U46</f>
        <v/>
      </c>
      <c r="G46" s="207" t="str">
        <f ca="1">IF($F46=1,IF(SUM(#REF!)=0,"×","〇"),"")</f>
        <v/>
      </c>
      <c r="H46" s="207" t="str">
        <f ca="1">IF('２個別表'!$U46=1,IF('２個別表'!$Y46=1,"〇","×"),IF(AND(2&lt;='２個別表'!$Y46,'２個別表'!$Y46&lt;=5),"〇","×"))</f>
        <v>×</v>
      </c>
      <c r="I46" s="207" t="str">
        <f t="shared" ca="1" si="1"/>
        <v>×</v>
      </c>
      <c r="J46" s="183" t="str">
        <f ca="1">'２個別表'!$X46</f>
        <v/>
      </c>
      <c r="K46" s="183">
        <f ca="1">'２個別表'!$AI46</f>
        <v>0</v>
      </c>
      <c r="L46" s="183" t="str">
        <f ca="1">IF('２個別表'!$AJ46=1,1,"")</f>
        <v/>
      </c>
      <c r="M46" s="183" t="str">
        <f ca="1">IF('２個別表'!$AJ46="","",IF('２個別表'!$AJ46=1,IF(OR('２個別表'!$AK46=1,'２個別表'!$AL46=1),"〇","×")))</f>
        <v/>
      </c>
      <c r="N46" s="180" t="str">
        <f ca="1">'２個別表'!AR46</f>
        <v/>
      </c>
      <c r="O46" s="196" t="str">
        <f ca="1">IF(1&lt;='２個別表'!$F46,IF(AND(1&lt;='２個別表'!$AM46,'２個別表'!$AM46&lt;=3),1,0),"")</f>
        <v/>
      </c>
      <c r="P46" s="207">
        <f ca="1">IF($O46=1,IF(AND('２個別表'!$BD46&lt;&gt;"",AND('２個別表'!$BG46&lt;&gt;1,'２個別表'!$BH46)),0,1),0)</f>
        <v>0</v>
      </c>
      <c r="Q46" s="196">
        <f ca="1">IF('２個別表'!$BD46&lt;&gt;"",1,0)</f>
        <v>0</v>
      </c>
      <c r="R46" s="196" t="str">
        <f ca="1">IF($Q46=1,IF('２個別表'!$BG46=1,1,0),"")</f>
        <v/>
      </c>
      <c r="S46" s="196" t="str">
        <f ca="1">IF($R46=1,IF('２個別表'!$BH46&lt;&gt;"","〇","×"),"")</f>
        <v/>
      </c>
      <c r="T46" s="196" t="str">
        <f t="shared" ca="1" si="2"/>
        <v/>
      </c>
      <c r="U46" s="340">
        <f ca="1">IF('２個別表'!$BF46&gt;0,'２個別表'!$BF46,0)</f>
        <v>0</v>
      </c>
      <c r="V46" s="196">
        <f ca="1">IF('２個別表'!$BH46&lt;&gt;"",1,0)</f>
        <v>0</v>
      </c>
      <c r="W46" s="182">
        <f ca="1">IF(AND($Q46=1,$V46=1),'２個別表'!$CD46,0)</f>
        <v>0</v>
      </c>
      <c r="X46" s="195">
        <f t="shared" ca="1" si="3"/>
        <v>0</v>
      </c>
      <c r="Y46" s="196" t="str">
        <f ca="1">IF(1&lt;='２個別表'!$F46,'２個別表'!$BT46,"")</f>
        <v/>
      </c>
      <c r="Z46" s="196">
        <f ca="1">IF(1&lt;='２個別表'!$F46,'２個別表'!$CE46,0)</f>
        <v>0</v>
      </c>
      <c r="AA46" s="196">
        <f ca="1">IF(OR(0&lt;'２個別表'!$BX46,0&lt;SUM('２個別表'!$CA46:$CB46)),1,0)</f>
        <v>1</v>
      </c>
      <c r="AB46" s="183">
        <f ca="1">IF(1&lt;='２個別表'!$F46,'２個別表'!$BV46,0)</f>
        <v>0</v>
      </c>
      <c r="AC46" s="183" t="str">
        <f ca="1">IF('２個別表'!$BV46&gt;0,IF(AND('２個別表'!$BT46=1,'２個別表'!$CE46="控除不可"),'２個別表'!$BV46,IF(AND('２個別表'!$BT46=1,'２個別表'!$CE46="80%控除対象"),ROUNDUP('２個別表'!$BV46*102/110,0),IF(AND('２個別表'!$BT46=1,'２個別表'!$CE46="全額控除"),ROUNDUP('２個別表'!$BV46*100/110,0),IF(OR('２個別表'!$BT46=2,'２個別表'!$BT46=3),'２個別表'!$BV46,'２個別表'!$BV46)))),"")</f>
        <v/>
      </c>
      <c r="AD46" s="197" t="str">
        <f ca="1">IF('２個別表'!$U46=1,3,IF(AND('２個別表'!$U46=2,AND(19&lt;='２個別表'!$AM46,'２個別表'!$AM46&lt;=23)),2,IF(AND('２個別表'!$U46=2,OR(AND(1&lt;='２個別表'!$AM46,'２個別表'!$AM46&lt;=18),AND(24&lt;='２個別表'!$AM46,'２個別表'!$AM46&lt;=25))),1,"判定不能")))</f>
        <v>判定不能</v>
      </c>
      <c r="AE46" s="206">
        <f t="shared" ca="1" si="4"/>
        <v>0</v>
      </c>
      <c r="AF46" s="180" t="str">
        <f t="shared" ca="1" si="5"/>
        <v/>
      </c>
      <c r="AG46" s="183" t="str">
        <f ca="1">IF(AND($AD46=1,$U46&gt;0,$V46=1),ROUNDDOWN($AC46*1/2-'２個別表'!$CD46*1/2,0),"")</f>
        <v/>
      </c>
      <c r="AH46" s="183" t="str">
        <f t="shared" ca="1" si="25"/>
        <v/>
      </c>
      <c r="AI46" s="208" t="str">
        <f ca="1">IF(AND($AD46=1,$Q46=1),IF($AB46&gt;0,'２個別表'!$BV46-'２個別表'!$BX46-'２個別表'!$CD46-'２個別表'!$CA46-'２個別表'!$CB46-'２個別表'!$CC46,0),"")</f>
        <v/>
      </c>
      <c r="AJ46" s="198">
        <f t="shared" ca="1" si="7"/>
        <v>0</v>
      </c>
      <c r="AK46" s="194" t="str">
        <f ca="1">IF($AD46=1,IF('２個別表'!$AO46=1,1,IF('２個別表'!AO46="","",)),"")</f>
        <v/>
      </c>
      <c r="AL46" s="183" t="str">
        <f ca="1">IF($AJ46=1,IF($AK46=1,'２個別表'!BS46,""),"")</f>
        <v/>
      </c>
      <c r="AM46" s="180" t="str">
        <f t="shared" ca="1" si="8"/>
        <v/>
      </c>
      <c r="AN46" s="199" t="str">
        <f ca="1">IF($AJ46=1,IF($AK46=1,ROUNDDOWN('２個別表'!$BV46-'２個別表'!$BX46-'２個別表'!$CA46-'２個別表'!$CB46-'２個別表'!$CC46-'２個別表'!$CD46,0),""),"")</f>
        <v/>
      </c>
      <c r="AO46" s="198">
        <f t="shared" ca="1" si="0"/>
        <v>0</v>
      </c>
      <c r="AP46" s="194">
        <f t="shared" ca="1" si="9"/>
        <v>0</v>
      </c>
      <c r="AQ46" s="194">
        <f t="shared" ca="1" si="10"/>
        <v>0</v>
      </c>
      <c r="AR46" s="189">
        <f ca="1">IF('２個別表'!$AA46=1,1,0)</f>
        <v>0</v>
      </c>
      <c r="AS46" s="180" t="str">
        <f t="shared" ca="1" si="11"/>
        <v/>
      </c>
      <c r="AT46" s="180" t="str">
        <f t="shared" ca="1" si="12"/>
        <v/>
      </c>
      <c r="AU46" s="208" t="str">
        <f ca="1">IF($AD46=1,IF($AQ46=1,ROUNDDOWN('２個別表'!$BV46-'２個別表'!$BX46-'２個別表'!$CA46-'２個別表'!$CB46-'２個別表'!$CC46-'２個別表'!$CD46,0),""),"")</f>
        <v/>
      </c>
      <c r="AV46" s="350">
        <f t="shared" ca="1" si="13"/>
        <v>0</v>
      </c>
      <c r="AW46" s="360" t="str">
        <f t="shared" ca="1" si="14"/>
        <v>-</v>
      </c>
      <c r="AX46" s="206">
        <f ca="1">IF($AD46=2,IF('２個別表'!$BQ46=1,1,0),0)</f>
        <v>0</v>
      </c>
      <c r="AY46" s="189" t="str">
        <f t="shared" ca="1" si="15"/>
        <v/>
      </c>
      <c r="AZ46" s="368" t="str">
        <f ca="1">IF(AND($AD46=2,$AX46=1),'２個別表'!$BV46-('２個別表'!$BX46+'２個別表'!$CA46+'２個別表'!$CB46+'２個別表'!$CC46+'２個別表'!$CD46),"")</f>
        <v/>
      </c>
      <c r="BA46" s="206">
        <f ca="1">IF($AD46=2,IF('２個別表'!$BQ46&lt;&gt;1,1,0),0)</f>
        <v>0</v>
      </c>
      <c r="BB46" s="363">
        <f t="shared" ca="1" si="16"/>
        <v>0</v>
      </c>
      <c r="BC46" s="183" t="str">
        <f ca="1">IF(AND($AD46=2,$BA46=1),'２個別表'!$BR46,"")</f>
        <v/>
      </c>
      <c r="BD46" s="183" t="str">
        <f t="shared" ca="1" si="17"/>
        <v/>
      </c>
      <c r="BE46" s="183" t="str">
        <f ca="1">IF(AND($AD46=2,$BA46=1),'２個別表'!$BU46-('２個別表'!$BX46+'２個別表'!$CA46+'２個別表'!$CB46+'２個別表'!$CC46+'２個別表'!$CD46),"")</f>
        <v/>
      </c>
      <c r="BF46" s="183" t="str">
        <f ca="1">IF(AND($AD46=2,$BA46=1),'２個別表'!$CA46+'２個別表'!$CB46,"")</f>
        <v/>
      </c>
      <c r="BG46" s="365" t="str">
        <f ca="1">IF($BB46=1,IF(SUM('２個別表'!$BW46,'２個別表'!$CD46*0.5)&lt;='２個別表'!$BV46*0.5,"〇","×"),"")</f>
        <v/>
      </c>
      <c r="BH46" s="364">
        <f t="shared" ca="1" si="18"/>
        <v>0</v>
      </c>
      <c r="BI46" s="207" t="str">
        <f ca="1">IF($AD46=2,IF($AX46=1,IF('２個別表'!$AM46=23,"〇","×"),IF(OR('２個別表'!$AM46&lt;19,'２個別表'!$AM46&gt;23),"",IF($BH46&lt;='２個別表'!$BR46,"〇","×"))),"-")</f>
        <v>-</v>
      </c>
      <c r="BJ46" s="373" t="str">
        <f t="shared" ca="1" si="19"/>
        <v>-</v>
      </c>
      <c r="BK46" s="206">
        <f t="shared" ca="1" si="20"/>
        <v>0</v>
      </c>
      <c r="BL46" s="207" t="str">
        <f ca="1">IF($AD46=3,IF(1&lt;='２個別表'!$F46,IF('２個別表'!$U46=1,"〇","×"),""),"")</f>
        <v/>
      </c>
      <c r="BM46" s="185" t="str">
        <f ca="1">IF(AD46=3,IF(AND(OR('２個別表'!BD46="附帯施設",AND(1&lt;='２個別表'!AM46,'２個別表'!AM46&lt;=3)),'２個別表'!BK46&lt;&gt;"",'２個別表'!BL46&lt;&gt;""),1,IF(AND(OR('２個別表'!BD46="附帯施設",AND(1&lt;='２個別表'!AM46,'２個別表'!AM46&lt;=3)),OR('２個別表'!BK46="",'２個別表'!BL46="")),"×",0)),"")</f>
        <v/>
      </c>
      <c r="BN46" s="207" t="str">
        <f ca="1">IF($AD46=3,IF('２個別表'!$BV46&gt;=500000,"〇","×"),"")</f>
        <v/>
      </c>
      <c r="BO46" s="180" t="str">
        <f ca="1">IF(AD46=3,'２個別表'!BW46,"")</f>
        <v/>
      </c>
      <c r="BP46" s="180" t="str">
        <f ca="1">IF(AD46=3,IF(COUNTIF('２個別表'!$X$11:'２個別表'!X46,'２個別表'!X46)=1,BO46,SUMIF('２個別表'!$X$11:$X$239,'２個別表'!X46,$BO$11:$BO$239)),"")</f>
        <v/>
      </c>
      <c r="BQ46" s="189" t="str">
        <f t="shared" ca="1" si="26"/>
        <v/>
      </c>
      <c r="BR46" s="183" t="str">
        <f t="shared" ca="1" si="22"/>
        <v/>
      </c>
      <c r="BS46" s="427" t="str">
        <f ca="1">IF($AD46=3,'２個別表'!$BV46-('２個別表'!$BX46+'２個別表'!$CA46+'２個別表'!$CB46+'２個別表'!$CC46+'２個別表'!$CD46),"")</f>
        <v/>
      </c>
      <c r="BT46" s="430">
        <f t="shared" ca="1" si="27"/>
        <v>0</v>
      </c>
      <c r="BU46" s="424" t="str">
        <f t="shared" ca="1" si="23"/>
        <v/>
      </c>
    </row>
    <row r="47" spans="2:73" x14ac:dyDescent="0.15">
      <c r="B47" s="198">
        <f>'２個別表'!O47</f>
        <v>0</v>
      </c>
      <c r="C47" s="183" t="str">
        <f>'２個別表'!$P47</f>
        <v>石川県</v>
      </c>
      <c r="D47" s="183" t="str">
        <f ca="1">'２個別表'!$Q47</f>
        <v/>
      </c>
      <c r="E47" s="183" t="str">
        <f ca="1">'２個別表'!$R47</f>
        <v/>
      </c>
      <c r="F47" s="207" t="str">
        <f ca="1">'２個別表'!$U47</f>
        <v/>
      </c>
      <c r="G47" s="207" t="str">
        <f ca="1">IF($F47=1,IF(SUM(#REF!)=0,"×","〇"),"")</f>
        <v/>
      </c>
      <c r="H47" s="207" t="str">
        <f ca="1">IF('２個別表'!$U47=1,IF('２個別表'!$Y47=1,"〇","×"),IF(AND(2&lt;='２個別表'!$Y47,'２個別表'!$Y47&lt;=5),"〇","×"))</f>
        <v>×</v>
      </c>
      <c r="I47" s="207" t="str">
        <f t="shared" ca="1" si="1"/>
        <v>×</v>
      </c>
      <c r="J47" s="183" t="str">
        <f ca="1">'２個別表'!$X47</f>
        <v/>
      </c>
      <c r="K47" s="183">
        <f ca="1">'２個別表'!$AI47</f>
        <v>0</v>
      </c>
      <c r="L47" s="183" t="str">
        <f ca="1">IF('２個別表'!$AJ47=1,1,"")</f>
        <v/>
      </c>
      <c r="M47" s="183" t="str">
        <f ca="1">IF('２個別表'!$AJ47="","",IF('２個別表'!$AJ47=1,IF(OR('２個別表'!$AK47=1,'２個別表'!$AL47=1),"〇","×")))</f>
        <v/>
      </c>
      <c r="N47" s="180" t="str">
        <f ca="1">'２個別表'!AR47</f>
        <v/>
      </c>
      <c r="O47" s="196" t="str">
        <f ca="1">IF(1&lt;='２個別表'!$F47,IF(AND(1&lt;='２個別表'!$AM47,'２個別表'!$AM47&lt;=3),1,0),"")</f>
        <v/>
      </c>
      <c r="P47" s="207">
        <f ca="1">IF($O47=1,IF(AND('２個別表'!$BD47&lt;&gt;"",AND('２個別表'!$BG47&lt;&gt;1,'２個別表'!$BH47)),0,1),0)</f>
        <v>0</v>
      </c>
      <c r="Q47" s="196">
        <f ca="1">IF('２個別表'!$BD47&lt;&gt;"",1,0)</f>
        <v>0</v>
      </c>
      <c r="R47" s="196" t="str">
        <f ca="1">IF($Q47=1,IF('２個別表'!$BG47=1,1,0),"")</f>
        <v/>
      </c>
      <c r="S47" s="196" t="str">
        <f ca="1">IF($R47=1,IF('２個別表'!$BH47&lt;&gt;"","〇","×"),"")</f>
        <v/>
      </c>
      <c r="T47" s="196" t="str">
        <f t="shared" ca="1" si="2"/>
        <v/>
      </c>
      <c r="U47" s="340">
        <f ca="1">IF('２個別表'!$BF47&gt;0,'２個別表'!$BF47,0)</f>
        <v>0</v>
      </c>
      <c r="V47" s="196">
        <f ca="1">IF('２個別表'!$BH47&lt;&gt;"",1,0)</f>
        <v>0</v>
      </c>
      <c r="W47" s="182">
        <f ca="1">IF(AND($Q47=1,$V47=1),'２個別表'!$CD47,0)</f>
        <v>0</v>
      </c>
      <c r="X47" s="195">
        <f t="shared" ca="1" si="3"/>
        <v>0</v>
      </c>
      <c r="Y47" s="196" t="str">
        <f ca="1">IF(1&lt;='２個別表'!$F47,'２個別表'!$BT47,"")</f>
        <v/>
      </c>
      <c r="Z47" s="196">
        <f ca="1">IF(1&lt;='２個別表'!$F47,'２個別表'!$CE47,0)</f>
        <v>0</v>
      </c>
      <c r="AA47" s="196">
        <f ca="1">IF(OR(0&lt;'２個別表'!$BX47,0&lt;SUM('２個別表'!$CA47:$CB47)),1,0)</f>
        <v>1</v>
      </c>
      <c r="AB47" s="183">
        <f ca="1">IF(1&lt;='２個別表'!$F47,'２個別表'!$BV47,0)</f>
        <v>0</v>
      </c>
      <c r="AC47" s="183" t="str">
        <f ca="1">IF('２個別表'!$BV47&gt;0,IF(AND('２個別表'!$BT47=1,'２個別表'!$CE47="控除不可"),'２個別表'!$BV47,IF(AND('２個別表'!$BT47=1,'２個別表'!$CE47="80%控除対象"),ROUNDUP('２個別表'!$BV47*102/110,0),IF(AND('２個別表'!$BT47=1,'２個別表'!$CE47="全額控除"),ROUNDUP('２個別表'!$BV47*100/110,0),IF(OR('２個別表'!$BT47=2,'２個別表'!$BT47=3),'２個別表'!$BV47,'２個別表'!$BV47)))),"")</f>
        <v/>
      </c>
      <c r="AD47" s="197" t="str">
        <f ca="1">IF('２個別表'!$U47=1,3,IF(AND('２個別表'!$U47=2,AND(19&lt;='２個別表'!$AM47,'２個別表'!$AM47&lt;=23)),2,IF(AND('２個別表'!$U47=2,OR(AND(1&lt;='２個別表'!$AM47,'２個別表'!$AM47&lt;=18),AND(24&lt;='２個別表'!$AM47,'２個別表'!$AM47&lt;=25))),1,"判定不能")))</f>
        <v>判定不能</v>
      </c>
      <c r="AE47" s="206">
        <f t="shared" ca="1" si="4"/>
        <v>0</v>
      </c>
      <c r="AF47" s="180" t="str">
        <f t="shared" ca="1" si="5"/>
        <v/>
      </c>
      <c r="AG47" s="183" t="str">
        <f ca="1">IF(AND($AD47=1,$U47&gt;0,$V47=1),ROUNDDOWN($AC47*1/2-'２個別表'!$CD47*1/2,0),"")</f>
        <v/>
      </c>
      <c r="AH47" s="183" t="str">
        <f t="shared" ca="1" si="25"/>
        <v/>
      </c>
      <c r="AI47" s="208" t="str">
        <f ca="1">IF(AND($AD47=1,$Q47=1),IF($AB47&gt;0,'２個別表'!$BV47-'２個別表'!$BX47-'２個別表'!$CD47-'２個別表'!$CA47-'２個別表'!$CB47-'２個別表'!$CC47,0),"")</f>
        <v/>
      </c>
      <c r="AJ47" s="198">
        <f t="shared" ca="1" si="7"/>
        <v>0</v>
      </c>
      <c r="AK47" s="194" t="str">
        <f ca="1">IF($AD47=1,IF('２個別表'!$AO47=1,1,IF('２個別表'!AO47="","",)),"")</f>
        <v/>
      </c>
      <c r="AL47" s="183" t="str">
        <f ca="1">IF($AJ47=1,IF($AK47=1,'２個別表'!BS47,""),"")</f>
        <v/>
      </c>
      <c r="AM47" s="180" t="str">
        <f t="shared" ca="1" si="8"/>
        <v/>
      </c>
      <c r="AN47" s="199" t="str">
        <f ca="1">IF($AJ47=1,IF($AK47=1,ROUNDDOWN('２個別表'!$BV47-'２個別表'!$BX47-'２個別表'!$CA47-'２個別表'!$CB47-'２個別表'!$CC47-'２個別表'!$CD47,0),""),"")</f>
        <v/>
      </c>
      <c r="AO47" s="198">
        <f t="shared" ca="1" si="0"/>
        <v>0</v>
      </c>
      <c r="AP47" s="194">
        <f t="shared" ca="1" si="9"/>
        <v>0</v>
      </c>
      <c r="AQ47" s="194">
        <f t="shared" ca="1" si="10"/>
        <v>0</v>
      </c>
      <c r="AR47" s="189">
        <f ca="1">IF('２個別表'!$AA47=1,1,0)</f>
        <v>0</v>
      </c>
      <c r="AS47" s="180" t="str">
        <f t="shared" ca="1" si="11"/>
        <v/>
      </c>
      <c r="AT47" s="180" t="str">
        <f t="shared" ca="1" si="12"/>
        <v/>
      </c>
      <c r="AU47" s="208" t="str">
        <f ca="1">IF($AD47=1,IF($AQ47=1,ROUNDDOWN('２個別表'!$BV47-'２個別表'!$BX47-'２個別表'!$CA47-'２個別表'!$CB47-'２個別表'!$CC47-'２個別表'!$CD47,0),""),"")</f>
        <v/>
      </c>
      <c r="AV47" s="350">
        <f t="shared" ca="1" si="13"/>
        <v>0</v>
      </c>
      <c r="AW47" s="360" t="str">
        <f t="shared" ca="1" si="14"/>
        <v>-</v>
      </c>
      <c r="AX47" s="206">
        <f ca="1">IF($AD47=2,IF('２個別表'!$BQ47=1,1,0),0)</f>
        <v>0</v>
      </c>
      <c r="AY47" s="189" t="str">
        <f t="shared" ca="1" si="15"/>
        <v/>
      </c>
      <c r="AZ47" s="368" t="str">
        <f ca="1">IF(AND($AD47=2,$AX47=1),'２個別表'!$BV47-('２個別表'!$BX47+'２個別表'!$CA47+'２個別表'!$CB47+'２個別表'!$CC47+'２個別表'!$CD47),"")</f>
        <v/>
      </c>
      <c r="BA47" s="206">
        <f ca="1">IF($AD47=2,IF('２個別表'!$BQ47&lt;&gt;1,1,0),0)</f>
        <v>0</v>
      </c>
      <c r="BB47" s="363">
        <f t="shared" ca="1" si="16"/>
        <v>0</v>
      </c>
      <c r="BC47" s="183" t="str">
        <f ca="1">IF(AND($AD47=2,$BA47=1),'２個別表'!$BR47,"")</f>
        <v/>
      </c>
      <c r="BD47" s="183" t="str">
        <f t="shared" ca="1" si="17"/>
        <v/>
      </c>
      <c r="BE47" s="183" t="str">
        <f ca="1">IF(AND($AD47=2,$BA47=1),'２個別表'!$BU47-('２個別表'!$BX47+'２個別表'!$CA47+'２個別表'!$CB47+'２個別表'!$CC47+'２個別表'!$CD47),"")</f>
        <v/>
      </c>
      <c r="BF47" s="183" t="str">
        <f ca="1">IF(AND($AD47=2,$BA47=1),'２個別表'!$CA47+'２個別表'!$CB47,"")</f>
        <v/>
      </c>
      <c r="BG47" s="365" t="str">
        <f ca="1">IF($BB47=1,IF(SUM('２個別表'!$BW47,'２個別表'!$CD47*0.5)&lt;='２個別表'!$BV47*0.5,"〇","×"),"")</f>
        <v/>
      </c>
      <c r="BH47" s="364">
        <f t="shared" ca="1" si="18"/>
        <v>0</v>
      </c>
      <c r="BI47" s="207" t="str">
        <f ca="1">IF($AD47=2,IF($AX47=1,IF('２個別表'!$AM47=23,"〇","×"),IF(OR('２個別表'!$AM47&lt;19,'２個別表'!$AM47&gt;23),"",IF($BH47&lt;='２個別表'!$BR47,"〇","×"))),"-")</f>
        <v>-</v>
      </c>
      <c r="BJ47" s="373" t="str">
        <f t="shared" ca="1" si="19"/>
        <v>-</v>
      </c>
      <c r="BK47" s="206">
        <f t="shared" ca="1" si="20"/>
        <v>0</v>
      </c>
      <c r="BL47" s="207" t="str">
        <f ca="1">IF($AD47=3,IF(1&lt;='２個別表'!$F47,IF('２個別表'!$U47=1,"〇","×"),""),"")</f>
        <v/>
      </c>
      <c r="BM47" s="185" t="str">
        <f ca="1">IF(AD47=3,IF(AND(OR('２個別表'!BD47="附帯施設",AND(1&lt;='２個別表'!AM47,'２個別表'!AM47&lt;=3)),'２個別表'!BK47&lt;&gt;"",'２個別表'!BL47&lt;&gt;""),1,IF(AND(OR('２個別表'!BD47="附帯施設",AND(1&lt;='２個別表'!AM47,'２個別表'!AM47&lt;=3)),OR('２個別表'!BK47="",'２個別表'!BL47="")),"×",0)),"")</f>
        <v/>
      </c>
      <c r="BN47" s="207" t="str">
        <f ca="1">IF($AD47=3,IF('２個別表'!$BV47&gt;=500000,"〇","×"),"")</f>
        <v/>
      </c>
      <c r="BO47" s="180" t="str">
        <f ca="1">IF(AD47=3,'２個別表'!BW47,"")</f>
        <v/>
      </c>
      <c r="BP47" s="180" t="str">
        <f ca="1">IF(AD47=3,IF(COUNTIF('２個別表'!$X$11:'２個別表'!X47,'２個別表'!X47)=1,BO47,SUMIF('２個別表'!$X$11:$X$239,'２個別表'!X47,$BO$11:$BO$239)),"")</f>
        <v/>
      </c>
      <c r="BQ47" s="189" t="str">
        <f t="shared" ca="1" si="26"/>
        <v/>
      </c>
      <c r="BR47" s="183" t="str">
        <f t="shared" ca="1" si="22"/>
        <v/>
      </c>
      <c r="BS47" s="427" t="str">
        <f ca="1">IF($AD47=3,'２個別表'!$BV47-('２個別表'!$BX47+'２個別表'!$CA47+'２個別表'!$CB47+'２個別表'!$CC47+'２個別表'!$CD47),"")</f>
        <v/>
      </c>
      <c r="BT47" s="430">
        <f t="shared" ca="1" si="27"/>
        <v>0</v>
      </c>
      <c r="BU47" s="424" t="str">
        <f t="shared" ca="1" si="23"/>
        <v/>
      </c>
    </row>
    <row r="48" spans="2:73" x14ac:dyDescent="0.15">
      <c r="B48" s="198">
        <f>'２個別表'!O48</f>
        <v>0</v>
      </c>
      <c r="C48" s="183" t="str">
        <f>'２個別表'!$P48</f>
        <v>石川県</v>
      </c>
      <c r="D48" s="183" t="str">
        <f ca="1">'２個別表'!$Q48</f>
        <v/>
      </c>
      <c r="E48" s="183" t="str">
        <f ca="1">'２個別表'!$R48</f>
        <v/>
      </c>
      <c r="F48" s="207" t="str">
        <f ca="1">'２個別表'!$U48</f>
        <v/>
      </c>
      <c r="G48" s="207" t="str">
        <f ca="1">IF($F48=1,IF(SUM(#REF!)=0,"×","〇"),"")</f>
        <v/>
      </c>
      <c r="H48" s="207" t="str">
        <f ca="1">IF('２個別表'!$U48=1,IF('２個別表'!$Y48=1,"〇","×"),IF(AND(2&lt;='２個別表'!$Y48,'２個別表'!$Y48&lt;=5),"〇","×"))</f>
        <v>×</v>
      </c>
      <c r="I48" s="207" t="str">
        <f t="shared" ca="1" si="1"/>
        <v>×</v>
      </c>
      <c r="J48" s="183" t="str">
        <f ca="1">'２個別表'!$X48</f>
        <v/>
      </c>
      <c r="K48" s="183">
        <f ca="1">'２個別表'!$AI48</f>
        <v>0</v>
      </c>
      <c r="L48" s="183" t="str">
        <f ca="1">IF('２個別表'!$AJ48=1,1,"")</f>
        <v/>
      </c>
      <c r="M48" s="183" t="str">
        <f ca="1">IF('２個別表'!$AJ48="","",IF('２個別表'!$AJ48=1,IF(OR('２個別表'!$AK48=1,'２個別表'!$AL48=1),"〇","×")))</f>
        <v/>
      </c>
      <c r="N48" s="180" t="str">
        <f ca="1">'２個別表'!AR48</f>
        <v/>
      </c>
      <c r="O48" s="196" t="str">
        <f ca="1">IF(1&lt;='２個別表'!$F48,IF(AND(1&lt;='２個別表'!$AM48,'２個別表'!$AM48&lt;=3),1,0),"")</f>
        <v/>
      </c>
      <c r="P48" s="207">
        <f ca="1">IF($O48=1,IF(AND('２個別表'!$BD48&lt;&gt;"",AND('２個別表'!$BG48&lt;&gt;1,'２個別表'!$BH48)),0,1),0)</f>
        <v>0</v>
      </c>
      <c r="Q48" s="196">
        <f ca="1">IF('２個別表'!$BD48&lt;&gt;"",1,0)</f>
        <v>0</v>
      </c>
      <c r="R48" s="196" t="str">
        <f ca="1">IF($Q48=1,IF('２個別表'!$BG48=1,1,0),"")</f>
        <v/>
      </c>
      <c r="S48" s="196" t="str">
        <f ca="1">IF($R48=1,IF('２個別表'!$BH48&lt;&gt;"","〇","×"),"")</f>
        <v/>
      </c>
      <c r="T48" s="196" t="str">
        <f t="shared" ca="1" si="2"/>
        <v/>
      </c>
      <c r="U48" s="340">
        <f ca="1">IF('２個別表'!$BF48&gt;0,'２個別表'!$BF48,0)</f>
        <v>0</v>
      </c>
      <c r="V48" s="196">
        <f ca="1">IF('２個別表'!$BH48&lt;&gt;"",1,0)</f>
        <v>0</v>
      </c>
      <c r="W48" s="182">
        <f ca="1">IF(AND($Q48=1,$V48=1),'２個別表'!$CD48,0)</f>
        <v>0</v>
      </c>
      <c r="X48" s="195">
        <f t="shared" ca="1" si="3"/>
        <v>0</v>
      </c>
      <c r="Y48" s="196" t="str">
        <f ca="1">IF(1&lt;='２個別表'!$F48,'２個別表'!$BT48,"")</f>
        <v/>
      </c>
      <c r="Z48" s="196">
        <f ca="1">IF(1&lt;='２個別表'!$F48,'２個別表'!$CE48,0)</f>
        <v>0</v>
      </c>
      <c r="AA48" s="196">
        <f ca="1">IF(OR(0&lt;'２個別表'!$BX48,0&lt;SUM('２個別表'!$CA48:$CB48)),1,0)</f>
        <v>1</v>
      </c>
      <c r="AB48" s="183">
        <f ca="1">IF(1&lt;='２個別表'!$F48,'２個別表'!$BV48,0)</f>
        <v>0</v>
      </c>
      <c r="AC48" s="183" t="str">
        <f ca="1">IF('２個別表'!$BV48&gt;0,IF(AND('２個別表'!$BT48=1,'２個別表'!$CE48="控除不可"),'２個別表'!$BV48,IF(AND('２個別表'!$BT48=1,'２個別表'!$CE48="80%控除対象"),ROUNDUP('２個別表'!$BV48*102/110,0),IF(AND('２個別表'!$BT48=1,'２個別表'!$CE48="全額控除"),ROUNDUP('２個別表'!$BV48*100/110,0),IF(OR('２個別表'!$BT48=2,'２個別表'!$BT48=3),'２個別表'!$BV48,'２個別表'!$BV48)))),"")</f>
        <v/>
      </c>
      <c r="AD48" s="197" t="str">
        <f ca="1">IF('２個別表'!$U48=1,3,IF(AND('２個別表'!$U48=2,AND(19&lt;='２個別表'!$AM48,'２個別表'!$AM48&lt;=23)),2,IF(AND('２個別表'!$U48=2,OR(AND(1&lt;='２個別表'!$AM48,'２個別表'!$AM48&lt;=18),AND(24&lt;='２個別表'!$AM48,'２個別表'!$AM48&lt;=25))),1,"判定不能")))</f>
        <v>判定不能</v>
      </c>
      <c r="AE48" s="206">
        <f t="shared" ca="1" si="4"/>
        <v>0</v>
      </c>
      <c r="AF48" s="180" t="str">
        <f t="shared" ca="1" si="5"/>
        <v/>
      </c>
      <c r="AG48" s="183" t="str">
        <f ca="1">IF(AND($AD48=1,$U48&gt;0,$V48=1),ROUNDDOWN($AC48*1/2-'２個別表'!$CD48*1/2,0),"")</f>
        <v/>
      </c>
      <c r="AH48" s="183" t="str">
        <f t="shared" ca="1" si="25"/>
        <v/>
      </c>
      <c r="AI48" s="208" t="str">
        <f ca="1">IF(AND($AD48=1,$Q48=1),IF($AB48&gt;0,'２個別表'!$BV48-'２個別表'!$BX48-'２個別表'!$CD48-'２個別表'!$CA48-'２個別表'!$CB48-'２個別表'!$CC48,0),"")</f>
        <v/>
      </c>
      <c r="AJ48" s="198">
        <f t="shared" ca="1" si="7"/>
        <v>0</v>
      </c>
      <c r="AK48" s="194" t="str">
        <f ca="1">IF($AD48=1,IF('２個別表'!$AO48=1,1,IF('２個別表'!AO48="","",)),"")</f>
        <v/>
      </c>
      <c r="AL48" s="183" t="str">
        <f ca="1">IF($AJ48=1,IF($AK48=1,'２個別表'!BS48,""),"")</f>
        <v/>
      </c>
      <c r="AM48" s="180" t="str">
        <f t="shared" ca="1" si="8"/>
        <v/>
      </c>
      <c r="AN48" s="199" t="str">
        <f ca="1">IF($AJ48=1,IF($AK48=1,ROUNDDOWN('２個別表'!$BV48-'２個別表'!$BX48-'２個別表'!$CA48-'２個別表'!$CB48-'２個別表'!$CC48-'２個別表'!$CD48,0),""),"")</f>
        <v/>
      </c>
      <c r="AO48" s="198">
        <f t="shared" ca="1" si="0"/>
        <v>0</v>
      </c>
      <c r="AP48" s="194">
        <f t="shared" ca="1" si="9"/>
        <v>0</v>
      </c>
      <c r="AQ48" s="194">
        <f t="shared" ca="1" si="10"/>
        <v>0</v>
      </c>
      <c r="AR48" s="189">
        <f ca="1">IF('２個別表'!$AA48=1,1,0)</f>
        <v>0</v>
      </c>
      <c r="AS48" s="180" t="str">
        <f t="shared" ca="1" si="11"/>
        <v/>
      </c>
      <c r="AT48" s="180" t="str">
        <f t="shared" ca="1" si="12"/>
        <v/>
      </c>
      <c r="AU48" s="208" t="str">
        <f ca="1">IF($AD48=1,IF($AQ48=1,ROUNDDOWN('２個別表'!$BV48-'２個別表'!$BX48-'２個別表'!$CA48-'２個別表'!$CB48-'２個別表'!$CC48-'２個別表'!$CD48,0),""),"")</f>
        <v/>
      </c>
      <c r="AV48" s="350">
        <f t="shared" ca="1" si="13"/>
        <v>0</v>
      </c>
      <c r="AW48" s="360" t="str">
        <f t="shared" ca="1" si="14"/>
        <v>-</v>
      </c>
      <c r="AX48" s="206">
        <f ca="1">IF($AD48=2,IF('２個別表'!$BQ48=1,1,0),0)</f>
        <v>0</v>
      </c>
      <c r="AY48" s="189" t="str">
        <f t="shared" ca="1" si="15"/>
        <v/>
      </c>
      <c r="AZ48" s="368" t="str">
        <f ca="1">IF(AND($AD48=2,$AX48=1),'２個別表'!$BV48-('２個別表'!$BX48+'２個別表'!$CA48+'２個別表'!$CB48+'２個別表'!$CC48+'２個別表'!$CD48),"")</f>
        <v/>
      </c>
      <c r="BA48" s="206">
        <f ca="1">IF($AD48=2,IF('２個別表'!$BQ48&lt;&gt;1,1,0),0)</f>
        <v>0</v>
      </c>
      <c r="BB48" s="363">
        <f t="shared" ca="1" si="16"/>
        <v>0</v>
      </c>
      <c r="BC48" s="183" t="str">
        <f ca="1">IF(AND($AD48=2,$BA48=1),'２個別表'!$BR48,"")</f>
        <v/>
      </c>
      <c r="BD48" s="183" t="str">
        <f t="shared" ca="1" si="17"/>
        <v/>
      </c>
      <c r="BE48" s="183" t="str">
        <f ca="1">IF(AND($AD48=2,$BA48=1),'２個別表'!$BU48-('２個別表'!$BX48+'２個別表'!$CA48+'２個別表'!$CB48+'２個別表'!$CC48+'２個別表'!$CD48),"")</f>
        <v/>
      </c>
      <c r="BF48" s="183" t="str">
        <f ca="1">IF(AND($AD48=2,$BA48=1),'２個別表'!$CA48+'２個別表'!$CB48,"")</f>
        <v/>
      </c>
      <c r="BG48" s="365" t="str">
        <f ca="1">IF($BB48=1,IF(SUM('２個別表'!$BW48,'２個別表'!$CD48*0.5)&lt;='２個別表'!$BV48*0.5,"〇","×"),"")</f>
        <v/>
      </c>
      <c r="BH48" s="364">
        <f t="shared" ca="1" si="18"/>
        <v>0</v>
      </c>
      <c r="BI48" s="207" t="str">
        <f ca="1">IF($AD48=2,IF($AX48=1,IF('２個別表'!$AM48=23,"〇","×"),IF(OR('２個別表'!$AM48&lt;19,'２個別表'!$AM48&gt;23),"",IF($BH48&lt;='２個別表'!$BR48,"〇","×"))),"-")</f>
        <v>-</v>
      </c>
      <c r="BJ48" s="373" t="str">
        <f t="shared" ca="1" si="19"/>
        <v>-</v>
      </c>
      <c r="BK48" s="206">
        <f t="shared" ca="1" si="20"/>
        <v>0</v>
      </c>
      <c r="BL48" s="207" t="str">
        <f ca="1">IF($AD48=3,IF(1&lt;='２個別表'!$F48,IF('２個別表'!$U48=1,"〇","×"),""),"")</f>
        <v/>
      </c>
      <c r="BM48" s="185" t="str">
        <f ca="1">IF(AD48=3,IF(AND(OR('２個別表'!BD48="附帯施設",AND(1&lt;='２個別表'!AM48,'２個別表'!AM48&lt;=3)),'２個別表'!BK48&lt;&gt;"",'２個別表'!BL48&lt;&gt;""),1,IF(AND(OR('２個別表'!BD48="附帯施設",AND(1&lt;='２個別表'!AM48,'２個別表'!AM48&lt;=3)),OR('２個別表'!BK48="",'２個別表'!BL48="")),"×",0)),"")</f>
        <v/>
      </c>
      <c r="BN48" s="207" t="str">
        <f ca="1">IF($AD48=3,IF('２個別表'!$BV48&gt;=500000,"〇","×"),"")</f>
        <v/>
      </c>
      <c r="BO48" s="180" t="str">
        <f ca="1">IF(AD48=3,'２個別表'!BW48,"")</f>
        <v/>
      </c>
      <c r="BP48" s="180" t="str">
        <f ca="1">IF(AD48=3,IF(COUNTIF('２個別表'!$X$11:'２個別表'!X48,'２個別表'!X48)=1,BO48,SUMIF('２個別表'!$X$11:$X$239,'２個別表'!X48,$BO$11:$BO$239)),"")</f>
        <v/>
      </c>
      <c r="BQ48" s="189" t="str">
        <f t="shared" ca="1" si="26"/>
        <v/>
      </c>
      <c r="BR48" s="183" t="str">
        <f t="shared" ca="1" si="22"/>
        <v/>
      </c>
      <c r="BS48" s="427" t="str">
        <f ca="1">IF($AD48=3,'２個別表'!$BV48-('２個別表'!$BX48+'２個別表'!$CA48+'２個別表'!$CB48+'２個別表'!$CC48+'２個別表'!$CD48),"")</f>
        <v/>
      </c>
      <c r="BT48" s="430">
        <f t="shared" ca="1" si="27"/>
        <v>0</v>
      </c>
      <c r="BU48" s="424" t="str">
        <f t="shared" ca="1" si="23"/>
        <v/>
      </c>
    </row>
    <row r="49" spans="2:73" x14ac:dyDescent="0.15">
      <c r="B49" s="198">
        <f>'２個別表'!O49</f>
        <v>0</v>
      </c>
      <c r="C49" s="183" t="str">
        <f>'２個別表'!$P49</f>
        <v>石川県</v>
      </c>
      <c r="D49" s="183" t="str">
        <f ca="1">'２個別表'!$Q49</f>
        <v/>
      </c>
      <c r="E49" s="183" t="str">
        <f ca="1">'２個別表'!$R49</f>
        <v/>
      </c>
      <c r="F49" s="207" t="str">
        <f ca="1">'２個別表'!$U49</f>
        <v/>
      </c>
      <c r="G49" s="207" t="str">
        <f ca="1">IF($F49=1,IF(SUM(#REF!)=0,"×","〇"),"")</f>
        <v/>
      </c>
      <c r="H49" s="207" t="str">
        <f ca="1">IF('２個別表'!$U49=1,IF('２個別表'!$Y49=1,"〇","×"),IF(AND(2&lt;='２個別表'!$Y49,'２個別表'!$Y49&lt;=5),"〇","×"))</f>
        <v>×</v>
      </c>
      <c r="I49" s="207" t="str">
        <f t="shared" ca="1" si="1"/>
        <v>×</v>
      </c>
      <c r="J49" s="183" t="str">
        <f ca="1">'２個別表'!$X49</f>
        <v/>
      </c>
      <c r="K49" s="183">
        <f ca="1">'２個別表'!$AI49</f>
        <v>0</v>
      </c>
      <c r="L49" s="183" t="str">
        <f ca="1">IF('２個別表'!$AJ49=1,1,"")</f>
        <v/>
      </c>
      <c r="M49" s="183" t="str">
        <f ca="1">IF('２個別表'!$AJ49="","",IF('２個別表'!$AJ49=1,IF(OR('２個別表'!$AK49=1,'２個別表'!$AL49=1),"〇","×")))</f>
        <v/>
      </c>
      <c r="N49" s="180" t="str">
        <f ca="1">'２個別表'!AR49</f>
        <v/>
      </c>
      <c r="O49" s="196" t="str">
        <f ca="1">IF(1&lt;='２個別表'!$F49,IF(AND(1&lt;='２個別表'!$AM49,'２個別表'!$AM49&lt;=3),1,0),"")</f>
        <v/>
      </c>
      <c r="P49" s="207">
        <f ca="1">IF($O49=1,IF(AND('２個別表'!$BD49&lt;&gt;"",AND('２個別表'!$BG49&lt;&gt;1,'２個別表'!$BH49)),0,1),0)</f>
        <v>0</v>
      </c>
      <c r="Q49" s="196">
        <f ca="1">IF('２個別表'!$BD49&lt;&gt;"",1,0)</f>
        <v>0</v>
      </c>
      <c r="R49" s="196" t="str">
        <f ca="1">IF($Q49=1,IF('２個別表'!$BG49=1,1,0),"")</f>
        <v/>
      </c>
      <c r="S49" s="196" t="str">
        <f ca="1">IF($R49=1,IF('２個別表'!$BH49&lt;&gt;"","〇","×"),"")</f>
        <v/>
      </c>
      <c r="T49" s="196" t="str">
        <f t="shared" ca="1" si="2"/>
        <v/>
      </c>
      <c r="U49" s="340">
        <f ca="1">IF('２個別表'!$BF49&gt;0,'２個別表'!$BF49,0)</f>
        <v>0</v>
      </c>
      <c r="V49" s="196">
        <f ca="1">IF('２個別表'!$BH49&lt;&gt;"",1,0)</f>
        <v>0</v>
      </c>
      <c r="W49" s="182">
        <f ca="1">IF(AND($Q49=1,$V49=1),'２個別表'!$CD49,0)</f>
        <v>0</v>
      </c>
      <c r="X49" s="195">
        <f t="shared" ca="1" si="3"/>
        <v>0</v>
      </c>
      <c r="Y49" s="196" t="str">
        <f ca="1">IF(1&lt;='２個別表'!$F49,'２個別表'!$BT49,"")</f>
        <v/>
      </c>
      <c r="Z49" s="196">
        <f ca="1">IF(1&lt;='２個別表'!$F49,'２個別表'!$CE49,0)</f>
        <v>0</v>
      </c>
      <c r="AA49" s="196">
        <f ca="1">IF(OR(0&lt;'２個別表'!$BX49,0&lt;SUM('２個別表'!$CA49:$CB49)),1,0)</f>
        <v>1</v>
      </c>
      <c r="AB49" s="183">
        <f ca="1">IF(1&lt;='２個別表'!$F49,'２個別表'!$BV49,0)</f>
        <v>0</v>
      </c>
      <c r="AC49" s="183" t="str">
        <f ca="1">IF('２個別表'!$BV49&gt;0,IF(AND('２個別表'!$BT49=1,'２個別表'!$CE49="控除不可"),'２個別表'!$BV49,IF(AND('２個別表'!$BT49=1,'２個別表'!$CE49="80%控除対象"),ROUNDUP('２個別表'!$BV49*102/110,0),IF(AND('２個別表'!$BT49=1,'２個別表'!$CE49="全額控除"),ROUNDUP('２個別表'!$BV49*100/110,0),IF(OR('２個別表'!$BT49=2,'２個別表'!$BT49=3),'２個別表'!$BV49,'２個別表'!$BV49)))),"")</f>
        <v/>
      </c>
      <c r="AD49" s="197" t="str">
        <f ca="1">IF('２個別表'!$U49=1,3,IF(AND('２個別表'!$U49=2,AND(19&lt;='２個別表'!$AM49,'２個別表'!$AM49&lt;=23)),2,IF(AND('２個別表'!$U49=2,OR(AND(1&lt;='２個別表'!$AM49,'２個別表'!$AM49&lt;=18),AND(24&lt;='２個別表'!$AM49,'２個別表'!$AM49&lt;=25))),1,"判定不能")))</f>
        <v>判定不能</v>
      </c>
      <c r="AE49" s="206">
        <f t="shared" ca="1" si="4"/>
        <v>0</v>
      </c>
      <c r="AF49" s="180" t="str">
        <f t="shared" ca="1" si="5"/>
        <v/>
      </c>
      <c r="AG49" s="183" t="str">
        <f ca="1">IF(AND($AD49=1,$U49&gt;0,$V49=1),ROUNDDOWN($AC49*1/2-'２個別表'!$CD49*1/2,0),"")</f>
        <v/>
      </c>
      <c r="AH49" s="183" t="str">
        <f t="shared" ca="1" si="25"/>
        <v/>
      </c>
      <c r="AI49" s="208" t="str">
        <f ca="1">IF(AND($AD49=1,$Q49=1),IF($AB49&gt;0,'２個別表'!$BV49-'２個別表'!$BX49-'２個別表'!$CD49-'２個別表'!$CA49-'２個別表'!$CB49-'２個別表'!$CC49,0),"")</f>
        <v/>
      </c>
      <c r="AJ49" s="198">
        <f t="shared" ca="1" si="7"/>
        <v>0</v>
      </c>
      <c r="AK49" s="194" t="str">
        <f ca="1">IF($AD49=1,IF('２個別表'!$AO49=1,1,IF('２個別表'!AO49="","",)),"")</f>
        <v/>
      </c>
      <c r="AL49" s="183" t="str">
        <f ca="1">IF($AJ49=1,IF($AK49=1,'２個別表'!BS49,""),"")</f>
        <v/>
      </c>
      <c r="AM49" s="180" t="str">
        <f t="shared" ca="1" si="8"/>
        <v/>
      </c>
      <c r="AN49" s="199" t="str">
        <f ca="1">IF($AJ49=1,IF($AK49=1,ROUNDDOWN('２個別表'!$BV49-'２個別表'!$BX49-'２個別表'!$CA49-'２個別表'!$CB49-'２個別表'!$CC49-'２個別表'!$CD49,0),""),"")</f>
        <v/>
      </c>
      <c r="AO49" s="198">
        <f t="shared" ca="1" si="0"/>
        <v>0</v>
      </c>
      <c r="AP49" s="194">
        <f t="shared" ca="1" si="9"/>
        <v>0</v>
      </c>
      <c r="AQ49" s="194">
        <f t="shared" ca="1" si="10"/>
        <v>0</v>
      </c>
      <c r="AR49" s="189">
        <f ca="1">IF('２個別表'!$AA49=1,1,0)</f>
        <v>0</v>
      </c>
      <c r="AS49" s="180" t="str">
        <f t="shared" ca="1" si="11"/>
        <v/>
      </c>
      <c r="AT49" s="180" t="str">
        <f t="shared" ca="1" si="12"/>
        <v/>
      </c>
      <c r="AU49" s="208" t="str">
        <f ca="1">IF($AD49=1,IF($AQ49=1,ROUNDDOWN('２個別表'!$BV49-'２個別表'!$BX49-'２個別表'!$CA49-'２個別表'!$CB49-'２個別表'!$CC49-'２個別表'!$CD49,0),""),"")</f>
        <v/>
      </c>
      <c r="AV49" s="350">
        <f t="shared" ca="1" si="13"/>
        <v>0</v>
      </c>
      <c r="AW49" s="360" t="str">
        <f t="shared" ca="1" si="14"/>
        <v>-</v>
      </c>
      <c r="AX49" s="206">
        <f ca="1">IF($AD49=2,IF('２個別表'!$BQ49=1,1,0),0)</f>
        <v>0</v>
      </c>
      <c r="AY49" s="189" t="str">
        <f t="shared" ca="1" si="15"/>
        <v/>
      </c>
      <c r="AZ49" s="368" t="str">
        <f ca="1">IF(AND($AD49=2,$AX49=1),'２個別表'!$BV49-('２個別表'!$BX49+'２個別表'!$CA49+'２個別表'!$CB49+'２個別表'!$CC49+'２個別表'!$CD49),"")</f>
        <v/>
      </c>
      <c r="BA49" s="206">
        <f ca="1">IF($AD49=2,IF('２個別表'!$BQ49&lt;&gt;1,1,0),0)</f>
        <v>0</v>
      </c>
      <c r="BB49" s="363">
        <f t="shared" ca="1" si="16"/>
        <v>0</v>
      </c>
      <c r="BC49" s="183" t="str">
        <f ca="1">IF(AND($AD49=2,$BA49=1),'２個別表'!$BR49,"")</f>
        <v/>
      </c>
      <c r="BD49" s="183" t="str">
        <f t="shared" ca="1" si="17"/>
        <v/>
      </c>
      <c r="BE49" s="183" t="str">
        <f ca="1">IF(AND($AD49=2,$BA49=1),'２個別表'!$BU49-('２個別表'!$BX49+'２個別表'!$CA49+'２個別表'!$CB49+'２個別表'!$CC49+'２個別表'!$CD49),"")</f>
        <v/>
      </c>
      <c r="BF49" s="183" t="str">
        <f ca="1">IF(AND($AD49=2,$BA49=1),'２個別表'!$CA49+'２個別表'!$CB49,"")</f>
        <v/>
      </c>
      <c r="BG49" s="365" t="str">
        <f ca="1">IF($BB49=1,IF(SUM('２個別表'!$BW49,'２個別表'!$CD49*0.5)&lt;='２個別表'!$BV49*0.5,"〇","×"),"")</f>
        <v/>
      </c>
      <c r="BH49" s="364">
        <f t="shared" ca="1" si="18"/>
        <v>0</v>
      </c>
      <c r="BI49" s="207" t="str">
        <f ca="1">IF($AD49=2,IF($AX49=1,IF('２個別表'!$AM49=23,"〇","×"),IF(OR('２個別表'!$AM49&lt;19,'２個別表'!$AM49&gt;23),"",IF($BH49&lt;='２個別表'!$BR49,"〇","×"))),"-")</f>
        <v>-</v>
      </c>
      <c r="BJ49" s="373" t="str">
        <f t="shared" ca="1" si="19"/>
        <v>-</v>
      </c>
      <c r="BK49" s="206">
        <f t="shared" ca="1" si="20"/>
        <v>0</v>
      </c>
      <c r="BL49" s="207" t="str">
        <f ca="1">IF($AD49=3,IF(1&lt;='２個別表'!$F49,IF('２個別表'!$U49=1,"〇","×"),""),"")</f>
        <v/>
      </c>
      <c r="BM49" s="185" t="str">
        <f ca="1">IF(AD49=3,IF(AND(OR('２個別表'!BD49="附帯施設",AND(1&lt;='２個別表'!AM49,'２個別表'!AM49&lt;=3)),'２個別表'!BK49&lt;&gt;"",'２個別表'!BL49&lt;&gt;""),1,IF(AND(OR('２個別表'!BD49="附帯施設",AND(1&lt;='２個別表'!AM49,'２個別表'!AM49&lt;=3)),OR('２個別表'!BK49="",'２個別表'!BL49="")),"×",0)),"")</f>
        <v/>
      </c>
      <c r="BN49" s="207" t="str">
        <f ca="1">IF($AD49=3,IF('２個別表'!$BV49&gt;=500000,"〇","×"),"")</f>
        <v/>
      </c>
      <c r="BO49" s="180" t="str">
        <f ca="1">IF(AD49=3,'２個別表'!BW49,"")</f>
        <v/>
      </c>
      <c r="BP49" s="180" t="str">
        <f ca="1">IF(AD49=3,IF(COUNTIF('２個別表'!$X$11:'２個別表'!X49,'２個別表'!X49)=1,BO49,SUMIF('２個別表'!$X$11:$X$239,'２個別表'!X49,$BO$11:$BO$239)),"")</f>
        <v/>
      </c>
      <c r="BQ49" s="189" t="str">
        <f t="shared" ca="1" si="26"/>
        <v/>
      </c>
      <c r="BR49" s="183" t="str">
        <f t="shared" ca="1" si="22"/>
        <v/>
      </c>
      <c r="BS49" s="427" t="str">
        <f ca="1">IF($AD49=3,'２個別表'!$BV49-('２個別表'!$BX49+'２個別表'!$CA49+'２個別表'!$CB49+'２個別表'!$CC49+'２個別表'!$CD49),"")</f>
        <v/>
      </c>
      <c r="BT49" s="430">
        <f t="shared" ca="1" si="27"/>
        <v>0</v>
      </c>
      <c r="BU49" s="424" t="str">
        <f t="shared" ca="1" si="23"/>
        <v/>
      </c>
    </row>
    <row r="50" spans="2:73" x14ac:dyDescent="0.15">
      <c r="B50" s="198">
        <f>'２個別表'!O50</f>
        <v>0</v>
      </c>
      <c r="C50" s="183" t="str">
        <f>'２個別表'!$P50</f>
        <v>石川県</v>
      </c>
      <c r="D50" s="183" t="str">
        <f ca="1">'２個別表'!$Q50</f>
        <v/>
      </c>
      <c r="E50" s="183" t="str">
        <f ca="1">'２個別表'!$R50</f>
        <v/>
      </c>
      <c r="F50" s="207" t="str">
        <f ca="1">'２個別表'!$U50</f>
        <v/>
      </c>
      <c r="G50" s="207" t="str">
        <f ca="1">IF($F50=1,IF(SUM(#REF!)=0,"×","〇"),"")</f>
        <v/>
      </c>
      <c r="H50" s="207" t="str">
        <f ca="1">IF('２個別表'!$U50=1,IF('２個別表'!$Y50=1,"〇","×"),IF(AND(2&lt;='２個別表'!$Y50,'２個別表'!$Y50&lt;=5),"〇","×"))</f>
        <v>×</v>
      </c>
      <c r="I50" s="207" t="str">
        <f t="shared" ca="1" si="1"/>
        <v>×</v>
      </c>
      <c r="J50" s="183" t="str">
        <f ca="1">'２個別表'!$X50</f>
        <v/>
      </c>
      <c r="K50" s="183">
        <f ca="1">'２個別表'!$AI50</f>
        <v>0</v>
      </c>
      <c r="L50" s="183" t="str">
        <f ca="1">IF('２個別表'!$AJ50=1,1,"")</f>
        <v/>
      </c>
      <c r="M50" s="183" t="str">
        <f ca="1">IF('２個別表'!$AJ50="","",IF('２個別表'!$AJ50=1,IF(OR('２個別表'!$AK50=1,'２個別表'!$AL50=1),"〇","×")))</f>
        <v/>
      </c>
      <c r="N50" s="180" t="str">
        <f ca="1">'２個別表'!AR50</f>
        <v/>
      </c>
      <c r="O50" s="196" t="str">
        <f ca="1">IF(1&lt;='２個別表'!$F50,IF(AND(1&lt;='２個別表'!$AM50,'２個別表'!$AM50&lt;=3),1,0),"")</f>
        <v/>
      </c>
      <c r="P50" s="207">
        <f ca="1">IF($O50=1,IF(AND('２個別表'!$BD50&lt;&gt;"",AND('２個別表'!$BG50&lt;&gt;1,'２個別表'!$BH50)),0,1),0)</f>
        <v>0</v>
      </c>
      <c r="Q50" s="196">
        <f ca="1">IF('２個別表'!$BD50&lt;&gt;"",1,0)</f>
        <v>0</v>
      </c>
      <c r="R50" s="196" t="str">
        <f ca="1">IF($Q50=1,IF('２個別表'!$BG50=1,1,0),"")</f>
        <v/>
      </c>
      <c r="S50" s="196" t="str">
        <f ca="1">IF($R50=1,IF('２個別表'!$BH50&lt;&gt;"","〇","×"),"")</f>
        <v/>
      </c>
      <c r="T50" s="196" t="str">
        <f t="shared" ca="1" si="2"/>
        <v/>
      </c>
      <c r="U50" s="340">
        <f ca="1">IF('２個別表'!$BF50&gt;0,'２個別表'!$BF50,0)</f>
        <v>0</v>
      </c>
      <c r="V50" s="196">
        <f ca="1">IF('２個別表'!$BH50&lt;&gt;"",1,0)</f>
        <v>0</v>
      </c>
      <c r="W50" s="182">
        <f ca="1">IF(AND($Q50=1,$V50=1),'２個別表'!$CD50,0)</f>
        <v>0</v>
      </c>
      <c r="X50" s="195">
        <f t="shared" ca="1" si="3"/>
        <v>0</v>
      </c>
      <c r="Y50" s="196" t="str">
        <f ca="1">IF(1&lt;='２個別表'!$F50,'２個別表'!$BT50,"")</f>
        <v/>
      </c>
      <c r="Z50" s="196">
        <f ca="1">IF(1&lt;='２個別表'!$F50,'２個別表'!$CE50,0)</f>
        <v>0</v>
      </c>
      <c r="AA50" s="196">
        <f ca="1">IF(OR(0&lt;'２個別表'!$BX50,0&lt;SUM('２個別表'!$CA50:$CB50)),1,0)</f>
        <v>1</v>
      </c>
      <c r="AB50" s="183">
        <f ca="1">IF(1&lt;='２個別表'!$F50,'２個別表'!$BV50,0)</f>
        <v>0</v>
      </c>
      <c r="AC50" s="183" t="str">
        <f ca="1">IF('２個別表'!$BV50&gt;0,IF(AND('２個別表'!$BT50=1,'２個別表'!$CE50="控除不可"),'２個別表'!$BV50,IF(AND('２個別表'!$BT50=1,'２個別表'!$CE50="80%控除対象"),ROUNDUP('２個別表'!$BV50*102/110,0),IF(AND('２個別表'!$BT50=1,'２個別表'!$CE50="全額控除"),ROUNDUP('２個別表'!$BV50*100/110,0),IF(OR('２個別表'!$BT50=2,'２個別表'!$BT50=3),'２個別表'!$BV50,'２個別表'!$BV50)))),"")</f>
        <v/>
      </c>
      <c r="AD50" s="197" t="str">
        <f ca="1">IF('２個別表'!$U50=1,3,IF(AND('２個別表'!$U50=2,AND(19&lt;='２個別表'!$AM50,'２個別表'!$AM50&lt;=23)),2,IF(AND('２個別表'!$U50=2,OR(AND(1&lt;='２個別表'!$AM50,'２個別表'!$AM50&lt;=18),AND(24&lt;='２個別表'!$AM50,'２個別表'!$AM50&lt;=25))),1,"判定不能")))</f>
        <v>判定不能</v>
      </c>
      <c r="AE50" s="206">
        <f t="shared" ca="1" si="4"/>
        <v>0</v>
      </c>
      <c r="AF50" s="180" t="str">
        <f t="shared" ca="1" si="5"/>
        <v/>
      </c>
      <c r="AG50" s="183" t="str">
        <f ca="1">IF(AND($AD50=1,$U50&gt;0,$V50=1),ROUNDDOWN($AC50*1/2-'２個別表'!$CD50*1/2,0),"")</f>
        <v/>
      </c>
      <c r="AH50" s="183" t="str">
        <f t="shared" ca="1" si="25"/>
        <v/>
      </c>
      <c r="AI50" s="208" t="str">
        <f ca="1">IF(AND($AD50=1,$Q50=1),IF($AB50&gt;0,'２個別表'!$BV50-'２個別表'!$BX50-'２個別表'!$CD50-'２個別表'!$CA50-'２個別表'!$CB50-'２個別表'!$CC50,0),"")</f>
        <v/>
      </c>
      <c r="AJ50" s="198">
        <f t="shared" ca="1" si="7"/>
        <v>0</v>
      </c>
      <c r="AK50" s="194" t="str">
        <f ca="1">IF($AD50=1,IF('２個別表'!$AO50=1,1,IF('２個別表'!AO50="","",)),"")</f>
        <v/>
      </c>
      <c r="AL50" s="183" t="str">
        <f ca="1">IF($AJ50=1,IF($AK50=1,'２個別表'!BS50,""),"")</f>
        <v/>
      </c>
      <c r="AM50" s="180" t="str">
        <f t="shared" ca="1" si="8"/>
        <v/>
      </c>
      <c r="AN50" s="199" t="str">
        <f ca="1">IF($AJ50=1,IF($AK50=1,ROUNDDOWN('２個別表'!$BV50-'２個別表'!$BX50-'２個別表'!$CA50-'２個別表'!$CB50-'２個別表'!$CC50-'２個別表'!$CD50,0),""),"")</f>
        <v/>
      </c>
      <c r="AO50" s="198">
        <f t="shared" ca="1" si="0"/>
        <v>0</v>
      </c>
      <c r="AP50" s="194">
        <f t="shared" ca="1" si="9"/>
        <v>0</v>
      </c>
      <c r="AQ50" s="194">
        <f t="shared" ca="1" si="10"/>
        <v>0</v>
      </c>
      <c r="AR50" s="189">
        <f ca="1">IF('２個別表'!$AA50=1,1,0)</f>
        <v>0</v>
      </c>
      <c r="AS50" s="180" t="str">
        <f t="shared" ca="1" si="11"/>
        <v/>
      </c>
      <c r="AT50" s="180" t="str">
        <f t="shared" ca="1" si="12"/>
        <v/>
      </c>
      <c r="AU50" s="208" t="str">
        <f ca="1">IF($AD50=1,IF($AQ50=1,ROUNDDOWN('２個別表'!$BV50-'２個別表'!$BX50-'２個別表'!$CA50-'２個別表'!$CB50-'２個別表'!$CC50-'２個別表'!$CD50,0),""),"")</f>
        <v/>
      </c>
      <c r="AV50" s="350">
        <f t="shared" ca="1" si="13"/>
        <v>0</v>
      </c>
      <c r="AW50" s="360" t="str">
        <f t="shared" ca="1" si="14"/>
        <v>-</v>
      </c>
      <c r="AX50" s="206">
        <f ca="1">IF($AD50=2,IF('２個別表'!$BQ50=1,1,0),0)</f>
        <v>0</v>
      </c>
      <c r="AY50" s="189" t="str">
        <f t="shared" ca="1" si="15"/>
        <v/>
      </c>
      <c r="AZ50" s="368" t="str">
        <f ca="1">IF(AND($AD50=2,$AX50=1),'２個別表'!$BV50-('２個別表'!$BX50+'２個別表'!$CA50+'２個別表'!$CB50+'２個別表'!$CC50+'２個別表'!$CD50),"")</f>
        <v/>
      </c>
      <c r="BA50" s="206">
        <f ca="1">IF($AD50=2,IF('２個別表'!$BQ50&lt;&gt;1,1,0),0)</f>
        <v>0</v>
      </c>
      <c r="BB50" s="363">
        <f t="shared" ca="1" si="16"/>
        <v>0</v>
      </c>
      <c r="BC50" s="183" t="str">
        <f ca="1">IF(AND($AD50=2,$BA50=1),'２個別表'!$BR50,"")</f>
        <v/>
      </c>
      <c r="BD50" s="183" t="str">
        <f t="shared" ca="1" si="17"/>
        <v/>
      </c>
      <c r="BE50" s="183" t="str">
        <f ca="1">IF(AND($AD50=2,$BA50=1),'２個別表'!$BU50-('２個別表'!$BX50+'２個別表'!$CA50+'２個別表'!$CB50+'２個別表'!$CC50+'２個別表'!$CD50),"")</f>
        <v/>
      </c>
      <c r="BF50" s="183" t="str">
        <f ca="1">IF(AND($AD50=2,$BA50=1),'２個別表'!$CA50+'２個別表'!$CB50,"")</f>
        <v/>
      </c>
      <c r="BG50" s="365" t="str">
        <f ca="1">IF($BB50=1,IF(SUM('２個別表'!$BW50,'２個別表'!$CD50*0.5)&lt;='２個別表'!$BV50*0.5,"〇","×"),"")</f>
        <v/>
      </c>
      <c r="BH50" s="364">
        <f t="shared" ca="1" si="18"/>
        <v>0</v>
      </c>
      <c r="BI50" s="207" t="str">
        <f ca="1">IF($AD50=2,IF($AX50=1,IF('２個別表'!$AM50=23,"〇","×"),IF(OR('２個別表'!$AM50&lt;19,'２個別表'!$AM50&gt;23),"",IF($BH50&lt;='２個別表'!$BR50,"〇","×"))),"-")</f>
        <v>-</v>
      </c>
      <c r="BJ50" s="373" t="str">
        <f t="shared" ca="1" si="19"/>
        <v>-</v>
      </c>
      <c r="BK50" s="206">
        <f t="shared" ca="1" si="20"/>
        <v>0</v>
      </c>
      <c r="BL50" s="207" t="str">
        <f ca="1">IF($AD50=3,IF(1&lt;='２個別表'!$F50,IF('２個別表'!$U50=1,"〇","×"),""),"")</f>
        <v/>
      </c>
      <c r="BM50" s="185" t="str">
        <f ca="1">IF(AD50=3,IF(AND(OR('２個別表'!BD50="附帯施設",AND(1&lt;='２個別表'!AM50,'２個別表'!AM50&lt;=3)),'２個別表'!BK50&lt;&gt;"",'２個別表'!BL50&lt;&gt;""),1,IF(AND(OR('２個別表'!BD50="附帯施設",AND(1&lt;='２個別表'!AM50,'２個別表'!AM50&lt;=3)),OR('２個別表'!BK50="",'２個別表'!BL50="")),"×",0)),"")</f>
        <v/>
      </c>
      <c r="BN50" s="207" t="str">
        <f ca="1">IF($AD50=3,IF('２個別表'!$BV50&gt;=500000,"〇","×"),"")</f>
        <v/>
      </c>
      <c r="BO50" s="180" t="str">
        <f ca="1">IF(AD50=3,'２個別表'!BW50,"")</f>
        <v/>
      </c>
      <c r="BP50" s="180" t="str">
        <f ca="1">IF(AD50=3,IF(COUNTIF('２個別表'!$X$11:'２個別表'!X50,'２個別表'!X50)=1,BO50,SUMIF('２個別表'!$X$11:$X$239,'２個別表'!X50,$BO$11:$BO$239)),"")</f>
        <v/>
      </c>
      <c r="BQ50" s="189" t="str">
        <f t="shared" ca="1" si="26"/>
        <v/>
      </c>
      <c r="BR50" s="183" t="str">
        <f t="shared" ca="1" si="22"/>
        <v/>
      </c>
      <c r="BS50" s="427" t="str">
        <f ca="1">IF($AD50=3,'２個別表'!$BV50-('２個別表'!$BX50+'２個別表'!$CA50+'２個別表'!$CB50+'２個別表'!$CC50+'２個別表'!$CD50),"")</f>
        <v/>
      </c>
      <c r="BT50" s="430">
        <f t="shared" ca="1" si="27"/>
        <v>0</v>
      </c>
      <c r="BU50" s="424" t="str">
        <f t="shared" ca="1" si="23"/>
        <v/>
      </c>
    </row>
    <row r="51" spans="2:73" x14ac:dyDescent="0.15">
      <c r="B51" s="198">
        <f>'２個別表'!O51</f>
        <v>0</v>
      </c>
      <c r="C51" s="183" t="str">
        <f>'２個別表'!$P51</f>
        <v>石川県</v>
      </c>
      <c r="D51" s="183" t="str">
        <f ca="1">'２個別表'!$Q51</f>
        <v/>
      </c>
      <c r="E51" s="183" t="str">
        <f ca="1">'２個別表'!$R51</f>
        <v/>
      </c>
      <c r="F51" s="207" t="str">
        <f ca="1">'２個別表'!$U51</f>
        <v/>
      </c>
      <c r="G51" s="207" t="str">
        <f ca="1">IF($F51=1,IF(SUM(#REF!)=0,"×","〇"),"")</f>
        <v/>
      </c>
      <c r="H51" s="207" t="str">
        <f ca="1">IF('２個別表'!$U51=1,IF('２個別表'!$Y51=1,"〇","×"),IF(AND(2&lt;='２個別表'!$Y51,'２個別表'!$Y51&lt;=5),"〇","×"))</f>
        <v>×</v>
      </c>
      <c r="I51" s="207" t="str">
        <f t="shared" ca="1" si="1"/>
        <v>×</v>
      </c>
      <c r="J51" s="183" t="str">
        <f ca="1">'２個別表'!$X51</f>
        <v/>
      </c>
      <c r="K51" s="183">
        <f ca="1">'２個別表'!$AI51</f>
        <v>0</v>
      </c>
      <c r="L51" s="183" t="str">
        <f ca="1">IF('２個別表'!$AJ51=1,1,"")</f>
        <v/>
      </c>
      <c r="M51" s="183" t="str">
        <f ca="1">IF('２個別表'!$AJ51="","",IF('２個別表'!$AJ51=1,IF(OR('２個別表'!$AK51=1,'２個別表'!$AL51=1),"〇","×")))</f>
        <v/>
      </c>
      <c r="N51" s="180" t="str">
        <f ca="1">'２個別表'!AR51</f>
        <v/>
      </c>
      <c r="O51" s="196" t="str">
        <f ca="1">IF(1&lt;='２個別表'!$F51,IF(AND(1&lt;='２個別表'!$AM51,'２個別表'!$AM51&lt;=3),1,0),"")</f>
        <v/>
      </c>
      <c r="P51" s="207">
        <f ca="1">IF($O51=1,IF(AND('２個別表'!$BD51&lt;&gt;"",AND('２個別表'!$BG51&lt;&gt;1,'２個別表'!$BH51)),0,1),0)</f>
        <v>0</v>
      </c>
      <c r="Q51" s="196">
        <f ca="1">IF('２個別表'!$BD51&lt;&gt;"",1,0)</f>
        <v>0</v>
      </c>
      <c r="R51" s="196" t="str">
        <f ca="1">IF($Q51=1,IF('２個別表'!$BG51=1,1,0),"")</f>
        <v/>
      </c>
      <c r="S51" s="196" t="str">
        <f ca="1">IF($R51=1,IF('２個別表'!$BH51&lt;&gt;"","〇","×"),"")</f>
        <v/>
      </c>
      <c r="T51" s="196" t="str">
        <f t="shared" ca="1" si="2"/>
        <v/>
      </c>
      <c r="U51" s="340">
        <f ca="1">IF('２個別表'!$BF51&gt;0,'２個別表'!$BF51,0)</f>
        <v>0</v>
      </c>
      <c r="V51" s="196">
        <f ca="1">IF('２個別表'!$BH51&lt;&gt;"",1,0)</f>
        <v>0</v>
      </c>
      <c r="W51" s="182">
        <f ca="1">IF(AND($Q51=1,$V51=1),'２個別表'!$CD51,0)</f>
        <v>0</v>
      </c>
      <c r="X51" s="195">
        <f t="shared" ca="1" si="3"/>
        <v>0</v>
      </c>
      <c r="Y51" s="196" t="str">
        <f ca="1">IF(1&lt;='２個別表'!$F51,'２個別表'!$BT51,"")</f>
        <v/>
      </c>
      <c r="Z51" s="196">
        <f ca="1">IF(1&lt;='２個別表'!$F51,'２個別表'!$CE51,0)</f>
        <v>0</v>
      </c>
      <c r="AA51" s="196">
        <f ca="1">IF(OR(0&lt;'２個別表'!$BX51,0&lt;SUM('２個別表'!$CA51:$CB51)),1,0)</f>
        <v>1</v>
      </c>
      <c r="AB51" s="183">
        <f ca="1">IF(1&lt;='２個別表'!$F51,'２個別表'!$BV51,0)</f>
        <v>0</v>
      </c>
      <c r="AC51" s="183" t="str">
        <f ca="1">IF('２個別表'!$BV51&gt;0,IF(AND('２個別表'!$BT51=1,'２個別表'!$CE51="控除不可"),'２個別表'!$BV51,IF(AND('２個別表'!$BT51=1,'２個別表'!$CE51="80%控除対象"),ROUNDUP('２個別表'!$BV51*102/110,0),IF(AND('２個別表'!$BT51=1,'２個別表'!$CE51="全額控除"),ROUNDUP('２個別表'!$BV51*100/110,0),IF(OR('２個別表'!$BT51=2,'２個別表'!$BT51=3),'２個別表'!$BV51,'２個別表'!$BV51)))),"")</f>
        <v/>
      </c>
      <c r="AD51" s="197" t="str">
        <f ca="1">IF('２個別表'!$U51=1,3,IF(AND('２個別表'!$U51=2,AND(19&lt;='２個別表'!$AM51,'２個別表'!$AM51&lt;=23)),2,IF(AND('２個別表'!$U51=2,OR(AND(1&lt;='２個別表'!$AM51,'２個別表'!$AM51&lt;=18),AND(24&lt;='２個別表'!$AM51,'２個別表'!$AM51&lt;=25))),1,"判定不能")))</f>
        <v>判定不能</v>
      </c>
      <c r="AE51" s="206">
        <f t="shared" ca="1" si="4"/>
        <v>0</v>
      </c>
      <c r="AF51" s="180" t="str">
        <f t="shared" ca="1" si="5"/>
        <v/>
      </c>
      <c r="AG51" s="183" t="str">
        <f ca="1">IF(AND($AD51=1,$U51&gt;0,$V51=1),ROUNDDOWN($AC51*1/2-'２個別表'!$CD51*1/2,0),"")</f>
        <v/>
      </c>
      <c r="AH51" s="183" t="str">
        <f t="shared" ca="1" si="25"/>
        <v/>
      </c>
      <c r="AI51" s="208" t="str">
        <f ca="1">IF(AND($AD51=1,$Q51=1),IF($AB51&gt;0,'２個別表'!$BV51-'２個別表'!$BX51-'２個別表'!$CD51-'２個別表'!$CA51-'２個別表'!$CB51-'２個別表'!$CC51,0),"")</f>
        <v/>
      </c>
      <c r="AJ51" s="198">
        <f t="shared" ca="1" si="7"/>
        <v>0</v>
      </c>
      <c r="AK51" s="194" t="str">
        <f ca="1">IF($AD51=1,IF('２個別表'!$AO51=1,1,IF('２個別表'!AO51="","",)),"")</f>
        <v/>
      </c>
      <c r="AL51" s="183" t="str">
        <f ca="1">IF($AJ51=1,IF($AK51=1,'２個別表'!BS51,""),"")</f>
        <v/>
      </c>
      <c r="AM51" s="180" t="str">
        <f t="shared" ca="1" si="8"/>
        <v/>
      </c>
      <c r="AN51" s="199" t="str">
        <f ca="1">IF($AJ51=1,IF($AK51=1,ROUNDDOWN('２個別表'!$BV51-'２個別表'!$BX51-'２個別表'!$CA51-'２個別表'!$CB51-'２個別表'!$CC51-'２個別表'!$CD51,0),""),"")</f>
        <v/>
      </c>
      <c r="AO51" s="198">
        <f t="shared" ca="1" si="0"/>
        <v>0</v>
      </c>
      <c r="AP51" s="194">
        <f t="shared" ca="1" si="9"/>
        <v>0</v>
      </c>
      <c r="AQ51" s="194">
        <f t="shared" ca="1" si="10"/>
        <v>0</v>
      </c>
      <c r="AR51" s="189">
        <f ca="1">IF('２個別表'!$AA51=1,1,0)</f>
        <v>0</v>
      </c>
      <c r="AS51" s="180" t="str">
        <f t="shared" ca="1" si="11"/>
        <v/>
      </c>
      <c r="AT51" s="180" t="str">
        <f t="shared" ca="1" si="12"/>
        <v/>
      </c>
      <c r="AU51" s="208" t="str">
        <f ca="1">IF($AD51=1,IF($AQ51=1,ROUNDDOWN('２個別表'!$BV51-'２個別表'!$BX51-'２個別表'!$CA51-'２個別表'!$CB51-'２個別表'!$CC51-'２個別表'!$CD51,0),""),"")</f>
        <v/>
      </c>
      <c r="AV51" s="350">
        <f t="shared" ca="1" si="13"/>
        <v>0</v>
      </c>
      <c r="AW51" s="360" t="str">
        <f t="shared" ca="1" si="14"/>
        <v>-</v>
      </c>
      <c r="AX51" s="206">
        <f ca="1">IF($AD51=2,IF('２個別表'!$BQ51=1,1,0),0)</f>
        <v>0</v>
      </c>
      <c r="AY51" s="189" t="str">
        <f t="shared" ca="1" si="15"/>
        <v/>
      </c>
      <c r="AZ51" s="368" t="str">
        <f ca="1">IF(AND($AD51=2,$AX51=1),'２個別表'!$BV51-('２個別表'!$BX51+'２個別表'!$CA51+'２個別表'!$CB51+'２個別表'!$CC51+'２個別表'!$CD51),"")</f>
        <v/>
      </c>
      <c r="BA51" s="206">
        <f ca="1">IF($AD51=2,IF('２個別表'!$BQ51&lt;&gt;1,1,0),0)</f>
        <v>0</v>
      </c>
      <c r="BB51" s="363">
        <f t="shared" ca="1" si="16"/>
        <v>0</v>
      </c>
      <c r="BC51" s="183" t="str">
        <f ca="1">IF(AND($AD51=2,$BA51=1),'２個別表'!$BR51,"")</f>
        <v/>
      </c>
      <c r="BD51" s="183" t="str">
        <f t="shared" ca="1" si="17"/>
        <v/>
      </c>
      <c r="BE51" s="183" t="str">
        <f ca="1">IF(AND($AD51=2,$BA51=1),'２個別表'!$BU51-('２個別表'!$BX51+'２個別表'!$CA51+'２個別表'!$CB51+'２個別表'!$CC51+'２個別表'!$CD51),"")</f>
        <v/>
      </c>
      <c r="BF51" s="183" t="str">
        <f ca="1">IF(AND($AD51=2,$BA51=1),'２個別表'!$CA51+'２個別表'!$CB51,"")</f>
        <v/>
      </c>
      <c r="BG51" s="365" t="str">
        <f ca="1">IF($BB51=1,IF(SUM('２個別表'!$BW51,'２個別表'!$CD51*0.5)&lt;='２個別表'!$BV51*0.5,"〇","×"),"")</f>
        <v/>
      </c>
      <c r="BH51" s="364">
        <f t="shared" ca="1" si="18"/>
        <v>0</v>
      </c>
      <c r="BI51" s="207" t="str">
        <f ca="1">IF($AD51=2,IF($AX51=1,IF('２個別表'!$AM51=23,"〇","×"),IF(OR('２個別表'!$AM51&lt;19,'２個別表'!$AM51&gt;23),"",IF($BH51&lt;='２個別表'!$BR51,"〇","×"))),"-")</f>
        <v>-</v>
      </c>
      <c r="BJ51" s="373" t="str">
        <f t="shared" ca="1" si="19"/>
        <v>-</v>
      </c>
      <c r="BK51" s="206">
        <f t="shared" ca="1" si="20"/>
        <v>0</v>
      </c>
      <c r="BL51" s="207" t="str">
        <f ca="1">IF($AD51=3,IF(1&lt;='２個別表'!$F51,IF('２個別表'!$U51=1,"〇","×"),""),"")</f>
        <v/>
      </c>
      <c r="BM51" s="185" t="str">
        <f ca="1">IF(AD51=3,IF(AND(OR('２個別表'!BD51="附帯施設",AND(1&lt;='２個別表'!AM51,'２個別表'!AM51&lt;=3)),'２個別表'!BK51&lt;&gt;"",'２個別表'!BL51&lt;&gt;""),1,IF(AND(OR('２個別表'!BD51="附帯施設",AND(1&lt;='２個別表'!AM51,'２個別表'!AM51&lt;=3)),OR('２個別表'!BK51="",'２個別表'!BL51="")),"×",0)),"")</f>
        <v/>
      </c>
      <c r="BN51" s="207" t="str">
        <f ca="1">IF($AD51=3,IF('２個別表'!$BV51&gt;=500000,"〇","×"),"")</f>
        <v/>
      </c>
      <c r="BO51" s="180" t="str">
        <f ca="1">IF(AD51=3,'２個別表'!BW51,"")</f>
        <v/>
      </c>
      <c r="BP51" s="180" t="str">
        <f ca="1">IF(AD51=3,IF(COUNTIF('２個別表'!$X$11:'２個別表'!X51,'２個別表'!X51)=1,BO51,SUMIF('２個別表'!$X$11:$X$239,'２個別表'!X51,$BO$11:$BO$239)),"")</f>
        <v/>
      </c>
      <c r="BQ51" s="189" t="str">
        <f t="shared" ca="1" si="26"/>
        <v/>
      </c>
      <c r="BR51" s="183" t="str">
        <f t="shared" ca="1" si="22"/>
        <v/>
      </c>
      <c r="BS51" s="427" t="str">
        <f ca="1">IF($AD51=3,'２個別表'!$BV51-('２個別表'!$BX51+'２個別表'!$CA51+'２個別表'!$CB51+'２個別表'!$CC51+'２個別表'!$CD51),"")</f>
        <v/>
      </c>
      <c r="BT51" s="430">
        <f t="shared" ca="1" si="27"/>
        <v>0</v>
      </c>
      <c r="BU51" s="424" t="str">
        <f t="shared" ca="1" si="23"/>
        <v/>
      </c>
    </row>
    <row r="52" spans="2:73" x14ac:dyDescent="0.15">
      <c r="B52" s="198">
        <f>'２個別表'!O52</f>
        <v>0</v>
      </c>
      <c r="C52" s="183" t="str">
        <f>'２個別表'!$P52</f>
        <v>石川県</v>
      </c>
      <c r="D52" s="183" t="str">
        <f ca="1">'２個別表'!$Q52</f>
        <v/>
      </c>
      <c r="E52" s="183" t="str">
        <f ca="1">'２個別表'!$R52</f>
        <v/>
      </c>
      <c r="F52" s="207" t="str">
        <f ca="1">'２個別表'!$U52</f>
        <v/>
      </c>
      <c r="G52" s="207" t="str">
        <f ca="1">IF($F52=1,IF(SUM(#REF!)=0,"×","〇"),"")</f>
        <v/>
      </c>
      <c r="H52" s="207" t="str">
        <f ca="1">IF('２個別表'!$U52=1,IF('２個別表'!$Y52=1,"〇","×"),IF(AND(2&lt;='２個別表'!$Y52,'２個別表'!$Y52&lt;=5),"〇","×"))</f>
        <v>×</v>
      </c>
      <c r="I52" s="207" t="str">
        <f t="shared" ca="1" si="1"/>
        <v>×</v>
      </c>
      <c r="J52" s="183" t="str">
        <f ca="1">'２個別表'!$X52</f>
        <v/>
      </c>
      <c r="K52" s="183">
        <f ca="1">'２個別表'!$AI52</f>
        <v>0</v>
      </c>
      <c r="L52" s="183" t="str">
        <f ca="1">IF('２個別表'!$AJ52=1,1,"")</f>
        <v/>
      </c>
      <c r="M52" s="183" t="str">
        <f ca="1">IF('２個別表'!$AJ52="","",IF('２個別表'!$AJ52=1,IF(OR('２個別表'!$AK52=1,'２個別表'!$AL52=1),"〇","×")))</f>
        <v/>
      </c>
      <c r="N52" s="180" t="str">
        <f ca="1">'２個別表'!AR52</f>
        <v/>
      </c>
      <c r="O52" s="196" t="str">
        <f ca="1">IF(1&lt;='２個別表'!$F52,IF(AND(1&lt;='２個別表'!$AM52,'２個別表'!$AM52&lt;=3),1,0),"")</f>
        <v/>
      </c>
      <c r="P52" s="207">
        <f ca="1">IF($O52=1,IF(AND('２個別表'!$BD52&lt;&gt;"",AND('２個別表'!$BG52&lt;&gt;1,'２個別表'!$BH52)),0,1),0)</f>
        <v>0</v>
      </c>
      <c r="Q52" s="196">
        <f ca="1">IF('２個別表'!$BD52&lt;&gt;"",1,0)</f>
        <v>0</v>
      </c>
      <c r="R52" s="196" t="str">
        <f ca="1">IF($Q52=1,IF('２個別表'!$BG52=1,1,0),"")</f>
        <v/>
      </c>
      <c r="S52" s="196" t="str">
        <f ca="1">IF($R52=1,IF('２個別表'!$BH52&lt;&gt;"","〇","×"),"")</f>
        <v/>
      </c>
      <c r="T52" s="196" t="str">
        <f t="shared" ca="1" si="2"/>
        <v/>
      </c>
      <c r="U52" s="340">
        <f ca="1">IF('２個別表'!$BF52&gt;0,'２個別表'!$BF52,0)</f>
        <v>0</v>
      </c>
      <c r="V52" s="196">
        <f ca="1">IF('２個別表'!$BH52&lt;&gt;"",1,0)</f>
        <v>0</v>
      </c>
      <c r="W52" s="182">
        <f ca="1">IF(AND($Q52=1,$V52=1),'２個別表'!$CD52,0)</f>
        <v>0</v>
      </c>
      <c r="X52" s="195">
        <f t="shared" ca="1" si="3"/>
        <v>0</v>
      </c>
      <c r="Y52" s="196" t="str">
        <f ca="1">IF(1&lt;='２個別表'!$F52,'２個別表'!$BT52,"")</f>
        <v/>
      </c>
      <c r="Z52" s="196">
        <f ca="1">IF(1&lt;='２個別表'!$F52,'２個別表'!$CE52,0)</f>
        <v>0</v>
      </c>
      <c r="AA52" s="196">
        <f ca="1">IF(OR(0&lt;'２個別表'!$BX52,0&lt;SUM('２個別表'!$CA52:$CB52)),1,0)</f>
        <v>1</v>
      </c>
      <c r="AB52" s="183">
        <f ca="1">IF(1&lt;='２個別表'!$F52,'２個別表'!$BV52,0)</f>
        <v>0</v>
      </c>
      <c r="AC52" s="183" t="str">
        <f ca="1">IF('２個別表'!$BV52&gt;0,IF(AND('２個別表'!$BT52=1,'２個別表'!$CE52="控除不可"),'２個別表'!$BV52,IF(AND('２個別表'!$BT52=1,'２個別表'!$CE52="80%控除対象"),ROUNDUP('２個別表'!$BV52*102/110,0),IF(AND('２個別表'!$BT52=1,'２個別表'!$CE52="全額控除"),ROUNDUP('２個別表'!$BV52*100/110,0),IF(OR('２個別表'!$BT52=2,'２個別表'!$BT52=3),'２個別表'!$BV52,'２個別表'!$BV52)))),"")</f>
        <v/>
      </c>
      <c r="AD52" s="197" t="str">
        <f ca="1">IF('２個別表'!$U52=1,3,IF(AND('２個別表'!$U52=2,AND(19&lt;='２個別表'!$AM52,'２個別表'!$AM52&lt;=23)),2,IF(AND('２個別表'!$U52=2,OR(AND(1&lt;='２個別表'!$AM52,'２個別表'!$AM52&lt;=18),AND(24&lt;='２個別表'!$AM52,'２個別表'!$AM52&lt;=25))),1,"判定不能")))</f>
        <v>判定不能</v>
      </c>
      <c r="AE52" s="206">
        <f t="shared" ca="1" si="4"/>
        <v>0</v>
      </c>
      <c r="AF52" s="180" t="str">
        <f t="shared" ca="1" si="5"/>
        <v/>
      </c>
      <c r="AG52" s="183" t="str">
        <f ca="1">IF(AND($AD52=1,$U52&gt;0,$V52=1),ROUNDDOWN($AC52*1/2-'２個別表'!$CD52*1/2,0),"")</f>
        <v/>
      </c>
      <c r="AH52" s="183" t="str">
        <f t="shared" ca="1" si="25"/>
        <v/>
      </c>
      <c r="AI52" s="208" t="str">
        <f ca="1">IF(AND($AD52=1,$Q52=1),IF($AB52&gt;0,'２個別表'!$BV52-'２個別表'!$BX52-'２個別表'!$CD52-'２個別表'!$CA52-'２個別表'!$CB52-'２個別表'!$CC52,0),"")</f>
        <v/>
      </c>
      <c r="AJ52" s="198">
        <f t="shared" ca="1" si="7"/>
        <v>0</v>
      </c>
      <c r="AK52" s="194" t="str">
        <f ca="1">IF($AD52=1,IF('２個別表'!$AO52=1,1,IF('２個別表'!AO52="","",)),"")</f>
        <v/>
      </c>
      <c r="AL52" s="183" t="str">
        <f ca="1">IF($AJ52=1,IF($AK52=1,'２個別表'!BS52,""),"")</f>
        <v/>
      </c>
      <c r="AM52" s="180" t="str">
        <f t="shared" ca="1" si="8"/>
        <v/>
      </c>
      <c r="AN52" s="199" t="str">
        <f ca="1">IF($AJ52=1,IF($AK52=1,ROUNDDOWN('２個別表'!$BV52-'２個別表'!$BX52-'２個別表'!$CA52-'２個別表'!$CB52-'２個別表'!$CC52-'２個別表'!$CD52,0),""),"")</f>
        <v/>
      </c>
      <c r="AO52" s="198">
        <f t="shared" ca="1" si="0"/>
        <v>0</v>
      </c>
      <c r="AP52" s="194">
        <f t="shared" ca="1" si="9"/>
        <v>0</v>
      </c>
      <c r="AQ52" s="194">
        <f t="shared" ca="1" si="10"/>
        <v>0</v>
      </c>
      <c r="AR52" s="189">
        <f ca="1">IF('２個別表'!$AA52=1,1,0)</f>
        <v>0</v>
      </c>
      <c r="AS52" s="180" t="str">
        <f t="shared" ca="1" si="11"/>
        <v/>
      </c>
      <c r="AT52" s="180" t="str">
        <f t="shared" ca="1" si="12"/>
        <v/>
      </c>
      <c r="AU52" s="208" t="str">
        <f ca="1">IF($AD52=1,IF($AQ52=1,ROUNDDOWN('２個別表'!$BV52-'２個別表'!$BX52-'２個別表'!$CA52-'２個別表'!$CB52-'２個別表'!$CC52-'２個別表'!$CD52,0),""),"")</f>
        <v/>
      </c>
      <c r="AV52" s="350">
        <f t="shared" ca="1" si="13"/>
        <v>0</v>
      </c>
      <c r="AW52" s="360" t="str">
        <f t="shared" ca="1" si="14"/>
        <v>-</v>
      </c>
      <c r="AX52" s="206">
        <f ca="1">IF($AD52=2,IF('２個別表'!$BQ52=1,1,0),0)</f>
        <v>0</v>
      </c>
      <c r="AY52" s="189" t="str">
        <f t="shared" ca="1" si="15"/>
        <v/>
      </c>
      <c r="AZ52" s="368" t="str">
        <f ca="1">IF(AND($AD52=2,$AX52=1),'２個別表'!$BV52-('２個別表'!$BX52+'２個別表'!$CA52+'２個別表'!$CB52+'２個別表'!$CC52+'２個別表'!$CD52),"")</f>
        <v/>
      </c>
      <c r="BA52" s="206">
        <f ca="1">IF($AD52=2,IF('２個別表'!$BQ52&lt;&gt;1,1,0),0)</f>
        <v>0</v>
      </c>
      <c r="BB52" s="363">
        <f t="shared" ca="1" si="16"/>
        <v>0</v>
      </c>
      <c r="BC52" s="183" t="str">
        <f ca="1">IF(AND($AD52=2,$BA52=1),'２個別表'!$BR52,"")</f>
        <v/>
      </c>
      <c r="BD52" s="183" t="str">
        <f t="shared" ca="1" si="17"/>
        <v/>
      </c>
      <c r="BE52" s="183" t="str">
        <f ca="1">IF(AND($AD52=2,$BA52=1),'２個別表'!$BU52-('２個別表'!$BX52+'２個別表'!$CA52+'２個別表'!$CB52+'２個別表'!$CC52+'２個別表'!$CD52),"")</f>
        <v/>
      </c>
      <c r="BF52" s="183" t="str">
        <f ca="1">IF(AND($AD52=2,$BA52=1),'２個別表'!$CA52+'２個別表'!$CB52,"")</f>
        <v/>
      </c>
      <c r="BG52" s="365" t="str">
        <f ca="1">IF($BB52=1,IF(SUM('２個別表'!$BW52,'２個別表'!$CD52*0.5)&lt;='２個別表'!$BV52*0.5,"〇","×"),"")</f>
        <v/>
      </c>
      <c r="BH52" s="364">
        <f t="shared" ca="1" si="18"/>
        <v>0</v>
      </c>
      <c r="BI52" s="207" t="str">
        <f ca="1">IF($AD52=2,IF($AX52=1,IF('２個別表'!$AM52=23,"〇","×"),IF(OR('２個別表'!$AM52&lt;19,'２個別表'!$AM52&gt;23),"",IF($BH52&lt;='２個別表'!$BR52,"〇","×"))),"-")</f>
        <v>-</v>
      </c>
      <c r="BJ52" s="373" t="str">
        <f t="shared" ca="1" si="19"/>
        <v>-</v>
      </c>
      <c r="BK52" s="206">
        <f t="shared" ca="1" si="20"/>
        <v>0</v>
      </c>
      <c r="BL52" s="207" t="str">
        <f ca="1">IF($AD52=3,IF(1&lt;='２個別表'!$F52,IF('２個別表'!$U52=1,"〇","×"),""),"")</f>
        <v/>
      </c>
      <c r="BM52" s="185" t="str">
        <f ca="1">IF(AD52=3,IF(AND(OR('２個別表'!BD52="附帯施設",AND(1&lt;='２個別表'!AM52,'２個別表'!AM52&lt;=3)),'２個別表'!BK52&lt;&gt;"",'２個別表'!BL52&lt;&gt;""),1,IF(AND(OR('２個別表'!BD52="附帯施設",AND(1&lt;='２個別表'!AM52,'２個別表'!AM52&lt;=3)),OR('２個別表'!BK52="",'２個別表'!BL52="")),"×",0)),"")</f>
        <v/>
      </c>
      <c r="BN52" s="207" t="str">
        <f ca="1">IF($AD52=3,IF('２個別表'!$BV52&gt;=500000,"〇","×"),"")</f>
        <v/>
      </c>
      <c r="BO52" s="180" t="str">
        <f ca="1">IF(AD52=3,'２個別表'!BW52,"")</f>
        <v/>
      </c>
      <c r="BP52" s="180" t="str">
        <f ca="1">IF(AD52=3,IF(COUNTIF('２個別表'!$X$11:'２個別表'!X52,'２個別表'!X52)=1,BO52,SUMIF('２個別表'!$X$11:$X$239,'２個別表'!X52,$BO$11:$BO$239)),"")</f>
        <v/>
      </c>
      <c r="BQ52" s="189" t="str">
        <f t="shared" ca="1" si="26"/>
        <v/>
      </c>
      <c r="BR52" s="183" t="str">
        <f t="shared" ca="1" si="22"/>
        <v/>
      </c>
      <c r="BS52" s="427" t="str">
        <f ca="1">IF($AD52=3,'２個別表'!$BV52-('２個別表'!$BX52+'２個別表'!$CA52+'２個別表'!$CB52+'２個別表'!$CC52+'２個別表'!$CD52),"")</f>
        <v/>
      </c>
      <c r="BT52" s="430">
        <f t="shared" ca="1" si="27"/>
        <v>0</v>
      </c>
      <c r="BU52" s="424" t="str">
        <f t="shared" ca="1" si="23"/>
        <v/>
      </c>
    </row>
    <row r="53" spans="2:73" x14ac:dyDescent="0.15">
      <c r="B53" s="198">
        <f>'２個別表'!O53</f>
        <v>0</v>
      </c>
      <c r="C53" s="183" t="str">
        <f>'２個別表'!$P53</f>
        <v>石川県</v>
      </c>
      <c r="D53" s="183" t="str">
        <f ca="1">'２個別表'!$Q53</f>
        <v/>
      </c>
      <c r="E53" s="183" t="str">
        <f ca="1">'２個別表'!$R53</f>
        <v/>
      </c>
      <c r="F53" s="207" t="str">
        <f ca="1">'２個別表'!$U53</f>
        <v/>
      </c>
      <c r="G53" s="207" t="str">
        <f ca="1">IF($F53=1,IF(SUM(#REF!)=0,"×","〇"),"")</f>
        <v/>
      </c>
      <c r="H53" s="207" t="str">
        <f ca="1">IF('２個別表'!$U53=1,IF('２個別表'!$Y53=1,"〇","×"),IF(AND(2&lt;='２個別表'!$Y53,'２個別表'!$Y53&lt;=5),"〇","×"))</f>
        <v>×</v>
      </c>
      <c r="I53" s="207" t="str">
        <f t="shared" ca="1" si="1"/>
        <v>×</v>
      </c>
      <c r="J53" s="183" t="str">
        <f ca="1">'２個別表'!$X53</f>
        <v/>
      </c>
      <c r="K53" s="183">
        <f ca="1">'２個別表'!$AI53</f>
        <v>0</v>
      </c>
      <c r="L53" s="183" t="str">
        <f ca="1">IF('２個別表'!$AJ53=1,1,"")</f>
        <v/>
      </c>
      <c r="M53" s="183" t="str">
        <f ca="1">IF('２個別表'!$AJ53="","",IF('２個別表'!$AJ53=1,IF(OR('２個別表'!$AK53=1,'２個別表'!$AL53=1),"〇","×")))</f>
        <v/>
      </c>
      <c r="N53" s="180" t="str">
        <f ca="1">'２個別表'!AR53</f>
        <v/>
      </c>
      <c r="O53" s="196" t="str">
        <f ca="1">IF(1&lt;='２個別表'!$F53,IF(AND(1&lt;='２個別表'!$AM53,'２個別表'!$AM53&lt;=3),1,0),"")</f>
        <v/>
      </c>
      <c r="P53" s="207">
        <f ca="1">IF($O53=1,IF(AND('２個別表'!$BD53&lt;&gt;"",AND('２個別表'!$BG53&lt;&gt;1,'２個別表'!$BH53)),0,1),0)</f>
        <v>0</v>
      </c>
      <c r="Q53" s="196">
        <f ca="1">IF('２個別表'!$BD53&lt;&gt;"",1,0)</f>
        <v>0</v>
      </c>
      <c r="R53" s="196" t="str">
        <f ca="1">IF($Q53=1,IF('２個別表'!$BG53=1,1,0),"")</f>
        <v/>
      </c>
      <c r="S53" s="196" t="str">
        <f ca="1">IF($R53=1,IF('２個別表'!$BH53&lt;&gt;"","〇","×"),"")</f>
        <v/>
      </c>
      <c r="T53" s="196" t="str">
        <f t="shared" ca="1" si="2"/>
        <v/>
      </c>
      <c r="U53" s="340">
        <f ca="1">IF('２個別表'!$BF53&gt;0,'２個別表'!$BF53,0)</f>
        <v>0</v>
      </c>
      <c r="V53" s="196">
        <f ca="1">IF('２個別表'!$BH53&lt;&gt;"",1,0)</f>
        <v>0</v>
      </c>
      <c r="W53" s="182">
        <f ca="1">IF(AND($Q53=1,$V53=1),'２個別表'!$CD53,0)</f>
        <v>0</v>
      </c>
      <c r="X53" s="195">
        <f t="shared" ca="1" si="3"/>
        <v>0</v>
      </c>
      <c r="Y53" s="196" t="str">
        <f ca="1">IF(1&lt;='２個別表'!$F53,'２個別表'!$BT53,"")</f>
        <v/>
      </c>
      <c r="Z53" s="196">
        <f ca="1">IF(1&lt;='２個別表'!$F53,'２個別表'!$CE53,0)</f>
        <v>0</v>
      </c>
      <c r="AA53" s="196">
        <f ca="1">IF(OR(0&lt;'２個別表'!$BX53,0&lt;SUM('２個別表'!$CA53:$CB53)),1,0)</f>
        <v>1</v>
      </c>
      <c r="AB53" s="183">
        <f ca="1">IF(1&lt;='２個別表'!$F53,'２個別表'!$BV53,0)</f>
        <v>0</v>
      </c>
      <c r="AC53" s="183" t="str">
        <f ca="1">IF('２個別表'!$BV53&gt;0,IF(AND('２個別表'!$BT53=1,'２個別表'!$CE53="控除不可"),'２個別表'!$BV53,IF(AND('２個別表'!$BT53=1,'２個別表'!$CE53="80%控除対象"),ROUNDUP('２個別表'!$BV53*102/110,0),IF(AND('２個別表'!$BT53=1,'２個別表'!$CE53="全額控除"),ROUNDUP('２個別表'!$BV53*100/110,0),IF(OR('２個別表'!$BT53=2,'２個別表'!$BT53=3),'２個別表'!$BV53,'２個別表'!$BV53)))),"")</f>
        <v/>
      </c>
      <c r="AD53" s="197" t="str">
        <f ca="1">IF('２個別表'!$U53=1,3,IF(AND('２個別表'!$U53=2,AND(19&lt;='２個別表'!$AM53,'２個別表'!$AM53&lt;=23)),2,IF(AND('２個別表'!$U53=2,OR(AND(1&lt;='２個別表'!$AM53,'２個別表'!$AM53&lt;=18),AND(24&lt;='２個別表'!$AM53,'２個別表'!$AM53&lt;=25))),1,"判定不能")))</f>
        <v>判定不能</v>
      </c>
      <c r="AE53" s="206">
        <f t="shared" ca="1" si="4"/>
        <v>0</v>
      </c>
      <c r="AF53" s="180" t="str">
        <f t="shared" ca="1" si="5"/>
        <v/>
      </c>
      <c r="AG53" s="183" t="str">
        <f ca="1">IF(AND($AD53=1,$U53&gt;0,$V53=1),ROUNDDOWN($AC53*1/2-'２個別表'!$CD53*1/2,0),"")</f>
        <v/>
      </c>
      <c r="AH53" s="183" t="str">
        <f t="shared" ca="1" si="25"/>
        <v/>
      </c>
      <c r="AI53" s="208" t="str">
        <f ca="1">IF(AND($AD53=1,$Q53=1),IF($AB53&gt;0,'２個別表'!$BV53-'２個別表'!$BX53-'２個別表'!$CD53-'２個別表'!$CA53-'２個別表'!$CB53-'２個別表'!$CC53,0),"")</f>
        <v/>
      </c>
      <c r="AJ53" s="198">
        <f t="shared" ca="1" si="7"/>
        <v>0</v>
      </c>
      <c r="AK53" s="194" t="str">
        <f ca="1">IF($AD53=1,IF('２個別表'!$AO53=1,1,IF('２個別表'!AO53="","",)),"")</f>
        <v/>
      </c>
      <c r="AL53" s="183" t="str">
        <f ca="1">IF($AJ53=1,IF($AK53=1,'２個別表'!BS53,""),"")</f>
        <v/>
      </c>
      <c r="AM53" s="180" t="str">
        <f t="shared" ca="1" si="8"/>
        <v/>
      </c>
      <c r="AN53" s="199" t="str">
        <f ca="1">IF($AJ53=1,IF($AK53=1,ROUNDDOWN('２個別表'!$BV53-'２個別表'!$BX53-'２個別表'!$CA53-'２個別表'!$CB53-'２個別表'!$CC53-'２個別表'!$CD53,0),""),"")</f>
        <v/>
      </c>
      <c r="AO53" s="198">
        <f t="shared" ca="1" si="0"/>
        <v>0</v>
      </c>
      <c r="AP53" s="194">
        <f t="shared" ca="1" si="9"/>
        <v>0</v>
      </c>
      <c r="AQ53" s="194">
        <f t="shared" ca="1" si="10"/>
        <v>0</v>
      </c>
      <c r="AR53" s="189">
        <f ca="1">IF('２個別表'!$AA53=1,1,0)</f>
        <v>0</v>
      </c>
      <c r="AS53" s="180" t="str">
        <f t="shared" ca="1" si="11"/>
        <v/>
      </c>
      <c r="AT53" s="180" t="str">
        <f t="shared" ca="1" si="12"/>
        <v/>
      </c>
      <c r="AU53" s="208" t="str">
        <f ca="1">IF($AD53=1,IF($AQ53=1,ROUNDDOWN('２個別表'!$BV53-'２個別表'!$BX53-'２個別表'!$CA53-'２個別表'!$CB53-'２個別表'!$CC53-'２個別表'!$CD53,0),""),"")</f>
        <v/>
      </c>
      <c r="AV53" s="350">
        <f t="shared" ca="1" si="13"/>
        <v>0</v>
      </c>
      <c r="AW53" s="360" t="str">
        <f t="shared" ca="1" si="14"/>
        <v>-</v>
      </c>
      <c r="AX53" s="206">
        <f ca="1">IF($AD53=2,IF('２個別表'!$BQ53=1,1,0),0)</f>
        <v>0</v>
      </c>
      <c r="AY53" s="189" t="str">
        <f t="shared" ca="1" si="15"/>
        <v/>
      </c>
      <c r="AZ53" s="368" t="str">
        <f ca="1">IF(AND($AD53=2,$AX53=1),'２個別表'!$BV53-('２個別表'!$BX53+'２個別表'!$CA53+'２個別表'!$CB53+'２個別表'!$CC53+'２個別表'!$CD53),"")</f>
        <v/>
      </c>
      <c r="BA53" s="206">
        <f ca="1">IF($AD53=2,IF('２個別表'!$BQ53&lt;&gt;1,1,0),0)</f>
        <v>0</v>
      </c>
      <c r="BB53" s="363">
        <f t="shared" ca="1" si="16"/>
        <v>0</v>
      </c>
      <c r="BC53" s="183" t="str">
        <f ca="1">IF(AND($AD53=2,$BA53=1),'２個別表'!$BR53,"")</f>
        <v/>
      </c>
      <c r="BD53" s="183" t="str">
        <f t="shared" ca="1" si="17"/>
        <v/>
      </c>
      <c r="BE53" s="183" t="str">
        <f ca="1">IF(AND($AD53=2,$BA53=1),'２個別表'!$BU53-('２個別表'!$BX53+'２個別表'!$CA53+'２個別表'!$CB53+'２個別表'!$CC53+'２個別表'!$CD53),"")</f>
        <v/>
      </c>
      <c r="BF53" s="183" t="str">
        <f ca="1">IF(AND($AD53=2,$BA53=1),'２個別表'!$CA53+'２個別表'!$CB53,"")</f>
        <v/>
      </c>
      <c r="BG53" s="365" t="str">
        <f ca="1">IF($BB53=1,IF(SUM('２個別表'!$BW53,'２個別表'!$CD53*0.5)&lt;='２個別表'!$BV53*0.5,"〇","×"),"")</f>
        <v/>
      </c>
      <c r="BH53" s="364">
        <f t="shared" ca="1" si="18"/>
        <v>0</v>
      </c>
      <c r="BI53" s="207" t="str">
        <f ca="1">IF($AD53=2,IF($AX53=1,IF('２個別表'!$AM53=23,"〇","×"),IF(OR('２個別表'!$AM53&lt;19,'２個別表'!$AM53&gt;23),"",IF($BH53&lt;='２個別表'!$BR53,"〇","×"))),"-")</f>
        <v>-</v>
      </c>
      <c r="BJ53" s="373" t="str">
        <f t="shared" ca="1" si="19"/>
        <v>-</v>
      </c>
      <c r="BK53" s="206">
        <f t="shared" ca="1" si="20"/>
        <v>0</v>
      </c>
      <c r="BL53" s="207" t="str">
        <f ca="1">IF($AD53=3,IF(1&lt;='２個別表'!$F53,IF('２個別表'!$U53=1,"〇","×"),""),"")</f>
        <v/>
      </c>
      <c r="BM53" s="185" t="str">
        <f ca="1">IF(AD53=3,IF(AND(OR('２個別表'!BD53="附帯施設",AND(1&lt;='２個別表'!AM53,'２個別表'!AM53&lt;=3)),'２個別表'!BK53&lt;&gt;"",'２個別表'!BL53&lt;&gt;""),1,IF(AND(OR('２個別表'!BD53="附帯施設",AND(1&lt;='２個別表'!AM53,'２個別表'!AM53&lt;=3)),OR('２個別表'!BK53="",'２個別表'!BL53="")),"×",0)),"")</f>
        <v/>
      </c>
      <c r="BN53" s="207" t="str">
        <f ca="1">IF($AD53=3,IF('２個別表'!$BV53&gt;=500000,"〇","×"),"")</f>
        <v/>
      </c>
      <c r="BO53" s="180" t="str">
        <f ca="1">IF(AD53=3,'２個別表'!BW53,"")</f>
        <v/>
      </c>
      <c r="BP53" s="180" t="str">
        <f ca="1">IF(AD53=3,IF(COUNTIF('２個別表'!$X$11:'２個別表'!X53,'２個別表'!X53)=1,BO53,SUMIF('２個別表'!$X$11:$X$239,'２個別表'!X53,$BO$11:$BO$239)),"")</f>
        <v/>
      </c>
      <c r="BQ53" s="189" t="str">
        <f t="shared" ca="1" si="26"/>
        <v/>
      </c>
      <c r="BR53" s="183" t="str">
        <f t="shared" ca="1" si="22"/>
        <v/>
      </c>
      <c r="BS53" s="427" t="str">
        <f ca="1">IF($AD53=3,'２個別表'!$BV53-('２個別表'!$BX53+'２個別表'!$CA53+'２個別表'!$CB53+'２個別表'!$CC53+'２個別表'!$CD53),"")</f>
        <v/>
      </c>
      <c r="BT53" s="430">
        <f t="shared" ca="1" si="27"/>
        <v>0</v>
      </c>
      <c r="BU53" s="424" t="str">
        <f t="shared" ca="1" si="23"/>
        <v/>
      </c>
    </row>
    <row r="54" spans="2:73" x14ac:dyDescent="0.15">
      <c r="B54" s="198">
        <f>'２個別表'!O54</f>
        <v>0</v>
      </c>
      <c r="C54" s="183" t="str">
        <f>'２個別表'!$P54</f>
        <v>石川県</v>
      </c>
      <c r="D54" s="183" t="str">
        <f ca="1">'２個別表'!$Q54</f>
        <v/>
      </c>
      <c r="E54" s="183" t="str">
        <f ca="1">'２個別表'!$R54</f>
        <v/>
      </c>
      <c r="F54" s="207" t="str">
        <f ca="1">'２個別表'!$U54</f>
        <v/>
      </c>
      <c r="G54" s="207" t="str">
        <f ca="1">IF($F54=1,IF(SUM(#REF!)=0,"×","〇"),"")</f>
        <v/>
      </c>
      <c r="H54" s="207" t="str">
        <f ca="1">IF('２個別表'!$U54=1,IF('２個別表'!$Y54=1,"〇","×"),IF(AND(2&lt;='２個別表'!$Y54,'２個別表'!$Y54&lt;=5),"〇","×"))</f>
        <v>×</v>
      </c>
      <c r="I54" s="207" t="str">
        <f t="shared" ca="1" si="1"/>
        <v>×</v>
      </c>
      <c r="J54" s="183" t="str">
        <f ca="1">'２個別表'!$X54</f>
        <v/>
      </c>
      <c r="K54" s="183">
        <f ca="1">'２個別表'!$AI54</f>
        <v>0</v>
      </c>
      <c r="L54" s="183" t="str">
        <f ca="1">IF('２個別表'!$AJ54=1,1,"")</f>
        <v/>
      </c>
      <c r="M54" s="183" t="str">
        <f ca="1">IF('２個別表'!$AJ54="","",IF('２個別表'!$AJ54=1,IF(OR('２個別表'!$AK54=1,'２個別表'!$AL54=1),"〇","×")))</f>
        <v/>
      </c>
      <c r="N54" s="180" t="str">
        <f ca="1">'２個別表'!AR54</f>
        <v/>
      </c>
      <c r="O54" s="196" t="str">
        <f ca="1">IF(1&lt;='２個別表'!$F54,IF(AND(1&lt;='２個別表'!$AM54,'２個別表'!$AM54&lt;=3),1,0),"")</f>
        <v/>
      </c>
      <c r="P54" s="207">
        <f ca="1">IF($O54=1,IF(AND('２個別表'!$BD54&lt;&gt;"",AND('２個別表'!$BG54&lt;&gt;1,'２個別表'!$BH54)),0,1),0)</f>
        <v>0</v>
      </c>
      <c r="Q54" s="196">
        <f ca="1">IF('２個別表'!$BD54&lt;&gt;"",1,0)</f>
        <v>0</v>
      </c>
      <c r="R54" s="196" t="str">
        <f ca="1">IF($Q54=1,IF('２個別表'!$BG54=1,1,0),"")</f>
        <v/>
      </c>
      <c r="S54" s="196" t="str">
        <f ca="1">IF($R54=1,IF('２個別表'!$BH54&lt;&gt;"","〇","×"),"")</f>
        <v/>
      </c>
      <c r="T54" s="196" t="str">
        <f t="shared" ca="1" si="2"/>
        <v/>
      </c>
      <c r="U54" s="340">
        <f ca="1">IF('２個別表'!$BF54&gt;0,'２個別表'!$BF54,0)</f>
        <v>0</v>
      </c>
      <c r="V54" s="196">
        <f ca="1">IF('２個別表'!$BH54&lt;&gt;"",1,0)</f>
        <v>0</v>
      </c>
      <c r="W54" s="182">
        <f ca="1">IF(AND($Q54=1,$V54=1),'２個別表'!$CD54,0)</f>
        <v>0</v>
      </c>
      <c r="X54" s="195">
        <f t="shared" ca="1" si="3"/>
        <v>0</v>
      </c>
      <c r="Y54" s="196" t="str">
        <f ca="1">IF(1&lt;='２個別表'!$F54,'２個別表'!$BT54,"")</f>
        <v/>
      </c>
      <c r="Z54" s="196">
        <f ca="1">IF(1&lt;='２個別表'!$F54,'２個別表'!$CE54,0)</f>
        <v>0</v>
      </c>
      <c r="AA54" s="196">
        <f ca="1">IF(OR(0&lt;'２個別表'!$BX54,0&lt;SUM('２個別表'!$CA54:$CB54)),1,0)</f>
        <v>1</v>
      </c>
      <c r="AB54" s="183">
        <f ca="1">IF(1&lt;='２個別表'!$F54,'２個別表'!$BV54,0)</f>
        <v>0</v>
      </c>
      <c r="AC54" s="183" t="str">
        <f ca="1">IF('２個別表'!$BV54&gt;0,IF(AND('２個別表'!$BT54=1,'２個別表'!$CE54="控除不可"),'２個別表'!$BV54,IF(AND('２個別表'!$BT54=1,'２個別表'!$CE54="80%控除対象"),ROUNDUP('２個別表'!$BV54*102/110,0),IF(AND('２個別表'!$BT54=1,'２個別表'!$CE54="全額控除"),ROUNDUP('２個別表'!$BV54*100/110,0),IF(OR('２個別表'!$BT54=2,'２個別表'!$BT54=3),'２個別表'!$BV54,'２個別表'!$BV54)))),"")</f>
        <v/>
      </c>
      <c r="AD54" s="197" t="str">
        <f ca="1">IF('２個別表'!$U54=1,3,IF(AND('２個別表'!$U54=2,AND(19&lt;='２個別表'!$AM54,'２個別表'!$AM54&lt;=23)),2,IF(AND('２個別表'!$U54=2,OR(AND(1&lt;='２個別表'!$AM54,'２個別表'!$AM54&lt;=18),AND(24&lt;='２個別表'!$AM54,'２個別表'!$AM54&lt;=25))),1,"判定不能")))</f>
        <v>判定不能</v>
      </c>
      <c r="AE54" s="206">
        <f t="shared" ca="1" si="4"/>
        <v>0</v>
      </c>
      <c r="AF54" s="180" t="str">
        <f t="shared" ca="1" si="5"/>
        <v/>
      </c>
      <c r="AG54" s="183" t="str">
        <f ca="1">IF(AND($AD54=1,$U54&gt;0,$V54=1),ROUNDDOWN($AC54*1/2-'２個別表'!$CD54*1/2,0),"")</f>
        <v/>
      </c>
      <c r="AH54" s="183" t="str">
        <f t="shared" ca="1" si="25"/>
        <v/>
      </c>
      <c r="AI54" s="208" t="str">
        <f ca="1">IF(AND($AD54=1,$Q54=1),IF($AB54&gt;0,'２個別表'!$BV54-'２個別表'!$BX54-'２個別表'!$CD54-'２個別表'!$CA54-'２個別表'!$CB54-'２個別表'!$CC54,0),"")</f>
        <v/>
      </c>
      <c r="AJ54" s="198">
        <f t="shared" ca="1" si="7"/>
        <v>0</v>
      </c>
      <c r="AK54" s="194" t="str">
        <f ca="1">IF($AD54=1,IF('２個別表'!$AO54=1,1,IF('２個別表'!AO54="","",)),"")</f>
        <v/>
      </c>
      <c r="AL54" s="183" t="str">
        <f ca="1">IF($AJ54=1,IF($AK54=1,'２個別表'!BS54,""),"")</f>
        <v/>
      </c>
      <c r="AM54" s="180" t="str">
        <f t="shared" ca="1" si="8"/>
        <v/>
      </c>
      <c r="AN54" s="199" t="str">
        <f ca="1">IF($AJ54=1,IF($AK54=1,ROUNDDOWN('２個別表'!$BV54-'２個別表'!$BX54-'２個別表'!$CA54-'２個別表'!$CB54-'２個別表'!$CC54-'２個別表'!$CD54,0),""),"")</f>
        <v/>
      </c>
      <c r="AO54" s="198">
        <f t="shared" ca="1" si="0"/>
        <v>0</v>
      </c>
      <c r="AP54" s="194">
        <f t="shared" ca="1" si="9"/>
        <v>0</v>
      </c>
      <c r="AQ54" s="194">
        <f t="shared" ca="1" si="10"/>
        <v>0</v>
      </c>
      <c r="AR54" s="189">
        <f ca="1">IF('２個別表'!$AA54=1,1,0)</f>
        <v>0</v>
      </c>
      <c r="AS54" s="180" t="str">
        <f t="shared" ca="1" si="11"/>
        <v/>
      </c>
      <c r="AT54" s="180" t="str">
        <f t="shared" ca="1" si="12"/>
        <v/>
      </c>
      <c r="AU54" s="208" t="str">
        <f ca="1">IF($AD54=1,IF($AQ54=1,ROUNDDOWN('２個別表'!$BV54-'２個別表'!$BX54-'２個別表'!$CA54-'２個別表'!$CB54-'２個別表'!$CC54-'２個別表'!$CD54,0),""),"")</f>
        <v/>
      </c>
      <c r="AV54" s="350">
        <f t="shared" ca="1" si="13"/>
        <v>0</v>
      </c>
      <c r="AW54" s="360" t="str">
        <f t="shared" ca="1" si="14"/>
        <v>-</v>
      </c>
      <c r="AX54" s="206">
        <f ca="1">IF($AD54=2,IF('２個別表'!$BQ54=1,1,0),0)</f>
        <v>0</v>
      </c>
      <c r="AY54" s="189" t="str">
        <f t="shared" ca="1" si="15"/>
        <v/>
      </c>
      <c r="AZ54" s="368" t="str">
        <f ca="1">IF(AND($AD54=2,$AX54=1),'２個別表'!$BV54-('２個別表'!$BX54+'２個別表'!$CA54+'２個別表'!$CB54+'２個別表'!$CC54+'２個別表'!$CD54),"")</f>
        <v/>
      </c>
      <c r="BA54" s="206">
        <f ca="1">IF($AD54=2,IF('２個別表'!$BQ54&lt;&gt;1,1,0),0)</f>
        <v>0</v>
      </c>
      <c r="BB54" s="363">
        <f t="shared" ca="1" si="16"/>
        <v>0</v>
      </c>
      <c r="BC54" s="183" t="str">
        <f ca="1">IF(AND($AD54=2,$BA54=1),'２個別表'!$BR54,"")</f>
        <v/>
      </c>
      <c r="BD54" s="183" t="str">
        <f t="shared" ca="1" si="17"/>
        <v/>
      </c>
      <c r="BE54" s="183" t="str">
        <f ca="1">IF(AND($AD54=2,$BA54=1),'２個別表'!$BU54-('２個別表'!$BX54+'２個別表'!$CA54+'２個別表'!$CB54+'２個別表'!$CC54+'２個別表'!$CD54),"")</f>
        <v/>
      </c>
      <c r="BF54" s="183" t="str">
        <f ca="1">IF(AND($AD54=2,$BA54=1),'２個別表'!$CA54+'２個別表'!$CB54,"")</f>
        <v/>
      </c>
      <c r="BG54" s="365" t="str">
        <f ca="1">IF($BB54=1,IF(SUM('２個別表'!$BW54,'２個別表'!$CD54*0.5)&lt;='２個別表'!$BV54*0.5,"〇","×"),"")</f>
        <v/>
      </c>
      <c r="BH54" s="364">
        <f t="shared" ca="1" si="18"/>
        <v>0</v>
      </c>
      <c r="BI54" s="207" t="str">
        <f ca="1">IF($AD54=2,IF($AX54=1,IF('２個別表'!$AM54=23,"〇","×"),IF(OR('２個別表'!$AM54&lt;19,'２個別表'!$AM54&gt;23),"",IF($BH54&lt;='２個別表'!$BR54,"〇","×"))),"-")</f>
        <v>-</v>
      </c>
      <c r="BJ54" s="373" t="str">
        <f t="shared" ca="1" si="19"/>
        <v>-</v>
      </c>
      <c r="BK54" s="206">
        <f t="shared" ca="1" si="20"/>
        <v>0</v>
      </c>
      <c r="BL54" s="207" t="str">
        <f ca="1">IF($AD54=3,IF(1&lt;='２個別表'!$F54,IF('２個別表'!$U54=1,"〇","×"),""),"")</f>
        <v/>
      </c>
      <c r="BM54" s="185" t="str">
        <f ca="1">IF(AD54=3,IF(AND(OR('２個別表'!BD54="附帯施設",AND(1&lt;='２個別表'!AM54,'２個別表'!AM54&lt;=3)),'２個別表'!BK54&lt;&gt;"",'２個別表'!BL54&lt;&gt;""),1,IF(AND(OR('２個別表'!BD54="附帯施設",AND(1&lt;='２個別表'!AM54,'２個別表'!AM54&lt;=3)),OR('２個別表'!BK54="",'２個別表'!BL54="")),"×",0)),"")</f>
        <v/>
      </c>
      <c r="BN54" s="207" t="str">
        <f ca="1">IF($AD54=3,IF('２個別表'!$BV54&gt;=500000,"〇","×"),"")</f>
        <v/>
      </c>
      <c r="BO54" s="180" t="str">
        <f ca="1">IF(AD54=3,'２個別表'!BW54,"")</f>
        <v/>
      </c>
      <c r="BP54" s="180" t="str">
        <f ca="1">IF(AD54=3,IF(COUNTIF('２個別表'!$X$11:'２個別表'!X54,'２個別表'!X54)=1,BO54,SUMIF('２個別表'!$X$11:$X$239,'２個別表'!X54,$BO$11:$BO$239)),"")</f>
        <v/>
      </c>
      <c r="BQ54" s="189" t="str">
        <f t="shared" ca="1" si="26"/>
        <v/>
      </c>
      <c r="BR54" s="183" t="str">
        <f t="shared" ca="1" si="22"/>
        <v/>
      </c>
      <c r="BS54" s="427" t="str">
        <f ca="1">IF($AD54=3,'２個別表'!$BV54-('２個別表'!$BX54+'２個別表'!$CA54+'２個別表'!$CB54+'２個別表'!$CC54+'２個別表'!$CD54),"")</f>
        <v/>
      </c>
      <c r="BT54" s="430">
        <f t="shared" ca="1" si="27"/>
        <v>0</v>
      </c>
      <c r="BU54" s="424" t="str">
        <f t="shared" ca="1" si="23"/>
        <v/>
      </c>
    </row>
    <row r="55" spans="2:73" x14ac:dyDescent="0.15">
      <c r="B55" s="198">
        <f>'２個別表'!O55</f>
        <v>0</v>
      </c>
      <c r="C55" s="183" t="str">
        <f>'２個別表'!$P55</f>
        <v>石川県</v>
      </c>
      <c r="D55" s="183" t="str">
        <f ca="1">'２個別表'!$Q55</f>
        <v/>
      </c>
      <c r="E55" s="183" t="str">
        <f ca="1">'２個別表'!$R55</f>
        <v/>
      </c>
      <c r="F55" s="207" t="str">
        <f ca="1">'２個別表'!$U55</f>
        <v/>
      </c>
      <c r="G55" s="207" t="str">
        <f ca="1">IF($F55=1,IF(SUM(#REF!)=0,"×","〇"),"")</f>
        <v/>
      </c>
      <c r="H55" s="207" t="str">
        <f ca="1">IF('２個別表'!$U55=1,IF('２個別表'!$Y55=1,"〇","×"),IF(AND(2&lt;='２個別表'!$Y55,'２個別表'!$Y55&lt;=5),"〇","×"))</f>
        <v>×</v>
      </c>
      <c r="I55" s="207" t="str">
        <f t="shared" ca="1" si="1"/>
        <v>×</v>
      </c>
      <c r="J55" s="183" t="str">
        <f ca="1">'２個別表'!$X55</f>
        <v/>
      </c>
      <c r="K55" s="183">
        <f ca="1">'２個別表'!$AI55</f>
        <v>0</v>
      </c>
      <c r="L55" s="183" t="str">
        <f ca="1">IF('２個別表'!$AJ55=1,1,"")</f>
        <v/>
      </c>
      <c r="M55" s="183" t="str">
        <f ca="1">IF('２個別表'!$AJ55="","",IF('２個別表'!$AJ55=1,IF(OR('２個別表'!$AK55=1,'２個別表'!$AL55=1),"〇","×")))</f>
        <v/>
      </c>
      <c r="N55" s="180" t="str">
        <f ca="1">'２個別表'!AR55</f>
        <v/>
      </c>
      <c r="O55" s="196" t="str">
        <f ca="1">IF(1&lt;='２個別表'!$F55,IF(AND(1&lt;='２個別表'!$AM55,'２個別表'!$AM55&lt;=3),1,0),"")</f>
        <v/>
      </c>
      <c r="P55" s="207">
        <f ca="1">IF($O55=1,IF(AND('２個別表'!$BD55&lt;&gt;"",AND('２個別表'!$BG55&lt;&gt;1,'２個別表'!$BH55)),0,1),0)</f>
        <v>0</v>
      </c>
      <c r="Q55" s="196">
        <f ca="1">IF('２個別表'!$BD55&lt;&gt;"",1,0)</f>
        <v>0</v>
      </c>
      <c r="R55" s="196" t="str">
        <f ca="1">IF($Q55=1,IF('２個別表'!$BG55=1,1,0),"")</f>
        <v/>
      </c>
      <c r="S55" s="196" t="str">
        <f ca="1">IF($R55=1,IF('２個別表'!$BH55&lt;&gt;"","〇","×"),"")</f>
        <v/>
      </c>
      <c r="T55" s="196" t="str">
        <f t="shared" ca="1" si="2"/>
        <v/>
      </c>
      <c r="U55" s="340">
        <f ca="1">IF('２個別表'!$BF55&gt;0,'２個別表'!$BF55,0)</f>
        <v>0</v>
      </c>
      <c r="V55" s="196">
        <f ca="1">IF('２個別表'!$BH55&lt;&gt;"",1,0)</f>
        <v>0</v>
      </c>
      <c r="W55" s="182">
        <f ca="1">IF(AND($Q55=1,$V55=1),'２個別表'!$CD55,0)</f>
        <v>0</v>
      </c>
      <c r="X55" s="195">
        <f t="shared" ca="1" si="3"/>
        <v>0</v>
      </c>
      <c r="Y55" s="196" t="str">
        <f ca="1">IF(1&lt;='２個別表'!$F55,'２個別表'!$BT55,"")</f>
        <v/>
      </c>
      <c r="Z55" s="196">
        <f ca="1">IF(1&lt;='２個別表'!$F55,'２個別表'!$CE55,0)</f>
        <v>0</v>
      </c>
      <c r="AA55" s="196">
        <f ca="1">IF(OR(0&lt;'２個別表'!$BX55,0&lt;SUM('２個別表'!$CA55:$CB55)),1,0)</f>
        <v>1</v>
      </c>
      <c r="AB55" s="183">
        <f ca="1">IF(1&lt;='２個別表'!$F55,'２個別表'!$BV55,0)</f>
        <v>0</v>
      </c>
      <c r="AC55" s="183" t="str">
        <f ca="1">IF('２個別表'!$BV55&gt;0,IF(AND('２個別表'!$BT55=1,'２個別表'!$CE55="控除不可"),'２個別表'!$BV55,IF(AND('２個別表'!$BT55=1,'２個別表'!$CE55="80%控除対象"),ROUNDUP('２個別表'!$BV55*102/110,0),IF(AND('２個別表'!$BT55=1,'２個別表'!$CE55="全額控除"),ROUNDUP('２個別表'!$BV55*100/110,0),IF(OR('２個別表'!$BT55=2,'２個別表'!$BT55=3),'２個別表'!$BV55,'２個別表'!$BV55)))),"")</f>
        <v/>
      </c>
      <c r="AD55" s="197" t="str">
        <f ca="1">IF('２個別表'!$U55=1,3,IF(AND('２個別表'!$U55=2,AND(19&lt;='２個別表'!$AM55,'２個別表'!$AM55&lt;=23)),2,IF(AND('２個別表'!$U55=2,OR(AND(1&lt;='２個別表'!$AM55,'２個別表'!$AM55&lt;=18),AND(24&lt;='２個別表'!$AM55,'２個別表'!$AM55&lt;=25))),1,"判定不能")))</f>
        <v>判定不能</v>
      </c>
      <c r="AE55" s="206">
        <f t="shared" ca="1" si="4"/>
        <v>0</v>
      </c>
      <c r="AF55" s="180" t="str">
        <f t="shared" ca="1" si="5"/>
        <v/>
      </c>
      <c r="AG55" s="183" t="str">
        <f ca="1">IF(AND($AD55=1,$U55&gt;0,$V55=1),ROUNDDOWN($AC55*1/2-'２個別表'!$CD55*1/2,0),"")</f>
        <v/>
      </c>
      <c r="AH55" s="183" t="str">
        <f t="shared" ca="1" si="25"/>
        <v/>
      </c>
      <c r="AI55" s="208" t="str">
        <f ca="1">IF(AND($AD55=1,$Q55=1),IF($AB55&gt;0,'２個別表'!$BV55-'２個別表'!$BX55-'２個別表'!$CD55-'２個別表'!$CA55-'２個別表'!$CB55-'２個別表'!$CC55,0),"")</f>
        <v/>
      </c>
      <c r="AJ55" s="198">
        <f t="shared" ca="1" si="7"/>
        <v>0</v>
      </c>
      <c r="AK55" s="194" t="str">
        <f ca="1">IF($AD55=1,IF('２個別表'!$AO55=1,1,IF('２個別表'!AO55="","",)),"")</f>
        <v/>
      </c>
      <c r="AL55" s="183" t="str">
        <f ca="1">IF($AJ55=1,IF($AK55=1,'２個別表'!BS55,""),"")</f>
        <v/>
      </c>
      <c r="AM55" s="180" t="str">
        <f t="shared" ca="1" si="8"/>
        <v/>
      </c>
      <c r="AN55" s="199" t="str">
        <f ca="1">IF($AJ55=1,IF($AK55=1,ROUNDDOWN('２個別表'!$BV55-'２個別表'!$BX55-'２個別表'!$CA55-'２個別表'!$CB55-'２個別表'!$CC55-'２個別表'!$CD55,0),""),"")</f>
        <v/>
      </c>
      <c r="AO55" s="198">
        <f t="shared" ca="1" si="0"/>
        <v>0</v>
      </c>
      <c r="AP55" s="194">
        <f t="shared" ca="1" si="9"/>
        <v>0</v>
      </c>
      <c r="AQ55" s="194">
        <f t="shared" ca="1" si="10"/>
        <v>0</v>
      </c>
      <c r="AR55" s="189">
        <f ca="1">IF('２個別表'!$AA55=1,1,0)</f>
        <v>0</v>
      </c>
      <c r="AS55" s="180" t="str">
        <f t="shared" ca="1" si="11"/>
        <v/>
      </c>
      <c r="AT55" s="180" t="str">
        <f t="shared" ca="1" si="12"/>
        <v/>
      </c>
      <c r="AU55" s="208" t="str">
        <f ca="1">IF($AD55=1,IF($AQ55=1,ROUNDDOWN('２個別表'!$BV55-'２個別表'!$BX55-'２個別表'!$CA55-'２個別表'!$CB55-'２個別表'!$CC55-'２個別表'!$CD55,0),""),"")</f>
        <v/>
      </c>
      <c r="AV55" s="350">
        <f t="shared" ca="1" si="13"/>
        <v>0</v>
      </c>
      <c r="AW55" s="360" t="str">
        <f t="shared" ca="1" si="14"/>
        <v>-</v>
      </c>
      <c r="AX55" s="206">
        <f ca="1">IF($AD55=2,IF('２個別表'!$BQ55=1,1,0),0)</f>
        <v>0</v>
      </c>
      <c r="AY55" s="189" t="str">
        <f t="shared" ca="1" si="15"/>
        <v/>
      </c>
      <c r="AZ55" s="368" t="str">
        <f ca="1">IF(AND($AD55=2,$AX55=1),'２個別表'!$BV55-('２個別表'!$BX55+'２個別表'!$CA55+'２個別表'!$CB55+'２個別表'!$CC55+'２個別表'!$CD55),"")</f>
        <v/>
      </c>
      <c r="BA55" s="206">
        <f ca="1">IF($AD55=2,IF('２個別表'!$BQ55&lt;&gt;1,1,0),0)</f>
        <v>0</v>
      </c>
      <c r="BB55" s="363">
        <f t="shared" ca="1" si="16"/>
        <v>0</v>
      </c>
      <c r="BC55" s="183" t="str">
        <f ca="1">IF(AND($AD55=2,$BA55=1),'２個別表'!$BR55,"")</f>
        <v/>
      </c>
      <c r="BD55" s="183" t="str">
        <f t="shared" ca="1" si="17"/>
        <v/>
      </c>
      <c r="BE55" s="183" t="str">
        <f ca="1">IF(AND($AD55=2,$BA55=1),'２個別表'!$BU55-('２個別表'!$BX55+'２個別表'!$CA55+'２個別表'!$CB55+'２個別表'!$CC55+'２個別表'!$CD55),"")</f>
        <v/>
      </c>
      <c r="BF55" s="183" t="str">
        <f ca="1">IF(AND($AD55=2,$BA55=1),'２個別表'!$CA55+'２個別表'!$CB55,"")</f>
        <v/>
      </c>
      <c r="BG55" s="365" t="str">
        <f ca="1">IF($BB55=1,IF(SUM('２個別表'!$BW55,'２個別表'!$CD55*0.5)&lt;='２個別表'!$BV55*0.5,"〇","×"),"")</f>
        <v/>
      </c>
      <c r="BH55" s="364">
        <f t="shared" ca="1" si="18"/>
        <v>0</v>
      </c>
      <c r="BI55" s="207" t="str">
        <f ca="1">IF($AD55=2,IF($AX55=1,IF('２個別表'!$AM55=23,"〇","×"),IF(OR('２個別表'!$AM55&lt;19,'２個別表'!$AM55&gt;23),"",IF($BH55&lt;='２個別表'!$BR55,"〇","×"))),"-")</f>
        <v>-</v>
      </c>
      <c r="BJ55" s="373" t="str">
        <f t="shared" ca="1" si="19"/>
        <v>-</v>
      </c>
      <c r="BK55" s="206">
        <f t="shared" ca="1" si="20"/>
        <v>0</v>
      </c>
      <c r="BL55" s="207" t="str">
        <f ca="1">IF($AD55=3,IF(1&lt;='２個別表'!$F55,IF('２個別表'!$U55=1,"〇","×"),""),"")</f>
        <v/>
      </c>
      <c r="BM55" s="185" t="str">
        <f ca="1">IF(AD55=3,IF(AND(OR('２個別表'!BD55="附帯施設",AND(1&lt;='２個別表'!AM55,'２個別表'!AM55&lt;=3)),'２個別表'!BK55&lt;&gt;"",'２個別表'!BL55&lt;&gt;""),1,IF(AND(OR('２個別表'!BD55="附帯施設",AND(1&lt;='２個別表'!AM55,'２個別表'!AM55&lt;=3)),OR('２個別表'!BK55="",'２個別表'!BL55="")),"×",0)),"")</f>
        <v/>
      </c>
      <c r="BN55" s="207" t="str">
        <f ca="1">IF($AD55=3,IF('２個別表'!$BV55&gt;=500000,"〇","×"),"")</f>
        <v/>
      </c>
      <c r="BO55" s="180" t="str">
        <f ca="1">IF(AD55=3,'２個別表'!BW55,"")</f>
        <v/>
      </c>
      <c r="BP55" s="180" t="str">
        <f ca="1">IF(AD55=3,IF(COUNTIF('２個別表'!$X$11:'２個別表'!X55,'２個別表'!X55)=1,BO55,SUMIF('２個別表'!$X$11:$X$239,'２個別表'!X55,$BO$11:$BO$239)),"")</f>
        <v/>
      </c>
      <c r="BQ55" s="189" t="str">
        <f t="shared" ca="1" si="26"/>
        <v/>
      </c>
      <c r="BR55" s="183" t="str">
        <f t="shared" ca="1" si="22"/>
        <v/>
      </c>
      <c r="BS55" s="427" t="str">
        <f ca="1">IF($AD55=3,'２個別表'!$BV55-('２個別表'!$BX55+'２個別表'!$CA55+'２個別表'!$CB55+'２個別表'!$CC55+'２個別表'!$CD55),"")</f>
        <v/>
      </c>
      <c r="BT55" s="430">
        <f t="shared" ca="1" si="27"/>
        <v>0</v>
      </c>
      <c r="BU55" s="424" t="str">
        <f t="shared" ca="1" si="23"/>
        <v/>
      </c>
    </row>
    <row r="56" spans="2:73" x14ac:dyDescent="0.15">
      <c r="B56" s="198">
        <f>'２個別表'!O56</f>
        <v>0</v>
      </c>
      <c r="C56" s="183" t="str">
        <f>'２個別表'!$P56</f>
        <v>石川県</v>
      </c>
      <c r="D56" s="183" t="str">
        <f ca="1">'２個別表'!$Q56</f>
        <v/>
      </c>
      <c r="E56" s="183" t="str">
        <f ca="1">'２個別表'!$R56</f>
        <v/>
      </c>
      <c r="F56" s="207" t="str">
        <f ca="1">'２個別表'!$U56</f>
        <v/>
      </c>
      <c r="G56" s="207" t="str">
        <f ca="1">IF($F56=1,IF(SUM(#REF!)=0,"×","〇"),"")</f>
        <v/>
      </c>
      <c r="H56" s="207" t="str">
        <f ca="1">IF('２個別表'!$U56=1,IF('２個別表'!$Y56=1,"〇","×"),IF(AND(2&lt;='２個別表'!$Y56,'２個別表'!$Y56&lt;=5),"〇","×"))</f>
        <v>×</v>
      </c>
      <c r="I56" s="207" t="str">
        <f t="shared" ca="1" si="1"/>
        <v>×</v>
      </c>
      <c r="J56" s="183" t="str">
        <f ca="1">'２個別表'!$X56</f>
        <v/>
      </c>
      <c r="K56" s="183">
        <f ca="1">'２個別表'!$AI56</f>
        <v>0</v>
      </c>
      <c r="L56" s="183" t="str">
        <f ca="1">IF('２個別表'!$AJ56=1,1,"")</f>
        <v/>
      </c>
      <c r="M56" s="183" t="str">
        <f ca="1">IF('２個別表'!$AJ56="","",IF('２個別表'!$AJ56=1,IF(OR('２個別表'!$AK56=1,'２個別表'!$AL56=1),"〇","×")))</f>
        <v/>
      </c>
      <c r="N56" s="180" t="str">
        <f ca="1">'２個別表'!AR56</f>
        <v/>
      </c>
      <c r="O56" s="196" t="str">
        <f ca="1">IF(1&lt;='２個別表'!$F56,IF(AND(1&lt;='２個別表'!$AM56,'２個別表'!$AM56&lt;=3),1,0),"")</f>
        <v/>
      </c>
      <c r="P56" s="207">
        <f ca="1">IF($O56=1,IF(AND('２個別表'!$BD56&lt;&gt;"",AND('２個別表'!$BG56&lt;&gt;1,'２個別表'!$BH56)),0,1),0)</f>
        <v>0</v>
      </c>
      <c r="Q56" s="196">
        <f ca="1">IF('２個別表'!$BD56&lt;&gt;"",1,0)</f>
        <v>0</v>
      </c>
      <c r="R56" s="196" t="str">
        <f ca="1">IF($Q56=1,IF('２個別表'!$BG56=1,1,0),"")</f>
        <v/>
      </c>
      <c r="S56" s="196" t="str">
        <f ca="1">IF($R56=1,IF('２個別表'!$BH56&lt;&gt;"","〇","×"),"")</f>
        <v/>
      </c>
      <c r="T56" s="196" t="str">
        <f t="shared" ca="1" si="2"/>
        <v/>
      </c>
      <c r="U56" s="340">
        <f ca="1">IF('２個別表'!$BF56&gt;0,'２個別表'!$BF56,0)</f>
        <v>0</v>
      </c>
      <c r="V56" s="196">
        <f ca="1">IF('２個別表'!$BH56&lt;&gt;"",1,0)</f>
        <v>0</v>
      </c>
      <c r="W56" s="182">
        <f ca="1">IF(AND($Q56=1,$V56=1),'２個別表'!$CD56,0)</f>
        <v>0</v>
      </c>
      <c r="X56" s="195">
        <f t="shared" ca="1" si="3"/>
        <v>0</v>
      </c>
      <c r="Y56" s="196" t="str">
        <f ca="1">IF(1&lt;='２個別表'!$F56,'２個別表'!$BT56,"")</f>
        <v/>
      </c>
      <c r="Z56" s="196">
        <f ca="1">IF(1&lt;='２個別表'!$F56,'２個別表'!$CE56,0)</f>
        <v>0</v>
      </c>
      <c r="AA56" s="196">
        <f ca="1">IF(OR(0&lt;'２個別表'!$BX56,0&lt;SUM('２個別表'!$CA56:$CB56)),1,0)</f>
        <v>1</v>
      </c>
      <c r="AB56" s="183">
        <f ca="1">IF(1&lt;='２個別表'!$F56,'２個別表'!$BV56,0)</f>
        <v>0</v>
      </c>
      <c r="AC56" s="183" t="str">
        <f ca="1">IF('２個別表'!$BV56&gt;0,IF(AND('２個別表'!$BT56=1,'２個別表'!$CE56="控除不可"),'２個別表'!$BV56,IF(AND('２個別表'!$BT56=1,'２個別表'!$CE56="80%控除対象"),ROUNDUP('２個別表'!$BV56*102/110,0),IF(AND('２個別表'!$BT56=1,'２個別表'!$CE56="全額控除"),ROUNDUP('２個別表'!$BV56*100/110,0),IF(OR('２個別表'!$BT56=2,'２個別表'!$BT56=3),'２個別表'!$BV56,'２個別表'!$BV56)))),"")</f>
        <v/>
      </c>
      <c r="AD56" s="197" t="str">
        <f ca="1">IF('２個別表'!$U56=1,3,IF(AND('２個別表'!$U56=2,AND(19&lt;='２個別表'!$AM56,'２個別表'!$AM56&lt;=23)),2,IF(AND('２個別表'!$U56=2,OR(AND(1&lt;='２個別表'!$AM56,'２個別表'!$AM56&lt;=18),AND(24&lt;='２個別表'!$AM56,'２個別表'!$AM56&lt;=25))),1,"判定不能")))</f>
        <v>判定不能</v>
      </c>
      <c r="AE56" s="206">
        <f t="shared" ca="1" si="4"/>
        <v>0</v>
      </c>
      <c r="AF56" s="180" t="str">
        <f t="shared" ca="1" si="5"/>
        <v/>
      </c>
      <c r="AG56" s="183" t="str">
        <f ca="1">IF(AND($AD56=1,$U56&gt;0,$V56=1),ROUNDDOWN($AC56*1/2-'２個別表'!$CD56*1/2,0),"")</f>
        <v/>
      </c>
      <c r="AH56" s="183" t="str">
        <f t="shared" ca="1" si="25"/>
        <v/>
      </c>
      <c r="AI56" s="208" t="str">
        <f ca="1">IF(AND($AD56=1,$Q56=1),IF($AB56&gt;0,'２個別表'!$BV56-'２個別表'!$BX56-'２個別表'!$CD56-'２個別表'!$CA56-'２個別表'!$CB56-'２個別表'!$CC56,0),"")</f>
        <v/>
      </c>
      <c r="AJ56" s="198">
        <f t="shared" ca="1" si="7"/>
        <v>0</v>
      </c>
      <c r="AK56" s="194" t="str">
        <f ca="1">IF($AD56=1,IF('２個別表'!$AO56=1,1,IF('２個別表'!AO56="","",)),"")</f>
        <v/>
      </c>
      <c r="AL56" s="183" t="str">
        <f ca="1">IF($AJ56=1,IF($AK56=1,'２個別表'!BS56,""),"")</f>
        <v/>
      </c>
      <c r="AM56" s="180" t="str">
        <f t="shared" ca="1" si="8"/>
        <v/>
      </c>
      <c r="AN56" s="199" t="str">
        <f ca="1">IF($AJ56=1,IF($AK56=1,ROUNDDOWN('２個別表'!$BV56-'２個別表'!$BX56-'２個別表'!$CA56-'２個別表'!$CB56-'２個別表'!$CC56-'２個別表'!$CD56,0),""),"")</f>
        <v/>
      </c>
      <c r="AO56" s="198">
        <f t="shared" ca="1" si="0"/>
        <v>0</v>
      </c>
      <c r="AP56" s="194">
        <f t="shared" ca="1" si="9"/>
        <v>0</v>
      </c>
      <c r="AQ56" s="194">
        <f t="shared" ca="1" si="10"/>
        <v>0</v>
      </c>
      <c r="AR56" s="189">
        <f ca="1">IF('２個別表'!$AA56=1,1,0)</f>
        <v>0</v>
      </c>
      <c r="AS56" s="180" t="str">
        <f t="shared" ca="1" si="11"/>
        <v/>
      </c>
      <c r="AT56" s="180" t="str">
        <f t="shared" ca="1" si="12"/>
        <v/>
      </c>
      <c r="AU56" s="208" t="str">
        <f ca="1">IF($AD56=1,IF($AQ56=1,ROUNDDOWN('２個別表'!$BV56-'２個別表'!$BX56-'２個別表'!$CA56-'２個別表'!$CB56-'２個別表'!$CC56-'２個別表'!$CD56,0),""),"")</f>
        <v/>
      </c>
      <c r="AV56" s="350">
        <f t="shared" ca="1" si="13"/>
        <v>0</v>
      </c>
      <c r="AW56" s="360" t="str">
        <f t="shared" ca="1" si="14"/>
        <v>-</v>
      </c>
      <c r="AX56" s="206">
        <f ca="1">IF($AD56=2,IF('２個別表'!$BQ56=1,1,0),0)</f>
        <v>0</v>
      </c>
      <c r="AY56" s="189" t="str">
        <f t="shared" ca="1" si="15"/>
        <v/>
      </c>
      <c r="AZ56" s="368" t="str">
        <f ca="1">IF(AND($AD56=2,$AX56=1),'２個別表'!$BV56-('２個別表'!$BX56+'２個別表'!$CA56+'２個別表'!$CB56+'２個別表'!$CC56+'２個別表'!$CD56),"")</f>
        <v/>
      </c>
      <c r="BA56" s="206">
        <f ca="1">IF($AD56=2,IF('２個別表'!$BQ56&lt;&gt;1,1,0),0)</f>
        <v>0</v>
      </c>
      <c r="BB56" s="363">
        <f t="shared" ca="1" si="16"/>
        <v>0</v>
      </c>
      <c r="BC56" s="183" t="str">
        <f ca="1">IF(AND($AD56=2,$BA56=1),'２個別表'!$BR56,"")</f>
        <v/>
      </c>
      <c r="BD56" s="183" t="str">
        <f t="shared" ca="1" si="17"/>
        <v/>
      </c>
      <c r="BE56" s="183" t="str">
        <f ca="1">IF(AND($AD56=2,$BA56=1),'２個別表'!$BU56-('２個別表'!$BX56+'２個別表'!$CA56+'２個別表'!$CB56+'２個別表'!$CC56+'２個別表'!$CD56),"")</f>
        <v/>
      </c>
      <c r="BF56" s="183" t="str">
        <f ca="1">IF(AND($AD56=2,$BA56=1),'２個別表'!$CA56+'２個別表'!$CB56,"")</f>
        <v/>
      </c>
      <c r="BG56" s="365" t="str">
        <f ca="1">IF($BB56=1,IF(SUM('２個別表'!$BW56,'２個別表'!$CD56*0.5)&lt;='２個別表'!$BV56*0.5,"〇","×"),"")</f>
        <v/>
      </c>
      <c r="BH56" s="364">
        <f t="shared" ca="1" si="18"/>
        <v>0</v>
      </c>
      <c r="BI56" s="207" t="str">
        <f ca="1">IF($AD56=2,IF($AX56=1,IF('２個別表'!$AM56=23,"〇","×"),IF(OR('２個別表'!$AM56&lt;19,'２個別表'!$AM56&gt;23),"",IF($BH56&lt;='２個別表'!$BR56,"〇","×"))),"-")</f>
        <v>-</v>
      </c>
      <c r="BJ56" s="373" t="str">
        <f t="shared" ca="1" si="19"/>
        <v>-</v>
      </c>
      <c r="BK56" s="206">
        <f t="shared" ca="1" si="20"/>
        <v>0</v>
      </c>
      <c r="BL56" s="207" t="str">
        <f ca="1">IF($AD56=3,IF(1&lt;='２個別表'!$F56,IF('２個別表'!$U56=1,"〇","×"),""),"")</f>
        <v/>
      </c>
      <c r="BM56" s="185" t="str">
        <f ca="1">IF(AD56=3,IF(AND(OR('２個別表'!BD56="附帯施設",AND(1&lt;='２個別表'!AM56,'２個別表'!AM56&lt;=3)),'２個別表'!BK56&lt;&gt;"",'２個別表'!BL56&lt;&gt;""),1,IF(AND(OR('２個別表'!BD56="附帯施設",AND(1&lt;='２個別表'!AM56,'２個別表'!AM56&lt;=3)),OR('２個別表'!BK56="",'２個別表'!BL56="")),"×",0)),"")</f>
        <v/>
      </c>
      <c r="BN56" s="207" t="str">
        <f ca="1">IF($AD56=3,IF('２個別表'!$BV56&gt;=500000,"〇","×"),"")</f>
        <v/>
      </c>
      <c r="BO56" s="180" t="str">
        <f ca="1">IF(AD56=3,'２個別表'!BW56,"")</f>
        <v/>
      </c>
      <c r="BP56" s="180" t="str">
        <f ca="1">IF(AD56=3,IF(COUNTIF('２個別表'!$X$11:'２個別表'!X56,'２個別表'!X56)=1,BO56,SUMIF('２個別表'!$X$11:$X$239,'２個別表'!X56,$BO$11:$BO$239)),"")</f>
        <v/>
      </c>
      <c r="BQ56" s="189" t="str">
        <f t="shared" ca="1" si="26"/>
        <v/>
      </c>
      <c r="BR56" s="183" t="str">
        <f t="shared" ca="1" si="22"/>
        <v/>
      </c>
      <c r="BS56" s="427" t="str">
        <f ca="1">IF($AD56=3,'２個別表'!$BV56-('２個別表'!$BX56+'２個別表'!$CA56+'２個別表'!$CB56+'２個別表'!$CC56+'２個別表'!$CD56),"")</f>
        <v/>
      </c>
      <c r="BT56" s="430">
        <f t="shared" ca="1" si="27"/>
        <v>0</v>
      </c>
      <c r="BU56" s="424" t="str">
        <f t="shared" ca="1" si="23"/>
        <v/>
      </c>
    </row>
    <row r="57" spans="2:73" x14ac:dyDescent="0.15">
      <c r="B57" s="198">
        <f>'２個別表'!O57</f>
        <v>0</v>
      </c>
      <c r="C57" s="183" t="str">
        <f>'２個別表'!$P57</f>
        <v>石川県</v>
      </c>
      <c r="D57" s="183" t="str">
        <f ca="1">'２個別表'!$Q57</f>
        <v/>
      </c>
      <c r="E57" s="183" t="str">
        <f ca="1">'２個別表'!$R57</f>
        <v/>
      </c>
      <c r="F57" s="207" t="str">
        <f ca="1">'２個別表'!$U57</f>
        <v/>
      </c>
      <c r="G57" s="207" t="str">
        <f ca="1">IF($F57=1,IF(SUM(#REF!)=0,"×","〇"),"")</f>
        <v/>
      </c>
      <c r="H57" s="207" t="str">
        <f ca="1">IF('２個別表'!$U57=1,IF('２個別表'!$Y57=1,"〇","×"),IF(AND(2&lt;='２個別表'!$Y57,'２個別表'!$Y57&lt;=5),"〇","×"))</f>
        <v>×</v>
      </c>
      <c r="I57" s="207" t="str">
        <f t="shared" ca="1" si="1"/>
        <v>×</v>
      </c>
      <c r="J57" s="183" t="str">
        <f ca="1">'２個別表'!$X57</f>
        <v/>
      </c>
      <c r="K57" s="183">
        <f ca="1">'２個別表'!$AI57</f>
        <v>0</v>
      </c>
      <c r="L57" s="183" t="str">
        <f ca="1">IF('２個別表'!$AJ57=1,1,"")</f>
        <v/>
      </c>
      <c r="M57" s="183" t="str">
        <f ca="1">IF('２個別表'!$AJ57="","",IF('２個別表'!$AJ57=1,IF(OR('２個別表'!$AK57=1,'２個別表'!$AL57=1),"〇","×")))</f>
        <v/>
      </c>
      <c r="N57" s="180" t="str">
        <f ca="1">'２個別表'!AR57</f>
        <v/>
      </c>
      <c r="O57" s="196" t="str">
        <f ca="1">IF(1&lt;='２個別表'!$F57,IF(AND(1&lt;='２個別表'!$AM57,'２個別表'!$AM57&lt;=3),1,0),"")</f>
        <v/>
      </c>
      <c r="P57" s="207">
        <f ca="1">IF($O57=1,IF(AND('２個別表'!$BD57&lt;&gt;"",AND('２個別表'!$BG57&lt;&gt;1,'２個別表'!$BH57)),0,1),0)</f>
        <v>0</v>
      </c>
      <c r="Q57" s="196">
        <f ca="1">IF('２個別表'!$BD57&lt;&gt;"",1,0)</f>
        <v>0</v>
      </c>
      <c r="R57" s="196" t="str">
        <f ca="1">IF($Q57=1,IF('２個別表'!$BG57=1,1,0),"")</f>
        <v/>
      </c>
      <c r="S57" s="196" t="str">
        <f ca="1">IF($R57=1,IF('２個別表'!$BH57&lt;&gt;"","〇","×"),"")</f>
        <v/>
      </c>
      <c r="T57" s="196" t="str">
        <f t="shared" ca="1" si="2"/>
        <v/>
      </c>
      <c r="U57" s="340">
        <f ca="1">IF('２個別表'!$BF57&gt;0,'２個別表'!$BF57,0)</f>
        <v>0</v>
      </c>
      <c r="V57" s="196">
        <f ca="1">IF('２個別表'!$BH57&lt;&gt;"",1,0)</f>
        <v>0</v>
      </c>
      <c r="W57" s="182">
        <f ca="1">IF(AND($Q57=1,$V57=1),'２個別表'!$CD57,0)</f>
        <v>0</v>
      </c>
      <c r="X57" s="195">
        <f t="shared" ca="1" si="3"/>
        <v>0</v>
      </c>
      <c r="Y57" s="196" t="str">
        <f ca="1">IF(1&lt;='２個別表'!$F57,'２個別表'!$BT57,"")</f>
        <v/>
      </c>
      <c r="Z57" s="196">
        <f ca="1">IF(1&lt;='２個別表'!$F57,'２個別表'!$CE57,0)</f>
        <v>0</v>
      </c>
      <c r="AA57" s="196">
        <f ca="1">IF(OR(0&lt;'２個別表'!$BX57,0&lt;SUM('２個別表'!$CA57:$CB57)),1,0)</f>
        <v>1</v>
      </c>
      <c r="AB57" s="183">
        <f ca="1">IF(1&lt;='２個別表'!$F57,'２個別表'!$BV57,0)</f>
        <v>0</v>
      </c>
      <c r="AC57" s="183" t="str">
        <f ca="1">IF('２個別表'!$BV57&gt;0,IF(AND('２個別表'!$BT57=1,'２個別表'!$CE57="控除不可"),'２個別表'!$BV57,IF(AND('２個別表'!$BT57=1,'２個別表'!$CE57="80%控除対象"),ROUNDUP('２個別表'!$BV57*102/110,0),IF(AND('２個別表'!$BT57=1,'２個別表'!$CE57="全額控除"),ROUNDUP('２個別表'!$BV57*100/110,0),IF(OR('２個別表'!$BT57=2,'２個別表'!$BT57=3),'２個別表'!$BV57,'２個別表'!$BV57)))),"")</f>
        <v/>
      </c>
      <c r="AD57" s="197" t="str">
        <f ca="1">IF('２個別表'!$U57=1,3,IF(AND('２個別表'!$U57=2,AND(19&lt;='２個別表'!$AM57,'２個別表'!$AM57&lt;=23)),2,IF(AND('２個別表'!$U57=2,OR(AND(1&lt;='２個別表'!$AM57,'２個別表'!$AM57&lt;=18),AND(24&lt;='２個別表'!$AM57,'２個別表'!$AM57&lt;=25))),1,"判定不能")))</f>
        <v>判定不能</v>
      </c>
      <c r="AE57" s="206">
        <f t="shared" ca="1" si="4"/>
        <v>0</v>
      </c>
      <c r="AF57" s="180" t="str">
        <f t="shared" ca="1" si="5"/>
        <v/>
      </c>
      <c r="AG57" s="183" t="str">
        <f ca="1">IF(AND($AD57=1,$U57&gt;0,$V57=1),ROUNDDOWN($AC57*1/2-'２個別表'!$CD57*1/2,0),"")</f>
        <v/>
      </c>
      <c r="AH57" s="183" t="str">
        <f t="shared" ca="1" si="25"/>
        <v/>
      </c>
      <c r="AI57" s="208" t="str">
        <f ca="1">IF(AND($AD57=1,$Q57=1),IF($AB57&gt;0,'２個別表'!$BV57-'２個別表'!$BX57-'２個別表'!$CD57-'２個別表'!$CA57-'２個別表'!$CB57-'２個別表'!$CC57,0),"")</f>
        <v/>
      </c>
      <c r="AJ57" s="198">
        <f t="shared" ca="1" si="7"/>
        <v>0</v>
      </c>
      <c r="AK57" s="194" t="str">
        <f ca="1">IF($AD57=1,IF('２個別表'!$AO57=1,1,IF('２個別表'!AO57="","",)),"")</f>
        <v/>
      </c>
      <c r="AL57" s="183" t="str">
        <f ca="1">IF($AJ57=1,IF($AK57=1,'２個別表'!BS57,""),"")</f>
        <v/>
      </c>
      <c r="AM57" s="180" t="str">
        <f t="shared" ca="1" si="8"/>
        <v/>
      </c>
      <c r="AN57" s="199" t="str">
        <f ca="1">IF($AJ57=1,IF($AK57=1,ROUNDDOWN('２個別表'!$BV57-'２個別表'!$BX57-'２個別表'!$CA57-'２個別表'!$CB57-'２個別表'!$CC57-'２個別表'!$CD57,0),""),"")</f>
        <v/>
      </c>
      <c r="AO57" s="198">
        <f t="shared" ca="1" si="0"/>
        <v>0</v>
      </c>
      <c r="AP57" s="194">
        <f t="shared" ca="1" si="9"/>
        <v>0</v>
      </c>
      <c r="AQ57" s="194">
        <f t="shared" ca="1" si="10"/>
        <v>0</v>
      </c>
      <c r="AR57" s="189">
        <f ca="1">IF('２個別表'!$AA57=1,1,0)</f>
        <v>0</v>
      </c>
      <c r="AS57" s="180" t="str">
        <f t="shared" ca="1" si="11"/>
        <v/>
      </c>
      <c r="AT57" s="180" t="str">
        <f t="shared" ca="1" si="12"/>
        <v/>
      </c>
      <c r="AU57" s="208" t="str">
        <f ca="1">IF($AD57=1,IF($AQ57=1,ROUNDDOWN('２個別表'!$BV57-'２個別表'!$BX57-'２個別表'!$CA57-'２個別表'!$CB57-'２個別表'!$CC57-'２個別表'!$CD57,0),""),"")</f>
        <v/>
      </c>
      <c r="AV57" s="350">
        <f t="shared" ca="1" si="13"/>
        <v>0</v>
      </c>
      <c r="AW57" s="360" t="str">
        <f t="shared" ca="1" si="14"/>
        <v>-</v>
      </c>
      <c r="AX57" s="206">
        <f ca="1">IF($AD57=2,IF('２個別表'!$BQ57=1,1,0),0)</f>
        <v>0</v>
      </c>
      <c r="AY57" s="189" t="str">
        <f t="shared" ca="1" si="15"/>
        <v/>
      </c>
      <c r="AZ57" s="368" t="str">
        <f ca="1">IF(AND($AD57=2,$AX57=1),'２個別表'!$BV57-('２個別表'!$BX57+'２個別表'!$CA57+'２個別表'!$CB57+'２個別表'!$CC57+'２個別表'!$CD57),"")</f>
        <v/>
      </c>
      <c r="BA57" s="206">
        <f ca="1">IF($AD57=2,IF('２個別表'!$BQ57&lt;&gt;1,1,0),0)</f>
        <v>0</v>
      </c>
      <c r="BB57" s="363">
        <f t="shared" ca="1" si="16"/>
        <v>0</v>
      </c>
      <c r="BC57" s="183" t="str">
        <f ca="1">IF(AND($AD57=2,$BA57=1),'２個別表'!$BR57,"")</f>
        <v/>
      </c>
      <c r="BD57" s="183" t="str">
        <f t="shared" ca="1" si="17"/>
        <v/>
      </c>
      <c r="BE57" s="183" t="str">
        <f ca="1">IF(AND($AD57=2,$BA57=1),'２個別表'!$BU57-('２個別表'!$BX57+'２個別表'!$CA57+'２個別表'!$CB57+'２個別表'!$CC57+'２個別表'!$CD57),"")</f>
        <v/>
      </c>
      <c r="BF57" s="183" t="str">
        <f ca="1">IF(AND($AD57=2,$BA57=1),'２個別表'!$CA57+'２個別表'!$CB57,"")</f>
        <v/>
      </c>
      <c r="BG57" s="365" t="str">
        <f ca="1">IF($BB57=1,IF(SUM('２個別表'!$BW57,'２個別表'!$CD57*0.5)&lt;='２個別表'!$BV57*0.5,"〇","×"),"")</f>
        <v/>
      </c>
      <c r="BH57" s="364">
        <f t="shared" ca="1" si="18"/>
        <v>0</v>
      </c>
      <c r="BI57" s="207" t="str">
        <f ca="1">IF($AD57=2,IF($AX57=1,IF('２個別表'!$AM57=23,"〇","×"),IF(OR('２個別表'!$AM57&lt;19,'２個別表'!$AM57&gt;23),"",IF($BH57&lt;='２個別表'!$BR57,"〇","×"))),"-")</f>
        <v>-</v>
      </c>
      <c r="BJ57" s="373" t="str">
        <f t="shared" ca="1" si="19"/>
        <v>-</v>
      </c>
      <c r="BK57" s="206">
        <f t="shared" ca="1" si="20"/>
        <v>0</v>
      </c>
      <c r="BL57" s="207" t="str">
        <f ca="1">IF($AD57=3,IF(1&lt;='２個別表'!$F57,IF('２個別表'!$U57=1,"〇","×"),""),"")</f>
        <v/>
      </c>
      <c r="BM57" s="185" t="str">
        <f ca="1">IF(AD57=3,IF(AND(OR('２個別表'!BD57="附帯施設",AND(1&lt;='２個別表'!AM57,'２個別表'!AM57&lt;=3)),'２個別表'!BK57&lt;&gt;"",'２個別表'!BL57&lt;&gt;""),1,IF(AND(OR('２個別表'!BD57="附帯施設",AND(1&lt;='２個別表'!AM57,'２個別表'!AM57&lt;=3)),OR('２個別表'!BK57="",'２個別表'!BL57="")),"×",0)),"")</f>
        <v/>
      </c>
      <c r="BN57" s="207" t="str">
        <f ca="1">IF($AD57=3,IF('２個別表'!$BV57&gt;=500000,"〇","×"),"")</f>
        <v/>
      </c>
      <c r="BO57" s="180" t="str">
        <f ca="1">IF(AD57=3,'２個別表'!BW57,"")</f>
        <v/>
      </c>
      <c r="BP57" s="180" t="str">
        <f ca="1">IF(AD57=3,IF(COUNTIF('２個別表'!$X$11:'２個別表'!X57,'２個別表'!X57)=1,BO57,SUMIF('２個別表'!$X$11:$X$239,'２個別表'!X57,$BO$11:$BO$239)),"")</f>
        <v/>
      </c>
      <c r="BQ57" s="189" t="str">
        <f t="shared" ca="1" si="26"/>
        <v/>
      </c>
      <c r="BR57" s="183" t="str">
        <f t="shared" ca="1" si="22"/>
        <v/>
      </c>
      <c r="BS57" s="427" t="str">
        <f ca="1">IF($AD57=3,'２個別表'!$BV57-('２個別表'!$BX57+'２個別表'!$CA57+'２個別表'!$CB57+'２個別表'!$CC57+'２個別表'!$CD57),"")</f>
        <v/>
      </c>
      <c r="BT57" s="430">
        <f t="shared" ca="1" si="27"/>
        <v>0</v>
      </c>
      <c r="BU57" s="424" t="str">
        <f t="shared" ca="1" si="23"/>
        <v/>
      </c>
    </row>
    <row r="58" spans="2:73" x14ac:dyDescent="0.15">
      <c r="B58" s="198">
        <f>'２個別表'!O58</f>
        <v>0</v>
      </c>
      <c r="C58" s="183" t="str">
        <f>'２個別表'!$P58</f>
        <v>石川県</v>
      </c>
      <c r="D58" s="183" t="str">
        <f ca="1">'２個別表'!$Q58</f>
        <v/>
      </c>
      <c r="E58" s="183" t="str">
        <f ca="1">'２個別表'!$R58</f>
        <v/>
      </c>
      <c r="F58" s="207" t="str">
        <f ca="1">'２個別表'!$U58</f>
        <v/>
      </c>
      <c r="G58" s="207" t="str">
        <f ca="1">IF($F58=1,IF(SUM(#REF!)=0,"×","〇"),"")</f>
        <v/>
      </c>
      <c r="H58" s="207" t="str">
        <f ca="1">IF('２個別表'!$U58=1,IF('２個別表'!$Y58=1,"〇","×"),IF(AND(2&lt;='２個別表'!$Y58,'２個別表'!$Y58&lt;=5),"〇","×"))</f>
        <v>×</v>
      </c>
      <c r="I58" s="207" t="str">
        <f t="shared" ca="1" si="1"/>
        <v>×</v>
      </c>
      <c r="J58" s="183" t="str">
        <f ca="1">'２個別表'!$X58</f>
        <v/>
      </c>
      <c r="K58" s="183">
        <f ca="1">'２個別表'!$AI58</f>
        <v>0</v>
      </c>
      <c r="L58" s="183" t="str">
        <f ca="1">IF('２個別表'!$AJ58=1,1,"")</f>
        <v/>
      </c>
      <c r="M58" s="183" t="str">
        <f ca="1">IF('２個別表'!$AJ58="","",IF('２個別表'!$AJ58=1,IF(OR('２個別表'!$AK58=1,'２個別表'!$AL58=1),"〇","×")))</f>
        <v/>
      </c>
      <c r="N58" s="180" t="str">
        <f ca="1">'２個別表'!AR58</f>
        <v/>
      </c>
      <c r="O58" s="196" t="str">
        <f ca="1">IF(1&lt;='２個別表'!$F58,IF(AND(1&lt;='２個別表'!$AM58,'２個別表'!$AM58&lt;=3),1,0),"")</f>
        <v/>
      </c>
      <c r="P58" s="207">
        <f ca="1">IF($O58=1,IF(AND('２個別表'!$BD58&lt;&gt;"",AND('２個別表'!$BG58&lt;&gt;1,'２個別表'!$BH58)),0,1),0)</f>
        <v>0</v>
      </c>
      <c r="Q58" s="196">
        <f ca="1">IF('２個別表'!$BD58&lt;&gt;"",1,0)</f>
        <v>0</v>
      </c>
      <c r="R58" s="196" t="str">
        <f ca="1">IF($Q58=1,IF('２個別表'!$BG58=1,1,0),"")</f>
        <v/>
      </c>
      <c r="S58" s="196" t="str">
        <f ca="1">IF($R58=1,IF('２個別表'!$BH58&lt;&gt;"","〇","×"),"")</f>
        <v/>
      </c>
      <c r="T58" s="196" t="str">
        <f t="shared" ca="1" si="2"/>
        <v/>
      </c>
      <c r="U58" s="340">
        <f ca="1">IF('２個別表'!$BF58&gt;0,'２個別表'!$BF58,0)</f>
        <v>0</v>
      </c>
      <c r="V58" s="196">
        <f ca="1">IF('２個別表'!$BH58&lt;&gt;"",1,0)</f>
        <v>0</v>
      </c>
      <c r="W58" s="182">
        <f ca="1">IF(AND($Q58=1,$V58=1),'２個別表'!$CD58,0)</f>
        <v>0</v>
      </c>
      <c r="X58" s="195">
        <f t="shared" ca="1" si="3"/>
        <v>0</v>
      </c>
      <c r="Y58" s="196" t="str">
        <f ca="1">IF(1&lt;='２個別表'!$F58,'２個別表'!$BT58,"")</f>
        <v/>
      </c>
      <c r="Z58" s="196">
        <f ca="1">IF(1&lt;='２個別表'!$F58,'２個別表'!$CE58,0)</f>
        <v>0</v>
      </c>
      <c r="AA58" s="196">
        <f ca="1">IF(OR(0&lt;'２個別表'!$BX58,0&lt;SUM('２個別表'!$CA58:$CB58)),1,0)</f>
        <v>1</v>
      </c>
      <c r="AB58" s="183">
        <f ca="1">IF(1&lt;='２個別表'!$F58,'２個別表'!$BV58,0)</f>
        <v>0</v>
      </c>
      <c r="AC58" s="183" t="str">
        <f ca="1">IF('２個別表'!$BV58&gt;0,IF(AND('２個別表'!$BT58=1,'２個別表'!$CE58="控除不可"),'２個別表'!$BV58,IF(AND('２個別表'!$BT58=1,'２個別表'!$CE58="80%控除対象"),ROUNDUP('２個別表'!$BV58*102/110,0),IF(AND('２個別表'!$BT58=1,'２個別表'!$CE58="全額控除"),ROUNDUP('２個別表'!$BV58*100/110,0),IF(OR('２個別表'!$BT58=2,'２個別表'!$BT58=3),'２個別表'!$BV58,'２個別表'!$BV58)))),"")</f>
        <v/>
      </c>
      <c r="AD58" s="197" t="str">
        <f ca="1">IF('２個別表'!$U58=1,3,IF(AND('２個別表'!$U58=2,AND(19&lt;='２個別表'!$AM58,'２個別表'!$AM58&lt;=23)),2,IF(AND('２個別表'!$U58=2,OR(AND(1&lt;='２個別表'!$AM58,'２個別表'!$AM58&lt;=18),AND(24&lt;='２個別表'!$AM58,'２個別表'!$AM58&lt;=25))),1,"判定不能")))</f>
        <v>判定不能</v>
      </c>
      <c r="AE58" s="206">
        <f t="shared" ca="1" si="4"/>
        <v>0</v>
      </c>
      <c r="AF58" s="180" t="str">
        <f t="shared" ca="1" si="5"/>
        <v/>
      </c>
      <c r="AG58" s="183" t="str">
        <f ca="1">IF(AND($AD58=1,$U58&gt;0,$V58=1),ROUNDDOWN($AC58*1/2-'２個別表'!$CD58*1/2,0),"")</f>
        <v/>
      </c>
      <c r="AH58" s="183" t="str">
        <f t="shared" ca="1" si="25"/>
        <v/>
      </c>
      <c r="AI58" s="208" t="str">
        <f ca="1">IF(AND($AD58=1,$Q58=1),IF($AB58&gt;0,'２個別表'!$BV58-'２個別表'!$BX58-'２個別表'!$CD58-'２個別表'!$CA58-'２個別表'!$CB58-'２個別表'!$CC58,0),"")</f>
        <v/>
      </c>
      <c r="AJ58" s="198">
        <f t="shared" ca="1" si="7"/>
        <v>0</v>
      </c>
      <c r="AK58" s="194" t="str">
        <f ca="1">IF($AD58=1,IF('２個別表'!$AO58=1,1,IF('２個別表'!AO58="","",)),"")</f>
        <v/>
      </c>
      <c r="AL58" s="183" t="str">
        <f ca="1">IF($AJ58=1,IF($AK58=1,'２個別表'!BS58,""),"")</f>
        <v/>
      </c>
      <c r="AM58" s="180" t="str">
        <f t="shared" ca="1" si="8"/>
        <v/>
      </c>
      <c r="AN58" s="199" t="str">
        <f ca="1">IF($AJ58=1,IF($AK58=1,ROUNDDOWN('２個別表'!$BV58-'２個別表'!$BX58-'２個別表'!$CA58-'２個別表'!$CB58-'２個別表'!$CC58-'２個別表'!$CD58,0),""),"")</f>
        <v/>
      </c>
      <c r="AO58" s="198">
        <f t="shared" ca="1" si="0"/>
        <v>0</v>
      </c>
      <c r="AP58" s="194">
        <f t="shared" ca="1" si="9"/>
        <v>0</v>
      </c>
      <c r="AQ58" s="194">
        <f t="shared" ca="1" si="10"/>
        <v>0</v>
      </c>
      <c r="AR58" s="189">
        <f ca="1">IF('２個別表'!$AA58=1,1,0)</f>
        <v>0</v>
      </c>
      <c r="AS58" s="180" t="str">
        <f t="shared" ca="1" si="11"/>
        <v/>
      </c>
      <c r="AT58" s="180" t="str">
        <f t="shared" ca="1" si="12"/>
        <v/>
      </c>
      <c r="AU58" s="208" t="str">
        <f ca="1">IF($AD58=1,IF($AQ58=1,ROUNDDOWN('２個別表'!$BV58-'２個別表'!$BX58-'２個別表'!$CA58-'２個別表'!$CB58-'２個別表'!$CC58-'２個別表'!$CD58,0),""),"")</f>
        <v/>
      </c>
      <c r="AV58" s="350">
        <f t="shared" ca="1" si="13"/>
        <v>0</v>
      </c>
      <c r="AW58" s="360" t="str">
        <f t="shared" ca="1" si="14"/>
        <v>-</v>
      </c>
      <c r="AX58" s="206">
        <f ca="1">IF($AD58=2,IF('２個別表'!$BQ58=1,1,0),0)</f>
        <v>0</v>
      </c>
      <c r="AY58" s="189" t="str">
        <f t="shared" ca="1" si="15"/>
        <v/>
      </c>
      <c r="AZ58" s="368" t="str">
        <f ca="1">IF(AND($AD58=2,$AX58=1),'２個別表'!$BV58-('２個別表'!$BX58+'２個別表'!$CA58+'２個別表'!$CB58+'２個別表'!$CC58+'２個別表'!$CD58),"")</f>
        <v/>
      </c>
      <c r="BA58" s="206">
        <f ca="1">IF($AD58=2,IF('２個別表'!$BQ58&lt;&gt;1,1,0),0)</f>
        <v>0</v>
      </c>
      <c r="BB58" s="363">
        <f t="shared" ca="1" si="16"/>
        <v>0</v>
      </c>
      <c r="BC58" s="183" t="str">
        <f ca="1">IF(AND($AD58=2,$BA58=1),'２個別表'!$BR58,"")</f>
        <v/>
      </c>
      <c r="BD58" s="183" t="str">
        <f t="shared" ca="1" si="17"/>
        <v/>
      </c>
      <c r="BE58" s="183" t="str">
        <f ca="1">IF(AND($AD58=2,$BA58=1),'２個別表'!$BU58-('２個別表'!$BX58+'２個別表'!$CA58+'２個別表'!$CB58+'２個別表'!$CC58+'２個別表'!$CD58),"")</f>
        <v/>
      </c>
      <c r="BF58" s="183" t="str">
        <f ca="1">IF(AND($AD58=2,$BA58=1),'２個別表'!$CA58+'２個別表'!$CB58,"")</f>
        <v/>
      </c>
      <c r="BG58" s="365" t="str">
        <f ca="1">IF($BB58=1,IF(SUM('２個別表'!$BW58,'２個別表'!$CD58*0.5)&lt;='２個別表'!$BV58*0.5,"〇","×"),"")</f>
        <v/>
      </c>
      <c r="BH58" s="364">
        <f t="shared" ca="1" si="18"/>
        <v>0</v>
      </c>
      <c r="BI58" s="207" t="str">
        <f ca="1">IF($AD58=2,IF($AX58=1,IF('２個別表'!$AM58=23,"〇","×"),IF(OR('２個別表'!$AM58&lt;19,'２個別表'!$AM58&gt;23),"",IF($BH58&lt;='２個別表'!$BR58,"〇","×"))),"-")</f>
        <v>-</v>
      </c>
      <c r="BJ58" s="373" t="str">
        <f t="shared" ca="1" si="19"/>
        <v>-</v>
      </c>
      <c r="BK58" s="206">
        <f t="shared" ca="1" si="20"/>
        <v>0</v>
      </c>
      <c r="BL58" s="207" t="str">
        <f ca="1">IF($AD58=3,IF(1&lt;='２個別表'!$F58,IF('２個別表'!$U58=1,"〇","×"),""),"")</f>
        <v/>
      </c>
      <c r="BM58" s="185" t="str">
        <f ca="1">IF(AD58=3,IF(AND(OR('２個別表'!BD58="附帯施設",AND(1&lt;='２個別表'!AM58,'２個別表'!AM58&lt;=3)),'２個別表'!BK58&lt;&gt;"",'２個別表'!BL58&lt;&gt;""),1,IF(AND(OR('２個別表'!BD58="附帯施設",AND(1&lt;='２個別表'!AM58,'２個別表'!AM58&lt;=3)),OR('２個別表'!BK58="",'２個別表'!BL58="")),"×",0)),"")</f>
        <v/>
      </c>
      <c r="BN58" s="207" t="str">
        <f ca="1">IF($AD58=3,IF('２個別表'!$BV58&gt;=500000,"〇","×"),"")</f>
        <v/>
      </c>
      <c r="BO58" s="180" t="str">
        <f ca="1">IF(AD58=3,'２個別表'!BW58,"")</f>
        <v/>
      </c>
      <c r="BP58" s="180" t="str">
        <f ca="1">IF(AD58=3,IF(COUNTIF('２個別表'!$X$11:'２個別表'!X58,'２個別表'!X58)=1,BO58,SUMIF('２個別表'!$X$11:$X$239,'２個別表'!X58,$BO$11:$BO$239)),"")</f>
        <v/>
      </c>
      <c r="BQ58" s="189" t="str">
        <f t="shared" ca="1" si="26"/>
        <v/>
      </c>
      <c r="BR58" s="183" t="str">
        <f t="shared" ca="1" si="22"/>
        <v/>
      </c>
      <c r="BS58" s="427" t="str">
        <f ca="1">IF($AD58=3,'２個別表'!$BV58-('２個別表'!$BX58+'２個別表'!$CA58+'２個別表'!$CB58+'２個別表'!$CC58+'２個別表'!$CD58),"")</f>
        <v/>
      </c>
      <c r="BT58" s="430">
        <f t="shared" ca="1" si="27"/>
        <v>0</v>
      </c>
      <c r="BU58" s="424" t="str">
        <f t="shared" ca="1" si="23"/>
        <v/>
      </c>
    </row>
    <row r="59" spans="2:73" x14ac:dyDescent="0.15">
      <c r="B59" s="198">
        <f>'２個別表'!O59</f>
        <v>0</v>
      </c>
      <c r="C59" s="183" t="str">
        <f>'２個別表'!$P59</f>
        <v>石川県</v>
      </c>
      <c r="D59" s="183" t="str">
        <f ca="1">'２個別表'!$Q59</f>
        <v/>
      </c>
      <c r="E59" s="183" t="str">
        <f ca="1">'２個別表'!$R59</f>
        <v/>
      </c>
      <c r="F59" s="207" t="str">
        <f ca="1">'２個別表'!$U59</f>
        <v/>
      </c>
      <c r="G59" s="207" t="str">
        <f ca="1">IF($F59=1,IF(SUM(#REF!)=0,"×","〇"),"")</f>
        <v/>
      </c>
      <c r="H59" s="207" t="str">
        <f ca="1">IF('２個別表'!$U59=1,IF('２個別表'!$Y59=1,"〇","×"),IF(AND(2&lt;='２個別表'!$Y59,'２個別表'!$Y59&lt;=5),"〇","×"))</f>
        <v>×</v>
      </c>
      <c r="I59" s="207" t="str">
        <f t="shared" ca="1" si="1"/>
        <v>×</v>
      </c>
      <c r="J59" s="183" t="str">
        <f ca="1">'２個別表'!$X59</f>
        <v/>
      </c>
      <c r="K59" s="183">
        <f ca="1">'２個別表'!$AI59</f>
        <v>0</v>
      </c>
      <c r="L59" s="183" t="str">
        <f ca="1">IF('２個別表'!$AJ59=1,1,"")</f>
        <v/>
      </c>
      <c r="M59" s="183" t="str">
        <f ca="1">IF('２個別表'!$AJ59="","",IF('２個別表'!$AJ59=1,IF(OR('２個別表'!$AK59=1,'２個別表'!$AL59=1),"〇","×")))</f>
        <v/>
      </c>
      <c r="N59" s="180" t="str">
        <f ca="1">'２個別表'!AR59</f>
        <v/>
      </c>
      <c r="O59" s="196" t="str">
        <f ca="1">IF(1&lt;='２個別表'!$F59,IF(AND(1&lt;='２個別表'!$AM59,'２個別表'!$AM59&lt;=3),1,0),"")</f>
        <v/>
      </c>
      <c r="P59" s="207">
        <f ca="1">IF($O59=1,IF(AND('２個別表'!$BD59&lt;&gt;"",AND('２個別表'!$BG59&lt;&gt;1,'２個別表'!$BH59)),0,1),0)</f>
        <v>0</v>
      </c>
      <c r="Q59" s="196">
        <f ca="1">IF('２個別表'!$BD59&lt;&gt;"",1,0)</f>
        <v>0</v>
      </c>
      <c r="R59" s="196" t="str">
        <f ca="1">IF($Q59=1,IF('２個別表'!$BG59=1,1,0),"")</f>
        <v/>
      </c>
      <c r="S59" s="196" t="str">
        <f ca="1">IF($R59=1,IF('２個別表'!$BH59&lt;&gt;"","〇","×"),"")</f>
        <v/>
      </c>
      <c r="T59" s="196" t="str">
        <f t="shared" ca="1" si="2"/>
        <v/>
      </c>
      <c r="U59" s="340">
        <f ca="1">IF('２個別表'!$BF59&gt;0,'２個別表'!$BF59,0)</f>
        <v>0</v>
      </c>
      <c r="V59" s="196">
        <f ca="1">IF('２個別表'!$BH59&lt;&gt;"",1,0)</f>
        <v>0</v>
      </c>
      <c r="W59" s="182">
        <f ca="1">IF(AND($Q59=1,$V59=1),'２個別表'!$CD59,0)</f>
        <v>0</v>
      </c>
      <c r="X59" s="195">
        <f t="shared" ca="1" si="3"/>
        <v>0</v>
      </c>
      <c r="Y59" s="196" t="str">
        <f ca="1">IF(1&lt;='２個別表'!$F59,'２個別表'!$BT59,"")</f>
        <v/>
      </c>
      <c r="Z59" s="196">
        <f ca="1">IF(1&lt;='２個別表'!$F59,'２個別表'!$CE59,0)</f>
        <v>0</v>
      </c>
      <c r="AA59" s="196">
        <f ca="1">IF(OR(0&lt;'２個別表'!$BX59,0&lt;SUM('２個別表'!$CA59:$CB59)),1,0)</f>
        <v>1</v>
      </c>
      <c r="AB59" s="183">
        <f ca="1">IF(1&lt;='２個別表'!$F59,'２個別表'!$BV59,0)</f>
        <v>0</v>
      </c>
      <c r="AC59" s="183" t="str">
        <f ca="1">IF('２個別表'!$BV59&gt;0,IF(AND('２個別表'!$BT59=1,'２個別表'!$CE59="控除不可"),'２個別表'!$BV59,IF(AND('２個別表'!$BT59=1,'２個別表'!$CE59="80%控除対象"),ROUNDUP('２個別表'!$BV59*102/110,0),IF(AND('２個別表'!$BT59=1,'２個別表'!$CE59="全額控除"),ROUNDUP('２個別表'!$BV59*100/110,0),IF(OR('２個別表'!$BT59=2,'２個別表'!$BT59=3),'２個別表'!$BV59,'２個別表'!$BV59)))),"")</f>
        <v/>
      </c>
      <c r="AD59" s="197" t="str">
        <f ca="1">IF('２個別表'!$U59=1,3,IF(AND('２個別表'!$U59=2,AND(19&lt;='２個別表'!$AM59,'２個別表'!$AM59&lt;=23)),2,IF(AND('２個別表'!$U59=2,OR(AND(1&lt;='２個別表'!$AM59,'２個別表'!$AM59&lt;=18),AND(24&lt;='２個別表'!$AM59,'２個別表'!$AM59&lt;=25))),1,"判定不能")))</f>
        <v>判定不能</v>
      </c>
      <c r="AE59" s="206">
        <f t="shared" ca="1" si="4"/>
        <v>0</v>
      </c>
      <c r="AF59" s="180" t="str">
        <f t="shared" ca="1" si="5"/>
        <v/>
      </c>
      <c r="AG59" s="183" t="str">
        <f ca="1">IF(AND($AD59=1,$U59&gt;0,$V59=1),ROUNDDOWN($AC59*1/2-'２個別表'!$CD59*1/2,0),"")</f>
        <v/>
      </c>
      <c r="AH59" s="183" t="str">
        <f t="shared" ca="1" si="25"/>
        <v/>
      </c>
      <c r="AI59" s="208" t="str">
        <f ca="1">IF(AND($AD59=1,$Q59=1),IF($AB59&gt;0,'２個別表'!$BV59-'２個別表'!$BX59-'２個別表'!$CD59-'２個別表'!$CA59-'２個別表'!$CB59-'２個別表'!$CC59,0),"")</f>
        <v/>
      </c>
      <c r="AJ59" s="198">
        <f t="shared" ca="1" si="7"/>
        <v>0</v>
      </c>
      <c r="AK59" s="194" t="str">
        <f ca="1">IF($AD59=1,IF('２個別表'!$AO59=1,1,IF('２個別表'!AO59="","",)),"")</f>
        <v/>
      </c>
      <c r="AL59" s="183" t="str">
        <f ca="1">IF($AJ59=1,IF($AK59=1,'２個別表'!BS59,""),"")</f>
        <v/>
      </c>
      <c r="AM59" s="180" t="str">
        <f t="shared" ca="1" si="8"/>
        <v/>
      </c>
      <c r="AN59" s="199" t="str">
        <f ca="1">IF($AJ59=1,IF($AK59=1,ROUNDDOWN('２個別表'!$BV59-'２個別表'!$BX59-'２個別表'!$CA59-'２個別表'!$CB59-'２個別表'!$CC59-'２個別表'!$CD59,0),""),"")</f>
        <v/>
      </c>
      <c r="AO59" s="198">
        <f t="shared" ca="1" si="0"/>
        <v>0</v>
      </c>
      <c r="AP59" s="194">
        <f t="shared" ca="1" si="9"/>
        <v>0</v>
      </c>
      <c r="AQ59" s="194">
        <f t="shared" ca="1" si="10"/>
        <v>0</v>
      </c>
      <c r="AR59" s="189">
        <f ca="1">IF('２個別表'!$AA59=1,1,0)</f>
        <v>0</v>
      </c>
      <c r="AS59" s="180" t="str">
        <f t="shared" ca="1" si="11"/>
        <v/>
      </c>
      <c r="AT59" s="180" t="str">
        <f t="shared" ca="1" si="12"/>
        <v/>
      </c>
      <c r="AU59" s="208" t="str">
        <f ca="1">IF($AD59=1,IF($AQ59=1,ROUNDDOWN('２個別表'!$BV59-'２個別表'!$BX59-'２個別表'!$CA59-'２個別表'!$CB59-'２個別表'!$CC59-'２個別表'!$CD59,0),""),"")</f>
        <v/>
      </c>
      <c r="AV59" s="350">
        <f t="shared" ca="1" si="13"/>
        <v>0</v>
      </c>
      <c r="AW59" s="360" t="str">
        <f t="shared" ca="1" si="14"/>
        <v>-</v>
      </c>
      <c r="AX59" s="206">
        <f ca="1">IF($AD59=2,IF('２個別表'!$BQ59=1,1,0),0)</f>
        <v>0</v>
      </c>
      <c r="AY59" s="189" t="str">
        <f t="shared" ca="1" si="15"/>
        <v/>
      </c>
      <c r="AZ59" s="368" t="str">
        <f ca="1">IF(AND($AD59=2,$AX59=1),'２個別表'!$BV59-('２個別表'!$BX59+'２個別表'!$CA59+'２個別表'!$CB59+'２個別表'!$CC59+'２個別表'!$CD59),"")</f>
        <v/>
      </c>
      <c r="BA59" s="206">
        <f ca="1">IF($AD59=2,IF('２個別表'!$BQ59&lt;&gt;1,1,0),0)</f>
        <v>0</v>
      </c>
      <c r="BB59" s="363">
        <f t="shared" ca="1" si="16"/>
        <v>0</v>
      </c>
      <c r="BC59" s="183" t="str">
        <f ca="1">IF(AND($AD59=2,$BA59=1),'２個別表'!$BR59,"")</f>
        <v/>
      </c>
      <c r="BD59" s="183" t="str">
        <f t="shared" ca="1" si="17"/>
        <v/>
      </c>
      <c r="BE59" s="183" t="str">
        <f ca="1">IF(AND($AD59=2,$BA59=1),'２個別表'!$BU59-('２個別表'!$BX59+'２個別表'!$CA59+'２個別表'!$CB59+'２個別表'!$CC59+'２個別表'!$CD59),"")</f>
        <v/>
      </c>
      <c r="BF59" s="183" t="str">
        <f ca="1">IF(AND($AD59=2,$BA59=1),'２個別表'!$CA59+'２個別表'!$CB59,"")</f>
        <v/>
      </c>
      <c r="BG59" s="365" t="str">
        <f ca="1">IF($BB59=1,IF(SUM('２個別表'!$BW59,'２個別表'!$CD59*0.5)&lt;='２個別表'!$BV59*0.5,"〇","×"),"")</f>
        <v/>
      </c>
      <c r="BH59" s="364">
        <f t="shared" ca="1" si="18"/>
        <v>0</v>
      </c>
      <c r="BI59" s="207" t="str">
        <f ca="1">IF($AD59=2,IF($AX59=1,IF('２個別表'!$AM59=23,"〇","×"),IF(OR('２個別表'!$AM59&lt;19,'２個別表'!$AM59&gt;23),"",IF($BH59&lt;='２個別表'!$BR59,"〇","×"))),"-")</f>
        <v>-</v>
      </c>
      <c r="BJ59" s="373" t="str">
        <f t="shared" ca="1" si="19"/>
        <v>-</v>
      </c>
      <c r="BK59" s="206">
        <f t="shared" ca="1" si="20"/>
        <v>0</v>
      </c>
      <c r="BL59" s="207" t="str">
        <f ca="1">IF($AD59=3,IF(1&lt;='２個別表'!$F59,IF('２個別表'!$U59=1,"〇","×"),""),"")</f>
        <v/>
      </c>
      <c r="BM59" s="185" t="str">
        <f ca="1">IF(AD59=3,IF(AND(OR('２個別表'!BD59="附帯施設",AND(1&lt;='２個別表'!AM59,'２個別表'!AM59&lt;=3)),'２個別表'!BK59&lt;&gt;"",'２個別表'!BL59&lt;&gt;""),1,IF(AND(OR('２個別表'!BD59="附帯施設",AND(1&lt;='２個別表'!AM59,'２個別表'!AM59&lt;=3)),OR('２個別表'!BK59="",'２個別表'!BL59="")),"×",0)),"")</f>
        <v/>
      </c>
      <c r="BN59" s="207" t="str">
        <f ca="1">IF($AD59=3,IF('２個別表'!$BV59&gt;=500000,"〇","×"),"")</f>
        <v/>
      </c>
      <c r="BO59" s="180" t="str">
        <f ca="1">IF(AD59=3,'２個別表'!BW59,"")</f>
        <v/>
      </c>
      <c r="BP59" s="180" t="str">
        <f ca="1">IF(AD59=3,IF(COUNTIF('２個別表'!$X$11:'２個別表'!X59,'２個別表'!X59)=1,BO59,SUMIF('２個別表'!$X$11:$X$239,'２個別表'!X59,$BO$11:$BO$239)),"")</f>
        <v/>
      </c>
      <c r="BQ59" s="189" t="str">
        <f t="shared" ca="1" si="26"/>
        <v/>
      </c>
      <c r="BR59" s="183" t="str">
        <f t="shared" ca="1" si="22"/>
        <v/>
      </c>
      <c r="BS59" s="427" t="str">
        <f ca="1">IF($AD59=3,'２個別表'!$BV59-('２個別表'!$BX59+'２個別表'!$CA59+'２個別表'!$CB59+'２個別表'!$CC59+'２個別表'!$CD59),"")</f>
        <v/>
      </c>
      <c r="BT59" s="430">
        <f t="shared" ca="1" si="27"/>
        <v>0</v>
      </c>
      <c r="BU59" s="424" t="str">
        <f t="shared" ca="1" si="23"/>
        <v/>
      </c>
    </row>
    <row r="60" spans="2:73" x14ac:dyDescent="0.15">
      <c r="B60" s="198">
        <f>'２個別表'!O60</f>
        <v>0</v>
      </c>
      <c r="C60" s="183" t="str">
        <f>'２個別表'!$P60</f>
        <v>石川県</v>
      </c>
      <c r="D60" s="183" t="str">
        <f ca="1">'２個別表'!$Q60</f>
        <v/>
      </c>
      <c r="E60" s="183" t="str">
        <f ca="1">'２個別表'!$R60</f>
        <v/>
      </c>
      <c r="F60" s="207" t="str">
        <f ca="1">'２個別表'!$U60</f>
        <v/>
      </c>
      <c r="G60" s="207" t="str">
        <f ca="1">IF($F60=1,IF(SUM(#REF!)=0,"×","〇"),"")</f>
        <v/>
      </c>
      <c r="H60" s="207" t="str">
        <f ca="1">IF('２個別表'!$U60=1,IF('２個別表'!$Y60=1,"〇","×"),IF(AND(2&lt;='２個別表'!$Y60,'２個別表'!$Y60&lt;=5),"〇","×"))</f>
        <v>×</v>
      </c>
      <c r="I60" s="207" t="str">
        <f t="shared" ca="1" si="1"/>
        <v>×</v>
      </c>
      <c r="J60" s="183" t="str">
        <f ca="1">'２個別表'!$X60</f>
        <v/>
      </c>
      <c r="K60" s="183">
        <f ca="1">'２個別表'!$AI60</f>
        <v>0</v>
      </c>
      <c r="L60" s="183" t="str">
        <f ca="1">IF('２個別表'!$AJ60=1,1,"")</f>
        <v/>
      </c>
      <c r="M60" s="183" t="str">
        <f ca="1">IF('２個別表'!$AJ60="","",IF('２個別表'!$AJ60=1,IF(OR('２個別表'!$AK60=1,'２個別表'!$AL60=1),"〇","×")))</f>
        <v/>
      </c>
      <c r="N60" s="180" t="str">
        <f ca="1">'２個別表'!AR60</f>
        <v/>
      </c>
      <c r="O60" s="196" t="str">
        <f ca="1">IF(1&lt;='２個別表'!$F60,IF(AND(1&lt;='２個別表'!$AM60,'２個別表'!$AM60&lt;=3),1,0),"")</f>
        <v/>
      </c>
      <c r="P60" s="207">
        <f ca="1">IF($O60=1,IF(AND('２個別表'!$BD60&lt;&gt;"",AND('２個別表'!$BG60&lt;&gt;1,'２個別表'!$BH60)),0,1),0)</f>
        <v>0</v>
      </c>
      <c r="Q60" s="196">
        <f ca="1">IF('２個別表'!$BD60&lt;&gt;"",1,0)</f>
        <v>0</v>
      </c>
      <c r="R60" s="196" t="str">
        <f ca="1">IF($Q60=1,IF('２個別表'!$BG60=1,1,0),"")</f>
        <v/>
      </c>
      <c r="S60" s="196" t="str">
        <f ca="1">IF($R60=1,IF('２個別表'!$BH60&lt;&gt;"","〇","×"),"")</f>
        <v/>
      </c>
      <c r="T60" s="196" t="str">
        <f t="shared" ca="1" si="2"/>
        <v/>
      </c>
      <c r="U60" s="340">
        <f ca="1">IF('２個別表'!$BF60&gt;0,'２個別表'!$BF60,0)</f>
        <v>0</v>
      </c>
      <c r="V60" s="196">
        <f ca="1">IF('２個別表'!$BH60&lt;&gt;"",1,0)</f>
        <v>0</v>
      </c>
      <c r="W60" s="182">
        <f ca="1">IF(AND($Q60=1,$V60=1),'２個別表'!$CD60,0)</f>
        <v>0</v>
      </c>
      <c r="X60" s="195">
        <f t="shared" ca="1" si="3"/>
        <v>0</v>
      </c>
      <c r="Y60" s="196" t="str">
        <f ca="1">IF(1&lt;='２個別表'!$F60,'２個別表'!$BT60,"")</f>
        <v/>
      </c>
      <c r="Z60" s="196">
        <f ca="1">IF(1&lt;='２個別表'!$F60,'２個別表'!$CE60,0)</f>
        <v>0</v>
      </c>
      <c r="AA60" s="196">
        <f ca="1">IF(OR(0&lt;'２個別表'!$BX60,0&lt;SUM('２個別表'!$CA60:$CB60)),1,0)</f>
        <v>1</v>
      </c>
      <c r="AB60" s="183">
        <f ca="1">IF(1&lt;='２個別表'!$F60,'２個別表'!$BV60,0)</f>
        <v>0</v>
      </c>
      <c r="AC60" s="183" t="str">
        <f ca="1">IF('２個別表'!$BV60&gt;0,IF(AND('２個別表'!$BT60=1,'２個別表'!$CE60="控除不可"),'２個別表'!$BV60,IF(AND('２個別表'!$BT60=1,'２個別表'!$CE60="80%控除対象"),ROUNDUP('２個別表'!$BV60*102/110,0),IF(AND('２個別表'!$BT60=1,'２個別表'!$CE60="全額控除"),ROUNDUP('２個別表'!$BV60*100/110,0),IF(OR('２個別表'!$BT60=2,'２個別表'!$BT60=3),'２個別表'!$BV60,'２個別表'!$BV60)))),"")</f>
        <v/>
      </c>
      <c r="AD60" s="197" t="str">
        <f ca="1">IF('２個別表'!$U60=1,3,IF(AND('２個別表'!$U60=2,AND(19&lt;='２個別表'!$AM60,'２個別表'!$AM60&lt;=23)),2,IF(AND('２個別表'!$U60=2,OR(AND(1&lt;='２個別表'!$AM60,'２個別表'!$AM60&lt;=18),AND(24&lt;='２個別表'!$AM60,'２個別表'!$AM60&lt;=25))),1,"判定不能")))</f>
        <v>判定不能</v>
      </c>
      <c r="AE60" s="206">
        <f t="shared" ca="1" si="4"/>
        <v>0</v>
      </c>
      <c r="AF60" s="180" t="str">
        <f t="shared" ca="1" si="5"/>
        <v/>
      </c>
      <c r="AG60" s="183" t="str">
        <f ca="1">IF(AND($AD60=1,$U60&gt;0,$V60=1),ROUNDDOWN($AC60*1/2-'２個別表'!$CD60*1/2,0),"")</f>
        <v/>
      </c>
      <c r="AH60" s="183" t="str">
        <f t="shared" ca="1" si="25"/>
        <v/>
      </c>
      <c r="AI60" s="208" t="str">
        <f ca="1">IF(AND($AD60=1,$Q60=1),IF($AB60&gt;0,'２個別表'!$BV60-'２個別表'!$BX60-'２個別表'!$CD60-'２個別表'!$CA60-'２個別表'!$CB60-'２個別表'!$CC60,0),"")</f>
        <v/>
      </c>
      <c r="AJ60" s="198">
        <f t="shared" ca="1" si="7"/>
        <v>0</v>
      </c>
      <c r="AK60" s="194" t="str">
        <f ca="1">IF($AD60=1,IF('２個別表'!$AO60=1,1,IF('２個別表'!AO60="","",)),"")</f>
        <v/>
      </c>
      <c r="AL60" s="183" t="str">
        <f ca="1">IF($AJ60=1,IF($AK60=1,'２個別表'!BS60,""),"")</f>
        <v/>
      </c>
      <c r="AM60" s="180" t="str">
        <f t="shared" ca="1" si="8"/>
        <v/>
      </c>
      <c r="AN60" s="199" t="str">
        <f ca="1">IF($AJ60=1,IF($AK60=1,ROUNDDOWN('２個別表'!$BV60-'２個別表'!$BX60-'２個別表'!$CA60-'２個別表'!$CB60-'２個別表'!$CC60-'２個別表'!$CD60,0),""),"")</f>
        <v/>
      </c>
      <c r="AO60" s="198">
        <f t="shared" ca="1" si="0"/>
        <v>0</v>
      </c>
      <c r="AP60" s="194">
        <f t="shared" ca="1" si="9"/>
        <v>0</v>
      </c>
      <c r="AQ60" s="194">
        <f t="shared" ca="1" si="10"/>
        <v>0</v>
      </c>
      <c r="AR60" s="189">
        <f ca="1">IF('２個別表'!$AA60=1,1,0)</f>
        <v>0</v>
      </c>
      <c r="AS60" s="180" t="str">
        <f t="shared" ca="1" si="11"/>
        <v/>
      </c>
      <c r="AT60" s="180" t="str">
        <f t="shared" ca="1" si="12"/>
        <v/>
      </c>
      <c r="AU60" s="208" t="str">
        <f ca="1">IF($AD60=1,IF($AQ60=1,ROUNDDOWN('２個別表'!$BV60-'２個別表'!$BX60-'２個別表'!$CA60-'２個別表'!$CB60-'２個別表'!$CC60-'２個別表'!$CD60,0),""),"")</f>
        <v/>
      </c>
      <c r="AV60" s="350">
        <f t="shared" ca="1" si="13"/>
        <v>0</v>
      </c>
      <c r="AW60" s="360" t="str">
        <f t="shared" ca="1" si="14"/>
        <v>-</v>
      </c>
      <c r="AX60" s="206">
        <f ca="1">IF($AD60=2,IF('２個別表'!$BQ60=1,1,0),0)</f>
        <v>0</v>
      </c>
      <c r="AY60" s="189" t="str">
        <f t="shared" ca="1" si="15"/>
        <v/>
      </c>
      <c r="AZ60" s="368" t="str">
        <f ca="1">IF(AND($AD60=2,$AX60=1),'２個別表'!$BV60-('２個別表'!$BX60+'２個別表'!$CA60+'２個別表'!$CB60+'２個別表'!$CC60+'２個別表'!$CD60),"")</f>
        <v/>
      </c>
      <c r="BA60" s="206">
        <f ca="1">IF($AD60=2,IF('２個別表'!$BQ60&lt;&gt;1,1,0),0)</f>
        <v>0</v>
      </c>
      <c r="BB60" s="363">
        <f t="shared" ca="1" si="16"/>
        <v>0</v>
      </c>
      <c r="BC60" s="183" t="str">
        <f ca="1">IF(AND($AD60=2,$BA60=1),'２個別表'!$BR60,"")</f>
        <v/>
      </c>
      <c r="BD60" s="183" t="str">
        <f t="shared" ca="1" si="17"/>
        <v/>
      </c>
      <c r="BE60" s="183" t="str">
        <f ca="1">IF(AND($AD60=2,$BA60=1),'２個別表'!$BU60-('２個別表'!$BX60+'２個別表'!$CA60+'２個別表'!$CB60+'２個別表'!$CC60+'２個別表'!$CD60),"")</f>
        <v/>
      </c>
      <c r="BF60" s="183" t="str">
        <f ca="1">IF(AND($AD60=2,$BA60=1),'２個別表'!$CA60+'２個別表'!$CB60,"")</f>
        <v/>
      </c>
      <c r="BG60" s="365" t="str">
        <f ca="1">IF($BB60=1,IF(SUM('２個別表'!$BW60,'２個別表'!$CD60*0.5)&lt;='２個別表'!$BV60*0.5,"〇","×"),"")</f>
        <v/>
      </c>
      <c r="BH60" s="364">
        <f t="shared" ca="1" si="18"/>
        <v>0</v>
      </c>
      <c r="BI60" s="207" t="str">
        <f ca="1">IF($AD60=2,IF($AX60=1,IF('２個別表'!$AM60=23,"〇","×"),IF(OR('２個別表'!$AM60&lt;19,'２個別表'!$AM60&gt;23),"",IF($BH60&lt;='２個別表'!$BR60,"〇","×"))),"-")</f>
        <v>-</v>
      </c>
      <c r="BJ60" s="373" t="str">
        <f t="shared" ca="1" si="19"/>
        <v>-</v>
      </c>
      <c r="BK60" s="206">
        <f t="shared" ca="1" si="20"/>
        <v>0</v>
      </c>
      <c r="BL60" s="207" t="str">
        <f ca="1">IF($AD60=3,IF(1&lt;='２個別表'!$F60,IF('２個別表'!$U60=1,"〇","×"),""),"")</f>
        <v/>
      </c>
      <c r="BM60" s="185" t="str">
        <f ca="1">IF(AD60=3,IF(AND(OR('２個別表'!BD60="附帯施設",AND(1&lt;='２個別表'!AM60,'２個別表'!AM60&lt;=3)),'２個別表'!BK60&lt;&gt;"",'２個別表'!BL60&lt;&gt;""),1,IF(AND(OR('２個別表'!BD60="附帯施設",AND(1&lt;='２個別表'!AM60,'２個別表'!AM60&lt;=3)),OR('２個別表'!BK60="",'２個別表'!BL60="")),"×",0)),"")</f>
        <v/>
      </c>
      <c r="BN60" s="207" t="str">
        <f ca="1">IF($AD60=3,IF('２個別表'!$BV60&gt;=500000,"〇","×"),"")</f>
        <v/>
      </c>
      <c r="BO60" s="180" t="str">
        <f ca="1">IF(AD60=3,'２個別表'!BW60,"")</f>
        <v/>
      </c>
      <c r="BP60" s="180" t="str">
        <f ca="1">IF(AD60=3,IF(COUNTIF('２個別表'!$X$11:'２個別表'!X60,'２個別表'!X60)=1,BO60,SUMIF('２個別表'!$X$11:$X$239,'２個別表'!X60,$BO$11:$BO$239)),"")</f>
        <v/>
      </c>
      <c r="BQ60" s="189" t="str">
        <f t="shared" ca="1" si="26"/>
        <v/>
      </c>
      <c r="BR60" s="183" t="str">
        <f t="shared" ca="1" si="22"/>
        <v/>
      </c>
      <c r="BS60" s="427" t="str">
        <f ca="1">IF($AD60=3,'２個別表'!$BV60-('２個別表'!$BX60+'２個別表'!$CA60+'２個別表'!$CB60+'２個別表'!$CC60+'２個別表'!$CD60),"")</f>
        <v/>
      </c>
      <c r="BT60" s="430">
        <f t="shared" ca="1" si="27"/>
        <v>0</v>
      </c>
      <c r="BU60" s="424" t="str">
        <f t="shared" ca="1" si="23"/>
        <v/>
      </c>
    </row>
    <row r="61" spans="2:73" x14ac:dyDescent="0.15">
      <c r="B61" s="198">
        <f>'２個別表'!O61</f>
        <v>0</v>
      </c>
      <c r="C61" s="183" t="str">
        <f>'２個別表'!$P61</f>
        <v>石川県</v>
      </c>
      <c r="D61" s="183" t="str">
        <f ca="1">'２個別表'!$Q61</f>
        <v/>
      </c>
      <c r="E61" s="183" t="str">
        <f ca="1">'２個別表'!$R61</f>
        <v/>
      </c>
      <c r="F61" s="207" t="str">
        <f ca="1">'２個別表'!$U61</f>
        <v/>
      </c>
      <c r="G61" s="207" t="str">
        <f ca="1">IF($F61=1,IF(SUM(#REF!)=0,"×","〇"),"")</f>
        <v/>
      </c>
      <c r="H61" s="207" t="str">
        <f ca="1">IF('２個別表'!$U61=1,IF('２個別表'!$Y61=1,"〇","×"),IF(AND(2&lt;='２個別表'!$Y61,'２個別表'!$Y61&lt;=5),"〇","×"))</f>
        <v>×</v>
      </c>
      <c r="I61" s="207" t="str">
        <f t="shared" ca="1" si="1"/>
        <v>×</v>
      </c>
      <c r="J61" s="183" t="str">
        <f ca="1">'２個別表'!$X61</f>
        <v/>
      </c>
      <c r="K61" s="183">
        <f ca="1">'２個別表'!$AI61</f>
        <v>0</v>
      </c>
      <c r="L61" s="183" t="str">
        <f ca="1">IF('２個別表'!$AJ61=1,1,"")</f>
        <v/>
      </c>
      <c r="M61" s="183" t="str">
        <f ca="1">IF('２個別表'!$AJ61="","",IF('２個別表'!$AJ61=1,IF(OR('２個別表'!$AK61=1,'２個別表'!$AL61=1),"〇","×")))</f>
        <v/>
      </c>
      <c r="N61" s="180" t="str">
        <f ca="1">'２個別表'!AR61</f>
        <v/>
      </c>
      <c r="O61" s="196" t="str">
        <f ca="1">IF(1&lt;='２個別表'!$F61,IF(AND(1&lt;='２個別表'!$AM61,'２個別表'!$AM61&lt;=3),1,0),"")</f>
        <v/>
      </c>
      <c r="P61" s="207">
        <f ca="1">IF($O61=1,IF(AND('２個別表'!$BD61&lt;&gt;"",AND('２個別表'!$BG61&lt;&gt;1,'２個別表'!$BH61)),0,1),0)</f>
        <v>0</v>
      </c>
      <c r="Q61" s="196">
        <f ca="1">IF('２個別表'!$BD61&lt;&gt;"",1,0)</f>
        <v>0</v>
      </c>
      <c r="R61" s="196" t="str">
        <f ca="1">IF($Q61=1,IF('２個別表'!$BG61=1,1,0),"")</f>
        <v/>
      </c>
      <c r="S61" s="196" t="str">
        <f ca="1">IF($R61=1,IF('２個別表'!$BH61&lt;&gt;"","〇","×"),"")</f>
        <v/>
      </c>
      <c r="T61" s="196" t="str">
        <f t="shared" ca="1" si="2"/>
        <v/>
      </c>
      <c r="U61" s="340">
        <f ca="1">IF('２個別表'!$BF61&gt;0,'２個別表'!$BF61,0)</f>
        <v>0</v>
      </c>
      <c r="V61" s="196">
        <f ca="1">IF('２個別表'!$BH61&lt;&gt;"",1,0)</f>
        <v>0</v>
      </c>
      <c r="W61" s="182">
        <f ca="1">IF(AND($Q61=1,$V61=1),'２個別表'!$CD61,0)</f>
        <v>0</v>
      </c>
      <c r="X61" s="195">
        <f t="shared" ca="1" si="3"/>
        <v>0</v>
      </c>
      <c r="Y61" s="196" t="str">
        <f ca="1">IF(1&lt;='２個別表'!$F61,'２個別表'!$BT61,"")</f>
        <v/>
      </c>
      <c r="Z61" s="196">
        <f ca="1">IF(1&lt;='２個別表'!$F61,'２個別表'!$CE61,0)</f>
        <v>0</v>
      </c>
      <c r="AA61" s="196">
        <f ca="1">IF(OR(0&lt;'２個別表'!$BX61,0&lt;SUM('２個別表'!$CA61:$CB61)),1,0)</f>
        <v>1</v>
      </c>
      <c r="AB61" s="183">
        <f ca="1">IF(1&lt;='２個別表'!$F61,'２個別表'!$BV61,0)</f>
        <v>0</v>
      </c>
      <c r="AC61" s="183" t="str">
        <f ca="1">IF('２個別表'!$BV61&gt;0,IF(AND('２個別表'!$BT61=1,'２個別表'!$CE61="控除不可"),'２個別表'!$BV61,IF(AND('２個別表'!$BT61=1,'２個別表'!$CE61="80%控除対象"),ROUNDUP('２個別表'!$BV61*102/110,0),IF(AND('２個別表'!$BT61=1,'２個別表'!$CE61="全額控除"),ROUNDUP('２個別表'!$BV61*100/110,0),IF(OR('２個別表'!$BT61=2,'２個別表'!$BT61=3),'２個別表'!$BV61,'２個別表'!$BV61)))),"")</f>
        <v/>
      </c>
      <c r="AD61" s="197" t="str">
        <f ca="1">IF('２個別表'!$U61=1,3,IF(AND('２個別表'!$U61=2,AND(19&lt;='２個別表'!$AM61,'２個別表'!$AM61&lt;=23)),2,IF(AND('２個別表'!$U61=2,OR(AND(1&lt;='２個別表'!$AM61,'２個別表'!$AM61&lt;=18),AND(24&lt;='２個別表'!$AM61,'２個別表'!$AM61&lt;=25))),1,"判定不能")))</f>
        <v>判定不能</v>
      </c>
      <c r="AE61" s="206">
        <f t="shared" ca="1" si="4"/>
        <v>0</v>
      </c>
      <c r="AF61" s="180" t="str">
        <f t="shared" ca="1" si="5"/>
        <v/>
      </c>
      <c r="AG61" s="183" t="str">
        <f ca="1">IF(AND($AD61=1,$U61&gt;0,$V61=1),ROUNDDOWN($AC61*1/2-'２個別表'!$CD61*1/2,0),"")</f>
        <v/>
      </c>
      <c r="AH61" s="183" t="str">
        <f t="shared" ca="1" si="25"/>
        <v/>
      </c>
      <c r="AI61" s="208" t="str">
        <f ca="1">IF(AND($AD61=1,$Q61=1),IF($AB61&gt;0,'２個別表'!$BV61-'２個別表'!$BX61-'２個別表'!$CD61-'２個別表'!$CA61-'２個別表'!$CB61-'２個別表'!$CC61,0),"")</f>
        <v/>
      </c>
      <c r="AJ61" s="198">
        <f t="shared" ca="1" si="7"/>
        <v>0</v>
      </c>
      <c r="AK61" s="194" t="str">
        <f ca="1">IF($AD61=1,IF('２個別表'!$AO61=1,1,IF('２個別表'!AO61="","",)),"")</f>
        <v/>
      </c>
      <c r="AL61" s="183" t="str">
        <f ca="1">IF($AJ61=1,IF($AK61=1,'２個別表'!BS61,""),"")</f>
        <v/>
      </c>
      <c r="AM61" s="180" t="str">
        <f t="shared" ca="1" si="8"/>
        <v/>
      </c>
      <c r="AN61" s="199" t="str">
        <f ca="1">IF($AJ61=1,IF($AK61=1,ROUNDDOWN('２個別表'!$BV61-'２個別表'!$BX61-'２個別表'!$CA61-'２個別表'!$CB61-'２個別表'!$CC61-'２個別表'!$CD61,0),""),"")</f>
        <v/>
      </c>
      <c r="AO61" s="198">
        <f t="shared" ca="1" si="0"/>
        <v>0</v>
      </c>
      <c r="AP61" s="194">
        <f t="shared" ca="1" si="9"/>
        <v>0</v>
      </c>
      <c r="AQ61" s="194">
        <f t="shared" ca="1" si="10"/>
        <v>0</v>
      </c>
      <c r="AR61" s="189">
        <f ca="1">IF('２個別表'!$AA61=1,1,0)</f>
        <v>0</v>
      </c>
      <c r="AS61" s="180" t="str">
        <f t="shared" ca="1" si="11"/>
        <v/>
      </c>
      <c r="AT61" s="180" t="str">
        <f t="shared" ca="1" si="12"/>
        <v/>
      </c>
      <c r="AU61" s="208" t="str">
        <f ca="1">IF($AD61=1,IF($AQ61=1,ROUNDDOWN('２個別表'!$BV61-'２個別表'!$BX61-'２個別表'!$CA61-'２個別表'!$CB61-'２個別表'!$CC61-'２個別表'!$CD61,0),""),"")</f>
        <v/>
      </c>
      <c r="AV61" s="350">
        <f t="shared" ca="1" si="13"/>
        <v>0</v>
      </c>
      <c r="AW61" s="360" t="str">
        <f t="shared" ca="1" si="14"/>
        <v>-</v>
      </c>
      <c r="AX61" s="206">
        <f ca="1">IF($AD61=2,IF('２個別表'!$BQ61=1,1,0),0)</f>
        <v>0</v>
      </c>
      <c r="AY61" s="189" t="str">
        <f t="shared" ca="1" si="15"/>
        <v/>
      </c>
      <c r="AZ61" s="368" t="str">
        <f ca="1">IF(AND($AD61=2,$AX61=1),'２個別表'!$BV61-('２個別表'!$BX61+'２個別表'!$CA61+'２個別表'!$CB61+'２個別表'!$CC61+'２個別表'!$CD61),"")</f>
        <v/>
      </c>
      <c r="BA61" s="206">
        <f ca="1">IF($AD61=2,IF('２個別表'!$BQ61&lt;&gt;1,1,0),0)</f>
        <v>0</v>
      </c>
      <c r="BB61" s="363">
        <f t="shared" ca="1" si="16"/>
        <v>0</v>
      </c>
      <c r="BC61" s="183" t="str">
        <f ca="1">IF(AND($AD61=2,$BA61=1),'２個別表'!$BR61,"")</f>
        <v/>
      </c>
      <c r="BD61" s="183" t="str">
        <f t="shared" ca="1" si="17"/>
        <v/>
      </c>
      <c r="BE61" s="183" t="str">
        <f ca="1">IF(AND($AD61=2,$BA61=1),'２個別表'!$BU61-('２個別表'!$BX61+'２個別表'!$CA61+'２個別表'!$CB61+'２個別表'!$CC61+'２個別表'!$CD61),"")</f>
        <v/>
      </c>
      <c r="BF61" s="183" t="str">
        <f ca="1">IF(AND($AD61=2,$BA61=1),'２個別表'!$CA61+'２個別表'!$CB61,"")</f>
        <v/>
      </c>
      <c r="BG61" s="365" t="str">
        <f ca="1">IF($BB61=1,IF(SUM('２個別表'!$BW61,'２個別表'!$CD61*0.5)&lt;='２個別表'!$BV61*0.5,"〇","×"),"")</f>
        <v/>
      </c>
      <c r="BH61" s="364">
        <f t="shared" ca="1" si="18"/>
        <v>0</v>
      </c>
      <c r="BI61" s="207" t="str">
        <f ca="1">IF($AD61=2,IF($AX61=1,IF('２個別表'!$AM61=23,"〇","×"),IF(OR('２個別表'!$AM61&lt;19,'２個別表'!$AM61&gt;23),"",IF($BH61&lt;='２個別表'!$BR61,"〇","×"))),"-")</f>
        <v>-</v>
      </c>
      <c r="BJ61" s="373" t="str">
        <f t="shared" ca="1" si="19"/>
        <v>-</v>
      </c>
      <c r="BK61" s="206">
        <f t="shared" ca="1" si="20"/>
        <v>0</v>
      </c>
      <c r="BL61" s="207" t="str">
        <f ca="1">IF($AD61=3,IF(1&lt;='２個別表'!$F61,IF('２個別表'!$U61=1,"〇","×"),""),"")</f>
        <v/>
      </c>
      <c r="BM61" s="185" t="str">
        <f ca="1">IF(AD61=3,IF(AND(OR('２個別表'!BD61="附帯施設",AND(1&lt;='２個別表'!AM61,'２個別表'!AM61&lt;=3)),'２個別表'!BK61&lt;&gt;"",'２個別表'!BL61&lt;&gt;""),1,IF(AND(OR('２個別表'!BD61="附帯施設",AND(1&lt;='２個別表'!AM61,'２個別表'!AM61&lt;=3)),OR('２個別表'!BK61="",'２個別表'!BL61="")),"×",0)),"")</f>
        <v/>
      </c>
      <c r="BN61" s="207" t="str">
        <f ca="1">IF($AD61=3,IF('２個別表'!$BV61&gt;=500000,"〇","×"),"")</f>
        <v/>
      </c>
      <c r="BO61" s="180" t="str">
        <f ca="1">IF(AD61=3,'２個別表'!BW61,"")</f>
        <v/>
      </c>
      <c r="BP61" s="180" t="str">
        <f ca="1">IF(AD61=3,IF(COUNTIF('２個別表'!$X$11:'２個別表'!X61,'２個別表'!X61)=1,BO61,SUMIF('２個別表'!$X$11:$X$239,'２個別表'!X61,$BO$11:$BO$239)),"")</f>
        <v/>
      </c>
      <c r="BQ61" s="189" t="str">
        <f t="shared" ca="1" si="26"/>
        <v/>
      </c>
      <c r="BR61" s="183" t="str">
        <f t="shared" ca="1" si="22"/>
        <v/>
      </c>
      <c r="BS61" s="427" t="str">
        <f ca="1">IF($AD61=3,'２個別表'!$BV61-('２個別表'!$BX61+'２個別表'!$CA61+'２個別表'!$CB61+'２個別表'!$CC61+'２個別表'!$CD61),"")</f>
        <v/>
      </c>
      <c r="BT61" s="430">
        <f t="shared" ca="1" si="27"/>
        <v>0</v>
      </c>
      <c r="BU61" s="424" t="str">
        <f t="shared" ca="1" si="23"/>
        <v/>
      </c>
    </row>
    <row r="62" spans="2:73" x14ac:dyDescent="0.15">
      <c r="B62" s="198">
        <f>'２個別表'!O62</f>
        <v>0</v>
      </c>
      <c r="C62" s="183" t="str">
        <f>'２個別表'!$P62</f>
        <v>石川県</v>
      </c>
      <c r="D62" s="183" t="str">
        <f ca="1">'２個別表'!$Q62</f>
        <v/>
      </c>
      <c r="E62" s="183" t="str">
        <f ca="1">'２個別表'!$R62</f>
        <v/>
      </c>
      <c r="F62" s="207" t="str">
        <f ca="1">'２個別表'!$U62</f>
        <v/>
      </c>
      <c r="G62" s="207" t="str">
        <f ca="1">IF($F62=1,IF(SUM(#REF!)=0,"×","〇"),"")</f>
        <v/>
      </c>
      <c r="H62" s="207" t="str">
        <f ca="1">IF('２個別表'!$U62=1,IF('２個別表'!$Y62=1,"〇","×"),IF(AND(2&lt;='２個別表'!$Y62,'２個別表'!$Y62&lt;=5),"〇","×"))</f>
        <v>×</v>
      </c>
      <c r="I62" s="207" t="str">
        <f t="shared" ca="1" si="1"/>
        <v>×</v>
      </c>
      <c r="J62" s="183" t="str">
        <f ca="1">'２個別表'!$X62</f>
        <v/>
      </c>
      <c r="K62" s="183">
        <f ca="1">'２個別表'!$AI62</f>
        <v>0</v>
      </c>
      <c r="L62" s="183" t="str">
        <f ca="1">IF('２個別表'!$AJ62=1,1,"")</f>
        <v/>
      </c>
      <c r="M62" s="183" t="str">
        <f ca="1">IF('２個別表'!$AJ62="","",IF('２個別表'!$AJ62=1,IF(OR('２個別表'!$AK62=1,'２個別表'!$AL62=1),"〇","×")))</f>
        <v/>
      </c>
      <c r="N62" s="180" t="str">
        <f ca="1">'２個別表'!AR62</f>
        <v/>
      </c>
      <c r="O62" s="196" t="str">
        <f ca="1">IF(1&lt;='２個別表'!$F62,IF(AND(1&lt;='２個別表'!$AM62,'２個別表'!$AM62&lt;=3),1,0),"")</f>
        <v/>
      </c>
      <c r="P62" s="207">
        <f ca="1">IF($O62=1,IF(AND('２個別表'!$BD62&lt;&gt;"",AND('２個別表'!$BG62&lt;&gt;1,'２個別表'!$BH62)),0,1),0)</f>
        <v>0</v>
      </c>
      <c r="Q62" s="196">
        <f ca="1">IF('２個別表'!$BD62&lt;&gt;"",1,0)</f>
        <v>0</v>
      </c>
      <c r="R62" s="196" t="str">
        <f ca="1">IF($Q62=1,IF('２個別表'!$BG62=1,1,0),"")</f>
        <v/>
      </c>
      <c r="S62" s="196" t="str">
        <f ca="1">IF($R62=1,IF('２個別表'!$BH62&lt;&gt;"","〇","×"),"")</f>
        <v/>
      </c>
      <c r="T62" s="196" t="str">
        <f t="shared" ca="1" si="2"/>
        <v/>
      </c>
      <c r="U62" s="340">
        <f ca="1">IF('２個別表'!$BF62&gt;0,'２個別表'!$BF62,0)</f>
        <v>0</v>
      </c>
      <c r="V62" s="196">
        <f ca="1">IF('２個別表'!$BH62&lt;&gt;"",1,0)</f>
        <v>0</v>
      </c>
      <c r="W62" s="182">
        <f ca="1">IF(AND($Q62=1,$V62=1),'２個別表'!$CD62,0)</f>
        <v>0</v>
      </c>
      <c r="X62" s="195">
        <f t="shared" ca="1" si="3"/>
        <v>0</v>
      </c>
      <c r="Y62" s="196" t="str">
        <f ca="1">IF(1&lt;='２個別表'!$F62,'２個別表'!$BT62,"")</f>
        <v/>
      </c>
      <c r="Z62" s="196">
        <f ca="1">IF(1&lt;='２個別表'!$F62,'２個別表'!$CE62,0)</f>
        <v>0</v>
      </c>
      <c r="AA62" s="196">
        <f ca="1">IF(OR(0&lt;'２個別表'!$BX62,0&lt;SUM('２個別表'!$CA62:$CB62)),1,0)</f>
        <v>1</v>
      </c>
      <c r="AB62" s="183">
        <f ca="1">IF(1&lt;='２個別表'!$F62,'２個別表'!$BV62,0)</f>
        <v>0</v>
      </c>
      <c r="AC62" s="183" t="str">
        <f ca="1">IF('２個別表'!$BV62&gt;0,IF(AND('２個別表'!$BT62=1,'２個別表'!$CE62="控除不可"),'２個別表'!$BV62,IF(AND('２個別表'!$BT62=1,'２個別表'!$CE62="80%控除対象"),ROUNDUP('２個別表'!$BV62*102/110,0),IF(AND('２個別表'!$BT62=1,'２個別表'!$CE62="全額控除"),ROUNDUP('２個別表'!$BV62*100/110,0),IF(OR('２個別表'!$BT62=2,'２個別表'!$BT62=3),'２個別表'!$BV62,'２個別表'!$BV62)))),"")</f>
        <v/>
      </c>
      <c r="AD62" s="197" t="str">
        <f ca="1">IF('２個別表'!$U62=1,3,IF(AND('２個別表'!$U62=2,AND(19&lt;='２個別表'!$AM62,'２個別表'!$AM62&lt;=23)),2,IF(AND('２個別表'!$U62=2,OR(AND(1&lt;='２個別表'!$AM62,'２個別表'!$AM62&lt;=18),AND(24&lt;='２個別表'!$AM62,'２個別表'!$AM62&lt;=25))),1,"判定不能")))</f>
        <v>判定不能</v>
      </c>
      <c r="AE62" s="206">
        <f t="shared" ca="1" si="4"/>
        <v>0</v>
      </c>
      <c r="AF62" s="180" t="str">
        <f t="shared" ca="1" si="5"/>
        <v/>
      </c>
      <c r="AG62" s="183" t="str">
        <f ca="1">IF(AND($AD62=1,$U62&gt;0,$V62=1),ROUNDDOWN($AC62*1/2-'２個別表'!$CD62*1/2,0),"")</f>
        <v/>
      </c>
      <c r="AH62" s="183" t="str">
        <f t="shared" ca="1" si="25"/>
        <v/>
      </c>
      <c r="AI62" s="208" t="str">
        <f ca="1">IF(AND($AD62=1,$Q62=1),IF($AB62&gt;0,'２個別表'!$BV62-'２個別表'!$BX62-'２個別表'!$CD62-'２個別表'!$CA62-'２個別表'!$CB62-'２個別表'!$CC62,0),"")</f>
        <v/>
      </c>
      <c r="AJ62" s="198">
        <f t="shared" ca="1" si="7"/>
        <v>0</v>
      </c>
      <c r="AK62" s="194" t="str">
        <f ca="1">IF($AD62=1,IF('２個別表'!$AO62=1,1,IF('２個別表'!AO62="","",)),"")</f>
        <v/>
      </c>
      <c r="AL62" s="183" t="str">
        <f ca="1">IF($AJ62=1,IF($AK62=1,'２個別表'!BS62,""),"")</f>
        <v/>
      </c>
      <c r="AM62" s="180" t="str">
        <f t="shared" ca="1" si="8"/>
        <v/>
      </c>
      <c r="AN62" s="199" t="str">
        <f ca="1">IF($AJ62=1,IF($AK62=1,ROUNDDOWN('２個別表'!$BV62-'２個別表'!$BX62-'２個別表'!$CA62-'２個別表'!$CB62-'２個別表'!$CC62-'２個別表'!$CD62,0),""),"")</f>
        <v/>
      </c>
      <c r="AO62" s="198">
        <f t="shared" ca="1" si="0"/>
        <v>0</v>
      </c>
      <c r="AP62" s="194">
        <f t="shared" ca="1" si="9"/>
        <v>0</v>
      </c>
      <c r="AQ62" s="194">
        <f t="shared" ca="1" si="10"/>
        <v>0</v>
      </c>
      <c r="AR62" s="189">
        <f ca="1">IF('２個別表'!$AA62=1,1,0)</f>
        <v>0</v>
      </c>
      <c r="AS62" s="180" t="str">
        <f t="shared" ca="1" si="11"/>
        <v/>
      </c>
      <c r="AT62" s="180" t="str">
        <f t="shared" ca="1" si="12"/>
        <v/>
      </c>
      <c r="AU62" s="208" t="str">
        <f ca="1">IF($AD62=1,IF($AQ62=1,ROUNDDOWN('２個別表'!$BV62-'２個別表'!$BX62-'２個別表'!$CA62-'２個別表'!$CB62-'２個別表'!$CC62-'２個別表'!$CD62,0),""),"")</f>
        <v/>
      </c>
      <c r="AV62" s="350">
        <f t="shared" ca="1" si="13"/>
        <v>0</v>
      </c>
      <c r="AW62" s="360" t="str">
        <f t="shared" ca="1" si="14"/>
        <v>-</v>
      </c>
      <c r="AX62" s="206">
        <f ca="1">IF($AD62=2,IF('２個別表'!$BQ62=1,1,0),0)</f>
        <v>0</v>
      </c>
      <c r="AY62" s="189" t="str">
        <f t="shared" ca="1" si="15"/>
        <v/>
      </c>
      <c r="AZ62" s="368" t="str">
        <f ca="1">IF(AND($AD62=2,$AX62=1),'２個別表'!$BV62-('２個別表'!$BX62+'２個別表'!$CA62+'２個別表'!$CB62+'２個別表'!$CC62+'２個別表'!$CD62),"")</f>
        <v/>
      </c>
      <c r="BA62" s="206">
        <f ca="1">IF($AD62=2,IF('２個別表'!$BQ62&lt;&gt;1,1,0),0)</f>
        <v>0</v>
      </c>
      <c r="BB62" s="363">
        <f t="shared" ca="1" si="16"/>
        <v>0</v>
      </c>
      <c r="BC62" s="183" t="str">
        <f ca="1">IF(AND($AD62=2,$BA62=1),'２個別表'!$BR62,"")</f>
        <v/>
      </c>
      <c r="BD62" s="183" t="str">
        <f t="shared" ca="1" si="17"/>
        <v/>
      </c>
      <c r="BE62" s="183" t="str">
        <f ca="1">IF(AND($AD62=2,$BA62=1),'２個別表'!$BU62-('２個別表'!$BX62+'２個別表'!$CA62+'２個別表'!$CB62+'２個別表'!$CC62+'２個別表'!$CD62),"")</f>
        <v/>
      </c>
      <c r="BF62" s="183" t="str">
        <f ca="1">IF(AND($AD62=2,$BA62=1),'２個別表'!$CA62+'２個別表'!$CB62,"")</f>
        <v/>
      </c>
      <c r="BG62" s="365" t="str">
        <f ca="1">IF($BB62=1,IF(SUM('２個別表'!$BW62,'２個別表'!$CD62*0.5)&lt;='２個別表'!$BV62*0.5,"〇","×"),"")</f>
        <v/>
      </c>
      <c r="BH62" s="364">
        <f t="shared" ca="1" si="18"/>
        <v>0</v>
      </c>
      <c r="BI62" s="207" t="str">
        <f ca="1">IF($AD62=2,IF($AX62=1,IF('２個別表'!$AM62=23,"〇","×"),IF(OR('２個別表'!$AM62&lt;19,'２個別表'!$AM62&gt;23),"",IF($BH62&lt;='２個別表'!$BR62,"〇","×"))),"-")</f>
        <v>-</v>
      </c>
      <c r="BJ62" s="373" t="str">
        <f t="shared" ca="1" si="19"/>
        <v>-</v>
      </c>
      <c r="BK62" s="206">
        <f t="shared" ca="1" si="20"/>
        <v>0</v>
      </c>
      <c r="BL62" s="207" t="str">
        <f ca="1">IF($AD62=3,IF(1&lt;='２個別表'!$F62,IF('２個別表'!$U62=1,"〇","×"),""),"")</f>
        <v/>
      </c>
      <c r="BM62" s="185" t="str">
        <f ca="1">IF(AD62=3,IF(AND(OR('２個別表'!BD62="附帯施設",AND(1&lt;='２個別表'!AM62,'２個別表'!AM62&lt;=3)),'２個別表'!BK62&lt;&gt;"",'２個別表'!BL62&lt;&gt;""),1,IF(AND(OR('２個別表'!BD62="附帯施設",AND(1&lt;='２個別表'!AM62,'２個別表'!AM62&lt;=3)),OR('２個別表'!BK62="",'２個別表'!BL62="")),"×",0)),"")</f>
        <v/>
      </c>
      <c r="BN62" s="207" t="str">
        <f ca="1">IF($AD62=3,IF('２個別表'!$BV62&gt;=500000,"〇","×"),"")</f>
        <v/>
      </c>
      <c r="BO62" s="180" t="str">
        <f ca="1">IF(AD62=3,'２個別表'!BW62,"")</f>
        <v/>
      </c>
      <c r="BP62" s="180" t="str">
        <f ca="1">IF(AD62=3,IF(COUNTIF('２個別表'!$X$11:'２個別表'!X62,'２個別表'!X62)=1,BO62,SUMIF('２個別表'!$X$11:$X$239,'２個別表'!X62,$BO$11:$BO$239)),"")</f>
        <v/>
      </c>
      <c r="BQ62" s="189" t="str">
        <f t="shared" ca="1" si="26"/>
        <v/>
      </c>
      <c r="BR62" s="183" t="str">
        <f t="shared" ca="1" si="22"/>
        <v/>
      </c>
      <c r="BS62" s="427" t="str">
        <f ca="1">IF($AD62=3,'２個別表'!$BV62-('２個別表'!$BX62+'２個別表'!$CA62+'２個別表'!$CB62+'２個別表'!$CC62+'２個別表'!$CD62),"")</f>
        <v/>
      </c>
      <c r="BT62" s="430">
        <f t="shared" ca="1" si="27"/>
        <v>0</v>
      </c>
      <c r="BU62" s="424" t="str">
        <f t="shared" ca="1" si="23"/>
        <v/>
      </c>
    </row>
    <row r="63" spans="2:73" x14ac:dyDescent="0.15">
      <c r="B63" s="198">
        <f>'２個別表'!O63</f>
        <v>0</v>
      </c>
      <c r="C63" s="183" t="str">
        <f>'２個別表'!$P63</f>
        <v>石川県</v>
      </c>
      <c r="D63" s="183" t="str">
        <f ca="1">'２個別表'!$Q63</f>
        <v/>
      </c>
      <c r="E63" s="183" t="str">
        <f ca="1">'２個別表'!$R63</f>
        <v/>
      </c>
      <c r="F63" s="207" t="str">
        <f ca="1">'２個別表'!$U63</f>
        <v/>
      </c>
      <c r="G63" s="207" t="str">
        <f ca="1">IF($F63=1,IF(SUM(#REF!)=0,"×","〇"),"")</f>
        <v/>
      </c>
      <c r="H63" s="207" t="str">
        <f ca="1">IF('２個別表'!$U63=1,IF('２個別表'!$Y63=1,"〇","×"),IF(AND(2&lt;='２個別表'!$Y63,'２個別表'!$Y63&lt;=5),"〇","×"))</f>
        <v>×</v>
      </c>
      <c r="I63" s="207" t="str">
        <f t="shared" ca="1" si="1"/>
        <v>×</v>
      </c>
      <c r="J63" s="183" t="str">
        <f ca="1">'２個別表'!$X63</f>
        <v/>
      </c>
      <c r="K63" s="183">
        <f ca="1">'２個別表'!$AI63</f>
        <v>0</v>
      </c>
      <c r="L63" s="183" t="str">
        <f ca="1">IF('２個別表'!$AJ63=1,1,"")</f>
        <v/>
      </c>
      <c r="M63" s="183" t="str">
        <f ca="1">IF('２個別表'!$AJ63="","",IF('２個別表'!$AJ63=1,IF(OR('２個別表'!$AK63=1,'２個別表'!$AL63=1),"〇","×")))</f>
        <v/>
      </c>
      <c r="N63" s="180" t="str">
        <f ca="1">'２個別表'!AR63</f>
        <v/>
      </c>
      <c r="O63" s="196" t="str">
        <f ca="1">IF(1&lt;='２個別表'!$F63,IF(AND(1&lt;='２個別表'!$AM63,'２個別表'!$AM63&lt;=3),1,0),"")</f>
        <v/>
      </c>
      <c r="P63" s="207">
        <f ca="1">IF($O63=1,IF(AND('２個別表'!$BD63&lt;&gt;"",AND('２個別表'!$BG63&lt;&gt;1,'２個別表'!$BH63)),0,1),0)</f>
        <v>0</v>
      </c>
      <c r="Q63" s="196">
        <f ca="1">IF('２個別表'!$BD63&lt;&gt;"",1,0)</f>
        <v>0</v>
      </c>
      <c r="R63" s="196" t="str">
        <f ca="1">IF($Q63=1,IF('２個別表'!$BG63=1,1,0),"")</f>
        <v/>
      </c>
      <c r="S63" s="196" t="str">
        <f ca="1">IF($R63=1,IF('２個別表'!$BH63&lt;&gt;"","〇","×"),"")</f>
        <v/>
      </c>
      <c r="T63" s="196" t="str">
        <f t="shared" ca="1" si="2"/>
        <v/>
      </c>
      <c r="U63" s="340">
        <f ca="1">IF('２個別表'!$BF63&gt;0,'２個別表'!$BF63,0)</f>
        <v>0</v>
      </c>
      <c r="V63" s="196">
        <f ca="1">IF('２個別表'!$BH63&lt;&gt;"",1,0)</f>
        <v>0</v>
      </c>
      <c r="W63" s="182">
        <f ca="1">IF(AND($Q63=1,$V63=1),'２個別表'!$CD63,0)</f>
        <v>0</v>
      </c>
      <c r="X63" s="195">
        <f t="shared" ca="1" si="3"/>
        <v>0</v>
      </c>
      <c r="Y63" s="196" t="str">
        <f ca="1">IF(1&lt;='２個別表'!$F63,'２個別表'!$BT63,"")</f>
        <v/>
      </c>
      <c r="Z63" s="196">
        <f ca="1">IF(1&lt;='２個別表'!$F63,'２個別表'!$CE63,0)</f>
        <v>0</v>
      </c>
      <c r="AA63" s="196">
        <f ca="1">IF(OR(0&lt;'２個別表'!$BX63,0&lt;SUM('２個別表'!$CA63:$CB63)),1,0)</f>
        <v>1</v>
      </c>
      <c r="AB63" s="183">
        <f ca="1">IF(1&lt;='２個別表'!$F63,'２個別表'!$BV63,0)</f>
        <v>0</v>
      </c>
      <c r="AC63" s="183" t="str">
        <f ca="1">IF('２個別表'!$BV63&gt;0,IF(AND('２個別表'!$BT63=1,'２個別表'!$CE63="控除不可"),'２個別表'!$BV63,IF(AND('２個別表'!$BT63=1,'２個別表'!$CE63="80%控除対象"),ROUNDUP('２個別表'!$BV63*102/110,0),IF(AND('２個別表'!$BT63=1,'２個別表'!$CE63="全額控除"),ROUNDUP('２個別表'!$BV63*100/110,0),IF(OR('２個別表'!$BT63=2,'２個別表'!$BT63=3),'２個別表'!$BV63,'２個別表'!$BV63)))),"")</f>
        <v/>
      </c>
      <c r="AD63" s="197" t="str">
        <f ca="1">IF('２個別表'!$U63=1,3,IF(AND('２個別表'!$U63=2,AND(19&lt;='２個別表'!$AM63,'２個別表'!$AM63&lt;=23)),2,IF(AND('２個別表'!$U63=2,OR(AND(1&lt;='２個別表'!$AM63,'２個別表'!$AM63&lt;=18),AND(24&lt;='２個別表'!$AM63,'２個別表'!$AM63&lt;=25))),1,"判定不能")))</f>
        <v>判定不能</v>
      </c>
      <c r="AE63" s="206">
        <f t="shared" ca="1" si="4"/>
        <v>0</v>
      </c>
      <c r="AF63" s="180" t="str">
        <f t="shared" ca="1" si="5"/>
        <v/>
      </c>
      <c r="AG63" s="183" t="str">
        <f ca="1">IF(AND($AD63=1,$U63&gt;0,$V63=1),ROUNDDOWN($AC63*1/2-'２個別表'!$CD63*1/2,0),"")</f>
        <v/>
      </c>
      <c r="AH63" s="183" t="str">
        <f t="shared" ca="1" si="25"/>
        <v/>
      </c>
      <c r="AI63" s="208" t="str">
        <f ca="1">IF(AND($AD63=1,$Q63=1),IF($AB63&gt;0,'２個別表'!$BV63-'２個別表'!$BX63-'２個別表'!$CD63-'２個別表'!$CA63-'２個別表'!$CB63-'２個別表'!$CC63,0),"")</f>
        <v/>
      </c>
      <c r="AJ63" s="198">
        <f t="shared" ca="1" si="7"/>
        <v>0</v>
      </c>
      <c r="AK63" s="194" t="str">
        <f ca="1">IF($AD63=1,IF('２個別表'!$AO63=1,1,IF('２個別表'!AO63="","",)),"")</f>
        <v/>
      </c>
      <c r="AL63" s="183" t="str">
        <f ca="1">IF($AJ63=1,IF($AK63=1,'２個別表'!BS63,""),"")</f>
        <v/>
      </c>
      <c r="AM63" s="180" t="str">
        <f t="shared" ca="1" si="8"/>
        <v/>
      </c>
      <c r="AN63" s="199" t="str">
        <f ca="1">IF($AJ63=1,IF($AK63=1,ROUNDDOWN('２個別表'!$BV63-'２個別表'!$BX63-'２個別表'!$CA63-'２個別表'!$CB63-'２個別表'!$CC63-'２個別表'!$CD63,0),""),"")</f>
        <v/>
      </c>
      <c r="AO63" s="198">
        <f t="shared" ca="1" si="0"/>
        <v>0</v>
      </c>
      <c r="AP63" s="194">
        <f t="shared" ca="1" si="9"/>
        <v>0</v>
      </c>
      <c r="AQ63" s="194">
        <f t="shared" ca="1" si="10"/>
        <v>0</v>
      </c>
      <c r="AR63" s="189">
        <f ca="1">IF('２個別表'!$AA63=1,1,0)</f>
        <v>0</v>
      </c>
      <c r="AS63" s="180" t="str">
        <f t="shared" ca="1" si="11"/>
        <v/>
      </c>
      <c r="AT63" s="180" t="str">
        <f t="shared" ca="1" si="12"/>
        <v/>
      </c>
      <c r="AU63" s="208" t="str">
        <f ca="1">IF($AD63=1,IF($AQ63=1,ROUNDDOWN('２個別表'!$BV63-'２個別表'!$BX63-'２個別表'!$CA63-'２個別表'!$CB63-'２個別表'!$CC63-'２個別表'!$CD63,0),""),"")</f>
        <v/>
      </c>
      <c r="AV63" s="350">
        <f t="shared" ca="1" si="13"/>
        <v>0</v>
      </c>
      <c r="AW63" s="360" t="str">
        <f t="shared" ca="1" si="14"/>
        <v>-</v>
      </c>
      <c r="AX63" s="206">
        <f ca="1">IF($AD63=2,IF('２個別表'!$BQ63=1,1,0),0)</f>
        <v>0</v>
      </c>
      <c r="AY63" s="189" t="str">
        <f t="shared" ca="1" si="15"/>
        <v/>
      </c>
      <c r="AZ63" s="368" t="str">
        <f ca="1">IF(AND($AD63=2,$AX63=1),'２個別表'!$BV63-('２個別表'!$BX63+'２個別表'!$CA63+'２個別表'!$CB63+'２個別表'!$CC63+'２個別表'!$CD63),"")</f>
        <v/>
      </c>
      <c r="BA63" s="206">
        <f ca="1">IF($AD63=2,IF('２個別表'!$BQ63&lt;&gt;1,1,0),0)</f>
        <v>0</v>
      </c>
      <c r="BB63" s="363">
        <f t="shared" ca="1" si="16"/>
        <v>0</v>
      </c>
      <c r="BC63" s="183" t="str">
        <f ca="1">IF(AND($AD63=2,$BA63=1),'２個別表'!$BR63,"")</f>
        <v/>
      </c>
      <c r="BD63" s="183" t="str">
        <f t="shared" ca="1" si="17"/>
        <v/>
      </c>
      <c r="BE63" s="183" t="str">
        <f ca="1">IF(AND($AD63=2,$BA63=1),'２個別表'!$BU63-('２個別表'!$BX63+'２個別表'!$CA63+'２個別表'!$CB63+'２個別表'!$CC63+'２個別表'!$CD63),"")</f>
        <v/>
      </c>
      <c r="BF63" s="183" t="str">
        <f ca="1">IF(AND($AD63=2,$BA63=1),'２個別表'!$CA63+'２個別表'!$CB63,"")</f>
        <v/>
      </c>
      <c r="BG63" s="365" t="str">
        <f ca="1">IF($BB63=1,IF(SUM('２個別表'!$BW63,'２個別表'!$CD63*0.5)&lt;='２個別表'!$BV63*0.5,"〇","×"),"")</f>
        <v/>
      </c>
      <c r="BH63" s="364">
        <f t="shared" ca="1" si="18"/>
        <v>0</v>
      </c>
      <c r="BI63" s="207" t="str">
        <f ca="1">IF($AD63=2,IF($AX63=1,IF('２個別表'!$AM63=23,"〇","×"),IF(OR('２個別表'!$AM63&lt;19,'２個別表'!$AM63&gt;23),"",IF($BH63&lt;='２個別表'!$BR63,"〇","×"))),"-")</f>
        <v>-</v>
      </c>
      <c r="BJ63" s="373" t="str">
        <f t="shared" ca="1" si="19"/>
        <v>-</v>
      </c>
      <c r="BK63" s="206">
        <f t="shared" ca="1" si="20"/>
        <v>0</v>
      </c>
      <c r="BL63" s="207" t="str">
        <f ca="1">IF($AD63=3,IF(1&lt;='２個別表'!$F63,IF('２個別表'!$U63=1,"〇","×"),""),"")</f>
        <v/>
      </c>
      <c r="BM63" s="185" t="str">
        <f ca="1">IF(AD63=3,IF(AND(OR('２個別表'!BD63="附帯施設",AND(1&lt;='２個別表'!AM63,'２個別表'!AM63&lt;=3)),'２個別表'!BK63&lt;&gt;"",'２個別表'!BL63&lt;&gt;""),1,IF(AND(OR('２個別表'!BD63="附帯施設",AND(1&lt;='２個別表'!AM63,'２個別表'!AM63&lt;=3)),OR('２個別表'!BK63="",'２個別表'!BL63="")),"×",0)),"")</f>
        <v/>
      </c>
      <c r="BN63" s="207" t="str">
        <f ca="1">IF($AD63=3,IF('２個別表'!$BV63&gt;=500000,"〇","×"),"")</f>
        <v/>
      </c>
      <c r="BO63" s="180" t="str">
        <f ca="1">IF(AD63=3,'２個別表'!BW63,"")</f>
        <v/>
      </c>
      <c r="BP63" s="180" t="str">
        <f ca="1">IF(AD63=3,IF(COUNTIF('２個別表'!$X$11:'２個別表'!X63,'２個別表'!X63)=1,BO63,SUMIF('２個別表'!$X$11:$X$239,'２個別表'!X63,$BO$11:$BO$239)),"")</f>
        <v/>
      </c>
      <c r="BQ63" s="189" t="str">
        <f t="shared" ca="1" si="26"/>
        <v/>
      </c>
      <c r="BR63" s="183" t="str">
        <f t="shared" ca="1" si="22"/>
        <v/>
      </c>
      <c r="BS63" s="427" t="str">
        <f ca="1">IF($AD63=3,'２個別表'!$BV63-('２個別表'!$BX63+'２個別表'!$CA63+'２個別表'!$CB63+'２個別表'!$CC63+'２個別表'!$CD63),"")</f>
        <v/>
      </c>
      <c r="BT63" s="430">
        <f t="shared" ca="1" si="27"/>
        <v>0</v>
      </c>
      <c r="BU63" s="424" t="str">
        <f t="shared" ca="1" si="23"/>
        <v/>
      </c>
    </row>
    <row r="64" spans="2:73" x14ac:dyDescent="0.15">
      <c r="B64" s="198">
        <f>'２個別表'!O64</f>
        <v>0</v>
      </c>
      <c r="C64" s="183" t="str">
        <f>'２個別表'!$P64</f>
        <v>石川県</v>
      </c>
      <c r="D64" s="183" t="str">
        <f ca="1">'２個別表'!$Q64</f>
        <v/>
      </c>
      <c r="E64" s="183" t="str">
        <f ca="1">'２個別表'!$R64</f>
        <v/>
      </c>
      <c r="F64" s="207" t="str">
        <f ca="1">'２個別表'!$U64</f>
        <v/>
      </c>
      <c r="G64" s="207" t="str">
        <f ca="1">IF($F64=1,IF(SUM(#REF!)=0,"×","〇"),"")</f>
        <v/>
      </c>
      <c r="H64" s="207" t="str">
        <f ca="1">IF('２個別表'!$U64=1,IF('２個別表'!$Y64=1,"〇","×"),IF(AND(2&lt;='２個別表'!$Y64,'２個別表'!$Y64&lt;=5),"〇","×"))</f>
        <v>×</v>
      </c>
      <c r="I64" s="207" t="str">
        <f t="shared" ca="1" si="1"/>
        <v>×</v>
      </c>
      <c r="J64" s="183" t="str">
        <f ca="1">'２個別表'!$X64</f>
        <v/>
      </c>
      <c r="K64" s="183">
        <f ca="1">'２個別表'!$AI64</f>
        <v>0</v>
      </c>
      <c r="L64" s="183" t="str">
        <f ca="1">IF('２個別表'!$AJ64=1,1,"")</f>
        <v/>
      </c>
      <c r="M64" s="183" t="str">
        <f ca="1">IF('２個別表'!$AJ64="","",IF('２個別表'!$AJ64=1,IF(OR('２個別表'!$AK64=1,'２個別表'!$AL64=1),"〇","×")))</f>
        <v/>
      </c>
      <c r="N64" s="180" t="str">
        <f ca="1">'２個別表'!AR64</f>
        <v/>
      </c>
      <c r="O64" s="196" t="str">
        <f ca="1">IF(1&lt;='２個別表'!$F64,IF(AND(1&lt;='２個別表'!$AM64,'２個別表'!$AM64&lt;=3),1,0),"")</f>
        <v/>
      </c>
      <c r="P64" s="207">
        <f ca="1">IF($O64=1,IF(AND('２個別表'!$BD64&lt;&gt;"",AND('２個別表'!$BG64&lt;&gt;1,'２個別表'!$BH64)),0,1),0)</f>
        <v>0</v>
      </c>
      <c r="Q64" s="196">
        <f ca="1">IF('２個別表'!$BD64&lt;&gt;"",1,0)</f>
        <v>0</v>
      </c>
      <c r="R64" s="196" t="str">
        <f ca="1">IF($Q64=1,IF('２個別表'!$BG64=1,1,0),"")</f>
        <v/>
      </c>
      <c r="S64" s="196" t="str">
        <f ca="1">IF($R64=1,IF('２個別表'!$BH64&lt;&gt;"","〇","×"),"")</f>
        <v/>
      </c>
      <c r="T64" s="196" t="str">
        <f t="shared" ca="1" si="2"/>
        <v/>
      </c>
      <c r="U64" s="340">
        <f ca="1">IF('２個別表'!$BF64&gt;0,'２個別表'!$BF64,0)</f>
        <v>0</v>
      </c>
      <c r="V64" s="196">
        <f ca="1">IF('２個別表'!$BH64&lt;&gt;"",1,0)</f>
        <v>0</v>
      </c>
      <c r="W64" s="182">
        <f ca="1">IF(AND($Q64=1,$V64=1),'２個別表'!$CD64,0)</f>
        <v>0</v>
      </c>
      <c r="X64" s="195">
        <f t="shared" ca="1" si="3"/>
        <v>0</v>
      </c>
      <c r="Y64" s="196" t="str">
        <f ca="1">IF(1&lt;='２個別表'!$F64,'２個別表'!$BT64,"")</f>
        <v/>
      </c>
      <c r="Z64" s="196">
        <f ca="1">IF(1&lt;='２個別表'!$F64,'２個別表'!$CE64,0)</f>
        <v>0</v>
      </c>
      <c r="AA64" s="196">
        <f ca="1">IF(OR(0&lt;'２個別表'!$BX64,0&lt;SUM('２個別表'!$CA64:$CB64)),1,0)</f>
        <v>1</v>
      </c>
      <c r="AB64" s="183">
        <f ca="1">IF(1&lt;='２個別表'!$F64,'２個別表'!$BV64,0)</f>
        <v>0</v>
      </c>
      <c r="AC64" s="183" t="str">
        <f ca="1">IF('２個別表'!$BV64&gt;0,IF(AND('２個別表'!$BT64=1,'２個別表'!$CE64="控除不可"),'２個別表'!$BV64,IF(AND('２個別表'!$BT64=1,'２個別表'!$CE64="80%控除対象"),ROUNDUP('２個別表'!$BV64*102/110,0),IF(AND('２個別表'!$BT64=1,'２個別表'!$CE64="全額控除"),ROUNDUP('２個別表'!$BV64*100/110,0),IF(OR('２個別表'!$BT64=2,'２個別表'!$BT64=3),'２個別表'!$BV64,'２個別表'!$BV64)))),"")</f>
        <v/>
      </c>
      <c r="AD64" s="197" t="str">
        <f ca="1">IF('２個別表'!$U64=1,3,IF(AND('２個別表'!$U64=2,AND(19&lt;='２個別表'!$AM64,'２個別表'!$AM64&lt;=23)),2,IF(AND('２個別表'!$U64=2,OR(AND(1&lt;='２個別表'!$AM64,'２個別表'!$AM64&lt;=18),AND(24&lt;='２個別表'!$AM64,'２個別表'!$AM64&lt;=25))),1,"判定不能")))</f>
        <v>判定不能</v>
      </c>
      <c r="AE64" s="206">
        <f t="shared" ca="1" si="4"/>
        <v>0</v>
      </c>
      <c r="AF64" s="180" t="str">
        <f t="shared" ca="1" si="5"/>
        <v/>
      </c>
      <c r="AG64" s="183" t="str">
        <f ca="1">IF(AND($AD64=1,$U64&gt;0,$V64=1),ROUNDDOWN($AC64*1/2-'２個別表'!$CD64*1/2,0),"")</f>
        <v/>
      </c>
      <c r="AH64" s="183" t="str">
        <f t="shared" ca="1" si="25"/>
        <v/>
      </c>
      <c r="AI64" s="208" t="str">
        <f ca="1">IF(AND($AD64=1,$Q64=1),IF($AB64&gt;0,'２個別表'!$BV64-'２個別表'!$BX64-'２個別表'!$CD64-'２個別表'!$CA64-'２個別表'!$CB64-'２個別表'!$CC64,0),"")</f>
        <v/>
      </c>
      <c r="AJ64" s="198">
        <f t="shared" ca="1" si="7"/>
        <v>0</v>
      </c>
      <c r="AK64" s="194" t="str">
        <f ca="1">IF($AD64=1,IF('２個別表'!$AO64=1,1,IF('２個別表'!AO64="","",)),"")</f>
        <v/>
      </c>
      <c r="AL64" s="183" t="str">
        <f ca="1">IF($AJ64=1,IF($AK64=1,'２個別表'!BS64,""),"")</f>
        <v/>
      </c>
      <c r="AM64" s="180" t="str">
        <f t="shared" ca="1" si="8"/>
        <v/>
      </c>
      <c r="AN64" s="199" t="str">
        <f ca="1">IF($AJ64=1,IF($AK64=1,ROUNDDOWN('２個別表'!$BV64-'２個別表'!$BX64-'２個別表'!$CA64-'２個別表'!$CB64-'２個別表'!$CC64-'２個別表'!$CD64,0),""),"")</f>
        <v/>
      </c>
      <c r="AO64" s="198">
        <f t="shared" ca="1" si="0"/>
        <v>0</v>
      </c>
      <c r="AP64" s="194">
        <f t="shared" ca="1" si="9"/>
        <v>0</v>
      </c>
      <c r="AQ64" s="194">
        <f t="shared" ca="1" si="10"/>
        <v>0</v>
      </c>
      <c r="AR64" s="189">
        <f ca="1">IF('２個別表'!$AA64=1,1,0)</f>
        <v>0</v>
      </c>
      <c r="AS64" s="180" t="str">
        <f t="shared" ca="1" si="11"/>
        <v/>
      </c>
      <c r="AT64" s="180" t="str">
        <f t="shared" ca="1" si="12"/>
        <v/>
      </c>
      <c r="AU64" s="208" t="str">
        <f ca="1">IF($AD64=1,IF($AQ64=1,ROUNDDOWN('２個別表'!$BV64-'２個別表'!$BX64-'２個別表'!$CA64-'２個別表'!$CB64-'２個別表'!$CC64-'２個別表'!$CD64,0),""),"")</f>
        <v/>
      </c>
      <c r="AV64" s="350">
        <f t="shared" ca="1" si="13"/>
        <v>0</v>
      </c>
      <c r="AW64" s="360" t="str">
        <f t="shared" ca="1" si="14"/>
        <v>-</v>
      </c>
      <c r="AX64" s="206">
        <f ca="1">IF($AD64=2,IF('２個別表'!$BQ64=1,1,0),0)</f>
        <v>0</v>
      </c>
      <c r="AY64" s="189" t="str">
        <f t="shared" ca="1" si="15"/>
        <v/>
      </c>
      <c r="AZ64" s="368" t="str">
        <f ca="1">IF(AND($AD64=2,$AX64=1),'２個別表'!$BV64-('２個別表'!$BX64+'２個別表'!$CA64+'２個別表'!$CB64+'２個別表'!$CC64+'２個別表'!$CD64),"")</f>
        <v/>
      </c>
      <c r="BA64" s="206">
        <f ca="1">IF($AD64=2,IF('２個別表'!$BQ64&lt;&gt;1,1,0),0)</f>
        <v>0</v>
      </c>
      <c r="BB64" s="363">
        <f t="shared" ca="1" si="16"/>
        <v>0</v>
      </c>
      <c r="BC64" s="183" t="str">
        <f ca="1">IF(AND($AD64=2,$BA64=1),'２個別表'!$BR64,"")</f>
        <v/>
      </c>
      <c r="BD64" s="183" t="str">
        <f t="shared" ca="1" si="17"/>
        <v/>
      </c>
      <c r="BE64" s="183" t="str">
        <f ca="1">IF(AND($AD64=2,$BA64=1),'２個別表'!$BU64-('２個別表'!$BX64+'２個別表'!$CA64+'２個別表'!$CB64+'２個別表'!$CC64+'２個別表'!$CD64),"")</f>
        <v/>
      </c>
      <c r="BF64" s="183" t="str">
        <f ca="1">IF(AND($AD64=2,$BA64=1),'２個別表'!$CA64+'２個別表'!$CB64,"")</f>
        <v/>
      </c>
      <c r="BG64" s="365" t="str">
        <f ca="1">IF($BB64=1,IF(SUM('２個別表'!$BW64,'２個別表'!$CD64*0.5)&lt;='２個別表'!$BV64*0.5,"〇","×"),"")</f>
        <v/>
      </c>
      <c r="BH64" s="364">
        <f t="shared" ca="1" si="18"/>
        <v>0</v>
      </c>
      <c r="BI64" s="207" t="str">
        <f ca="1">IF($AD64=2,IF($AX64=1,IF('２個別表'!$AM64=23,"〇","×"),IF(OR('２個別表'!$AM64&lt;19,'２個別表'!$AM64&gt;23),"",IF($BH64&lt;='２個別表'!$BR64,"〇","×"))),"-")</f>
        <v>-</v>
      </c>
      <c r="BJ64" s="373" t="str">
        <f t="shared" ca="1" si="19"/>
        <v>-</v>
      </c>
      <c r="BK64" s="206">
        <f t="shared" ca="1" si="20"/>
        <v>0</v>
      </c>
      <c r="BL64" s="207" t="str">
        <f ca="1">IF($AD64=3,IF(1&lt;='２個別表'!$F64,IF('２個別表'!$U64=1,"〇","×"),""),"")</f>
        <v/>
      </c>
      <c r="BM64" s="185" t="str">
        <f ca="1">IF(AD64=3,IF(AND(OR('２個別表'!BD64="附帯施設",AND(1&lt;='２個別表'!AM64,'２個別表'!AM64&lt;=3)),'２個別表'!BK64&lt;&gt;"",'２個別表'!BL64&lt;&gt;""),1,IF(AND(OR('２個別表'!BD64="附帯施設",AND(1&lt;='２個別表'!AM64,'２個別表'!AM64&lt;=3)),OR('２個別表'!BK64="",'２個別表'!BL64="")),"×",0)),"")</f>
        <v/>
      </c>
      <c r="BN64" s="207" t="str">
        <f ca="1">IF($AD64=3,IF('２個別表'!$BV64&gt;=500000,"〇","×"),"")</f>
        <v/>
      </c>
      <c r="BO64" s="180" t="str">
        <f ca="1">IF(AD64=3,'２個別表'!BW64,"")</f>
        <v/>
      </c>
      <c r="BP64" s="180" t="str">
        <f ca="1">IF(AD64=3,IF(COUNTIF('２個別表'!$X$11:'２個別表'!X64,'２個別表'!X64)=1,BO64,SUMIF('２個別表'!$X$11:$X$239,'２個別表'!X64,$BO$11:$BO$239)),"")</f>
        <v/>
      </c>
      <c r="BQ64" s="189" t="str">
        <f t="shared" ca="1" si="26"/>
        <v/>
      </c>
      <c r="BR64" s="183" t="str">
        <f t="shared" ca="1" si="22"/>
        <v/>
      </c>
      <c r="BS64" s="427" t="str">
        <f ca="1">IF($AD64=3,'２個別表'!$BV64-('２個別表'!$BX64+'２個別表'!$CA64+'２個別表'!$CB64+'２個別表'!$CC64+'２個別表'!$CD64),"")</f>
        <v/>
      </c>
      <c r="BT64" s="430">
        <f t="shared" ca="1" si="27"/>
        <v>0</v>
      </c>
      <c r="BU64" s="424" t="str">
        <f t="shared" ca="1" si="23"/>
        <v/>
      </c>
    </row>
    <row r="65" spans="2:73" x14ac:dyDescent="0.15">
      <c r="B65" s="198">
        <f>'２個別表'!O65</f>
        <v>0</v>
      </c>
      <c r="C65" s="183" t="str">
        <f>'２個別表'!$P65</f>
        <v>石川県</v>
      </c>
      <c r="D65" s="183" t="str">
        <f ca="1">'２個別表'!$Q65</f>
        <v/>
      </c>
      <c r="E65" s="183" t="str">
        <f ca="1">'２個別表'!$R65</f>
        <v/>
      </c>
      <c r="F65" s="207" t="str">
        <f ca="1">'２個別表'!$U65</f>
        <v/>
      </c>
      <c r="G65" s="207" t="str">
        <f ca="1">IF($F65=1,IF(SUM(#REF!)=0,"×","〇"),"")</f>
        <v/>
      </c>
      <c r="H65" s="207" t="str">
        <f ca="1">IF('２個別表'!$U65=1,IF('２個別表'!$Y65=1,"〇","×"),IF(AND(2&lt;='２個別表'!$Y65,'２個別表'!$Y65&lt;=5),"〇","×"))</f>
        <v>×</v>
      </c>
      <c r="I65" s="207" t="str">
        <f t="shared" ca="1" si="1"/>
        <v>×</v>
      </c>
      <c r="J65" s="183" t="str">
        <f ca="1">'２個別表'!$X65</f>
        <v/>
      </c>
      <c r="K65" s="183">
        <f ca="1">'２個別表'!$AI65</f>
        <v>0</v>
      </c>
      <c r="L65" s="183" t="str">
        <f ca="1">IF('２個別表'!$AJ65=1,1,"")</f>
        <v/>
      </c>
      <c r="M65" s="183" t="str">
        <f ca="1">IF('２個別表'!$AJ65="","",IF('２個別表'!$AJ65=1,IF(OR('２個別表'!$AK65=1,'２個別表'!$AL65=1),"〇","×")))</f>
        <v/>
      </c>
      <c r="N65" s="180" t="str">
        <f ca="1">'２個別表'!AR65</f>
        <v/>
      </c>
      <c r="O65" s="196" t="str">
        <f ca="1">IF(1&lt;='２個別表'!$F65,IF(AND(1&lt;='２個別表'!$AM65,'２個別表'!$AM65&lt;=3),1,0),"")</f>
        <v/>
      </c>
      <c r="P65" s="207">
        <f ca="1">IF($O65=1,IF(AND('２個別表'!$BD65&lt;&gt;"",AND('２個別表'!$BG65&lt;&gt;1,'２個別表'!$BH65)),0,1),0)</f>
        <v>0</v>
      </c>
      <c r="Q65" s="196">
        <f ca="1">IF('２個別表'!$BD65&lt;&gt;"",1,0)</f>
        <v>0</v>
      </c>
      <c r="R65" s="196" t="str">
        <f ca="1">IF($Q65=1,IF('２個別表'!$BG65=1,1,0),"")</f>
        <v/>
      </c>
      <c r="S65" s="196" t="str">
        <f ca="1">IF($R65=1,IF('２個別表'!$BH65&lt;&gt;"","〇","×"),"")</f>
        <v/>
      </c>
      <c r="T65" s="196" t="str">
        <f t="shared" ca="1" si="2"/>
        <v/>
      </c>
      <c r="U65" s="340">
        <f ca="1">IF('２個別表'!$BF65&gt;0,'２個別表'!$BF65,0)</f>
        <v>0</v>
      </c>
      <c r="V65" s="196">
        <f ca="1">IF('２個別表'!$BH65&lt;&gt;"",1,0)</f>
        <v>0</v>
      </c>
      <c r="W65" s="182">
        <f ca="1">IF(AND($Q65=1,$V65=1),'２個別表'!$CD65,0)</f>
        <v>0</v>
      </c>
      <c r="X65" s="195">
        <f t="shared" ca="1" si="3"/>
        <v>0</v>
      </c>
      <c r="Y65" s="196" t="str">
        <f ca="1">IF(1&lt;='２個別表'!$F65,'２個別表'!$BT65,"")</f>
        <v/>
      </c>
      <c r="Z65" s="196">
        <f ca="1">IF(1&lt;='２個別表'!$F65,'２個別表'!$CE65,0)</f>
        <v>0</v>
      </c>
      <c r="AA65" s="196">
        <f ca="1">IF(OR(0&lt;'２個別表'!$BX65,0&lt;SUM('２個別表'!$CA65:$CB65)),1,0)</f>
        <v>1</v>
      </c>
      <c r="AB65" s="183">
        <f ca="1">IF(1&lt;='２個別表'!$F65,'２個別表'!$BV65,0)</f>
        <v>0</v>
      </c>
      <c r="AC65" s="183" t="str">
        <f ca="1">IF('２個別表'!$BV65&gt;0,IF(AND('２個別表'!$BT65=1,'２個別表'!$CE65="控除不可"),'２個別表'!$BV65,IF(AND('２個別表'!$BT65=1,'２個別表'!$CE65="80%控除対象"),ROUNDUP('２個別表'!$BV65*102/110,0),IF(AND('２個別表'!$BT65=1,'２個別表'!$CE65="全額控除"),ROUNDUP('２個別表'!$BV65*100/110,0),IF(OR('２個別表'!$BT65=2,'２個別表'!$BT65=3),'２個別表'!$BV65,'２個別表'!$BV65)))),"")</f>
        <v/>
      </c>
      <c r="AD65" s="197" t="str">
        <f ca="1">IF('２個別表'!$U65=1,3,IF(AND('２個別表'!$U65=2,AND(19&lt;='２個別表'!$AM65,'２個別表'!$AM65&lt;=23)),2,IF(AND('２個別表'!$U65=2,OR(AND(1&lt;='２個別表'!$AM65,'２個別表'!$AM65&lt;=18),AND(24&lt;='２個別表'!$AM65,'２個別表'!$AM65&lt;=25))),1,"判定不能")))</f>
        <v>判定不能</v>
      </c>
      <c r="AE65" s="206">
        <f t="shared" ca="1" si="4"/>
        <v>0</v>
      </c>
      <c r="AF65" s="180" t="str">
        <f t="shared" ca="1" si="5"/>
        <v/>
      </c>
      <c r="AG65" s="183" t="str">
        <f ca="1">IF(AND($AD65=1,$U65&gt;0,$V65=1),ROUNDDOWN($AC65*1/2-'２個別表'!$CD65*1/2,0),"")</f>
        <v/>
      </c>
      <c r="AH65" s="183" t="str">
        <f t="shared" ca="1" si="25"/>
        <v/>
      </c>
      <c r="AI65" s="208" t="str">
        <f ca="1">IF(AND($AD65=1,$Q65=1),IF($AB65&gt;0,'２個別表'!$BV65-'２個別表'!$BX65-'２個別表'!$CD65-'２個別表'!$CA65-'２個別表'!$CB65-'２個別表'!$CC65,0),"")</f>
        <v/>
      </c>
      <c r="AJ65" s="198">
        <f t="shared" ca="1" si="7"/>
        <v>0</v>
      </c>
      <c r="AK65" s="194" t="str">
        <f ca="1">IF($AD65=1,IF('２個別表'!$AO65=1,1,IF('２個別表'!AO65="","",)),"")</f>
        <v/>
      </c>
      <c r="AL65" s="183" t="str">
        <f ca="1">IF($AJ65=1,IF($AK65=1,'２個別表'!BS65,""),"")</f>
        <v/>
      </c>
      <c r="AM65" s="180" t="str">
        <f t="shared" ca="1" si="8"/>
        <v/>
      </c>
      <c r="AN65" s="199" t="str">
        <f ca="1">IF($AJ65=1,IF($AK65=1,ROUNDDOWN('２個別表'!$BV65-'２個別表'!$BX65-'２個別表'!$CA65-'２個別表'!$CB65-'２個別表'!$CC65-'２個別表'!$CD65,0),""),"")</f>
        <v/>
      </c>
      <c r="AO65" s="198">
        <f t="shared" ca="1" si="0"/>
        <v>0</v>
      </c>
      <c r="AP65" s="194">
        <f t="shared" ca="1" si="9"/>
        <v>0</v>
      </c>
      <c r="AQ65" s="194">
        <f t="shared" ca="1" si="10"/>
        <v>0</v>
      </c>
      <c r="AR65" s="189">
        <f ca="1">IF('２個別表'!$AA65=1,1,0)</f>
        <v>0</v>
      </c>
      <c r="AS65" s="180" t="str">
        <f t="shared" ca="1" si="11"/>
        <v/>
      </c>
      <c r="AT65" s="180" t="str">
        <f t="shared" ca="1" si="12"/>
        <v/>
      </c>
      <c r="AU65" s="208" t="str">
        <f ca="1">IF($AD65=1,IF($AQ65=1,ROUNDDOWN('２個別表'!$BV65-'２個別表'!$BX65-'２個別表'!$CA65-'２個別表'!$CB65-'２個別表'!$CC65-'２個別表'!$CD65,0),""),"")</f>
        <v/>
      </c>
      <c r="AV65" s="350">
        <f t="shared" ca="1" si="13"/>
        <v>0</v>
      </c>
      <c r="AW65" s="360" t="str">
        <f t="shared" ca="1" si="14"/>
        <v>-</v>
      </c>
      <c r="AX65" s="206">
        <f ca="1">IF($AD65=2,IF('２個別表'!$BQ65=1,1,0),0)</f>
        <v>0</v>
      </c>
      <c r="AY65" s="189" t="str">
        <f t="shared" ca="1" si="15"/>
        <v/>
      </c>
      <c r="AZ65" s="368" t="str">
        <f ca="1">IF(AND($AD65=2,$AX65=1),'２個別表'!$BV65-('２個別表'!$BX65+'２個別表'!$CA65+'２個別表'!$CB65+'２個別表'!$CC65+'２個別表'!$CD65),"")</f>
        <v/>
      </c>
      <c r="BA65" s="206">
        <f ca="1">IF($AD65=2,IF('２個別表'!$BQ65&lt;&gt;1,1,0),0)</f>
        <v>0</v>
      </c>
      <c r="BB65" s="363">
        <f t="shared" ca="1" si="16"/>
        <v>0</v>
      </c>
      <c r="BC65" s="183" t="str">
        <f ca="1">IF(AND($AD65=2,$BA65=1),'２個別表'!$BR65,"")</f>
        <v/>
      </c>
      <c r="BD65" s="183" t="str">
        <f t="shared" ca="1" si="17"/>
        <v/>
      </c>
      <c r="BE65" s="183" t="str">
        <f ca="1">IF(AND($AD65=2,$BA65=1),'２個別表'!$BU65-('２個別表'!$BX65+'２個別表'!$CA65+'２個別表'!$CB65+'２個別表'!$CC65+'２個別表'!$CD65),"")</f>
        <v/>
      </c>
      <c r="BF65" s="183" t="str">
        <f ca="1">IF(AND($AD65=2,$BA65=1),'２個別表'!$CA65+'２個別表'!$CB65,"")</f>
        <v/>
      </c>
      <c r="BG65" s="365" t="str">
        <f ca="1">IF($BB65=1,IF(SUM('２個別表'!$BW65,'２個別表'!$CD65*0.5)&lt;='２個別表'!$BV65*0.5,"〇","×"),"")</f>
        <v/>
      </c>
      <c r="BH65" s="364">
        <f t="shared" ca="1" si="18"/>
        <v>0</v>
      </c>
      <c r="BI65" s="207" t="str">
        <f ca="1">IF($AD65=2,IF($AX65=1,IF('２個別表'!$AM65=23,"〇","×"),IF(OR('２個別表'!$AM65&lt;19,'２個別表'!$AM65&gt;23),"",IF($BH65&lt;='２個別表'!$BR65,"〇","×"))),"-")</f>
        <v>-</v>
      </c>
      <c r="BJ65" s="373" t="str">
        <f t="shared" ca="1" si="19"/>
        <v>-</v>
      </c>
      <c r="BK65" s="206">
        <f t="shared" ca="1" si="20"/>
        <v>0</v>
      </c>
      <c r="BL65" s="207" t="str">
        <f ca="1">IF($AD65=3,IF(1&lt;='２個別表'!$F65,IF('２個別表'!$U65=1,"〇","×"),""),"")</f>
        <v/>
      </c>
      <c r="BM65" s="185" t="str">
        <f ca="1">IF(AD65=3,IF(AND(OR('２個別表'!BD65="附帯施設",AND(1&lt;='２個別表'!AM65,'２個別表'!AM65&lt;=3)),'２個別表'!BK65&lt;&gt;"",'２個別表'!BL65&lt;&gt;""),1,IF(AND(OR('２個別表'!BD65="附帯施設",AND(1&lt;='２個別表'!AM65,'２個別表'!AM65&lt;=3)),OR('２個別表'!BK65="",'２個別表'!BL65="")),"×",0)),"")</f>
        <v/>
      </c>
      <c r="BN65" s="207" t="str">
        <f ca="1">IF($AD65=3,IF('２個別表'!$BV65&gt;=500000,"〇","×"),"")</f>
        <v/>
      </c>
      <c r="BO65" s="180" t="str">
        <f ca="1">IF(AD65=3,'２個別表'!BW65,"")</f>
        <v/>
      </c>
      <c r="BP65" s="180" t="str">
        <f ca="1">IF(AD65=3,IF(COUNTIF('２個別表'!$X$11:'２個別表'!X65,'２個別表'!X65)=1,BO65,SUMIF('２個別表'!$X$11:$X$239,'２個別表'!X65,$BO$11:$BO$239)),"")</f>
        <v/>
      </c>
      <c r="BQ65" s="189" t="str">
        <f t="shared" ca="1" si="26"/>
        <v/>
      </c>
      <c r="BR65" s="183" t="str">
        <f t="shared" ca="1" si="22"/>
        <v/>
      </c>
      <c r="BS65" s="427" t="str">
        <f ca="1">IF($AD65=3,'２個別表'!$BV65-('２個別表'!$BX65+'２個別表'!$CA65+'２個別表'!$CB65+'２個別表'!$CC65+'２個別表'!$CD65),"")</f>
        <v/>
      </c>
      <c r="BT65" s="430">
        <f t="shared" ca="1" si="27"/>
        <v>0</v>
      </c>
      <c r="BU65" s="424" t="str">
        <f t="shared" ca="1" si="23"/>
        <v/>
      </c>
    </row>
    <row r="66" spans="2:73" x14ac:dyDescent="0.15">
      <c r="B66" s="198">
        <f>'２個別表'!O66</f>
        <v>0</v>
      </c>
      <c r="C66" s="183" t="str">
        <f>'２個別表'!$P66</f>
        <v>石川県</v>
      </c>
      <c r="D66" s="183" t="str">
        <f ca="1">'２個別表'!$Q66</f>
        <v/>
      </c>
      <c r="E66" s="183" t="str">
        <f ca="1">'２個別表'!$R66</f>
        <v/>
      </c>
      <c r="F66" s="207" t="str">
        <f ca="1">'２個別表'!$U66</f>
        <v/>
      </c>
      <c r="G66" s="207" t="str">
        <f ca="1">IF($F66=1,IF(SUM(#REF!)=0,"×","〇"),"")</f>
        <v/>
      </c>
      <c r="H66" s="207" t="str">
        <f ca="1">IF('２個別表'!$U66=1,IF('２個別表'!$Y66=1,"〇","×"),IF(AND(2&lt;='２個別表'!$Y66,'２個別表'!$Y66&lt;=5),"〇","×"))</f>
        <v>×</v>
      </c>
      <c r="I66" s="207" t="str">
        <f t="shared" ca="1" si="1"/>
        <v>×</v>
      </c>
      <c r="J66" s="183" t="str">
        <f ca="1">'２個別表'!$X66</f>
        <v/>
      </c>
      <c r="K66" s="183">
        <f ca="1">'２個別表'!$AI66</f>
        <v>0</v>
      </c>
      <c r="L66" s="183" t="str">
        <f ca="1">IF('２個別表'!$AJ66=1,1,"")</f>
        <v/>
      </c>
      <c r="M66" s="183" t="str">
        <f ca="1">IF('２個別表'!$AJ66="","",IF('２個別表'!$AJ66=1,IF(OR('２個別表'!$AK66=1,'２個別表'!$AL66=1),"〇","×")))</f>
        <v/>
      </c>
      <c r="N66" s="180" t="str">
        <f ca="1">'２個別表'!AR66</f>
        <v/>
      </c>
      <c r="O66" s="196" t="str">
        <f ca="1">IF(1&lt;='２個別表'!$F66,IF(AND(1&lt;='２個別表'!$AM66,'２個別表'!$AM66&lt;=3),1,0),"")</f>
        <v/>
      </c>
      <c r="P66" s="207">
        <f ca="1">IF($O66=1,IF(AND('２個別表'!$BD66&lt;&gt;"",AND('２個別表'!$BG66&lt;&gt;1,'２個別表'!$BH66)),0,1),0)</f>
        <v>0</v>
      </c>
      <c r="Q66" s="196">
        <f ca="1">IF('２個別表'!$BD66&lt;&gt;"",1,0)</f>
        <v>0</v>
      </c>
      <c r="R66" s="196" t="str">
        <f ca="1">IF($Q66=1,IF('２個別表'!$BG66=1,1,0),"")</f>
        <v/>
      </c>
      <c r="S66" s="196" t="str">
        <f ca="1">IF($R66=1,IF('２個別表'!$BH66&lt;&gt;"","〇","×"),"")</f>
        <v/>
      </c>
      <c r="T66" s="196" t="str">
        <f t="shared" ca="1" si="2"/>
        <v/>
      </c>
      <c r="U66" s="340">
        <f ca="1">IF('２個別表'!$BF66&gt;0,'２個別表'!$BF66,0)</f>
        <v>0</v>
      </c>
      <c r="V66" s="196">
        <f ca="1">IF('２個別表'!$BH66&lt;&gt;"",1,0)</f>
        <v>0</v>
      </c>
      <c r="W66" s="182">
        <f ca="1">IF(AND($Q66=1,$V66=1),'２個別表'!$CD66,0)</f>
        <v>0</v>
      </c>
      <c r="X66" s="195">
        <f t="shared" ca="1" si="3"/>
        <v>0</v>
      </c>
      <c r="Y66" s="196" t="str">
        <f ca="1">IF(1&lt;='２個別表'!$F66,'２個別表'!$BT66,"")</f>
        <v/>
      </c>
      <c r="Z66" s="196">
        <f ca="1">IF(1&lt;='２個別表'!$F66,'２個別表'!$CE66,0)</f>
        <v>0</v>
      </c>
      <c r="AA66" s="196">
        <f ca="1">IF(OR(0&lt;'２個別表'!$BX66,0&lt;SUM('２個別表'!$CA66:$CB66)),1,0)</f>
        <v>1</v>
      </c>
      <c r="AB66" s="183">
        <f ca="1">IF(1&lt;='２個別表'!$F66,'２個別表'!$BV66,0)</f>
        <v>0</v>
      </c>
      <c r="AC66" s="183" t="str">
        <f ca="1">IF('２個別表'!$BV66&gt;0,IF(AND('２個別表'!$BT66=1,'２個別表'!$CE66="控除不可"),'２個別表'!$BV66,IF(AND('２個別表'!$BT66=1,'２個別表'!$CE66="80%控除対象"),ROUNDUP('２個別表'!$BV66*102/110,0),IF(AND('２個別表'!$BT66=1,'２個別表'!$CE66="全額控除"),ROUNDUP('２個別表'!$BV66*100/110,0),IF(OR('２個別表'!$BT66=2,'２個別表'!$BT66=3),'２個別表'!$BV66,'２個別表'!$BV66)))),"")</f>
        <v/>
      </c>
      <c r="AD66" s="197" t="str">
        <f ca="1">IF('２個別表'!$U66=1,3,IF(AND('２個別表'!$U66=2,AND(19&lt;='２個別表'!$AM66,'２個別表'!$AM66&lt;=23)),2,IF(AND('２個別表'!$U66=2,OR(AND(1&lt;='２個別表'!$AM66,'２個別表'!$AM66&lt;=18),AND(24&lt;='２個別表'!$AM66,'２個別表'!$AM66&lt;=25))),1,"判定不能")))</f>
        <v>判定不能</v>
      </c>
      <c r="AE66" s="206">
        <f t="shared" ca="1" si="4"/>
        <v>0</v>
      </c>
      <c r="AF66" s="180" t="str">
        <f t="shared" ca="1" si="5"/>
        <v/>
      </c>
      <c r="AG66" s="183" t="str">
        <f ca="1">IF(AND($AD66=1,$U66&gt;0,$V66=1),ROUNDDOWN($AC66*1/2-'２個別表'!$CD66*1/2,0),"")</f>
        <v/>
      </c>
      <c r="AH66" s="183" t="str">
        <f t="shared" ca="1" si="25"/>
        <v/>
      </c>
      <c r="AI66" s="208" t="str">
        <f ca="1">IF(AND($AD66=1,$Q66=1),IF($AB66&gt;0,'２個別表'!$BV66-'２個別表'!$BX66-'２個別表'!$CD66-'２個別表'!$CA66-'２個別表'!$CB66-'２個別表'!$CC66,0),"")</f>
        <v/>
      </c>
      <c r="AJ66" s="198">
        <f t="shared" ca="1" si="7"/>
        <v>0</v>
      </c>
      <c r="AK66" s="194" t="str">
        <f ca="1">IF($AD66=1,IF('２個別表'!$AO66=1,1,IF('２個別表'!AO66="","",)),"")</f>
        <v/>
      </c>
      <c r="AL66" s="183" t="str">
        <f ca="1">IF($AJ66=1,IF($AK66=1,'２個別表'!BS66,""),"")</f>
        <v/>
      </c>
      <c r="AM66" s="180" t="str">
        <f t="shared" ca="1" si="8"/>
        <v/>
      </c>
      <c r="AN66" s="199" t="str">
        <f ca="1">IF($AJ66=1,IF($AK66=1,ROUNDDOWN('２個別表'!$BV66-'２個別表'!$BX66-'２個別表'!$CA66-'２個別表'!$CB66-'２個別表'!$CC66-'２個別表'!$CD66,0),""),"")</f>
        <v/>
      </c>
      <c r="AO66" s="198">
        <f t="shared" ca="1" si="0"/>
        <v>0</v>
      </c>
      <c r="AP66" s="194">
        <f t="shared" ca="1" si="9"/>
        <v>0</v>
      </c>
      <c r="AQ66" s="194">
        <f t="shared" ca="1" si="10"/>
        <v>0</v>
      </c>
      <c r="AR66" s="189">
        <f ca="1">IF('２個別表'!$AA66=1,1,0)</f>
        <v>0</v>
      </c>
      <c r="AS66" s="180" t="str">
        <f t="shared" ca="1" si="11"/>
        <v/>
      </c>
      <c r="AT66" s="180" t="str">
        <f t="shared" ca="1" si="12"/>
        <v/>
      </c>
      <c r="AU66" s="208" t="str">
        <f ca="1">IF($AD66=1,IF($AQ66=1,ROUNDDOWN('２個別表'!$BV66-'２個別表'!$BX66-'２個別表'!$CA66-'２個別表'!$CB66-'２個別表'!$CC66-'２個別表'!$CD66,0),""),"")</f>
        <v/>
      </c>
      <c r="AV66" s="350">
        <f t="shared" ca="1" si="13"/>
        <v>0</v>
      </c>
      <c r="AW66" s="360" t="str">
        <f t="shared" ca="1" si="14"/>
        <v>-</v>
      </c>
      <c r="AX66" s="206">
        <f ca="1">IF($AD66=2,IF('２個別表'!$BQ66=1,1,0),0)</f>
        <v>0</v>
      </c>
      <c r="AY66" s="189" t="str">
        <f t="shared" ca="1" si="15"/>
        <v/>
      </c>
      <c r="AZ66" s="368" t="str">
        <f ca="1">IF(AND($AD66=2,$AX66=1),'２個別表'!$BV66-('２個別表'!$BX66+'２個別表'!$CA66+'２個別表'!$CB66+'２個別表'!$CC66+'２個別表'!$CD66),"")</f>
        <v/>
      </c>
      <c r="BA66" s="206">
        <f ca="1">IF($AD66=2,IF('２個別表'!$BQ66&lt;&gt;1,1,0),0)</f>
        <v>0</v>
      </c>
      <c r="BB66" s="363">
        <f t="shared" ca="1" si="16"/>
        <v>0</v>
      </c>
      <c r="BC66" s="183" t="str">
        <f ca="1">IF(AND($AD66=2,$BA66=1),'２個別表'!$BR66,"")</f>
        <v/>
      </c>
      <c r="BD66" s="183" t="str">
        <f t="shared" ca="1" si="17"/>
        <v/>
      </c>
      <c r="BE66" s="183" t="str">
        <f ca="1">IF(AND($AD66=2,$BA66=1),'２個別表'!$BU66-('２個別表'!$BX66+'２個別表'!$CA66+'２個別表'!$CB66+'２個別表'!$CC66+'２個別表'!$CD66),"")</f>
        <v/>
      </c>
      <c r="BF66" s="183" t="str">
        <f ca="1">IF(AND($AD66=2,$BA66=1),'２個別表'!$CA66+'２個別表'!$CB66,"")</f>
        <v/>
      </c>
      <c r="BG66" s="365" t="str">
        <f ca="1">IF($BB66=1,IF(SUM('２個別表'!$BW66,'２個別表'!$CD66*0.5)&lt;='２個別表'!$BV66*0.5,"〇","×"),"")</f>
        <v/>
      </c>
      <c r="BH66" s="364">
        <f t="shared" ca="1" si="18"/>
        <v>0</v>
      </c>
      <c r="BI66" s="207" t="str">
        <f ca="1">IF($AD66=2,IF($AX66=1,IF('２個別表'!$AM66=23,"〇","×"),IF(OR('２個別表'!$AM66&lt;19,'２個別表'!$AM66&gt;23),"",IF($BH66&lt;='２個別表'!$BR66,"〇","×"))),"-")</f>
        <v>-</v>
      </c>
      <c r="BJ66" s="373" t="str">
        <f t="shared" ca="1" si="19"/>
        <v>-</v>
      </c>
      <c r="BK66" s="206">
        <f t="shared" ca="1" si="20"/>
        <v>0</v>
      </c>
      <c r="BL66" s="207" t="str">
        <f ca="1">IF($AD66=3,IF(1&lt;='２個別表'!$F66,IF('２個別表'!$U66=1,"〇","×"),""),"")</f>
        <v/>
      </c>
      <c r="BM66" s="185" t="str">
        <f ca="1">IF(AD66=3,IF(AND(OR('２個別表'!BD66="附帯施設",AND(1&lt;='２個別表'!AM66,'２個別表'!AM66&lt;=3)),'２個別表'!BK66&lt;&gt;"",'２個別表'!BL66&lt;&gt;""),1,IF(AND(OR('２個別表'!BD66="附帯施設",AND(1&lt;='２個別表'!AM66,'２個別表'!AM66&lt;=3)),OR('２個別表'!BK66="",'２個別表'!BL66="")),"×",0)),"")</f>
        <v/>
      </c>
      <c r="BN66" s="207" t="str">
        <f ca="1">IF($AD66=3,IF('２個別表'!$BV66&gt;=500000,"〇","×"),"")</f>
        <v/>
      </c>
      <c r="BO66" s="180" t="str">
        <f ca="1">IF(AD66=3,'２個別表'!BW66,"")</f>
        <v/>
      </c>
      <c r="BP66" s="180" t="str">
        <f ca="1">IF(AD66=3,IF(COUNTIF('２個別表'!$X$11:'２個別表'!X66,'２個別表'!X66)=1,BO66,SUMIF('２個別表'!$X$11:$X$239,'２個別表'!X66,$BO$11:$BO$239)),"")</f>
        <v/>
      </c>
      <c r="BQ66" s="189" t="str">
        <f t="shared" ca="1" si="26"/>
        <v/>
      </c>
      <c r="BR66" s="183" t="str">
        <f t="shared" ca="1" si="22"/>
        <v/>
      </c>
      <c r="BS66" s="427" t="str">
        <f ca="1">IF($AD66=3,'２個別表'!$BV66-('２個別表'!$BX66+'２個別表'!$CA66+'２個別表'!$CB66+'２個別表'!$CC66+'２個別表'!$CD66),"")</f>
        <v/>
      </c>
      <c r="BT66" s="430">
        <f t="shared" ca="1" si="27"/>
        <v>0</v>
      </c>
      <c r="BU66" s="424" t="str">
        <f t="shared" ca="1" si="23"/>
        <v/>
      </c>
    </row>
    <row r="67" spans="2:73" x14ac:dyDescent="0.15">
      <c r="B67" s="198">
        <f>'２個別表'!O67</f>
        <v>0</v>
      </c>
      <c r="C67" s="183" t="str">
        <f>'２個別表'!$P67</f>
        <v>石川県</v>
      </c>
      <c r="D67" s="183" t="str">
        <f ca="1">'２個別表'!$Q67</f>
        <v/>
      </c>
      <c r="E67" s="183" t="str">
        <f ca="1">'２個別表'!$R67</f>
        <v/>
      </c>
      <c r="F67" s="207" t="str">
        <f ca="1">'２個別表'!$U67</f>
        <v/>
      </c>
      <c r="G67" s="207" t="str">
        <f ca="1">IF($F67=1,IF(SUM(#REF!)=0,"×","〇"),"")</f>
        <v/>
      </c>
      <c r="H67" s="207" t="str">
        <f ca="1">IF('２個別表'!$U67=1,IF('２個別表'!$Y67=1,"〇","×"),IF(AND(2&lt;='２個別表'!$Y67,'２個別表'!$Y67&lt;=5),"〇","×"))</f>
        <v>×</v>
      </c>
      <c r="I67" s="207" t="str">
        <f t="shared" ca="1" si="1"/>
        <v>×</v>
      </c>
      <c r="J67" s="183" t="str">
        <f ca="1">'２個別表'!$X67</f>
        <v/>
      </c>
      <c r="K67" s="183">
        <f ca="1">'２個別表'!$AI67</f>
        <v>0</v>
      </c>
      <c r="L67" s="183" t="str">
        <f ca="1">IF('２個別表'!$AJ67=1,1,"")</f>
        <v/>
      </c>
      <c r="M67" s="183" t="str">
        <f ca="1">IF('２個別表'!$AJ67="","",IF('２個別表'!$AJ67=1,IF(OR('２個別表'!$AK67=1,'２個別表'!$AL67=1),"〇","×")))</f>
        <v/>
      </c>
      <c r="N67" s="180" t="str">
        <f ca="1">'２個別表'!AR67</f>
        <v/>
      </c>
      <c r="O67" s="196" t="str">
        <f ca="1">IF(1&lt;='２個別表'!$F67,IF(AND(1&lt;='２個別表'!$AM67,'２個別表'!$AM67&lt;=3),1,0),"")</f>
        <v/>
      </c>
      <c r="P67" s="207">
        <f ca="1">IF($O67=1,IF(AND('２個別表'!$BD67&lt;&gt;"",AND('２個別表'!$BG67&lt;&gt;1,'２個別表'!$BH67)),0,1),0)</f>
        <v>0</v>
      </c>
      <c r="Q67" s="196">
        <f ca="1">IF('２個別表'!$BD67&lt;&gt;"",1,0)</f>
        <v>0</v>
      </c>
      <c r="R67" s="196" t="str">
        <f ca="1">IF($Q67=1,IF('２個別表'!$BG67=1,1,0),"")</f>
        <v/>
      </c>
      <c r="S67" s="196" t="str">
        <f ca="1">IF($R67=1,IF('２個別表'!$BH67&lt;&gt;"","〇","×"),"")</f>
        <v/>
      </c>
      <c r="T67" s="196" t="str">
        <f t="shared" ca="1" si="2"/>
        <v/>
      </c>
      <c r="U67" s="340">
        <f ca="1">IF('２個別表'!$BF67&gt;0,'２個別表'!$BF67,0)</f>
        <v>0</v>
      </c>
      <c r="V67" s="196">
        <f ca="1">IF('２個別表'!$BH67&lt;&gt;"",1,0)</f>
        <v>0</v>
      </c>
      <c r="W67" s="182">
        <f ca="1">IF(AND($Q67=1,$V67=1),'２個別表'!$CD67,0)</f>
        <v>0</v>
      </c>
      <c r="X67" s="195">
        <f t="shared" ca="1" si="3"/>
        <v>0</v>
      </c>
      <c r="Y67" s="196" t="str">
        <f ca="1">IF(1&lt;='２個別表'!$F67,'２個別表'!$BT67,"")</f>
        <v/>
      </c>
      <c r="Z67" s="196">
        <f ca="1">IF(1&lt;='２個別表'!$F67,'２個別表'!$CE67,0)</f>
        <v>0</v>
      </c>
      <c r="AA67" s="196">
        <f ca="1">IF(OR(0&lt;'２個別表'!$BX67,0&lt;SUM('２個別表'!$CA67:$CB67)),1,0)</f>
        <v>1</v>
      </c>
      <c r="AB67" s="183">
        <f ca="1">IF(1&lt;='２個別表'!$F67,'２個別表'!$BV67,0)</f>
        <v>0</v>
      </c>
      <c r="AC67" s="183" t="str">
        <f ca="1">IF('２個別表'!$BV67&gt;0,IF(AND('２個別表'!$BT67=1,'２個別表'!$CE67="控除不可"),'２個別表'!$BV67,IF(AND('２個別表'!$BT67=1,'２個別表'!$CE67="80%控除対象"),ROUNDUP('２個別表'!$BV67*102/110,0),IF(AND('２個別表'!$BT67=1,'２個別表'!$CE67="全額控除"),ROUNDUP('２個別表'!$BV67*100/110,0),IF(OR('２個別表'!$BT67=2,'２個別表'!$BT67=3),'２個別表'!$BV67,'２個別表'!$BV67)))),"")</f>
        <v/>
      </c>
      <c r="AD67" s="197" t="str">
        <f ca="1">IF('２個別表'!$U67=1,3,IF(AND('２個別表'!$U67=2,AND(19&lt;='２個別表'!$AM67,'２個別表'!$AM67&lt;=23)),2,IF(AND('２個別表'!$U67=2,OR(AND(1&lt;='２個別表'!$AM67,'２個別表'!$AM67&lt;=18),AND(24&lt;='２個別表'!$AM67,'２個別表'!$AM67&lt;=25))),1,"判定不能")))</f>
        <v>判定不能</v>
      </c>
      <c r="AE67" s="206">
        <f t="shared" ca="1" si="4"/>
        <v>0</v>
      </c>
      <c r="AF67" s="180" t="str">
        <f t="shared" ca="1" si="5"/>
        <v/>
      </c>
      <c r="AG67" s="183" t="str">
        <f ca="1">IF(AND($AD67=1,$U67&gt;0,$V67=1),ROUNDDOWN($AC67*1/2-'２個別表'!$CD67*1/2,0),"")</f>
        <v/>
      </c>
      <c r="AH67" s="183" t="str">
        <f t="shared" ca="1" si="25"/>
        <v/>
      </c>
      <c r="AI67" s="208" t="str">
        <f ca="1">IF(AND($AD67=1,$Q67=1),IF($AB67&gt;0,'２個別表'!$BV67-'２個別表'!$BX67-'２個別表'!$CD67-'２個別表'!$CA67-'２個別表'!$CB67-'２個別表'!$CC67,0),"")</f>
        <v/>
      </c>
      <c r="AJ67" s="198">
        <f t="shared" ca="1" si="7"/>
        <v>0</v>
      </c>
      <c r="AK67" s="194" t="str">
        <f ca="1">IF($AD67=1,IF('２個別表'!$AO67=1,1,IF('２個別表'!AO67="","",)),"")</f>
        <v/>
      </c>
      <c r="AL67" s="183" t="str">
        <f ca="1">IF($AJ67=1,IF($AK67=1,'２個別表'!BS67,""),"")</f>
        <v/>
      </c>
      <c r="AM67" s="180" t="str">
        <f t="shared" ca="1" si="8"/>
        <v/>
      </c>
      <c r="AN67" s="199" t="str">
        <f ca="1">IF($AJ67=1,IF($AK67=1,ROUNDDOWN('２個別表'!$BV67-'２個別表'!$BX67-'２個別表'!$CA67-'２個別表'!$CB67-'２個別表'!$CC67-'２個別表'!$CD67,0),""),"")</f>
        <v/>
      </c>
      <c r="AO67" s="198">
        <f t="shared" ca="1" si="0"/>
        <v>0</v>
      </c>
      <c r="AP67" s="194">
        <f t="shared" ca="1" si="9"/>
        <v>0</v>
      </c>
      <c r="AQ67" s="194">
        <f t="shared" ca="1" si="10"/>
        <v>0</v>
      </c>
      <c r="AR67" s="189">
        <f ca="1">IF('２個別表'!$AA67=1,1,0)</f>
        <v>0</v>
      </c>
      <c r="AS67" s="180" t="str">
        <f t="shared" ca="1" si="11"/>
        <v/>
      </c>
      <c r="AT67" s="180" t="str">
        <f t="shared" ca="1" si="12"/>
        <v/>
      </c>
      <c r="AU67" s="208" t="str">
        <f ca="1">IF($AD67=1,IF($AQ67=1,ROUNDDOWN('２個別表'!$BV67-'２個別表'!$BX67-'２個別表'!$CA67-'２個別表'!$CB67-'２個別表'!$CC67-'２個別表'!$CD67,0),""),"")</f>
        <v/>
      </c>
      <c r="AV67" s="350">
        <f t="shared" ca="1" si="13"/>
        <v>0</v>
      </c>
      <c r="AW67" s="360" t="str">
        <f t="shared" ca="1" si="14"/>
        <v>-</v>
      </c>
      <c r="AX67" s="206">
        <f ca="1">IF($AD67=2,IF('２個別表'!$BQ67=1,1,0),0)</f>
        <v>0</v>
      </c>
      <c r="AY67" s="189" t="str">
        <f t="shared" ca="1" si="15"/>
        <v/>
      </c>
      <c r="AZ67" s="368" t="str">
        <f ca="1">IF(AND($AD67=2,$AX67=1),'２個別表'!$BV67-('２個別表'!$BX67+'２個別表'!$CA67+'２個別表'!$CB67+'２個別表'!$CC67+'２個別表'!$CD67),"")</f>
        <v/>
      </c>
      <c r="BA67" s="206">
        <f ca="1">IF($AD67=2,IF('２個別表'!$BQ67&lt;&gt;1,1,0),0)</f>
        <v>0</v>
      </c>
      <c r="BB67" s="363">
        <f t="shared" ca="1" si="16"/>
        <v>0</v>
      </c>
      <c r="BC67" s="183" t="str">
        <f ca="1">IF(AND($AD67=2,$BA67=1),'２個別表'!$BR67,"")</f>
        <v/>
      </c>
      <c r="BD67" s="183" t="str">
        <f t="shared" ca="1" si="17"/>
        <v/>
      </c>
      <c r="BE67" s="183" t="str">
        <f ca="1">IF(AND($AD67=2,$BA67=1),'２個別表'!$BU67-('２個別表'!$BX67+'２個別表'!$CA67+'２個別表'!$CB67+'２個別表'!$CC67+'２個別表'!$CD67),"")</f>
        <v/>
      </c>
      <c r="BF67" s="183" t="str">
        <f ca="1">IF(AND($AD67=2,$BA67=1),'２個別表'!$CA67+'２個別表'!$CB67,"")</f>
        <v/>
      </c>
      <c r="BG67" s="365" t="str">
        <f ca="1">IF($BB67=1,IF(SUM('２個別表'!$BW67,'２個別表'!$CD67*0.5)&lt;='２個別表'!$BV67*0.5,"〇","×"),"")</f>
        <v/>
      </c>
      <c r="BH67" s="364">
        <f t="shared" ca="1" si="18"/>
        <v>0</v>
      </c>
      <c r="BI67" s="207" t="str">
        <f ca="1">IF($AD67=2,IF($AX67=1,IF('２個別表'!$AM67=23,"〇","×"),IF(OR('２個別表'!$AM67&lt;19,'２個別表'!$AM67&gt;23),"",IF($BH67&lt;='２個別表'!$BR67,"〇","×"))),"-")</f>
        <v>-</v>
      </c>
      <c r="BJ67" s="373" t="str">
        <f t="shared" ca="1" si="19"/>
        <v>-</v>
      </c>
      <c r="BK67" s="206">
        <f t="shared" ca="1" si="20"/>
        <v>0</v>
      </c>
      <c r="BL67" s="207" t="str">
        <f ca="1">IF($AD67=3,IF(1&lt;='２個別表'!$F67,IF('２個別表'!$U67=1,"〇","×"),""),"")</f>
        <v/>
      </c>
      <c r="BM67" s="185" t="str">
        <f ca="1">IF(AD67=3,IF(AND(OR('２個別表'!BD67="附帯施設",AND(1&lt;='２個別表'!AM67,'２個別表'!AM67&lt;=3)),'２個別表'!BK67&lt;&gt;"",'２個別表'!BL67&lt;&gt;""),1,IF(AND(OR('２個別表'!BD67="附帯施設",AND(1&lt;='２個別表'!AM67,'２個別表'!AM67&lt;=3)),OR('２個別表'!BK67="",'２個別表'!BL67="")),"×",0)),"")</f>
        <v/>
      </c>
      <c r="BN67" s="207" t="str">
        <f ca="1">IF($AD67=3,IF('２個別表'!$BV67&gt;=500000,"〇","×"),"")</f>
        <v/>
      </c>
      <c r="BO67" s="180" t="str">
        <f ca="1">IF(AD67=3,'２個別表'!BW67,"")</f>
        <v/>
      </c>
      <c r="BP67" s="180" t="str">
        <f ca="1">IF(AD67=3,IF(COUNTIF('２個別表'!$X$11:'２個別表'!X67,'２個別表'!X67)=1,BO67,SUMIF('２個別表'!$X$11:$X$239,'２個別表'!X67,$BO$11:$BO$239)),"")</f>
        <v/>
      </c>
      <c r="BQ67" s="189" t="str">
        <f t="shared" ca="1" si="26"/>
        <v/>
      </c>
      <c r="BR67" s="183" t="str">
        <f t="shared" ca="1" si="22"/>
        <v/>
      </c>
      <c r="BS67" s="427" t="str">
        <f ca="1">IF($AD67=3,'２個別表'!$BV67-('２個別表'!$BX67+'２個別表'!$CA67+'２個別表'!$CB67+'２個別表'!$CC67+'２個別表'!$CD67),"")</f>
        <v/>
      </c>
      <c r="BT67" s="430">
        <f t="shared" ca="1" si="27"/>
        <v>0</v>
      </c>
      <c r="BU67" s="424" t="str">
        <f t="shared" ca="1" si="23"/>
        <v/>
      </c>
    </row>
    <row r="68" spans="2:73" x14ac:dyDescent="0.15">
      <c r="B68" s="198">
        <f>'２個別表'!O68</f>
        <v>0</v>
      </c>
      <c r="C68" s="183" t="str">
        <f>'２個別表'!$P68</f>
        <v>石川県</v>
      </c>
      <c r="D68" s="183" t="str">
        <f ca="1">'２個別表'!$Q68</f>
        <v/>
      </c>
      <c r="E68" s="183" t="str">
        <f ca="1">'２個別表'!$R68</f>
        <v/>
      </c>
      <c r="F68" s="207" t="str">
        <f ca="1">'２個別表'!$U68</f>
        <v/>
      </c>
      <c r="G68" s="207" t="str">
        <f ca="1">IF($F68=1,IF(SUM(#REF!)=0,"×","〇"),"")</f>
        <v/>
      </c>
      <c r="H68" s="207" t="str">
        <f ca="1">IF('２個別表'!$U68=1,IF('２個別表'!$Y68=1,"〇","×"),IF(AND(2&lt;='２個別表'!$Y68,'２個別表'!$Y68&lt;=5),"〇","×"))</f>
        <v>×</v>
      </c>
      <c r="I68" s="207" t="str">
        <f t="shared" ca="1" si="1"/>
        <v>×</v>
      </c>
      <c r="J68" s="183" t="str">
        <f ca="1">'２個別表'!$X68</f>
        <v/>
      </c>
      <c r="K68" s="183">
        <f ca="1">'２個別表'!$AI68</f>
        <v>0</v>
      </c>
      <c r="L68" s="183" t="str">
        <f ca="1">IF('２個別表'!$AJ68=1,1,"")</f>
        <v/>
      </c>
      <c r="M68" s="183" t="str">
        <f ca="1">IF('２個別表'!$AJ68="","",IF('２個別表'!$AJ68=1,IF(OR('２個別表'!$AK68=1,'２個別表'!$AL68=1),"〇","×")))</f>
        <v/>
      </c>
      <c r="N68" s="180" t="str">
        <f ca="1">'２個別表'!AR68</f>
        <v/>
      </c>
      <c r="O68" s="196" t="str">
        <f ca="1">IF(1&lt;='２個別表'!$F68,IF(AND(1&lt;='２個別表'!$AM68,'２個別表'!$AM68&lt;=3),1,0),"")</f>
        <v/>
      </c>
      <c r="P68" s="207">
        <f ca="1">IF($O68=1,IF(AND('２個別表'!$BD68&lt;&gt;"",AND('２個別表'!$BG68&lt;&gt;1,'２個別表'!$BH68)),0,1),0)</f>
        <v>0</v>
      </c>
      <c r="Q68" s="196">
        <f ca="1">IF('２個別表'!$BD68&lt;&gt;"",1,0)</f>
        <v>0</v>
      </c>
      <c r="R68" s="196" t="str">
        <f ca="1">IF($Q68=1,IF('２個別表'!$BG68=1,1,0),"")</f>
        <v/>
      </c>
      <c r="S68" s="196" t="str">
        <f ca="1">IF($R68=1,IF('２個別表'!$BH68&lt;&gt;"","〇","×"),"")</f>
        <v/>
      </c>
      <c r="T68" s="196" t="str">
        <f t="shared" ca="1" si="2"/>
        <v/>
      </c>
      <c r="U68" s="340">
        <f ca="1">IF('２個別表'!$BF68&gt;0,'２個別表'!$BF68,0)</f>
        <v>0</v>
      </c>
      <c r="V68" s="196">
        <f ca="1">IF('２個別表'!$BH68&lt;&gt;"",1,0)</f>
        <v>0</v>
      </c>
      <c r="W68" s="182">
        <f ca="1">IF(AND($Q68=1,$V68=1),'２個別表'!$CD68,0)</f>
        <v>0</v>
      </c>
      <c r="X68" s="195">
        <f t="shared" ca="1" si="3"/>
        <v>0</v>
      </c>
      <c r="Y68" s="196" t="str">
        <f ca="1">IF(1&lt;='２個別表'!$F68,'２個別表'!$BT68,"")</f>
        <v/>
      </c>
      <c r="Z68" s="196">
        <f ca="1">IF(1&lt;='２個別表'!$F68,'２個別表'!$CE68,0)</f>
        <v>0</v>
      </c>
      <c r="AA68" s="196">
        <f ca="1">IF(OR(0&lt;'２個別表'!$BX68,0&lt;SUM('２個別表'!$CA68:$CB68)),1,0)</f>
        <v>1</v>
      </c>
      <c r="AB68" s="183">
        <f ca="1">IF(1&lt;='２個別表'!$F68,'２個別表'!$BV68,0)</f>
        <v>0</v>
      </c>
      <c r="AC68" s="183" t="str">
        <f ca="1">IF('２個別表'!$BV68&gt;0,IF(AND('２個別表'!$BT68=1,'２個別表'!$CE68="控除不可"),'２個別表'!$BV68,IF(AND('２個別表'!$BT68=1,'２個別表'!$CE68="80%控除対象"),ROUNDUP('２個別表'!$BV68*102/110,0),IF(AND('２個別表'!$BT68=1,'２個別表'!$CE68="全額控除"),ROUNDUP('２個別表'!$BV68*100/110,0),IF(OR('２個別表'!$BT68=2,'２個別表'!$BT68=3),'２個別表'!$BV68,'２個別表'!$BV68)))),"")</f>
        <v/>
      </c>
      <c r="AD68" s="197" t="str">
        <f ca="1">IF('２個別表'!$U68=1,3,IF(AND('２個別表'!$U68=2,AND(19&lt;='２個別表'!$AM68,'２個別表'!$AM68&lt;=23)),2,IF(AND('２個別表'!$U68=2,OR(AND(1&lt;='２個別表'!$AM68,'２個別表'!$AM68&lt;=18),AND(24&lt;='２個別表'!$AM68,'２個別表'!$AM68&lt;=25))),1,"判定不能")))</f>
        <v>判定不能</v>
      </c>
      <c r="AE68" s="206">
        <f t="shared" ca="1" si="4"/>
        <v>0</v>
      </c>
      <c r="AF68" s="180" t="str">
        <f t="shared" ca="1" si="5"/>
        <v/>
      </c>
      <c r="AG68" s="183" t="str">
        <f ca="1">IF(AND($AD68=1,$U68&gt;0,$V68=1),ROUNDDOWN($AC68*1/2-'２個別表'!$CD68*1/2,0),"")</f>
        <v/>
      </c>
      <c r="AH68" s="183" t="str">
        <f t="shared" ca="1" si="25"/>
        <v/>
      </c>
      <c r="AI68" s="208" t="str">
        <f ca="1">IF(AND($AD68=1,$Q68=1),IF($AB68&gt;0,'２個別表'!$BV68-'２個別表'!$BX68-'２個別表'!$CD68-'２個別表'!$CA68-'２個別表'!$CB68-'２個別表'!$CC68,0),"")</f>
        <v/>
      </c>
      <c r="AJ68" s="198">
        <f t="shared" ca="1" si="7"/>
        <v>0</v>
      </c>
      <c r="AK68" s="194" t="str">
        <f ca="1">IF($AD68=1,IF('２個別表'!$AO68=1,1,IF('２個別表'!AO68="","",)),"")</f>
        <v/>
      </c>
      <c r="AL68" s="183" t="str">
        <f ca="1">IF($AJ68=1,IF($AK68=1,'２個別表'!BS68,""),"")</f>
        <v/>
      </c>
      <c r="AM68" s="180" t="str">
        <f t="shared" ca="1" si="8"/>
        <v/>
      </c>
      <c r="AN68" s="199" t="str">
        <f ca="1">IF($AJ68=1,IF($AK68=1,ROUNDDOWN('２個別表'!$BV68-'２個別表'!$BX68-'２個別表'!$CA68-'２個別表'!$CB68-'２個別表'!$CC68-'２個別表'!$CD68,0),""),"")</f>
        <v/>
      </c>
      <c r="AO68" s="198">
        <f t="shared" ca="1" si="0"/>
        <v>0</v>
      </c>
      <c r="AP68" s="194">
        <f t="shared" ca="1" si="9"/>
        <v>0</v>
      </c>
      <c r="AQ68" s="194">
        <f t="shared" ca="1" si="10"/>
        <v>0</v>
      </c>
      <c r="AR68" s="189">
        <f ca="1">IF('２個別表'!$AA68=1,1,0)</f>
        <v>0</v>
      </c>
      <c r="AS68" s="180" t="str">
        <f t="shared" ca="1" si="11"/>
        <v/>
      </c>
      <c r="AT68" s="180" t="str">
        <f t="shared" ca="1" si="12"/>
        <v/>
      </c>
      <c r="AU68" s="208" t="str">
        <f ca="1">IF($AD68=1,IF($AQ68=1,ROUNDDOWN('２個別表'!$BV68-'２個別表'!$BX68-'２個別表'!$CA68-'２個別表'!$CB68-'２個別表'!$CC68-'２個別表'!$CD68,0),""),"")</f>
        <v/>
      </c>
      <c r="AV68" s="350">
        <f t="shared" ca="1" si="13"/>
        <v>0</v>
      </c>
      <c r="AW68" s="360" t="str">
        <f t="shared" ca="1" si="14"/>
        <v>-</v>
      </c>
      <c r="AX68" s="206">
        <f ca="1">IF($AD68=2,IF('２個別表'!$BQ68=1,1,0),0)</f>
        <v>0</v>
      </c>
      <c r="AY68" s="189" t="str">
        <f t="shared" ca="1" si="15"/>
        <v/>
      </c>
      <c r="AZ68" s="368" t="str">
        <f ca="1">IF(AND($AD68=2,$AX68=1),'２個別表'!$BV68-('２個別表'!$BX68+'２個別表'!$CA68+'２個別表'!$CB68+'２個別表'!$CC68+'２個別表'!$CD68),"")</f>
        <v/>
      </c>
      <c r="BA68" s="206">
        <f ca="1">IF($AD68=2,IF('２個別表'!$BQ68&lt;&gt;1,1,0),0)</f>
        <v>0</v>
      </c>
      <c r="BB68" s="363">
        <f t="shared" ca="1" si="16"/>
        <v>0</v>
      </c>
      <c r="BC68" s="183" t="str">
        <f ca="1">IF(AND($AD68=2,$BA68=1),'２個別表'!$BR68,"")</f>
        <v/>
      </c>
      <c r="BD68" s="183" t="str">
        <f t="shared" ca="1" si="17"/>
        <v/>
      </c>
      <c r="BE68" s="183" t="str">
        <f ca="1">IF(AND($AD68=2,$BA68=1),'２個別表'!$BU68-('２個別表'!$BX68+'２個別表'!$CA68+'２個別表'!$CB68+'２個別表'!$CC68+'２個別表'!$CD68),"")</f>
        <v/>
      </c>
      <c r="BF68" s="183" t="str">
        <f ca="1">IF(AND($AD68=2,$BA68=1),'２個別表'!$CA68+'２個別表'!$CB68,"")</f>
        <v/>
      </c>
      <c r="BG68" s="365" t="str">
        <f ca="1">IF($BB68=1,IF(SUM('２個別表'!$BW68,'２個別表'!$CD68*0.5)&lt;='２個別表'!$BV68*0.5,"〇","×"),"")</f>
        <v/>
      </c>
      <c r="BH68" s="364">
        <f t="shared" ca="1" si="18"/>
        <v>0</v>
      </c>
      <c r="BI68" s="207" t="str">
        <f ca="1">IF($AD68=2,IF($AX68=1,IF('２個別表'!$AM68=23,"〇","×"),IF(OR('２個別表'!$AM68&lt;19,'２個別表'!$AM68&gt;23),"",IF($BH68&lt;='２個別表'!$BR68,"〇","×"))),"-")</f>
        <v>-</v>
      </c>
      <c r="BJ68" s="373" t="str">
        <f t="shared" ca="1" si="19"/>
        <v>-</v>
      </c>
      <c r="BK68" s="206">
        <f t="shared" ca="1" si="20"/>
        <v>0</v>
      </c>
      <c r="BL68" s="207" t="str">
        <f ca="1">IF($AD68=3,IF(1&lt;='２個別表'!$F68,IF('２個別表'!$U68=1,"〇","×"),""),"")</f>
        <v/>
      </c>
      <c r="BM68" s="185" t="str">
        <f ca="1">IF(AD68=3,IF(AND(OR('２個別表'!BD68="附帯施設",AND(1&lt;='２個別表'!AM68,'２個別表'!AM68&lt;=3)),'２個別表'!BK68&lt;&gt;"",'２個別表'!BL68&lt;&gt;""),1,IF(AND(OR('２個別表'!BD68="附帯施設",AND(1&lt;='２個別表'!AM68,'２個別表'!AM68&lt;=3)),OR('２個別表'!BK68="",'２個別表'!BL68="")),"×",0)),"")</f>
        <v/>
      </c>
      <c r="BN68" s="207" t="str">
        <f ca="1">IF($AD68=3,IF('２個別表'!$BV68&gt;=500000,"〇","×"),"")</f>
        <v/>
      </c>
      <c r="BO68" s="180" t="str">
        <f ca="1">IF(AD68=3,'２個別表'!BW68,"")</f>
        <v/>
      </c>
      <c r="BP68" s="180" t="str">
        <f ca="1">IF(AD68=3,IF(COUNTIF('２個別表'!$X$11:'２個別表'!X68,'２個別表'!X68)=1,BO68,SUMIF('２個別表'!$X$11:$X$239,'２個別表'!X68,$BO$11:$BO$239)),"")</f>
        <v/>
      </c>
      <c r="BQ68" s="189" t="str">
        <f t="shared" ca="1" si="26"/>
        <v/>
      </c>
      <c r="BR68" s="183" t="str">
        <f t="shared" ca="1" si="22"/>
        <v/>
      </c>
      <c r="BS68" s="427" t="str">
        <f ca="1">IF($AD68=3,'２個別表'!$BV68-('２個別表'!$BX68+'２個別表'!$CA68+'２個別表'!$CB68+'２個別表'!$CC68+'２個別表'!$CD68),"")</f>
        <v/>
      </c>
      <c r="BT68" s="430">
        <f t="shared" ca="1" si="27"/>
        <v>0</v>
      </c>
      <c r="BU68" s="424" t="str">
        <f t="shared" ca="1" si="23"/>
        <v/>
      </c>
    </row>
    <row r="69" spans="2:73" x14ac:dyDescent="0.15">
      <c r="B69" s="198">
        <f>'２個別表'!O69</f>
        <v>0</v>
      </c>
      <c r="C69" s="183" t="str">
        <f>'２個別表'!$P69</f>
        <v>石川県</v>
      </c>
      <c r="D69" s="183" t="str">
        <f ca="1">'２個別表'!$Q69</f>
        <v/>
      </c>
      <c r="E69" s="183" t="str">
        <f ca="1">'２個別表'!$R69</f>
        <v/>
      </c>
      <c r="F69" s="207" t="str">
        <f ca="1">'２個別表'!$U69</f>
        <v/>
      </c>
      <c r="G69" s="207" t="str">
        <f ca="1">IF($F69=1,IF(SUM(#REF!)=0,"×","〇"),"")</f>
        <v/>
      </c>
      <c r="H69" s="207" t="str">
        <f ca="1">IF('２個別表'!$U69=1,IF('２個別表'!$Y69=1,"〇","×"),IF(AND(2&lt;='２個別表'!$Y69,'２個別表'!$Y69&lt;=5),"〇","×"))</f>
        <v>×</v>
      </c>
      <c r="I69" s="207" t="str">
        <f t="shared" ca="1" si="1"/>
        <v>×</v>
      </c>
      <c r="J69" s="183" t="str">
        <f ca="1">'２個別表'!$X69</f>
        <v/>
      </c>
      <c r="K69" s="183">
        <f ca="1">'２個別表'!$AI69</f>
        <v>0</v>
      </c>
      <c r="L69" s="183" t="str">
        <f ca="1">IF('２個別表'!$AJ69=1,1,"")</f>
        <v/>
      </c>
      <c r="M69" s="183" t="str">
        <f ca="1">IF('２個別表'!$AJ69="","",IF('２個別表'!$AJ69=1,IF(OR('２個別表'!$AK69=1,'２個別表'!$AL69=1),"〇","×")))</f>
        <v/>
      </c>
      <c r="N69" s="180" t="str">
        <f ca="1">'２個別表'!AR69</f>
        <v/>
      </c>
      <c r="O69" s="196" t="str">
        <f ca="1">IF(1&lt;='２個別表'!$F69,IF(AND(1&lt;='２個別表'!$AM69,'２個別表'!$AM69&lt;=3),1,0),"")</f>
        <v/>
      </c>
      <c r="P69" s="207">
        <f ca="1">IF($O69=1,IF(AND('２個別表'!$BD69&lt;&gt;"",AND('２個別表'!$BG69&lt;&gt;1,'２個別表'!$BH69)),0,1),0)</f>
        <v>0</v>
      </c>
      <c r="Q69" s="196">
        <f ca="1">IF('２個別表'!$BD69&lt;&gt;"",1,0)</f>
        <v>0</v>
      </c>
      <c r="R69" s="196" t="str">
        <f ca="1">IF($Q69=1,IF('２個別表'!$BG69=1,1,0),"")</f>
        <v/>
      </c>
      <c r="S69" s="196" t="str">
        <f ca="1">IF($R69=1,IF('２個別表'!$BH69&lt;&gt;"","〇","×"),"")</f>
        <v/>
      </c>
      <c r="T69" s="196" t="str">
        <f t="shared" ca="1" si="2"/>
        <v/>
      </c>
      <c r="U69" s="340">
        <f ca="1">IF('２個別表'!$BF69&gt;0,'２個別表'!$BF69,0)</f>
        <v>0</v>
      </c>
      <c r="V69" s="196">
        <f ca="1">IF('２個別表'!$BH69&lt;&gt;"",1,0)</f>
        <v>0</v>
      </c>
      <c r="W69" s="182">
        <f ca="1">IF(AND($Q69=1,$V69=1),'２個別表'!$CD69,0)</f>
        <v>0</v>
      </c>
      <c r="X69" s="195">
        <f t="shared" ca="1" si="3"/>
        <v>0</v>
      </c>
      <c r="Y69" s="196" t="str">
        <f ca="1">IF(1&lt;='２個別表'!$F69,'２個別表'!$BT69,"")</f>
        <v/>
      </c>
      <c r="Z69" s="196">
        <f ca="1">IF(1&lt;='２個別表'!$F69,'２個別表'!$CE69,0)</f>
        <v>0</v>
      </c>
      <c r="AA69" s="196">
        <f ca="1">IF(OR(0&lt;'２個別表'!$BX69,0&lt;SUM('２個別表'!$CA69:$CB69)),1,0)</f>
        <v>1</v>
      </c>
      <c r="AB69" s="183">
        <f ca="1">IF(1&lt;='２個別表'!$F69,'２個別表'!$BV69,0)</f>
        <v>0</v>
      </c>
      <c r="AC69" s="183" t="str">
        <f ca="1">IF('２個別表'!$BV69&gt;0,IF(AND('２個別表'!$BT69=1,'２個別表'!$CE69="控除不可"),'２個別表'!$BV69,IF(AND('２個別表'!$BT69=1,'２個別表'!$CE69="80%控除対象"),ROUNDUP('２個別表'!$BV69*102/110,0),IF(AND('２個別表'!$BT69=1,'２個別表'!$CE69="全額控除"),ROUNDUP('２個別表'!$BV69*100/110,0),IF(OR('２個別表'!$BT69=2,'２個別表'!$BT69=3),'２個別表'!$BV69,'２個別表'!$BV69)))),"")</f>
        <v/>
      </c>
      <c r="AD69" s="197" t="str">
        <f ca="1">IF('２個別表'!$U69=1,3,IF(AND('２個別表'!$U69=2,AND(19&lt;='２個別表'!$AM69,'２個別表'!$AM69&lt;=23)),2,IF(AND('２個別表'!$U69=2,OR(AND(1&lt;='２個別表'!$AM69,'２個別表'!$AM69&lt;=18),AND(24&lt;='２個別表'!$AM69,'２個別表'!$AM69&lt;=25))),1,"判定不能")))</f>
        <v>判定不能</v>
      </c>
      <c r="AE69" s="206">
        <f t="shared" ca="1" si="4"/>
        <v>0</v>
      </c>
      <c r="AF69" s="180" t="str">
        <f t="shared" ca="1" si="5"/>
        <v/>
      </c>
      <c r="AG69" s="183" t="str">
        <f ca="1">IF(AND($AD69=1,$U69&gt;0,$V69=1),ROUNDDOWN($AC69*1/2-'２個別表'!$CD69*1/2,0),"")</f>
        <v/>
      </c>
      <c r="AH69" s="183" t="str">
        <f t="shared" ca="1" si="25"/>
        <v/>
      </c>
      <c r="AI69" s="208" t="str">
        <f ca="1">IF(AND($AD69=1,$Q69=1),IF($AB69&gt;0,'２個別表'!$BV69-'２個別表'!$BX69-'２個別表'!$CD69-'２個別表'!$CA69-'２個別表'!$CB69-'２個別表'!$CC69,0),"")</f>
        <v/>
      </c>
      <c r="AJ69" s="198">
        <f t="shared" ca="1" si="7"/>
        <v>0</v>
      </c>
      <c r="AK69" s="194" t="str">
        <f ca="1">IF($AD69=1,IF('２個別表'!$AO69=1,1,IF('２個別表'!AO69="","",)),"")</f>
        <v/>
      </c>
      <c r="AL69" s="183" t="str">
        <f ca="1">IF($AJ69=1,IF($AK69=1,'２個別表'!BS69,""),"")</f>
        <v/>
      </c>
      <c r="AM69" s="180" t="str">
        <f t="shared" ca="1" si="8"/>
        <v/>
      </c>
      <c r="AN69" s="199" t="str">
        <f ca="1">IF($AJ69=1,IF($AK69=1,ROUNDDOWN('２個別表'!$BV69-'２個別表'!$BX69-'２個別表'!$CA69-'２個別表'!$CB69-'２個別表'!$CC69-'２個別表'!$CD69,0),""),"")</f>
        <v/>
      </c>
      <c r="AO69" s="198">
        <f t="shared" ca="1" si="0"/>
        <v>0</v>
      </c>
      <c r="AP69" s="194">
        <f t="shared" ca="1" si="9"/>
        <v>0</v>
      </c>
      <c r="AQ69" s="194">
        <f t="shared" ca="1" si="10"/>
        <v>0</v>
      </c>
      <c r="AR69" s="189">
        <f ca="1">IF('２個別表'!$AA69=1,1,0)</f>
        <v>0</v>
      </c>
      <c r="AS69" s="180" t="str">
        <f t="shared" ca="1" si="11"/>
        <v/>
      </c>
      <c r="AT69" s="180" t="str">
        <f t="shared" ca="1" si="12"/>
        <v/>
      </c>
      <c r="AU69" s="208" t="str">
        <f ca="1">IF($AD69=1,IF($AQ69=1,ROUNDDOWN('２個別表'!$BV69-'２個別表'!$BX69-'２個別表'!$CA69-'２個別表'!$CB69-'２個別表'!$CC69-'２個別表'!$CD69,0),""),"")</f>
        <v/>
      </c>
      <c r="AV69" s="350">
        <f t="shared" ca="1" si="13"/>
        <v>0</v>
      </c>
      <c r="AW69" s="360" t="str">
        <f t="shared" ca="1" si="14"/>
        <v>-</v>
      </c>
      <c r="AX69" s="206">
        <f ca="1">IF($AD69=2,IF('２個別表'!$BQ69=1,1,0),0)</f>
        <v>0</v>
      </c>
      <c r="AY69" s="189" t="str">
        <f t="shared" ca="1" si="15"/>
        <v/>
      </c>
      <c r="AZ69" s="368" t="str">
        <f ca="1">IF(AND($AD69=2,$AX69=1),'２個別表'!$BV69-('２個別表'!$BX69+'２個別表'!$CA69+'２個別表'!$CB69+'２個別表'!$CC69+'２個別表'!$CD69),"")</f>
        <v/>
      </c>
      <c r="BA69" s="206">
        <f ca="1">IF($AD69=2,IF('２個別表'!$BQ69&lt;&gt;1,1,0),0)</f>
        <v>0</v>
      </c>
      <c r="BB69" s="363">
        <f t="shared" ca="1" si="16"/>
        <v>0</v>
      </c>
      <c r="BC69" s="183" t="str">
        <f ca="1">IF(AND($AD69=2,$BA69=1),'２個別表'!$BR69,"")</f>
        <v/>
      </c>
      <c r="BD69" s="183" t="str">
        <f t="shared" ca="1" si="17"/>
        <v/>
      </c>
      <c r="BE69" s="183" t="str">
        <f ca="1">IF(AND($AD69=2,$BA69=1),'２個別表'!$BU69-('２個別表'!$BX69+'２個別表'!$CA69+'２個別表'!$CB69+'２個別表'!$CC69+'２個別表'!$CD69),"")</f>
        <v/>
      </c>
      <c r="BF69" s="183" t="str">
        <f ca="1">IF(AND($AD69=2,$BA69=1),'２個別表'!$CA69+'２個別表'!$CB69,"")</f>
        <v/>
      </c>
      <c r="BG69" s="365" t="str">
        <f ca="1">IF($BB69=1,IF(SUM('２個別表'!$BW69,'２個別表'!$CD69*0.5)&lt;='２個別表'!$BV69*0.5,"〇","×"),"")</f>
        <v/>
      </c>
      <c r="BH69" s="364">
        <f t="shared" ca="1" si="18"/>
        <v>0</v>
      </c>
      <c r="BI69" s="207" t="str">
        <f ca="1">IF($AD69=2,IF($AX69=1,IF('２個別表'!$AM69=23,"〇","×"),IF(OR('２個別表'!$AM69&lt;19,'２個別表'!$AM69&gt;23),"",IF($BH69&lt;='２個別表'!$BR69,"〇","×"))),"-")</f>
        <v>-</v>
      </c>
      <c r="BJ69" s="373" t="str">
        <f t="shared" ca="1" si="19"/>
        <v>-</v>
      </c>
      <c r="BK69" s="206">
        <f t="shared" ca="1" si="20"/>
        <v>0</v>
      </c>
      <c r="BL69" s="207" t="str">
        <f ca="1">IF($AD69=3,IF(1&lt;='２個別表'!$F69,IF('２個別表'!$U69=1,"〇","×"),""),"")</f>
        <v/>
      </c>
      <c r="BM69" s="185" t="str">
        <f ca="1">IF(AD69=3,IF(AND(OR('２個別表'!BD69="附帯施設",AND(1&lt;='２個別表'!AM69,'２個別表'!AM69&lt;=3)),'２個別表'!BK69&lt;&gt;"",'２個別表'!BL69&lt;&gt;""),1,IF(AND(OR('２個別表'!BD69="附帯施設",AND(1&lt;='２個別表'!AM69,'２個別表'!AM69&lt;=3)),OR('２個別表'!BK69="",'２個別表'!BL69="")),"×",0)),"")</f>
        <v/>
      </c>
      <c r="BN69" s="207" t="str">
        <f ca="1">IF($AD69=3,IF('２個別表'!$BV69&gt;=500000,"〇","×"),"")</f>
        <v/>
      </c>
      <c r="BO69" s="180" t="str">
        <f ca="1">IF(AD69=3,'２個別表'!BW69,"")</f>
        <v/>
      </c>
      <c r="BP69" s="180" t="str">
        <f ca="1">IF(AD69=3,IF(COUNTIF('２個別表'!$X$11:'２個別表'!X69,'２個別表'!X69)=1,BO69,SUMIF('２個別表'!$X$11:$X$239,'２個別表'!X69,$BO$11:$BO$239)),"")</f>
        <v/>
      </c>
      <c r="BQ69" s="189" t="str">
        <f t="shared" ca="1" si="26"/>
        <v/>
      </c>
      <c r="BR69" s="183" t="str">
        <f t="shared" ca="1" si="22"/>
        <v/>
      </c>
      <c r="BS69" s="427" t="str">
        <f ca="1">IF($AD69=3,'２個別表'!$BV69-('２個別表'!$BX69+'２個別表'!$CA69+'２個別表'!$CB69+'２個別表'!$CC69+'２個別表'!$CD69),"")</f>
        <v/>
      </c>
      <c r="BT69" s="430">
        <f t="shared" ca="1" si="27"/>
        <v>0</v>
      </c>
      <c r="BU69" s="424" t="str">
        <f t="shared" ca="1" si="23"/>
        <v/>
      </c>
    </row>
    <row r="70" spans="2:73" x14ac:dyDescent="0.15">
      <c r="B70" s="198">
        <f>'２個別表'!O70</f>
        <v>0</v>
      </c>
      <c r="C70" s="183" t="str">
        <f>'２個別表'!$P70</f>
        <v>石川県</v>
      </c>
      <c r="D70" s="183" t="str">
        <f ca="1">'２個別表'!$Q70</f>
        <v/>
      </c>
      <c r="E70" s="183" t="str">
        <f ca="1">'２個別表'!$R70</f>
        <v/>
      </c>
      <c r="F70" s="207" t="str">
        <f ca="1">'２個別表'!$U70</f>
        <v/>
      </c>
      <c r="G70" s="207" t="str">
        <f ca="1">IF($F70=1,IF(SUM(#REF!)=0,"×","〇"),"")</f>
        <v/>
      </c>
      <c r="H70" s="207" t="str">
        <f ca="1">IF('２個別表'!$U70=1,IF('２個別表'!$Y70=1,"〇","×"),IF(AND(2&lt;='２個別表'!$Y70,'２個別表'!$Y70&lt;=5),"〇","×"))</f>
        <v>×</v>
      </c>
      <c r="I70" s="207" t="str">
        <f t="shared" ca="1" si="1"/>
        <v>×</v>
      </c>
      <c r="J70" s="183" t="str">
        <f ca="1">'２個別表'!$X70</f>
        <v/>
      </c>
      <c r="K70" s="183">
        <f ca="1">'２個別表'!$AI70</f>
        <v>0</v>
      </c>
      <c r="L70" s="183" t="str">
        <f ca="1">IF('２個別表'!$AJ70=1,1,"")</f>
        <v/>
      </c>
      <c r="M70" s="183" t="str">
        <f ca="1">IF('２個別表'!$AJ70="","",IF('２個別表'!$AJ70=1,IF(OR('２個別表'!$AK70=1,'２個別表'!$AL70=1),"〇","×")))</f>
        <v/>
      </c>
      <c r="N70" s="180" t="str">
        <f ca="1">'２個別表'!AR70</f>
        <v/>
      </c>
      <c r="O70" s="196" t="str">
        <f ca="1">IF(1&lt;='２個別表'!$F70,IF(AND(1&lt;='２個別表'!$AM70,'２個別表'!$AM70&lt;=3),1,0),"")</f>
        <v/>
      </c>
      <c r="P70" s="207">
        <f ca="1">IF($O70=1,IF(AND('２個別表'!$BD70&lt;&gt;"",AND('２個別表'!$BG70&lt;&gt;1,'２個別表'!$BH70)),0,1),0)</f>
        <v>0</v>
      </c>
      <c r="Q70" s="196">
        <f ca="1">IF('２個別表'!$BD70&lt;&gt;"",1,0)</f>
        <v>0</v>
      </c>
      <c r="R70" s="196" t="str">
        <f ca="1">IF($Q70=1,IF('２個別表'!$BG70=1,1,0),"")</f>
        <v/>
      </c>
      <c r="S70" s="196" t="str">
        <f ca="1">IF($R70=1,IF('２個別表'!$BH70&lt;&gt;"","〇","×"),"")</f>
        <v/>
      </c>
      <c r="T70" s="196" t="str">
        <f t="shared" ca="1" si="2"/>
        <v/>
      </c>
      <c r="U70" s="340">
        <f ca="1">IF('２個別表'!$BF70&gt;0,'２個別表'!$BF70,0)</f>
        <v>0</v>
      </c>
      <c r="V70" s="196">
        <f ca="1">IF('２個別表'!$BH70&lt;&gt;"",1,0)</f>
        <v>0</v>
      </c>
      <c r="W70" s="182">
        <f ca="1">IF(AND($Q70=1,$V70=1),'２個別表'!$CD70,0)</f>
        <v>0</v>
      </c>
      <c r="X70" s="195">
        <f t="shared" ca="1" si="3"/>
        <v>0</v>
      </c>
      <c r="Y70" s="196" t="str">
        <f ca="1">IF(1&lt;='２個別表'!$F70,'２個別表'!$BT70,"")</f>
        <v/>
      </c>
      <c r="Z70" s="196">
        <f ca="1">IF(1&lt;='２個別表'!$F70,'２個別表'!$CE70,0)</f>
        <v>0</v>
      </c>
      <c r="AA70" s="196">
        <f ca="1">IF(OR(0&lt;'２個別表'!$BX70,0&lt;SUM('２個別表'!$CA70:$CB70)),1,0)</f>
        <v>1</v>
      </c>
      <c r="AB70" s="183">
        <f ca="1">IF(1&lt;='２個別表'!$F70,'２個別表'!$BV70,0)</f>
        <v>0</v>
      </c>
      <c r="AC70" s="183" t="str">
        <f ca="1">IF('２個別表'!$BV70&gt;0,IF(AND('２個別表'!$BT70=1,'２個別表'!$CE70="控除不可"),'２個別表'!$BV70,IF(AND('２個別表'!$BT70=1,'２個別表'!$CE70="80%控除対象"),ROUNDUP('２個別表'!$BV70*102/110,0),IF(AND('２個別表'!$BT70=1,'２個別表'!$CE70="全額控除"),ROUNDUP('２個別表'!$BV70*100/110,0),IF(OR('２個別表'!$BT70=2,'２個別表'!$BT70=3),'２個別表'!$BV70,'２個別表'!$BV70)))),"")</f>
        <v/>
      </c>
      <c r="AD70" s="197" t="str">
        <f ca="1">IF('２個別表'!$U70=1,3,IF(AND('２個別表'!$U70=2,AND(19&lt;='２個別表'!$AM70,'２個別表'!$AM70&lt;=23)),2,IF(AND('２個別表'!$U70=2,OR(AND(1&lt;='２個別表'!$AM70,'２個別表'!$AM70&lt;=18),AND(24&lt;='２個別表'!$AM70,'２個別表'!$AM70&lt;=25))),1,"判定不能")))</f>
        <v>判定不能</v>
      </c>
      <c r="AE70" s="206">
        <f t="shared" ca="1" si="4"/>
        <v>0</v>
      </c>
      <c r="AF70" s="180" t="str">
        <f t="shared" ca="1" si="5"/>
        <v/>
      </c>
      <c r="AG70" s="183" t="str">
        <f ca="1">IF(AND($AD70=1,$U70&gt;0,$V70=1),ROUNDDOWN($AC70*1/2-'２個別表'!$CD70*1/2,0),"")</f>
        <v/>
      </c>
      <c r="AH70" s="183" t="str">
        <f t="shared" ca="1" si="25"/>
        <v/>
      </c>
      <c r="AI70" s="208" t="str">
        <f ca="1">IF(AND($AD70=1,$Q70=1),IF($AB70&gt;0,'２個別表'!$BV70-'２個別表'!$BX70-'２個別表'!$CD70-'２個別表'!$CA70-'２個別表'!$CB70-'２個別表'!$CC70,0),"")</f>
        <v/>
      </c>
      <c r="AJ70" s="198">
        <f t="shared" ca="1" si="7"/>
        <v>0</v>
      </c>
      <c r="AK70" s="194" t="str">
        <f ca="1">IF($AD70=1,IF('２個別表'!$AO70=1,1,IF('２個別表'!AO70="","",)),"")</f>
        <v/>
      </c>
      <c r="AL70" s="183" t="str">
        <f ca="1">IF($AJ70=1,IF($AK70=1,'２個別表'!BS70,""),"")</f>
        <v/>
      </c>
      <c r="AM70" s="180" t="str">
        <f t="shared" ca="1" si="8"/>
        <v/>
      </c>
      <c r="AN70" s="199" t="str">
        <f ca="1">IF($AJ70=1,IF($AK70=1,ROUNDDOWN('２個別表'!$BV70-'２個別表'!$BX70-'２個別表'!$CA70-'２個別表'!$CB70-'２個別表'!$CC70-'２個別表'!$CD70,0),""),"")</f>
        <v/>
      </c>
      <c r="AO70" s="198">
        <f t="shared" ca="1" si="0"/>
        <v>0</v>
      </c>
      <c r="AP70" s="194">
        <f t="shared" ca="1" si="9"/>
        <v>0</v>
      </c>
      <c r="AQ70" s="194">
        <f t="shared" ca="1" si="10"/>
        <v>0</v>
      </c>
      <c r="AR70" s="189">
        <f ca="1">IF('２個別表'!$AA70=1,1,0)</f>
        <v>0</v>
      </c>
      <c r="AS70" s="180" t="str">
        <f t="shared" ca="1" si="11"/>
        <v/>
      </c>
      <c r="AT70" s="180" t="str">
        <f t="shared" ca="1" si="12"/>
        <v/>
      </c>
      <c r="AU70" s="208" t="str">
        <f ca="1">IF($AD70=1,IF($AQ70=1,ROUNDDOWN('２個別表'!$BV70-'２個別表'!$BX70-'２個別表'!$CA70-'２個別表'!$CB70-'２個別表'!$CC70-'２個別表'!$CD70,0),""),"")</f>
        <v/>
      </c>
      <c r="AV70" s="350">
        <f t="shared" ca="1" si="13"/>
        <v>0</v>
      </c>
      <c r="AW70" s="360" t="str">
        <f t="shared" ca="1" si="14"/>
        <v>-</v>
      </c>
      <c r="AX70" s="206">
        <f ca="1">IF($AD70=2,IF('２個別表'!$BQ70=1,1,0),0)</f>
        <v>0</v>
      </c>
      <c r="AY70" s="189" t="str">
        <f t="shared" ca="1" si="15"/>
        <v/>
      </c>
      <c r="AZ70" s="368" t="str">
        <f ca="1">IF(AND($AD70=2,$AX70=1),'２個別表'!$BV70-('２個別表'!$BX70+'２個別表'!$CA70+'２個別表'!$CB70+'２個別表'!$CC70+'２個別表'!$CD70),"")</f>
        <v/>
      </c>
      <c r="BA70" s="206">
        <f ca="1">IF($AD70=2,IF('２個別表'!$BQ70&lt;&gt;1,1,0),0)</f>
        <v>0</v>
      </c>
      <c r="BB70" s="363">
        <f t="shared" ca="1" si="16"/>
        <v>0</v>
      </c>
      <c r="BC70" s="183" t="str">
        <f ca="1">IF(AND($AD70=2,$BA70=1),'２個別表'!$BR70,"")</f>
        <v/>
      </c>
      <c r="BD70" s="183" t="str">
        <f t="shared" ca="1" si="17"/>
        <v/>
      </c>
      <c r="BE70" s="183" t="str">
        <f ca="1">IF(AND($AD70=2,$BA70=1),'２個別表'!$BU70-('２個別表'!$BX70+'２個別表'!$CA70+'２個別表'!$CB70+'２個別表'!$CC70+'２個別表'!$CD70),"")</f>
        <v/>
      </c>
      <c r="BF70" s="183" t="str">
        <f ca="1">IF(AND($AD70=2,$BA70=1),'２個別表'!$CA70+'２個別表'!$CB70,"")</f>
        <v/>
      </c>
      <c r="BG70" s="365" t="str">
        <f ca="1">IF($BB70=1,IF(SUM('２個別表'!$BW70,'２個別表'!$CD70*0.5)&lt;='２個別表'!$BV70*0.5,"〇","×"),"")</f>
        <v/>
      </c>
      <c r="BH70" s="364">
        <f t="shared" ca="1" si="18"/>
        <v>0</v>
      </c>
      <c r="BI70" s="207" t="str">
        <f ca="1">IF($AD70=2,IF($AX70=1,IF('２個別表'!$AM70=23,"〇","×"),IF(OR('２個別表'!$AM70&lt;19,'２個別表'!$AM70&gt;23),"",IF($BH70&lt;='２個別表'!$BR70,"〇","×"))),"-")</f>
        <v>-</v>
      </c>
      <c r="BJ70" s="373" t="str">
        <f t="shared" ca="1" si="19"/>
        <v>-</v>
      </c>
      <c r="BK70" s="206">
        <f t="shared" ca="1" si="20"/>
        <v>0</v>
      </c>
      <c r="BL70" s="207" t="str">
        <f ca="1">IF($AD70=3,IF(1&lt;='２個別表'!$F70,IF('２個別表'!$U70=1,"〇","×"),""),"")</f>
        <v/>
      </c>
      <c r="BM70" s="185" t="str">
        <f ca="1">IF(AD70=3,IF(AND(OR('２個別表'!BD70="附帯施設",AND(1&lt;='２個別表'!AM70,'２個別表'!AM70&lt;=3)),'２個別表'!BK70&lt;&gt;"",'２個別表'!BL70&lt;&gt;""),1,IF(AND(OR('２個別表'!BD70="附帯施設",AND(1&lt;='２個別表'!AM70,'２個別表'!AM70&lt;=3)),OR('２個別表'!BK70="",'２個別表'!BL70="")),"×",0)),"")</f>
        <v/>
      </c>
      <c r="BN70" s="207" t="str">
        <f ca="1">IF($AD70=3,IF('２個別表'!$BV70&gt;=500000,"〇","×"),"")</f>
        <v/>
      </c>
      <c r="BO70" s="180" t="str">
        <f ca="1">IF(AD70=3,'２個別表'!BW70,"")</f>
        <v/>
      </c>
      <c r="BP70" s="180" t="str">
        <f ca="1">IF(AD70=3,IF(COUNTIF('２個別表'!$X$11:'２個別表'!X70,'２個別表'!X70)=1,BO70,SUMIF('２個別表'!$X$11:$X$239,'２個別表'!X70,$BO$11:$BO$239)),"")</f>
        <v/>
      </c>
      <c r="BQ70" s="189" t="str">
        <f t="shared" ca="1" si="26"/>
        <v/>
      </c>
      <c r="BR70" s="183" t="str">
        <f t="shared" ca="1" si="22"/>
        <v/>
      </c>
      <c r="BS70" s="427" t="str">
        <f ca="1">IF($AD70=3,'２個別表'!$BV70-('２個別表'!$BX70+'２個別表'!$CA70+'２個別表'!$CB70+'２個別表'!$CC70+'２個別表'!$CD70),"")</f>
        <v/>
      </c>
      <c r="BT70" s="430">
        <f t="shared" ca="1" si="27"/>
        <v>0</v>
      </c>
      <c r="BU70" s="424" t="str">
        <f t="shared" ca="1" si="23"/>
        <v/>
      </c>
    </row>
    <row r="71" spans="2:73" x14ac:dyDescent="0.15">
      <c r="B71" s="198">
        <f>'２個別表'!O71</f>
        <v>0</v>
      </c>
      <c r="C71" s="183" t="str">
        <f>'２個別表'!$P71</f>
        <v>石川県</v>
      </c>
      <c r="D71" s="183" t="str">
        <f ca="1">'２個別表'!$Q71</f>
        <v/>
      </c>
      <c r="E71" s="183" t="str">
        <f ca="1">'２個別表'!$R71</f>
        <v/>
      </c>
      <c r="F71" s="207" t="str">
        <f ca="1">'２個別表'!$U71</f>
        <v/>
      </c>
      <c r="G71" s="207" t="str">
        <f ca="1">IF($F71=1,IF(SUM(#REF!)=0,"×","〇"),"")</f>
        <v/>
      </c>
      <c r="H71" s="207" t="str">
        <f ca="1">IF('２個別表'!$U71=1,IF('２個別表'!$Y71=1,"〇","×"),IF(AND(2&lt;='２個別表'!$Y71,'２個別表'!$Y71&lt;=5),"〇","×"))</f>
        <v>×</v>
      </c>
      <c r="I71" s="207" t="str">
        <f t="shared" ca="1" si="1"/>
        <v>×</v>
      </c>
      <c r="J71" s="183" t="str">
        <f ca="1">'２個別表'!$X71</f>
        <v/>
      </c>
      <c r="K71" s="183">
        <f ca="1">'２個別表'!$AI71</f>
        <v>0</v>
      </c>
      <c r="L71" s="183" t="str">
        <f ca="1">IF('２個別表'!$AJ71=1,1,"")</f>
        <v/>
      </c>
      <c r="M71" s="183" t="str">
        <f ca="1">IF('２個別表'!$AJ71="","",IF('２個別表'!$AJ71=1,IF(OR('２個別表'!$AK71=1,'２個別表'!$AL71=1),"〇","×")))</f>
        <v/>
      </c>
      <c r="N71" s="180" t="str">
        <f ca="1">'２個別表'!AR71</f>
        <v/>
      </c>
      <c r="O71" s="196" t="str">
        <f ca="1">IF(1&lt;='２個別表'!$F71,IF(AND(1&lt;='２個別表'!$AM71,'２個別表'!$AM71&lt;=3),1,0),"")</f>
        <v/>
      </c>
      <c r="P71" s="207">
        <f ca="1">IF($O71=1,IF(AND('２個別表'!$BD71&lt;&gt;"",AND('２個別表'!$BG71&lt;&gt;1,'２個別表'!$BH71)),0,1),0)</f>
        <v>0</v>
      </c>
      <c r="Q71" s="196">
        <f ca="1">IF('２個別表'!$BD71&lt;&gt;"",1,0)</f>
        <v>0</v>
      </c>
      <c r="R71" s="196" t="str">
        <f ca="1">IF($Q71=1,IF('２個別表'!$BG71=1,1,0),"")</f>
        <v/>
      </c>
      <c r="S71" s="196" t="str">
        <f ca="1">IF($R71=1,IF('２個別表'!$BH71&lt;&gt;"","〇","×"),"")</f>
        <v/>
      </c>
      <c r="T71" s="196" t="str">
        <f t="shared" ca="1" si="2"/>
        <v/>
      </c>
      <c r="U71" s="340">
        <f ca="1">IF('２個別表'!$BF71&gt;0,'２個別表'!$BF71,0)</f>
        <v>0</v>
      </c>
      <c r="V71" s="196">
        <f ca="1">IF('２個別表'!$BH71&lt;&gt;"",1,0)</f>
        <v>0</v>
      </c>
      <c r="W71" s="182">
        <f ca="1">IF(AND($Q71=1,$V71=1),'２個別表'!$CD71,0)</f>
        <v>0</v>
      </c>
      <c r="X71" s="195">
        <f t="shared" ca="1" si="3"/>
        <v>0</v>
      </c>
      <c r="Y71" s="196" t="str">
        <f ca="1">IF(1&lt;='２個別表'!$F71,'２個別表'!$BT71,"")</f>
        <v/>
      </c>
      <c r="Z71" s="196">
        <f ca="1">IF(1&lt;='２個別表'!$F71,'２個別表'!$CE71,0)</f>
        <v>0</v>
      </c>
      <c r="AA71" s="196">
        <f ca="1">IF(OR(0&lt;'２個別表'!$BX71,0&lt;SUM('２個別表'!$CA71:$CB71)),1,0)</f>
        <v>1</v>
      </c>
      <c r="AB71" s="183">
        <f ca="1">IF(1&lt;='２個別表'!$F71,'２個別表'!$BV71,0)</f>
        <v>0</v>
      </c>
      <c r="AC71" s="183" t="str">
        <f ca="1">IF('２個別表'!$BV71&gt;0,IF(AND('２個別表'!$BT71=1,'２個別表'!$CE71="控除不可"),'２個別表'!$BV71,IF(AND('２個別表'!$BT71=1,'２個別表'!$CE71="80%控除対象"),ROUNDUP('２個別表'!$BV71*102/110,0),IF(AND('２個別表'!$BT71=1,'２個別表'!$CE71="全額控除"),ROUNDUP('２個別表'!$BV71*100/110,0),IF(OR('２個別表'!$BT71=2,'２個別表'!$BT71=3),'２個別表'!$BV71,'２個別表'!$BV71)))),"")</f>
        <v/>
      </c>
      <c r="AD71" s="197" t="str">
        <f ca="1">IF('２個別表'!$U71=1,3,IF(AND('２個別表'!$U71=2,AND(19&lt;='２個別表'!$AM71,'２個別表'!$AM71&lt;=23)),2,IF(AND('２個別表'!$U71=2,OR(AND(1&lt;='２個別表'!$AM71,'２個別表'!$AM71&lt;=18),AND(24&lt;='２個別表'!$AM71,'２個別表'!$AM71&lt;=25))),1,"判定不能")))</f>
        <v>判定不能</v>
      </c>
      <c r="AE71" s="206">
        <f t="shared" ca="1" si="4"/>
        <v>0</v>
      </c>
      <c r="AF71" s="180" t="str">
        <f t="shared" ca="1" si="5"/>
        <v/>
      </c>
      <c r="AG71" s="183" t="str">
        <f ca="1">IF(AND($AD71=1,$U71&gt;0,$V71=1),ROUNDDOWN($AC71*1/2-'２個別表'!$CD71*1/2,0),"")</f>
        <v/>
      </c>
      <c r="AH71" s="183" t="str">
        <f t="shared" ca="1" si="25"/>
        <v/>
      </c>
      <c r="AI71" s="208" t="str">
        <f ca="1">IF(AND($AD71=1,$Q71=1),IF($AB71&gt;0,'２個別表'!$BV71-'２個別表'!$BX71-'２個別表'!$CD71-'２個別表'!$CA71-'２個別表'!$CB71-'２個別表'!$CC71,0),"")</f>
        <v/>
      </c>
      <c r="AJ71" s="198">
        <f t="shared" ca="1" si="7"/>
        <v>0</v>
      </c>
      <c r="AK71" s="194" t="str">
        <f ca="1">IF($AD71=1,IF('２個別表'!$AO71=1,1,IF('２個別表'!AO71="","",)),"")</f>
        <v/>
      </c>
      <c r="AL71" s="183" t="str">
        <f ca="1">IF($AJ71=1,IF($AK71=1,'２個別表'!BS71,""),"")</f>
        <v/>
      </c>
      <c r="AM71" s="180" t="str">
        <f t="shared" ca="1" si="8"/>
        <v/>
      </c>
      <c r="AN71" s="199" t="str">
        <f ca="1">IF($AJ71=1,IF($AK71=1,ROUNDDOWN('２個別表'!$BV71-'２個別表'!$BX71-'２個別表'!$CA71-'２個別表'!$CB71-'２個別表'!$CC71-'２個別表'!$CD71,0),""),"")</f>
        <v/>
      </c>
      <c r="AO71" s="198">
        <f t="shared" ca="1" si="0"/>
        <v>0</v>
      </c>
      <c r="AP71" s="194">
        <f t="shared" ca="1" si="9"/>
        <v>0</v>
      </c>
      <c r="AQ71" s="194">
        <f t="shared" ca="1" si="10"/>
        <v>0</v>
      </c>
      <c r="AR71" s="189">
        <f ca="1">IF('２個別表'!$AA71=1,1,0)</f>
        <v>0</v>
      </c>
      <c r="AS71" s="180" t="str">
        <f t="shared" ca="1" si="11"/>
        <v/>
      </c>
      <c r="AT71" s="180" t="str">
        <f t="shared" ca="1" si="12"/>
        <v/>
      </c>
      <c r="AU71" s="208" t="str">
        <f ca="1">IF($AD71=1,IF($AQ71=1,ROUNDDOWN('２個別表'!$BV71-'２個別表'!$BX71-'２個別表'!$CA71-'２個別表'!$CB71-'２個別表'!$CC71-'２個別表'!$CD71,0),""),"")</f>
        <v/>
      </c>
      <c r="AV71" s="350">
        <f t="shared" ca="1" si="13"/>
        <v>0</v>
      </c>
      <c r="AW71" s="360" t="str">
        <f t="shared" ca="1" si="14"/>
        <v>-</v>
      </c>
      <c r="AX71" s="206">
        <f ca="1">IF($AD71=2,IF('２個別表'!$BQ71=1,1,0),0)</f>
        <v>0</v>
      </c>
      <c r="AY71" s="189" t="str">
        <f t="shared" ca="1" si="15"/>
        <v/>
      </c>
      <c r="AZ71" s="368" t="str">
        <f ca="1">IF(AND($AD71=2,$AX71=1),'２個別表'!$BV71-('２個別表'!$BX71+'２個別表'!$CA71+'２個別表'!$CB71+'２個別表'!$CC71+'２個別表'!$CD71),"")</f>
        <v/>
      </c>
      <c r="BA71" s="206">
        <f ca="1">IF($AD71=2,IF('２個別表'!$BQ71&lt;&gt;1,1,0),0)</f>
        <v>0</v>
      </c>
      <c r="BB71" s="363">
        <f t="shared" ca="1" si="16"/>
        <v>0</v>
      </c>
      <c r="BC71" s="183" t="str">
        <f ca="1">IF(AND($AD71=2,$BA71=1),'２個別表'!$BR71,"")</f>
        <v/>
      </c>
      <c r="BD71" s="183" t="str">
        <f t="shared" ca="1" si="17"/>
        <v/>
      </c>
      <c r="BE71" s="183" t="str">
        <f ca="1">IF(AND($AD71=2,$BA71=1),'２個別表'!$BU71-('２個別表'!$BX71+'２個別表'!$CA71+'２個別表'!$CB71+'２個別表'!$CC71+'２個別表'!$CD71),"")</f>
        <v/>
      </c>
      <c r="BF71" s="183" t="str">
        <f ca="1">IF(AND($AD71=2,$BA71=1),'２個別表'!$CA71+'２個別表'!$CB71,"")</f>
        <v/>
      </c>
      <c r="BG71" s="365" t="str">
        <f ca="1">IF($BB71=1,IF(SUM('２個別表'!$BW71,'２個別表'!$CD71*0.5)&lt;='２個別表'!$BV71*0.5,"〇","×"),"")</f>
        <v/>
      </c>
      <c r="BH71" s="364">
        <f t="shared" ca="1" si="18"/>
        <v>0</v>
      </c>
      <c r="BI71" s="207" t="str">
        <f ca="1">IF($AD71=2,IF($AX71=1,IF('２個別表'!$AM71=23,"〇","×"),IF(OR('２個別表'!$AM71&lt;19,'２個別表'!$AM71&gt;23),"",IF($BH71&lt;='２個別表'!$BR71,"〇","×"))),"-")</f>
        <v>-</v>
      </c>
      <c r="BJ71" s="373" t="str">
        <f t="shared" ca="1" si="19"/>
        <v>-</v>
      </c>
      <c r="BK71" s="206">
        <f t="shared" ca="1" si="20"/>
        <v>0</v>
      </c>
      <c r="BL71" s="207" t="str">
        <f ca="1">IF($AD71=3,IF(1&lt;='２個別表'!$F71,IF('２個別表'!$U71=1,"〇","×"),""),"")</f>
        <v/>
      </c>
      <c r="BM71" s="185" t="str">
        <f ca="1">IF(AD71=3,IF(AND(OR('２個別表'!BD71="附帯施設",AND(1&lt;='２個別表'!AM71,'２個別表'!AM71&lt;=3)),'２個別表'!BK71&lt;&gt;"",'２個別表'!BL71&lt;&gt;""),1,IF(AND(OR('２個別表'!BD71="附帯施設",AND(1&lt;='２個別表'!AM71,'２個別表'!AM71&lt;=3)),OR('２個別表'!BK71="",'２個別表'!BL71="")),"×",0)),"")</f>
        <v/>
      </c>
      <c r="BN71" s="207" t="str">
        <f ca="1">IF($AD71=3,IF('２個別表'!$BV71&gt;=500000,"〇","×"),"")</f>
        <v/>
      </c>
      <c r="BO71" s="180" t="str">
        <f ca="1">IF(AD71=3,'２個別表'!BW71,"")</f>
        <v/>
      </c>
      <c r="BP71" s="180" t="str">
        <f ca="1">IF(AD71=3,IF(COUNTIF('２個別表'!$X$11:'２個別表'!X71,'２個別表'!X71)=1,BO71,SUMIF('２個別表'!$X$11:$X$239,'２個別表'!X71,$BO$11:$BO$239)),"")</f>
        <v/>
      </c>
      <c r="BQ71" s="189" t="str">
        <f t="shared" ca="1" si="26"/>
        <v/>
      </c>
      <c r="BR71" s="183" t="str">
        <f t="shared" ca="1" si="22"/>
        <v/>
      </c>
      <c r="BS71" s="427" t="str">
        <f ca="1">IF($AD71=3,'２個別表'!$BV71-('２個別表'!$BX71+'２個別表'!$CA71+'２個別表'!$CB71+'２個別表'!$CC71+'２個別表'!$CD71),"")</f>
        <v/>
      </c>
      <c r="BT71" s="430">
        <f t="shared" ca="1" si="27"/>
        <v>0</v>
      </c>
      <c r="BU71" s="424" t="str">
        <f t="shared" ca="1" si="23"/>
        <v/>
      </c>
    </row>
    <row r="72" spans="2:73" x14ac:dyDescent="0.15">
      <c r="B72" s="198">
        <f>'２個別表'!O72</f>
        <v>0</v>
      </c>
      <c r="C72" s="183" t="str">
        <f>'２個別表'!$P72</f>
        <v>石川県</v>
      </c>
      <c r="D72" s="183" t="str">
        <f ca="1">'２個別表'!$Q72</f>
        <v/>
      </c>
      <c r="E72" s="183" t="str">
        <f ca="1">'２個別表'!$R72</f>
        <v/>
      </c>
      <c r="F72" s="207" t="str">
        <f ca="1">'２個別表'!$U72</f>
        <v/>
      </c>
      <c r="G72" s="207" t="str">
        <f ca="1">IF($F72=1,IF(SUM(#REF!)=0,"×","〇"),"")</f>
        <v/>
      </c>
      <c r="H72" s="207" t="str">
        <f ca="1">IF('２個別表'!$U72=1,IF('２個別表'!$Y72=1,"〇","×"),IF(AND(2&lt;='２個別表'!$Y72,'２個別表'!$Y72&lt;=5),"〇","×"))</f>
        <v>×</v>
      </c>
      <c r="I72" s="207" t="str">
        <f t="shared" ca="1" si="1"/>
        <v>×</v>
      </c>
      <c r="J72" s="183" t="str">
        <f ca="1">'２個別表'!$X72</f>
        <v/>
      </c>
      <c r="K72" s="183">
        <f ca="1">'２個別表'!$AI72</f>
        <v>0</v>
      </c>
      <c r="L72" s="183" t="str">
        <f ca="1">IF('２個別表'!$AJ72=1,1,"")</f>
        <v/>
      </c>
      <c r="M72" s="183" t="str">
        <f ca="1">IF('２個別表'!$AJ72="","",IF('２個別表'!$AJ72=1,IF(OR('２個別表'!$AK72=1,'２個別表'!$AL72=1),"〇","×")))</f>
        <v/>
      </c>
      <c r="N72" s="180" t="str">
        <f ca="1">'２個別表'!AR72</f>
        <v/>
      </c>
      <c r="O72" s="196" t="str">
        <f ca="1">IF(1&lt;='２個別表'!$F72,IF(AND(1&lt;='２個別表'!$AM72,'２個別表'!$AM72&lt;=3),1,0),"")</f>
        <v/>
      </c>
      <c r="P72" s="207">
        <f ca="1">IF($O72=1,IF(AND('２個別表'!$BD72&lt;&gt;"",AND('２個別表'!$BG72&lt;&gt;1,'２個別表'!$BH72)),0,1),0)</f>
        <v>0</v>
      </c>
      <c r="Q72" s="196">
        <f ca="1">IF('２個別表'!$BD72&lt;&gt;"",1,0)</f>
        <v>0</v>
      </c>
      <c r="R72" s="196" t="str">
        <f ca="1">IF($Q72=1,IF('２個別表'!$BG72=1,1,0),"")</f>
        <v/>
      </c>
      <c r="S72" s="196" t="str">
        <f ca="1">IF($R72=1,IF('２個別表'!$BH72&lt;&gt;"","〇","×"),"")</f>
        <v/>
      </c>
      <c r="T72" s="196" t="str">
        <f t="shared" ca="1" si="2"/>
        <v/>
      </c>
      <c r="U72" s="340">
        <f ca="1">IF('２個別表'!$BF72&gt;0,'２個別表'!$BF72,0)</f>
        <v>0</v>
      </c>
      <c r="V72" s="196">
        <f ca="1">IF('２個別表'!$BH72&lt;&gt;"",1,0)</f>
        <v>0</v>
      </c>
      <c r="W72" s="182">
        <f ca="1">IF(AND($Q72=1,$V72=1),'２個別表'!$CD72,0)</f>
        <v>0</v>
      </c>
      <c r="X72" s="195">
        <f t="shared" ca="1" si="3"/>
        <v>0</v>
      </c>
      <c r="Y72" s="196" t="str">
        <f ca="1">IF(1&lt;='２個別表'!$F72,'２個別表'!$BT72,"")</f>
        <v/>
      </c>
      <c r="Z72" s="196">
        <f ca="1">IF(1&lt;='２個別表'!$F72,'２個別表'!$CE72,0)</f>
        <v>0</v>
      </c>
      <c r="AA72" s="196">
        <f ca="1">IF(OR(0&lt;'２個別表'!$BX72,0&lt;SUM('２個別表'!$CA72:$CB72)),1,0)</f>
        <v>1</v>
      </c>
      <c r="AB72" s="183">
        <f ca="1">IF(1&lt;='２個別表'!$F72,'２個別表'!$BV72,0)</f>
        <v>0</v>
      </c>
      <c r="AC72" s="183" t="str">
        <f ca="1">IF('２個別表'!$BV72&gt;0,IF(AND('２個別表'!$BT72=1,'２個別表'!$CE72="控除不可"),'２個別表'!$BV72,IF(AND('２個別表'!$BT72=1,'２個別表'!$CE72="80%控除対象"),ROUNDUP('２個別表'!$BV72*102/110,0),IF(AND('２個別表'!$BT72=1,'２個別表'!$CE72="全額控除"),ROUNDUP('２個別表'!$BV72*100/110,0),IF(OR('２個別表'!$BT72=2,'２個別表'!$BT72=3),'２個別表'!$BV72,'２個別表'!$BV72)))),"")</f>
        <v/>
      </c>
      <c r="AD72" s="197" t="str">
        <f ca="1">IF('２個別表'!$U72=1,3,IF(AND('２個別表'!$U72=2,AND(19&lt;='２個別表'!$AM72,'２個別表'!$AM72&lt;=23)),2,IF(AND('２個別表'!$U72=2,OR(AND(1&lt;='２個別表'!$AM72,'２個別表'!$AM72&lt;=18),AND(24&lt;='２個別表'!$AM72,'２個別表'!$AM72&lt;=25))),1,"判定不能")))</f>
        <v>判定不能</v>
      </c>
      <c r="AE72" s="206">
        <f t="shared" ca="1" si="4"/>
        <v>0</v>
      </c>
      <c r="AF72" s="180" t="str">
        <f t="shared" ca="1" si="5"/>
        <v/>
      </c>
      <c r="AG72" s="183" t="str">
        <f ca="1">IF(AND($AD72=1,$U72&gt;0,$V72=1),ROUNDDOWN($AC72*1/2-'２個別表'!$CD72*1/2,0),"")</f>
        <v/>
      </c>
      <c r="AH72" s="183" t="str">
        <f t="shared" ca="1" si="25"/>
        <v/>
      </c>
      <c r="AI72" s="208" t="str">
        <f ca="1">IF(AND($AD72=1,$Q72=1),IF($AB72&gt;0,'２個別表'!$BV72-'２個別表'!$BX72-'２個別表'!$CD72-'２個別表'!$CA72-'２個別表'!$CB72-'２個別表'!$CC72,0),"")</f>
        <v/>
      </c>
      <c r="AJ72" s="198">
        <f t="shared" ca="1" si="7"/>
        <v>0</v>
      </c>
      <c r="AK72" s="194" t="str">
        <f ca="1">IF($AD72=1,IF('２個別表'!$AO72=1,1,IF('２個別表'!AO72="","",)),"")</f>
        <v/>
      </c>
      <c r="AL72" s="183" t="str">
        <f ca="1">IF($AJ72=1,IF($AK72=1,'２個別表'!BS72,""),"")</f>
        <v/>
      </c>
      <c r="AM72" s="180" t="str">
        <f t="shared" ca="1" si="8"/>
        <v/>
      </c>
      <c r="AN72" s="199" t="str">
        <f ca="1">IF($AJ72=1,IF($AK72=1,ROUNDDOWN('２個別表'!$BV72-'２個別表'!$BX72-'２個別表'!$CA72-'２個別表'!$CB72-'２個別表'!$CC72-'２個別表'!$CD72,0),""),"")</f>
        <v/>
      </c>
      <c r="AO72" s="198">
        <f t="shared" ca="1" si="0"/>
        <v>0</v>
      </c>
      <c r="AP72" s="194">
        <f t="shared" ca="1" si="9"/>
        <v>0</v>
      </c>
      <c r="AQ72" s="194">
        <f t="shared" ca="1" si="10"/>
        <v>0</v>
      </c>
      <c r="AR72" s="189">
        <f ca="1">IF('２個別表'!$AA72=1,1,0)</f>
        <v>0</v>
      </c>
      <c r="AS72" s="180" t="str">
        <f t="shared" ca="1" si="11"/>
        <v/>
      </c>
      <c r="AT72" s="180" t="str">
        <f t="shared" ca="1" si="12"/>
        <v/>
      </c>
      <c r="AU72" s="208" t="str">
        <f ca="1">IF($AD72=1,IF($AQ72=1,ROUNDDOWN('２個別表'!$BV72-'２個別表'!$BX72-'２個別表'!$CA72-'２個別表'!$CB72-'２個別表'!$CC72-'２個別表'!$CD72,0),""),"")</f>
        <v/>
      </c>
      <c r="AV72" s="350">
        <f t="shared" ca="1" si="13"/>
        <v>0</v>
      </c>
      <c r="AW72" s="360" t="str">
        <f t="shared" ca="1" si="14"/>
        <v>-</v>
      </c>
      <c r="AX72" s="206">
        <f ca="1">IF($AD72=2,IF('２個別表'!$BQ72=1,1,0),0)</f>
        <v>0</v>
      </c>
      <c r="AY72" s="189" t="str">
        <f t="shared" ca="1" si="15"/>
        <v/>
      </c>
      <c r="AZ72" s="368" t="str">
        <f ca="1">IF(AND($AD72=2,$AX72=1),'２個別表'!$BV72-('２個別表'!$BX72+'２個別表'!$CA72+'２個別表'!$CB72+'２個別表'!$CC72+'２個別表'!$CD72),"")</f>
        <v/>
      </c>
      <c r="BA72" s="206">
        <f ca="1">IF($AD72=2,IF('２個別表'!$BQ72&lt;&gt;1,1,0),0)</f>
        <v>0</v>
      </c>
      <c r="BB72" s="363">
        <f t="shared" ca="1" si="16"/>
        <v>0</v>
      </c>
      <c r="BC72" s="183" t="str">
        <f ca="1">IF(AND($AD72=2,$BA72=1),'２個別表'!$BR72,"")</f>
        <v/>
      </c>
      <c r="BD72" s="183" t="str">
        <f t="shared" ca="1" si="17"/>
        <v/>
      </c>
      <c r="BE72" s="183" t="str">
        <f ca="1">IF(AND($AD72=2,$BA72=1),'２個別表'!$BU72-('２個別表'!$BX72+'２個別表'!$CA72+'２個別表'!$CB72+'２個別表'!$CC72+'２個別表'!$CD72),"")</f>
        <v/>
      </c>
      <c r="BF72" s="183" t="str">
        <f ca="1">IF(AND($AD72=2,$BA72=1),'２個別表'!$CA72+'２個別表'!$CB72,"")</f>
        <v/>
      </c>
      <c r="BG72" s="365" t="str">
        <f ca="1">IF($BB72=1,IF(SUM('２個別表'!$BW72,'２個別表'!$CD72*0.5)&lt;='２個別表'!$BV72*0.5,"〇","×"),"")</f>
        <v/>
      </c>
      <c r="BH72" s="364">
        <f t="shared" ca="1" si="18"/>
        <v>0</v>
      </c>
      <c r="BI72" s="207" t="str">
        <f ca="1">IF($AD72=2,IF($AX72=1,IF('２個別表'!$AM72=23,"〇","×"),IF(OR('２個別表'!$AM72&lt;19,'２個別表'!$AM72&gt;23),"",IF($BH72&lt;='２個別表'!$BR72,"〇","×"))),"-")</f>
        <v>-</v>
      </c>
      <c r="BJ72" s="373" t="str">
        <f t="shared" ca="1" si="19"/>
        <v>-</v>
      </c>
      <c r="BK72" s="206">
        <f t="shared" ca="1" si="20"/>
        <v>0</v>
      </c>
      <c r="BL72" s="207" t="str">
        <f ca="1">IF($AD72=3,IF(1&lt;='２個別表'!$F72,IF('２個別表'!$U72=1,"〇","×"),""),"")</f>
        <v/>
      </c>
      <c r="BM72" s="185" t="str">
        <f ca="1">IF(AD72=3,IF(AND(OR('２個別表'!BD72="附帯施設",AND(1&lt;='２個別表'!AM72,'２個別表'!AM72&lt;=3)),'２個別表'!BK72&lt;&gt;"",'２個別表'!BL72&lt;&gt;""),1,IF(AND(OR('２個別表'!BD72="附帯施設",AND(1&lt;='２個別表'!AM72,'２個別表'!AM72&lt;=3)),OR('２個別表'!BK72="",'２個別表'!BL72="")),"×",0)),"")</f>
        <v/>
      </c>
      <c r="BN72" s="207" t="str">
        <f ca="1">IF($AD72=3,IF('２個別表'!$BV72&gt;=500000,"〇","×"),"")</f>
        <v/>
      </c>
      <c r="BO72" s="180" t="str">
        <f ca="1">IF(AD72=3,'２個別表'!BW72,"")</f>
        <v/>
      </c>
      <c r="BP72" s="180" t="str">
        <f ca="1">IF(AD72=3,IF(COUNTIF('２個別表'!$X$11:'２個別表'!X72,'２個別表'!X72)=1,BO72,SUMIF('２個別表'!$X$11:$X$239,'２個別表'!X72,$BO$11:$BO$239)),"")</f>
        <v/>
      </c>
      <c r="BQ72" s="189" t="str">
        <f t="shared" ca="1" si="26"/>
        <v/>
      </c>
      <c r="BR72" s="183" t="str">
        <f t="shared" ca="1" si="22"/>
        <v/>
      </c>
      <c r="BS72" s="427" t="str">
        <f ca="1">IF($AD72=3,'２個別表'!$BV72-('２個別表'!$BX72+'２個別表'!$CA72+'２個別表'!$CB72+'２個別表'!$CC72+'２個別表'!$CD72),"")</f>
        <v/>
      </c>
      <c r="BT72" s="430">
        <f t="shared" ca="1" si="27"/>
        <v>0</v>
      </c>
      <c r="BU72" s="424" t="str">
        <f t="shared" ca="1" si="23"/>
        <v/>
      </c>
    </row>
    <row r="73" spans="2:73" x14ac:dyDescent="0.15">
      <c r="B73" s="198">
        <f>'２個別表'!O73</f>
        <v>0</v>
      </c>
      <c r="C73" s="183" t="str">
        <f>'２個別表'!$P73</f>
        <v>石川県</v>
      </c>
      <c r="D73" s="183" t="str">
        <f ca="1">'２個別表'!$Q73</f>
        <v/>
      </c>
      <c r="E73" s="183" t="str">
        <f ca="1">'２個別表'!$R73</f>
        <v/>
      </c>
      <c r="F73" s="207" t="str">
        <f ca="1">'２個別表'!$U73</f>
        <v/>
      </c>
      <c r="G73" s="207" t="str">
        <f ca="1">IF($F73=1,IF(SUM(#REF!)=0,"×","〇"),"")</f>
        <v/>
      </c>
      <c r="H73" s="207" t="str">
        <f ca="1">IF('２個別表'!$U73=1,IF('２個別表'!$Y73=1,"〇","×"),IF(AND(2&lt;='２個別表'!$Y73,'２個別表'!$Y73&lt;=5),"〇","×"))</f>
        <v>×</v>
      </c>
      <c r="I73" s="207" t="str">
        <f t="shared" ca="1" si="1"/>
        <v>×</v>
      </c>
      <c r="J73" s="183" t="str">
        <f ca="1">'２個別表'!$X73</f>
        <v/>
      </c>
      <c r="K73" s="183">
        <f ca="1">'２個別表'!$AI73</f>
        <v>0</v>
      </c>
      <c r="L73" s="183" t="str">
        <f ca="1">IF('２個別表'!$AJ73=1,1,"")</f>
        <v/>
      </c>
      <c r="M73" s="183" t="str">
        <f ca="1">IF('２個別表'!$AJ73="","",IF('２個別表'!$AJ73=1,IF(OR('２個別表'!$AK73=1,'２個別表'!$AL73=1),"〇","×")))</f>
        <v/>
      </c>
      <c r="N73" s="180" t="str">
        <f ca="1">'２個別表'!AR73</f>
        <v/>
      </c>
      <c r="O73" s="196" t="str">
        <f ca="1">IF(1&lt;='２個別表'!$F73,IF(AND(1&lt;='２個別表'!$AM73,'２個別表'!$AM73&lt;=3),1,0),"")</f>
        <v/>
      </c>
      <c r="P73" s="207">
        <f ca="1">IF($O73=1,IF(AND('２個別表'!$BD73&lt;&gt;"",AND('２個別表'!$BG73&lt;&gt;1,'２個別表'!$BH73)),0,1),0)</f>
        <v>0</v>
      </c>
      <c r="Q73" s="196">
        <f ca="1">IF('２個別表'!$BD73&lt;&gt;"",1,0)</f>
        <v>0</v>
      </c>
      <c r="R73" s="196" t="str">
        <f ca="1">IF($Q73=1,IF('２個別表'!$BG73=1,1,0),"")</f>
        <v/>
      </c>
      <c r="S73" s="196" t="str">
        <f ca="1">IF($R73=1,IF('２個別表'!$BH73&lt;&gt;"","〇","×"),"")</f>
        <v/>
      </c>
      <c r="T73" s="196" t="str">
        <f t="shared" ca="1" si="2"/>
        <v/>
      </c>
      <c r="U73" s="340">
        <f ca="1">IF('２個別表'!$BF73&gt;0,'２個別表'!$BF73,0)</f>
        <v>0</v>
      </c>
      <c r="V73" s="196">
        <f ca="1">IF('２個別表'!$BH73&lt;&gt;"",1,0)</f>
        <v>0</v>
      </c>
      <c r="W73" s="182">
        <f ca="1">IF(AND($Q73=1,$V73=1),'２個別表'!$CD73,0)</f>
        <v>0</v>
      </c>
      <c r="X73" s="195">
        <f t="shared" ca="1" si="3"/>
        <v>0</v>
      </c>
      <c r="Y73" s="196" t="str">
        <f ca="1">IF(1&lt;='２個別表'!$F73,'２個別表'!$BT73,"")</f>
        <v/>
      </c>
      <c r="Z73" s="196">
        <f ca="1">IF(1&lt;='２個別表'!$F73,'２個別表'!$CE73,0)</f>
        <v>0</v>
      </c>
      <c r="AA73" s="196">
        <f ca="1">IF(OR(0&lt;'２個別表'!$BX73,0&lt;SUM('２個別表'!$CA73:$CB73)),1,0)</f>
        <v>1</v>
      </c>
      <c r="AB73" s="183">
        <f ca="1">IF(1&lt;='２個別表'!$F73,'２個別表'!$BV73,0)</f>
        <v>0</v>
      </c>
      <c r="AC73" s="183" t="str">
        <f ca="1">IF('２個別表'!$BV73&gt;0,IF(AND('２個別表'!$BT73=1,'２個別表'!$CE73="控除不可"),'２個別表'!$BV73,IF(AND('２個別表'!$BT73=1,'２個別表'!$CE73="80%控除対象"),ROUNDUP('２個別表'!$BV73*102/110,0),IF(AND('２個別表'!$BT73=1,'２個別表'!$CE73="全額控除"),ROUNDUP('２個別表'!$BV73*100/110,0),IF(OR('２個別表'!$BT73=2,'２個別表'!$BT73=3),'２個別表'!$BV73,'２個別表'!$BV73)))),"")</f>
        <v/>
      </c>
      <c r="AD73" s="197" t="str">
        <f ca="1">IF('２個別表'!$U73=1,3,IF(AND('２個別表'!$U73=2,AND(19&lt;='２個別表'!$AM73,'２個別表'!$AM73&lt;=23)),2,IF(AND('２個別表'!$U73=2,OR(AND(1&lt;='２個別表'!$AM73,'２個別表'!$AM73&lt;=18),AND(24&lt;='２個別表'!$AM73,'２個別表'!$AM73&lt;=25))),1,"判定不能")))</f>
        <v>判定不能</v>
      </c>
      <c r="AE73" s="206">
        <f t="shared" ca="1" si="4"/>
        <v>0</v>
      </c>
      <c r="AF73" s="180" t="str">
        <f t="shared" ca="1" si="5"/>
        <v/>
      </c>
      <c r="AG73" s="183" t="str">
        <f ca="1">IF(AND($AD73=1,$U73&gt;0,$V73=1),ROUNDDOWN($AC73*1/2-'２個別表'!$CD73*1/2,0),"")</f>
        <v/>
      </c>
      <c r="AH73" s="183" t="str">
        <f t="shared" ca="1" si="25"/>
        <v/>
      </c>
      <c r="AI73" s="208" t="str">
        <f ca="1">IF(AND($AD73=1,$Q73=1),IF($AB73&gt;0,'２個別表'!$BV73-'２個別表'!$BX73-'２個別表'!$CD73-'２個別表'!$CA73-'２個別表'!$CB73-'２個別表'!$CC73,0),"")</f>
        <v/>
      </c>
      <c r="AJ73" s="198">
        <f t="shared" ca="1" si="7"/>
        <v>0</v>
      </c>
      <c r="AK73" s="194" t="str">
        <f ca="1">IF($AD73=1,IF('２個別表'!$AO73=1,1,IF('２個別表'!AO73="","",)),"")</f>
        <v/>
      </c>
      <c r="AL73" s="183" t="str">
        <f ca="1">IF($AJ73=1,IF($AK73=1,'２個別表'!BS73,""),"")</f>
        <v/>
      </c>
      <c r="AM73" s="180" t="str">
        <f t="shared" ca="1" si="8"/>
        <v/>
      </c>
      <c r="AN73" s="199" t="str">
        <f ca="1">IF($AJ73=1,IF($AK73=1,ROUNDDOWN('２個別表'!$BV73-'２個別表'!$BX73-'２個別表'!$CA73-'２個別表'!$CB73-'２個別表'!$CC73-'２個別表'!$CD73,0),""),"")</f>
        <v/>
      </c>
      <c r="AO73" s="198">
        <f t="shared" ca="1" si="0"/>
        <v>0</v>
      </c>
      <c r="AP73" s="194">
        <f t="shared" ca="1" si="9"/>
        <v>0</v>
      </c>
      <c r="AQ73" s="194">
        <f t="shared" ca="1" si="10"/>
        <v>0</v>
      </c>
      <c r="AR73" s="189">
        <f ca="1">IF('２個別表'!$AA73=1,1,0)</f>
        <v>0</v>
      </c>
      <c r="AS73" s="180" t="str">
        <f t="shared" ca="1" si="11"/>
        <v/>
      </c>
      <c r="AT73" s="180" t="str">
        <f t="shared" ca="1" si="12"/>
        <v/>
      </c>
      <c r="AU73" s="208" t="str">
        <f ca="1">IF($AD73=1,IF($AQ73=1,ROUNDDOWN('２個別表'!$BV73-'２個別表'!$BX73-'２個別表'!$CA73-'２個別表'!$CB73-'２個別表'!$CC73-'２個別表'!$CD73,0),""),"")</f>
        <v/>
      </c>
      <c r="AV73" s="350">
        <f t="shared" ca="1" si="13"/>
        <v>0</v>
      </c>
      <c r="AW73" s="360" t="str">
        <f t="shared" ca="1" si="14"/>
        <v>-</v>
      </c>
      <c r="AX73" s="206">
        <f ca="1">IF($AD73=2,IF('２個別表'!$BQ73=1,1,0),0)</f>
        <v>0</v>
      </c>
      <c r="AY73" s="189" t="str">
        <f t="shared" ca="1" si="15"/>
        <v/>
      </c>
      <c r="AZ73" s="368" t="str">
        <f ca="1">IF(AND($AD73=2,$AX73=1),'２個別表'!$BV73-('２個別表'!$BX73+'２個別表'!$CA73+'２個別表'!$CB73+'２個別表'!$CC73+'２個別表'!$CD73),"")</f>
        <v/>
      </c>
      <c r="BA73" s="206">
        <f ca="1">IF($AD73=2,IF('２個別表'!$BQ73&lt;&gt;1,1,0),0)</f>
        <v>0</v>
      </c>
      <c r="BB73" s="363">
        <f t="shared" ca="1" si="16"/>
        <v>0</v>
      </c>
      <c r="BC73" s="183" t="str">
        <f ca="1">IF(AND($AD73=2,$BA73=1),'２個別表'!$BR73,"")</f>
        <v/>
      </c>
      <c r="BD73" s="183" t="str">
        <f t="shared" ca="1" si="17"/>
        <v/>
      </c>
      <c r="BE73" s="183" t="str">
        <f ca="1">IF(AND($AD73=2,$BA73=1),'２個別表'!$BU73-('２個別表'!$BX73+'２個別表'!$CA73+'２個別表'!$CB73+'２個別表'!$CC73+'２個別表'!$CD73),"")</f>
        <v/>
      </c>
      <c r="BF73" s="183" t="str">
        <f ca="1">IF(AND($AD73=2,$BA73=1),'２個別表'!$CA73+'２個別表'!$CB73,"")</f>
        <v/>
      </c>
      <c r="BG73" s="365" t="str">
        <f ca="1">IF($BB73=1,IF(SUM('２個別表'!$BW73,'２個別表'!$CD73*0.5)&lt;='２個別表'!$BV73*0.5,"〇","×"),"")</f>
        <v/>
      </c>
      <c r="BH73" s="364">
        <f t="shared" ca="1" si="18"/>
        <v>0</v>
      </c>
      <c r="BI73" s="207" t="str">
        <f ca="1">IF($AD73=2,IF($AX73=1,IF('２個別表'!$AM73=23,"〇","×"),IF(OR('２個別表'!$AM73&lt;19,'２個別表'!$AM73&gt;23),"",IF($BH73&lt;='２個別表'!$BR73,"〇","×"))),"-")</f>
        <v>-</v>
      </c>
      <c r="BJ73" s="373" t="str">
        <f t="shared" ca="1" si="19"/>
        <v>-</v>
      </c>
      <c r="BK73" s="206">
        <f t="shared" ca="1" si="20"/>
        <v>0</v>
      </c>
      <c r="BL73" s="207" t="str">
        <f ca="1">IF($AD73=3,IF(1&lt;='２個別表'!$F73,IF('２個別表'!$U73=1,"〇","×"),""),"")</f>
        <v/>
      </c>
      <c r="BM73" s="185" t="str">
        <f ca="1">IF(AD73=3,IF(AND(OR('２個別表'!BD73="附帯施設",AND(1&lt;='２個別表'!AM73,'２個別表'!AM73&lt;=3)),'２個別表'!BK73&lt;&gt;"",'２個別表'!BL73&lt;&gt;""),1,IF(AND(OR('２個別表'!BD73="附帯施設",AND(1&lt;='２個別表'!AM73,'２個別表'!AM73&lt;=3)),OR('２個別表'!BK73="",'２個別表'!BL73="")),"×",0)),"")</f>
        <v/>
      </c>
      <c r="BN73" s="207" t="str">
        <f ca="1">IF($AD73=3,IF('２個別表'!$BV73&gt;=500000,"〇","×"),"")</f>
        <v/>
      </c>
      <c r="BO73" s="180" t="str">
        <f ca="1">IF(AD73=3,'２個別表'!BW73,"")</f>
        <v/>
      </c>
      <c r="BP73" s="180" t="str">
        <f ca="1">IF(AD73=3,IF(COUNTIF('２個別表'!$X$11:'２個別表'!X73,'２個別表'!X73)=1,BO73,SUMIF('２個別表'!$X$11:$X$239,'２個別表'!X73,$BO$11:$BO$239)),"")</f>
        <v/>
      </c>
      <c r="BQ73" s="189" t="str">
        <f t="shared" ca="1" si="26"/>
        <v/>
      </c>
      <c r="BR73" s="183" t="str">
        <f t="shared" ca="1" si="22"/>
        <v/>
      </c>
      <c r="BS73" s="427" t="str">
        <f ca="1">IF($AD73=3,'２個別表'!$BV73-('２個別表'!$BX73+'２個別表'!$CA73+'２個別表'!$CB73+'２個別表'!$CC73+'２個別表'!$CD73),"")</f>
        <v/>
      </c>
      <c r="BT73" s="430">
        <f t="shared" ca="1" si="27"/>
        <v>0</v>
      </c>
      <c r="BU73" s="424" t="str">
        <f t="shared" ca="1" si="23"/>
        <v/>
      </c>
    </row>
    <row r="74" spans="2:73" x14ac:dyDescent="0.15">
      <c r="B74" s="198">
        <f>'２個別表'!O74</f>
        <v>0</v>
      </c>
      <c r="C74" s="183" t="str">
        <f>'２個別表'!$P74</f>
        <v>石川県</v>
      </c>
      <c r="D74" s="183" t="str">
        <f ca="1">'２個別表'!$Q74</f>
        <v/>
      </c>
      <c r="E74" s="183" t="str">
        <f ca="1">'２個別表'!$R74</f>
        <v/>
      </c>
      <c r="F74" s="207" t="str">
        <f ca="1">'２個別表'!$U74</f>
        <v/>
      </c>
      <c r="G74" s="207" t="str">
        <f ca="1">IF($F74=1,IF(SUM(#REF!)=0,"×","〇"),"")</f>
        <v/>
      </c>
      <c r="H74" s="207" t="str">
        <f ca="1">IF('２個別表'!$U74=1,IF('２個別表'!$Y74=1,"〇","×"),IF(AND(2&lt;='２個別表'!$Y74,'２個別表'!$Y74&lt;=5),"〇","×"))</f>
        <v>×</v>
      </c>
      <c r="I74" s="207" t="str">
        <f t="shared" ca="1" si="1"/>
        <v>×</v>
      </c>
      <c r="J74" s="183" t="str">
        <f ca="1">'２個別表'!$X74</f>
        <v/>
      </c>
      <c r="K74" s="183">
        <f ca="1">'２個別表'!$AI74</f>
        <v>0</v>
      </c>
      <c r="L74" s="183" t="str">
        <f ca="1">IF('２個別表'!$AJ74=1,1,"")</f>
        <v/>
      </c>
      <c r="M74" s="183" t="str">
        <f ca="1">IF('２個別表'!$AJ74="","",IF('２個別表'!$AJ74=1,IF(OR('２個別表'!$AK74=1,'２個別表'!$AL74=1),"〇","×")))</f>
        <v/>
      </c>
      <c r="N74" s="180" t="str">
        <f ca="1">'２個別表'!AR74</f>
        <v/>
      </c>
      <c r="O74" s="196" t="str">
        <f ca="1">IF(1&lt;='２個別表'!$F74,IF(AND(1&lt;='２個別表'!$AM74,'２個別表'!$AM74&lt;=3),1,0),"")</f>
        <v/>
      </c>
      <c r="P74" s="207">
        <f ca="1">IF($O74=1,IF(AND('２個別表'!$BD74&lt;&gt;"",AND('２個別表'!$BG74&lt;&gt;1,'２個別表'!$BH74)),0,1),0)</f>
        <v>0</v>
      </c>
      <c r="Q74" s="196">
        <f ca="1">IF('２個別表'!$BD74&lt;&gt;"",1,0)</f>
        <v>0</v>
      </c>
      <c r="R74" s="196" t="str">
        <f ca="1">IF($Q74=1,IF('２個別表'!$BG74=1,1,0),"")</f>
        <v/>
      </c>
      <c r="S74" s="196" t="str">
        <f ca="1">IF($R74=1,IF('２個別表'!$BH74&lt;&gt;"","〇","×"),"")</f>
        <v/>
      </c>
      <c r="T74" s="196" t="str">
        <f t="shared" ca="1" si="2"/>
        <v/>
      </c>
      <c r="U74" s="340">
        <f ca="1">IF('２個別表'!$BF74&gt;0,'２個別表'!$BF74,0)</f>
        <v>0</v>
      </c>
      <c r="V74" s="196">
        <f ca="1">IF('２個別表'!$BH74&lt;&gt;"",1,0)</f>
        <v>0</v>
      </c>
      <c r="W74" s="182">
        <f ca="1">IF(AND($Q74=1,$V74=1),'２個別表'!$CD74,0)</f>
        <v>0</v>
      </c>
      <c r="X74" s="195">
        <f t="shared" ca="1" si="3"/>
        <v>0</v>
      </c>
      <c r="Y74" s="196" t="str">
        <f ca="1">IF(1&lt;='２個別表'!$F74,'２個別表'!$BT74,"")</f>
        <v/>
      </c>
      <c r="Z74" s="196">
        <f ca="1">IF(1&lt;='２個別表'!$F74,'２個別表'!$CE74,0)</f>
        <v>0</v>
      </c>
      <c r="AA74" s="196">
        <f ca="1">IF(OR(0&lt;'２個別表'!$BX74,0&lt;SUM('２個別表'!$CA74:$CB74)),1,0)</f>
        <v>1</v>
      </c>
      <c r="AB74" s="183">
        <f ca="1">IF(1&lt;='２個別表'!$F74,'２個別表'!$BV74,0)</f>
        <v>0</v>
      </c>
      <c r="AC74" s="183" t="str">
        <f ca="1">IF('２個別表'!$BV74&gt;0,IF(AND('２個別表'!$BT74=1,'２個別表'!$CE74="控除不可"),'２個別表'!$BV74,IF(AND('２個別表'!$BT74=1,'２個別表'!$CE74="80%控除対象"),ROUNDUP('２個別表'!$BV74*102/110,0),IF(AND('２個別表'!$BT74=1,'２個別表'!$CE74="全額控除"),ROUNDUP('２個別表'!$BV74*100/110,0),IF(OR('２個別表'!$BT74=2,'２個別表'!$BT74=3),'２個別表'!$BV74,'２個別表'!$BV74)))),"")</f>
        <v/>
      </c>
      <c r="AD74" s="197" t="str">
        <f ca="1">IF('２個別表'!$U74=1,3,IF(AND('２個別表'!$U74=2,AND(19&lt;='２個別表'!$AM74,'２個別表'!$AM74&lt;=23)),2,IF(AND('２個別表'!$U74=2,OR(AND(1&lt;='２個別表'!$AM74,'２個別表'!$AM74&lt;=18),AND(24&lt;='２個別表'!$AM74,'２個別表'!$AM74&lt;=25))),1,"判定不能")))</f>
        <v>判定不能</v>
      </c>
      <c r="AE74" s="206">
        <f t="shared" ca="1" si="4"/>
        <v>0</v>
      </c>
      <c r="AF74" s="180" t="str">
        <f t="shared" ca="1" si="5"/>
        <v/>
      </c>
      <c r="AG74" s="183" t="str">
        <f ca="1">IF(AND($AD74=1,$U74&gt;0,$V74=1),ROUNDDOWN($AC74*1/2-'２個別表'!$CD74*1/2,0),"")</f>
        <v/>
      </c>
      <c r="AH74" s="183" t="str">
        <f t="shared" ca="1" si="25"/>
        <v/>
      </c>
      <c r="AI74" s="208" t="str">
        <f ca="1">IF(AND($AD74=1,$Q74=1),IF($AB74&gt;0,'２個別表'!$BV74-'２個別表'!$BX74-'２個別表'!$CD74-'２個別表'!$CA74-'２個別表'!$CB74-'２個別表'!$CC74,0),"")</f>
        <v/>
      </c>
      <c r="AJ74" s="198">
        <f t="shared" ca="1" si="7"/>
        <v>0</v>
      </c>
      <c r="AK74" s="194" t="str">
        <f ca="1">IF($AD74=1,IF('２個別表'!$AO74=1,1,IF('２個別表'!AO74="","",)),"")</f>
        <v/>
      </c>
      <c r="AL74" s="183" t="str">
        <f ca="1">IF($AJ74=1,IF($AK74=1,'２個別表'!BS74,""),"")</f>
        <v/>
      </c>
      <c r="AM74" s="180" t="str">
        <f t="shared" ca="1" si="8"/>
        <v/>
      </c>
      <c r="AN74" s="199" t="str">
        <f ca="1">IF($AJ74=1,IF($AK74=1,ROUNDDOWN('２個別表'!$BV74-'２個別表'!$BX74-'２個別表'!$CA74-'２個別表'!$CB74-'２個別表'!$CC74-'２個別表'!$CD74,0),""),"")</f>
        <v/>
      </c>
      <c r="AO74" s="198">
        <f t="shared" ca="1" si="0"/>
        <v>0</v>
      </c>
      <c r="AP74" s="194">
        <f t="shared" ca="1" si="9"/>
        <v>0</v>
      </c>
      <c r="AQ74" s="194">
        <f t="shared" ca="1" si="10"/>
        <v>0</v>
      </c>
      <c r="AR74" s="189">
        <f ca="1">IF('２個別表'!$AA74=1,1,0)</f>
        <v>0</v>
      </c>
      <c r="AS74" s="180" t="str">
        <f t="shared" ca="1" si="11"/>
        <v/>
      </c>
      <c r="AT74" s="180" t="str">
        <f t="shared" ca="1" si="12"/>
        <v/>
      </c>
      <c r="AU74" s="208" t="str">
        <f ca="1">IF($AD74=1,IF($AQ74=1,ROUNDDOWN('２個別表'!$BV74-'２個別表'!$BX74-'２個別表'!$CA74-'２個別表'!$CB74-'２個別表'!$CC74-'２個別表'!$CD74,0),""),"")</f>
        <v/>
      </c>
      <c r="AV74" s="350">
        <f t="shared" ca="1" si="13"/>
        <v>0</v>
      </c>
      <c r="AW74" s="360" t="str">
        <f t="shared" ca="1" si="14"/>
        <v>-</v>
      </c>
      <c r="AX74" s="206">
        <f ca="1">IF($AD74=2,IF('２個別表'!$BQ74=1,1,0),0)</f>
        <v>0</v>
      </c>
      <c r="AY74" s="189" t="str">
        <f t="shared" ca="1" si="15"/>
        <v/>
      </c>
      <c r="AZ74" s="368" t="str">
        <f ca="1">IF(AND($AD74=2,$AX74=1),'２個別表'!$BV74-('２個別表'!$BX74+'２個別表'!$CA74+'２個別表'!$CB74+'２個別表'!$CC74+'２個別表'!$CD74),"")</f>
        <v/>
      </c>
      <c r="BA74" s="206">
        <f ca="1">IF($AD74=2,IF('２個別表'!$BQ74&lt;&gt;1,1,0),0)</f>
        <v>0</v>
      </c>
      <c r="BB74" s="363">
        <f t="shared" ca="1" si="16"/>
        <v>0</v>
      </c>
      <c r="BC74" s="183" t="str">
        <f ca="1">IF(AND($AD74=2,$BA74=1),'２個別表'!$BR74,"")</f>
        <v/>
      </c>
      <c r="BD74" s="183" t="str">
        <f t="shared" ca="1" si="17"/>
        <v/>
      </c>
      <c r="BE74" s="183" t="str">
        <f ca="1">IF(AND($AD74=2,$BA74=1),'２個別表'!$BU74-('２個別表'!$BX74+'２個別表'!$CA74+'２個別表'!$CB74+'２個別表'!$CC74+'２個別表'!$CD74),"")</f>
        <v/>
      </c>
      <c r="BF74" s="183" t="str">
        <f ca="1">IF(AND($AD74=2,$BA74=1),'２個別表'!$CA74+'２個別表'!$CB74,"")</f>
        <v/>
      </c>
      <c r="BG74" s="365" t="str">
        <f ca="1">IF($BB74=1,IF(SUM('２個別表'!$BW74,'２個別表'!$CD74*0.5)&lt;='２個別表'!$BV74*0.5,"〇","×"),"")</f>
        <v/>
      </c>
      <c r="BH74" s="364">
        <f t="shared" ca="1" si="18"/>
        <v>0</v>
      </c>
      <c r="BI74" s="207" t="str">
        <f ca="1">IF($AD74=2,IF($AX74=1,IF('２個別表'!$AM74=23,"〇","×"),IF(OR('２個別表'!$AM74&lt;19,'２個別表'!$AM74&gt;23),"",IF($BH74&lt;='２個別表'!$BR74,"〇","×"))),"-")</f>
        <v>-</v>
      </c>
      <c r="BJ74" s="373" t="str">
        <f t="shared" ca="1" si="19"/>
        <v>-</v>
      </c>
      <c r="BK74" s="206">
        <f t="shared" ca="1" si="20"/>
        <v>0</v>
      </c>
      <c r="BL74" s="207" t="str">
        <f ca="1">IF($AD74=3,IF(1&lt;='２個別表'!$F74,IF('２個別表'!$U74=1,"〇","×"),""),"")</f>
        <v/>
      </c>
      <c r="BM74" s="185" t="str">
        <f ca="1">IF(AD74=3,IF(AND(OR('２個別表'!BD74="附帯施設",AND(1&lt;='２個別表'!AM74,'２個別表'!AM74&lt;=3)),'２個別表'!BK74&lt;&gt;"",'２個別表'!BL74&lt;&gt;""),1,IF(AND(OR('２個別表'!BD74="附帯施設",AND(1&lt;='２個別表'!AM74,'２個別表'!AM74&lt;=3)),OR('２個別表'!BK74="",'２個別表'!BL74="")),"×",0)),"")</f>
        <v/>
      </c>
      <c r="BN74" s="207" t="str">
        <f ca="1">IF($AD74=3,IF('２個別表'!$BV74&gt;=500000,"〇","×"),"")</f>
        <v/>
      </c>
      <c r="BO74" s="180" t="str">
        <f ca="1">IF(AD74=3,'２個別表'!BW74,"")</f>
        <v/>
      </c>
      <c r="BP74" s="180" t="str">
        <f ca="1">IF(AD74=3,IF(COUNTIF('２個別表'!$X$11:'２個別表'!X74,'２個別表'!X74)=1,BO74,SUMIF('２個別表'!$X$11:$X$239,'２個別表'!X74,$BO$11:$BO$239)),"")</f>
        <v/>
      </c>
      <c r="BQ74" s="189" t="str">
        <f t="shared" ca="1" si="26"/>
        <v/>
      </c>
      <c r="BR74" s="183" t="str">
        <f t="shared" ca="1" si="22"/>
        <v/>
      </c>
      <c r="BS74" s="427" t="str">
        <f ca="1">IF($AD74=3,'２個別表'!$BV74-('２個別表'!$BX74+'２個別表'!$CA74+'２個別表'!$CB74+'２個別表'!$CC74+'２個別表'!$CD74),"")</f>
        <v/>
      </c>
      <c r="BT74" s="430">
        <f t="shared" ca="1" si="27"/>
        <v>0</v>
      </c>
      <c r="BU74" s="424" t="str">
        <f t="shared" ca="1" si="23"/>
        <v/>
      </c>
    </row>
    <row r="75" spans="2:73" x14ac:dyDescent="0.15">
      <c r="B75" s="198">
        <f>'２個別表'!O75</f>
        <v>0</v>
      </c>
      <c r="C75" s="183" t="str">
        <f>'２個別表'!$P75</f>
        <v>石川県</v>
      </c>
      <c r="D75" s="183" t="str">
        <f ca="1">'２個別表'!$Q75</f>
        <v/>
      </c>
      <c r="E75" s="183" t="str">
        <f ca="1">'２個別表'!$R75</f>
        <v/>
      </c>
      <c r="F75" s="207" t="str">
        <f ca="1">'２個別表'!$U75</f>
        <v/>
      </c>
      <c r="G75" s="207" t="str">
        <f ca="1">IF($F75=1,IF(SUM(#REF!)=0,"×","〇"),"")</f>
        <v/>
      </c>
      <c r="H75" s="207" t="str">
        <f ca="1">IF('２個別表'!$U75=1,IF('２個別表'!$Y75=1,"〇","×"),IF(AND(2&lt;='２個別表'!$Y75,'２個別表'!$Y75&lt;=5),"〇","×"))</f>
        <v>×</v>
      </c>
      <c r="I75" s="207" t="str">
        <f t="shared" ca="1" si="1"/>
        <v>×</v>
      </c>
      <c r="J75" s="183" t="str">
        <f ca="1">'２個別表'!$X75</f>
        <v/>
      </c>
      <c r="K75" s="183">
        <f ca="1">'２個別表'!$AI75</f>
        <v>0</v>
      </c>
      <c r="L75" s="183" t="str">
        <f ca="1">IF('２個別表'!$AJ75=1,1,"")</f>
        <v/>
      </c>
      <c r="M75" s="183" t="str">
        <f ca="1">IF('２個別表'!$AJ75="","",IF('２個別表'!$AJ75=1,IF(OR('２個別表'!$AK75=1,'２個別表'!$AL75=1),"〇","×")))</f>
        <v/>
      </c>
      <c r="N75" s="180" t="str">
        <f ca="1">'２個別表'!AR75</f>
        <v/>
      </c>
      <c r="O75" s="196" t="str">
        <f ca="1">IF(1&lt;='２個別表'!$F75,IF(AND(1&lt;='２個別表'!$AM75,'２個別表'!$AM75&lt;=3),1,0),"")</f>
        <v/>
      </c>
      <c r="P75" s="207">
        <f ca="1">IF($O75=1,IF(AND('２個別表'!$BD75&lt;&gt;"",AND('２個別表'!$BG75&lt;&gt;1,'２個別表'!$BH75)),0,1),0)</f>
        <v>0</v>
      </c>
      <c r="Q75" s="196">
        <f ca="1">IF('２個別表'!$BD75&lt;&gt;"",1,0)</f>
        <v>0</v>
      </c>
      <c r="R75" s="196" t="str">
        <f ca="1">IF($Q75=1,IF('２個別表'!$BG75=1,1,0),"")</f>
        <v/>
      </c>
      <c r="S75" s="196" t="str">
        <f ca="1">IF($R75=1,IF('２個別表'!$BH75&lt;&gt;"","〇","×"),"")</f>
        <v/>
      </c>
      <c r="T75" s="196" t="str">
        <f t="shared" ca="1" si="2"/>
        <v/>
      </c>
      <c r="U75" s="340">
        <f ca="1">IF('２個別表'!$BF75&gt;0,'２個別表'!$BF75,0)</f>
        <v>0</v>
      </c>
      <c r="V75" s="196">
        <f ca="1">IF('２個別表'!$BH75&lt;&gt;"",1,0)</f>
        <v>0</v>
      </c>
      <c r="W75" s="182">
        <f ca="1">IF(AND($Q75=1,$V75=1),'２個別表'!$CD75,0)</f>
        <v>0</v>
      </c>
      <c r="X75" s="195">
        <f t="shared" ca="1" si="3"/>
        <v>0</v>
      </c>
      <c r="Y75" s="196" t="str">
        <f ca="1">IF(1&lt;='２個別表'!$F75,'２個別表'!$BT75,"")</f>
        <v/>
      </c>
      <c r="Z75" s="196">
        <f ca="1">IF(1&lt;='２個別表'!$F75,'２個別表'!$CE75,0)</f>
        <v>0</v>
      </c>
      <c r="AA75" s="196">
        <f ca="1">IF(OR(0&lt;'２個別表'!$BX75,0&lt;SUM('２個別表'!$CA75:$CB75)),1,0)</f>
        <v>1</v>
      </c>
      <c r="AB75" s="183">
        <f ca="1">IF(1&lt;='２個別表'!$F75,'２個別表'!$BV75,0)</f>
        <v>0</v>
      </c>
      <c r="AC75" s="183" t="str">
        <f ca="1">IF('２個別表'!$BV75&gt;0,IF(AND('２個別表'!$BT75=1,'２個別表'!$CE75="控除不可"),'２個別表'!$BV75,IF(AND('２個別表'!$BT75=1,'２個別表'!$CE75="80%控除対象"),ROUNDUP('２個別表'!$BV75*102/110,0),IF(AND('２個別表'!$BT75=1,'２個別表'!$CE75="全額控除"),ROUNDUP('２個別表'!$BV75*100/110,0),IF(OR('２個別表'!$BT75=2,'２個別表'!$BT75=3),'２個別表'!$BV75,'２個別表'!$BV75)))),"")</f>
        <v/>
      </c>
      <c r="AD75" s="197" t="str">
        <f ca="1">IF('２個別表'!$U75=1,3,IF(AND('２個別表'!$U75=2,AND(19&lt;='２個別表'!$AM75,'２個別表'!$AM75&lt;=23)),2,IF(AND('２個別表'!$U75=2,OR(AND(1&lt;='２個別表'!$AM75,'２個別表'!$AM75&lt;=18),AND(24&lt;='２個別表'!$AM75,'２個別表'!$AM75&lt;=25))),1,"判定不能")))</f>
        <v>判定不能</v>
      </c>
      <c r="AE75" s="206">
        <f t="shared" ca="1" si="4"/>
        <v>0</v>
      </c>
      <c r="AF75" s="180" t="str">
        <f t="shared" ca="1" si="5"/>
        <v/>
      </c>
      <c r="AG75" s="183" t="str">
        <f ca="1">IF(AND($AD75=1,$U75&gt;0,$V75=1),ROUNDDOWN($AC75*1/2-'２個別表'!$CD75*1/2,0),"")</f>
        <v/>
      </c>
      <c r="AH75" s="183" t="str">
        <f t="shared" ca="1" si="25"/>
        <v/>
      </c>
      <c r="AI75" s="208" t="str">
        <f ca="1">IF(AND($AD75=1,$Q75=1),IF($AB75&gt;0,'２個別表'!$BV75-'２個別表'!$BX75-'２個別表'!$CD75-'２個別表'!$CA75-'２個別表'!$CB75-'２個別表'!$CC75,0),"")</f>
        <v/>
      </c>
      <c r="AJ75" s="198">
        <f t="shared" ca="1" si="7"/>
        <v>0</v>
      </c>
      <c r="AK75" s="194" t="str">
        <f ca="1">IF($AD75=1,IF('２個別表'!$AO75=1,1,IF('２個別表'!AO75="","",)),"")</f>
        <v/>
      </c>
      <c r="AL75" s="183" t="str">
        <f ca="1">IF($AJ75=1,IF($AK75=1,'２個別表'!BS75,""),"")</f>
        <v/>
      </c>
      <c r="AM75" s="180" t="str">
        <f t="shared" ca="1" si="8"/>
        <v/>
      </c>
      <c r="AN75" s="199" t="str">
        <f ca="1">IF($AJ75=1,IF($AK75=1,ROUNDDOWN('２個別表'!$BV75-'２個別表'!$BX75-'２個別表'!$CA75-'２個別表'!$CB75-'２個別表'!$CC75-'２個別表'!$CD75,0),""),"")</f>
        <v/>
      </c>
      <c r="AO75" s="198">
        <f t="shared" ca="1" si="0"/>
        <v>0</v>
      </c>
      <c r="AP75" s="194">
        <f t="shared" ca="1" si="9"/>
        <v>0</v>
      </c>
      <c r="AQ75" s="194">
        <f t="shared" ca="1" si="10"/>
        <v>0</v>
      </c>
      <c r="AR75" s="189">
        <f ca="1">IF('２個別表'!$AA75=1,1,0)</f>
        <v>0</v>
      </c>
      <c r="AS75" s="180" t="str">
        <f t="shared" ca="1" si="11"/>
        <v/>
      </c>
      <c r="AT75" s="180" t="str">
        <f t="shared" ca="1" si="12"/>
        <v/>
      </c>
      <c r="AU75" s="208" t="str">
        <f ca="1">IF($AD75=1,IF($AQ75=1,ROUNDDOWN('２個別表'!$BV75-'２個別表'!$BX75-'２個別表'!$CA75-'２個別表'!$CB75-'２個別表'!$CC75-'２個別表'!$CD75,0),""),"")</f>
        <v/>
      </c>
      <c r="AV75" s="350">
        <f t="shared" ca="1" si="13"/>
        <v>0</v>
      </c>
      <c r="AW75" s="360" t="str">
        <f t="shared" ca="1" si="14"/>
        <v>-</v>
      </c>
      <c r="AX75" s="206">
        <f ca="1">IF($AD75=2,IF('２個別表'!$BQ75=1,1,0),0)</f>
        <v>0</v>
      </c>
      <c r="AY75" s="189" t="str">
        <f t="shared" ca="1" si="15"/>
        <v/>
      </c>
      <c r="AZ75" s="368" t="str">
        <f ca="1">IF(AND($AD75=2,$AX75=1),'２個別表'!$BV75-('２個別表'!$BX75+'２個別表'!$CA75+'２個別表'!$CB75+'２個別表'!$CC75+'２個別表'!$CD75),"")</f>
        <v/>
      </c>
      <c r="BA75" s="206">
        <f ca="1">IF($AD75=2,IF('２個別表'!$BQ75&lt;&gt;1,1,0),0)</f>
        <v>0</v>
      </c>
      <c r="BB75" s="363">
        <f t="shared" ca="1" si="16"/>
        <v>0</v>
      </c>
      <c r="BC75" s="183" t="str">
        <f ca="1">IF(AND($AD75=2,$BA75=1),'２個別表'!$BR75,"")</f>
        <v/>
      </c>
      <c r="BD75" s="183" t="str">
        <f t="shared" ca="1" si="17"/>
        <v/>
      </c>
      <c r="BE75" s="183" t="str">
        <f ca="1">IF(AND($AD75=2,$BA75=1),'２個別表'!$BU75-('２個別表'!$BX75+'２個別表'!$CA75+'２個別表'!$CB75+'２個別表'!$CC75+'２個別表'!$CD75),"")</f>
        <v/>
      </c>
      <c r="BF75" s="183" t="str">
        <f ca="1">IF(AND($AD75=2,$BA75=1),'２個別表'!$CA75+'２個別表'!$CB75,"")</f>
        <v/>
      </c>
      <c r="BG75" s="365" t="str">
        <f ca="1">IF($BB75=1,IF(SUM('２個別表'!$BW75,'２個別表'!$CD75*0.5)&lt;='２個別表'!$BV75*0.5,"〇","×"),"")</f>
        <v/>
      </c>
      <c r="BH75" s="364">
        <f t="shared" ca="1" si="18"/>
        <v>0</v>
      </c>
      <c r="BI75" s="207" t="str">
        <f ca="1">IF($AD75=2,IF($AX75=1,IF('２個別表'!$AM75=23,"〇","×"),IF(OR('２個別表'!$AM75&lt;19,'２個別表'!$AM75&gt;23),"",IF($BH75&lt;='２個別表'!$BR75,"〇","×"))),"-")</f>
        <v>-</v>
      </c>
      <c r="BJ75" s="373" t="str">
        <f t="shared" ca="1" si="19"/>
        <v>-</v>
      </c>
      <c r="BK75" s="206">
        <f t="shared" ca="1" si="20"/>
        <v>0</v>
      </c>
      <c r="BL75" s="207" t="str">
        <f ca="1">IF($AD75=3,IF(1&lt;='２個別表'!$F75,IF('２個別表'!$U75=1,"〇","×"),""),"")</f>
        <v/>
      </c>
      <c r="BM75" s="185" t="str">
        <f ca="1">IF(AD75=3,IF(AND(OR('２個別表'!BD75="附帯施設",AND(1&lt;='２個別表'!AM75,'２個別表'!AM75&lt;=3)),'２個別表'!BK75&lt;&gt;"",'２個別表'!BL75&lt;&gt;""),1,IF(AND(OR('２個別表'!BD75="附帯施設",AND(1&lt;='２個別表'!AM75,'２個別表'!AM75&lt;=3)),OR('２個別表'!BK75="",'２個別表'!BL75="")),"×",0)),"")</f>
        <v/>
      </c>
      <c r="BN75" s="207" t="str">
        <f ca="1">IF($AD75=3,IF('２個別表'!$BV75&gt;=500000,"〇","×"),"")</f>
        <v/>
      </c>
      <c r="BO75" s="180" t="str">
        <f ca="1">IF(AD75=3,'２個別表'!BW75,"")</f>
        <v/>
      </c>
      <c r="BP75" s="180" t="str">
        <f ca="1">IF(AD75=3,IF(COUNTIF('２個別表'!$X$11:'２個別表'!X75,'２個別表'!X75)=1,BO75,SUMIF('２個別表'!$X$11:$X$239,'２個別表'!X75,$BO$11:$BO$239)),"")</f>
        <v/>
      </c>
      <c r="BQ75" s="189" t="str">
        <f t="shared" ca="1" si="26"/>
        <v/>
      </c>
      <c r="BR75" s="183" t="str">
        <f t="shared" ca="1" si="22"/>
        <v/>
      </c>
      <c r="BS75" s="427" t="str">
        <f ca="1">IF($AD75=3,'２個別表'!$BV75-('２個別表'!$BX75+'２個別表'!$CA75+'２個別表'!$CB75+'２個別表'!$CC75+'２個別表'!$CD75),"")</f>
        <v/>
      </c>
      <c r="BT75" s="430">
        <f t="shared" ca="1" si="27"/>
        <v>0</v>
      </c>
      <c r="BU75" s="424" t="str">
        <f t="shared" ca="1" si="23"/>
        <v/>
      </c>
    </row>
    <row r="76" spans="2:73" x14ac:dyDescent="0.15">
      <c r="B76" s="198">
        <f>'２個別表'!O76</f>
        <v>0</v>
      </c>
      <c r="C76" s="183" t="str">
        <f>'２個別表'!$P76</f>
        <v>石川県</v>
      </c>
      <c r="D76" s="183" t="str">
        <f ca="1">'２個別表'!$Q76</f>
        <v/>
      </c>
      <c r="E76" s="183" t="str">
        <f ca="1">'２個別表'!$R76</f>
        <v/>
      </c>
      <c r="F76" s="207" t="str">
        <f ca="1">'２個別表'!$U76</f>
        <v/>
      </c>
      <c r="G76" s="207" t="str">
        <f ca="1">IF($F76=1,IF(SUM(#REF!)=0,"×","〇"),"")</f>
        <v/>
      </c>
      <c r="H76" s="207" t="str">
        <f ca="1">IF('２個別表'!$U76=1,IF('２個別表'!$Y76=1,"〇","×"),IF(AND(2&lt;='２個別表'!$Y76,'２個別表'!$Y76&lt;=5),"〇","×"))</f>
        <v>×</v>
      </c>
      <c r="I76" s="207" t="str">
        <f t="shared" ref="I76:I139" ca="1" si="28">IF(OR($G76="×",$H76="×"),"×","〇")</f>
        <v>×</v>
      </c>
      <c r="J76" s="183" t="str">
        <f ca="1">'２個別表'!$X76</f>
        <v/>
      </c>
      <c r="K76" s="183">
        <f ca="1">'２個別表'!$AI76</f>
        <v>0</v>
      </c>
      <c r="L76" s="183" t="str">
        <f ca="1">IF('２個別表'!$AJ76=1,1,"")</f>
        <v/>
      </c>
      <c r="M76" s="183" t="str">
        <f ca="1">IF('２個別表'!$AJ76="","",IF('２個別表'!$AJ76=1,IF(OR('２個別表'!$AK76=1,'２個別表'!$AL76=1),"〇","×")))</f>
        <v/>
      </c>
      <c r="N76" s="180" t="str">
        <f ca="1">'２個別表'!AR76</f>
        <v/>
      </c>
      <c r="O76" s="196" t="str">
        <f ca="1">IF(1&lt;='２個別表'!$F76,IF(AND(1&lt;='２個別表'!$AM76,'２個別表'!$AM76&lt;=3),1,0),"")</f>
        <v/>
      </c>
      <c r="P76" s="207">
        <f ca="1">IF($O76=1,IF(AND('２個別表'!$BD76&lt;&gt;"",AND('２個別表'!$BG76&lt;&gt;1,'２個別表'!$BH76)),0,1),0)</f>
        <v>0</v>
      </c>
      <c r="Q76" s="196">
        <f ca="1">IF('２個別表'!$BD76&lt;&gt;"",1,0)</f>
        <v>0</v>
      </c>
      <c r="R76" s="196" t="str">
        <f ca="1">IF($Q76=1,IF('２個別表'!$BG76=1,1,0),"")</f>
        <v/>
      </c>
      <c r="S76" s="196" t="str">
        <f ca="1">IF($R76=1,IF('２個別表'!$BH76&lt;&gt;"","〇","×"),"")</f>
        <v/>
      </c>
      <c r="T76" s="196" t="str">
        <f t="shared" ca="1" si="2"/>
        <v/>
      </c>
      <c r="U76" s="340">
        <f ca="1">IF('２個別表'!$BF76&gt;0,'２個別表'!$BF76,0)</f>
        <v>0</v>
      </c>
      <c r="V76" s="196">
        <f ca="1">IF('２個別表'!$BH76&lt;&gt;"",1,0)</f>
        <v>0</v>
      </c>
      <c r="W76" s="182">
        <f ca="1">IF(AND($Q76=1,$V76=1),'２個別表'!$CD76,0)</f>
        <v>0</v>
      </c>
      <c r="X76" s="195">
        <f t="shared" ref="X76:X139" ca="1" si="29">IFERROR(IF($U76&gt;0,$AC76*$U76*4/10,0),0)</f>
        <v>0</v>
      </c>
      <c r="Y76" s="196" t="str">
        <f ca="1">IF(1&lt;='２個別表'!$F76,'２個別表'!$BT76,"")</f>
        <v/>
      </c>
      <c r="Z76" s="196">
        <f ca="1">IF(1&lt;='２個別表'!$F76,'２個別表'!$CE76,0)</f>
        <v>0</v>
      </c>
      <c r="AA76" s="196">
        <f ca="1">IF(OR(0&lt;'２個別表'!$BX76,0&lt;SUM('２個別表'!$CA76:$CB76)),1,0)</f>
        <v>1</v>
      </c>
      <c r="AB76" s="183">
        <f ca="1">IF(1&lt;='２個別表'!$F76,'２個別表'!$BV76,0)</f>
        <v>0</v>
      </c>
      <c r="AC76" s="183" t="str">
        <f ca="1">IF('２個別表'!$BV76&gt;0,IF(AND('２個別表'!$BT76=1,'２個別表'!$CE76="控除不可"),'２個別表'!$BV76,IF(AND('２個別表'!$BT76=1,'２個別表'!$CE76="80%控除対象"),ROUNDUP('２個別表'!$BV76*102/110,0),IF(AND('２個別表'!$BT76=1,'２個別表'!$CE76="全額控除"),ROUNDUP('２個別表'!$BV76*100/110,0),IF(OR('２個別表'!$BT76=2,'２個別表'!$BT76=3),'２個別表'!$BV76,'２個別表'!$BV76)))),"")</f>
        <v/>
      </c>
      <c r="AD76" s="197" t="str">
        <f ca="1">IF('２個別表'!$U76=1,3,IF(AND('２個別表'!$U76=2,AND(19&lt;='２個別表'!$AM76,'２個別表'!$AM76&lt;=23)),2,IF(AND('２個別表'!$U76=2,OR(AND(1&lt;='２個別表'!$AM76,'２個別表'!$AM76&lt;=18),AND(24&lt;='２個別表'!$AM76,'２個別表'!$AM76&lt;=25))),1,"判定不能")))</f>
        <v>判定不能</v>
      </c>
      <c r="AE76" s="206">
        <f t="shared" ca="1" si="4"/>
        <v>0</v>
      </c>
      <c r="AF76" s="180" t="str">
        <f t="shared" ca="1" si="5"/>
        <v/>
      </c>
      <c r="AG76" s="183" t="str">
        <f ca="1">IF(AND($AD76=1,$U76&gt;0,$V76=1),ROUNDDOWN($AC76*1/2-'２個別表'!$CD76*1/2,0),"")</f>
        <v/>
      </c>
      <c r="AH76" s="183" t="str">
        <f t="shared" ca="1" si="25"/>
        <v/>
      </c>
      <c r="AI76" s="208" t="str">
        <f ca="1">IF(AND($AD76=1,$Q76=1),IF($AB76&gt;0,'２個別表'!$BV76-'２個別表'!$BX76-'２個別表'!$CD76-'２個別表'!$CA76-'２個別表'!$CB76-'２個別表'!$CC76,0),"")</f>
        <v/>
      </c>
      <c r="AJ76" s="198">
        <f t="shared" ca="1" si="7"/>
        <v>0</v>
      </c>
      <c r="AK76" s="194" t="str">
        <f ca="1">IF($AD76=1,IF('２個別表'!$AO76=1,1,IF('２個別表'!AO76="","",)),"")</f>
        <v/>
      </c>
      <c r="AL76" s="183" t="str">
        <f ca="1">IF($AJ76=1,IF($AK76=1,'２個別表'!BS76,""),"")</f>
        <v/>
      </c>
      <c r="AM76" s="180" t="str">
        <f t="shared" ca="1" si="8"/>
        <v/>
      </c>
      <c r="AN76" s="199" t="str">
        <f ca="1">IF($AJ76=1,IF($AK76=1,ROUNDDOWN('２個別表'!$BV76-'２個別表'!$BX76-'２個別表'!$CA76-'２個別表'!$CB76-'２個別表'!$CC76-'２個別表'!$CD76,0),""),"")</f>
        <v/>
      </c>
      <c r="AO76" s="198">
        <f t="shared" ca="1" si="0"/>
        <v>0</v>
      </c>
      <c r="AP76" s="194">
        <f t="shared" ca="1" si="9"/>
        <v>0</v>
      </c>
      <c r="AQ76" s="194">
        <f t="shared" ca="1" si="10"/>
        <v>0</v>
      </c>
      <c r="AR76" s="189">
        <f ca="1">IF('２個別表'!$AA76=1,1,0)</f>
        <v>0</v>
      </c>
      <c r="AS76" s="180" t="str">
        <f t="shared" ca="1" si="11"/>
        <v/>
      </c>
      <c r="AT76" s="180" t="str">
        <f t="shared" ca="1" si="12"/>
        <v/>
      </c>
      <c r="AU76" s="208" t="str">
        <f ca="1">IF($AD76=1,IF($AQ76=1,ROUNDDOWN('２個別表'!$BV76-'２個別表'!$BX76-'２個別表'!$CA76-'２個別表'!$CB76-'２個別表'!$CC76-'２個別表'!$CD76,0),""),"")</f>
        <v/>
      </c>
      <c r="AV76" s="350">
        <f t="shared" ca="1" si="13"/>
        <v>0</v>
      </c>
      <c r="AW76" s="360" t="str">
        <f t="shared" ca="1" si="14"/>
        <v>-</v>
      </c>
      <c r="AX76" s="206">
        <f ca="1">IF($AD76=2,IF('２個別表'!$BQ76=1,1,0),0)</f>
        <v>0</v>
      </c>
      <c r="AY76" s="189" t="str">
        <f t="shared" ca="1" si="15"/>
        <v/>
      </c>
      <c r="AZ76" s="368" t="str">
        <f ca="1">IF(AND($AD76=2,$AX76=1),'２個別表'!$BV76-('２個別表'!$BX76+'２個別表'!$CA76+'２個別表'!$CB76+'２個別表'!$CC76+'２個別表'!$CD76),"")</f>
        <v/>
      </c>
      <c r="BA76" s="206">
        <f ca="1">IF($AD76=2,IF('２個別表'!$BQ76&lt;&gt;1,1,0),0)</f>
        <v>0</v>
      </c>
      <c r="BB76" s="363">
        <f t="shared" ca="1" si="16"/>
        <v>0</v>
      </c>
      <c r="BC76" s="183" t="str">
        <f ca="1">IF(AND($AD76=2,$BA76=1),'２個別表'!$BR76,"")</f>
        <v/>
      </c>
      <c r="BD76" s="183" t="str">
        <f t="shared" ca="1" si="17"/>
        <v/>
      </c>
      <c r="BE76" s="183" t="str">
        <f ca="1">IF(AND($AD76=2,$BA76=1),'２個別表'!$BU76-('２個別表'!$BX76+'２個別表'!$CA76+'２個別表'!$CB76+'２個別表'!$CC76+'２個別表'!$CD76),"")</f>
        <v/>
      </c>
      <c r="BF76" s="183" t="str">
        <f ca="1">IF(AND($AD76=2,$BA76=1),'２個別表'!$CA76+'２個別表'!$CB76,"")</f>
        <v/>
      </c>
      <c r="BG76" s="365" t="str">
        <f ca="1">IF($BB76=1,IF(SUM('２個別表'!$BW76,'２個別表'!$CD76*0.5)&lt;='２個別表'!$BV76*0.5,"〇","×"),"")</f>
        <v/>
      </c>
      <c r="BH76" s="364">
        <f t="shared" ca="1" si="18"/>
        <v>0</v>
      </c>
      <c r="BI76" s="207" t="str">
        <f ca="1">IF($AD76=2,IF($AX76=1,IF('２個別表'!$AM76=23,"〇","×"),IF(OR('２個別表'!$AM76&lt;19,'２個別表'!$AM76&gt;23),"",IF($BH76&lt;='２個別表'!$BR76,"〇","×"))),"-")</f>
        <v>-</v>
      </c>
      <c r="BJ76" s="373" t="str">
        <f t="shared" ca="1" si="19"/>
        <v>-</v>
      </c>
      <c r="BK76" s="206">
        <f t="shared" ca="1" si="20"/>
        <v>0</v>
      </c>
      <c r="BL76" s="207" t="str">
        <f ca="1">IF($AD76=3,IF(1&lt;='２個別表'!$F76,IF('２個別表'!$U76=1,"〇","×"),""),"")</f>
        <v/>
      </c>
      <c r="BM76" s="185" t="str">
        <f ca="1">IF(AD76=3,IF(AND(OR('２個別表'!BD76="附帯施設",AND(1&lt;='２個別表'!AM76,'２個別表'!AM76&lt;=3)),'２個別表'!BK76&lt;&gt;"",'２個別表'!BL76&lt;&gt;""),1,IF(AND(OR('２個別表'!BD76="附帯施設",AND(1&lt;='２個別表'!AM76,'２個別表'!AM76&lt;=3)),OR('２個別表'!BK76="",'２個別表'!BL76="")),"×",0)),"")</f>
        <v/>
      </c>
      <c r="BN76" s="207" t="str">
        <f ca="1">IF($AD76=3,IF('２個別表'!$BV76&gt;=500000,"〇","×"),"")</f>
        <v/>
      </c>
      <c r="BO76" s="180" t="str">
        <f ca="1">IF(AD76=3,'２個別表'!BW76,"")</f>
        <v/>
      </c>
      <c r="BP76" s="180" t="str">
        <f ca="1">IF(AD76=3,IF(COUNTIF('２個別表'!$X$11:'２個別表'!X76,'２個別表'!X76)=1,BO76,SUMIF('２個別表'!$X$11:$X$239,'２個別表'!X76,$BO$11:$BO$239)),"")</f>
        <v/>
      </c>
      <c r="BQ76" s="189" t="str">
        <f t="shared" ca="1" si="26"/>
        <v/>
      </c>
      <c r="BR76" s="183" t="str">
        <f t="shared" ca="1" si="22"/>
        <v/>
      </c>
      <c r="BS76" s="427" t="str">
        <f ca="1">IF($AD76=3,'２個別表'!$BV76-('２個別表'!$BX76+'２個別表'!$CA76+'２個別表'!$CB76+'２個別表'!$CC76+'２個別表'!$CD76),"")</f>
        <v/>
      </c>
      <c r="BT76" s="430">
        <f t="shared" ca="1" si="27"/>
        <v>0</v>
      </c>
      <c r="BU76" s="424" t="str">
        <f t="shared" ca="1" si="23"/>
        <v/>
      </c>
    </row>
    <row r="77" spans="2:73" x14ac:dyDescent="0.15">
      <c r="B77" s="198">
        <f>'２個別表'!O77</f>
        <v>0</v>
      </c>
      <c r="C77" s="183" t="str">
        <f>'２個別表'!$P77</f>
        <v>石川県</v>
      </c>
      <c r="D77" s="183" t="str">
        <f ca="1">'２個別表'!$Q77</f>
        <v/>
      </c>
      <c r="E77" s="183" t="str">
        <f ca="1">'２個別表'!$R77</f>
        <v/>
      </c>
      <c r="F77" s="207" t="str">
        <f ca="1">'２個別表'!$U77</f>
        <v/>
      </c>
      <c r="G77" s="207" t="str">
        <f ca="1">IF($F77=1,IF(SUM(#REF!)=0,"×","〇"),"")</f>
        <v/>
      </c>
      <c r="H77" s="207" t="str">
        <f ca="1">IF('２個別表'!$U77=1,IF('２個別表'!$Y77=1,"〇","×"),IF(AND(2&lt;='２個別表'!$Y77,'２個別表'!$Y77&lt;=5),"〇","×"))</f>
        <v>×</v>
      </c>
      <c r="I77" s="207" t="str">
        <f t="shared" ca="1" si="28"/>
        <v>×</v>
      </c>
      <c r="J77" s="183" t="str">
        <f ca="1">'２個別表'!$X77</f>
        <v/>
      </c>
      <c r="K77" s="183">
        <f ca="1">'２個別表'!$AI77</f>
        <v>0</v>
      </c>
      <c r="L77" s="183" t="str">
        <f ca="1">IF('２個別表'!$AJ77=1,1,"")</f>
        <v/>
      </c>
      <c r="M77" s="183" t="str">
        <f ca="1">IF('２個別表'!$AJ77="","",IF('２個別表'!$AJ77=1,IF(OR('２個別表'!$AK77=1,'２個別表'!$AL77=1),"〇","×")))</f>
        <v/>
      </c>
      <c r="N77" s="180" t="str">
        <f ca="1">'２個別表'!AR77</f>
        <v/>
      </c>
      <c r="O77" s="196" t="str">
        <f ca="1">IF(1&lt;='２個別表'!$F77,IF(AND(1&lt;='２個別表'!$AM77,'２個別表'!$AM77&lt;=3),1,0),"")</f>
        <v/>
      </c>
      <c r="P77" s="207">
        <f ca="1">IF($O77=1,IF(AND('２個別表'!$BD77&lt;&gt;"",AND('２個別表'!$BG77&lt;&gt;1,'２個別表'!$BH77)),0,1),0)</f>
        <v>0</v>
      </c>
      <c r="Q77" s="196">
        <f ca="1">IF('２個別表'!$BD77&lt;&gt;"",1,0)</f>
        <v>0</v>
      </c>
      <c r="R77" s="196" t="str">
        <f ca="1">IF($Q77=1,IF('２個別表'!$BG77=1,1,0),"")</f>
        <v/>
      </c>
      <c r="S77" s="196" t="str">
        <f ca="1">IF($R77=1,IF('２個別表'!$BH77&lt;&gt;"","〇","×"),"")</f>
        <v/>
      </c>
      <c r="T77" s="196" t="str">
        <f t="shared" ca="1" si="2"/>
        <v/>
      </c>
      <c r="U77" s="340">
        <f ca="1">IF('２個別表'!$BF77&gt;0,'２個別表'!$BF77,0)</f>
        <v>0</v>
      </c>
      <c r="V77" s="196">
        <f ca="1">IF('２個別表'!$BH77&lt;&gt;"",1,0)</f>
        <v>0</v>
      </c>
      <c r="W77" s="182">
        <f ca="1">IF(AND($Q77=1,$V77=1),'２個別表'!$CD77,0)</f>
        <v>0</v>
      </c>
      <c r="X77" s="195">
        <f t="shared" ca="1" si="29"/>
        <v>0</v>
      </c>
      <c r="Y77" s="196" t="str">
        <f ca="1">IF(1&lt;='２個別表'!$F77,'２個別表'!$BT77,"")</f>
        <v/>
      </c>
      <c r="Z77" s="196">
        <f ca="1">IF(1&lt;='２個別表'!$F77,'２個別表'!$CE77,0)</f>
        <v>0</v>
      </c>
      <c r="AA77" s="196">
        <f ca="1">IF(OR(0&lt;'２個別表'!$BX77,0&lt;SUM('２個別表'!$CA77:$CB77)),1,0)</f>
        <v>1</v>
      </c>
      <c r="AB77" s="183">
        <f ca="1">IF(1&lt;='２個別表'!$F77,'２個別表'!$BV77,0)</f>
        <v>0</v>
      </c>
      <c r="AC77" s="183" t="str">
        <f ca="1">IF('２個別表'!$BV77&gt;0,IF(AND('２個別表'!$BT77=1,'２個別表'!$CE77="控除不可"),'２個別表'!$BV77,IF(AND('２個別表'!$BT77=1,'２個別表'!$CE77="80%控除対象"),ROUNDUP('２個別表'!$BV77*102/110,0),IF(AND('２個別表'!$BT77=1,'２個別表'!$CE77="全額控除"),ROUNDUP('２個別表'!$BV77*100/110,0),IF(OR('２個別表'!$BT77=2,'２個別表'!$BT77=3),'２個別表'!$BV77,'２個別表'!$BV77)))),"")</f>
        <v/>
      </c>
      <c r="AD77" s="197" t="str">
        <f ca="1">IF('２個別表'!$U77=1,3,IF(AND('２個別表'!$U77=2,AND(19&lt;='２個別表'!$AM77,'２個別表'!$AM77&lt;=23)),2,IF(AND('２個別表'!$U77=2,OR(AND(1&lt;='２個別表'!$AM77,'２個別表'!$AM77&lt;=18),AND(24&lt;='２個別表'!$AM77,'２個別表'!$AM77&lt;=25))),1,"判定不能")))</f>
        <v>判定不能</v>
      </c>
      <c r="AE77" s="206">
        <f t="shared" ca="1" si="4"/>
        <v>0</v>
      </c>
      <c r="AF77" s="180" t="str">
        <f t="shared" ca="1" si="5"/>
        <v/>
      </c>
      <c r="AG77" s="183" t="str">
        <f ca="1">IF(AND($AD77=1,$U77&gt;0,$V77=1),ROUNDDOWN($AC77*1/2-'２個別表'!$CD77*1/2,0),"")</f>
        <v/>
      </c>
      <c r="AH77" s="183" t="str">
        <f t="shared" ca="1" si="25"/>
        <v/>
      </c>
      <c r="AI77" s="208" t="str">
        <f ca="1">IF(AND($AD77=1,$Q77=1),IF($AB77&gt;0,'２個別表'!$BV77-'２個別表'!$BX77-'２個別表'!$CD77-'２個別表'!$CA77-'２個別表'!$CB77-'２個別表'!$CC77,0),"")</f>
        <v/>
      </c>
      <c r="AJ77" s="198">
        <f t="shared" ca="1" si="7"/>
        <v>0</v>
      </c>
      <c r="AK77" s="194" t="str">
        <f ca="1">IF($AD77=1,IF('２個別表'!$AO77=1,1,IF('２個別表'!AO77="","",)),"")</f>
        <v/>
      </c>
      <c r="AL77" s="183" t="str">
        <f ca="1">IF($AJ77=1,IF($AK77=1,'２個別表'!BS77,""),"")</f>
        <v/>
      </c>
      <c r="AM77" s="180" t="str">
        <f t="shared" ca="1" si="8"/>
        <v/>
      </c>
      <c r="AN77" s="199" t="str">
        <f ca="1">IF($AJ77=1,IF($AK77=1,ROUNDDOWN('２個別表'!$BV77-'２個別表'!$BX77-'２個別表'!$CA77-'２個別表'!$CB77-'２個別表'!$CC77-'２個別表'!$CD77,0),""),"")</f>
        <v/>
      </c>
      <c r="AO77" s="198">
        <f t="shared" ca="1" si="0"/>
        <v>0</v>
      </c>
      <c r="AP77" s="194">
        <f t="shared" ca="1" si="9"/>
        <v>0</v>
      </c>
      <c r="AQ77" s="194">
        <f t="shared" ca="1" si="10"/>
        <v>0</v>
      </c>
      <c r="AR77" s="189">
        <f ca="1">IF('２個別表'!$AA77=1,1,0)</f>
        <v>0</v>
      </c>
      <c r="AS77" s="180" t="str">
        <f t="shared" ca="1" si="11"/>
        <v/>
      </c>
      <c r="AT77" s="180" t="str">
        <f t="shared" ca="1" si="12"/>
        <v/>
      </c>
      <c r="AU77" s="208" t="str">
        <f ca="1">IF($AD77=1,IF($AQ77=1,ROUNDDOWN('２個別表'!$BV77-'２個別表'!$BX77-'２個別表'!$CA77-'２個別表'!$CB77-'２個別表'!$CC77-'２個別表'!$CD77,0),""),"")</f>
        <v/>
      </c>
      <c r="AV77" s="350">
        <f t="shared" ca="1" si="13"/>
        <v>0</v>
      </c>
      <c r="AW77" s="360" t="str">
        <f t="shared" ca="1" si="14"/>
        <v>-</v>
      </c>
      <c r="AX77" s="206">
        <f ca="1">IF($AD77=2,IF('２個別表'!$BQ77=1,1,0),0)</f>
        <v>0</v>
      </c>
      <c r="AY77" s="189" t="str">
        <f t="shared" ca="1" si="15"/>
        <v/>
      </c>
      <c r="AZ77" s="368" t="str">
        <f ca="1">IF(AND($AD77=2,$AX77=1),'２個別表'!$BV77-('２個別表'!$BX77+'２個別表'!$CA77+'２個別表'!$CB77+'２個別表'!$CC77+'２個別表'!$CD77),"")</f>
        <v/>
      </c>
      <c r="BA77" s="206">
        <f ca="1">IF($AD77=2,IF('２個別表'!$BQ77&lt;&gt;1,1,0),0)</f>
        <v>0</v>
      </c>
      <c r="BB77" s="363">
        <f t="shared" ca="1" si="16"/>
        <v>0</v>
      </c>
      <c r="BC77" s="183" t="str">
        <f ca="1">IF(AND($AD77=2,$BA77=1),'２個別表'!$BR77,"")</f>
        <v/>
      </c>
      <c r="BD77" s="183" t="str">
        <f t="shared" ca="1" si="17"/>
        <v/>
      </c>
      <c r="BE77" s="183" t="str">
        <f ca="1">IF(AND($AD77=2,$BA77=1),'２個別表'!$BU77-('２個別表'!$BX77+'２個別表'!$CA77+'２個別表'!$CB77+'２個別表'!$CC77+'２個別表'!$CD77),"")</f>
        <v/>
      </c>
      <c r="BF77" s="183" t="str">
        <f ca="1">IF(AND($AD77=2,$BA77=1),'２個別表'!$CA77+'２個別表'!$CB77,"")</f>
        <v/>
      </c>
      <c r="BG77" s="365" t="str">
        <f ca="1">IF($BB77=1,IF(SUM('２個別表'!$BW77,'２個別表'!$CD77*0.5)&lt;='２個別表'!$BV77*0.5,"〇","×"),"")</f>
        <v/>
      </c>
      <c r="BH77" s="364">
        <f t="shared" ca="1" si="18"/>
        <v>0</v>
      </c>
      <c r="BI77" s="207" t="str">
        <f ca="1">IF($AD77=2,IF($AX77=1,IF('２個別表'!$AM77=23,"〇","×"),IF(OR('２個別表'!$AM77&lt;19,'２個別表'!$AM77&gt;23),"",IF($BH77&lt;='２個別表'!$BR77,"〇","×"))),"-")</f>
        <v>-</v>
      </c>
      <c r="BJ77" s="373" t="str">
        <f t="shared" ca="1" si="19"/>
        <v>-</v>
      </c>
      <c r="BK77" s="206">
        <f t="shared" ca="1" si="20"/>
        <v>0</v>
      </c>
      <c r="BL77" s="207" t="str">
        <f ca="1">IF($AD77=3,IF(1&lt;='２個別表'!$F77,IF('２個別表'!$U77=1,"〇","×"),""),"")</f>
        <v/>
      </c>
      <c r="BM77" s="185" t="str">
        <f ca="1">IF(AD77=3,IF(AND(OR('２個別表'!BD77="附帯施設",AND(1&lt;='２個別表'!AM77,'２個別表'!AM77&lt;=3)),'２個別表'!BK77&lt;&gt;"",'２個別表'!BL77&lt;&gt;""),1,IF(AND(OR('２個別表'!BD77="附帯施設",AND(1&lt;='２個別表'!AM77,'２個別表'!AM77&lt;=3)),OR('２個別表'!BK77="",'２個別表'!BL77="")),"×",0)),"")</f>
        <v/>
      </c>
      <c r="BN77" s="207" t="str">
        <f ca="1">IF($AD77=3,IF('２個別表'!$BV77&gt;=500000,"〇","×"),"")</f>
        <v/>
      </c>
      <c r="BO77" s="180" t="str">
        <f ca="1">IF(AD77=3,'２個別表'!BW77,"")</f>
        <v/>
      </c>
      <c r="BP77" s="180" t="str">
        <f ca="1">IF(AD77=3,IF(COUNTIF('２個別表'!$X$11:'２個別表'!X77,'２個別表'!X77)=1,BO77,SUMIF('２個別表'!$X$11:$X$239,'２個別表'!X77,$BO$11:$BO$239)),"")</f>
        <v/>
      </c>
      <c r="BQ77" s="189" t="str">
        <f t="shared" ca="1" si="26"/>
        <v/>
      </c>
      <c r="BR77" s="183" t="str">
        <f t="shared" ca="1" si="22"/>
        <v/>
      </c>
      <c r="BS77" s="427" t="str">
        <f ca="1">IF($AD77=3,'２個別表'!$BV77-('２個別表'!$BX77+'２個別表'!$CA77+'２個別表'!$CB77+'２個別表'!$CC77+'２個別表'!$CD77),"")</f>
        <v/>
      </c>
      <c r="BT77" s="430">
        <f t="shared" ca="1" si="27"/>
        <v>0</v>
      </c>
      <c r="BU77" s="424" t="str">
        <f t="shared" ca="1" si="23"/>
        <v/>
      </c>
    </row>
    <row r="78" spans="2:73" x14ac:dyDescent="0.15">
      <c r="B78" s="198">
        <f>'２個別表'!O78</f>
        <v>0</v>
      </c>
      <c r="C78" s="183" t="str">
        <f>'２個別表'!$P78</f>
        <v>石川県</v>
      </c>
      <c r="D78" s="183" t="str">
        <f ca="1">'２個別表'!$Q78</f>
        <v/>
      </c>
      <c r="E78" s="183" t="str">
        <f ca="1">'２個別表'!$R78</f>
        <v/>
      </c>
      <c r="F78" s="207" t="str">
        <f ca="1">'２個別表'!$U78</f>
        <v/>
      </c>
      <c r="G78" s="207" t="str">
        <f ca="1">IF($F78=1,IF(SUM(#REF!)=0,"×","〇"),"")</f>
        <v/>
      </c>
      <c r="H78" s="207" t="str">
        <f ca="1">IF('２個別表'!$U78=1,IF('２個別表'!$Y78=1,"〇","×"),IF(AND(2&lt;='２個別表'!$Y78,'２個別表'!$Y78&lt;=5),"〇","×"))</f>
        <v>×</v>
      </c>
      <c r="I78" s="207" t="str">
        <f t="shared" ca="1" si="28"/>
        <v>×</v>
      </c>
      <c r="J78" s="183" t="str">
        <f ca="1">'２個別表'!$X78</f>
        <v/>
      </c>
      <c r="K78" s="183">
        <f ca="1">'２個別表'!$AI78</f>
        <v>0</v>
      </c>
      <c r="L78" s="183" t="str">
        <f ca="1">IF('２個別表'!$AJ78=1,1,"")</f>
        <v/>
      </c>
      <c r="M78" s="183" t="str">
        <f ca="1">IF('２個別表'!$AJ78="","",IF('２個別表'!$AJ78=1,IF(OR('２個別表'!$AK78=1,'２個別表'!$AL78=1),"〇","×")))</f>
        <v/>
      </c>
      <c r="N78" s="180" t="str">
        <f ca="1">'２個別表'!AR78</f>
        <v/>
      </c>
      <c r="O78" s="196" t="str">
        <f ca="1">IF(1&lt;='２個別表'!$F78,IF(AND(1&lt;='２個別表'!$AM78,'２個別表'!$AM78&lt;=3),1,0),"")</f>
        <v/>
      </c>
      <c r="P78" s="207">
        <f ca="1">IF($O78=1,IF(AND('２個別表'!$BD78&lt;&gt;"",AND('２個別表'!$BG78&lt;&gt;1,'２個別表'!$BH78)),0,1),0)</f>
        <v>0</v>
      </c>
      <c r="Q78" s="196">
        <f ca="1">IF('２個別表'!$BD78&lt;&gt;"",1,0)</f>
        <v>0</v>
      </c>
      <c r="R78" s="196" t="str">
        <f ca="1">IF($Q78=1,IF('２個別表'!$BG78=1,1,0),"")</f>
        <v/>
      </c>
      <c r="S78" s="196" t="str">
        <f ca="1">IF($R78=1,IF('２個別表'!$BH78&lt;&gt;"","〇","×"),"")</f>
        <v/>
      </c>
      <c r="T78" s="196" t="str">
        <f t="shared" ca="1" si="2"/>
        <v/>
      </c>
      <c r="U78" s="340">
        <f ca="1">IF('２個別表'!$BF78&gt;0,'２個別表'!$BF78,0)</f>
        <v>0</v>
      </c>
      <c r="V78" s="196">
        <f ca="1">IF('２個別表'!$BH78&lt;&gt;"",1,0)</f>
        <v>0</v>
      </c>
      <c r="W78" s="182">
        <f ca="1">IF(AND($Q78=1,$V78=1),'２個別表'!$CD78,0)</f>
        <v>0</v>
      </c>
      <c r="X78" s="195">
        <f t="shared" ca="1" si="29"/>
        <v>0</v>
      </c>
      <c r="Y78" s="196" t="str">
        <f ca="1">IF(1&lt;='２個別表'!$F78,'２個別表'!$BT78,"")</f>
        <v/>
      </c>
      <c r="Z78" s="196">
        <f ca="1">IF(1&lt;='２個別表'!$F78,'２個別表'!$CE78,0)</f>
        <v>0</v>
      </c>
      <c r="AA78" s="196">
        <f ca="1">IF(OR(0&lt;'２個別表'!$BX78,0&lt;SUM('２個別表'!$CA78:$CB78)),1,0)</f>
        <v>1</v>
      </c>
      <c r="AB78" s="183">
        <f ca="1">IF(1&lt;='２個別表'!$F78,'２個別表'!$BV78,0)</f>
        <v>0</v>
      </c>
      <c r="AC78" s="183" t="str">
        <f ca="1">IF('２個別表'!$BV78&gt;0,IF(AND('２個別表'!$BT78=1,'２個別表'!$CE78="控除不可"),'２個別表'!$BV78,IF(AND('２個別表'!$BT78=1,'２個別表'!$CE78="80%控除対象"),ROUNDUP('２個別表'!$BV78*102/110,0),IF(AND('２個別表'!$BT78=1,'２個別表'!$CE78="全額控除"),ROUNDUP('２個別表'!$BV78*100/110,0),IF(OR('２個別表'!$BT78=2,'２個別表'!$BT78=3),'２個別表'!$BV78,'２個別表'!$BV78)))),"")</f>
        <v/>
      </c>
      <c r="AD78" s="197" t="str">
        <f ca="1">IF('２個別表'!$U78=1,3,IF(AND('２個別表'!$U78=2,AND(19&lt;='２個別表'!$AM78,'２個別表'!$AM78&lt;=23)),2,IF(AND('２個別表'!$U78=2,OR(AND(1&lt;='２個別表'!$AM78,'２個別表'!$AM78&lt;=18),AND(24&lt;='２個別表'!$AM78,'２個別表'!$AM78&lt;=25))),1,"判定不能")))</f>
        <v>判定不能</v>
      </c>
      <c r="AE78" s="206">
        <f t="shared" ca="1" si="4"/>
        <v>0</v>
      </c>
      <c r="AF78" s="180" t="str">
        <f t="shared" ca="1" si="5"/>
        <v/>
      </c>
      <c r="AG78" s="183" t="str">
        <f ca="1">IF(AND($AD78=1,$U78&gt;0,$V78=1),ROUNDDOWN($AC78*1/2-'２個別表'!$CD78*1/2,0),"")</f>
        <v/>
      </c>
      <c r="AH78" s="183" t="str">
        <f t="shared" ca="1" si="25"/>
        <v/>
      </c>
      <c r="AI78" s="208" t="str">
        <f ca="1">IF(AND($AD78=1,$Q78=1),IF($AB78&gt;0,'２個別表'!$BV78-'２個別表'!$BX78-'２個別表'!$CD78-'２個別表'!$CA78-'２個別表'!$CB78-'２個別表'!$CC78,0),"")</f>
        <v/>
      </c>
      <c r="AJ78" s="198">
        <f t="shared" ca="1" si="7"/>
        <v>0</v>
      </c>
      <c r="AK78" s="194" t="str">
        <f ca="1">IF($AD78=1,IF('２個別表'!$AO78=1,1,IF('２個別表'!AO78="","",)),"")</f>
        <v/>
      </c>
      <c r="AL78" s="183" t="str">
        <f ca="1">IF($AJ78=1,IF($AK78=1,'２個別表'!BS78,""),"")</f>
        <v/>
      </c>
      <c r="AM78" s="180" t="str">
        <f t="shared" ca="1" si="8"/>
        <v/>
      </c>
      <c r="AN78" s="199" t="str">
        <f ca="1">IF($AJ78=1,IF($AK78=1,ROUNDDOWN('２個別表'!$BV78-'２個別表'!$BX78-'２個別表'!$CA78-'２個別表'!$CB78-'２個別表'!$CC78-'２個別表'!$CD78,0),""),"")</f>
        <v/>
      </c>
      <c r="AO78" s="198">
        <f t="shared" ca="1" si="0"/>
        <v>0</v>
      </c>
      <c r="AP78" s="194">
        <f t="shared" ca="1" si="9"/>
        <v>0</v>
      </c>
      <c r="AQ78" s="194">
        <f t="shared" ca="1" si="10"/>
        <v>0</v>
      </c>
      <c r="AR78" s="189">
        <f ca="1">IF('２個別表'!$AA78=1,1,0)</f>
        <v>0</v>
      </c>
      <c r="AS78" s="180" t="str">
        <f t="shared" ca="1" si="11"/>
        <v/>
      </c>
      <c r="AT78" s="180" t="str">
        <f t="shared" ca="1" si="12"/>
        <v/>
      </c>
      <c r="AU78" s="208" t="str">
        <f ca="1">IF($AD78=1,IF($AQ78=1,ROUNDDOWN('２個別表'!$BV78-'２個別表'!$BX78-'２個別表'!$CA78-'２個別表'!$CB78-'２個別表'!$CC78-'２個別表'!$CD78,0),""),"")</f>
        <v/>
      </c>
      <c r="AV78" s="350">
        <f t="shared" ca="1" si="13"/>
        <v>0</v>
      </c>
      <c r="AW78" s="360" t="str">
        <f t="shared" ca="1" si="14"/>
        <v>-</v>
      </c>
      <c r="AX78" s="206">
        <f ca="1">IF($AD78=2,IF('２個別表'!$BQ78=1,1,0),0)</f>
        <v>0</v>
      </c>
      <c r="AY78" s="189" t="str">
        <f t="shared" ca="1" si="15"/>
        <v/>
      </c>
      <c r="AZ78" s="368" t="str">
        <f ca="1">IF(AND($AD78=2,$AX78=1),'２個別表'!$BV78-('２個別表'!$BX78+'２個別表'!$CA78+'２個別表'!$CB78+'２個別表'!$CC78+'２個別表'!$CD78),"")</f>
        <v/>
      </c>
      <c r="BA78" s="206">
        <f ca="1">IF($AD78=2,IF('２個別表'!$BQ78&lt;&gt;1,1,0),0)</f>
        <v>0</v>
      </c>
      <c r="BB78" s="363">
        <f t="shared" ca="1" si="16"/>
        <v>0</v>
      </c>
      <c r="BC78" s="183" t="str">
        <f ca="1">IF(AND($AD78=2,$BA78=1),'２個別表'!$BR78,"")</f>
        <v/>
      </c>
      <c r="BD78" s="183" t="str">
        <f t="shared" ca="1" si="17"/>
        <v/>
      </c>
      <c r="BE78" s="183" t="str">
        <f ca="1">IF(AND($AD78=2,$BA78=1),'２個別表'!$BU78-('２個別表'!$BX78+'２個別表'!$CA78+'２個別表'!$CB78+'２個別表'!$CC78+'２個別表'!$CD78),"")</f>
        <v/>
      </c>
      <c r="BF78" s="183" t="str">
        <f ca="1">IF(AND($AD78=2,$BA78=1),'２個別表'!$CA78+'２個別表'!$CB78,"")</f>
        <v/>
      </c>
      <c r="BG78" s="365" t="str">
        <f ca="1">IF($BB78=1,IF(SUM('２個別表'!$BW78,'２個別表'!$CD78*0.5)&lt;='２個別表'!$BV78*0.5,"〇","×"),"")</f>
        <v/>
      </c>
      <c r="BH78" s="364">
        <f t="shared" ca="1" si="18"/>
        <v>0</v>
      </c>
      <c r="BI78" s="207" t="str">
        <f ca="1">IF($AD78=2,IF($AX78=1,IF('２個別表'!$AM78=23,"〇","×"),IF(OR('２個別表'!$AM78&lt;19,'２個別表'!$AM78&gt;23),"",IF($BH78&lt;='２個別表'!$BR78,"〇","×"))),"-")</f>
        <v>-</v>
      </c>
      <c r="BJ78" s="373" t="str">
        <f t="shared" ca="1" si="19"/>
        <v>-</v>
      </c>
      <c r="BK78" s="206">
        <f t="shared" ca="1" si="20"/>
        <v>0</v>
      </c>
      <c r="BL78" s="207" t="str">
        <f ca="1">IF($AD78=3,IF(1&lt;='２個別表'!$F78,IF('２個別表'!$U78=1,"〇","×"),""),"")</f>
        <v/>
      </c>
      <c r="BM78" s="185" t="str">
        <f ca="1">IF(AD78=3,IF(AND(OR('２個別表'!BD78="附帯施設",AND(1&lt;='２個別表'!AM78,'２個別表'!AM78&lt;=3)),'２個別表'!BK78&lt;&gt;"",'２個別表'!BL78&lt;&gt;""),1,IF(AND(OR('２個別表'!BD78="附帯施設",AND(1&lt;='２個別表'!AM78,'２個別表'!AM78&lt;=3)),OR('２個別表'!BK78="",'２個別表'!BL78="")),"×",0)),"")</f>
        <v/>
      </c>
      <c r="BN78" s="207" t="str">
        <f ca="1">IF($AD78=3,IF('２個別表'!$BV78&gt;=500000,"〇","×"),"")</f>
        <v/>
      </c>
      <c r="BO78" s="180" t="str">
        <f ca="1">IF(AD78=3,'２個別表'!BW78,"")</f>
        <v/>
      </c>
      <c r="BP78" s="180" t="str">
        <f ca="1">IF(AD78=3,IF(COUNTIF('２個別表'!$X$11:'２個別表'!X78,'２個別表'!X78)=1,BO78,SUMIF('２個別表'!$X$11:$X$239,'２個別表'!X78,$BO$11:$BO$239)),"")</f>
        <v/>
      </c>
      <c r="BQ78" s="189" t="str">
        <f t="shared" ca="1" si="26"/>
        <v/>
      </c>
      <c r="BR78" s="183" t="str">
        <f t="shared" ca="1" si="22"/>
        <v/>
      </c>
      <c r="BS78" s="427" t="str">
        <f ca="1">IF($AD78=3,'２個別表'!$BV78-('２個別表'!$BX78+'２個別表'!$CA78+'２個別表'!$CB78+'２個別表'!$CC78+'２個別表'!$CD78),"")</f>
        <v/>
      </c>
      <c r="BT78" s="430">
        <f t="shared" ca="1" si="27"/>
        <v>0</v>
      </c>
      <c r="BU78" s="424" t="str">
        <f t="shared" ca="1" si="23"/>
        <v/>
      </c>
    </row>
    <row r="79" spans="2:73" x14ac:dyDescent="0.15">
      <c r="B79" s="198">
        <f>'２個別表'!O79</f>
        <v>0</v>
      </c>
      <c r="C79" s="183" t="str">
        <f>'２個別表'!$P79</f>
        <v>石川県</v>
      </c>
      <c r="D79" s="183" t="str">
        <f ca="1">'２個別表'!$Q79</f>
        <v/>
      </c>
      <c r="E79" s="183" t="str">
        <f ca="1">'２個別表'!$R79</f>
        <v/>
      </c>
      <c r="F79" s="207" t="str">
        <f ca="1">'２個別表'!$U79</f>
        <v/>
      </c>
      <c r="G79" s="207" t="str">
        <f ca="1">IF($F79=1,IF(SUM(#REF!)=0,"×","〇"),"")</f>
        <v/>
      </c>
      <c r="H79" s="207" t="str">
        <f ca="1">IF('２個別表'!$U79=1,IF('２個別表'!$Y79=1,"〇","×"),IF(AND(2&lt;='２個別表'!$Y79,'２個別表'!$Y79&lt;=5),"〇","×"))</f>
        <v>×</v>
      </c>
      <c r="I79" s="207" t="str">
        <f t="shared" ca="1" si="28"/>
        <v>×</v>
      </c>
      <c r="J79" s="183" t="str">
        <f ca="1">'２個別表'!$X79</f>
        <v/>
      </c>
      <c r="K79" s="183">
        <f ca="1">'２個別表'!$AI79</f>
        <v>0</v>
      </c>
      <c r="L79" s="183" t="str">
        <f ca="1">IF('２個別表'!$AJ79=1,1,"")</f>
        <v/>
      </c>
      <c r="M79" s="183" t="str">
        <f ca="1">IF('２個別表'!$AJ79="","",IF('２個別表'!$AJ79=1,IF(OR('２個別表'!$AK79=1,'２個別表'!$AL79=1),"〇","×")))</f>
        <v/>
      </c>
      <c r="N79" s="180" t="str">
        <f ca="1">'２個別表'!AR79</f>
        <v/>
      </c>
      <c r="O79" s="196" t="str">
        <f ca="1">IF(1&lt;='２個別表'!$F79,IF(AND(1&lt;='２個別表'!$AM79,'２個別表'!$AM79&lt;=3),1,0),"")</f>
        <v/>
      </c>
      <c r="P79" s="207">
        <f ca="1">IF($O79=1,IF(AND('２個別表'!$BD79&lt;&gt;"",AND('２個別表'!$BG79&lt;&gt;1,'２個別表'!$BH79)),0,1),0)</f>
        <v>0</v>
      </c>
      <c r="Q79" s="196">
        <f ca="1">IF('２個別表'!$BD79&lt;&gt;"",1,0)</f>
        <v>0</v>
      </c>
      <c r="R79" s="196" t="str">
        <f ca="1">IF($Q79=1,IF('２個別表'!$BG79=1,1,0),"")</f>
        <v/>
      </c>
      <c r="S79" s="196" t="str">
        <f ca="1">IF($R79=1,IF('２個別表'!$BH79&lt;&gt;"","〇","×"),"")</f>
        <v/>
      </c>
      <c r="T79" s="196" t="str">
        <f t="shared" ca="1" si="2"/>
        <v/>
      </c>
      <c r="U79" s="340">
        <f ca="1">IF('２個別表'!$BF79&gt;0,'２個別表'!$BF79,0)</f>
        <v>0</v>
      </c>
      <c r="V79" s="196">
        <f ca="1">IF('２個別表'!$BH79&lt;&gt;"",1,0)</f>
        <v>0</v>
      </c>
      <c r="W79" s="182">
        <f ca="1">IF(AND($Q79=1,$V79=1),'２個別表'!$CD79,0)</f>
        <v>0</v>
      </c>
      <c r="X79" s="195">
        <f t="shared" ca="1" si="29"/>
        <v>0</v>
      </c>
      <c r="Y79" s="196" t="str">
        <f ca="1">IF(1&lt;='２個別表'!$F79,'２個別表'!$BT79,"")</f>
        <v/>
      </c>
      <c r="Z79" s="196">
        <f ca="1">IF(1&lt;='２個別表'!$F79,'２個別表'!$CE79,0)</f>
        <v>0</v>
      </c>
      <c r="AA79" s="196">
        <f ca="1">IF(OR(0&lt;'２個別表'!$BX79,0&lt;SUM('２個別表'!$CA79:$CB79)),1,0)</f>
        <v>1</v>
      </c>
      <c r="AB79" s="183">
        <f ca="1">IF(1&lt;='２個別表'!$F79,'２個別表'!$BV79,0)</f>
        <v>0</v>
      </c>
      <c r="AC79" s="183" t="str">
        <f ca="1">IF('２個別表'!$BV79&gt;0,IF(AND('２個別表'!$BT79=1,'２個別表'!$CE79="控除不可"),'２個別表'!$BV79,IF(AND('２個別表'!$BT79=1,'２個別表'!$CE79="80%控除対象"),ROUNDUP('２個別表'!$BV79*102/110,0),IF(AND('２個別表'!$BT79=1,'２個別表'!$CE79="全額控除"),ROUNDUP('２個別表'!$BV79*100/110,0),IF(OR('２個別表'!$BT79=2,'２個別表'!$BT79=3),'２個別表'!$BV79,'２個別表'!$BV79)))),"")</f>
        <v/>
      </c>
      <c r="AD79" s="197" t="str">
        <f ca="1">IF('２個別表'!$U79=1,3,IF(AND('２個別表'!$U79=2,AND(19&lt;='２個別表'!$AM79,'２個別表'!$AM79&lt;=23)),2,IF(AND('２個別表'!$U79=2,OR(AND(1&lt;='２個別表'!$AM79,'２個別表'!$AM79&lt;=18),AND(24&lt;='２個別表'!$AM79,'２個別表'!$AM79&lt;=25))),1,"判定不能")))</f>
        <v>判定不能</v>
      </c>
      <c r="AE79" s="206">
        <f t="shared" ca="1" si="4"/>
        <v>0</v>
      </c>
      <c r="AF79" s="180" t="str">
        <f t="shared" ca="1" si="5"/>
        <v/>
      </c>
      <c r="AG79" s="183" t="str">
        <f ca="1">IF(AND($AD79=1,$U79&gt;0,$V79=1),ROUNDDOWN($AC79*1/2-'２個別表'!$CD79*1/2,0),"")</f>
        <v/>
      </c>
      <c r="AH79" s="183" t="str">
        <f t="shared" ca="1" si="25"/>
        <v/>
      </c>
      <c r="AI79" s="208" t="str">
        <f ca="1">IF(AND($AD79=1,$Q79=1),IF($AB79&gt;0,'２個別表'!$BV79-'２個別表'!$BX79-'２個別表'!$CD79-'２個別表'!$CA79-'２個別表'!$CB79-'２個別表'!$CC79,0),"")</f>
        <v/>
      </c>
      <c r="AJ79" s="198">
        <f t="shared" ca="1" si="7"/>
        <v>0</v>
      </c>
      <c r="AK79" s="194" t="str">
        <f ca="1">IF($AD79=1,IF('２個別表'!$AO79=1,1,IF('２個別表'!AO79="","",)),"")</f>
        <v/>
      </c>
      <c r="AL79" s="183" t="str">
        <f ca="1">IF($AJ79=1,IF($AK79=1,'２個別表'!BS79,""),"")</f>
        <v/>
      </c>
      <c r="AM79" s="180" t="str">
        <f t="shared" ca="1" si="8"/>
        <v/>
      </c>
      <c r="AN79" s="199" t="str">
        <f ca="1">IF($AJ79=1,IF($AK79=1,ROUNDDOWN('２個別表'!$BV79-'２個別表'!$BX79-'２個別表'!$CA79-'２個別表'!$CB79-'２個別表'!$CC79-'２個別表'!$CD79,0),""),"")</f>
        <v/>
      </c>
      <c r="AO79" s="198">
        <f t="shared" ca="1" si="0"/>
        <v>0</v>
      </c>
      <c r="AP79" s="194">
        <f t="shared" ca="1" si="9"/>
        <v>0</v>
      </c>
      <c r="AQ79" s="194">
        <f t="shared" ca="1" si="10"/>
        <v>0</v>
      </c>
      <c r="AR79" s="189">
        <f ca="1">IF('２個別表'!$AA79=1,1,0)</f>
        <v>0</v>
      </c>
      <c r="AS79" s="180" t="str">
        <f t="shared" ca="1" si="11"/>
        <v/>
      </c>
      <c r="AT79" s="180" t="str">
        <f t="shared" ca="1" si="12"/>
        <v/>
      </c>
      <c r="AU79" s="208" t="str">
        <f ca="1">IF($AD79=1,IF($AQ79=1,ROUNDDOWN('２個別表'!$BV79-'２個別表'!$BX79-'２個別表'!$CA79-'２個別表'!$CB79-'２個別表'!$CC79-'２個別表'!$CD79,0),""),"")</f>
        <v/>
      </c>
      <c r="AV79" s="350">
        <f t="shared" ca="1" si="13"/>
        <v>0</v>
      </c>
      <c r="AW79" s="360" t="str">
        <f t="shared" ca="1" si="14"/>
        <v>-</v>
      </c>
      <c r="AX79" s="206">
        <f ca="1">IF($AD79=2,IF('２個別表'!$BQ79=1,1,0),0)</f>
        <v>0</v>
      </c>
      <c r="AY79" s="189" t="str">
        <f t="shared" ca="1" si="15"/>
        <v/>
      </c>
      <c r="AZ79" s="368" t="str">
        <f ca="1">IF(AND($AD79=2,$AX79=1),'２個別表'!$BV79-('２個別表'!$BX79+'２個別表'!$CA79+'２個別表'!$CB79+'２個別表'!$CC79+'２個別表'!$CD79),"")</f>
        <v/>
      </c>
      <c r="BA79" s="206">
        <f ca="1">IF($AD79=2,IF('２個別表'!$BQ79&lt;&gt;1,1,0),0)</f>
        <v>0</v>
      </c>
      <c r="BB79" s="363">
        <f t="shared" ca="1" si="16"/>
        <v>0</v>
      </c>
      <c r="BC79" s="183" t="str">
        <f ca="1">IF(AND($AD79=2,$BA79=1),'２個別表'!$BR79,"")</f>
        <v/>
      </c>
      <c r="BD79" s="183" t="str">
        <f t="shared" ca="1" si="17"/>
        <v/>
      </c>
      <c r="BE79" s="183" t="str">
        <f ca="1">IF(AND($AD79=2,$BA79=1),'２個別表'!$BU79-('２個別表'!$BX79+'２個別表'!$CA79+'２個別表'!$CB79+'２個別表'!$CC79+'２個別表'!$CD79),"")</f>
        <v/>
      </c>
      <c r="BF79" s="183" t="str">
        <f ca="1">IF(AND($AD79=2,$BA79=1),'２個別表'!$CA79+'２個別表'!$CB79,"")</f>
        <v/>
      </c>
      <c r="BG79" s="365" t="str">
        <f ca="1">IF($BB79=1,IF(SUM('２個別表'!$BW79,'２個別表'!$CD79*0.5)&lt;='２個別表'!$BV79*0.5,"〇","×"),"")</f>
        <v/>
      </c>
      <c r="BH79" s="364">
        <f t="shared" ca="1" si="18"/>
        <v>0</v>
      </c>
      <c r="BI79" s="207" t="str">
        <f ca="1">IF($AD79=2,IF($AX79=1,IF('２個別表'!$AM79=23,"〇","×"),IF(OR('２個別表'!$AM79&lt;19,'２個別表'!$AM79&gt;23),"",IF($BH79&lt;='２個別表'!$BR79,"〇","×"))),"-")</f>
        <v>-</v>
      </c>
      <c r="BJ79" s="373" t="str">
        <f t="shared" ca="1" si="19"/>
        <v>-</v>
      </c>
      <c r="BK79" s="206">
        <f t="shared" ca="1" si="20"/>
        <v>0</v>
      </c>
      <c r="BL79" s="207" t="str">
        <f ca="1">IF($AD79=3,IF(1&lt;='２個別表'!$F79,IF('２個別表'!$U79=1,"〇","×"),""),"")</f>
        <v/>
      </c>
      <c r="BM79" s="185" t="str">
        <f ca="1">IF(AD79=3,IF(AND(OR('２個別表'!BD79="附帯施設",AND(1&lt;='２個別表'!AM79,'２個別表'!AM79&lt;=3)),'２個別表'!BK79&lt;&gt;"",'２個別表'!BL79&lt;&gt;""),1,IF(AND(OR('２個別表'!BD79="附帯施設",AND(1&lt;='２個別表'!AM79,'２個別表'!AM79&lt;=3)),OR('２個別表'!BK79="",'２個別表'!BL79="")),"×",0)),"")</f>
        <v/>
      </c>
      <c r="BN79" s="207" t="str">
        <f ca="1">IF($AD79=3,IF('２個別表'!$BV79&gt;=500000,"〇","×"),"")</f>
        <v/>
      </c>
      <c r="BO79" s="180" t="str">
        <f ca="1">IF(AD79=3,'２個別表'!BW79,"")</f>
        <v/>
      </c>
      <c r="BP79" s="180" t="str">
        <f ca="1">IF(AD79=3,IF(COUNTIF('２個別表'!$X$11:'２個別表'!X79,'２個別表'!X79)=1,BO79,SUMIF('２個別表'!$X$11:$X$239,'２個別表'!X79,$BO$11:$BO$239)),"")</f>
        <v/>
      </c>
      <c r="BQ79" s="189" t="str">
        <f t="shared" ca="1" si="26"/>
        <v/>
      </c>
      <c r="BR79" s="183" t="str">
        <f t="shared" ca="1" si="22"/>
        <v/>
      </c>
      <c r="BS79" s="427" t="str">
        <f ca="1">IF($AD79=3,'２個別表'!$BV79-('２個別表'!$BX79+'２個別表'!$CA79+'２個別表'!$CB79+'２個別表'!$CC79+'２個別表'!$CD79),"")</f>
        <v/>
      </c>
      <c r="BT79" s="430">
        <f t="shared" ca="1" si="27"/>
        <v>0</v>
      </c>
      <c r="BU79" s="424" t="str">
        <f t="shared" ca="1" si="23"/>
        <v/>
      </c>
    </row>
    <row r="80" spans="2:73" x14ac:dyDescent="0.15">
      <c r="B80" s="198">
        <f>'２個別表'!O80</f>
        <v>0</v>
      </c>
      <c r="C80" s="183" t="str">
        <f>'２個別表'!$P80</f>
        <v>石川県</v>
      </c>
      <c r="D80" s="183" t="str">
        <f ca="1">'２個別表'!$Q80</f>
        <v/>
      </c>
      <c r="E80" s="183" t="str">
        <f ca="1">'２個別表'!$R80</f>
        <v/>
      </c>
      <c r="F80" s="207" t="str">
        <f ca="1">'２個別表'!$U80</f>
        <v/>
      </c>
      <c r="G80" s="207" t="str">
        <f ca="1">IF($F80=1,IF(SUM(#REF!)=0,"×","〇"),"")</f>
        <v/>
      </c>
      <c r="H80" s="207" t="str">
        <f ca="1">IF('２個別表'!$U80=1,IF('２個別表'!$Y80=1,"〇","×"),IF(AND(2&lt;='２個別表'!$Y80,'２個別表'!$Y80&lt;=5),"〇","×"))</f>
        <v>×</v>
      </c>
      <c r="I80" s="207" t="str">
        <f t="shared" ca="1" si="28"/>
        <v>×</v>
      </c>
      <c r="J80" s="183" t="str">
        <f ca="1">'２個別表'!$X80</f>
        <v/>
      </c>
      <c r="K80" s="183">
        <f ca="1">'２個別表'!$AI80</f>
        <v>0</v>
      </c>
      <c r="L80" s="183" t="str">
        <f ca="1">IF('２個別表'!$AJ80=1,1,"")</f>
        <v/>
      </c>
      <c r="M80" s="183" t="str">
        <f ca="1">IF('２個別表'!$AJ80="","",IF('２個別表'!$AJ80=1,IF(OR('２個別表'!$AK80=1,'２個別表'!$AL80=1),"〇","×")))</f>
        <v/>
      </c>
      <c r="N80" s="180" t="str">
        <f ca="1">'２個別表'!AR80</f>
        <v/>
      </c>
      <c r="O80" s="196" t="str">
        <f ca="1">IF(1&lt;='２個別表'!$F80,IF(AND(1&lt;='２個別表'!$AM80,'２個別表'!$AM80&lt;=3),1,0),"")</f>
        <v/>
      </c>
      <c r="P80" s="207">
        <f ca="1">IF($O80=1,IF(AND('２個別表'!$BD80&lt;&gt;"",AND('２個別表'!$BG80&lt;&gt;1,'２個別表'!$BH80)),0,1),0)</f>
        <v>0</v>
      </c>
      <c r="Q80" s="196">
        <f ca="1">IF('２個別表'!$BD80&lt;&gt;"",1,0)</f>
        <v>0</v>
      </c>
      <c r="R80" s="196" t="str">
        <f ca="1">IF($Q80=1,IF('２個別表'!$BG80=1,1,0),"")</f>
        <v/>
      </c>
      <c r="S80" s="196" t="str">
        <f ca="1">IF($R80=1,IF('２個別表'!$BH80&lt;&gt;"","〇","×"),"")</f>
        <v/>
      </c>
      <c r="T80" s="196" t="str">
        <f t="shared" ca="1" si="2"/>
        <v/>
      </c>
      <c r="U80" s="340">
        <f ca="1">IF('２個別表'!$BF80&gt;0,'２個別表'!$BF80,0)</f>
        <v>0</v>
      </c>
      <c r="V80" s="196">
        <f ca="1">IF('２個別表'!$BH80&lt;&gt;"",1,0)</f>
        <v>0</v>
      </c>
      <c r="W80" s="182">
        <f ca="1">IF(AND($Q80=1,$V80=1),'２個別表'!$CD80,0)</f>
        <v>0</v>
      </c>
      <c r="X80" s="195">
        <f t="shared" ca="1" si="29"/>
        <v>0</v>
      </c>
      <c r="Y80" s="196" t="str">
        <f ca="1">IF(1&lt;='２個別表'!$F80,'２個別表'!$BT80,"")</f>
        <v/>
      </c>
      <c r="Z80" s="196">
        <f ca="1">IF(1&lt;='２個別表'!$F80,'２個別表'!$CE80,0)</f>
        <v>0</v>
      </c>
      <c r="AA80" s="196">
        <f ca="1">IF(OR(0&lt;'２個別表'!$BX80,0&lt;SUM('２個別表'!$CA80:$CB80)),1,0)</f>
        <v>1</v>
      </c>
      <c r="AB80" s="183">
        <f ca="1">IF(1&lt;='２個別表'!$F80,'２個別表'!$BV80,0)</f>
        <v>0</v>
      </c>
      <c r="AC80" s="183" t="str">
        <f ca="1">IF('２個別表'!$BV80&gt;0,IF(AND('２個別表'!$BT80=1,'２個別表'!$CE80="控除不可"),'２個別表'!$BV80,IF(AND('２個別表'!$BT80=1,'２個別表'!$CE80="80%控除対象"),ROUNDUP('２個別表'!$BV80*102/110,0),IF(AND('２個別表'!$BT80=1,'２個別表'!$CE80="全額控除"),ROUNDUP('２個別表'!$BV80*100/110,0),IF(OR('２個別表'!$BT80=2,'２個別表'!$BT80=3),'２個別表'!$BV80,'２個別表'!$BV80)))),"")</f>
        <v/>
      </c>
      <c r="AD80" s="197" t="str">
        <f ca="1">IF('２個別表'!$U80=1,3,IF(AND('２個別表'!$U80=2,AND(19&lt;='２個別表'!$AM80,'２個別表'!$AM80&lt;=23)),2,IF(AND('２個別表'!$U80=2,OR(AND(1&lt;='２個別表'!$AM80,'２個別表'!$AM80&lt;=18),AND(24&lt;='２個別表'!$AM80,'２個別表'!$AM80&lt;=25))),1,"判定不能")))</f>
        <v>判定不能</v>
      </c>
      <c r="AE80" s="206">
        <f t="shared" ca="1" si="4"/>
        <v>0</v>
      </c>
      <c r="AF80" s="180" t="str">
        <f t="shared" ca="1" si="5"/>
        <v/>
      </c>
      <c r="AG80" s="183" t="str">
        <f ca="1">IF(AND($AD80=1,$U80&gt;0,$V80=1),ROUNDDOWN($AC80*1/2-'２個別表'!$CD80*1/2,0),"")</f>
        <v/>
      </c>
      <c r="AH80" s="183" t="str">
        <f t="shared" ca="1" si="25"/>
        <v/>
      </c>
      <c r="AI80" s="208" t="str">
        <f ca="1">IF(AND($AD80=1,$Q80=1),IF($AB80&gt;0,'２個別表'!$BV80-'２個別表'!$BX80-'２個別表'!$CD80-'２個別表'!$CA80-'２個別表'!$CB80-'２個別表'!$CC80,0),"")</f>
        <v/>
      </c>
      <c r="AJ80" s="198">
        <f t="shared" ca="1" si="7"/>
        <v>0</v>
      </c>
      <c r="AK80" s="194" t="str">
        <f ca="1">IF($AD80=1,IF('２個別表'!$AO80=1,1,IF('２個別表'!AO80="","",)),"")</f>
        <v/>
      </c>
      <c r="AL80" s="183" t="str">
        <f ca="1">IF($AJ80=1,IF($AK80=1,'２個別表'!BS80,""),"")</f>
        <v/>
      </c>
      <c r="AM80" s="180" t="str">
        <f t="shared" ca="1" si="8"/>
        <v/>
      </c>
      <c r="AN80" s="199" t="str">
        <f ca="1">IF($AJ80=1,IF($AK80=1,ROUNDDOWN('２個別表'!$BV80-'２個別表'!$BX80-'２個別表'!$CA80-'２個別表'!$CB80-'２個別表'!$CC80-'２個別表'!$CD80,0),""),"")</f>
        <v/>
      </c>
      <c r="AO80" s="198">
        <f t="shared" ca="1" si="0"/>
        <v>0</v>
      </c>
      <c r="AP80" s="194">
        <f t="shared" ca="1" si="9"/>
        <v>0</v>
      </c>
      <c r="AQ80" s="194">
        <f t="shared" ca="1" si="10"/>
        <v>0</v>
      </c>
      <c r="AR80" s="189">
        <f ca="1">IF('２個別表'!$AA80=1,1,0)</f>
        <v>0</v>
      </c>
      <c r="AS80" s="180" t="str">
        <f t="shared" ca="1" si="11"/>
        <v/>
      </c>
      <c r="AT80" s="180" t="str">
        <f t="shared" ca="1" si="12"/>
        <v/>
      </c>
      <c r="AU80" s="208" t="str">
        <f ca="1">IF($AD80=1,IF($AQ80=1,ROUNDDOWN('２個別表'!$BV80-'２個別表'!$BX80-'２個別表'!$CA80-'２個別表'!$CB80-'２個別表'!$CC80-'２個別表'!$CD80,0),""),"")</f>
        <v/>
      </c>
      <c r="AV80" s="350">
        <f t="shared" ca="1" si="13"/>
        <v>0</v>
      </c>
      <c r="AW80" s="360" t="str">
        <f t="shared" ca="1" si="14"/>
        <v>-</v>
      </c>
      <c r="AX80" s="206">
        <f ca="1">IF($AD80=2,IF('２個別表'!$BQ80=1,1,0),0)</f>
        <v>0</v>
      </c>
      <c r="AY80" s="189" t="str">
        <f t="shared" ca="1" si="15"/>
        <v/>
      </c>
      <c r="AZ80" s="368" t="str">
        <f ca="1">IF(AND($AD80=2,$AX80=1),'２個別表'!$BV80-('２個別表'!$BX80+'２個別表'!$CA80+'２個別表'!$CB80+'２個別表'!$CC80+'２個別表'!$CD80),"")</f>
        <v/>
      </c>
      <c r="BA80" s="206">
        <f ca="1">IF($AD80=2,IF('２個別表'!$BQ80&lt;&gt;1,1,0),0)</f>
        <v>0</v>
      </c>
      <c r="BB80" s="363">
        <f t="shared" ca="1" si="16"/>
        <v>0</v>
      </c>
      <c r="BC80" s="183" t="str">
        <f ca="1">IF(AND($AD80=2,$BA80=1),'２個別表'!$BR80,"")</f>
        <v/>
      </c>
      <c r="BD80" s="183" t="str">
        <f t="shared" ca="1" si="17"/>
        <v/>
      </c>
      <c r="BE80" s="183" t="str">
        <f ca="1">IF(AND($AD80=2,$BA80=1),'２個別表'!$BU80-('２個別表'!$BX80+'２個別表'!$CA80+'２個別表'!$CB80+'２個別表'!$CC80+'２個別表'!$CD80),"")</f>
        <v/>
      </c>
      <c r="BF80" s="183" t="str">
        <f ca="1">IF(AND($AD80=2,$BA80=1),'２個別表'!$CA80+'２個別表'!$CB80,"")</f>
        <v/>
      </c>
      <c r="BG80" s="365" t="str">
        <f ca="1">IF($BB80=1,IF(SUM('２個別表'!$BW80,'２個別表'!$CD80*0.5)&lt;='２個別表'!$BV80*0.5,"〇","×"),"")</f>
        <v/>
      </c>
      <c r="BH80" s="364">
        <f t="shared" ca="1" si="18"/>
        <v>0</v>
      </c>
      <c r="BI80" s="207" t="str">
        <f ca="1">IF($AD80=2,IF($AX80=1,IF('２個別表'!$AM80=23,"〇","×"),IF(OR('２個別表'!$AM80&lt;19,'２個別表'!$AM80&gt;23),"",IF($BH80&lt;='２個別表'!$BR80,"〇","×"))),"-")</f>
        <v>-</v>
      </c>
      <c r="BJ80" s="373" t="str">
        <f t="shared" ca="1" si="19"/>
        <v>-</v>
      </c>
      <c r="BK80" s="206">
        <f t="shared" ca="1" si="20"/>
        <v>0</v>
      </c>
      <c r="BL80" s="207" t="str">
        <f ca="1">IF($AD80=3,IF(1&lt;='２個別表'!$F80,IF('２個別表'!$U80=1,"〇","×"),""),"")</f>
        <v/>
      </c>
      <c r="BM80" s="185" t="str">
        <f ca="1">IF(AD80=3,IF(AND(OR('２個別表'!BD80="附帯施設",AND(1&lt;='２個別表'!AM80,'２個別表'!AM80&lt;=3)),'２個別表'!BK80&lt;&gt;"",'２個別表'!BL80&lt;&gt;""),1,IF(AND(OR('２個別表'!BD80="附帯施設",AND(1&lt;='２個別表'!AM80,'２個別表'!AM80&lt;=3)),OR('２個別表'!BK80="",'２個別表'!BL80="")),"×",0)),"")</f>
        <v/>
      </c>
      <c r="BN80" s="207" t="str">
        <f ca="1">IF($AD80=3,IF('２個別表'!$BV80&gt;=500000,"〇","×"),"")</f>
        <v/>
      </c>
      <c r="BO80" s="180" t="str">
        <f ca="1">IF(AD80=3,'２個別表'!BW80,"")</f>
        <v/>
      </c>
      <c r="BP80" s="180" t="str">
        <f ca="1">IF(AD80=3,IF(COUNTIF('２個別表'!$X$11:'２個別表'!X80,'２個別表'!X80)=1,BO80,SUMIF('２個別表'!$X$11:$X$239,'２個別表'!X80,$BO$11:$BO$239)),"")</f>
        <v/>
      </c>
      <c r="BQ80" s="189" t="str">
        <f t="shared" ca="1" si="26"/>
        <v/>
      </c>
      <c r="BR80" s="183" t="str">
        <f t="shared" ca="1" si="22"/>
        <v/>
      </c>
      <c r="BS80" s="427" t="str">
        <f ca="1">IF($AD80=3,'２個別表'!$BV80-('２個別表'!$BX80+'２個別表'!$CA80+'２個別表'!$CB80+'２個別表'!$CC80+'２個別表'!$CD80),"")</f>
        <v/>
      </c>
      <c r="BT80" s="430">
        <f t="shared" ca="1" si="27"/>
        <v>0</v>
      </c>
      <c r="BU80" s="424" t="str">
        <f t="shared" ca="1" si="23"/>
        <v/>
      </c>
    </row>
    <row r="81" spans="2:73" x14ac:dyDescent="0.15">
      <c r="B81" s="198">
        <f>'２個別表'!O81</f>
        <v>0</v>
      </c>
      <c r="C81" s="183" t="str">
        <f>'２個別表'!$P81</f>
        <v>石川県</v>
      </c>
      <c r="D81" s="183" t="str">
        <f ca="1">'２個別表'!$Q81</f>
        <v/>
      </c>
      <c r="E81" s="183" t="str">
        <f ca="1">'２個別表'!$R81</f>
        <v/>
      </c>
      <c r="F81" s="207" t="str">
        <f ca="1">'２個別表'!$U81</f>
        <v/>
      </c>
      <c r="G81" s="207" t="str">
        <f ca="1">IF($F81=1,IF(SUM(#REF!)=0,"×","〇"),"")</f>
        <v/>
      </c>
      <c r="H81" s="207" t="str">
        <f ca="1">IF('２個別表'!$U81=1,IF('２個別表'!$Y81=1,"〇","×"),IF(AND(2&lt;='２個別表'!$Y81,'２個別表'!$Y81&lt;=5),"〇","×"))</f>
        <v>×</v>
      </c>
      <c r="I81" s="207" t="str">
        <f t="shared" ca="1" si="28"/>
        <v>×</v>
      </c>
      <c r="J81" s="183" t="str">
        <f ca="1">'２個別表'!$X81</f>
        <v/>
      </c>
      <c r="K81" s="183">
        <f ca="1">'２個別表'!$AI81</f>
        <v>0</v>
      </c>
      <c r="L81" s="183" t="str">
        <f ca="1">IF('２個別表'!$AJ81=1,1,"")</f>
        <v/>
      </c>
      <c r="M81" s="183" t="str">
        <f ca="1">IF('２個別表'!$AJ81="","",IF('２個別表'!$AJ81=1,IF(OR('２個別表'!$AK81=1,'２個別表'!$AL81=1),"〇","×")))</f>
        <v/>
      </c>
      <c r="N81" s="180" t="str">
        <f ca="1">'２個別表'!AR81</f>
        <v/>
      </c>
      <c r="O81" s="196" t="str">
        <f ca="1">IF(1&lt;='２個別表'!$F81,IF(AND(1&lt;='２個別表'!$AM81,'２個別表'!$AM81&lt;=3),1,0),"")</f>
        <v/>
      </c>
      <c r="P81" s="207">
        <f ca="1">IF($O81=1,IF(AND('２個別表'!$BD81&lt;&gt;"",AND('２個別表'!$BG81&lt;&gt;1,'２個別表'!$BH81)),0,1),0)</f>
        <v>0</v>
      </c>
      <c r="Q81" s="196">
        <f ca="1">IF('２個別表'!$BD81&lt;&gt;"",1,0)</f>
        <v>0</v>
      </c>
      <c r="R81" s="196" t="str">
        <f ca="1">IF($Q81=1,IF('２個別表'!$BG81=1,1,0),"")</f>
        <v/>
      </c>
      <c r="S81" s="196" t="str">
        <f ca="1">IF($R81=1,IF('２個別表'!$BH81&lt;&gt;"","〇","×"),"")</f>
        <v/>
      </c>
      <c r="T81" s="196" t="str">
        <f t="shared" ca="1" si="2"/>
        <v/>
      </c>
      <c r="U81" s="340">
        <f ca="1">IF('２個別表'!$BF81&gt;0,'２個別表'!$BF81,0)</f>
        <v>0</v>
      </c>
      <c r="V81" s="196">
        <f ca="1">IF('２個別表'!$BH81&lt;&gt;"",1,0)</f>
        <v>0</v>
      </c>
      <c r="W81" s="182">
        <f ca="1">IF(AND($Q81=1,$V81=1),'２個別表'!$CD81,0)</f>
        <v>0</v>
      </c>
      <c r="X81" s="195">
        <f t="shared" ca="1" si="29"/>
        <v>0</v>
      </c>
      <c r="Y81" s="196" t="str">
        <f ca="1">IF(1&lt;='２個別表'!$F81,'２個別表'!$BT81,"")</f>
        <v/>
      </c>
      <c r="Z81" s="196">
        <f ca="1">IF(1&lt;='２個別表'!$F81,'２個別表'!$CE81,0)</f>
        <v>0</v>
      </c>
      <c r="AA81" s="196">
        <f ca="1">IF(OR(0&lt;'２個別表'!$BX81,0&lt;SUM('２個別表'!$CA81:$CB81)),1,0)</f>
        <v>1</v>
      </c>
      <c r="AB81" s="183">
        <f ca="1">IF(1&lt;='２個別表'!$F81,'２個別表'!$BV81,0)</f>
        <v>0</v>
      </c>
      <c r="AC81" s="183" t="str">
        <f ca="1">IF('２個別表'!$BV81&gt;0,IF(AND('２個別表'!$BT81=1,'２個別表'!$CE81="控除不可"),'２個別表'!$BV81,IF(AND('２個別表'!$BT81=1,'２個別表'!$CE81="80%控除対象"),ROUNDUP('２個別表'!$BV81*102/110,0),IF(AND('２個別表'!$BT81=1,'２個別表'!$CE81="全額控除"),ROUNDUP('２個別表'!$BV81*100/110,0),IF(OR('２個別表'!$BT81=2,'２個別表'!$BT81=3),'２個別表'!$BV81,'２個別表'!$BV81)))),"")</f>
        <v/>
      </c>
      <c r="AD81" s="197" t="str">
        <f ca="1">IF('２個別表'!$U81=1,3,IF(AND('２個別表'!$U81=2,AND(19&lt;='２個別表'!$AM81,'２個別表'!$AM81&lt;=23)),2,IF(AND('２個別表'!$U81=2,OR(AND(1&lt;='２個別表'!$AM81,'２個別表'!$AM81&lt;=18),AND(24&lt;='２個別表'!$AM81,'２個別表'!$AM81&lt;=25))),1,"判定不能")))</f>
        <v>判定不能</v>
      </c>
      <c r="AE81" s="206">
        <f t="shared" ca="1" si="4"/>
        <v>0</v>
      </c>
      <c r="AF81" s="180" t="str">
        <f t="shared" ca="1" si="5"/>
        <v/>
      </c>
      <c r="AG81" s="183" t="str">
        <f ca="1">IF(AND($AD81=1,$U81&gt;0,$V81=1),ROUNDDOWN($AC81*1/2-'２個別表'!$CD81*1/2,0),"")</f>
        <v/>
      </c>
      <c r="AH81" s="183" t="str">
        <f t="shared" ca="1" si="25"/>
        <v/>
      </c>
      <c r="AI81" s="208" t="str">
        <f ca="1">IF(AND($AD81=1,$Q81=1),IF($AB81&gt;0,'２個別表'!$BV81-'２個別表'!$BX81-'２個別表'!$CD81-'２個別表'!$CA81-'２個別表'!$CB81-'２個別表'!$CC81,0),"")</f>
        <v/>
      </c>
      <c r="AJ81" s="198">
        <f t="shared" ca="1" si="7"/>
        <v>0</v>
      </c>
      <c r="AK81" s="194" t="str">
        <f ca="1">IF($AD81=1,IF('２個別表'!$AO81=1,1,IF('２個別表'!AO81="","",)),"")</f>
        <v/>
      </c>
      <c r="AL81" s="183" t="str">
        <f ca="1">IF($AJ81=1,IF($AK81=1,'２個別表'!BS81,""),"")</f>
        <v/>
      </c>
      <c r="AM81" s="180" t="str">
        <f t="shared" ca="1" si="8"/>
        <v/>
      </c>
      <c r="AN81" s="199" t="str">
        <f ca="1">IF($AJ81=1,IF($AK81=1,ROUNDDOWN('２個別表'!$BV81-'２個別表'!$BX81-'２個別表'!$CA81-'２個別表'!$CB81-'２個別表'!$CC81-'２個別表'!$CD81,0),""),"")</f>
        <v/>
      </c>
      <c r="AO81" s="198">
        <f t="shared" ca="1" si="0"/>
        <v>0</v>
      </c>
      <c r="AP81" s="194">
        <f t="shared" ca="1" si="9"/>
        <v>0</v>
      </c>
      <c r="AQ81" s="194">
        <f t="shared" ca="1" si="10"/>
        <v>0</v>
      </c>
      <c r="AR81" s="189">
        <f ca="1">IF('２個別表'!$AA81=1,1,0)</f>
        <v>0</v>
      </c>
      <c r="AS81" s="180" t="str">
        <f t="shared" ca="1" si="11"/>
        <v/>
      </c>
      <c r="AT81" s="180" t="str">
        <f t="shared" ca="1" si="12"/>
        <v/>
      </c>
      <c r="AU81" s="208" t="str">
        <f ca="1">IF($AD81=1,IF($AQ81=1,ROUNDDOWN('２個別表'!$BV81-'２個別表'!$BX81-'２個別表'!$CA81-'２個別表'!$CB81-'２個別表'!$CC81-'２個別表'!$CD81,0),""),"")</f>
        <v/>
      </c>
      <c r="AV81" s="350">
        <f t="shared" ca="1" si="13"/>
        <v>0</v>
      </c>
      <c r="AW81" s="360" t="str">
        <f t="shared" ca="1" si="14"/>
        <v>-</v>
      </c>
      <c r="AX81" s="206">
        <f ca="1">IF($AD81=2,IF('２個別表'!$BQ81=1,1,0),0)</f>
        <v>0</v>
      </c>
      <c r="AY81" s="189" t="str">
        <f t="shared" ca="1" si="15"/>
        <v/>
      </c>
      <c r="AZ81" s="368" t="str">
        <f ca="1">IF(AND($AD81=2,$AX81=1),'２個別表'!$BV81-('２個別表'!$BX81+'２個別表'!$CA81+'２個別表'!$CB81+'２個別表'!$CC81+'２個別表'!$CD81),"")</f>
        <v/>
      </c>
      <c r="BA81" s="206">
        <f ca="1">IF($AD81=2,IF('２個別表'!$BQ81&lt;&gt;1,1,0),0)</f>
        <v>0</v>
      </c>
      <c r="BB81" s="363">
        <f t="shared" ca="1" si="16"/>
        <v>0</v>
      </c>
      <c r="BC81" s="183" t="str">
        <f ca="1">IF(AND($AD81=2,$BA81=1),'２個別表'!$BR81,"")</f>
        <v/>
      </c>
      <c r="BD81" s="183" t="str">
        <f t="shared" ca="1" si="17"/>
        <v/>
      </c>
      <c r="BE81" s="183" t="str">
        <f ca="1">IF(AND($AD81=2,$BA81=1),'２個別表'!$BU81-('２個別表'!$BX81+'２個別表'!$CA81+'２個別表'!$CB81+'２個別表'!$CC81+'２個別表'!$CD81),"")</f>
        <v/>
      </c>
      <c r="BF81" s="183" t="str">
        <f ca="1">IF(AND($AD81=2,$BA81=1),'２個別表'!$CA81+'２個別表'!$CB81,"")</f>
        <v/>
      </c>
      <c r="BG81" s="365" t="str">
        <f ca="1">IF($BB81=1,IF(SUM('２個別表'!$BW81,'２個別表'!$CD81*0.5)&lt;='２個別表'!$BV81*0.5,"〇","×"),"")</f>
        <v/>
      </c>
      <c r="BH81" s="364">
        <f t="shared" ca="1" si="18"/>
        <v>0</v>
      </c>
      <c r="BI81" s="207" t="str">
        <f ca="1">IF($AD81=2,IF($AX81=1,IF('２個別表'!$AM81=23,"〇","×"),IF(OR('２個別表'!$AM81&lt;19,'２個別表'!$AM81&gt;23),"",IF($BH81&lt;='２個別表'!$BR81,"〇","×"))),"-")</f>
        <v>-</v>
      </c>
      <c r="BJ81" s="373" t="str">
        <f t="shared" ca="1" si="19"/>
        <v>-</v>
      </c>
      <c r="BK81" s="206">
        <f t="shared" ca="1" si="20"/>
        <v>0</v>
      </c>
      <c r="BL81" s="207" t="str">
        <f ca="1">IF($AD81=3,IF(1&lt;='２個別表'!$F81,IF('２個別表'!$U81=1,"〇","×"),""),"")</f>
        <v/>
      </c>
      <c r="BM81" s="185" t="str">
        <f ca="1">IF(AD81=3,IF(AND(OR('２個別表'!BD81="附帯施設",AND(1&lt;='２個別表'!AM81,'２個別表'!AM81&lt;=3)),'２個別表'!BK81&lt;&gt;"",'２個別表'!BL81&lt;&gt;""),1,IF(AND(OR('２個別表'!BD81="附帯施設",AND(1&lt;='２個別表'!AM81,'２個別表'!AM81&lt;=3)),OR('２個別表'!BK81="",'２個別表'!BL81="")),"×",0)),"")</f>
        <v/>
      </c>
      <c r="BN81" s="207" t="str">
        <f ca="1">IF($AD81=3,IF('２個別表'!$BV81&gt;=500000,"〇","×"),"")</f>
        <v/>
      </c>
      <c r="BO81" s="180" t="str">
        <f ca="1">IF(AD81=3,'２個別表'!BW81,"")</f>
        <v/>
      </c>
      <c r="BP81" s="180" t="str">
        <f ca="1">IF(AD81=3,IF(COUNTIF('２個別表'!$X$11:'２個別表'!X81,'２個別表'!X81)=1,BO81,SUMIF('２個別表'!$X$11:$X$239,'２個別表'!X81,$BO$11:$BO$239)),"")</f>
        <v/>
      </c>
      <c r="BQ81" s="189" t="str">
        <f t="shared" ca="1" si="26"/>
        <v/>
      </c>
      <c r="BR81" s="183" t="str">
        <f t="shared" ca="1" si="22"/>
        <v/>
      </c>
      <c r="BS81" s="427" t="str">
        <f ca="1">IF($AD81=3,'２個別表'!$BV81-('２個別表'!$BX81+'２個別表'!$CA81+'２個別表'!$CB81+'２個別表'!$CC81+'２個別表'!$CD81),"")</f>
        <v/>
      </c>
      <c r="BT81" s="430">
        <f t="shared" ca="1" si="27"/>
        <v>0</v>
      </c>
      <c r="BU81" s="424" t="str">
        <f t="shared" ca="1" si="23"/>
        <v/>
      </c>
    </row>
    <row r="82" spans="2:73" x14ac:dyDescent="0.15">
      <c r="B82" s="198">
        <f>'２個別表'!O82</f>
        <v>0</v>
      </c>
      <c r="C82" s="183" t="str">
        <f>'２個別表'!$P82</f>
        <v>石川県</v>
      </c>
      <c r="D82" s="183" t="str">
        <f ca="1">'２個別表'!$Q82</f>
        <v/>
      </c>
      <c r="E82" s="183" t="str">
        <f ca="1">'２個別表'!$R82</f>
        <v/>
      </c>
      <c r="F82" s="207" t="str">
        <f ca="1">'２個別表'!$U82</f>
        <v/>
      </c>
      <c r="G82" s="207" t="str">
        <f ca="1">IF($F82=1,IF(SUM(#REF!)=0,"×","〇"),"")</f>
        <v/>
      </c>
      <c r="H82" s="207" t="str">
        <f ca="1">IF('２個別表'!$U82=1,IF('２個別表'!$Y82=1,"〇","×"),IF(AND(2&lt;='２個別表'!$Y82,'２個別表'!$Y82&lt;=5),"〇","×"))</f>
        <v>×</v>
      </c>
      <c r="I82" s="207" t="str">
        <f t="shared" ca="1" si="28"/>
        <v>×</v>
      </c>
      <c r="J82" s="183" t="str">
        <f ca="1">'２個別表'!$X82</f>
        <v/>
      </c>
      <c r="K82" s="183">
        <f ca="1">'２個別表'!$AI82</f>
        <v>0</v>
      </c>
      <c r="L82" s="183" t="str">
        <f ca="1">IF('２個別表'!$AJ82=1,1,"")</f>
        <v/>
      </c>
      <c r="M82" s="183" t="str">
        <f ca="1">IF('２個別表'!$AJ82="","",IF('２個別表'!$AJ82=1,IF(OR('２個別表'!$AK82=1,'２個別表'!$AL82=1),"〇","×")))</f>
        <v/>
      </c>
      <c r="N82" s="180" t="str">
        <f ca="1">'２個別表'!AR82</f>
        <v/>
      </c>
      <c r="O82" s="196" t="str">
        <f ca="1">IF(1&lt;='２個別表'!$F82,IF(AND(1&lt;='２個別表'!$AM82,'２個別表'!$AM82&lt;=3),1,0),"")</f>
        <v/>
      </c>
      <c r="P82" s="207">
        <f ca="1">IF($O82=1,IF(AND('２個別表'!$BD82&lt;&gt;"",AND('２個別表'!$BG82&lt;&gt;1,'２個別表'!$BH82)),0,1),0)</f>
        <v>0</v>
      </c>
      <c r="Q82" s="196">
        <f ca="1">IF('２個別表'!$BD82&lt;&gt;"",1,0)</f>
        <v>0</v>
      </c>
      <c r="R82" s="196" t="str">
        <f ca="1">IF($Q82=1,IF('２個別表'!$BG82=1,1,0),"")</f>
        <v/>
      </c>
      <c r="S82" s="196" t="str">
        <f ca="1">IF($R82=1,IF('２個別表'!$BH82&lt;&gt;"","〇","×"),"")</f>
        <v/>
      </c>
      <c r="T82" s="196" t="str">
        <f t="shared" ca="1" si="2"/>
        <v/>
      </c>
      <c r="U82" s="340">
        <f ca="1">IF('２個別表'!$BF82&gt;0,'２個別表'!$BF82,0)</f>
        <v>0</v>
      </c>
      <c r="V82" s="196">
        <f ca="1">IF('２個別表'!$BH82&lt;&gt;"",1,0)</f>
        <v>0</v>
      </c>
      <c r="W82" s="182">
        <f ca="1">IF(AND($Q82=1,$V82=1),'２個別表'!$CD82,0)</f>
        <v>0</v>
      </c>
      <c r="X82" s="195">
        <f t="shared" ca="1" si="29"/>
        <v>0</v>
      </c>
      <c r="Y82" s="196" t="str">
        <f ca="1">IF(1&lt;='２個別表'!$F82,'２個別表'!$BT82,"")</f>
        <v/>
      </c>
      <c r="Z82" s="196">
        <f ca="1">IF(1&lt;='２個別表'!$F82,'２個別表'!$CE82,0)</f>
        <v>0</v>
      </c>
      <c r="AA82" s="196">
        <f ca="1">IF(OR(0&lt;'２個別表'!$BX82,0&lt;SUM('２個別表'!$CA82:$CB82)),1,0)</f>
        <v>1</v>
      </c>
      <c r="AB82" s="183">
        <f ca="1">IF(1&lt;='２個別表'!$F82,'２個別表'!$BV82,0)</f>
        <v>0</v>
      </c>
      <c r="AC82" s="183" t="str">
        <f ca="1">IF('２個別表'!$BV82&gt;0,IF(AND('２個別表'!$BT82=1,'２個別表'!$CE82="控除不可"),'２個別表'!$BV82,IF(AND('２個別表'!$BT82=1,'２個別表'!$CE82="80%控除対象"),ROUNDUP('２個別表'!$BV82*102/110,0),IF(AND('２個別表'!$BT82=1,'２個別表'!$CE82="全額控除"),ROUNDUP('２個別表'!$BV82*100/110,0),IF(OR('２個別表'!$BT82=2,'２個別表'!$BT82=3),'２個別表'!$BV82,'２個別表'!$BV82)))),"")</f>
        <v/>
      </c>
      <c r="AD82" s="197" t="str">
        <f ca="1">IF('２個別表'!$U82=1,3,IF(AND('２個別表'!$U82=2,AND(19&lt;='２個別表'!$AM82,'２個別表'!$AM82&lt;=23)),2,IF(AND('２個別表'!$U82=2,OR(AND(1&lt;='２個別表'!$AM82,'２個別表'!$AM82&lt;=18),AND(24&lt;='２個別表'!$AM82,'２個別表'!$AM82&lt;=25))),1,"判定不能")))</f>
        <v>判定不能</v>
      </c>
      <c r="AE82" s="206">
        <f t="shared" ca="1" si="4"/>
        <v>0</v>
      </c>
      <c r="AF82" s="180" t="str">
        <f t="shared" ca="1" si="5"/>
        <v/>
      </c>
      <c r="AG82" s="183" t="str">
        <f ca="1">IF(AND($AD82=1,$U82&gt;0,$V82=1),ROUNDDOWN($AC82*1/2-'２個別表'!$CD82*1/2,0),"")</f>
        <v/>
      </c>
      <c r="AH82" s="183" t="str">
        <f t="shared" ca="1" si="25"/>
        <v/>
      </c>
      <c r="AI82" s="208" t="str">
        <f ca="1">IF(AND($AD82=1,$Q82=1),IF($AB82&gt;0,'２個別表'!$BV82-'２個別表'!$BX82-'２個別表'!$CD82-'２個別表'!$CA82-'２個別表'!$CB82-'２個別表'!$CC82,0),"")</f>
        <v/>
      </c>
      <c r="AJ82" s="198">
        <f t="shared" ca="1" si="7"/>
        <v>0</v>
      </c>
      <c r="AK82" s="194" t="str">
        <f ca="1">IF($AD82=1,IF('２個別表'!$AO82=1,1,IF('２個別表'!AO82="","",)),"")</f>
        <v/>
      </c>
      <c r="AL82" s="183" t="str">
        <f ca="1">IF($AJ82=1,IF($AK82=1,'２個別表'!BS82,""),"")</f>
        <v/>
      </c>
      <c r="AM82" s="180" t="str">
        <f t="shared" ca="1" si="8"/>
        <v/>
      </c>
      <c r="AN82" s="199" t="str">
        <f ca="1">IF($AJ82=1,IF($AK82=1,ROUNDDOWN('２個別表'!$BV82-'２個別表'!$BX82-'２個別表'!$CA82-'２個別表'!$CB82-'２個別表'!$CC82-'２個別表'!$CD82,0),""),"")</f>
        <v/>
      </c>
      <c r="AO82" s="198">
        <f t="shared" ca="1" si="0"/>
        <v>0</v>
      </c>
      <c r="AP82" s="194">
        <f t="shared" ca="1" si="9"/>
        <v>0</v>
      </c>
      <c r="AQ82" s="194">
        <f t="shared" ca="1" si="10"/>
        <v>0</v>
      </c>
      <c r="AR82" s="189">
        <f ca="1">IF('２個別表'!$AA82=1,1,0)</f>
        <v>0</v>
      </c>
      <c r="AS82" s="180" t="str">
        <f t="shared" ca="1" si="11"/>
        <v/>
      </c>
      <c r="AT82" s="180" t="str">
        <f t="shared" ca="1" si="12"/>
        <v/>
      </c>
      <c r="AU82" s="208" t="str">
        <f ca="1">IF($AD82=1,IF($AQ82=1,ROUNDDOWN('２個別表'!$BV82-'２個別表'!$BX82-'２個別表'!$CA82-'２個別表'!$CB82-'２個別表'!$CC82-'２個別表'!$CD82,0),""),"")</f>
        <v/>
      </c>
      <c r="AV82" s="350">
        <f t="shared" ca="1" si="13"/>
        <v>0</v>
      </c>
      <c r="AW82" s="360" t="str">
        <f t="shared" ca="1" si="14"/>
        <v>-</v>
      </c>
      <c r="AX82" s="206">
        <f ca="1">IF($AD82=2,IF('２個別表'!$BQ82=1,1,0),0)</f>
        <v>0</v>
      </c>
      <c r="AY82" s="189" t="str">
        <f t="shared" ca="1" si="15"/>
        <v/>
      </c>
      <c r="AZ82" s="368" t="str">
        <f ca="1">IF(AND($AD82=2,$AX82=1),'２個別表'!$BV82-('２個別表'!$BX82+'２個別表'!$CA82+'２個別表'!$CB82+'２個別表'!$CC82+'２個別表'!$CD82),"")</f>
        <v/>
      </c>
      <c r="BA82" s="206">
        <f ca="1">IF($AD82=2,IF('２個別表'!$BQ82&lt;&gt;1,1,0),0)</f>
        <v>0</v>
      </c>
      <c r="BB82" s="363">
        <f t="shared" ca="1" si="16"/>
        <v>0</v>
      </c>
      <c r="BC82" s="183" t="str">
        <f ca="1">IF(AND($AD82=2,$BA82=1),'２個別表'!$BR82,"")</f>
        <v/>
      </c>
      <c r="BD82" s="183" t="str">
        <f t="shared" ca="1" si="17"/>
        <v/>
      </c>
      <c r="BE82" s="183" t="str">
        <f ca="1">IF(AND($AD82=2,$BA82=1),'２個別表'!$BU82-('２個別表'!$BX82+'２個別表'!$CA82+'２個別表'!$CB82+'２個別表'!$CC82+'２個別表'!$CD82),"")</f>
        <v/>
      </c>
      <c r="BF82" s="183" t="str">
        <f ca="1">IF(AND($AD82=2,$BA82=1),'２個別表'!$CA82+'２個別表'!$CB82,"")</f>
        <v/>
      </c>
      <c r="BG82" s="365" t="str">
        <f ca="1">IF($BB82=1,IF(SUM('２個別表'!$BW82,'２個別表'!$CD82*0.5)&lt;='２個別表'!$BV82*0.5,"〇","×"),"")</f>
        <v/>
      </c>
      <c r="BH82" s="364">
        <f t="shared" ca="1" si="18"/>
        <v>0</v>
      </c>
      <c r="BI82" s="207" t="str">
        <f ca="1">IF($AD82=2,IF($AX82=1,IF('２個別表'!$AM82=23,"〇","×"),IF(OR('２個別表'!$AM82&lt;19,'２個別表'!$AM82&gt;23),"",IF($BH82&lt;='２個別表'!$BR82,"〇","×"))),"-")</f>
        <v>-</v>
      </c>
      <c r="BJ82" s="373" t="str">
        <f t="shared" ca="1" si="19"/>
        <v>-</v>
      </c>
      <c r="BK82" s="206">
        <f t="shared" ca="1" si="20"/>
        <v>0</v>
      </c>
      <c r="BL82" s="207" t="str">
        <f ca="1">IF($AD82=3,IF(1&lt;='２個別表'!$F82,IF('２個別表'!$U82=1,"〇","×"),""),"")</f>
        <v/>
      </c>
      <c r="BM82" s="185" t="str">
        <f ca="1">IF(AD82=3,IF(AND(OR('２個別表'!BD82="附帯施設",AND(1&lt;='２個別表'!AM82,'２個別表'!AM82&lt;=3)),'２個別表'!BK82&lt;&gt;"",'２個別表'!BL82&lt;&gt;""),1,IF(AND(OR('２個別表'!BD82="附帯施設",AND(1&lt;='２個別表'!AM82,'２個別表'!AM82&lt;=3)),OR('２個別表'!BK82="",'２個別表'!BL82="")),"×",0)),"")</f>
        <v/>
      </c>
      <c r="BN82" s="207" t="str">
        <f ca="1">IF($AD82=3,IF('２個別表'!$BV82&gt;=500000,"〇","×"),"")</f>
        <v/>
      </c>
      <c r="BO82" s="180" t="str">
        <f ca="1">IF(AD82=3,'２個別表'!BW82,"")</f>
        <v/>
      </c>
      <c r="BP82" s="180" t="str">
        <f ca="1">IF(AD82=3,IF(COUNTIF('２個別表'!$X$11:'２個別表'!X82,'２個別表'!X82)=1,BO82,SUMIF('２個別表'!$X$11:$X$239,'２個別表'!X82,$BO$11:$BO$239)),"")</f>
        <v/>
      </c>
      <c r="BQ82" s="189" t="str">
        <f t="shared" ca="1" si="26"/>
        <v/>
      </c>
      <c r="BR82" s="183" t="str">
        <f t="shared" ca="1" si="22"/>
        <v/>
      </c>
      <c r="BS82" s="427" t="str">
        <f ca="1">IF($AD82=3,'２個別表'!$BV82-('２個別表'!$BX82+'２個別表'!$CA82+'２個別表'!$CB82+'２個別表'!$CC82+'２個別表'!$CD82),"")</f>
        <v/>
      </c>
      <c r="BT82" s="430">
        <f t="shared" ca="1" si="27"/>
        <v>0</v>
      </c>
      <c r="BU82" s="424" t="str">
        <f t="shared" ca="1" si="23"/>
        <v/>
      </c>
    </row>
    <row r="83" spans="2:73" x14ac:dyDescent="0.15">
      <c r="B83" s="198">
        <f>'２個別表'!O83</f>
        <v>0</v>
      </c>
      <c r="C83" s="183" t="str">
        <f>'２個別表'!$P83</f>
        <v>石川県</v>
      </c>
      <c r="D83" s="183" t="str">
        <f ca="1">'２個別表'!$Q83</f>
        <v/>
      </c>
      <c r="E83" s="183" t="str">
        <f ca="1">'２個別表'!$R83</f>
        <v/>
      </c>
      <c r="F83" s="207" t="str">
        <f ca="1">'２個別表'!$U83</f>
        <v/>
      </c>
      <c r="G83" s="207" t="str">
        <f ca="1">IF($F83=1,IF(SUM(#REF!)=0,"×","〇"),"")</f>
        <v/>
      </c>
      <c r="H83" s="207" t="str">
        <f ca="1">IF('２個別表'!$U83=1,IF('２個別表'!$Y83=1,"〇","×"),IF(AND(2&lt;='２個別表'!$Y83,'２個別表'!$Y83&lt;=5),"〇","×"))</f>
        <v>×</v>
      </c>
      <c r="I83" s="207" t="str">
        <f t="shared" ca="1" si="28"/>
        <v>×</v>
      </c>
      <c r="J83" s="183" t="str">
        <f ca="1">'２個別表'!$X83</f>
        <v/>
      </c>
      <c r="K83" s="183">
        <f ca="1">'２個別表'!$AI83</f>
        <v>0</v>
      </c>
      <c r="L83" s="183" t="str">
        <f ca="1">IF('２個別表'!$AJ83=1,1,"")</f>
        <v/>
      </c>
      <c r="M83" s="183" t="str">
        <f ca="1">IF('２個別表'!$AJ83="","",IF('２個別表'!$AJ83=1,IF(OR('２個別表'!$AK83=1,'２個別表'!$AL83=1),"〇","×")))</f>
        <v/>
      </c>
      <c r="N83" s="180" t="str">
        <f ca="1">'２個別表'!AR83</f>
        <v/>
      </c>
      <c r="O83" s="196" t="str">
        <f ca="1">IF(1&lt;='２個別表'!$F83,IF(AND(1&lt;='２個別表'!$AM83,'２個別表'!$AM83&lt;=3),1,0),"")</f>
        <v/>
      </c>
      <c r="P83" s="207">
        <f ca="1">IF($O83=1,IF(AND('２個別表'!$BD83&lt;&gt;"",AND('２個別表'!$BG83&lt;&gt;1,'２個別表'!$BH83)),0,1),0)</f>
        <v>0</v>
      </c>
      <c r="Q83" s="196">
        <f ca="1">IF('２個別表'!$BD83&lt;&gt;"",1,0)</f>
        <v>0</v>
      </c>
      <c r="R83" s="196" t="str">
        <f ca="1">IF($Q83=1,IF('２個別表'!$BG83=1,1,0),"")</f>
        <v/>
      </c>
      <c r="S83" s="196" t="str">
        <f ca="1">IF($R83=1,IF('２個別表'!$BH83&lt;&gt;"","〇","×"),"")</f>
        <v/>
      </c>
      <c r="T83" s="196" t="str">
        <f t="shared" ca="1" si="2"/>
        <v/>
      </c>
      <c r="U83" s="340">
        <f ca="1">IF('２個別表'!$BF83&gt;0,'２個別表'!$BF83,0)</f>
        <v>0</v>
      </c>
      <c r="V83" s="196">
        <f ca="1">IF('２個別表'!$BH83&lt;&gt;"",1,0)</f>
        <v>0</v>
      </c>
      <c r="W83" s="182">
        <f ca="1">IF(AND($Q83=1,$V83=1),'２個別表'!$CD83,0)</f>
        <v>0</v>
      </c>
      <c r="X83" s="195">
        <f t="shared" ca="1" si="29"/>
        <v>0</v>
      </c>
      <c r="Y83" s="196" t="str">
        <f ca="1">IF(1&lt;='２個別表'!$F83,'２個別表'!$BT83,"")</f>
        <v/>
      </c>
      <c r="Z83" s="196">
        <f ca="1">IF(1&lt;='２個別表'!$F83,'２個別表'!$CE83,0)</f>
        <v>0</v>
      </c>
      <c r="AA83" s="196">
        <f ca="1">IF(OR(0&lt;'２個別表'!$BX83,0&lt;SUM('２個別表'!$CA83:$CB83)),1,0)</f>
        <v>1</v>
      </c>
      <c r="AB83" s="183">
        <f ca="1">IF(1&lt;='２個別表'!$F83,'２個別表'!$BV83,0)</f>
        <v>0</v>
      </c>
      <c r="AC83" s="183" t="str">
        <f ca="1">IF('２個別表'!$BV83&gt;0,IF(AND('２個別表'!$BT83=1,'２個別表'!$CE83="控除不可"),'２個別表'!$BV83,IF(AND('２個別表'!$BT83=1,'２個別表'!$CE83="80%控除対象"),ROUNDUP('２個別表'!$BV83*102/110,0),IF(AND('２個別表'!$BT83=1,'２個別表'!$CE83="全額控除"),ROUNDUP('２個別表'!$BV83*100/110,0),IF(OR('２個別表'!$BT83=2,'２個別表'!$BT83=3),'２個別表'!$BV83,'２個別表'!$BV83)))),"")</f>
        <v/>
      </c>
      <c r="AD83" s="197" t="str">
        <f ca="1">IF('２個別表'!$U83=1,3,IF(AND('２個別表'!$U83=2,AND(19&lt;='２個別表'!$AM83,'２個別表'!$AM83&lt;=23)),2,IF(AND('２個別表'!$U83=2,OR(AND(1&lt;='２個別表'!$AM83,'２個別表'!$AM83&lt;=18),AND(24&lt;='２個別表'!$AM83,'２個別表'!$AM83&lt;=25))),1,"判定不能")))</f>
        <v>判定不能</v>
      </c>
      <c r="AE83" s="206">
        <f t="shared" ca="1" si="4"/>
        <v>0</v>
      </c>
      <c r="AF83" s="180" t="str">
        <f t="shared" ca="1" si="5"/>
        <v/>
      </c>
      <c r="AG83" s="183" t="str">
        <f ca="1">IF(AND($AD83=1,$U83&gt;0,$V83=1),ROUNDDOWN($AC83*1/2-'２個別表'!$CD83*1/2,0),"")</f>
        <v/>
      </c>
      <c r="AH83" s="183" t="str">
        <f t="shared" ref="AH83:AH146" ca="1" si="30">IF(AND($AD83=1,$U83&gt;0,$V83=0),ROUNDDOWN(AC83*1/2-$AC83*$U83*4/10,0),"")</f>
        <v/>
      </c>
      <c r="AI83" s="208" t="str">
        <f ca="1">IF(AND($AD83=1,$Q83=1),IF($AB83&gt;0,'２個別表'!$BV83-'２個別表'!$BX83-'２個別表'!$CD83-'２個別表'!$CA83-'２個別表'!$CB83-'２個別表'!$CC83,0),"")</f>
        <v/>
      </c>
      <c r="AJ83" s="198">
        <f t="shared" ca="1" si="7"/>
        <v>0</v>
      </c>
      <c r="AK83" s="194" t="str">
        <f ca="1">IF($AD83=1,IF('２個別表'!$AO83=1,1,IF('２個別表'!AO83="","",)),"")</f>
        <v/>
      </c>
      <c r="AL83" s="183" t="str">
        <f ca="1">IF($AJ83=1,IF($AK83=1,'２個別表'!BS83,""),"")</f>
        <v/>
      </c>
      <c r="AM83" s="180" t="str">
        <f t="shared" ca="1" si="8"/>
        <v/>
      </c>
      <c r="AN83" s="199" t="str">
        <f ca="1">IF($AJ83=1,IF($AK83=1,ROUNDDOWN('２個別表'!$BV83-'２個別表'!$BX83-'２個別表'!$CA83-'２個別表'!$CB83-'２個別表'!$CC83-'２個別表'!$CD83,0),""),"")</f>
        <v/>
      </c>
      <c r="AO83" s="198">
        <f t="shared" ca="1" si="0"/>
        <v>0</v>
      </c>
      <c r="AP83" s="194">
        <f t="shared" ca="1" si="9"/>
        <v>0</v>
      </c>
      <c r="AQ83" s="194">
        <f t="shared" ca="1" si="10"/>
        <v>0</v>
      </c>
      <c r="AR83" s="189">
        <f ca="1">IF('２個別表'!$AA83=1,1,0)</f>
        <v>0</v>
      </c>
      <c r="AS83" s="180" t="str">
        <f t="shared" ca="1" si="11"/>
        <v/>
      </c>
      <c r="AT83" s="180" t="str">
        <f t="shared" ca="1" si="12"/>
        <v/>
      </c>
      <c r="AU83" s="208" t="str">
        <f ca="1">IF($AD83=1,IF($AQ83=1,ROUNDDOWN('２個別表'!$BV83-'２個別表'!$BX83-'２個別表'!$CA83-'２個別表'!$CB83-'２個別表'!$CC83-'２個別表'!$CD83,0),""),"")</f>
        <v/>
      </c>
      <c r="AV83" s="350">
        <f t="shared" ca="1" si="13"/>
        <v>0</v>
      </c>
      <c r="AW83" s="360" t="str">
        <f t="shared" ca="1" si="14"/>
        <v>-</v>
      </c>
      <c r="AX83" s="206">
        <f ca="1">IF($AD83=2,IF('２個別表'!$BQ83=1,1,0),0)</f>
        <v>0</v>
      </c>
      <c r="AY83" s="189" t="str">
        <f t="shared" ca="1" si="15"/>
        <v/>
      </c>
      <c r="AZ83" s="368" t="str">
        <f ca="1">IF(AND($AD83=2,$AX83=1),'２個別表'!$BV83-('２個別表'!$BX83+'２個別表'!$CA83+'２個別表'!$CB83+'２個別表'!$CC83+'２個別表'!$CD83),"")</f>
        <v/>
      </c>
      <c r="BA83" s="206">
        <f ca="1">IF($AD83=2,IF('２個別表'!$BQ83&lt;&gt;1,1,0),0)</f>
        <v>0</v>
      </c>
      <c r="BB83" s="363">
        <f t="shared" ca="1" si="16"/>
        <v>0</v>
      </c>
      <c r="BC83" s="183" t="str">
        <f ca="1">IF(AND($AD83=2,$BA83=1),'２個別表'!$BR83,"")</f>
        <v/>
      </c>
      <c r="BD83" s="183" t="str">
        <f t="shared" ca="1" si="17"/>
        <v/>
      </c>
      <c r="BE83" s="183" t="str">
        <f ca="1">IF(AND($AD83=2,$BA83=1),'２個別表'!$BU83-('２個別表'!$BX83+'２個別表'!$CA83+'２個別表'!$CB83+'２個別表'!$CC83+'２個別表'!$CD83),"")</f>
        <v/>
      </c>
      <c r="BF83" s="183" t="str">
        <f ca="1">IF(AND($AD83=2,$BA83=1),'２個別表'!$CA83+'２個別表'!$CB83,"")</f>
        <v/>
      </c>
      <c r="BG83" s="365" t="str">
        <f ca="1">IF($BB83=1,IF(SUM('２個別表'!$BW83,'２個別表'!$CD83*0.5)&lt;='２個別表'!$BV83*0.5,"〇","×"),"")</f>
        <v/>
      </c>
      <c r="BH83" s="364">
        <f t="shared" ca="1" si="18"/>
        <v>0</v>
      </c>
      <c r="BI83" s="207" t="str">
        <f ca="1">IF($AD83=2,IF($AX83=1,IF('２個別表'!$AM83=23,"〇","×"),IF(OR('２個別表'!$AM83&lt;19,'２個別表'!$AM83&gt;23),"",IF($BH83&lt;='２個別表'!$BR83,"〇","×"))),"-")</f>
        <v>-</v>
      </c>
      <c r="BJ83" s="373" t="str">
        <f t="shared" ca="1" si="19"/>
        <v>-</v>
      </c>
      <c r="BK83" s="206">
        <f t="shared" ca="1" si="20"/>
        <v>0</v>
      </c>
      <c r="BL83" s="207" t="str">
        <f ca="1">IF($AD83=3,IF(1&lt;='２個別表'!$F83,IF('２個別表'!$U83=1,"〇","×"),""),"")</f>
        <v/>
      </c>
      <c r="BM83" s="185" t="str">
        <f ca="1">IF(AD83=3,IF(AND(OR('２個別表'!BD83="附帯施設",AND(1&lt;='２個別表'!AM83,'２個別表'!AM83&lt;=3)),'２個別表'!BK83&lt;&gt;"",'２個別表'!BL83&lt;&gt;""),1,IF(AND(OR('２個別表'!BD83="附帯施設",AND(1&lt;='２個別表'!AM83,'２個別表'!AM83&lt;=3)),OR('２個別表'!BK83="",'２個別表'!BL83="")),"×",0)),"")</f>
        <v/>
      </c>
      <c r="BN83" s="207" t="str">
        <f ca="1">IF($AD83=3,IF('２個別表'!$BV83&gt;=500000,"〇","×"),"")</f>
        <v/>
      </c>
      <c r="BO83" s="180" t="str">
        <f ca="1">IF(AD83=3,'２個別表'!BW83,"")</f>
        <v/>
      </c>
      <c r="BP83" s="180" t="str">
        <f ca="1">IF(AD83=3,IF(COUNTIF('２個別表'!$X$11:'２個別表'!X83,'２個別表'!X83)=1,BO83,SUMIF('２個別表'!$X$11:$X$239,'２個別表'!X83,$BO$11:$BO$239)),"")</f>
        <v/>
      </c>
      <c r="BQ83" s="189" t="str">
        <f t="shared" ref="BQ83:BQ146" ca="1" si="31">IF(AD83=3,IF(OR(BO83&lt;&gt;0,BP83&lt;&gt;0),IF(BP83&lt;=3000000,"〇","×"),0),"")</f>
        <v/>
      </c>
      <c r="BR83" s="183" t="str">
        <f t="shared" ca="1" si="22"/>
        <v/>
      </c>
      <c r="BS83" s="427" t="str">
        <f ca="1">IF($AD83=3,'２個別表'!$BV83-('２個別表'!$BX83+'２個別表'!$CA83+'２個別表'!$CB83+'２個別表'!$CC83+'２個別表'!$CD83),"")</f>
        <v/>
      </c>
      <c r="BT83" s="430">
        <f t="shared" ref="BT83:BT146" ca="1" si="32">IF(AD83=3,MIN(BR83,BS83),0)</f>
        <v>0</v>
      </c>
      <c r="BU83" s="424" t="str">
        <f t="shared" ca="1" si="23"/>
        <v/>
      </c>
    </row>
    <row r="84" spans="2:73" x14ac:dyDescent="0.15">
      <c r="B84" s="198">
        <f>'２個別表'!O84</f>
        <v>0</v>
      </c>
      <c r="C84" s="183" t="str">
        <f>'２個別表'!$P84</f>
        <v>石川県</v>
      </c>
      <c r="D84" s="183" t="str">
        <f ca="1">'２個別表'!$Q84</f>
        <v/>
      </c>
      <c r="E84" s="183" t="str">
        <f ca="1">'２個別表'!$R84</f>
        <v/>
      </c>
      <c r="F84" s="207" t="str">
        <f ca="1">'２個別表'!$U84</f>
        <v/>
      </c>
      <c r="G84" s="207" t="str">
        <f ca="1">IF($F84=1,IF(SUM(#REF!)=0,"×","〇"),"")</f>
        <v/>
      </c>
      <c r="H84" s="207" t="str">
        <f ca="1">IF('２個別表'!$U84=1,IF('２個別表'!$Y84=1,"〇","×"),IF(AND(2&lt;='２個別表'!$Y84,'２個別表'!$Y84&lt;=5),"〇","×"))</f>
        <v>×</v>
      </c>
      <c r="I84" s="207" t="str">
        <f t="shared" ca="1" si="28"/>
        <v>×</v>
      </c>
      <c r="J84" s="183" t="str">
        <f ca="1">'２個別表'!$X84</f>
        <v/>
      </c>
      <c r="K84" s="183">
        <f ca="1">'２個別表'!$AI84</f>
        <v>0</v>
      </c>
      <c r="L84" s="183" t="str">
        <f ca="1">IF('２個別表'!$AJ84=1,1,"")</f>
        <v/>
      </c>
      <c r="M84" s="183" t="str">
        <f ca="1">IF('２個別表'!$AJ84="","",IF('２個別表'!$AJ84=1,IF(OR('２個別表'!$AK84=1,'２個別表'!$AL84=1),"〇","×")))</f>
        <v/>
      </c>
      <c r="N84" s="180" t="str">
        <f ca="1">'２個別表'!AR84</f>
        <v/>
      </c>
      <c r="O84" s="196" t="str">
        <f ca="1">IF(1&lt;='２個別表'!$F84,IF(AND(1&lt;='２個別表'!$AM84,'２個別表'!$AM84&lt;=3),1,0),"")</f>
        <v/>
      </c>
      <c r="P84" s="207">
        <f ca="1">IF($O84=1,IF(AND('２個別表'!$BD84&lt;&gt;"",AND('２個別表'!$BG84&lt;&gt;1,'２個別表'!$BH84)),0,1),0)</f>
        <v>0</v>
      </c>
      <c r="Q84" s="196">
        <f ca="1">IF('２個別表'!$BD84&lt;&gt;"",1,0)</f>
        <v>0</v>
      </c>
      <c r="R84" s="196" t="str">
        <f ca="1">IF($Q84=1,IF('２個別表'!$BG84=1,1,0),"")</f>
        <v/>
      </c>
      <c r="S84" s="196" t="str">
        <f ca="1">IF($R84=1,IF('２個別表'!$BH84&lt;&gt;"","〇","×"),"")</f>
        <v/>
      </c>
      <c r="T84" s="196" t="str">
        <f t="shared" ca="1" si="2"/>
        <v/>
      </c>
      <c r="U84" s="340">
        <f ca="1">IF('２個別表'!$BF84&gt;0,'２個別表'!$BF84,0)</f>
        <v>0</v>
      </c>
      <c r="V84" s="196">
        <f ca="1">IF('２個別表'!$BH84&lt;&gt;"",1,0)</f>
        <v>0</v>
      </c>
      <c r="W84" s="182">
        <f ca="1">IF(AND($Q84=1,$V84=1),'２個別表'!$CD84,0)</f>
        <v>0</v>
      </c>
      <c r="X84" s="195">
        <f t="shared" ca="1" si="29"/>
        <v>0</v>
      </c>
      <c r="Y84" s="196" t="str">
        <f ca="1">IF(1&lt;='２個別表'!$F84,'２個別表'!$BT84,"")</f>
        <v/>
      </c>
      <c r="Z84" s="196">
        <f ca="1">IF(1&lt;='２個別表'!$F84,'２個別表'!$CE84,0)</f>
        <v>0</v>
      </c>
      <c r="AA84" s="196">
        <f ca="1">IF(OR(0&lt;'２個別表'!$BX84,0&lt;SUM('２個別表'!$CA84:$CB84)),1,0)</f>
        <v>1</v>
      </c>
      <c r="AB84" s="183">
        <f ca="1">IF(1&lt;='２個別表'!$F84,'２個別表'!$BV84,0)</f>
        <v>0</v>
      </c>
      <c r="AC84" s="183" t="str">
        <f ca="1">IF('２個別表'!$BV84&gt;0,IF(AND('２個別表'!$BT84=1,'２個別表'!$CE84="控除不可"),'２個別表'!$BV84,IF(AND('２個別表'!$BT84=1,'２個別表'!$CE84="80%控除対象"),ROUNDUP('２個別表'!$BV84*102/110,0),IF(AND('２個別表'!$BT84=1,'２個別表'!$CE84="全額控除"),ROUNDUP('２個別表'!$BV84*100/110,0),IF(OR('２個別表'!$BT84=2,'２個別表'!$BT84=3),'２個別表'!$BV84,'２個別表'!$BV84)))),"")</f>
        <v/>
      </c>
      <c r="AD84" s="197" t="str">
        <f ca="1">IF('２個別表'!$U84=1,3,IF(AND('２個別表'!$U84=2,AND(19&lt;='２個別表'!$AM84,'２個別表'!$AM84&lt;=23)),2,IF(AND('２個別表'!$U84=2,OR(AND(1&lt;='２個別表'!$AM84,'２個別表'!$AM84&lt;=18),AND(24&lt;='２個別表'!$AM84,'２個別表'!$AM84&lt;=25))),1,"判定不能")))</f>
        <v>判定不能</v>
      </c>
      <c r="AE84" s="206">
        <f t="shared" ca="1" si="4"/>
        <v>0</v>
      </c>
      <c r="AF84" s="180" t="str">
        <f t="shared" ca="1" si="5"/>
        <v/>
      </c>
      <c r="AG84" s="183" t="str">
        <f ca="1">IF(AND($AD84=1,$U84&gt;0,$V84=1),ROUNDDOWN($AC84*1/2-'２個別表'!$CD84*1/2,0),"")</f>
        <v/>
      </c>
      <c r="AH84" s="183" t="str">
        <f t="shared" ca="1" si="30"/>
        <v/>
      </c>
      <c r="AI84" s="208" t="str">
        <f ca="1">IF(AND($AD84=1,$Q84=1),IF($AB84&gt;0,'２個別表'!$BV84-'２個別表'!$BX84-'２個別表'!$CD84-'２個別表'!$CA84-'２個別表'!$CB84-'２個別表'!$CC84,0),"")</f>
        <v/>
      </c>
      <c r="AJ84" s="198">
        <f t="shared" ca="1" si="7"/>
        <v>0</v>
      </c>
      <c r="AK84" s="194" t="str">
        <f ca="1">IF($AD84=1,IF('２個別表'!$AO84=1,1,IF('２個別表'!AO84="","",)),"")</f>
        <v/>
      </c>
      <c r="AL84" s="183" t="str">
        <f ca="1">IF($AJ84=1,IF($AK84=1,'２個別表'!BS84,""),"")</f>
        <v/>
      </c>
      <c r="AM84" s="180" t="str">
        <f t="shared" ca="1" si="8"/>
        <v/>
      </c>
      <c r="AN84" s="199" t="str">
        <f ca="1">IF($AJ84=1,IF($AK84=1,ROUNDDOWN('２個別表'!$BV84-'２個別表'!$BX84-'２個別表'!$CA84-'２個別表'!$CB84-'２個別表'!$CC84-'２個別表'!$CD84,0),""),"")</f>
        <v/>
      </c>
      <c r="AO84" s="198">
        <f t="shared" ca="1" si="0"/>
        <v>0</v>
      </c>
      <c r="AP84" s="194">
        <f t="shared" ca="1" si="9"/>
        <v>0</v>
      </c>
      <c r="AQ84" s="194">
        <f t="shared" ca="1" si="10"/>
        <v>0</v>
      </c>
      <c r="AR84" s="189">
        <f ca="1">IF('２個別表'!$AA84=1,1,0)</f>
        <v>0</v>
      </c>
      <c r="AS84" s="180" t="str">
        <f t="shared" ca="1" si="11"/>
        <v/>
      </c>
      <c r="AT84" s="180" t="str">
        <f t="shared" ca="1" si="12"/>
        <v/>
      </c>
      <c r="AU84" s="208" t="str">
        <f ca="1">IF($AD84=1,IF($AQ84=1,ROUNDDOWN('２個別表'!$BV84-'２個別表'!$BX84-'２個別表'!$CA84-'２個別表'!$CB84-'２個別表'!$CC84-'２個別表'!$CD84,0),""),"")</f>
        <v/>
      </c>
      <c r="AV84" s="350">
        <f t="shared" ca="1" si="13"/>
        <v>0</v>
      </c>
      <c r="AW84" s="360" t="str">
        <f t="shared" ca="1" si="14"/>
        <v>-</v>
      </c>
      <c r="AX84" s="206">
        <f ca="1">IF($AD84=2,IF('２個別表'!$BQ84=1,1,0),0)</f>
        <v>0</v>
      </c>
      <c r="AY84" s="189" t="str">
        <f t="shared" ca="1" si="15"/>
        <v/>
      </c>
      <c r="AZ84" s="368" t="str">
        <f ca="1">IF(AND($AD84=2,$AX84=1),'２個別表'!$BV84-('２個別表'!$BX84+'２個別表'!$CA84+'２個別表'!$CB84+'２個別表'!$CC84+'２個別表'!$CD84),"")</f>
        <v/>
      </c>
      <c r="BA84" s="206">
        <f ca="1">IF($AD84=2,IF('２個別表'!$BQ84&lt;&gt;1,1,0),0)</f>
        <v>0</v>
      </c>
      <c r="BB84" s="363">
        <f t="shared" ca="1" si="16"/>
        <v>0</v>
      </c>
      <c r="BC84" s="183" t="str">
        <f ca="1">IF(AND($AD84=2,$BA84=1),'２個別表'!$BR84,"")</f>
        <v/>
      </c>
      <c r="BD84" s="183" t="str">
        <f t="shared" ca="1" si="17"/>
        <v/>
      </c>
      <c r="BE84" s="183" t="str">
        <f ca="1">IF(AND($AD84=2,$BA84=1),'２個別表'!$BU84-('２個別表'!$BX84+'２個別表'!$CA84+'２個別表'!$CB84+'２個別表'!$CC84+'２個別表'!$CD84),"")</f>
        <v/>
      </c>
      <c r="BF84" s="183" t="str">
        <f ca="1">IF(AND($AD84=2,$BA84=1),'２個別表'!$CA84+'２個別表'!$CB84,"")</f>
        <v/>
      </c>
      <c r="BG84" s="365" t="str">
        <f ca="1">IF($BB84=1,IF(SUM('２個別表'!$BW84,'２個別表'!$CD84*0.5)&lt;='２個別表'!$BV84*0.5,"〇","×"),"")</f>
        <v/>
      </c>
      <c r="BH84" s="364">
        <f t="shared" ca="1" si="18"/>
        <v>0</v>
      </c>
      <c r="BI84" s="207" t="str">
        <f ca="1">IF($AD84=2,IF($AX84=1,IF('２個別表'!$AM84=23,"〇","×"),IF(OR('２個別表'!$AM84&lt;19,'２個別表'!$AM84&gt;23),"",IF($BH84&lt;='２個別表'!$BR84,"〇","×"))),"-")</f>
        <v>-</v>
      </c>
      <c r="BJ84" s="373" t="str">
        <f t="shared" ca="1" si="19"/>
        <v>-</v>
      </c>
      <c r="BK84" s="206">
        <f t="shared" ca="1" si="20"/>
        <v>0</v>
      </c>
      <c r="BL84" s="207" t="str">
        <f ca="1">IF($AD84=3,IF(1&lt;='２個別表'!$F84,IF('２個別表'!$U84=1,"〇","×"),""),"")</f>
        <v/>
      </c>
      <c r="BM84" s="185" t="str">
        <f ca="1">IF(AD84=3,IF(AND(OR('２個別表'!BD84="附帯施設",AND(1&lt;='２個別表'!AM84,'２個別表'!AM84&lt;=3)),'２個別表'!BK84&lt;&gt;"",'２個別表'!BL84&lt;&gt;""),1,IF(AND(OR('２個別表'!BD84="附帯施設",AND(1&lt;='２個別表'!AM84,'２個別表'!AM84&lt;=3)),OR('２個別表'!BK84="",'２個別表'!BL84="")),"×",0)),"")</f>
        <v/>
      </c>
      <c r="BN84" s="207" t="str">
        <f ca="1">IF($AD84=3,IF('２個別表'!$BV84&gt;=500000,"〇","×"),"")</f>
        <v/>
      </c>
      <c r="BO84" s="180" t="str">
        <f ca="1">IF(AD84=3,'２個別表'!BW84,"")</f>
        <v/>
      </c>
      <c r="BP84" s="180" t="str">
        <f ca="1">IF(AD84=3,IF(COUNTIF('２個別表'!$X$11:'２個別表'!X84,'２個別表'!X84)=1,BO84,SUMIF('２個別表'!$X$11:$X$239,'２個別表'!X84,$BO$11:$BO$239)),"")</f>
        <v/>
      </c>
      <c r="BQ84" s="189" t="str">
        <f t="shared" ca="1" si="31"/>
        <v/>
      </c>
      <c r="BR84" s="183" t="str">
        <f t="shared" ca="1" si="22"/>
        <v/>
      </c>
      <c r="BS84" s="427" t="str">
        <f ca="1">IF($AD84=3,'２個別表'!$BV84-('２個別表'!$BX84+'２個別表'!$CA84+'２個別表'!$CB84+'２個別表'!$CC84+'２個別表'!$CD84),"")</f>
        <v/>
      </c>
      <c r="BT84" s="430">
        <f t="shared" ca="1" si="32"/>
        <v>0</v>
      </c>
      <c r="BU84" s="424" t="str">
        <f t="shared" ca="1" si="23"/>
        <v/>
      </c>
    </row>
    <row r="85" spans="2:73" x14ac:dyDescent="0.15">
      <c r="B85" s="198">
        <f>'２個別表'!O85</f>
        <v>0</v>
      </c>
      <c r="C85" s="183" t="str">
        <f>'２個別表'!$P85</f>
        <v>石川県</v>
      </c>
      <c r="D85" s="183" t="str">
        <f ca="1">'２個別表'!$Q85</f>
        <v/>
      </c>
      <c r="E85" s="183" t="str">
        <f ca="1">'２個別表'!$R85</f>
        <v/>
      </c>
      <c r="F85" s="207" t="str">
        <f ca="1">'２個別表'!$U85</f>
        <v/>
      </c>
      <c r="G85" s="207" t="str">
        <f ca="1">IF($F85=1,IF(SUM(#REF!)=0,"×","〇"),"")</f>
        <v/>
      </c>
      <c r="H85" s="207" t="str">
        <f ca="1">IF('２個別表'!$U85=1,IF('２個別表'!$Y85=1,"〇","×"),IF(AND(2&lt;='２個別表'!$Y85,'２個別表'!$Y85&lt;=5),"〇","×"))</f>
        <v>×</v>
      </c>
      <c r="I85" s="207" t="str">
        <f t="shared" ca="1" si="28"/>
        <v>×</v>
      </c>
      <c r="J85" s="183" t="str">
        <f ca="1">'２個別表'!$X85</f>
        <v/>
      </c>
      <c r="K85" s="183">
        <f ca="1">'２個別表'!$AI85</f>
        <v>0</v>
      </c>
      <c r="L85" s="183" t="str">
        <f ca="1">IF('２個別表'!$AJ85=1,1,"")</f>
        <v/>
      </c>
      <c r="M85" s="183" t="str">
        <f ca="1">IF('２個別表'!$AJ85="","",IF('２個別表'!$AJ85=1,IF(OR('２個別表'!$AK85=1,'２個別表'!$AL85=1),"〇","×")))</f>
        <v/>
      </c>
      <c r="N85" s="180" t="str">
        <f ca="1">'２個別表'!AR85</f>
        <v/>
      </c>
      <c r="O85" s="196" t="str">
        <f ca="1">IF(1&lt;='２個別表'!$F85,IF(AND(1&lt;='２個別表'!$AM85,'２個別表'!$AM85&lt;=3),1,0),"")</f>
        <v/>
      </c>
      <c r="P85" s="207">
        <f ca="1">IF($O85=1,IF(AND('２個別表'!$BD85&lt;&gt;"",AND('２個別表'!$BG85&lt;&gt;1,'２個別表'!$BH85)),0,1),0)</f>
        <v>0</v>
      </c>
      <c r="Q85" s="196">
        <f ca="1">IF('２個別表'!$BD85&lt;&gt;"",1,0)</f>
        <v>0</v>
      </c>
      <c r="R85" s="196" t="str">
        <f ca="1">IF($Q85=1,IF('２個別表'!$BG85=1,1,0),"")</f>
        <v/>
      </c>
      <c r="S85" s="196" t="str">
        <f ca="1">IF($R85=1,IF('２個別表'!$BH85&lt;&gt;"","〇","×"),"")</f>
        <v/>
      </c>
      <c r="T85" s="196" t="str">
        <f t="shared" ca="1" si="2"/>
        <v/>
      </c>
      <c r="U85" s="340">
        <f ca="1">IF('２個別表'!$BF85&gt;0,'２個別表'!$BF85,0)</f>
        <v>0</v>
      </c>
      <c r="V85" s="196">
        <f ca="1">IF('２個別表'!$BH85&lt;&gt;"",1,0)</f>
        <v>0</v>
      </c>
      <c r="W85" s="182">
        <f ca="1">IF(AND($Q85=1,$V85=1),'２個別表'!$CD85,0)</f>
        <v>0</v>
      </c>
      <c r="X85" s="195">
        <f t="shared" ca="1" si="29"/>
        <v>0</v>
      </c>
      <c r="Y85" s="196" t="str">
        <f ca="1">IF(1&lt;='２個別表'!$F85,'２個別表'!$BT85,"")</f>
        <v/>
      </c>
      <c r="Z85" s="196">
        <f ca="1">IF(1&lt;='２個別表'!$F85,'２個別表'!$CE85,0)</f>
        <v>0</v>
      </c>
      <c r="AA85" s="196">
        <f ca="1">IF(OR(0&lt;'２個別表'!$BX85,0&lt;SUM('２個別表'!$CA85:$CB85)),1,0)</f>
        <v>1</v>
      </c>
      <c r="AB85" s="183">
        <f ca="1">IF(1&lt;='２個別表'!$F85,'２個別表'!$BV85,0)</f>
        <v>0</v>
      </c>
      <c r="AC85" s="183" t="str">
        <f ca="1">IF('２個別表'!$BV85&gt;0,IF(AND('２個別表'!$BT85=1,'２個別表'!$CE85="控除不可"),'２個別表'!$BV85,IF(AND('２個別表'!$BT85=1,'２個別表'!$CE85="80%控除対象"),ROUNDUP('２個別表'!$BV85*102/110,0),IF(AND('２個別表'!$BT85=1,'２個別表'!$CE85="全額控除"),ROUNDUP('２個別表'!$BV85*100/110,0),IF(OR('２個別表'!$BT85=2,'２個別表'!$BT85=3),'２個別表'!$BV85,'２個別表'!$BV85)))),"")</f>
        <v/>
      </c>
      <c r="AD85" s="197" t="str">
        <f ca="1">IF('２個別表'!$U85=1,3,IF(AND('２個別表'!$U85=2,AND(19&lt;='２個別表'!$AM85,'２個別表'!$AM85&lt;=23)),2,IF(AND('２個別表'!$U85=2,OR(AND(1&lt;='２個別表'!$AM85,'２個別表'!$AM85&lt;=18),AND(24&lt;='２個別表'!$AM85,'２個別表'!$AM85&lt;=25))),1,"判定不能")))</f>
        <v>判定不能</v>
      </c>
      <c r="AE85" s="206">
        <f t="shared" ca="1" si="4"/>
        <v>0</v>
      </c>
      <c r="AF85" s="180" t="str">
        <f t="shared" ca="1" si="5"/>
        <v/>
      </c>
      <c r="AG85" s="183" t="str">
        <f ca="1">IF(AND($AD85=1,$U85&gt;0,$V85=1),ROUNDDOWN($AC85*1/2-'２個別表'!$CD85*1/2,0),"")</f>
        <v/>
      </c>
      <c r="AH85" s="183" t="str">
        <f t="shared" ca="1" si="30"/>
        <v/>
      </c>
      <c r="AI85" s="208" t="str">
        <f ca="1">IF(AND($AD85=1,$Q85=1),IF($AB85&gt;0,'２個別表'!$BV85-'２個別表'!$BX85-'２個別表'!$CD85-'２個別表'!$CA85-'２個別表'!$CB85-'２個別表'!$CC85,0),"")</f>
        <v/>
      </c>
      <c r="AJ85" s="198">
        <f t="shared" ca="1" si="7"/>
        <v>0</v>
      </c>
      <c r="AK85" s="194" t="str">
        <f ca="1">IF($AD85=1,IF('２個別表'!$AO85=1,1,IF('２個別表'!AO85="","",)),"")</f>
        <v/>
      </c>
      <c r="AL85" s="183" t="str">
        <f ca="1">IF($AJ85=1,IF($AK85=1,'２個別表'!BS85,""),"")</f>
        <v/>
      </c>
      <c r="AM85" s="180" t="str">
        <f t="shared" ca="1" si="8"/>
        <v/>
      </c>
      <c r="AN85" s="199" t="str">
        <f ca="1">IF($AJ85=1,IF($AK85=1,ROUNDDOWN('２個別表'!$BV85-'２個別表'!$BX85-'２個別表'!$CA85-'２個別表'!$CB85-'２個別表'!$CC85-'２個別表'!$CD85,0),""),"")</f>
        <v/>
      </c>
      <c r="AO85" s="198">
        <f t="shared" ca="1" si="0"/>
        <v>0</v>
      </c>
      <c r="AP85" s="194">
        <f t="shared" ca="1" si="9"/>
        <v>0</v>
      </c>
      <c r="AQ85" s="194">
        <f t="shared" ca="1" si="10"/>
        <v>0</v>
      </c>
      <c r="AR85" s="189">
        <f ca="1">IF('２個別表'!$AA85=1,1,0)</f>
        <v>0</v>
      </c>
      <c r="AS85" s="180" t="str">
        <f t="shared" ca="1" si="11"/>
        <v/>
      </c>
      <c r="AT85" s="180" t="str">
        <f t="shared" ca="1" si="12"/>
        <v/>
      </c>
      <c r="AU85" s="208" t="str">
        <f ca="1">IF($AD85=1,IF($AQ85=1,ROUNDDOWN('２個別表'!$BV85-'２個別表'!$BX85-'２個別表'!$CA85-'２個別表'!$CB85-'２個別表'!$CC85-'２個別表'!$CD85,0),""),"")</f>
        <v/>
      </c>
      <c r="AV85" s="350">
        <f t="shared" ca="1" si="13"/>
        <v>0</v>
      </c>
      <c r="AW85" s="360" t="str">
        <f t="shared" ca="1" si="14"/>
        <v>-</v>
      </c>
      <c r="AX85" s="206">
        <f ca="1">IF($AD85=2,IF('２個別表'!$BQ85=1,1,0),0)</f>
        <v>0</v>
      </c>
      <c r="AY85" s="189" t="str">
        <f t="shared" ca="1" si="15"/>
        <v/>
      </c>
      <c r="AZ85" s="368" t="str">
        <f ca="1">IF(AND($AD85=2,$AX85=1),'２個別表'!$BV85-('２個別表'!$BX85+'２個別表'!$CA85+'２個別表'!$CB85+'２個別表'!$CC85+'２個別表'!$CD85),"")</f>
        <v/>
      </c>
      <c r="BA85" s="206">
        <f ca="1">IF($AD85=2,IF('２個別表'!$BQ85&lt;&gt;1,1,0),0)</f>
        <v>0</v>
      </c>
      <c r="BB85" s="363">
        <f t="shared" ca="1" si="16"/>
        <v>0</v>
      </c>
      <c r="BC85" s="183" t="str">
        <f ca="1">IF(AND($AD85=2,$BA85=1),'２個別表'!$BR85,"")</f>
        <v/>
      </c>
      <c r="BD85" s="183" t="str">
        <f t="shared" ca="1" si="17"/>
        <v/>
      </c>
      <c r="BE85" s="183" t="str">
        <f ca="1">IF(AND($AD85=2,$BA85=1),'２個別表'!$BU85-('２個別表'!$BX85+'２個別表'!$CA85+'２個別表'!$CB85+'２個別表'!$CC85+'２個別表'!$CD85),"")</f>
        <v/>
      </c>
      <c r="BF85" s="183" t="str">
        <f ca="1">IF(AND($AD85=2,$BA85=1),'２個別表'!$CA85+'２個別表'!$CB85,"")</f>
        <v/>
      </c>
      <c r="BG85" s="365" t="str">
        <f ca="1">IF($BB85=1,IF(SUM('２個別表'!$BW85,'２個別表'!$CD85*0.5)&lt;='２個別表'!$BV85*0.5,"〇","×"),"")</f>
        <v/>
      </c>
      <c r="BH85" s="364">
        <f t="shared" ca="1" si="18"/>
        <v>0</v>
      </c>
      <c r="BI85" s="207" t="str">
        <f ca="1">IF($AD85=2,IF($AX85=1,IF('２個別表'!$AM85=23,"〇","×"),IF(OR('２個別表'!$AM85&lt;19,'２個別表'!$AM85&gt;23),"",IF($BH85&lt;='２個別表'!$BR85,"〇","×"))),"-")</f>
        <v>-</v>
      </c>
      <c r="BJ85" s="373" t="str">
        <f t="shared" ca="1" si="19"/>
        <v>-</v>
      </c>
      <c r="BK85" s="206">
        <f t="shared" ca="1" si="20"/>
        <v>0</v>
      </c>
      <c r="BL85" s="207" t="str">
        <f ca="1">IF($AD85=3,IF(1&lt;='２個別表'!$F85,IF('２個別表'!$U85=1,"〇","×"),""),"")</f>
        <v/>
      </c>
      <c r="BM85" s="185" t="str">
        <f ca="1">IF(AD85=3,IF(AND(OR('２個別表'!BD85="附帯施設",AND(1&lt;='２個別表'!AM85,'２個別表'!AM85&lt;=3)),'２個別表'!BK85&lt;&gt;"",'２個別表'!BL85&lt;&gt;""),1,IF(AND(OR('２個別表'!BD85="附帯施設",AND(1&lt;='２個別表'!AM85,'２個別表'!AM85&lt;=3)),OR('２個別表'!BK85="",'２個別表'!BL85="")),"×",0)),"")</f>
        <v/>
      </c>
      <c r="BN85" s="207" t="str">
        <f ca="1">IF($AD85=3,IF('２個別表'!$BV85&gt;=500000,"〇","×"),"")</f>
        <v/>
      </c>
      <c r="BO85" s="180" t="str">
        <f ca="1">IF(AD85=3,'２個別表'!BW85,"")</f>
        <v/>
      </c>
      <c r="BP85" s="180" t="str">
        <f ca="1">IF(AD85=3,IF(COUNTIF('２個別表'!$X$11:'２個別表'!X85,'２個別表'!X85)=1,BO85,SUMIF('２個別表'!$X$11:$X$239,'２個別表'!X85,$BO$11:$BO$239)),"")</f>
        <v/>
      </c>
      <c r="BQ85" s="189" t="str">
        <f t="shared" ca="1" si="31"/>
        <v/>
      </c>
      <c r="BR85" s="183" t="str">
        <f t="shared" ca="1" si="22"/>
        <v/>
      </c>
      <c r="BS85" s="427" t="str">
        <f ca="1">IF($AD85=3,'２個別表'!$BV85-('２個別表'!$BX85+'２個別表'!$CA85+'２個別表'!$CB85+'２個別表'!$CC85+'２個別表'!$CD85),"")</f>
        <v/>
      </c>
      <c r="BT85" s="430">
        <f t="shared" ca="1" si="32"/>
        <v>0</v>
      </c>
      <c r="BU85" s="424" t="str">
        <f t="shared" ca="1" si="23"/>
        <v/>
      </c>
    </row>
    <row r="86" spans="2:73" x14ac:dyDescent="0.15">
      <c r="B86" s="198">
        <f>'２個別表'!O86</f>
        <v>0</v>
      </c>
      <c r="C86" s="183" t="str">
        <f>'２個別表'!$P86</f>
        <v>石川県</v>
      </c>
      <c r="D86" s="183" t="str">
        <f ca="1">'２個別表'!$Q86</f>
        <v/>
      </c>
      <c r="E86" s="183" t="str">
        <f ca="1">'２個別表'!$R86</f>
        <v/>
      </c>
      <c r="F86" s="207" t="str">
        <f ca="1">'２個別表'!$U86</f>
        <v/>
      </c>
      <c r="G86" s="207" t="str">
        <f ca="1">IF($F86=1,IF(SUM(#REF!)=0,"×","〇"),"")</f>
        <v/>
      </c>
      <c r="H86" s="207" t="str">
        <f ca="1">IF('２個別表'!$U86=1,IF('２個別表'!$Y86=1,"〇","×"),IF(AND(2&lt;='２個別表'!$Y86,'２個別表'!$Y86&lt;=5),"〇","×"))</f>
        <v>×</v>
      </c>
      <c r="I86" s="207" t="str">
        <f t="shared" ca="1" si="28"/>
        <v>×</v>
      </c>
      <c r="J86" s="183" t="str">
        <f ca="1">'２個別表'!$X86</f>
        <v/>
      </c>
      <c r="K86" s="183">
        <f ca="1">'２個別表'!$AI86</f>
        <v>0</v>
      </c>
      <c r="L86" s="183" t="str">
        <f ca="1">IF('２個別表'!$AJ86=1,1,"")</f>
        <v/>
      </c>
      <c r="M86" s="183" t="str">
        <f ca="1">IF('２個別表'!$AJ86="","",IF('２個別表'!$AJ86=1,IF(OR('２個別表'!$AK86=1,'２個別表'!$AL86=1),"〇","×")))</f>
        <v/>
      </c>
      <c r="N86" s="180" t="str">
        <f ca="1">'２個別表'!AR86</f>
        <v/>
      </c>
      <c r="O86" s="196" t="str">
        <f ca="1">IF(1&lt;='２個別表'!$F86,IF(AND(1&lt;='２個別表'!$AM86,'２個別表'!$AM86&lt;=3),1,0),"")</f>
        <v/>
      </c>
      <c r="P86" s="207">
        <f ca="1">IF($O86=1,IF(AND('２個別表'!$BD86&lt;&gt;"",AND('２個別表'!$BG86&lt;&gt;1,'２個別表'!$BH86)),0,1),0)</f>
        <v>0</v>
      </c>
      <c r="Q86" s="196">
        <f ca="1">IF('２個別表'!$BD86&lt;&gt;"",1,0)</f>
        <v>0</v>
      </c>
      <c r="R86" s="196" t="str">
        <f ca="1">IF($Q86=1,IF('２個別表'!$BG86=1,1,0),"")</f>
        <v/>
      </c>
      <c r="S86" s="196" t="str">
        <f ca="1">IF($R86=1,IF('２個別表'!$BH86&lt;&gt;"","〇","×"),"")</f>
        <v/>
      </c>
      <c r="T86" s="196" t="str">
        <f t="shared" ca="1" si="2"/>
        <v/>
      </c>
      <c r="U86" s="340">
        <f ca="1">IF('２個別表'!$BF86&gt;0,'２個別表'!$BF86,0)</f>
        <v>0</v>
      </c>
      <c r="V86" s="196">
        <f ca="1">IF('２個別表'!$BH86&lt;&gt;"",1,0)</f>
        <v>0</v>
      </c>
      <c r="W86" s="182">
        <f ca="1">IF(AND($Q86=1,$V86=1),'２個別表'!$CD86,0)</f>
        <v>0</v>
      </c>
      <c r="X86" s="195">
        <f t="shared" ca="1" si="29"/>
        <v>0</v>
      </c>
      <c r="Y86" s="196" t="str">
        <f ca="1">IF(1&lt;='２個別表'!$F86,'２個別表'!$BT86,"")</f>
        <v/>
      </c>
      <c r="Z86" s="196">
        <f ca="1">IF(1&lt;='２個別表'!$F86,'２個別表'!$CE86,0)</f>
        <v>0</v>
      </c>
      <c r="AA86" s="196">
        <f ca="1">IF(OR(0&lt;'２個別表'!$BX86,0&lt;SUM('２個別表'!$CA86:$CB86)),1,0)</f>
        <v>1</v>
      </c>
      <c r="AB86" s="183">
        <f ca="1">IF(1&lt;='２個別表'!$F86,'２個別表'!$BV86,0)</f>
        <v>0</v>
      </c>
      <c r="AC86" s="183" t="str">
        <f ca="1">IF('２個別表'!$BV86&gt;0,IF(AND('２個別表'!$BT86=1,'２個別表'!$CE86="控除不可"),'２個別表'!$BV86,IF(AND('２個別表'!$BT86=1,'２個別表'!$CE86="80%控除対象"),ROUNDUP('２個別表'!$BV86*102/110,0),IF(AND('２個別表'!$BT86=1,'２個別表'!$CE86="全額控除"),ROUNDUP('２個別表'!$BV86*100/110,0),IF(OR('２個別表'!$BT86=2,'２個別表'!$BT86=3),'２個別表'!$BV86,'２個別表'!$BV86)))),"")</f>
        <v/>
      </c>
      <c r="AD86" s="197" t="str">
        <f ca="1">IF('２個別表'!$U86=1,3,IF(AND('２個別表'!$U86=2,AND(19&lt;='２個別表'!$AM86,'２個別表'!$AM86&lt;=23)),2,IF(AND('２個別表'!$U86=2,OR(AND(1&lt;='２個別表'!$AM86,'２個別表'!$AM86&lt;=18),AND(24&lt;='２個別表'!$AM86,'２個別表'!$AM86&lt;=25))),1,"判定不能")))</f>
        <v>判定不能</v>
      </c>
      <c r="AE86" s="206">
        <f t="shared" ca="1" si="4"/>
        <v>0</v>
      </c>
      <c r="AF86" s="180" t="str">
        <f t="shared" ca="1" si="5"/>
        <v/>
      </c>
      <c r="AG86" s="183" t="str">
        <f ca="1">IF(AND($AD86=1,$U86&gt;0,$V86=1),ROUNDDOWN($AC86*1/2-'２個別表'!$CD86*1/2,0),"")</f>
        <v/>
      </c>
      <c r="AH86" s="183" t="str">
        <f t="shared" ca="1" si="30"/>
        <v/>
      </c>
      <c r="AI86" s="208" t="str">
        <f ca="1">IF(AND($AD86=1,$Q86=1),IF($AB86&gt;0,'２個別表'!$BV86-'２個別表'!$BX86-'２個別表'!$CD86-'２個別表'!$CA86-'２個別表'!$CB86-'２個別表'!$CC86,0),"")</f>
        <v/>
      </c>
      <c r="AJ86" s="198">
        <f t="shared" ca="1" si="7"/>
        <v>0</v>
      </c>
      <c r="AK86" s="194" t="str">
        <f ca="1">IF($AD86=1,IF('２個別表'!$AO86=1,1,IF('２個別表'!AO86="","",)),"")</f>
        <v/>
      </c>
      <c r="AL86" s="183" t="str">
        <f ca="1">IF($AJ86=1,IF($AK86=1,'２個別表'!BS86,""),"")</f>
        <v/>
      </c>
      <c r="AM86" s="180" t="str">
        <f t="shared" ca="1" si="8"/>
        <v/>
      </c>
      <c r="AN86" s="199" t="str">
        <f ca="1">IF($AJ86=1,IF($AK86=1,ROUNDDOWN('２個別表'!$BV86-'２個別表'!$BX86-'２個別表'!$CA86-'２個別表'!$CB86-'２個別表'!$CC86-'２個別表'!$CD86,0),""),"")</f>
        <v/>
      </c>
      <c r="AO86" s="198">
        <f t="shared" ca="1" si="0"/>
        <v>0</v>
      </c>
      <c r="AP86" s="194">
        <f t="shared" ca="1" si="9"/>
        <v>0</v>
      </c>
      <c r="AQ86" s="194">
        <f t="shared" ca="1" si="10"/>
        <v>0</v>
      </c>
      <c r="AR86" s="189">
        <f ca="1">IF('２個別表'!$AA86=1,1,0)</f>
        <v>0</v>
      </c>
      <c r="AS86" s="180" t="str">
        <f t="shared" ca="1" si="11"/>
        <v/>
      </c>
      <c r="AT86" s="180" t="str">
        <f t="shared" ca="1" si="12"/>
        <v/>
      </c>
      <c r="AU86" s="208" t="str">
        <f ca="1">IF($AD86=1,IF($AQ86=1,ROUNDDOWN('２個別表'!$BV86-'２個別表'!$BX86-'２個別表'!$CA86-'２個別表'!$CB86-'２個別表'!$CC86-'２個別表'!$CD86,0),""),"")</f>
        <v/>
      </c>
      <c r="AV86" s="350">
        <f t="shared" ca="1" si="13"/>
        <v>0</v>
      </c>
      <c r="AW86" s="360" t="str">
        <f t="shared" ca="1" si="14"/>
        <v>-</v>
      </c>
      <c r="AX86" s="206">
        <f ca="1">IF($AD86=2,IF('２個別表'!$BQ86=1,1,0),0)</f>
        <v>0</v>
      </c>
      <c r="AY86" s="189" t="str">
        <f t="shared" ca="1" si="15"/>
        <v/>
      </c>
      <c r="AZ86" s="368" t="str">
        <f ca="1">IF(AND($AD86=2,$AX86=1),'２個別表'!$BV86-('２個別表'!$BX86+'２個別表'!$CA86+'２個別表'!$CB86+'２個別表'!$CC86+'２個別表'!$CD86),"")</f>
        <v/>
      </c>
      <c r="BA86" s="206">
        <f ca="1">IF($AD86=2,IF('２個別表'!$BQ86&lt;&gt;1,1,0),0)</f>
        <v>0</v>
      </c>
      <c r="BB86" s="363">
        <f t="shared" ca="1" si="16"/>
        <v>0</v>
      </c>
      <c r="BC86" s="183" t="str">
        <f ca="1">IF(AND($AD86=2,$BA86=1),'２個別表'!$BR86,"")</f>
        <v/>
      </c>
      <c r="BD86" s="183" t="str">
        <f t="shared" ca="1" si="17"/>
        <v/>
      </c>
      <c r="BE86" s="183" t="str">
        <f ca="1">IF(AND($AD86=2,$BA86=1),'２個別表'!$BU86-('２個別表'!$BX86+'２個別表'!$CA86+'２個別表'!$CB86+'２個別表'!$CC86+'２個別表'!$CD86),"")</f>
        <v/>
      </c>
      <c r="BF86" s="183" t="str">
        <f ca="1">IF(AND($AD86=2,$BA86=1),'２個別表'!$CA86+'２個別表'!$CB86,"")</f>
        <v/>
      </c>
      <c r="BG86" s="365" t="str">
        <f ca="1">IF($BB86=1,IF(SUM('２個別表'!$BW86,'２個別表'!$CD86*0.5)&lt;='２個別表'!$BV86*0.5,"〇","×"),"")</f>
        <v/>
      </c>
      <c r="BH86" s="364">
        <f t="shared" ca="1" si="18"/>
        <v>0</v>
      </c>
      <c r="BI86" s="207" t="str">
        <f ca="1">IF($AD86=2,IF($AX86=1,IF('２個別表'!$AM86=23,"〇","×"),IF(OR('２個別表'!$AM86&lt;19,'２個別表'!$AM86&gt;23),"",IF($BH86&lt;='２個別表'!$BR86,"〇","×"))),"-")</f>
        <v>-</v>
      </c>
      <c r="BJ86" s="373" t="str">
        <f t="shared" ca="1" si="19"/>
        <v>-</v>
      </c>
      <c r="BK86" s="206">
        <f t="shared" ca="1" si="20"/>
        <v>0</v>
      </c>
      <c r="BL86" s="207" t="str">
        <f ca="1">IF($AD86=3,IF(1&lt;='２個別表'!$F86,IF('２個別表'!$U86=1,"〇","×"),""),"")</f>
        <v/>
      </c>
      <c r="BM86" s="185" t="str">
        <f ca="1">IF(AD86=3,IF(AND(OR('２個別表'!BD86="附帯施設",AND(1&lt;='２個別表'!AM86,'２個別表'!AM86&lt;=3)),'２個別表'!BK86&lt;&gt;"",'２個別表'!BL86&lt;&gt;""),1,IF(AND(OR('２個別表'!BD86="附帯施設",AND(1&lt;='２個別表'!AM86,'２個別表'!AM86&lt;=3)),OR('２個別表'!BK86="",'２個別表'!BL86="")),"×",0)),"")</f>
        <v/>
      </c>
      <c r="BN86" s="207" t="str">
        <f ca="1">IF($AD86=3,IF('２個別表'!$BV86&gt;=500000,"〇","×"),"")</f>
        <v/>
      </c>
      <c r="BO86" s="180" t="str">
        <f ca="1">IF(AD86=3,'２個別表'!BW86,"")</f>
        <v/>
      </c>
      <c r="BP86" s="180" t="str">
        <f ca="1">IF(AD86=3,IF(COUNTIF('２個別表'!$X$11:'２個別表'!X86,'２個別表'!X86)=1,BO86,SUMIF('２個別表'!$X$11:$X$239,'２個別表'!X86,$BO$11:$BO$239)),"")</f>
        <v/>
      </c>
      <c r="BQ86" s="189" t="str">
        <f t="shared" ca="1" si="31"/>
        <v/>
      </c>
      <c r="BR86" s="183" t="str">
        <f t="shared" ca="1" si="22"/>
        <v/>
      </c>
      <c r="BS86" s="427" t="str">
        <f ca="1">IF($AD86=3,'２個別表'!$BV86-('２個別表'!$BX86+'２個別表'!$CA86+'２個別表'!$CB86+'２個別表'!$CC86+'２個別表'!$CD86),"")</f>
        <v/>
      </c>
      <c r="BT86" s="430">
        <f t="shared" ca="1" si="32"/>
        <v>0</v>
      </c>
      <c r="BU86" s="424" t="str">
        <f t="shared" ca="1" si="23"/>
        <v/>
      </c>
    </row>
    <row r="87" spans="2:73" x14ac:dyDescent="0.15">
      <c r="B87" s="198">
        <f>'２個別表'!O87</f>
        <v>0</v>
      </c>
      <c r="C87" s="183" t="str">
        <f>'２個別表'!$P87</f>
        <v>石川県</v>
      </c>
      <c r="D87" s="183" t="str">
        <f ca="1">'２個別表'!$Q87</f>
        <v/>
      </c>
      <c r="E87" s="183" t="str">
        <f ca="1">'２個別表'!$R87</f>
        <v/>
      </c>
      <c r="F87" s="207" t="str">
        <f ca="1">'２個別表'!$U87</f>
        <v/>
      </c>
      <c r="G87" s="207" t="str">
        <f ca="1">IF($F87=1,IF(SUM(#REF!)=0,"×","〇"),"")</f>
        <v/>
      </c>
      <c r="H87" s="207" t="str">
        <f ca="1">IF('２個別表'!$U87=1,IF('２個別表'!$Y87=1,"〇","×"),IF(AND(2&lt;='２個別表'!$Y87,'２個別表'!$Y87&lt;=5),"〇","×"))</f>
        <v>×</v>
      </c>
      <c r="I87" s="207" t="str">
        <f t="shared" ca="1" si="28"/>
        <v>×</v>
      </c>
      <c r="J87" s="183" t="str">
        <f ca="1">'２個別表'!$X87</f>
        <v/>
      </c>
      <c r="K87" s="183">
        <f ca="1">'２個別表'!$AI87</f>
        <v>0</v>
      </c>
      <c r="L87" s="183" t="str">
        <f ca="1">IF('２個別表'!$AJ87=1,1,"")</f>
        <v/>
      </c>
      <c r="M87" s="183" t="str">
        <f ca="1">IF('２個別表'!$AJ87="","",IF('２個別表'!$AJ87=1,IF(OR('２個別表'!$AK87=1,'２個別表'!$AL87=1),"〇","×")))</f>
        <v/>
      </c>
      <c r="N87" s="180" t="str">
        <f ca="1">'２個別表'!AR87</f>
        <v/>
      </c>
      <c r="O87" s="196" t="str">
        <f ca="1">IF(1&lt;='２個別表'!$F87,IF(AND(1&lt;='２個別表'!$AM87,'２個別表'!$AM87&lt;=3),1,0),"")</f>
        <v/>
      </c>
      <c r="P87" s="207">
        <f ca="1">IF($O87=1,IF(AND('２個別表'!$BD87&lt;&gt;"",AND('２個別表'!$BG87&lt;&gt;1,'２個別表'!$BH87)),0,1),0)</f>
        <v>0</v>
      </c>
      <c r="Q87" s="196">
        <f ca="1">IF('２個別表'!$BD87&lt;&gt;"",1,0)</f>
        <v>0</v>
      </c>
      <c r="R87" s="196" t="str">
        <f ca="1">IF($Q87=1,IF('２個別表'!$BG87=1,1,0),"")</f>
        <v/>
      </c>
      <c r="S87" s="196" t="str">
        <f ca="1">IF($R87=1,IF('２個別表'!$BH87&lt;&gt;"","〇","×"),"")</f>
        <v/>
      </c>
      <c r="T87" s="196" t="str">
        <f t="shared" ca="1" si="2"/>
        <v/>
      </c>
      <c r="U87" s="340">
        <f ca="1">IF('２個別表'!$BF87&gt;0,'２個別表'!$BF87,0)</f>
        <v>0</v>
      </c>
      <c r="V87" s="196">
        <f ca="1">IF('２個別表'!$BH87&lt;&gt;"",1,0)</f>
        <v>0</v>
      </c>
      <c r="W87" s="182">
        <f ca="1">IF(AND($Q87=1,$V87=1),'２個別表'!$CD87,0)</f>
        <v>0</v>
      </c>
      <c r="X87" s="195">
        <f t="shared" ca="1" si="29"/>
        <v>0</v>
      </c>
      <c r="Y87" s="196" t="str">
        <f ca="1">IF(1&lt;='２個別表'!$F87,'２個別表'!$BT87,"")</f>
        <v/>
      </c>
      <c r="Z87" s="196">
        <f ca="1">IF(1&lt;='２個別表'!$F87,'２個別表'!$CE87,0)</f>
        <v>0</v>
      </c>
      <c r="AA87" s="196">
        <f ca="1">IF(OR(0&lt;'２個別表'!$BX87,0&lt;SUM('２個別表'!$CA87:$CB87)),1,0)</f>
        <v>1</v>
      </c>
      <c r="AB87" s="183">
        <f ca="1">IF(1&lt;='２個別表'!$F87,'２個別表'!$BV87,0)</f>
        <v>0</v>
      </c>
      <c r="AC87" s="183" t="str">
        <f ca="1">IF('２個別表'!$BV87&gt;0,IF(AND('２個別表'!$BT87=1,'２個別表'!$CE87="控除不可"),'２個別表'!$BV87,IF(AND('２個別表'!$BT87=1,'２個別表'!$CE87="80%控除対象"),ROUNDUP('２個別表'!$BV87*102/110,0),IF(AND('２個別表'!$BT87=1,'２個別表'!$CE87="全額控除"),ROUNDUP('２個別表'!$BV87*100/110,0),IF(OR('２個別表'!$BT87=2,'２個別表'!$BT87=3),'２個別表'!$BV87,'２個別表'!$BV87)))),"")</f>
        <v/>
      </c>
      <c r="AD87" s="197" t="str">
        <f ca="1">IF('２個別表'!$U87=1,3,IF(AND('２個別表'!$U87=2,AND(19&lt;='２個別表'!$AM87,'２個別表'!$AM87&lt;=23)),2,IF(AND('２個別表'!$U87=2,OR(AND(1&lt;='２個別表'!$AM87,'２個別表'!$AM87&lt;=18),AND(24&lt;='２個別表'!$AM87,'２個別表'!$AM87&lt;=25))),1,"判定不能")))</f>
        <v>判定不能</v>
      </c>
      <c r="AE87" s="206">
        <f t="shared" ca="1" si="4"/>
        <v>0</v>
      </c>
      <c r="AF87" s="180" t="str">
        <f t="shared" ca="1" si="5"/>
        <v/>
      </c>
      <c r="AG87" s="183" t="str">
        <f ca="1">IF(AND($AD87=1,$U87&gt;0,$V87=1),ROUNDDOWN($AC87*1/2-'２個別表'!$CD87*1/2,0),"")</f>
        <v/>
      </c>
      <c r="AH87" s="183" t="str">
        <f t="shared" ca="1" si="30"/>
        <v/>
      </c>
      <c r="AI87" s="208" t="str">
        <f ca="1">IF(AND($AD87=1,$Q87=1),IF($AB87&gt;0,'２個別表'!$BV87-'２個別表'!$BX87-'２個別表'!$CD87-'２個別表'!$CA87-'２個別表'!$CB87-'２個別表'!$CC87,0),"")</f>
        <v/>
      </c>
      <c r="AJ87" s="198">
        <f t="shared" ca="1" si="7"/>
        <v>0</v>
      </c>
      <c r="AK87" s="194" t="str">
        <f ca="1">IF($AD87=1,IF('２個別表'!$AO87=1,1,IF('２個別表'!AO87="","",)),"")</f>
        <v/>
      </c>
      <c r="AL87" s="183" t="str">
        <f ca="1">IF($AJ87=1,IF($AK87=1,'２個別表'!BS87,""),"")</f>
        <v/>
      </c>
      <c r="AM87" s="180" t="str">
        <f t="shared" ca="1" si="8"/>
        <v/>
      </c>
      <c r="AN87" s="199" t="str">
        <f ca="1">IF($AJ87=1,IF($AK87=1,ROUNDDOWN('２個別表'!$BV87-'２個別表'!$BX87-'２個別表'!$CA87-'２個別表'!$CB87-'２個別表'!$CC87-'２個別表'!$CD87,0),""),"")</f>
        <v/>
      </c>
      <c r="AO87" s="198">
        <f t="shared" ca="1" si="0"/>
        <v>0</v>
      </c>
      <c r="AP87" s="194">
        <f t="shared" ca="1" si="9"/>
        <v>0</v>
      </c>
      <c r="AQ87" s="194">
        <f t="shared" ca="1" si="10"/>
        <v>0</v>
      </c>
      <c r="AR87" s="189">
        <f ca="1">IF('２個別表'!$AA87=1,1,0)</f>
        <v>0</v>
      </c>
      <c r="AS87" s="180" t="str">
        <f t="shared" ca="1" si="11"/>
        <v/>
      </c>
      <c r="AT87" s="180" t="str">
        <f t="shared" ca="1" si="12"/>
        <v/>
      </c>
      <c r="AU87" s="208" t="str">
        <f ca="1">IF($AD87=1,IF($AQ87=1,ROUNDDOWN('２個別表'!$BV87-'２個別表'!$BX87-'２個別表'!$CA87-'２個別表'!$CB87-'２個別表'!$CC87-'２個別表'!$CD87,0),""),"")</f>
        <v/>
      </c>
      <c r="AV87" s="350">
        <f t="shared" ca="1" si="13"/>
        <v>0</v>
      </c>
      <c r="AW87" s="360" t="str">
        <f t="shared" ca="1" si="14"/>
        <v>-</v>
      </c>
      <c r="AX87" s="206">
        <f ca="1">IF($AD87=2,IF('２個別表'!$BQ87=1,1,0),0)</f>
        <v>0</v>
      </c>
      <c r="AY87" s="189" t="str">
        <f t="shared" ca="1" si="15"/>
        <v/>
      </c>
      <c r="AZ87" s="368" t="str">
        <f ca="1">IF(AND($AD87=2,$AX87=1),'２個別表'!$BV87-('２個別表'!$BX87+'２個別表'!$CA87+'２個別表'!$CB87+'２個別表'!$CC87+'２個別表'!$CD87),"")</f>
        <v/>
      </c>
      <c r="BA87" s="206">
        <f ca="1">IF($AD87=2,IF('２個別表'!$BQ87&lt;&gt;1,1,0),0)</f>
        <v>0</v>
      </c>
      <c r="BB87" s="363">
        <f t="shared" ca="1" si="16"/>
        <v>0</v>
      </c>
      <c r="BC87" s="183" t="str">
        <f ca="1">IF(AND($AD87=2,$BA87=1),'２個別表'!$BR87,"")</f>
        <v/>
      </c>
      <c r="BD87" s="183" t="str">
        <f t="shared" ca="1" si="17"/>
        <v/>
      </c>
      <c r="BE87" s="183" t="str">
        <f ca="1">IF(AND($AD87=2,$BA87=1),'２個別表'!$BU87-('２個別表'!$BX87+'２個別表'!$CA87+'２個別表'!$CB87+'２個別表'!$CC87+'２個別表'!$CD87),"")</f>
        <v/>
      </c>
      <c r="BF87" s="183" t="str">
        <f ca="1">IF(AND($AD87=2,$BA87=1),'２個別表'!$CA87+'２個別表'!$CB87,"")</f>
        <v/>
      </c>
      <c r="BG87" s="365" t="str">
        <f ca="1">IF($BB87=1,IF(SUM('２個別表'!$BW87,'２個別表'!$CD87*0.5)&lt;='２個別表'!$BV87*0.5,"〇","×"),"")</f>
        <v/>
      </c>
      <c r="BH87" s="364">
        <f t="shared" ca="1" si="18"/>
        <v>0</v>
      </c>
      <c r="BI87" s="207" t="str">
        <f ca="1">IF($AD87=2,IF($AX87=1,IF('２個別表'!$AM87=23,"〇","×"),IF(OR('２個別表'!$AM87&lt;19,'２個別表'!$AM87&gt;23),"",IF($BH87&lt;='２個別表'!$BR87,"〇","×"))),"-")</f>
        <v>-</v>
      </c>
      <c r="BJ87" s="373" t="str">
        <f t="shared" ca="1" si="19"/>
        <v>-</v>
      </c>
      <c r="BK87" s="206">
        <f t="shared" ca="1" si="20"/>
        <v>0</v>
      </c>
      <c r="BL87" s="207" t="str">
        <f ca="1">IF($AD87=3,IF(1&lt;='２個別表'!$F87,IF('２個別表'!$U87=1,"〇","×"),""),"")</f>
        <v/>
      </c>
      <c r="BM87" s="185" t="str">
        <f ca="1">IF(AD87=3,IF(AND(OR('２個別表'!BD87="附帯施設",AND(1&lt;='２個別表'!AM87,'２個別表'!AM87&lt;=3)),'２個別表'!BK87&lt;&gt;"",'２個別表'!BL87&lt;&gt;""),1,IF(AND(OR('２個別表'!BD87="附帯施設",AND(1&lt;='２個別表'!AM87,'２個別表'!AM87&lt;=3)),OR('２個別表'!BK87="",'２個別表'!BL87="")),"×",0)),"")</f>
        <v/>
      </c>
      <c r="BN87" s="207" t="str">
        <f ca="1">IF($AD87=3,IF('２個別表'!$BV87&gt;=500000,"〇","×"),"")</f>
        <v/>
      </c>
      <c r="BO87" s="180" t="str">
        <f ca="1">IF(AD87=3,'２個別表'!BW87,"")</f>
        <v/>
      </c>
      <c r="BP87" s="180" t="str">
        <f ca="1">IF(AD87=3,IF(COUNTIF('２個別表'!$X$11:'２個別表'!X87,'２個別表'!X87)=1,BO87,SUMIF('２個別表'!$X$11:$X$239,'２個別表'!X87,$BO$11:$BO$239)),"")</f>
        <v/>
      </c>
      <c r="BQ87" s="189" t="str">
        <f t="shared" ca="1" si="31"/>
        <v/>
      </c>
      <c r="BR87" s="183" t="str">
        <f t="shared" ca="1" si="22"/>
        <v/>
      </c>
      <c r="BS87" s="427" t="str">
        <f ca="1">IF($AD87=3,'２個別表'!$BV87-('２個別表'!$BX87+'２個別表'!$CA87+'２個別表'!$CB87+'２個別表'!$CC87+'２個別表'!$CD87),"")</f>
        <v/>
      </c>
      <c r="BT87" s="430">
        <f t="shared" ca="1" si="32"/>
        <v>0</v>
      </c>
      <c r="BU87" s="424" t="str">
        <f t="shared" ca="1" si="23"/>
        <v/>
      </c>
    </row>
    <row r="88" spans="2:73" x14ac:dyDescent="0.15">
      <c r="B88" s="198">
        <f>'２個別表'!O88</f>
        <v>0</v>
      </c>
      <c r="C88" s="183" t="str">
        <f>'２個別表'!$P88</f>
        <v>石川県</v>
      </c>
      <c r="D88" s="183" t="str">
        <f ca="1">'２個別表'!$Q88</f>
        <v/>
      </c>
      <c r="E88" s="183" t="str">
        <f ca="1">'２個別表'!$R88</f>
        <v/>
      </c>
      <c r="F88" s="207" t="str">
        <f ca="1">'２個別表'!$U88</f>
        <v/>
      </c>
      <c r="G88" s="207" t="str">
        <f ca="1">IF($F88=1,IF(SUM(#REF!)=0,"×","〇"),"")</f>
        <v/>
      </c>
      <c r="H88" s="207" t="str">
        <f ca="1">IF('２個別表'!$U88=1,IF('２個別表'!$Y88=1,"〇","×"),IF(AND(2&lt;='２個別表'!$Y88,'２個別表'!$Y88&lt;=5),"〇","×"))</f>
        <v>×</v>
      </c>
      <c r="I88" s="207" t="str">
        <f t="shared" ca="1" si="28"/>
        <v>×</v>
      </c>
      <c r="J88" s="183" t="str">
        <f ca="1">'２個別表'!$X88</f>
        <v/>
      </c>
      <c r="K88" s="183">
        <f ca="1">'２個別表'!$AI88</f>
        <v>0</v>
      </c>
      <c r="L88" s="183" t="str">
        <f ca="1">IF('２個別表'!$AJ88=1,1,"")</f>
        <v/>
      </c>
      <c r="M88" s="183" t="str">
        <f ca="1">IF('２個別表'!$AJ88="","",IF('２個別表'!$AJ88=1,IF(OR('２個別表'!$AK88=1,'２個別表'!$AL88=1),"〇","×")))</f>
        <v/>
      </c>
      <c r="N88" s="180" t="str">
        <f ca="1">'２個別表'!AR88</f>
        <v/>
      </c>
      <c r="O88" s="196" t="str">
        <f ca="1">IF(1&lt;='２個別表'!$F88,IF(AND(1&lt;='２個別表'!$AM88,'２個別表'!$AM88&lt;=3),1,0),"")</f>
        <v/>
      </c>
      <c r="P88" s="207">
        <f ca="1">IF($O88=1,IF(AND('２個別表'!$BD88&lt;&gt;"",AND('２個別表'!$BG88&lt;&gt;1,'２個別表'!$BH88)),0,1),0)</f>
        <v>0</v>
      </c>
      <c r="Q88" s="196">
        <f ca="1">IF('２個別表'!$BD88&lt;&gt;"",1,0)</f>
        <v>0</v>
      </c>
      <c r="R88" s="196" t="str">
        <f ca="1">IF($Q88=1,IF('２個別表'!$BG88=1,1,0),"")</f>
        <v/>
      </c>
      <c r="S88" s="196" t="str">
        <f ca="1">IF($R88=1,IF('２個別表'!$BH88&lt;&gt;"","〇","×"),"")</f>
        <v/>
      </c>
      <c r="T88" s="196" t="str">
        <f t="shared" ca="1" si="2"/>
        <v/>
      </c>
      <c r="U88" s="340">
        <f ca="1">IF('２個別表'!$BF88&gt;0,'２個別表'!$BF88,0)</f>
        <v>0</v>
      </c>
      <c r="V88" s="196">
        <f ca="1">IF('２個別表'!$BH88&lt;&gt;"",1,0)</f>
        <v>0</v>
      </c>
      <c r="W88" s="182">
        <f ca="1">IF(AND($Q88=1,$V88=1),'２個別表'!$CD88,0)</f>
        <v>0</v>
      </c>
      <c r="X88" s="195">
        <f t="shared" ca="1" si="29"/>
        <v>0</v>
      </c>
      <c r="Y88" s="196" t="str">
        <f ca="1">IF(1&lt;='２個別表'!$F88,'２個別表'!$BT88,"")</f>
        <v/>
      </c>
      <c r="Z88" s="196">
        <f ca="1">IF(1&lt;='２個別表'!$F88,'２個別表'!$CE88,0)</f>
        <v>0</v>
      </c>
      <c r="AA88" s="196">
        <f ca="1">IF(OR(0&lt;'２個別表'!$BX88,0&lt;SUM('２個別表'!$CA88:$CB88)),1,0)</f>
        <v>1</v>
      </c>
      <c r="AB88" s="183">
        <f ca="1">IF(1&lt;='２個別表'!$F88,'２個別表'!$BV88,0)</f>
        <v>0</v>
      </c>
      <c r="AC88" s="183" t="str">
        <f ca="1">IF('２個別表'!$BV88&gt;0,IF(AND('２個別表'!$BT88=1,'２個別表'!$CE88="控除不可"),'２個別表'!$BV88,IF(AND('２個別表'!$BT88=1,'２個別表'!$CE88="80%控除対象"),ROUNDUP('２個別表'!$BV88*102/110,0),IF(AND('２個別表'!$BT88=1,'２個別表'!$CE88="全額控除"),ROUNDUP('２個別表'!$BV88*100/110,0),IF(OR('２個別表'!$BT88=2,'２個別表'!$BT88=3),'２個別表'!$BV88,'２個別表'!$BV88)))),"")</f>
        <v/>
      </c>
      <c r="AD88" s="197" t="str">
        <f ca="1">IF('２個別表'!$U88=1,3,IF(AND('２個別表'!$U88=2,AND(19&lt;='２個別表'!$AM88,'２個別表'!$AM88&lt;=23)),2,IF(AND('２個別表'!$U88=2,OR(AND(1&lt;='２個別表'!$AM88,'２個別表'!$AM88&lt;=18),AND(24&lt;='２個別表'!$AM88,'２個別表'!$AM88&lt;=25))),1,"判定不能")))</f>
        <v>判定不能</v>
      </c>
      <c r="AE88" s="206">
        <f t="shared" ca="1" si="4"/>
        <v>0</v>
      </c>
      <c r="AF88" s="180" t="str">
        <f t="shared" ca="1" si="5"/>
        <v/>
      </c>
      <c r="AG88" s="183" t="str">
        <f ca="1">IF(AND($AD88=1,$U88&gt;0,$V88=1),ROUNDDOWN($AC88*1/2-'２個別表'!$CD88*1/2,0),"")</f>
        <v/>
      </c>
      <c r="AH88" s="183" t="str">
        <f t="shared" ca="1" si="30"/>
        <v/>
      </c>
      <c r="AI88" s="208" t="str">
        <f ca="1">IF(AND($AD88=1,$Q88=1),IF($AB88&gt;0,'２個別表'!$BV88-'２個別表'!$BX88-'２個別表'!$CD88-'２個別表'!$CA88-'２個別表'!$CB88-'２個別表'!$CC88,0),"")</f>
        <v/>
      </c>
      <c r="AJ88" s="198">
        <f t="shared" ca="1" si="7"/>
        <v>0</v>
      </c>
      <c r="AK88" s="194" t="str">
        <f ca="1">IF($AD88=1,IF('２個別表'!$AO88=1,1,IF('２個別表'!AO88="","",)),"")</f>
        <v/>
      </c>
      <c r="AL88" s="183" t="str">
        <f ca="1">IF($AJ88=1,IF($AK88=1,'２個別表'!BS88,""),"")</f>
        <v/>
      </c>
      <c r="AM88" s="180" t="str">
        <f t="shared" ca="1" si="8"/>
        <v/>
      </c>
      <c r="AN88" s="199" t="str">
        <f ca="1">IF($AJ88=1,IF($AK88=1,ROUNDDOWN('２個別表'!$BV88-'２個別表'!$BX88-'２個別表'!$CA88-'２個別表'!$CB88-'２個別表'!$CC88-'２個別表'!$CD88,0),""),"")</f>
        <v/>
      </c>
      <c r="AO88" s="198">
        <f t="shared" ca="1" si="0"/>
        <v>0</v>
      </c>
      <c r="AP88" s="194">
        <f t="shared" ca="1" si="9"/>
        <v>0</v>
      </c>
      <c r="AQ88" s="194">
        <f t="shared" ca="1" si="10"/>
        <v>0</v>
      </c>
      <c r="AR88" s="189">
        <f ca="1">IF('２個別表'!$AA88=1,1,0)</f>
        <v>0</v>
      </c>
      <c r="AS88" s="180" t="str">
        <f t="shared" ca="1" si="11"/>
        <v/>
      </c>
      <c r="AT88" s="180" t="str">
        <f t="shared" ca="1" si="12"/>
        <v/>
      </c>
      <c r="AU88" s="208" t="str">
        <f ca="1">IF($AD88=1,IF($AQ88=1,ROUNDDOWN('２個別表'!$BV88-'２個別表'!$BX88-'２個別表'!$CA88-'２個別表'!$CB88-'２個別表'!$CC88-'２個別表'!$CD88,0),""),"")</f>
        <v/>
      </c>
      <c r="AV88" s="350">
        <f t="shared" ca="1" si="13"/>
        <v>0</v>
      </c>
      <c r="AW88" s="360" t="str">
        <f t="shared" ca="1" si="14"/>
        <v>-</v>
      </c>
      <c r="AX88" s="206">
        <f ca="1">IF($AD88=2,IF('２個別表'!$BQ88=1,1,0),0)</f>
        <v>0</v>
      </c>
      <c r="AY88" s="189" t="str">
        <f t="shared" ca="1" si="15"/>
        <v/>
      </c>
      <c r="AZ88" s="368" t="str">
        <f ca="1">IF(AND($AD88=2,$AX88=1),'２個別表'!$BV88-('２個別表'!$BX88+'２個別表'!$CA88+'２個別表'!$CB88+'２個別表'!$CC88+'２個別表'!$CD88),"")</f>
        <v/>
      </c>
      <c r="BA88" s="206">
        <f ca="1">IF($AD88=2,IF('２個別表'!$BQ88&lt;&gt;1,1,0),0)</f>
        <v>0</v>
      </c>
      <c r="BB88" s="363">
        <f t="shared" ca="1" si="16"/>
        <v>0</v>
      </c>
      <c r="BC88" s="183" t="str">
        <f ca="1">IF(AND($AD88=2,$BA88=1),'２個別表'!$BR88,"")</f>
        <v/>
      </c>
      <c r="BD88" s="183" t="str">
        <f t="shared" ca="1" si="17"/>
        <v/>
      </c>
      <c r="BE88" s="183" t="str">
        <f ca="1">IF(AND($AD88=2,$BA88=1),'２個別表'!$BU88-('２個別表'!$BX88+'２個別表'!$CA88+'２個別表'!$CB88+'２個別表'!$CC88+'２個別表'!$CD88),"")</f>
        <v/>
      </c>
      <c r="BF88" s="183" t="str">
        <f ca="1">IF(AND($AD88=2,$BA88=1),'２個別表'!$CA88+'２個別表'!$CB88,"")</f>
        <v/>
      </c>
      <c r="BG88" s="365" t="str">
        <f ca="1">IF($BB88=1,IF(SUM('２個別表'!$BW88,'２個別表'!$CD88*0.5)&lt;='２個別表'!$BV88*0.5,"〇","×"),"")</f>
        <v/>
      </c>
      <c r="BH88" s="364">
        <f t="shared" ca="1" si="18"/>
        <v>0</v>
      </c>
      <c r="BI88" s="207" t="str">
        <f ca="1">IF($AD88=2,IF($AX88=1,IF('２個別表'!$AM88=23,"〇","×"),IF(OR('２個別表'!$AM88&lt;19,'２個別表'!$AM88&gt;23),"",IF($BH88&lt;='２個別表'!$BR88,"〇","×"))),"-")</f>
        <v>-</v>
      </c>
      <c r="BJ88" s="373" t="str">
        <f t="shared" ca="1" si="19"/>
        <v>-</v>
      </c>
      <c r="BK88" s="206">
        <f t="shared" ca="1" si="20"/>
        <v>0</v>
      </c>
      <c r="BL88" s="207" t="str">
        <f ca="1">IF($AD88=3,IF(1&lt;='２個別表'!$F88,IF('２個別表'!$U88=1,"〇","×"),""),"")</f>
        <v/>
      </c>
      <c r="BM88" s="185" t="str">
        <f ca="1">IF(AD88=3,IF(AND(OR('２個別表'!BD88="附帯施設",AND(1&lt;='２個別表'!AM88,'２個別表'!AM88&lt;=3)),'２個別表'!BK88&lt;&gt;"",'２個別表'!BL88&lt;&gt;""),1,IF(AND(OR('２個別表'!BD88="附帯施設",AND(1&lt;='２個別表'!AM88,'２個別表'!AM88&lt;=3)),OR('２個別表'!BK88="",'２個別表'!BL88="")),"×",0)),"")</f>
        <v/>
      </c>
      <c r="BN88" s="207" t="str">
        <f ca="1">IF($AD88=3,IF('２個別表'!$BV88&gt;=500000,"〇","×"),"")</f>
        <v/>
      </c>
      <c r="BO88" s="180" t="str">
        <f ca="1">IF(AD88=3,'２個別表'!BW88,"")</f>
        <v/>
      </c>
      <c r="BP88" s="180" t="str">
        <f ca="1">IF(AD88=3,IF(COUNTIF('２個別表'!$X$11:'２個別表'!X88,'２個別表'!X88)=1,BO88,SUMIF('２個別表'!$X$11:$X$239,'２個別表'!X88,$BO$11:$BO$239)),"")</f>
        <v/>
      </c>
      <c r="BQ88" s="189" t="str">
        <f t="shared" ca="1" si="31"/>
        <v/>
      </c>
      <c r="BR88" s="183" t="str">
        <f t="shared" ca="1" si="22"/>
        <v/>
      </c>
      <c r="BS88" s="427" t="str">
        <f ca="1">IF($AD88=3,'２個別表'!$BV88-('２個別表'!$BX88+'２個別表'!$CA88+'２個別表'!$CB88+'２個別表'!$CC88+'２個別表'!$CD88),"")</f>
        <v/>
      </c>
      <c r="BT88" s="430">
        <f t="shared" ca="1" si="32"/>
        <v>0</v>
      </c>
      <c r="BU88" s="424" t="str">
        <f t="shared" ca="1" si="23"/>
        <v/>
      </c>
    </row>
    <row r="89" spans="2:73" x14ac:dyDescent="0.15">
      <c r="B89" s="198">
        <f>'２個別表'!O89</f>
        <v>0</v>
      </c>
      <c r="C89" s="183" t="str">
        <f>'２個別表'!$P89</f>
        <v>石川県</v>
      </c>
      <c r="D89" s="183" t="str">
        <f ca="1">'２個別表'!$Q89</f>
        <v/>
      </c>
      <c r="E89" s="183" t="str">
        <f ca="1">'２個別表'!$R89</f>
        <v/>
      </c>
      <c r="F89" s="207" t="str">
        <f ca="1">'２個別表'!$U89</f>
        <v/>
      </c>
      <c r="G89" s="207" t="str">
        <f ca="1">IF($F89=1,IF(SUM(#REF!)=0,"×","〇"),"")</f>
        <v/>
      </c>
      <c r="H89" s="207" t="str">
        <f ca="1">IF('２個別表'!$U89=1,IF('２個別表'!$Y89=1,"〇","×"),IF(AND(2&lt;='２個別表'!$Y89,'２個別表'!$Y89&lt;=5),"〇","×"))</f>
        <v>×</v>
      </c>
      <c r="I89" s="207" t="str">
        <f t="shared" ca="1" si="28"/>
        <v>×</v>
      </c>
      <c r="J89" s="183" t="str">
        <f ca="1">'２個別表'!$X89</f>
        <v/>
      </c>
      <c r="K89" s="183">
        <f ca="1">'２個別表'!$AI89</f>
        <v>0</v>
      </c>
      <c r="L89" s="183" t="str">
        <f ca="1">IF('２個別表'!$AJ89=1,1,"")</f>
        <v/>
      </c>
      <c r="M89" s="183" t="str">
        <f ca="1">IF('２個別表'!$AJ89="","",IF('２個別表'!$AJ89=1,IF(OR('２個別表'!$AK89=1,'２個別表'!$AL89=1),"〇","×")))</f>
        <v/>
      </c>
      <c r="N89" s="180" t="str">
        <f ca="1">'２個別表'!AR89</f>
        <v/>
      </c>
      <c r="O89" s="196" t="str">
        <f ca="1">IF(1&lt;='２個別表'!$F89,IF(AND(1&lt;='２個別表'!$AM89,'２個別表'!$AM89&lt;=3),1,0),"")</f>
        <v/>
      </c>
      <c r="P89" s="207">
        <f ca="1">IF($O89=1,IF(AND('２個別表'!$BD89&lt;&gt;"",AND('２個別表'!$BG89&lt;&gt;1,'２個別表'!$BH89)),0,1),0)</f>
        <v>0</v>
      </c>
      <c r="Q89" s="196">
        <f ca="1">IF('２個別表'!$BD89&lt;&gt;"",1,0)</f>
        <v>0</v>
      </c>
      <c r="R89" s="196" t="str">
        <f ca="1">IF($Q89=1,IF('２個別表'!$BG89=1,1,0),"")</f>
        <v/>
      </c>
      <c r="S89" s="196" t="str">
        <f ca="1">IF($R89=1,IF('２個別表'!$BH89&lt;&gt;"","〇","×"),"")</f>
        <v/>
      </c>
      <c r="T89" s="196" t="str">
        <f t="shared" ca="1" si="2"/>
        <v/>
      </c>
      <c r="U89" s="340">
        <f ca="1">IF('２個別表'!$BF89&gt;0,'２個別表'!$BF89,0)</f>
        <v>0</v>
      </c>
      <c r="V89" s="196">
        <f ca="1">IF('２個別表'!$BH89&lt;&gt;"",1,0)</f>
        <v>0</v>
      </c>
      <c r="W89" s="182">
        <f ca="1">IF(AND($Q89=1,$V89=1),'２個別表'!$CD89,0)</f>
        <v>0</v>
      </c>
      <c r="X89" s="195">
        <f t="shared" ca="1" si="29"/>
        <v>0</v>
      </c>
      <c r="Y89" s="196" t="str">
        <f ca="1">IF(1&lt;='２個別表'!$F89,'２個別表'!$BT89,"")</f>
        <v/>
      </c>
      <c r="Z89" s="196">
        <f ca="1">IF(1&lt;='２個別表'!$F89,'２個別表'!$CE89,0)</f>
        <v>0</v>
      </c>
      <c r="AA89" s="196">
        <f ca="1">IF(OR(0&lt;'２個別表'!$BX89,0&lt;SUM('２個別表'!$CA89:$CB89)),1,0)</f>
        <v>1</v>
      </c>
      <c r="AB89" s="183">
        <f ca="1">IF(1&lt;='２個別表'!$F89,'２個別表'!$BV89,0)</f>
        <v>0</v>
      </c>
      <c r="AC89" s="183" t="str">
        <f ca="1">IF('２個別表'!$BV89&gt;0,IF(AND('２個別表'!$BT89=1,'２個別表'!$CE89="控除不可"),'２個別表'!$BV89,IF(AND('２個別表'!$BT89=1,'２個別表'!$CE89="80%控除対象"),ROUNDUP('２個別表'!$BV89*102/110,0),IF(AND('２個別表'!$BT89=1,'２個別表'!$CE89="全額控除"),ROUNDUP('２個別表'!$BV89*100/110,0),IF(OR('２個別表'!$BT89=2,'２個別表'!$BT89=3),'２個別表'!$BV89,'２個別表'!$BV89)))),"")</f>
        <v/>
      </c>
      <c r="AD89" s="197" t="str">
        <f ca="1">IF('２個別表'!$U89=1,3,IF(AND('２個別表'!$U89=2,AND(19&lt;='２個別表'!$AM89,'２個別表'!$AM89&lt;=23)),2,IF(AND('２個別表'!$U89=2,OR(AND(1&lt;='２個別表'!$AM89,'２個別表'!$AM89&lt;=18),AND(24&lt;='２個別表'!$AM89,'２個別表'!$AM89&lt;=25))),1,"判定不能")))</f>
        <v>判定不能</v>
      </c>
      <c r="AE89" s="206">
        <f t="shared" ca="1" si="4"/>
        <v>0</v>
      </c>
      <c r="AF89" s="180" t="str">
        <f t="shared" ca="1" si="5"/>
        <v/>
      </c>
      <c r="AG89" s="183" t="str">
        <f ca="1">IF(AND($AD89=1,$U89&gt;0,$V89=1),ROUNDDOWN($AC89*1/2-'２個別表'!$CD89*1/2,0),"")</f>
        <v/>
      </c>
      <c r="AH89" s="183" t="str">
        <f t="shared" ca="1" si="30"/>
        <v/>
      </c>
      <c r="AI89" s="208" t="str">
        <f ca="1">IF(AND($AD89=1,$Q89=1),IF($AB89&gt;0,'２個別表'!$BV89-'２個別表'!$BX89-'２個別表'!$CD89-'２個別表'!$CA89-'２個別表'!$CB89-'２個別表'!$CC89,0),"")</f>
        <v/>
      </c>
      <c r="AJ89" s="198">
        <f t="shared" ca="1" si="7"/>
        <v>0</v>
      </c>
      <c r="AK89" s="194" t="str">
        <f ca="1">IF($AD89=1,IF('２個別表'!$AO89=1,1,IF('２個別表'!AO89="","",)),"")</f>
        <v/>
      </c>
      <c r="AL89" s="183" t="str">
        <f ca="1">IF($AJ89=1,IF($AK89=1,'２個別表'!BS89,""),"")</f>
        <v/>
      </c>
      <c r="AM89" s="180" t="str">
        <f t="shared" ca="1" si="8"/>
        <v/>
      </c>
      <c r="AN89" s="199" t="str">
        <f ca="1">IF($AJ89=1,IF($AK89=1,ROUNDDOWN('２個別表'!$BV89-'２個別表'!$BX89-'２個別表'!$CA89-'２個別表'!$CB89-'２個別表'!$CC89-'２個別表'!$CD89,0),""),"")</f>
        <v/>
      </c>
      <c r="AO89" s="198">
        <f t="shared" ca="1" si="0"/>
        <v>0</v>
      </c>
      <c r="AP89" s="194">
        <f t="shared" ca="1" si="9"/>
        <v>0</v>
      </c>
      <c r="AQ89" s="194">
        <f t="shared" ca="1" si="10"/>
        <v>0</v>
      </c>
      <c r="AR89" s="189">
        <f ca="1">IF('２個別表'!$AA89=1,1,0)</f>
        <v>0</v>
      </c>
      <c r="AS89" s="180" t="str">
        <f t="shared" ca="1" si="11"/>
        <v/>
      </c>
      <c r="AT89" s="180" t="str">
        <f t="shared" ca="1" si="12"/>
        <v/>
      </c>
      <c r="AU89" s="208" t="str">
        <f ca="1">IF($AD89=1,IF($AQ89=1,ROUNDDOWN('２個別表'!$BV89-'２個別表'!$BX89-'２個別表'!$CA89-'２個別表'!$CB89-'２個別表'!$CC89-'２個別表'!$CD89,0),""),"")</f>
        <v/>
      </c>
      <c r="AV89" s="350">
        <f t="shared" ca="1" si="13"/>
        <v>0</v>
      </c>
      <c r="AW89" s="360" t="str">
        <f t="shared" ca="1" si="14"/>
        <v>-</v>
      </c>
      <c r="AX89" s="206">
        <f ca="1">IF($AD89=2,IF('２個別表'!$BQ89=1,1,0),0)</f>
        <v>0</v>
      </c>
      <c r="AY89" s="189" t="str">
        <f t="shared" ca="1" si="15"/>
        <v/>
      </c>
      <c r="AZ89" s="368" t="str">
        <f ca="1">IF(AND($AD89=2,$AX89=1),'２個別表'!$BV89-('２個別表'!$BX89+'２個別表'!$CA89+'２個別表'!$CB89+'２個別表'!$CC89+'２個別表'!$CD89),"")</f>
        <v/>
      </c>
      <c r="BA89" s="206">
        <f ca="1">IF($AD89=2,IF('２個別表'!$BQ89&lt;&gt;1,1,0),0)</f>
        <v>0</v>
      </c>
      <c r="BB89" s="363">
        <f t="shared" ca="1" si="16"/>
        <v>0</v>
      </c>
      <c r="BC89" s="183" t="str">
        <f ca="1">IF(AND($AD89=2,$BA89=1),'２個別表'!$BR89,"")</f>
        <v/>
      </c>
      <c r="BD89" s="183" t="str">
        <f t="shared" ca="1" si="17"/>
        <v/>
      </c>
      <c r="BE89" s="183" t="str">
        <f ca="1">IF(AND($AD89=2,$BA89=1),'２個別表'!$BU89-('２個別表'!$BX89+'２個別表'!$CA89+'２個別表'!$CB89+'２個別表'!$CC89+'２個別表'!$CD89),"")</f>
        <v/>
      </c>
      <c r="BF89" s="183" t="str">
        <f ca="1">IF(AND($AD89=2,$BA89=1),'２個別表'!$CA89+'２個別表'!$CB89,"")</f>
        <v/>
      </c>
      <c r="BG89" s="365" t="str">
        <f ca="1">IF($BB89=1,IF(SUM('２個別表'!$BW89,'２個別表'!$CD89*0.5)&lt;='２個別表'!$BV89*0.5,"〇","×"),"")</f>
        <v/>
      </c>
      <c r="BH89" s="364">
        <f t="shared" ca="1" si="18"/>
        <v>0</v>
      </c>
      <c r="BI89" s="207" t="str">
        <f ca="1">IF($AD89=2,IF($AX89=1,IF('２個別表'!$AM89=23,"〇","×"),IF(OR('２個別表'!$AM89&lt;19,'２個別表'!$AM89&gt;23),"",IF($BH89&lt;='２個別表'!$BR89,"〇","×"))),"-")</f>
        <v>-</v>
      </c>
      <c r="BJ89" s="373" t="str">
        <f t="shared" ca="1" si="19"/>
        <v>-</v>
      </c>
      <c r="BK89" s="206">
        <f t="shared" ca="1" si="20"/>
        <v>0</v>
      </c>
      <c r="BL89" s="207" t="str">
        <f ca="1">IF($AD89=3,IF(1&lt;='２個別表'!$F89,IF('２個別表'!$U89=1,"〇","×"),""),"")</f>
        <v/>
      </c>
      <c r="BM89" s="185" t="str">
        <f ca="1">IF(AD89=3,IF(AND(OR('２個別表'!BD89="附帯施設",AND(1&lt;='２個別表'!AM89,'２個別表'!AM89&lt;=3)),'２個別表'!BK89&lt;&gt;"",'２個別表'!BL89&lt;&gt;""),1,IF(AND(OR('２個別表'!BD89="附帯施設",AND(1&lt;='２個別表'!AM89,'２個別表'!AM89&lt;=3)),OR('２個別表'!BK89="",'２個別表'!BL89="")),"×",0)),"")</f>
        <v/>
      </c>
      <c r="BN89" s="207" t="str">
        <f ca="1">IF($AD89=3,IF('２個別表'!$BV89&gt;=500000,"〇","×"),"")</f>
        <v/>
      </c>
      <c r="BO89" s="180" t="str">
        <f ca="1">IF(AD89=3,'２個別表'!BW89,"")</f>
        <v/>
      </c>
      <c r="BP89" s="180" t="str">
        <f ca="1">IF(AD89=3,IF(COUNTIF('２個別表'!$X$11:'２個別表'!X89,'２個別表'!X89)=1,BO89,SUMIF('２個別表'!$X$11:$X$239,'２個別表'!X89,$BO$11:$BO$239)),"")</f>
        <v/>
      </c>
      <c r="BQ89" s="189" t="str">
        <f t="shared" ca="1" si="31"/>
        <v/>
      </c>
      <c r="BR89" s="183" t="str">
        <f t="shared" ca="1" si="22"/>
        <v/>
      </c>
      <c r="BS89" s="427" t="str">
        <f ca="1">IF($AD89=3,'２個別表'!$BV89-('２個別表'!$BX89+'２個別表'!$CA89+'２個別表'!$CB89+'２個別表'!$CC89+'２個別表'!$CD89),"")</f>
        <v/>
      </c>
      <c r="BT89" s="430">
        <f t="shared" ca="1" si="32"/>
        <v>0</v>
      </c>
      <c r="BU89" s="424" t="str">
        <f t="shared" ca="1" si="23"/>
        <v/>
      </c>
    </row>
    <row r="90" spans="2:73" x14ac:dyDescent="0.15">
      <c r="B90" s="198">
        <f>'２個別表'!O90</f>
        <v>0</v>
      </c>
      <c r="C90" s="183" t="str">
        <f>'２個別表'!$P90</f>
        <v>石川県</v>
      </c>
      <c r="D90" s="183" t="str">
        <f ca="1">'２個別表'!$Q90</f>
        <v/>
      </c>
      <c r="E90" s="183" t="str">
        <f ca="1">'２個別表'!$R90</f>
        <v/>
      </c>
      <c r="F90" s="207" t="str">
        <f ca="1">'２個別表'!$U90</f>
        <v/>
      </c>
      <c r="G90" s="207" t="str">
        <f ca="1">IF($F90=1,IF(SUM(#REF!)=0,"×","〇"),"")</f>
        <v/>
      </c>
      <c r="H90" s="207" t="str">
        <f ca="1">IF('２個別表'!$U90=1,IF('２個別表'!$Y90=1,"〇","×"),IF(AND(2&lt;='２個別表'!$Y90,'２個別表'!$Y90&lt;=5),"〇","×"))</f>
        <v>×</v>
      </c>
      <c r="I90" s="207" t="str">
        <f t="shared" ca="1" si="28"/>
        <v>×</v>
      </c>
      <c r="J90" s="183" t="str">
        <f ca="1">'２個別表'!$X90</f>
        <v/>
      </c>
      <c r="K90" s="183">
        <f ca="1">'２個別表'!$AI90</f>
        <v>0</v>
      </c>
      <c r="L90" s="183" t="str">
        <f ca="1">IF('２個別表'!$AJ90=1,1,"")</f>
        <v/>
      </c>
      <c r="M90" s="183" t="str">
        <f ca="1">IF('２個別表'!$AJ90="","",IF('２個別表'!$AJ90=1,IF(OR('２個別表'!$AK90=1,'２個別表'!$AL90=1),"〇","×")))</f>
        <v/>
      </c>
      <c r="N90" s="180" t="str">
        <f ca="1">'２個別表'!AR90</f>
        <v/>
      </c>
      <c r="O90" s="196" t="str">
        <f ca="1">IF(1&lt;='２個別表'!$F90,IF(AND(1&lt;='２個別表'!$AM90,'２個別表'!$AM90&lt;=3),1,0),"")</f>
        <v/>
      </c>
      <c r="P90" s="207">
        <f ca="1">IF($O90=1,IF(AND('２個別表'!$BD90&lt;&gt;"",AND('２個別表'!$BG90&lt;&gt;1,'２個別表'!$BH90)),0,1),0)</f>
        <v>0</v>
      </c>
      <c r="Q90" s="196">
        <f ca="1">IF('２個別表'!$BD90&lt;&gt;"",1,0)</f>
        <v>0</v>
      </c>
      <c r="R90" s="196" t="str">
        <f ca="1">IF($Q90=1,IF('２個別表'!$BG90=1,1,0),"")</f>
        <v/>
      </c>
      <c r="S90" s="196" t="str">
        <f ca="1">IF($R90=1,IF('２個別表'!$BH90&lt;&gt;"","〇","×"),"")</f>
        <v/>
      </c>
      <c r="T90" s="196" t="str">
        <f t="shared" ca="1" si="2"/>
        <v/>
      </c>
      <c r="U90" s="340">
        <f ca="1">IF('２個別表'!$BF90&gt;0,'２個別表'!$BF90,0)</f>
        <v>0</v>
      </c>
      <c r="V90" s="196">
        <f ca="1">IF('２個別表'!$BH90&lt;&gt;"",1,0)</f>
        <v>0</v>
      </c>
      <c r="W90" s="182">
        <f ca="1">IF(AND($Q90=1,$V90=1),'２個別表'!$CD90,0)</f>
        <v>0</v>
      </c>
      <c r="X90" s="195">
        <f t="shared" ca="1" si="29"/>
        <v>0</v>
      </c>
      <c r="Y90" s="196" t="str">
        <f ca="1">IF(1&lt;='２個別表'!$F90,'２個別表'!$BT90,"")</f>
        <v/>
      </c>
      <c r="Z90" s="196">
        <f ca="1">IF(1&lt;='２個別表'!$F90,'２個別表'!$CE90,0)</f>
        <v>0</v>
      </c>
      <c r="AA90" s="196">
        <f ca="1">IF(OR(0&lt;'２個別表'!$BX90,0&lt;SUM('２個別表'!$CA90:$CB90)),1,0)</f>
        <v>1</v>
      </c>
      <c r="AB90" s="183">
        <f ca="1">IF(1&lt;='２個別表'!$F90,'２個別表'!$BV90,0)</f>
        <v>0</v>
      </c>
      <c r="AC90" s="183" t="str">
        <f ca="1">IF('２個別表'!$BV90&gt;0,IF(AND('２個別表'!$BT90=1,'２個別表'!$CE90="控除不可"),'２個別表'!$BV90,IF(AND('２個別表'!$BT90=1,'２個別表'!$CE90="80%控除対象"),ROUNDUP('２個別表'!$BV90*102/110,0),IF(AND('２個別表'!$BT90=1,'２個別表'!$CE90="全額控除"),ROUNDUP('２個別表'!$BV90*100/110,0),IF(OR('２個別表'!$BT90=2,'２個別表'!$BT90=3),'２個別表'!$BV90,'２個別表'!$BV90)))),"")</f>
        <v/>
      </c>
      <c r="AD90" s="197" t="str">
        <f ca="1">IF('２個別表'!$U90=1,3,IF(AND('２個別表'!$U90=2,AND(19&lt;='２個別表'!$AM90,'２個別表'!$AM90&lt;=23)),2,IF(AND('２個別表'!$U90=2,OR(AND(1&lt;='２個別表'!$AM90,'２個別表'!$AM90&lt;=18),AND(24&lt;='２個別表'!$AM90,'２個別表'!$AM90&lt;=25))),1,"判定不能")))</f>
        <v>判定不能</v>
      </c>
      <c r="AE90" s="206">
        <f t="shared" ca="1" si="4"/>
        <v>0</v>
      </c>
      <c r="AF90" s="180" t="str">
        <f t="shared" ca="1" si="5"/>
        <v/>
      </c>
      <c r="AG90" s="183" t="str">
        <f ca="1">IF(AND($AD90=1,$U90&gt;0,$V90=1),ROUNDDOWN($AC90*1/2-'２個別表'!$CD90*1/2,0),"")</f>
        <v/>
      </c>
      <c r="AH90" s="183" t="str">
        <f t="shared" ca="1" si="30"/>
        <v/>
      </c>
      <c r="AI90" s="208" t="str">
        <f ca="1">IF(AND($AD90=1,$Q90=1),IF($AB90&gt;0,'２個別表'!$BV90-'２個別表'!$BX90-'２個別表'!$CD90-'２個別表'!$CA90-'２個別表'!$CB90-'２個別表'!$CC90,0),"")</f>
        <v/>
      </c>
      <c r="AJ90" s="198">
        <f t="shared" ca="1" si="7"/>
        <v>0</v>
      </c>
      <c r="AK90" s="194" t="str">
        <f ca="1">IF($AD90=1,IF('２個別表'!$AO90=1,1,IF('２個別表'!AO90="","",)),"")</f>
        <v/>
      </c>
      <c r="AL90" s="183" t="str">
        <f ca="1">IF($AJ90=1,IF($AK90=1,'２個別表'!BS90,""),"")</f>
        <v/>
      </c>
      <c r="AM90" s="180" t="str">
        <f t="shared" ca="1" si="8"/>
        <v/>
      </c>
      <c r="AN90" s="199" t="str">
        <f ca="1">IF($AJ90=1,IF($AK90=1,ROUNDDOWN('２個別表'!$BV90-'２個別表'!$BX90-'２個別表'!$CA90-'２個別表'!$CB90-'２個別表'!$CC90-'２個別表'!$CD90,0),""),"")</f>
        <v/>
      </c>
      <c r="AO90" s="198">
        <f t="shared" ca="1" si="0"/>
        <v>0</v>
      </c>
      <c r="AP90" s="194">
        <f t="shared" ca="1" si="9"/>
        <v>0</v>
      </c>
      <c r="AQ90" s="194">
        <f t="shared" ca="1" si="10"/>
        <v>0</v>
      </c>
      <c r="AR90" s="189">
        <f ca="1">IF('２個別表'!$AA90=1,1,0)</f>
        <v>0</v>
      </c>
      <c r="AS90" s="180" t="str">
        <f t="shared" ca="1" si="11"/>
        <v/>
      </c>
      <c r="AT90" s="180" t="str">
        <f t="shared" ca="1" si="12"/>
        <v/>
      </c>
      <c r="AU90" s="208" t="str">
        <f ca="1">IF($AD90=1,IF($AQ90=1,ROUNDDOWN('２個別表'!$BV90-'２個別表'!$BX90-'２個別表'!$CA90-'２個別表'!$CB90-'２個別表'!$CC90-'２個別表'!$CD90,0),""),"")</f>
        <v/>
      </c>
      <c r="AV90" s="350">
        <f t="shared" ca="1" si="13"/>
        <v>0</v>
      </c>
      <c r="AW90" s="360" t="str">
        <f t="shared" ca="1" si="14"/>
        <v>-</v>
      </c>
      <c r="AX90" s="206">
        <f ca="1">IF($AD90=2,IF('２個別表'!$BQ90=1,1,0),0)</f>
        <v>0</v>
      </c>
      <c r="AY90" s="189" t="str">
        <f t="shared" ca="1" si="15"/>
        <v/>
      </c>
      <c r="AZ90" s="368" t="str">
        <f ca="1">IF(AND($AD90=2,$AX90=1),'２個別表'!$BV90-('２個別表'!$BX90+'２個別表'!$CA90+'２個別表'!$CB90+'２個別表'!$CC90+'２個別表'!$CD90),"")</f>
        <v/>
      </c>
      <c r="BA90" s="206">
        <f ca="1">IF($AD90=2,IF('２個別表'!$BQ90&lt;&gt;1,1,0),0)</f>
        <v>0</v>
      </c>
      <c r="BB90" s="363">
        <f t="shared" ca="1" si="16"/>
        <v>0</v>
      </c>
      <c r="BC90" s="183" t="str">
        <f ca="1">IF(AND($AD90=2,$BA90=1),'２個別表'!$BR90,"")</f>
        <v/>
      </c>
      <c r="BD90" s="183" t="str">
        <f t="shared" ca="1" si="17"/>
        <v/>
      </c>
      <c r="BE90" s="183" t="str">
        <f ca="1">IF(AND($AD90=2,$BA90=1),'２個別表'!$BU90-('２個別表'!$BX90+'２個別表'!$CA90+'２個別表'!$CB90+'２個別表'!$CC90+'２個別表'!$CD90),"")</f>
        <v/>
      </c>
      <c r="BF90" s="183" t="str">
        <f ca="1">IF(AND($AD90=2,$BA90=1),'２個別表'!$CA90+'２個別表'!$CB90,"")</f>
        <v/>
      </c>
      <c r="BG90" s="365" t="str">
        <f ca="1">IF($BB90=1,IF(SUM('２個別表'!$BW90,'２個別表'!$CD90*0.5)&lt;='２個別表'!$BV90*0.5,"〇","×"),"")</f>
        <v/>
      </c>
      <c r="BH90" s="364">
        <f t="shared" ca="1" si="18"/>
        <v>0</v>
      </c>
      <c r="BI90" s="207" t="str">
        <f ca="1">IF($AD90=2,IF($AX90=1,IF('２個別表'!$AM90=23,"〇","×"),IF(OR('２個別表'!$AM90&lt;19,'２個別表'!$AM90&gt;23),"",IF($BH90&lt;='２個別表'!$BR90,"〇","×"))),"-")</f>
        <v>-</v>
      </c>
      <c r="BJ90" s="373" t="str">
        <f t="shared" ca="1" si="19"/>
        <v>-</v>
      </c>
      <c r="BK90" s="206">
        <f t="shared" ca="1" si="20"/>
        <v>0</v>
      </c>
      <c r="BL90" s="207" t="str">
        <f ca="1">IF($AD90=3,IF(1&lt;='２個別表'!$F90,IF('２個別表'!$U90=1,"〇","×"),""),"")</f>
        <v/>
      </c>
      <c r="BM90" s="185" t="str">
        <f ca="1">IF(AD90=3,IF(AND(OR('２個別表'!BD90="附帯施設",AND(1&lt;='２個別表'!AM90,'２個別表'!AM90&lt;=3)),'２個別表'!BK90&lt;&gt;"",'２個別表'!BL90&lt;&gt;""),1,IF(AND(OR('２個別表'!BD90="附帯施設",AND(1&lt;='２個別表'!AM90,'２個別表'!AM90&lt;=3)),OR('２個別表'!BK90="",'２個別表'!BL90="")),"×",0)),"")</f>
        <v/>
      </c>
      <c r="BN90" s="207" t="str">
        <f ca="1">IF($AD90=3,IF('２個別表'!$BV90&gt;=500000,"〇","×"),"")</f>
        <v/>
      </c>
      <c r="BO90" s="180" t="str">
        <f ca="1">IF(AD90=3,'２個別表'!BW90,"")</f>
        <v/>
      </c>
      <c r="BP90" s="180" t="str">
        <f ca="1">IF(AD90=3,IF(COUNTIF('２個別表'!$X$11:'２個別表'!X90,'２個別表'!X90)=1,BO90,SUMIF('２個別表'!$X$11:$X$239,'２個別表'!X90,$BO$11:$BO$239)),"")</f>
        <v/>
      </c>
      <c r="BQ90" s="189" t="str">
        <f t="shared" ca="1" si="31"/>
        <v/>
      </c>
      <c r="BR90" s="183" t="str">
        <f t="shared" ca="1" si="22"/>
        <v/>
      </c>
      <c r="BS90" s="427" t="str">
        <f ca="1">IF($AD90=3,'２個別表'!$BV90-('２個別表'!$BX90+'２個別表'!$CA90+'２個別表'!$CB90+'２個別表'!$CC90+'２個別表'!$CD90),"")</f>
        <v/>
      </c>
      <c r="BT90" s="430">
        <f t="shared" ca="1" si="32"/>
        <v>0</v>
      </c>
      <c r="BU90" s="424" t="str">
        <f t="shared" ca="1" si="23"/>
        <v/>
      </c>
    </row>
    <row r="91" spans="2:73" x14ac:dyDescent="0.15">
      <c r="B91" s="198">
        <f>'２個別表'!O91</f>
        <v>0</v>
      </c>
      <c r="C91" s="183" t="str">
        <f>'２個別表'!$P91</f>
        <v>石川県</v>
      </c>
      <c r="D91" s="183" t="str">
        <f ca="1">'２個別表'!$Q91</f>
        <v/>
      </c>
      <c r="E91" s="183" t="str">
        <f ca="1">'２個別表'!$R91</f>
        <v/>
      </c>
      <c r="F91" s="207" t="str">
        <f ca="1">'２個別表'!$U91</f>
        <v/>
      </c>
      <c r="G91" s="207" t="str">
        <f ca="1">IF($F91=1,IF(SUM(#REF!)=0,"×","〇"),"")</f>
        <v/>
      </c>
      <c r="H91" s="207" t="str">
        <f ca="1">IF('２個別表'!$U91=1,IF('２個別表'!$Y91=1,"〇","×"),IF(AND(2&lt;='２個別表'!$Y91,'２個別表'!$Y91&lt;=5),"〇","×"))</f>
        <v>×</v>
      </c>
      <c r="I91" s="207" t="str">
        <f t="shared" ca="1" si="28"/>
        <v>×</v>
      </c>
      <c r="J91" s="183" t="str">
        <f ca="1">'２個別表'!$X91</f>
        <v/>
      </c>
      <c r="K91" s="183">
        <f ca="1">'２個別表'!$AI91</f>
        <v>0</v>
      </c>
      <c r="L91" s="183" t="str">
        <f ca="1">IF('２個別表'!$AJ91=1,1,"")</f>
        <v/>
      </c>
      <c r="M91" s="183" t="str">
        <f ca="1">IF('２個別表'!$AJ91="","",IF('２個別表'!$AJ91=1,IF(OR('２個別表'!$AK91=1,'２個別表'!$AL91=1),"〇","×")))</f>
        <v/>
      </c>
      <c r="N91" s="180" t="str">
        <f ca="1">'２個別表'!AR91</f>
        <v/>
      </c>
      <c r="O91" s="196" t="str">
        <f ca="1">IF(1&lt;='２個別表'!$F91,IF(AND(1&lt;='２個別表'!$AM91,'２個別表'!$AM91&lt;=3),1,0),"")</f>
        <v/>
      </c>
      <c r="P91" s="207">
        <f ca="1">IF($O91=1,IF(AND('２個別表'!$BD91&lt;&gt;"",AND('２個別表'!$BG91&lt;&gt;1,'２個別表'!$BH91)),0,1),0)</f>
        <v>0</v>
      </c>
      <c r="Q91" s="196">
        <f ca="1">IF('２個別表'!$BD91&lt;&gt;"",1,0)</f>
        <v>0</v>
      </c>
      <c r="R91" s="196" t="str">
        <f ca="1">IF($Q91=1,IF('２個別表'!$BG91=1,1,0),"")</f>
        <v/>
      </c>
      <c r="S91" s="196" t="str">
        <f ca="1">IF($R91=1,IF('２個別表'!$BH91&lt;&gt;"","〇","×"),"")</f>
        <v/>
      </c>
      <c r="T91" s="196" t="str">
        <f t="shared" ca="1" si="2"/>
        <v/>
      </c>
      <c r="U91" s="340">
        <f ca="1">IF('２個別表'!$BF91&gt;0,'２個別表'!$BF91,0)</f>
        <v>0</v>
      </c>
      <c r="V91" s="196">
        <f ca="1">IF('２個別表'!$BH91&lt;&gt;"",1,0)</f>
        <v>0</v>
      </c>
      <c r="W91" s="182">
        <f ca="1">IF(AND($Q91=1,$V91=1),'２個別表'!$CD91,0)</f>
        <v>0</v>
      </c>
      <c r="X91" s="195">
        <f t="shared" ca="1" si="29"/>
        <v>0</v>
      </c>
      <c r="Y91" s="196" t="str">
        <f ca="1">IF(1&lt;='２個別表'!$F91,'２個別表'!$BT91,"")</f>
        <v/>
      </c>
      <c r="Z91" s="196">
        <f ca="1">IF(1&lt;='２個別表'!$F91,'２個別表'!$CE91,0)</f>
        <v>0</v>
      </c>
      <c r="AA91" s="196">
        <f ca="1">IF(OR(0&lt;'２個別表'!$BX91,0&lt;SUM('２個別表'!$CA91:$CB91)),1,0)</f>
        <v>1</v>
      </c>
      <c r="AB91" s="183">
        <f ca="1">IF(1&lt;='２個別表'!$F91,'２個別表'!$BV91,0)</f>
        <v>0</v>
      </c>
      <c r="AC91" s="183" t="str">
        <f ca="1">IF('２個別表'!$BV91&gt;0,IF(AND('２個別表'!$BT91=1,'２個別表'!$CE91="控除不可"),'２個別表'!$BV91,IF(AND('２個別表'!$BT91=1,'２個別表'!$CE91="80%控除対象"),ROUNDUP('２個別表'!$BV91*102/110,0),IF(AND('２個別表'!$BT91=1,'２個別表'!$CE91="全額控除"),ROUNDUP('２個別表'!$BV91*100/110,0),IF(OR('２個別表'!$BT91=2,'２個別表'!$BT91=3),'２個別表'!$BV91,'２個別表'!$BV91)))),"")</f>
        <v/>
      </c>
      <c r="AD91" s="197" t="str">
        <f ca="1">IF('２個別表'!$U91=1,3,IF(AND('２個別表'!$U91=2,AND(19&lt;='２個別表'!$AM91,'２個別表'!$AM91&lt;=23)),2,IF(AND('２個別表'!$U91=2,OR(AND(1&lt;='２個別表'!$AM91,'２個別表'!$AM91&lt;=18),AND(24&lt;='２個別表'!$AM91,'２個別表'!$AM91&lt;=25))),1,"判定不能")))</f>
        <v>判定不能</v>
      </c>
      <c r="AE91" s="206">
        <f t="shared" ca="1" si="4"/>
        <v>0</v>
      </c>
      <c r="AF91" s="180" t="str">
        <f t="shared" ca="1" si="5"/>
        <v/>
      </c>
      <c r="AG91" s="183" t="str">
        <f ca="1">IF(AND($AD91=1,$U91&gt;0,$V91=1),ROUNDDOWN($AC91*1/2-'２個別表'!$CD91*1/2,0),"")</f>
        <v/>
      </c>
      <c r="AH91" s="183" t="str">
        <f t="shared" ca="1" si="30"/>
        <v/>
      </c>
      <c r="AI91" s="208" t="str">
        <f ca="1">IF(AND($AD91=1,$Q91=1),IF($AB91&gt;0,'２個別表'!$BV91-'２個別表'!$BX91-'２個別表'!$CD91-'２個別表'!$CA91-'２個別表'!$CB91-'２個別表'!$CC91,0),"")</f>
        <v/>
      </c>
      <c r="AJ91" s="198">
        <f t="shared" ca="1" si="7"/>
        <v>0</v>
      </c>
      <c r="AK91" s="194" t="str">
        <f ca="1">IF($AD91=1,IF('２個別表'!$AO91=1,1,IF('２個別表'!AO91="","",)),"")</f>
        <v/>
      </c>
      <c r="AL91" s="183" t="str">
        <f ca="1">IF($AJ91=1,IF($AK91=1,'２個別表'!BS91,""),"")</f>
        <v/>
      </c>
      <c r="AM91" s="180" t="str">
        <f t="shared" ca="1" si="8"/>
        <v/>
      </c>
      <c r="AN91" s="199" t="str">
        <f ca="1">IF($AJ91=1,IF($AK91=1,ROUNDDOWN('２個別表'!$BV91-'２個別表'!$BX91-'２個別表'!$CA91-'２個別表'!$CB91-'２個別表'!$CC91-'２個別表'!$CD91,0),""),"")</f>
        <v/>
      </c>
      <c r="AO91" s="198">
        <f t="shared" ca="1" si="0"/>
        <v>0</v>
      </c>
      <c r="AP91" s="194">
        <f t="shared" ca="1" si="9"/>
        <v>0</v>
      </c>
      <c r="AQ91" s="194">
        <f t="shared" ca="1" si="10"/>
        <v>0</v>
      </c>
      <c r="AR91" s="189">
        <f ca="1">IF('２個別表'!$AA91=1,1,0)</f>
        <v>0</v>
      </c>
      <c r="AS91" s="180" t="str">
        <f t="shared" ca="1" si="11"/>
        <v/>
      </c>
      <c r="AT91" s="180" t="str">
        <f t="shared" ca="1" si="12"/>
        <v/>
      </c>
      <c r="AU91" s="208" t="str">
        <f ca="1">IF($AD91=1,IF($AQ91=1,ROUNDDOWN('２個別表'!$BV91-'２個別表'!$BX91-'２個別表'!$CA91-'２個別表'!$CB91-'２個別表'!$CC91-'２個別表'!$CD91,0),""),"")</f>
        <v/>
      </c>
      <c r="AV91" s="350">
        <f t="shared" ca="1" si="13"/>
        <v>0</v>
      </c>
      <c r="AW91" s="360" t="str">
        <f t="shared" ca="1" si="14"/>
        <v>-</v>
      </c>
      <c r="AX91" s="206">
        <f ca="1">IF($AD91=2,IF('２個別表'!$BQ91=1,1,0),0)</f>
        <v>0</v>
      </c>
      <c r="AY91" s="189" t="str">
        <f t="shared" ca="1" si="15"/>
        <v/>
      </c>
      <c r="AZ91" s="368" t="str">
        <f ca="1">IF(AND($AD91=2,$AX91=1),'２個別表'!$BV91-('２個別表'!$BX91+'２個別表'!$CA91+'２個別表'!$CB91+'２個別表'!$CC91+'２個別表'!$CD91),"")</f>
        <v/>
      </c>
      <c r="BA91" s="206">
        <f ca="1">IF($AD91=2,IF('２個別表'!$BQ91&lt;&gt;1,1,0),0)</f>
        <v>0</v>
      </c>
      <c r="BB91" s="363">
        <f t="shared" ca="1" si="16"/>
        <v>0</v>
      </c>
      <c r="BC91" s="183" t="str">
        <f ca="1">IF(AND($AD91=2,$BA91=1),'２個別表'!$BR91,"")</f>
        <v/>
      </c>
      <c r="BD91" s="183" t="str">
        <f t="shared" ca="1" si="17"/>
        <v/>
      </c>
      <c r="BE91" s="183" t="str">
        <f ca="1">IF(AND($AD91=2,$BA91=1),'２個別表'!$BU91-('２個別表'!$BX91+'２個別表'!$CA91+'２個別表'!$CB91+'２個別表'!$CC91+'２個別表'!$CD91),"")</f>
        <v/>
      </c>
      <c r="BF91" s="183" t="str">
        <f ca="1">IF(AND($AD91=2,$BA91=1),'２個別表'!$CA91+'２個別表'!$CB91,"")</f>
        <v/>
      </c>
      <c r="BG91" s="365" t="str">
        <f ca="1">IF($BB91=1,IF(SUM('２個別表'!$BW91,'２個別表'!$CD91*0.5)&lt;='２個別表'!$BV91*0.5,"〇","×"),"")</f>
        <v/>
      </c>
      <c r="BH91" s="364">
        <f t="shared" ca="1" si="18"/>
        <v>0</v>
      </c>
      <c r="BI91" s="207" t="str">
        <f ca="1">IF($AD91=2,IF($AX91=1,IF('２個別表'!$AM91=23,"〇","×"),IF(OR('２個別表'!$AM91&lt;19,'２個別表'!$AM91&gt;23),"",IF($BH91&lt;='２個別表'!$BR91,"〇","×"))),"-")</f>
        <v>-</v>
      </c>
      <c r="BJ91" s="373" t="str">
        <f t="shared" ca="1" si="19"/>
        <v>-</v>
      </c>
      <c r="BK91" s="206">
        <f t="shared" ca="1" si="20"/>
        <v>0</v>
      </c>
      <c r="BL91" s="207" t="str">
        <f ca="1">IF($AD91=3,IF(1&lt;='２個別表'!$F91,IF('２個別表'!$U91=1,"〇","×"),""),"")</f>
        <v/>
      </c>
      <c r="BM91" s="185" t="str">
        <f ca="1">IF(AD91=3,IF(AND(OR('２個別表'!BD91="附帯施設",AND(1&lt;='２個別表'!AM91,'２個別表'!AM91&lt;=3)),'２個別表'!BK91&lt;&gt;"",'２個別表'!BL91&lt;&gt;""),1,IF(AND(OR('２個別表'!BD91="附帯施設",AND(1&lt;='２個別表'!AM91,'２個別表'!AM91&lt;=3)),OR('２個別表'!BK91="",'２個別表'!BL91="")),"×",0)),"")</f>
        <v/>
      </c>
      <c r="BN91" s="207" t="str">
        <f ca="1">IF($AD91=3,IF('２個別表'!$BV91&gt;=500000,"〇","×"),"")</f>
        <v/>
      </c>
      <c r="BO91" s="180" t="str">
        <f ca="1">IF(AD91=3,'２個別表'!BW91,"")</f>
        <v/>
      </c>
      <c r="BP91" s="180" t="str">
        <f ca="1">IF(AD91=3,IF(COUNTIF('２個別表'!$X$11:'２個別表'!X91,'２個別表'!X91)=1,BO91,SUMIF('２個別表'!$X$11:$X$239,'２個別表'!X91,$BO$11:$BO$239)),"")</f>
        <v/>
      </c>
      <c r="BQ91" s="189" t="str">
        <f t="shared" ca="1" si="31"/>
        <v/>
      </c>
      <c r="BR91" s="183" t="str">
        <f t="shared" ca="1" si="22"/>
        <v/>
      </c>
      <c r="BS91" s="427" t="str">
        <f ca="1">IF($AD91=3,'２個別表'!$BV91-('２個別表'!$BX91+'２個別表'!$CA91+'２個別表'!$CB91+'２個別表'!$CC91+'２個別表'!$CD91),"")</f>
        <v/>
      </c>
      <c r="BT91" s="430">
        <f t="shared" ca="1" si="32"/>
        <v>0</v>
      </c>
      <c r="BU91" s="424" t="str">
        <f t="shared" ca="1" si="23"/>
        <v/>
      </c>
    </row>
    <row r="92" spans="2:73" x14ac:dyDescent="0.15">
      <c r="B92" s="198">
        <f>'２個別表'!O92</f>
        <v>0</v>
      </c>
      <c r="C92" s="183" t="str">
        <f>'２個別表'!$P92</f>
        <v>石川県</v>
      </c>
      <c r="D92" s="183" t="str">
        <f ca="1">'２個別表'!$Q92</f>
        <v/>
      </c>
      <c r="E92" s="183" t="str">
        <f ca="1">'２個別表'!$R92</f>
        <v/>
      </c>
      <c r="F92" s="207" t="str">
        <f ca="1">'２個別表'!$U92</f>
        <v/>
      </c>
      <c r="G92" s="207" t="str">
        <f ca="1">IF($F92=1,IF(SUM(#REF!)=0,"×","〇"),"")</f>
        <v/>
      </c>
      <c r="H92" s="207" t="str">
        <f ca="1">IF('２個別表'!$U92=1,IF('２個別表'!$Y92=1,"〇","×"),IF(AND(2&lt;='２個別表'!$Y92,'２個別表'!$Y92&lt;=5),"〇","×"))</f>
        <v>×</v>
      </c>
      <c r="I92" s="207" t="str">
        <f t="shared" ca="1" si="28"/>
        <v>×</v>
      </c>
      <c r="J92" s="183" t="str">
        <f ca="1">'２個別表'!$X92</f>
        <v/>
      </c>
      <c r="K92" s="183">
        <f ca="1">'２個別表'!$AI92</f>
        <v>0</v>
      </c>
      <c r="L92" s="183" t="str">
        <f ca="1">IF('２個別表'!$AJ92=1,1,"")</f>
        <v/>
      </c>
      <c r="M92" s="183" t="str">
        <f ca="1">IF('２個別表'!$AJ92="","",IF('２個別表'!$AJ92=1,IF(OR('２個別表'!$AK92=1,'２個別表'!$AL92=1),"〇","×")))</f>
        <v/>
      </c>
      <c r="N92" s="180" t="str">
        <f ca="1">'２個別表'!AR92</f>
        <v/>
      </c>
      <c r="O92" s="196" t="str">
        <f ca="1">IF(1&lt;='２個別表'!$F92,IF(AND(1&lt;='２個別表'!$AM92,'２個別表'!$AM92&lt;=3),1,0),"")</f>
        <v/>
      </c>
      <c r="P92" s="207">
        <f ca="1">IF($O92=1,IF(AND('２個別表'!$BD92&lt;&gt;"",AND('２個別表'!$BG92&lt;&gt;1,'２個別表'!$BH92)),0,1),0)</f>
        <v>0</v>
      </c>
      <c r="Q92" s="196">
        <f ca="1">IF('２個別表'!$BD92&lt;&gt;"",1,0)</f>
        <v>0</v>
      </c>
      <c r="R92" s="196" t="str">
        <f ca="1">IF($Q92=1,IF('２個別表'!$BG92=1,1,0),"")</f>
        <v/>
      </c>
      <c r="S92" s="196" t="str">
        <f ca="1">IF($R92=1,IF('２個別表'!$BH92&lt;&gt;"","〇","×"),"")</f>
        <v/>
      </c>
      <c r="T92" s="196" t="str">
        <f t="shared" ca="1" si="2"/>
        <v/>
      </c>
      <c r="U92" s="340">
        <f ca="1">IF('２個別表'!$BF92&gt;0,'２個別表'!$BF92,0)</f>
        <v>0</v>
      </c>
      <c r="V92" s="196">
        <f ca="1">IF('２個別表'!$BH92&lt;&gt;"",1,0)</f>
        <v>0</v>
      </c>
      <c r="W92" s="182">
        <f ca="1">IF(AND($Q92=1,$V92=1),'２個別表'!$CD92,0)</f>
        <v>0</v>
      </c>
      <c r="X92" s="195">
        <f t="shared" ca="1" si="29"/>
        <v>0</v>
      </c>
      <c r="Y92" s="196" t="str">
        <f ca="1">IF(1&lt;='２個別表'!$F92,'２個別表'!$BT92,"")</f>
        <v/>
      </c>
      <c r="Z92" s="196">
        <f ca="1">IF(1&lt;='２個別表'!$F92,'２個別表'!$CE92,0)</f>
        <v>0</v>
      </c>
      <c r="AA92" s="196">
        <f ca="1">IF(OR(0&lt;'２個別表'!$BX92,0&lt;SUM('２個別表'!$CA92:$CB92)),1,0)</f>
        <v>1</v>
      </c>
      <c r="AB92" s="183">
        <f ca="1">IF(1&lt;='２個別表'!$F92,'２個別表'!$BV92,0)</f>
        <v>0</v>
      </c>
      <c r="AC92" s="183" t="str">
        <f ca="1">IF('２個別表'!$BV92&gt;0,IF(AND('２個別表'!$BT92=1,'２個別表'!$CE92="控除不可"),'２個別表'!$BV92,IF(AND('２個別表'!$BT92=1,'２個別表'!$CE92="80%控除対象"),ROUNDUP('２個別表'!$BV92*102/110,0),IF(AND('２個別表'!$BT92=1,'２個別表'!$CE92="全額控除"),ROUNDUP('２個別表'!$BV92*100/110,0),IF(OR('２個別表'!$BT92=2,'２個別表'!$BT92=3),'２個別表'!$BV92,'２個別表'!$BV92)))),"")</f>
        <v/>
      </c>
      <c r="AD92" s="197" t="str">
        <f ca="1">IF('２個別表'!$U92=1,3,IF(AND('２個別表'!$U92=2,AND(19&lt;='２個別表'!$AM92,'２個別表'!$AM92&lt;=23)),2,IF(AND('２個別表'!$U92=2,OR(AND(1&lt;='２個別表'!$AM92,'２個別表'!$AM92&lt;=18),AND(24&lt;='２個別表'!$AM92,'２個別表'!$AM92&lt;=25))),1,"判定不能")))</f>
        <v>判定不能</v>
      </c>
      <c r="AE92" s="206">
        <f t="shared" ca="1" si="4"/>
        <v>0</v>
      </c>
      <c r="AF92" s="180" t="str">
        <f t="shared" ca="1" si="5"/>
        <v/>
      </c>
      <c r="AG92" s="183" t="str">
        <f ca="1">IF(AND($AD92=1,$U92&gt;0,$V92=1),ROUNDDOWN($AC92*1/2-'２個別表'!$CD92*1/2,0),"")</f>
        <v/>
      </c>
      <c r="AH92" s="183" t="str">
        <f t="shared" ca="1" si="30"/>
        <v/>
      </c>
      <c r="AI92" s="208" t="str">
        <f ca="1">IF(AND($AD92=1,$Q92=1),IF($AB92&gt;0,'２個別表'!$BV92-'２個別表'!$BX92-'２個別表'!$CD92-'２個別表'!$CA92-'２個別表'!$CB92-'２個別表'!$CC92,0),"")</f>
        <v/>
      </c>
      <c r="AJ92" s="198">
        <f t="shared" ca="1" si="7"/>
        <v>0</v>
      </c>
      <c r="AK92" s="194" t="str">
        <f ca="1">IF($AD92=1,IF('２個別表'!$AO92=1,1,IF('２個別表'!AO92="","",)),"")</f>
        <v/>
      </c>
      <c r="AL92" s="183" t="str">
        <f ca="1">IF($AJ92=1,IF($AK92=1,'２個別表'!BS92,""),"")</f>
        <v/>
      </c>
      <c r="AM92" s="180" t="str">
        <f t="shared" ca="1" si="8"/>
        <v/>
      </c>
      <c r="AN92" s="199" t="str">
        <f ca="1">IF($AJ92=1,IF($AK92=1,ROUNDDOWN('２個別表'!$BV92-'２個別表'!$BX92-'２個別表'!$CA92-'２個別表'!$CB92-'２個別表'!$CC92-'２個別表'!$CD92,0),""),"")</f>
        <v/>
      </c>
      <c r="AO92" s="198">
        <f t="shared" ca="1" si="0"/>
        <v>0</v>
      </c>
      <c r="AP92" s="194">
        <f t="shared" ca="1" si="9"/>
        <v>0</v>
      </c>
      <c r="AQ92" s="194">
        <f t="shared" ca="1" si="10"/>
        <v>0</v>
      </c>
      <c r="AR92" s="189">
        <f ca="1">IF('２個別表'!$AA92=1,1,0)</f>
        <v>0</v>
      </c>
      <c r="AS92" s="180" t="str">
        <f t="shared" ca="1" si="11"/>
        <v/>
      </c>
      <c r="AT92" s="180" t="str">
        <f t="shared" ca="1" si="12"/>
        <v/>
      </c>
      <c r="AU92" s="208" t="str">
        <f ca="1">IF($AD92=1,IF($AQ92=1,ROUNDDOWN('２個別表'!$BV92-'２個別表'!$BX92-'２個別表'!$CA92-'２個別表'!$CB92-'２個別表'!$CC92-'２個別表'!$CD92,0),""),"")</f>
        <v/>
      </c>
      <c r="AV92" s="350">
        <f t="shared" ca="1" si="13"/>
        <v>0</v>
      </c>
      <c r="AW92" s="360" t="str">
        <f t="shared" ca="1" si="14"/>
        <v>-</v>
      </c>
      <c r="AX92" s="206">
        <f ca="1">IF($AD92=2,IF('２個別表'!$BQ92=1,1,0),0)</f>
        <v>0</v>
      </c>
      <c r="AY92" s="189" t="str">
        <f t="shared" ca="1" si="15"/>
        <v/>
      </c>
      <c r="AZ92" s="368" t="str">
        <f ca="1">IF(AND($AD92=2,$AX92=1),'２個別表'!$BV92-('２個別表'!$BX92+'２個別表'!$CA92+'２個別表'!$CB92+'２個別表'!$CC92+'２個別表'!$CD92),"")</f>
        <v/>
      </c>
      <c r="BA92" s="206">
        <f ca="1">IF($AD92=2,IF('２個別表'!$BQ92&lt;&gt;1,1,0),0)</f>
        <v>0</v>
      </c>
      <c r="BB92" s="363">
        <f t="shared" ca="1" si="16"/>
        <v>0</v>
      </c>
      <c r="BC92" s="183" t="str">
        <f ca="1">IF(AND($AD92=2,$BA92=1),'２個別表'!$BR92,"")</f>
        <v/>
      </c>
      <c r="BD92" s="183" t="str">
        <f t="shared" ca="1" si="17"/>
        <v/>
      </c>
      <c r="BE92" s="183" t="str">
        <f ca="1">IF(AND($AD92=2,$BA92=1),'２個別表'!$BU92-('２個別表'!$BX92+'２個別表'!$CA92+'２個別表'!$CB92+'２個別表'!$CC92+'２個別表'!$CD92),"")</f>
        <v/>
      </c>
      <c r="BF92" s="183" t="str">
        <f ca="1">IF(AND($AD92=2,$BA92=1),'２個別表'!$CA92+'２個別表'!$CB92,"")</f>
        <v/>
      </c>
      <c r="BG92" s="365" t="str">
        <f ca="1">IF($BB92=1,IF(SUM('２個別表'!$BW92,'２個別表'!$CD92*0.5)&lt;='２個別表'!$BV92*0.5,"〇","×"),"")</f>
        <v/>
      </c>
      <c r="BH92" s="364">
        <f t="shared" ca="1" si="18"/>
        <v>0</v>
      </c>
      <c r="BI92" s="207" t="str">
        <f ca="1">IF($AD92=2,IF($AX92=1,IF('２個別表'!$AM92=23,"〇","×"),IF(OR('２個別表'!$AM92&lt;19,'２個別表'!$AM92&gt;23),"",IF($BH92&lt;='２個別表'!$BR92,"〇","×"))),"-")</f>
        <v>-</v>
      </c>
      <c r="BJ92" s="373" t="str">
        <f t="shared" ca="1" si="19"/>
        <v>-</v>
      </c>
      <c r="BK92" s="206">
        <f t="shared" ca="1" si="20"/>
        <v>0</v>
      </c>
      <c r="BL92" s="207" t="str">
        <f ca="1">IF($AD92=3,IF(1&lt;='２個別表'!$F92,IF('２個別表'!$U92=1,"〇","×"),""),"")</f>
        <v/>
      </c>
      <c r="BM92" s="185" t="str">
        <f ca="1">IF(AD92=3,IF(AND(OR('２個別表'!BD92="附帯施設",AND(1&lt;='２個別表'!AM92,'２個別表'!AM92&lt;=3)),'２個別表'!BK92&lt;&gt;"",'２個別表'!BL92&lt;&gt;""),1,IF(AND(OR('２個別表'!BD92="附帯施設",AND(1&lt;='２個別表'!AM92,'２個別表'!AM92&lt;=3)),OR('２個別表'!BK92="",'２個別表'!BL92="")),"×",0)),"")</f>
        <v/>
      </c>
      <c r="BN92" s="207" t="str">
        <f ca="1">IF($AD92=3,IF('２個別表'!$BV92&gt;=500000,"〇","×"),"")</f>
        <v/>
      </c>
      <c r="BO92" s="180" t="str">
        <f ca="1">IF(AD92=3,'２個別表'!BW92,"")</f>
        <v/>
      </c>
      <c r="BP92" s="180" t="str">
        <f ca="1">IF(AD92=3,IF(COUNTIF('２個別表'!$X$11:'２個別表'!X92,'２個別表'!X92)=1,BO92,SUMIF('２個別表'!$X$11:$X$239,'２個別表'!X92,$BO$11:$BO$239)),"")</f>
        <v/>
      </c>
      <c r="BQ92" s="189" t="str">
        <f t="shared" ca="1" si="31"/>
        <v/>
      </c>
      <c r="BR92" s="183" t="str">
        <f t="shared" ca="1" si="22"/>
        <v/>
      </c>
      <c r="BS92" s="427" t="str">
        <f ca="1">IF($AD92=3,'２個別表'!$BV92-('２個別表'!$BX92+'２個別表'!$CA92+'２個別表'!$CB92+'２個別表'!$CC92+'２個別表'!$CD92),"")</f>
        <v/>
      </c>
      <c r="BT92" s="430">
        <f t="shared" ca="1" si="32"/>
        <v>0</v>
      </c>
      <c r="BU92" s="424" t="str">
        <f t="shared" ca="1" si="23"/>
        <v/>
      </c>
    </row>
    <row r="93" spans="2:73" x14ac:dyDescent="0.15">
      <c r="B93" s="198">
        <f>'２個別表'!O93</f>
        <v>0</v>
      </c>
      <c r="C93" s="183" t="str">
        <f>'２個別表'!$P93</f>
        <v>石川県</v>
      </c>
      <c r="D93" s="183" t="str">
        <f ca="1">'２個別表'!$Q93</f>
        <v/>
      </c>
      <c r="E93" s="183" t="str">
        <f ca="1">'２個別表'!$R93</f>
        <v/>
      </c>
      <c r="F93" s="207" t="str">
        <f ca="1">'２個別表'!$U93</f>
        <v/>
      </c>
      <c r="G93" s="207" t="str">
        <f ca="1">IF($F93=1,IF(SUM(#REF!)=0,"×","〇"),"")</f>
        <v/>
      </c>
      <c r="H93" s="207" t="str">
        <f ca="1">IF('２個別表'!$U93=1,IF('２個別表'!$Y93=1,"〇","×"),IF(AND(2&lt;='２個別表'!$Y93,'２個別表'!$Y93&lt;=5),"〇","×"))</f>
        <v>×</v>
      </c>
      <c r="I93" s="207" t="str">
        <f t="shared" ca="1" si="28"/>
        <v>×</v>
      </c>
      <c r="J93" s="183" t="str">
        <f ca="1">'２個別表'!$X93</f>
        <v/>
      </c>
      <c r="K93" s="183">
        <f ca="1">'２個別表'!$AI93</f>
        <v>0</v>
      </c>
      <c r="L93" s="183" t="str">
        <f ca="1">IF('２個別表'!$AJ93=1,1,"")</f>
        <v/>
      </c>
      <c r="M93" s="183" t="str">
        <f ca="1">IF('２個別表'!$AJ93="","",IF('２個別表'!$AJ93=1,IF(OR('２個別表'!$AK93=1,'２個別表'!$AL93=1),"〇","×")))</f>
        <v/>
      </c>
      <c r="N93" s="180" t="str">
        <f ca="1">'２個別表'!AR93</f>
        <v/>
      </c>
      <c r="O93" s="196" t="str">
        <f ca="1">IF(1&lt;='２個別表'!$F93,IF(AND(1&lt;='２個別表'!$AM93,'２個別表'!$AM93&lt;=3),1,0),"")</f>
        <v/>
      </c>
      <c r="P93" s="207">
        <f ca="1">IF($O93=1,IF(AND('２個別表'!$BD93&lt;&gt;"",AND('２個別表'!$BG93&lt;&gt;1,'２個別表'!$BH93)),0,1),0)</f>
        <v>0</v>
      </c>
      <c r="Q93" s="196">
        <f ca="1">IF('２個別表'!$BD93&lt;&gt;"",1,0)</f>
        <v>0</v>
      </c>
      <c r="R93" s="196" t="str">
        <f ca="1">IF($Q93=1,IF('２個別表'!$BG93=1,1,0),"")</f>
        <v/>
      </c>
      <c r="S93" s="196" t="str">
        <f ca="1">IF($R93=1,IF('２個別表'!$BH93&lt;&gt;"","〇","×"),"")</f>
        <v/>
      </c>
      <c r="T93" s="196" t="str">
        <f t="shared" ca="1" si="2"/>
        <v/>
      </c>
      <c r="U93" s="340">
        <f ca="1">IF('２個別表'!$BF93&gt;0,'２個別表'!$BF93,0)</f>
        <v>0</v>
      </c>
      <c r="V93" s="196">
        <f ca="1">IF('２個別表'!$BH93&lt;&gt;"",1,0)</f>
        <v>0</v>
      </c>
      <c r="W93" s="182">
        <f ca="1">IF(AND($Q93=1,$V93=1),'２個別表'!$CD93,0)</f>
        <v>0</v>
      </c>
      <c r="X93" s="195">
        <f t="shared" ca="1" si="29"/>
        <v>0</v>
      </c>
      <c r="Y93" s="196" t="str">
        <f ca="1">IF(1&lt;='２個別表'!$F93,'２個別表'!$BT93,"")</f>
        <v/>
      </c>
      <c r="Z93" s="196">
        <f ca="1">IF(1&lt;='２個別表'!$F93,'２個別表'!$CE93,0)</f>
        <v>0</v>
      </c>
      <c r="AA93" s="196">
        <f ca="1">IF(OR(0&lt;'２個別表'!$BX93,0&lt;SUM('２個別表'!$CA93:$CB93)),1,0)</f>
        <v>1</v>
      </c>
      <c r="AB93" s="183">
        <f ca="1">IF(1&lt;='２個別表'!$F93,'２個別表'!$BV93,0)</f>
        <v>0</v>
      </c>
      <c r="AC93" s="183" t="str">
        <f ca="1">IF('２個別表'!$BV93&gt;0,IF(AND('２個別表'!$BT93=1,'２個別表'!$CE93="控除不可"),'２個別表'!$BV93,IF(AND('２個別表'!$BT93=1,'２個別表'!$CE93="80%控除対象"),ROUNDUP('２個別表'!$BV93*102/110,0),IF(AND('２個別表'!$BT93=1,'２個別表'!$CE93="全額控除"),ROUNDUP('２個別表'!$BV93*100/110,0),IF(OR('２個別表'!$BT93=2,'２個別表'!$BT93=3),'２個別表'!$BV93,'２個別表'!$BV93)))),"")</f>
        <v/>
      </c>
      <c r="AD93" s="197" t="str">
        <f ca="1">IF('２個別表'!$U93=1,3,IF(AND('２個別表'!$U93=2,AND(19&lt;='２個別表'!$AM93,'２個別表'!$AM93&lt;=23)),2,IF(AND('２個別表'!$U93=2,OR(AND(1&lt;='２個別表'!$AM93,'２個別表'!$AM93&lt;=18),AND(24&lt;='２個別表'!$AM93,'２個別表'!$AM93&lt;=25))),1,"判定不能")))</f>
        <v>判定不能</v>
      </c>
      <c r="AE93" s="206">
        <f t="shared" ca="1" si="4"/>
        <v>0</v>
      </c>
      <c r="AF93" s="180" t="str">
        <f t="shared" ca="1" si="5"/>
        <v/>
      </c>
      <c r="AG93" s="183" t="str">
        <f ca="1">IF(AND($AD93=1,$U93&gt;0,$V93=1),ROUNDDOWN($AC93*1/2-'２個別表'!$CD93*1/2,0),"")</f>
        <v/>
      </c>
      <c r="AH93" s="183" t="str">
        <f t="shared" ca="1" si="30"/>
        <v/>
      </c>
      <c r="AI93" s="208" t="str">
        <f ca="1">IF(AND($AD93=1,$Q93=1),IF($AB93&gt;0,'２個別表'!$BV93-'２個別表'!$BX93-'２個別表'!$CD93-'２個別表'!$CA93-'２個別表'!$CB93-'２個別表'!$CC93,0),"")</f>
        <v/>
      </c>
      <c r="AJ93" s="198">
        <f t="shared" ca="1" si="7"/>
        <v>0</v>
      </c>
      <c r="AK93" s="194" t="str">
        <f ca="1">IF($AD93=1,IF('２個別表'!$AO93=1,1,IF('２個別表'!AO93="","",)),"")</f>
        <v/>
      </c>
      <c r="AL93" s="183" t="str">
        <f ca="1">IF($AJ93=1,IF($AK93=1,'２個別表'!BS93,""),"")</f>
        <v/>
      </c>
      <c r="AM93" s="180" t="str">
        <f t="shared" ca="1" si="8"/>
        <v/>
      </c>
      <c r="AN93" s="199" t="str">
        <f ca="1">IF($AJ93=1,IF($AK93=1,ROUNDDOWN('２個別表'!$BV93-'２個別表'!$BX93-'２個別表'!$CA93-'２個別表'!$CB93-'２個別表'!$CC93-'２個別表'!$CD93,0),""),"")</f>
        <v/>
      </c>
      <c r="AO93" s="198">
        <f t="shared" ca="1" si="0"/>
        <v>0</v>
      </c>
      <c r="AP93" s="194">
        <f t="shared" ca="1" si="9"/>
        <v>0</v>
      </c>
      <c r="AQ93" s="194">
        <f t="shared" ca="1" si="10"/>
        <v>0</v>
      </c>
      <c r="AR93" s="189">
        <f ca="1">IF('２個別表'!$AA93=1,1,0)</f>
        <v>0</v>
      </c>
      <c r="AS93" s="180" t="str">
        <f t="shared" ca="1" si="11"/>
        <v/>
      </c>
      <c r="AT93" s="180" t="str">
        <f t="shared" ca="1" si="12"/>
        <v/>
      </c>
      <c r="AU93" s="208" t="str">
        <f ca="1">IF($AD93=1,IF($AQ93=1,ROUNDDOWN('２個別表'!$BV93-'２個別表'!$BX93-'２個別表'!$CA93-'２個別表'!$CB93-'２個別表'!$CC93-'２個別表'!$CD93,0),""),"")</f>
        <v/>
      </c>
      <c r="AV93" s="350">
        <f t="shared" ca="1" si="13"/>
        <v>0</v>
      </c>
      <c r="AW93" s="360" t="str">
        <f t="shared" ca="1" si="14"/>
        <v>-</v>
      </c>
      <c r="AX93" s="206">
        <f ca="1">IF($AD93=2,IF('２個別表'!$BQ93=1,1,0),0)</f>
        <v>0</v>
      </c>
      <c r="AY93" s="189" t="str">
        <f t="shared" ca="1" si="15"/>
        <v/>
      </c>
      <c r="AZ93" s="368" t="str">
        <f ca="1">IF(AND($AD93=2,$AX93=1),'２個別表'!$BV93-('２個別表'!$BX93+'２個別表'!$CA93+'２個別表'!$CB93+'２個別表'!$CC93+'２個別表'!$CD93),"")</f>
        <v/>
      </c>
      <c r="BA93" s="206">
        <f ca="1">IF($AD93=2,IF('２個別表'!$BQ93&lt;&gt;1,1,0),0)</f>
        <v>0</v>
      </c>
      <c r="BB93" s="363">
        <f t="shared" ca="1" si="16"/>
        <v>0</v>
      </c>
      <c r="BC93" s="183" t="str">
        <f ca="1">IF(AND($AD93=2,$BA93=1),'２個別表'!$BR93,"")</f>
        <v/>
      </c>
      <c r="BD93" s="183" t="str">
        <f t="shared" ca="1" si="17"/>
        <v/>
      </c>
      <c r="BE93" s="183" t="str">
        <f ca="1">IF(AND($AD93=2,$BA93=1),'２個別表'!$BU93-('２個別表'!$BX93+'２個別表'!$CA93+'２個別表'!$CB93+'２個別表'!$CC93+'２個別表'!$CD93),"")</f>
        <v/>
      </c>
      <c r="BF93" s="183" t="str">
        <f ca="1">IF(AND($AD93=2,$BA93=1),'２個別表'!$CA93+'２個別表'!$CB93,"")</f>
        <v/>
      </c>
      <c r="BG93" s="365" t="str">
        <f ca="1">IF($BB93=1,IF(SUM('２個別表'!$BW93,'２個別表'!$CD93*0.5)&lt;='２個別表'!$BV93*0.5,"〇","×"),"")</f>
        <v/>
      </c>
      <c r="BH93" s="364">
        <f t="shared" ca="1" si="18"/>
        <v>0</v>
      </c>
      <c r="BI93" s="207" t="str">
        <f ca="1">IF($AD93=2,IF($AX93=1,IF('２個別表'!$AM93=23,"〇","×"),IF(OR('２個別表'!$AM93&lt;19,'２個別表'!$AM93&gt;23),"",IF($BH93&lt;='２個別表'!$BR93,"〇","×"))),"-")</f>
        <v>-</v>
      </c>
      <c r="BJ93" s="373" t="str">
        <f t="shared" ca="1" si="19"/>
        <v>-</v>
      </c>
      <c r="BK93" s="206">
        <f t="shared" ca="1" si="20"/>
        <v>0</v>
      </c>
      <c r="BL93" s="207" t="str">
        <f ca="1">IF($AD93=3,IF(1&lt;='２個別表'!$F93,IF('２個別表'!$U93=1,"〇","×"),""),"")</f>
        <v/>
      </c>
      <c r="BM93" s="185" t="str">
        <f ca="1">IF(AD93=3,IF(AND(OR('２個別表'!BD93="附帯施設",AND(1&lt;='２個別表'!AM93,'２個別表'!AM93&lt;=3)),'２個別表'!BK93&lt;&gt;"",'２個別表'!BL93&lt;&gt;""),1,IF(AND(OR('２個別表'!BD93="附帯施設",AND(1&lt;='２個別表'!AM93,'２個別表'!AM93&lt;=3)),OR('２個別表'!BK93="",'２個別表'!BL93="")),"×",0)),"")</f>
        <v/>
      </c>
      <c r="BN93" s="207" t="str">
        <f ca="1">IF($AD93=3,IF('２個別表'!$BV93&gt;=500000,"〇","×"),"")</f>
        <v/>
      </c>
      <c r="BO93" s="180" t="str">
        <f ca="1">IF(AD93=3,'２個別表'!BW93,"")</f>
        <v/>
      </c>
      <c r="BP93" s="180" t="str">
        <f ca="1">IF(AD93=3,IF(COUNTIF('２個別表'!$X$11:'２個別表'!X93,'２個別表'!X93)=1,BO93,SUMIF('２個別表'!$X$11:$X$239,'２個別表'!X93,$BO$11:$BO$239)),"")</f>
        <v/>
      </c>
      <c r="BQ93" s="189" t="str">
        <f t="shared" ca="1" si="31"/>
        <v/>
      </c>
      <c r="BR93" s="183" t="str">
        <f t="shared" ca="1" si="22"/>
        <v/>
      </c>
      <c r="BS93" s="427" t="str">
        <f ca="1">IF($AD93=3,'２個別表'!$BV93-('２個別表'!$BX93+'２個別表'!$CA93+'２個別表'!$CB93+'２個別表'!$CC93+'２個別表'!$CD93),"")</f>
        <v/>
      </c>
      <c r="BT93" s="430">
        <f t="shared" ca="1" si="32"/>
        <v>0</v>
      </c>
      <c r="BU93" s="424" t="str">
        <f t="shared" ca="1" si="23"/>
        <v/>
      </c>
    </row>
    <row r="94" spans="2:73" x14ac:dyDescent="0.15">
      <c r="B94" s="198">
        <f>'２個別表'!O94</f>
        <v>0</v>
      </c>
      <c r="C94" s="183" t="str">
        <f>'２個別表'!$P94</f>
        <v>石川県</v>
      </c>
      <c r="D94" s="183" t="str">
        <f ca="1">'２個別表'!$Q94</f>
        <v/>
      </c>
      <c r="E94" s="183" t="str">
        <f ca="1">'２個別表'!$R94</f>
        <v/>
      </c>
      <c r="F94" s="207" t="str">
        <f ca="1">'２個別表'!$U94</f>
        <v/>
      </c>
      <c r="G94" s="207" t="str">
        <f ca="1">IF($F94=1,IF(SUM(#REF!)=0,"×","〇"),"")</f>
        <v/>
      </c>
      <c r="H94" s="207" t="str">
        <f ca="1">IF('２個別表'!$U94=1,IF('２個別表'!$Y94=1,"〇","×"),IF(AND(2&lt;='２個別表'!$Y94,'２個別表'!$Y94&lt;=5),"〇","×"))</f>
        <v>×</v>
      </c>
      <c r="I94" s="207" t="str">
        <f t="shared" ca="1" si="28"/>
        <v>×</v>
      </c>
      <c r="J94" s="183" t="str">
        <f ca="1">'２個別表'!$X94</f>
        <v/>
      </c>
      <c r="K94" s="183">
        <f ca="1">'２個別表'!$AI94</f>
        <v>0</v>
      </c>
      <c r="L94" s="183" t="str">
        <f ca="1">IF('２個別表'!$AJ94=1,1,"")</f>
        <v/>
      </c>
      <c r="M94" s="183" t="str">
        <f ca="1">IF('２個別表'!$AJ94="","",IF('２個別表'!$AJ94=1,IF(OR('２個別表'!$AK94=1,'２個別表'!$AL94=1),"〇","×")))</f>
        <v/>
      </c>
      <c r="N94" s="180" t="str">
        <f ca="1">'２個別表'!AR94</f>
        <v/>
      </c>
      <c r="O94" s="196" t="str">
        <f ca="1">IF(1&lt;='２個別表'!$F94,IF(AND(1&lt;='２個別表'!$AM94,'２個別表'!$AM94&lt;=3),1,0),"")</f>
        <v/>
      </c>
      <c r="P94" s="207">
        <f ca="1">IF($O94=1,IF(AND('２個別表'!$BD94&lt;&gt;"",AND('２個別表'!$BG94&lt;&gt;1,'２個別表'!$BH94)),0,1),0)</f>
        <v>0</v>
      </c>
      <c r="Q94" s="196">
        <f ca="1">IF('２個別表'!$BD94&lt;&gt;"",1,0)</f>
        <v>0</v>
      </c>
      <c r="R94" s="196" t="str">
        <f ca="1">IF($Q94=1,IF('２個別表'!$BG94=1,1,0),"")</f>
        <v/>
      </c>
      <c r="S94" s="196" t="str">
        <f ca="1">IF($R94=1,IF('２個別表'!$BH94&lt;&gt;"","〇","×"),"")</f>
        <v/>
      </c>
      <c r="T94" s="196" t="str">
        <f t="shared" ca="1" si="2"/>
        <v/>
      </c>
      <c r="U94" s="340">
        <f ca="1">IF('２個別表'!$BF94&gt;0,'２個別表'!$BF94,0)</f>
        <v>0</v>
      </c>
      <c r="V94" s="196">
        <f ca="1">IF('２個別表'!$BH94&lt;&gt;"",1,0)</f>
        <v>0</v>
      </c>
      <c r="W94" s="182">
        <f ca="1">IF(AND($Q94=1,$V94=1),'２個別表'!$CD94,0)</f>
        <v>0</v>
      </c>
      <c r="X94" s="195">
        <f t="shared" ca="1" si="29"/>
        <v>0</v>
      </c>
      <c r="Y94" s="196" t="str">
        <f ca="1">IF(1&lt;='２個別表'!$F94,'２個別表'!$BT94,"")</f>
        <v/>
      </c>
      <c r="Z94" s="196">
        <f ca="1">IF(1&lt;='２個別表'!$F94,'２個別表'!$CE94,0)</f>
        <v>0</v>
      </c>
      <c r="AA94" s="196">
        <f ca="1">IF(OR(0&lt;'２個別表'!$BX94,0&lt;SUM('２個別表'!$CA94:$CB94)),1,0)</f>
        <v>1</v>
      </c>
      <c r="AB94" s="183">
        <f ca="1">IF(1&lt;='２個別表'!$F94,'２個別表'!$BV94,0)</f>
        <v>0</v>
      </c>
      <c r="AC94" s="183" t="str">
        <f ca="1">IF('２個別表'!$BV94&gt;0,IF(AND('２個別表'!$BT94=1,'２個別表'!$CE94="控除不可"),'２個別表'!$BV94,IF(AND('２個別表'!$BT94=1,'２個別表'!$CE94="80%控除対象"),ROUNDUP('２個別表'!$BV94*102/110,0),IF(AND('２個別表'!$BT94=1,'２個別表'!$CE94="全額控除"),ROUNDUP('２個別表'!$BV94*100/110,0),IF(OR('２個別表'!$BT94=2,'２個別表'!$BT94=3),'２個別表'!$BV94,'２個別表'!$BV94)))),"")</f>
        <v/>
      </c>
      <c r="AD94" s="197" t="str">
        <f ca="1">IF('２個別表'!$U94=1,3,IF(AND('２個別表'!$U94=2,AND(19&lt;='２個別表'!$AM94,'２個別表'!$AM94&lt;=23)),2,IF(AND('２個別表'!$U94=2,OR(AND(1&lt;='２個別表'!$AM94,'２個別表'!$AM94&lt;=18),AND(24&lt;='２個別表'!$AM94,'２個別表'!$AM94&lt;=25))),1,"判定不能")))</f>
        <v>判定不能</v>
      </c>
      <c r="AE94" s="206">
        <f t="shared" ca="1" si="4"/>
        <v>0</v>
      </c>
      <c r="AF94" s="180" t="str">
        <f t="shared" ca="1" si="5"/>
        <v/>
      </c>
      <c r="AG94" s="183" t="str">
        <f ca="1">IF(AND($AD94=1,$U94&gt;0,$V94=1),ROUNDDOWN($AC94*1/2-'２個別表'!$CD94*1/2,0),"")</f>
        <v/>
      </c>
      <c r="AH94" s="183" t="str">
        <f t="shared" ca="1" si="30"/>
        <v/>
      </c>
      <c r="AI94" s="208" t="str">
        <f ca="1">IF(AND($AD94=1,$Q94=1),IF($AB94&gt;0,'２個別表'!$BV94-'２個別表'!$BX94-'２個別表'!$CD94-'２個別表'!$CA94-'２個別表'!$CB94-'２個別表'!$CC94,0),"")</f>
        <v/>
      </c>
      <c r="AJ94" s="198">
        <f t="shared" ca="1" si="7"/>
        <v>0</v>
      </c>
      <c r="AK94" s="194" t="str">
        <f ca="1">IF($AD94=1,IF('２個別表'!$AO94=1,1,IF('２個別表'!AO94="","",)),"")</f>
        <v/>
      </c>
      <c r="AL94" s="183" t="str">
        <f ca="1">IF($AJ94=1,IF($AK94=1,'２個別表'!BS94,""),"")</f>
        <v/>
      </c>
      <c r="AM94" s="180" t="str">
        <f t="shared" ca="1" si="8"/>
        <v/>
      </c>
      <c r="AN94" s="199" t="str">
        <f ca="1">IF($AJ94=1,IF($AK94=1,ROUNDDOWN('２個別表'!$BV94-'２個別表'!$BX94-'２個別表'!$CA94-'２個別表'!$CB94-'２個別表'!$CC94-'２個別表'!$CD94,0),""),"")</f>
        <v/>
      </c>
      <c r="AO94" s="198">
        <f t="shared" ca="1" si="0"/>
        <v>0</v>
      </c>
      <c r="AP94" s="194">
        <f t="shared" ca="1" si="9"/>
        <v>0</v>
      </c>
      <c r="AQ94" s="194">
        <f t="shared" ca="1" si="10"/>
        <v>0</v>
      </c>
      <c r="AR94" s="189">
        <f ca="1">IF('２個別表'!$AA94=1,1,0)</f>
        <v>0</v>
      </c>
      <c r="AS94" s="180" t="str">
        <f t="shared" ca="1" si="11"/>
        <v/>
      </c>
      <c r="AT94" s="180" t="str">
        <f t="shared" ca="1" si="12"/>
        <v/>
      </c>
      <c r="AU94" s="208" t="str">
        <f ca="1">IF($AD94=1,IF($AQ94=1,ROUNDDOWN('２個別表'!$BV94-'２個別表'!$BX94-'２個別表'!$CA94-'２個別表'!$CB94-'２個別表'!$CC94-'２個別表'!$CD94,0),""),"")</f>
        <v/>
      </c>
      <c r="AV94" s="350">
        <f t="shared" ca="1" si="13"/>
        <v>0</v>
      </c>
      <c r="AW94" s="360" t="str">
        <f t="shared" ca="1" si="14"/>
        <v>-</v>
      </c>
      <c r="AX94" s="206">
        <f ca="1">IF($AD94=2,IF('２個別表'!$BQ94=1,1,0),0)</f>
        <v>0</v>
      </c>
      <c r="AY94" s="189" t="str">
        <f t="shared" ca="1" si="15"/>
        <v/>
      </c>
      <c r="AZ94" s="368" t="str">
        <f ca="1">IF(AND($AD94=2,$AX94=1),'２個別表'!$BV94-('２個別表'!$BX94+'２個別表'!$CA94+'２個別表'!$CB94+'２個別表'!$CC94+'２個別表'!$CD94),"")</f>
        <v/>
      </c>
      <c r="BA94" s="206">
        <f ca="1">IF($AD94=2,IF('２個別表'!$BQ94&lt;&gt;1,1,0),0)</f>
        <v>0</v>
      </c>
      <c r="BB94" s="363">
        <f t="shared" ca="1" si="16"/>
        <v>0</v>
      </c>
      <c r="BC94" s="183" t="str">
        <f ca="1">IF(AND($AD94=2,$BA94=1),'２個別表'!$BR94,"")</f>
        <v/>
      </c>
      <c r="BD94" s="183" t="str">
        <f t="shared" ca="1" si="17"/>
        <v/>
      </c>
      <c r="BE94" s="183" t="str">
        <f ca="1">IF(AND($AD94=2,$BA94=1),'２個別表'!$BU94-('２個別表'!$BX94+'２個別表'!$CA94+'２個別表'!$CB94+'２個別表'!$CC94+'２個別表'!$CD94),"")</f>
        <v/>
      </c>
      <c r="BF94" s="183" t="str">
        <f ca="1">IF(AND($AD94=2,$BA94=1),'２個別表'!$CA94+'２個別表'!$CB94,"")</f>
        <v/>
      </c>
      <c r="BG94" s="365" t="str">
        <f ca="1">IF($BB94=1,IF(SUM('２個別表'!$BW94,'２個別表'!$CD94*0.5)&lt;='２個別表'!$BV94*0.5,"〇","×"),"")</f>
        <v/>
      </c>
      <c r="BH94" s="364">
        <f t="shared" ca="1" si="18"/>
        <v>0</v>
      </c>
      <c r="BI94" s="207" t="str">
        <f ca="1">IF($AD94=2,IF($AX94=1,IF('２個別表'!$AM94=23,"〇","×"),IF(OR('２個別表'!$AM94&lt;19,'２個別表'!$AM94&gt;23),"",IF($BH94&lt;='２個別表'!$BR94,"〇","×"))),"-")</f>
        <v>-</v>
      </c>
      <c r="BJ94" s="373" t="str">
        <f t="shared" ca="1" si="19"/>
        <v>-</v>
      </c>
      <c r="BK94" s="206">
        <f t="shared" ca="1" si="20"/>
        <v>0</v>
      </c>
      <c r="BL94" s="207" t="str">
        <f ca="1">IF($AD94=3,IF(1&lt;='２個別表'!$F94,IF('２個別表'!$U94=1,"〇","×"),""),"")</f>
        <v/>
      </c>
      <c r="BM94" s="185" t="str">
        <f ca="1">IF(AD94=3,IF(AND(OR('２個別表'!BD94="附帯施設",AND(1&lt;='２個別表'!AM94,'２個別表'!AM94&lt;=3)),'２個別表'!BK94&lt;&gt;"",'２個別表'!BL94&lt;&gt;""),1,IF(AND(OR('２個別表'!BD94="附帯施設",AND(1&lt;='２個別表'!AM94,'２個別表'!AM94&lt;=3)),OR('２個別表'!BK94="",'２個別表'!BL94="")),"×",0)),"")</f>
        <v/>
      </c>
      <c r="BN94" s="207" t="str">
        <f ca="1">IF($AD94=3,IF('２個別表'!$BV94&gt;=500000,"〇","×"),"")</f>
        <v/>
      </c>
      <c r="BO94" s="180" t="str">
        <f ca="1">IF(AD94=3,'２個別表'!BW94,"")</f>
        <v/>
      </c>
      <c r="BP94" s="180" t="str">
        <f ca="1">IF(AD94=3,IF(COUNTIF('２個別表'!$X$11:'２個別表'!X94,'２個別表'!X94)=1,BO94,SUMIF('２個別表'!$X$11:$X$239,'２個別表'!X94,$BO$11:$BO$239)),"")</f>
        <v/>
      </c>
      <c r="BQ94" s="189" t="str">
        <f t="shared" ca="1" si="31"/>
        <v/>
      </c>
      <c r="BR94" s="183" t="str">
        <f t="shared" ca="1" si="22"/>
        <v/>
      </c>
      <c r="BS94" s="427" t="str">
        <f ca="1">IF($AD94=3,'２個別表'!$BV94-('２個別表'!$BX94+'２個別表'!$CA94+'２個別表'!$CB94+'２個別表'!$CC94+'２個別表'!$CD94),"")</f>
        <v/>
      </c>
      <c r="BT94" s="430">
        <f t="shared" ca="1" si="32"/>
        <v>0</v>
      </c>
      <c r="BU94" s="424" t="str">
        <f t="shared" ca="1" si="23"/>
        <v/>
      </c>
    </row>
    <row r="95" spans="2:73" x14ac:dyDescent="0.15">
      <c r="B95" s="198">
        <f>'２個別表'!O95</f>
        <v>0</v>
      </c>
      <c r="C95" s="183" t="str">
        <f>'２個別表'!$P95</f>
        <v>石川県</v>
      </c>
      <c r="D95" s="183" t="str">
        <f ca="1">'２個別表'!$Q95</f>
        <v/>
      </c>
      <c r="E95" s="183" t="str">
        <f ca="1">'２個別表'!$R95</f>
        <v/>
      </c>
      <c r="F95" s="207" t="str">
        <f ca="1">'２個別表'!$U95</f>
        <v/>
      </c>
      <c r="G95" s="207" t="str">
        <f ca="1">IF($F95=1,IF(SUM(#REF!)=0,"×","〇"),"")</f>
        <v/>
      </c>
      <c r="H95" s="207" t="str">
        <f ca="1">IF('２個別表'!$U95=1,IF('２個別表'!$Y95=1,"〇","×"),IF(AND(2&lt;='２個別表'!$Y95,'２個別表'!$Y95&lt;=5),"〇","×"))</f>
        <v>×</v>
      </c>
      <c r="I95" s="207" t="str">
        <f t="shared" ca="1" si="28"/>
        <v>×</v>
      </c>
      <c r="J95" s="183" t="str">
        <f ca="1">'２個別表'!$X95</f>
        <v/>
      </c>
      <c r="K95" s="183">
        <f ca="1">'２個別表'!$AI95</f>
        <v>0</v>
      </c>
      <c r="L95" s="183" t="str">
        <f ca="1">IF('２個別表'!$AJ95=1,1,"")</f>
        <v/>
      </c>
      <c r="M95" s="183" t="str">
        <f ca="1">IF('２個別表'!$AJ95="","",IF('２個別表'!$AJ95=1,IF(OR('２個別表'!$AK95=1,'２個別表'!$AL95=1),"〇","×")))</f>
        <v/>
      </c>
      <c r="N95" s="180" t="str">
        <f ca="1">'２個別表'!AR95</f>
        <v/>
      </c>
      <c r="O95" s="196" t="str">
        <f ca="1">IF(1&lt;='２個別表'!$F95,IF(AND(1&lt;='２個別表'!$AM95,'２個別表'!$AM95&lt;=3),1,0),"")</f>
        <v/>
      </c>
      <c r="P95" s="207">
        <f ca="1">IF($O95=1,IF(AND('２個別表'!$BD95&lt;&gt;"",AND('２個別表'!$BG95&lt;&gt;1,'２個別表'!$BH95)),0,1),0)</f>
        <v>0</v>
      </c>
      <c r="Q95" s="196">
        <f ca="1">IF('２個別表'!$BD95&lt;&gt;"",1,0)</f>
        <v>0</v>
      </c>
      <c r="R95" s="196" t="str">
        <f ca="1">IF($Q95=1,IF('２個別表'!$BG95=1,1,0),"")</f>
        <v/>
      </c>
      <c r="S95" s="196" t="str">
        <f ca="1">IF($R95=1,IF('２個別表'!$BH95&lt;&gt;"","〇","×"),"")</f>
        <v/>
      </c>
      <c r="T95" s="196" t="str">
        <f t="shared" ca="1" si="2"/>
        <v/>
      </c>
      <c r="U95" s="340">
        <f ca="1">IF('２個別表'!$BF95&gt;0,'２個別表'!$BF95,0)</f>
        <v>0</v>
      </c>
      <c r="V95" s="196">
        <f ca="1">IF('２個別表'!$BH95&lt;&gt;"",1,0)</f>
        <v>0</v>
      </c>
      <c r="W95" s="182">
        <f ca="1">IF(AND($Q95=1,$V95=1),'２個別表'!$CD95,0)</f>
        <v>0</v>
      </c>
      <c r="X95" s="195">
        <f t="shared" ca="1" si="29"/>
        <v>0</v>
      </c>
      <c r="Y95" s="196" t="str">
        <f ca="1">IF(1&lt;='２個別表'!$F95,'２個別表'!$BT95,"")</f>
        <v/>
      </c>
      <c r="Z95" s="196">
        <f ca="1">IF(1&lt;='２個別表'!$F95,'２個別表'!$CE95,0)</f>
        <v>0</v>
      </c>
      <c r="AA95" s="196">
        <f ca="1">IF(OR(0&lt;'２個別表'!$BX95,0&lt;SUM('２個別表'!$CA95:$CB95)),1,0)</f>
        <v>1</v>
      </c>
      <c r="AB95" s="183">
        <f ca="1">IF(1&lt;='２個別表'!$F95,'２個別表'!$BV95,0)</f>
        <v>0</v>
      </c>
      <c r="AC95" s="183" t="str">
        <f ca="1">IF('２個別表'!$BV95&gt;0,IF(AND('２個別表'!$BT95=1,'２個別表'!$CE95="控除不可"),'２個別表'!$BV95,IF(AND('２個別表'!$BT95=1,'２個別表'!$CE95="80%控除対象"),ROUNDUP('２個別表'!$BV95*102/110,0),IF(AND('２個別表'!$BT95=1,'２個別表'!$CE95="全額控除"),ROUNDUP('２個別表'!$BV95*100/110,0),IF(OR('２個別表'!$BT95=2,'２個別表'!$BT95=3),'２個別表'!$BV95,'２個別表'!$BV95)))),"")</f>
        <v/>
      </c>
      <c r="AD95" s="197" t="str">
        <f ca="1">IF('２個別表'!$U95=1,3,IF(AND('２個別表'!$U95=2,AND(19&lt;='２個別表'!$AM95,'２個別表'!$AM95&lt;=23)),2,IF(AND('２個別表'!$U95=2,OR(AND(1&lt;='２個別表'!$AM95,'２個別表'!$AM95&lt;=18),AND(24&lt;='２個別表'!$AM95,'２個別表'!$AM95&lt;=25))),1,"判定不能")))</f>
        <v>判定不能</v>
      </c>
      <c r="AE95" s="206">
        <f t="shared" ca="1" si="4"/>
        <v>0</v>
      </c>
      <c r="AF95" s="180" t="str">
        <f t="shared" ca="1" si="5"/>
        <v/>
      </c>
      <c r="AG95" s="183" t="str">
        <f ca="1">IF(AND($AD95=1,$U95&gt;0,$V95=1),ROUNDDOWN($AC95*1/2-'２個別表'!$CD95*1/2,0),"")</f>
        <v/>
      </c>
      <c r="AH95" s="183" t="str">
        <f t="shared" ca="1" si="30"/>
        <v/>
      </c>
      <c r="AI95" s="208" t="str">
        <f ca="1">IF(AND($AD95=1,$Q95=1),IF($AB95&gt;0,'２個別表'!$BV95-'２個別表'!$BX95-'２個別表'!$CD95-'２個別表'!$CA95-'２個別表'!$CB95-'２個別表'!$CC95,0),"")</f>
        <v/>
      </c>
      <c r="AJ95" s="198">
        <f t="shared" ca="1" si="7"/>
        <v>0</v>
      </c>
      <c r="AK95" s="194" t="str">
        <f ca="1">IF($AD95=1,IF('２個別表'!$AO95=1,1,IF('２個別表'!AO95="","",)),"")</f>
        <v/>
      </c>
      <c r="AL95" s="183" t="str">
        <f ca="1">IF($AJ95=1,IF($AK95=1,'２個別表'!BS95,""),"")</f>
        <v/>
      </c>
      <c r="AM95" s="180" t="str">
        <f t="shared" ca="1" si="8"/>
        <v/>
      </c>
      <c r="AN95" s="199" t="str">
        <f ca="1">IF($AJ95=1,IF($AK95=1,ROUNDDOWN('２個別表'!$BV95-'２個別表'!$BX95-'２個別表'!$CA95-'２個別表'!$CB95-'２個別表'!$CC95-'２個別表'!$CD95,0),""),"")</f>
        <v/>
      </c>
      <c r="AO95" s="198">
        <f t="shared" ca="1" si="0"/>
        <v>0</v>
      </c>
      <c r="AP95" s="194">
        <f t="shared" ca="1" si="9"/>
        <v>0</v>
      </c>
      <c r="AQ95" s="194">
        <f t="shared" ca="1" si="10"/>
        <v>0</v>
      </c>
      <c r="AR95" s="189">
        <f ca="1">IF('２個別表'!$AA95=1,1,0)</f>
        <v>0</v>
      </c>
      <c r="AS95" s="180" t="str">
        <f t="shared" ca="1" si="11"/>
        <v/>
      </c>
      <c r="AT95" s="180" t="str">
        <f t="shared" ca="1" si="12"/>
        <v/>
      </c>
      <c r="AU95" s="208" t="str">
        <f ca="1">IF($AD95=1,IF($AQ95=1,ROUNDDOWN('２個別表'!$BV95-'２個別表'!$BX95-'２個別表'!$CA95-'２個別表'!$CB95-'２個別表'!$CC95-'２個別表'!$CD95,0),""),"")</f>
        <v/>
      </c>
      <c r="AV95" s="350">
        <f t="shared" ca="1" si="13"/>
        <v>0</v>
      </c>
      <c r="AW95" s="360" t="str">
        <f t="shared" ca="1" si="14"/>
        <v>-</v>
      </c>
      <c r="AX95" s="206">
        <f ca="1">IF($AD95=2,IF('２個別表'!$BQ95=1,1,0),0)</f>
        <v>0</v>
      </c>
      <c r="AY95" s="189" t="str">
        <f t="shared" ca="1" si="15"/>
        <v/>
      </c>
      <c r="AZ95" s="368" t="str">
        <f ca="1">IF(AND($AD95=2,$AX95=1),'２個別表'!$BV95-('２個別表'!$BX95+'２個別表'!$CA95+'２個別表'!$CB95+'２個別表'!$CC95+'２個別表'!$CD95),"")</f>
        <v/>
      </c>
      <c r="BA95" s="206">
        <f ca="1">IF($AD95=2,IF('２個別表'!$BQ95&lt;&gt;1,1,0),0)</f>
        <v>0</v>
      </c>
      <c r="BB95" s="363">
        <f t="shared" ca="1" si="16"/>
        <v>0</v>
      </c>
      <c r="BC95" s="183" t="str">
        <f ca="1">IF(AND($AD95=2,$BA95=1),'２個別表'!$BR95,"")</f>
        <v/>
      </c>
      <c r="BD95" s="183" t="str">
        <f t="shared" ca="1" si="17"/>
        <v/>
      </c>
      <c r="BE95" s="183" t="str">
        <f ca="1">IF(AND($AD95=2,$BA95=1),'２個別表'!$BU95-('２個別表'!$BX95+'２個別表'!$CA95+'２個別表'!$CB95+'２個別表'!$CC95+'２個別表'!$CD95),"")</f>
        <v/>
      </c>
      <c r="BF95" s="183" t="str">
        <f ca="1">IF(AND($AD95=2,$BA95=1),'２個別表'!$CA95+'２個別表'!$CB95,"")</f>
        <v/>
      </c>
      <c r="BG95" s="365" t="str">
        <f ca="1">IF($BB95=1,IF(SUM('２個別表'!$BW95,'２個別表'!$CD95*0.5)&lt;='２個別表'!$BV95*0.5,"〇","×"),"")</f>
        <v/>
      </c>
      <c r="BH95" s="364">
        <f t="shared" ca="1" si="18"/>
        <v>0</v>
      </c>
      <c r="BI95" s="207" t="str">
        <f ca="1">IF($AD95=2,IF($AX95=1,IF('２個別表'!$AM95=23,"〇","×"),IF(OR('２個別表'!$AM95&lt;19,'２個別表'!$AM95&gt;23),"",IF($BH95&lt;='２個別表'!$BR95,"〇","×"))),"-")</f>
        <v>-</v>
      </c>
      <c r="BJ95" s="373" t="str">
        <f t="shared" ca="1" si="19"/>
        <v>-</v>
      </c>
      <c r="BK95" s="206">
        <f t="shared" ca="1" si="20"/>
        <v>0</v>
      </c>
      <c r="BL95" s="207" t="str">
        <f ca="1">IF($AD95=3,IF(1&lt;='２個別表'!$F95,IF('２個別表'!$U95=1,"〇","×"),""),"")</f>
        <v/>
      </c>
      <c r="BM95" s="185" t="str">
        <f ca="1">IF(AD95=3,IF(AND(OR('２個別表'!BD95="附帯施設",AND(1&lt;='２個別表'!AM95,'２個別表'!AM95&lt;=3)),'２個別表'!BK95&lt;&gt;"",'２個別表'!BL95&lt;&gt;""),1,IF(AND(OR('２個別表'!BD95="附帯施設",AND(1&lt;='２個別表'!AM95,'２個別表'!AM95&lt;=3)),OR('２個別表'!BK95="",'２個別表'!BL95="")),"×",0)),"")</f>
        <v/>
      </c>
      <c r="BN95" s="207" t="str">
        <f ca="1">IF($AD95=3,IF('２個別表'!$BV95&gt;=500000,"〇","×"),"")</f>
        <v/>
      </c>
      <c r="BO95" s="180" t="str">
        <f ca="1">IF(AD95=3,'２個別表'!BW95,"")</f>
        <v/>
      </c>
      <c r="BP95" s="180" t="str">
        <f ca="1">IF(AD95=3,IF(COUNTIF('２個別表'!$X$11:'２個別表'!X95,'２個別表'!X95)=1,BO95,SUMIF('２個別表'!$X$11:$X$239,'２個別表'!X95,$BO$11:$BO$239)),"")</f>
        <v/>
      </c>
      <c r="BQ95" s="189" t="str">
        <f t="shared" ca="1" si="31"/>
        <v/>
      </c>
      <c r="BR95" s="183" t="str">
        <f t="shared" ca="1" si="22"/>
        <v/>
      </c>
      <c r="BS95" s="427" t="str">
        <f ca="1">IF($AD95=3,'２個別表'!$BV95-('２個別表'!$BX95+'２個別表'!$CA95+'２個別表'!$CB95+'２個別表'!$CC95+'２個別表'!$CD95),"")</f>
        <v/>
      </c>
      <c r="BT95" s="430">
        <f t="shared" ca="1" si="32"/>
        <v>0</v>
      </c>
      <c r="BU95" s="424" t="str">
        <f t="shared" ca="1" si="23"/>
        <v/>
      </c>
    </row>
    <row r="96" spans="2:73" x14ac:dyDescent="0.15">
      <c r="B96" s="198">
        <f>'２個別表'!O96</f>
        <v>0</v>
      </c>
      <c r="C96" s="183" t="str">
        <f>'２個別表'!$P96</f>
        <v>石川県</v>
      </c>
      <c r="D96" s="183" t="str">
        <f ca="1">'２個別表'!$Q96</f>
        <v/>
      </c>
      <c r="E96" s="183" t="str">
        <f ca="1">'２個別表'!$R96</f>
        <v/>
      </c>
      <c r="F96" s="207" t="str">
        <f ca="1">'２個別表'!$U96</f>
        <v/>
      </c>
      <c r="G96" s="207" t="str">
        <f ca="1">IF($F96=1,IF(SUM(#REF!)=0,"×","〇"),"")</f>
        <v/>
      </c>
      <c r="H96" s="207" t="str">
        <f ca="1">IF('２個別表'!$U96=1,IF('２個別表'!$Y96=1,"〇","×"),IF(AND(2&lt;='２個別表'!$Y96,'２個別表'!$Y96&lt;=5),"〇","×"))</f>
        <v>×</v>
      </c>
      <c r="I96" s="207" t="str">
        <f t="shared" ca="1" si="28"/>
        <v>×</v>
      </c>
      <c r="J96" s="183" t="str">
        <f ca="1">'２個別表'!$X96</f>
        <v/>
      </c>
      <c r="K96" s="183">
        <f ca="1">'２個別表'!$AI96</f>
        <v>0</v>
      </c>
      <c r="L96" s="183" t="str">
        <f ca="1">IF('２個別表'!$AJ96=1,1,"")</f>
        <v/>
      </c>
      <c r="M96" s="183" t="str">
        <f ca="1">IF('２個別表'!$AJ96="","",IF('２個別表'!$AJ96=1,IF(OR('２個別表'!$AK96=1,'２個別表'!$AL96=1),"〇","×")))</f>
        <v/>
      </c>
      <c r="N96" s="180" t="str">
        <f ca="1">'２個別表'!AR96</f>
        <v/>
      </c>
      <c r="O96" s="196" t="str">
        <f ca="1">IF(1&lt;='２個別表'!$F96,IF(AND(1&lt;='２個別表'!$AM96,'２個別表'!$AM96&lt;=3),1,0),"")</f>
        <v/>
      </c>
      <c r="P96" s="207">
        <f ca="1">IF($O96=1,IF(AND('２個別表'!$BD96&lt;&gt;"",AND('２個別表'!$BG96&lt;&gt;1,'２個別表'!$BH96)),0,1),0)</f>
        <v>0</v>
      </c>
      <c r="Q96" s="196">
        <f ca="1">IF('２個別表'!$BD96&lt;&gt;"",1,0)</f>
        <v>0</v>
      </c>
      <c r="R96" s="196" t="str">
        <f ca="1">IF($Q96=1,IF('２個別表'!$BG96=1,1,0),"")</f>
        <v/>
      </c>
      <c r="S96" s="196" t="str">
        <f ca="1">IF($R96=1,IF('２個別表'!$BH96&lt;&gt;"","〇","×"),"")</f>
        <v/>
      </c>
      <c r="T96" s="196" t="str">
        <f t="shared" ca="1" si="2"/>
        <v/>
      </c>
      <c r="U96" s="340">
        <f ca="1">IF('２個別表'!$BF96&gt;0,'２個別表'!$BF96,0)</f>
        <v>0</v>
      </c>
      <c r="V96" s="196">
        <f ca="1">IF('２個別表'!$BH96&lt;&gt;"",1,0)</f>
        <v>0</v>
      </c>
      <c r="W96" s="182">
        <f ca="1">IF(AND($Q96=1,$V96=1),'２個別表'!$CD96,0)</f>
        <v>0</v>
      </c>
      <c r="X96" s="195">
        <f t="shared" ca="1" si="29"/>
        <v>0</v>
      </c>
      <c r="Y96" s="196" t="str">
        <f ca="1">IF(1&lt;='２個別表'!$F96,'２個別表'!$BT96,"")</f>
        <v/>
      </c>
      <c r="Z96" s="196">
        <f ca="1">IF(1&lt;='２個別表'!$F96,'２個別表'!$CE96,0)</f>
        <v>0</v>
      </c>
      <c r="AA96" s="196">
        <f ca="1">IF(OR(0&lt;'２個別表'!$BX96,0&lt;SUM('２個別表'!$CA96:$CB96)),1,0)</f>
        <v>1</v>
      </c>
      <c r="AB96" s="183">
        <f ca="1">IF(1&lt;='２個別表'!$F96,'２個別表'!$BV96,0)</f>
        <v>0</v>
      </c>
      <c r="AC96" s="183" t="str">
        <f ca="1">IF('２個別表'!$BV96&gt;0,IF(AND('２個別表'!$BT96=1,'２個別表'!$CE96="控除不可"),'２個別表'!$BV96,IF(AND('２個別表'!$BT96=1,'２個別表'!$CE96="80%控除対象"),ROUNDUP('２個別表'!$BV96*102/110,0),IF(AND('２個別表'!$BT96=1,'２個別表'!$CE96="全額控除"),ROUNDUP('２個別表'!$BV96*100/110,0),IF(OR('２個別表'!$BT96=2,'２個別表'!$BT96=3),'２個別表'!$BV96,'２個別表'!$BV96)))),"")</f>
        <v/>
      </c>
      <c r="AD96" s="197" t="str">
        <f ca="1">IF('２個別表'!$U96=1,3,IF(AND('２個別表'!$U96=2,AND(19&lt;='２個別表'!$AM96,'２個別表'!$AM96&lt;=23)),2,IF(AND('２個別表'!$U96=2,OR(AND(1&lt;='２個別表'!$AM96,'２個別表'!$AM96&lt;=18),AND(24&lt;='２個別表'!$AM96,'２個別表'!$AM96&lt;=25))),1,"判定不能")))</f>
        <v>判定不能</v>
      </c>
      <c r="AE96" s="206">
        <f t="shared" ca="1" si="4"/>
        <v>0</v>
      </c>
      <c r="AF96" s="180" t="str">
        <f t="shared" ca="1" si="5"/>
        <v/>
      </c>
      <c r="AG96" s="183" t="str">
        <f ca="1">IF(AND($AD96=1,$U96&gt;0,$V96=1),ROUNDDOWN($AC96*1/2-'２個別表'!$CD96*1/2,0),"")</f>
        <v/>
      </c>
      <c r="AH96" s="183" t="str">
        <f t="shared" ca="1" si="30"/>
        <v/>
      </c>
      <c r="AI96" s="208" t="str">
        <f ca="1">IF(AND($AD96=1,$Q96=1),IF($AB96&gt;0,'２個別表'!$BV96-'２個別表'!$BX96-'２個別表'!$CD96-'２個別表'!$CA96-'２個別表'!$CB96-'２個別表'!$CC96,0),"")</f>
        <v/>
      </c>
      <c r="AJ96" s="198">
        <f t="shared" ca="1" si="7"/>
        <v>0</v>
      </c>
      <c r="AK96" s="194" t="str">
        <f ca="1">IF($AD96=1,IF('２個別表'!$AO96=1,1,IF('２個別表'!AO96="","",)),"")</f>
        <v/>
      </c>
      <c r="AL96" s="183" t="str">
        <f ca="1">IF($AJ96=1,IF($AK96=1,'２個別表'!BS96,""),"")</f>
        <v/>
      </c>
      <c r="AM96" s="180" t="str">
        <f t="shared" ca="1" si="8"/>
        <v/>
      </c>
      <c r="AN96" s="199" t="str">
        <f ca="1">IF($AJ96=1,IF($AK96=1,ROUNDDOWN('２個別表'!$BV96-'２個別表'!$BX96-'２個別表'!$CA96-'２個別表'!$CB96-'２個別表'!$CC96-'２個別表'!$CD96,0),""),"")</f>
        <v/>
      </c>
      <c r="AO96" s="198">
        <f t="shared" ca="1" si="0"/>
        <v>0</v>
      </c>
      <c r="AP96" s="194">
        <f t="shared" ca="1" si="9"/>
        <v>0</v>
      </c>
      <c r="AQ96" s="194">
        <f t="shared" ca="1" si="10"/>
        <v>0</v>
      </c>
      <c r="AR96" s="189">
        <f ca="1">IF('２個別表'!$AA96=1,1,0)</f>
        <v>0</v>
      </c>
      <c r="AS96" s="180" t="str">
        <f t="shared" ca="1" si="11"/>
        <v/>
      </c>
      <c r="AT96" s="180" t="str">
        <f t="shared" ca="1" si="12"/>
        <v/>
      </c>
      <c r="AU96" s="208" t="str">
        <f ca="1">IF($AD96=1,IF($AQ96=1,ROUNDDOWN('２個別表'!$BV96-'２個別表'!$BX96-'２個別表'!$CA96-'２個別表'!$CB96-'２個別表'!$CC96-'２個別表'!$CD96,0),""),"")</f>
        <v/>
      </c>
      <c r="AV96" s="350">
        <f t="shared" ca="1" si="13"/>
        <v>0</v>
      </c>
      <c r="AW96" s="360" t="str">
        <f t="shared" ca="1" si="14"/>
        <v>-</v>
      </c>
      <c r="AX96" s="206">
        <f ca="1">IF($AD96=2,IF('２個別表'!$BQ96=1,1,0),0)</f>
        <v>0</v>
      </c>
      <c r="AY96" s="189" t="str">
        <f t="shared" ca="1" si="15"/>
        <v/>
      </c>
      <c r="AZ96" s="368" t="str">
        <f ca="1">IF(AND($AD96=2,$AX96=1),'２個別表'!$BV96-('２個別表'!$BX96+'２個別表'!$CA96+'２個別表'!$CB96+'２個別表'!$CC96+'２個別表'!$CD96),"")</f>
        <v/>
      </c>
      <c r="BA96" s="206">
        <f ca="1">IF($AD96=2,IF('２個別表'!$BQ96&lt;&gt;1,1,0),0)</f>
        <v>0</v>
      </c>
      <c r="BB96" s="363">
        <f t="shared" ca="1" si="16"/>
        <v>0</v>
      </c>
      <c r="BC96" s="183" t="str">
        <f ca="1">IF(AND($AD96=2,$BA96=1),'２個別表'!$BR96,"")</f>
        <v/>
      </c>
      <c r="BD96" s="183" t="str">
        <f t="shared" ca="1" si="17"/>
        <v/>
      </c>
      <c r="BE96" s="183" t="str">
        <f ca="1">IF(AND($AD96=2,$BA96=1),'２個別表'!$BU96-('２個別表'!$BX96+'２個別表'!$CA96+'２個別表'!$CB96+'２個別表'!$CC96+'２個別表'!$CD96),"")</f>
        <v/>
      </c>
      <c r="BF96" s="183" t="str">
        <f ca="1">IF(AND($AD96=2,$BA96=1),'２個別表'!$CA96+'２個別表'!$CB96,"")</f>
        <v/>
      </c>
      <c r="BG96" s="365" t="str">
        <f ca="1">IF($BB96=1,IF(SUM('２個別表'!$BW96,'２個別表'!$CD96*0.5)&lt;='２個別表'!$BV96*0.5,"〇","×"),"")</f>
        <v/>
      </c>
      <c r="BH96" s="364">
        <f t="shared" ca="1" si="18"/>
        <v>0</v>
      </c>
      <c r="BI96" s="207" t="str">
        <f ca="1">IF($AD96=2,IF($AX96=1,IF('２個別表'!$AM96=23,"〇","×"),IF(OR('２個別表'!$AM96&lt;19,'２個別表'!$AM96&gt;23),"",IF($BH96&lt;='２個別表'!$BR96,"〇","×"))),"-")</f>
        <v>-</v>
      </c>
      <c r="BJ96" s="373" t="str">
        <f t="shared" ca="1" si="19"/>
        <v>-</v>
      </c>
      <c r="BK96" s="206">
        <f t="shared" ca="1" si="20"/>
        <v>0</v>
      </c>
      <c r="BL96" s="207" t="str">
        <f ca="1">IF($AD96=3,IF(1&lt;='２個別表'!$F96,IF('２個別表'!$U96=1,"〇","×"),""),"")</f>
        <v/>
      </c>
      <c r="BM96" s="185" t="str">
        <f ca="1">IF(AD96=3,IF(AND(OR('２個別表'!BD96="附帯施設",AND(1&lt;='２個別表'!AM96,'２個別表'!AM96&lt;=3)),'２個別表'!BK96&lt;&gt;"",'２個別表'!BL96&lt;&gt;""),1,IF(AND(OR('２個別表'!BD96="附帯施設",AND(1&lt;='２個別表'!AM96,'２個別表'!AM96&lt;=3)),OR('２個別表'!BK96="",'２個別表'!BL96="")),"×",0)),"")</f>
        <v/>
      </c>
      <c r="BN96" s="207" t="str">
        <f ca="1">IF($AD96=3,IF('２個別表'!$BV96&gt;=500000,"〇","×"),"")</f>
        <v/>
      </c>
      <c r="BO96" s="180" t="str">
        <f ca="1">IF(AD96=3,'２個別表'!BW96,"")</f>
        <v/>
      </c>
      <c r="BP96" s="180" t="str">
        <f ca="1">IF(AD96=3,IF(COUNTIF('２個別表'!$X$11:'２個別表'!X96,'２個別表'!X96)=1,BO96,SUMIF('２個別表'!$X$11:$X$239,'２個別表'!X96,$BO$11:$BO$239)),"")</f>
        <v/>
      </c>
      <c r="BQ96" s="189" t="str">
        <f t="shared" ca="1" si="31"/>
        <v/>
      </c>
      <c r="BR96" s="183" t="str">
        <f t="shared" ca="1" si="22"/>
        <v/>
      </c>
      <c r="BS96" s="427" t="str">
        <f ca="1">IF($AD96=3,'２個別表'!$BV96-('２個別表'!$BX96+'２個別表'!$CA96+'２個別表'!$CB96+'２個別表'!$CC96+'２個別表'!$CD96),"")</f>
        <v/>
      </c>
      <c r="BT96" s="430">
        <f t="shared" ca="1" si="32"/>
        <v>0</v>
      </c>
      <c r="BU96" s="424" t="str">
        <f t="shared" ca="1" si="23"/>
        <v/>
      </c>
    </row>
    <row r="97" spans="2:73" x14ac:dyDescent="0.15">
      <c r="B97" s="198">
        <f>'２個別表'!O97</f>
        <v>0</v>
      </c>
      <c r="C97" s="183" t="str">
        <f>'２個別表'!$P97</f>
        <v>石川県</v>
      </c>
      <c r="D97" s="183" t="str">
        <f ca="1">'２個別表'!$Q97</f>
        <v/>
      </c>
      <c r="E97" s="183" t="str">
        <f ca="1">'２個別表'!$R97</f>
        <v/>
      </c>
      <c r="F97" s="207" t="str">
        <f ca="1">'２個別表'!$U97</f>
        <v/>
      </c>
      <c r="G97" s="207" t="str">
        <f ca="1">IF($F97=1,IF(SUM(#REF!)=0,"×","〇"),"")</f>
        <v/>
      </c>
      <c r="H97" s="207" t="str">
        <f ca="1">IF('２個別表'!$U97=1,IF('２個別表'!$Y97=1,"〇","×"),IF(AND(2&lt;='２個別表'!$Y97,'２個別表'!$Y97&lt;=5),"〇","×"))</f>
        <v>×</v>
      </c>
      <c r="I97" s="207" t="str">
        <f t="shared" ca="1" si="28"/>
        <v>×</v>
      </c>
      <c r="J97" s="183" t="str">
        <f ca="1">'２個別表'!$X97</f>
        <v/>
      </c>
      <c r="K97" s="183">
        <f ca="1">'２個別表'!$AI97</f>
        <v>0</v>
      </c>
      <c r="L97" s="183" t="str">
        <f ca="1">IF('２個別表'!$AJ97=1,1,"")</f>
        <v/>
      </c>
      <c r="M97" s="183" t="str">
        <f ca="1">IF('２個別表'!$AJ97="","",IF('２個別表'!$AJ97=1,IF(OR('２個別表'!$AK97=1,'２個別表'!$AL97=1),"〇","×")))</f>
        <v/>
      </c>
      <c r="N97" s="180" t="str">
        <f ca="1">'２個別表'!AR97</f>
        <v/>
      </c>
      <c r="O97" s="196" t="str">
        <f ca="1">IF(1&lt;='２個別表'!$F97,IF(AND(1&lt;='２個別表'!$AM97,'２個別表'!$AM97&lt;=3),1,0),"")</f>
        <v/>
      </c>
      <c r="P97" s="207">
        <f ca="1">IF($O97=1,IF(AND('２個別表'!$BD97&lt;&gt;"",AND('２個別表'!$BG97&lt;&gt;1,'２個別表'!$BH97)),0,1),0)</f>
        <v>0</v>
      </c>
      <c r="Q97" s="196">
        <f ca="1">IF('２個別表'!$BD97&lt;&gt;"",1,0)</f>
        <v>0</v>
      </c>
      <c r="R97" s="196" t="str">
        <f ca="1">IF($Q97=1,IF('２個別表'!$BG97=1,1,0),"")</f>
        <v/>
      </c>
      <c r="S97" s="196" t="str">
        <f ca="1">IF($R97=1,IF('２個別表'!$BH97&lt;&gt;"","〇","×"),"")</f>
        <v/>
      </c>
      <c r="T97" s="196" t="str">
        <f t="shared" ca="1" si="2"/>
        <v/>
      </c>
      <c r="U97" s="340">
        <f ca="1">IF('２個別表'!$BF97&gt;0,'２個別表'!$BF97,0)</f>
        <v>0</v>
      </c>
      <c r="V97" s="196">
        <f ca="1">IF('２個別表'!$BH97&lt;&gt;"",1,0)</f>
        <v>0</v>
      </c>
      <c r="W97" s="182">
        <f ca="1">IF(AND($Q97=1,$V97=1),'２個別表'!$CD97,0)</f>
        <v>0</v>
      </c>
      <c r="X97" s="195">
        <f t="shared" ca="1" si="29"/>
        <v>0</v>
      </c>
      <c r="Y97" s="196" t="str">
        <f ca="1">IF(1&lt;='２個別表'!$F97,'２個別表'!$BT97,"")</f>
        <v/>
      </c>
      <c r="Z97" s="196">
        <f ca="1">IF(1&lt;='２個別表'!$F97,'２個別表'!$CE97,0)</f>
        <v>0</v>
      </c>
      <c r="AA97" s="196">
        <f ca="1">IF(OR(0&lt;'２個別表'!$BX97,0&lt;SUM('２個別表'!$CA97:$CB97)),1,0)</f>
        <v>1</v>
      </c>
      <c r="AB97" s="183">
        <f ca="1">IF(1&lt;='２個別表'!$F97,'２個別表'!$BV97,0)</f>
        <v>0</v>
      </c>
      <c r="AC97" s="183" t="str">
        <f ca="1">IF('２個別表'!$BV97&gt;0,IF(AND('２個別表'!$BT97=1,'２個別表'!$CE97="控除不可"),'２個別表'!$BV97,IF(AND('２個別表'!$BT97=1,'２個別表'!$CE97="80%控除対象"),ROUNDUP('２個別表'!$BV97*102/110,0),IF(AND('２個別表'!$BT97=1,'２個別表'!$CE97="全額控除"),ROUNDUP('２個別表'!$BV97*100/110,0),IF(OR('２個別表'!$BT97=2,'２個別表'!$BT97=3),'２個別表'!$BV97,'２個別表'!$BV97)))),"")</f>
        <v/>
      </c>
      <c r="AD97" s="197" t="str">
        <f ca="1">IF('２個別表'!$U97=1,3,IF(AND('２個別表'!$U97=2,AND(19&lt;='２個別表'!$AM97,'２個別表'!$AM97&lt;=23)),2,IF(AND('２個別表'!$U97=2,OR(AND(1&lt;='２個別表'!$AM97,'２個別表'!$AM97&lt;=18),AND(24&lt;='２個別表'!$AM97,'２個別表'!$AM97&lt;=25))),1,"判定不能")))</f>
        <v>判定不能</v>
      </c>
      <c r="AE97" s="206">
        <f t="shared" ca="1" si="4"/>
        <v>0</v>
      </c>
      <c r="AF97" s="180" t="str">
        <f t="shared" ca="1" si="5"/>
        <v/>
      </c>
      <c r="AG97" s="183" t="str">
        <f ca="1">IF(AND($AD97=1,$U97&gt;0,$V97=1),ROUNDDOWN($AC97*1/2-'２個別表'!$CD97*1/2,0),"")</f>
        <v/>
      </c>
      <c r="AH97" s="183" t="str">
        <f t="shared" ca="1" si="30"/>
        <v/>
      </c>
      <c r="AI97" s="208" t="str">
        <f ca="1">IF(AND($AD97=1,$Q97=1),IF($AB97&gt;0,'２個別表'!$BV97-'２個別表'!$BX97-'２個別表'!$CD97-'２個別表'!$CA97-'２個別表'!$CB97-'２個別表'!$CC97,0),"")</f>
        <v/>
      </c>
      <c r="AJ97" s="198">
        <f t="shared" ca="1" si="7"/>
        <v>0</v>
      </c>
      <c r="AK97" s="194" t="str">
        <f ca="1">IF($AD97=1,IF('２個別表'!$AO97=1,1,IF('２個別表'!AO97="","",)),"")</f>
        <v/>
      </c>
      <c r="AL97" s="183" t="str">
        <f ca="1">IF($AJ97=1,IF($AK97=1,'２個別表'!BS97,""),"")</f>
        <v/>
      </c>
      <c r="AM97" s="180" t="str">
        <f t="shared" ca="1" si="8"/>
        <v/>
      </c>
      <c r="AN97" s="199" t="str">
        <f ca="1">IF($AJ97=1,IF($AK97=1,ROUNDDOWN('２個別表'!$BV97-'２個別表'!$BX97-'２個別表'!$CA97-'２個別表'!$CB97-'２個別表'!$CC97-'２個別表'!$CD97,0),""),"")</f>
        <v/>
      </c>
      <c r="AO97" s="198">
        <f t="shared" ca="1" si="0"/>
        <v>0</v>
      </c>
      <c r="AP97" s="194">
        <f t="shared" ca="1" si="9"/>
        <v>0</v>
      </c>
      <c r="AQ97" s="194">
        <f t="shared" ca="1" si="10"/>
        <v>0</v>
      </c>
      <c r="AR97" s="189">
        <f ca="1">IF('２個別表'!$AA97=1,1,0)</f>
        <v>0</v>
      </c>
      <c r="AS97" s="180" t="str">
        <f t="shared" ca="1" si="11"/>
        <v/>
      </c>
      <c r="AT97" s="180" t="str">
        <f t="shared" ca="1" si="12"/>
        <v/>
      </c>
      <c r="AU97" s="208" t="str">
        <f ca="1">IF($AD97=1,IF($AQ97=1,ROUNDDOWN('２個別表'!$BV97-'２個別表'!$BX97-'２個別表'!$CA97-'２個別表'!$CB97-'２個別表'!$CC97-'２個別表'!$CD97,0),""),"")</f>
        <v/>
      </c>
      <c r="AV97" s="350">
        <f t="shared" ca="1" si="13"/>
        <v>0</v>
      </c>
      <c r="AW97" s="360" t="str">
        <f t="shared" ca="1" si="14"/>
        <v>-</v>
      </c>
      <c r="AX97" s="206">
        <f ca="1">IF($AD97=2,IF('２個別表'!$BQ97=1,1,0),0)</f>
        <v>0</v>
      </c>
      <c r="AY97" s="189" t="str">
        <f t="shared" ca="1" si="15"/>
        <v/>
      </c>
      <c r="AZ97" s="368" t="str">
        <f ca="1">IF(AND($AD97=2,$AX97=1),'２個別表'!$BV97-('２個別表'!$BX97+'２個別表'!$CA97+'２個別表'!$CB97+'２個別表'!$CC97+'２個別表'!$CD97),"")</f>
        <v/>
      </c>
      <c r="BA97" s="206">
        <f ca="1">IF($AD97=2,IF('２個別表'!$BQ97&lt;&gt;1,1,0),0)</f>
        <v>0</v>
      </c>
      <c r="BB97" s="363">
        <f t="shared" ca="1" si="16"/>
        <v>0</v>
      </c>
      <c r="BC97" s="183" t="str">
        <f ca="1">IF(AND($AD97=2,$BA97=1),'２個別表'!$BR97,"")</f>
        <v/>
      </c>
      <c r="BD97" s="183" t="str">
        <f t="shared" ca="1" si="17"/>
        <v/>
      </c>
      <c r="BE97" s="183" t="str">
        <f ca="1">IF(AND($AD97=2,$BA97=1),'２個別表'!$BU97-('２個別表'!$BX97+'２個別表'!$CA97+'２個別表'!$CB97+'２個別表'!$CC97+'２個別表'!$CD97),"")</f>
        <v/>
      </c>
      <c r="BF97" s="183" t="str">
        <f ca="1">IF(AND($AD97=2,$BA97=1),'２個別表'!$CA97+'２個別表'!$CB97,"")</f>
        <v/>
      </c>
      <c r="BG97" s="365" t="str">
        <f ca="1">IF($BB97=1,IF(SUM('２個別表'!$BW97,'２個別表'!$CD97*0.5)&lt;='２個別表'!$BV97*0.5,"〇","×"),"")</f>
        <v/>
      </c>
      <c r="BH97" s="364">
        <f t="shared" ca="1" si="18"/>
        <v>0</v>
      </c>
      <c r="BI97" s="207" t="str">
        <f ca="1">IF($AD97=2,IF($AX97=1,IF('２個別表'!$AM97=23,"〇","×"),IF(OR('２個別表'!$AM97&lt;19,'２個別表'!$AM97&gt;23),"",IF($BH97&lt;='２個別表'!$BR97,"〇","×"))),"-")</f>
        <v>-</v>
      </c>
      <c r="BJ97" s="373" t="str">
        <f t="shared" ca="1" si="19"/>
        <v>-</v>
      </c>
      <c r="BK97" s="206">
        <f t="shared" ca="1" si="20"/>
        <v>0</v>
      </c>
      <c r="BL97" s="207" t="str">
        <f ca="1">IF($AD97=3,IF(1&lt;='２個別表'!$F97,IF('２個別表'!$U97=1,"〇","×"),""),"")</f>
        <v/>
      </c>
      <c r="BM97" s="185" t="str">
        <f ca="1">IF(AD97=3,IF(AND(OR('２個別表'!BD97="附帯施設",AND(1&lt;='２個別表'!AM97,'２個別表'!AM97&lt;=3)),'２個別表'!BK97&lt;&gt;"",'２個別表'!BL97&lt;&gt;""),1,IF(AND(OR('２個別表'!BD97="附帯施設",AND(1&lt;='２個別表'!AM97,'２個別表'!AM97&lt;=3)),OR('２個別表'!BK97="",'２個別表'!BL97="")),"×",0)),"")</f>
        <v/>
      </c>
      <c r="BN97" s="207" t="str">
        <f ca="1">IF($AD97=3,IF('２個別表'!$BV97&gt;=500000,"〇","×"),"")</f>
        <v/>
      </c>
      <c r="BO97" s="180" t="str">
        <f ca="1">IF(AD97=3,'２個別表'!BW97,"")</f>
        <v/>
      </c>
      <c r="BP97" s="180" t="str">
        <f ca="1">IF(AD97=3,IF(COUNTIF('２個別表'!$X$11:'２個別表'!X97,'２個別表'!X97)=1,BO97,SUMIF('２個別表'!$X$11:$X$239,'２個別表'!X97,$BO$11:$BO$239)),"")</f>
        <v/>
      </c>
      <c r="BQ97" s="189" t="str">
        <f t="shared" ca="1" si="31"/>
        <v/>
      </c>
      <c r="BR97" s="183" t="str">
        <f t="shared" ca="1" si="22"/>
        <v/>
      </c>
      <c r="BS97" s="427" t="str">
        <f ca="1">IF($AD97=3,'２個別表'!$BV97-('２個別表'!$BX97+'２個別表'!$CA97+'２個別表'!$CB97+'２個別表'!$CC97+'２個別表'!$CD97),"")</f>
        <v/>
      </c>
      <c r="BT97" s="430">
        <f t="shared" ca="1" si="32"/>
        <v>0</v>
      </c>
      <c r="BU97" s="424" t="str">
        <f t="shared" ca="1" si="23"/>
        <v/>
      </c>
    </row>
    <row r="98" spans="2:73" x14ac:dyDescent="0.15">
      <c r="B98" s="198">
        <f>'２個別表'!O98</f>
        <v>0</v>
      </c>
      <c r="C98" s="183" t="str">
        <f>'２個別表'!$P98</f>
        <v>石川県</v>
      </c>
      <c r="D98" s="183" t="str">
        <f ca="1">'２個別表'!$Q98</f>
        <v/>
      </c>
      <c r="E98" s="183" t="str">
        <f ca="1">'２個別表'!$R98</f>
        <v/>
      </c>
      <c r="F98" s="207" t="str">
        <f ca="1">'２個別表'!$U98</f>
        <v/>
      </c>
      <c r="G98" s="207" t="str">
        <f ca="1">IF($F98=1,IF(SUM(#REF!)=0,"×","〇"),"")</f>
        <v/>
      </c>
      <c r="H98" s="207" t="str">
        <f ca="1">IF('２個別表'!$U98=1,IF('２個別表'!$Y98=1,"〇","×"),IF(AND(2&lt;='２個別表'!$Y98,'２個別表'!$Y98&lt;=5),"〇","×"))</f>
        <v>×</v>
      </c>
      <c r="I98" s="207" t="str">
        <f t="shared" ca="1" si="28"/>
        <v>×</v>
      </c>
      <c r="J98" s="183" t="str">
        <f ca="1">'２個別表'!$X98</f>
        <v/>
      </c>
      <c r="K98" s="183">
        <f ca="1">'２個別表'!$AI98</f>
        <v>0</v>
      </c>
      <c r="L98" s="183" t="str">
        <f ca="1">IF('２個別表'!$AJ98=1,1,"")</f>
        <v/>
      </c>
      <c r="M98" s="183" t="str">
        <f ca="1">IF('２個別表'!$AJ98="","",IF('２個別表'!$AJ98=1,IF(OR('２個別表'!$AK98=1,'２個別表'!$AL98=1),"〇","×")))</f>
        <v/>
      </c>
      <c r="N98" s="180" t="str">
        <f ca="1">'２個別表'!AR98</f>
        <v/>
      </c>
      <c r="O98" s="196" t="str">
        <f ca="1">IF(1&lt;='２個別表'!$F98,IF(AND(1&lt;='２個別表'!$AM98,'２個別表'!$AM98&lt;=3),1,0),"")</f>
        <v/>
      </c>
      <c r="P98" s="207">
        <f ca="1">IF($O98=1,IF(AND('２個別表'!$BD98&lt;&gt;"",AND('２個別表'!$BG98&lt;&gt;1,'２個別表'!$BH98)),0,1),0)</f>
        <v>0</v>
      </c>
      <c r="Q98" s="196">
        <f ca="1">IF('２個別表'!$BD98&lt;&gt;"",1,0)</f>
        <v>0</v>
      </c>
      <c r="R98" s="196" t="str">
        <f ca="1">IF($Q98=1,IF('２個別表'!$BG98=1,1,0),"")</f>
        <v/>
      </c>
      <c r="S98" s="196" t="str">
        <f ca="1">IF($R98=1,IF('２個別表'!$BH98&lt;&gt;"","〇","×"),"")</f>
        <v/>
      </c>
      <c r="T98" s="196" t="str">
        <f t="shared" ca="1" si="2"/>
        <v/>
      </c>
      <c r="U98" s="340">
        <f ca="1">IF('２個別表'!$BF98&gt;0,'２個別表'!$BF98,0)</f>
        <v>0</v>
      </c>
      <c r="V98" s="196">
        <f ca="1">IF('２個別表'!$BH98&lt;&gt;"",1,0)</f>
        <v>0</v>
      </c>
      <c r="W98" s="182">
        <f ca="1">IF(AND($Q98=1,$V98=1),'２個別表'!$CD98,0)</f>
        <v>0</v>
      </c>
      <c r="X98" s="195">
        <f t="shared" ca="1" si="29"/>
        <v>0</v>
      </c>
      <c r="Y98" s="196" t="str">
        <f ca="1">IF(1&lt;='２個別表'!$F98,'２個別表'!$BT98,"")</f>
        <v/>
      </c>
      <c r="Z98" s="196">
        <f ca="1">IF(1&lt;='２個別表'!$F98,'２個別表'!$CE98,0)</f>
        <v>0</v>
      </c>
      <c r="AA98" s="196">
        <f ca="1">IF(OR(0&lt;'２個別表'!$BX98,0&lt;SUM('２個別表'!$CA98:$CB98)),1,0)</f>
        <v>1</v>
      </c>
      <c r="AB98" s="183">
        <f ca="1">IF(1&lt;='２個別表'!$F98,'２個別表'!$BV98,0)</f>
        <v>0</v>
      </c>
      <c r="AC98" s="183" t="str">
        <f ca="1">IF('２個別表'!$BV98&gt;0,IF(AND('２個別表'!$BT98=1,'２個別表'!$CE98="控除不可"),'２個別表'!$BV98,IF(AND('２個別表'!$BT98=1,'２個別表'!$CE98="80%控除対象"),ROUNDUP('２個別表'!$BV98*102/110,0),IF(AND('２個別表'!$BT98=1,'２個別表'!$CE98="全額控除"),ROUNDUP('２個別表'!$BV98*100/110,0),IF(OR('２個別表'!$BT98=2,'２個別表'!$BT98=3),'２個別表'!$BV98,'２個別表'!$BV98)))),"")</f>
        <v/>
      </c>
      <c r="AD98" s="197" t="str">
        <f ca="1">IF('２個別表'!$U98=1,3,IF(AND('２個別表'!$U98=2,AND(19&lt;='２個別表'!$AM98,'２個別表'!$AM98&lt;=23)),2,IF(AND('２個別表'!$U98=2,OR(AND(1&lt;='２個別表'!$AM98,'２個別表'!$AM98&lt;=18),AND(24&lt;='２個別表'!$AM98,'２個別表'!$AM98&lt;=25))),1,"判定不能")))</f>
        <v>判定不能</v>
      </c>
      <c r="AE98" s="206">
        <f t="shared" ca="1" si="4"/>
        <v>0</v>
      </c>
      <c r="AF98" s="180" t="str">
        <f t="shared" ca="1" si="5"/>
        <v/>
      </c>
      <c r="AG98" s="183" t="str">
        <f ca="1">IF(AND($AD98=1,$U98&gt;0,$V98=1),ROUNDDOWN($AC98*1/2-'２個別表'!$CD98*1/2,0),"")</f>
        <v/>
      </c>
      <c r="AH98" s="183" t="str">
        <f t="shared" ca="1" si="30"/>
        <v/>
      </c>
      <c r="AI98" s="208" t="str">
        <f ca="1">IF(AND($AD98=1,$Q98=1),IF($AB98&gt;0,'２個別表'!$BV98-'２個別表'!$BX98-'２個別表'!$CD98-'２個別表'!$CA98-'２個別表'!$CB98-'２個別表'!$CC98,0),"")</f>
        <v/>
      </c>
      <c r="AJ98" s="198">
        <f t="shared" ca="1" si="7"/>
        <v>0</v>
      </c>
      <c r="AK98" s="194" t="str">
        <f ca="1">IF($AD98=1,IF('２個別表'!$AO98=1,1,IF('２個別表'!AO98="","",)),"")</f>
        <v/>
      </c>
      <c r="AL98" s="183" t="str">
        <f ca="1">IF($AJ98=1,IF($AK98=1,'２個別表'!BS98,""),"")</f>
        <v/>
      </c>
      <c r="AM98" s="180" t="str">
        <f t="shared" ca="1" si="8"/>
        <v/>
      </c>
      <c r="AN98" s="199" t="str">
        <f ca="1">IF($AJ98=1,IF($AK98=1,ROUNDDOWN('２個別表'!$BV98-'２個別表'!$BX98-'２個別表'!$CA98-'２個別表'!$CB98-'２個別表'!$CC98-'２個別表'!$CD98,0),""),"")</f>
        <v/>
      </c>
      <c r="AO98" s="198">
        <f t="shared" ca="1" si="0"/>
        <v>0</v>
      </c>
      <c r="AP98" s="194">
        <f t="shared" ca="1" si="9"/>
        <v>0</v>
      </c>
      <c r="AQ98" s="194">
        <f t="shared" ca="1" si="10"/>
        <v>0</v>
      </c>
      <c r="AR98" s="189">
        <f ca="1">IF('２個別表'!$AA98=1,1,0)</f>
        <v>0</v>
      </c>
      <c r="AS98" s="180" t="str">
        <f t="shared" ca="1" si="11"/>
        <v/>
      </c>
      <c r="AT98" s="180" t="str">
        <f t="shared" ca="1" si="12"/>
        <v/>
      </c>
      <c r="AU98" s="208" t="str">
        <f ca="1">IF($AD98=1,IF($AQ98=1,ROUNDDOWN('２個別表'!$BV98-'２個別表'!$BX98-'２個別表'!$CA98-'２個別表'!$CB98-'２個別表'!$CC98-'２個別表'!$CD98,0),""),"")</f>
        <v/>
      </c>
      <c r="AV98" s="350">
        <f t="shared" ca="1" si="13"/>
        <v>0</v>
      </c>
      <c r="AW98" s="360" t="str">
        <f t="shared" ca="1" si="14"/>
        <v>-</v>
      </c>
      <c r="AX98" s="206">
        <f ca="1">IF($AD98=2,IF('２個別表'!$BQ98=1,1,0),0)</f>
        <v>0</v>
      </c>
      <c r="AY98" s="189" t="str">
        <f t="shared" ca="1" si="15"/>
        <v/>
      </c>
      <c r="AZ98" s="368" t="str">
        <f ca="1">IF(AND($AD98=2,$AX98=1),'２個別表'!$BV98-('２個別表'!$BX98+'２個別表'!$CA98+'２個別表'!$CB98+'２個別表'!$CC98+'２個別表'!$CD98),"")</f>
        <v/>
      </c>
      <c r="BA98" s="206">
        <f ca="1">IF($AD98=2,IF('２個別表'!$BQ98&lt;&gt;1,1,0),0)</f>
        <v>0</v>
      </c>
      <c r="BB98" s="363">
        <f t="shared" ca="1" si="16"/>
        <v>0</v>
      </c>
      <c r="BC98" s="183" t="str">
        <f ca="1">IF(AND($AD98=2,$BA98=1),'２個別表'!$BR98,"")</f>
        <v/>
      </c>
      <c r="BD98" s="183" t="str">
        <f t="shared" ca="1" si="17"/>
        <v/>
      </c>
      <c r="BE98" s="183" t="str">
        <f ca="1">IF(AND($AD98=2,$BA98=1),'２個別表'!$BU98-('２個別表'!$BX98+'２個別表'!$CA98+'２個別表'!$CB98+'２個別表'!$CC98+'２個別表'!$CD98),"")</f>
        <v/>
      </c>
      <c r="BF98" s="183" t="str">
        <f ca="1">IF(AND($AD98=2,$BA98=1),'２個別表'!$CA98+'２個別表'!$CB98,"")</f>
        <v/>
      </c>
      <c r="BG98" s="365" t="str">
        <f ca="1">IF($BB98=1,IF(SUM('２個別表'!$BW98,'２個別表'!$CD98*0.5)&lt;='２個別表'!$BV98*0.5,"〇","×"),"")</f>
        <v/>
      </c>
      <c r="BH98" s="364">
        <f t="shared" ca="1" si="18"/>
        <v>0</v>
      </c>
      <c r="BI98" s="207" t="str">
        <f ca="1">IF($AD98=2,IF($AX98=1,IF('２個別表'!$AM98=23,"〇","×"),IF(OR('２個別表'!$AM98&lt;19,'２個別表'!$AM98&gt;23),"",IF($BH98&lt;='２個別表'!$BR98,"〇","×"))),"-")</f>
        <v>-</v>
      </c>
      <c r="BJ98" s="373" t="str">
        <f t="shared" ca="1" si="19"/>
        <v>-</v>
      </c>
      <c r="BK98" s="206">
        <f t="shared" ca="1" si="20"/>
        <v>0</v>
      </c>
      <c r="BL98" s="207" t="str">
        <f ca="1">IF($AD98=3,IF(1&lt;='２個別表'!$F98,IF('２個別表'!$U98=1,"〇","×"),""),"")</f>
        <v/>
      </c>
      <c r="BM98" s="185" t="str">
        <f ca="1">IF(AD98=3,IF(AND(OR('２個別表'!BD98="附帯施設",AND(1&lt;='２個別表'!AM98,'２個別表'!AM98&lt;=3)),'２個別表'!BK98&lt;&gt;"",'２個別表'!BL98&lt;&gt;""),1,IF(AND(OR('２個別表'!BD98="附帯施設",AND(1&lt;='２個別表'!AM98,'２個別表'!AM98&lt;=3)),OR('２個別表'!BK98="",'２個別表'!BL98="")),"×",0)),"")</f>
        <v/>
      </c>
      <c r="BN98" s="207" t="str">
        <f ca="1">IF($AD98=3,IF('２個別表'!$BV98&gt;=500000,"〇","×"),"")</f>
        <v/>
      </c>
      <c r="BO98" s="180" t="str">
        <f ca="1">IF(AD98=3,'２個別表'!BW98,"")</f>
        <v/>
      </c>
      <c r="BP98" s="180" t="str">
        <f ca="1">IF(AD98=3,IF(COUNTIF('２個別表'!$X$11:'２個別表'!X98,'２個別表'!X98)=1,BO98,SUMIF('２個別表'!$X$11:$X$239,'２個別表'!X98,$BO$11:$BO$239)),"")</f>
        <v/>
      </c>
      <c r="BQ98" s="189" t="str">
        <f t="shared" ca="1" si="31"/>
        <v/>
      </c>
      <c r="BR98" s="183" t="str">
        <f t="shared" ca="1" si="22"/>
        <v/>
      </c>
      <c r="BS98" s="427" t="str">
        <f ca="1">IF($AD98=3,'２個別表'!$BV98-('２個別表'!$BX98+'２個別表'!$CA98+'２個別表'!$CB98+'２個別表'!$CC98+'２個別表'!$CD98),"")</f>
        <v/>
      </c>
      <c r="BT98" s="430">
        <f t="shared" ca="1" si="32"/>
        <v>0</v>
      </c>
      <c r="BU98" s="424" t="str">
        <f t="shared" ca="1" si="23"/>
        <v/>
      </c>
    </row>
    <row r="99" spans="2:73" x14ac:dyDescent="0.15">
      <c r="B99" s="198">
        <f>'２個別表'!O99</f>
        <v>0</v>
      </c>
      <c r="C99" s="183" t="str">
        <f>'２個別表'!$P99</f>
        <v>石川県</v>
      </c>
      <c r="D99" s="183" t="str">
        <f ca="1">'２個別表'!$Q99</f>
        <v/>
      </c>
      <c r="E99" s="183" t="str">
        <f ca="1">'２個別表'!$R99</f>
        <v/>
      </c>
      <c r="F99" s="207" t="str">
        <f ca="1">'２個別表'!$U99</f>
        <v/>
      </c>
      <c r="G99" s="207" t="str">
        <f ca="1">IF($F99=1,IF(SUM(#REF!)=0,"×","〇"),"")</f>
        <v/>
      </c>
      <c r="H99" s="207" t="str">
        <f ca="1">IF('２個別表'!$U99=1,IF('２個別表'!$Y99=1,"〇","×"),IF(AND(2&lt;='２個別表'!$Y99,'２個別表'!$Y99&lt;=5),"〇","×"))</f>
        <v>×</v>
      </c>
      <c r="I99" s="207" t="str">
        <f t="shared" ca="1" si="28"/>
        <v>×</v>
      </c>
      <c r="J99" s="183" t="str">
        <f ca="1">'２個別表'!$X99</f>
        <v/>
      </c>
      <c r="K99" s="183">
        <f ca="1">'２個別表'!$AI99</f>
        <v>0</v>
      </c>
      <c r="L99" s="183" t="str">
        <f ca="1">IF('２個別表'!$AJ99=1,1,"")</f>
        <v/>
      </c>
      <c r="M99" s="183" t="str">
        <f ca="1">IF('２個別表'!$AJ99="","",IF('２個別表'!$AJ99=1,IF(OR('２個別表'!$AK99=1,'２個別表'!$AL99=1),"〇","×")))</f>
        <v/>
      </c>
      <c r="N99" s="180" t="str">
        <f ca="1">'２個別表'!AR99</f>
        <v/>
      </c>
      <c r="O99" s="196" t="str">
        <f ca="1">IF(1&lt;='２個別表'!$F99,IF(AND(1&lt;='２個別表'!$AM99,'２個別表'!$AM99&lt;=3),1,0),"")</f>
        <v/>
      </c>
      <c r="P99" s="207">
        <f ca="1">IF($O99=1,IF(AND('２個別表'!$BD99&lt;&gt;"",AND('２個別表'!$BG99&lt;&gt;1,'２個別表'!$BH99)),0,1),0)</f>
        <v>0</v>
      </c>
      <c r="Q99" s="196">
        <f ca="1">IF('２個別表'!$BD99&lt;&gt;"",1,0)</f>
        <v>0</v>
      </c>
      <c r="R99" s="196" t="str">
        <f ca="1">IF($Q99=1,IF('２個別表'!$BG99=1,1,0),"")</f>
        <v/>
      </c>
      <c r="S99" s="196" t="str">
        <f ca="1">IF($R99=1,IF('２個別表'!$BH99&lt;&gt;"","〇","×"),"")</f>
        <v/>
      </c>
      <c r="T99" s="196" t="str">
        <f t="shared" ca="1" si="2"/>
        <v/>
      </c>
      <c r="U99" s="340">
        <f ca="1">IF('２個別表'!$BF99&gt;0,'２個別表'!$BF99,0)</f>
        <v>0</v>
      </c>
      <c r="V99" s="196">
        <f ca="1">IF('２個別表'!$BH99&lt;&gt;"",1,0)</f>
        <v>0</v>
      </c>
      <c r="W99" s="182">
        <f ca="1">IF(AND($Q99=1,$V99=1),'２個別表'!$CD99,0)</f>
        <v>0</v>
      </c>
      <c r="X99" s="195">
        <f t="shared" ca="1" si="29"/>
        <v>0</v>
      </c>
      <c r="Y99" s="196" t="str">
        <f ca="1">IF(1&lt;='２個別表'!$F99,'２個別表'!$BT99,"")</f>
        <v/>
      </c>
      <c r="Z99" s="196">
        <f ca="1">IF(1&lt;='２個別表'!$F99,'２個別表'!$CE99,0)</f>
        <v>0</v>
      </c>
      <c r="AA99" s="196">
        <f ca="1">IF(OR(0&lt;'２個別表'!$BX99,0&lt;SUM('２個別表'!$CA99:$CB99)),1,0)</f>
        <v>1</v>
      </c>
      <c r="AB99" s="183">
        <f ca="1">IF(1&lt;='２個別表'!$F99,'２個別表'!$BV99,0)</f>
        <v>0</v>
      </c>
      <c r="AC99" s="183" t="str">
        <f ca="1">IF('２個別表'!$BV99&gt;0,IF(AND('２個別表'!$BT99=1,'２個別表'!$CE99="控除不可"),'２個別表'!$BV99,IF(AND('２個別表'!$BT99=1,'２個別表'!$CE99="80%控除対象"),ROUNDUP('２個別表'!$BV99*102/110,0),IF(AND('２個別表'!$BT99=1,'２個別表'!$CE99="全額控除"),ROUNDUP('２個別表'!$BV99*100/110,0),IF(OR('２個別表'!$BT99=2,'２個別表'!$BT99=3),'２個別表'!$BV99,'２個別表'!$BV99)))),"")</f>
        <v/>
      </c>
      <c r="AD99" s="197" t="str">
        <f ca="1">IF('２個別表'!$U99=1,3,IF(AND('２個別表'!$U99=2,AND(19&lt;='２個別表'!$AM99,'２個別表'!$AM99&lt;=23)),2,IF(AND('２個別表'!$U99=2,OR(AND(1&lt;='２個別表'!$AM99,'２個別表'!$AM99&lt;=18),AND(24&lt;='２個別表'!$AM99,'２個別表'!$AM99&lt;=25))),1,"判定不能")))</f>
        <v>判定不能</v>
      </c>
      <c r="AE99" s="206">
        <f t="shared" ca="1" si="4"/>
        <v>0</v>
      </c>
      <c r="AF99" s="180" t="str">
        <f t="shared" ca="1" si="5"/>
        <v/>
      </c>
      <c r="AG99" s="183" t="str">
        <f ca="1">IF(AND($AD99=1,$U99&gt;0,$V99=1),ROUNDDOWN($AC99*1/2-'２個別表'!$CD99*1/2,0),"")</f>
        <v/>
      </c>
      <c r="AH99" s="183" t="str">
        <f t="shared" ca="1" si="30"/>
        <v/>
      </c>
      <c r="AI99" s="208" t="str">
        <f ca="1">IF(AND($AD99=1,$Q99=1),IF($AB99&gt;0,'２個別表'!$BV99-'２個別表'!$BX99-'２個別表'!$CD99-'２個別表'!$CA99-'２個別表'!$CB99-'２個別表'!$CC99,0),"")</f>
        <v/>
      </c>
      <c r="AJ99" s="198">
        <f t="shared" ca="1" si="7"/>
        <v>0</v>
      </c>
      <c r="AK99" s="194" t="str">
        <f ca="1">IF($AD99=1,IF('２個別表'!$AO99=1,1,IF('２個別表'!AO99="","",)),"")</f>
        <v/>
      </c>
      <c r="AL99" s="183" t="str">
        <f ca="1">IF($AJ99=1,IF($AK99=1,'２個別表'!BS99,""),"")</f>
        <v/>
      </c>
      <c r="AM99" s="180" t="str">
        <f t="shared" ca="1" si="8"/>
        <v/>
      </c>
      <c r="AN99" s="199" t="str">
        <f ca="1">IF($AJ99=1,IF($AK99=1,ROUNDDOWN('２個別表'!$BV99-'２個別表'!$BX99-'２個別表'!$CA99-'２個別表'!$CB99-'２個別表'!$CC99-'２個別表'!$CD99,0),""),"")</f>
        <v/>
      </c>
      <c r="AO99" s="198">
        <f t="shared" ca="1" si="0"/>
        <v>0</v>
      </c>
      <c r="AP99" s="194">
        <f t="shared" ca="1" si="9"/>
        <v>0</v>
      </c>
      <c r="AQ99" s="194">
        <f t="shared" ca="1" si="10"/>
        <v>0</v>
      </c>
      <c r="AR99" s="189">
        <f ca="1">IF('２個別表'!$AA99=1,1,0)</f>
        <v>0</v>
      </c>
      <c r="AS99" s="180" t="str">
        <f t="shared" ca="1" si="11"/>
        <v/>
      </c>
      <c r="AT99" s="180" t="str">
        <f t="shared" ca="1" si="12"/>
        <v/>
      </c>
      <c r="AU99" s="208" t="str">
        <f ca="1">IF($AD99=1,IF($AQ99=1,ROUNDDOWN('２個別表'!$BV99-'２個別表'!$BX99-'２個別表'!$CA99-'２個別表'!$CB99-'２個別表'!$CC99-'２個別表'!$CD99,0),""),"")</f>
        <v/>
      </c>
      <c r="AV99" s="350">
        <f t="shared" ca="1" si="13"/>
        <v>0</v>
      </c>
      <c r="AW99" s="360" t="str">
        <f t="shared" ca="1" si="14"/>
        <v>-</v>
      </c>
      <c r="AX99" s="206">
        <f ca="1">IF($AD99=2,IF('２個別表'!$BQ99=1,1,0),0)</f>
        <v>0</v>
      </c>
      <c r="AY99" s="189" t="str">
        <f t="shared" ca="1" si="15"/>
        <v/>
      </c>
      <c r="AZ99" s="368" t="str">
        <f ca="1">IF(AND($AD99=2,$AX99=1),'２個別表'!$BV99-('２個別表'!$BX99+'２個別表'!$CA99+'２個別表'!$CB99+'２個別表'!$CC99+'２個別表'!$CD99),"")</f>
        <v/>
      </c>
      <c r="BA99" s="206">
        <f ca="1">IF($AD99=2,IF('２個別表'!$BQ99&lt;&gt;1,1,0),0)</f>
        <v>0</v>
      </c>
      <c r="BB99" s="363">
        <f t="shared" ca="1" si="16"/>
        <v>0</v>
      </c>
      <c r="BC99" s="183" t="str">
        <f ca="1">IF(AND($AD99=2,$BA99=1),'２個別表'!$BR99,"")</f>
        <v/>
      </c>
      <c r="BD99" s="183" t="str">
        <f t="shared" ca="1" si="17"/>
        <v/>
      </c>
      <c r="BE99" s="183" t="str">
        <f ca="1">IF(AND($AD99=2,$BA99=1),'２個別表'!$BU99-('２個別表'!$BX99+'２個別表'!$CA99+'２個別表'!$CB99+'２個別表'!$CC99+'２個別表'!$CD99),"")</f>
        <v/>
      </c>
      <c r="BF99" s="183" t="str">
        <f ca="1">IF(AND($AD99=2,$BA99=1),'２個別表'!$CA99+'２個別表'!$CB99,"")</f>
        <v/>
      </c>
      <c r="BG99" s="365" t="str">
        <f ca="1">IF($BB99=1,IF(SUM('２個別表'!$BW99,'２個別表'!$CD99*0.5)&lt;='２個別表'!$BV99*0.5,"〇","×"),"")</f>
        <v/>
      </c>
      <c r="BH99" s="364">
        <f t="shared" ca="1" si="18"/>
        <v>0</v>
      </c>
      <c r="BI99" s="207" t="str">
        <f ca="1">IF($AD99=2,IF($AX99=1,IF('２個別表'!$AM99=23,"〇","×"),IF(OR('２個別表'!$AM99&lt;19,'２個別表'!$AM99&gt;23),"",IF($BH99&lt;='２個別表'!$BR99,"〇","×"))),"-")</f>
        <v>-</v>
      </c>
      <c r="BJ99" s="373" t="str">
        <f t="shared" ca="1" si="19"/>
        <v>-</v>
      </c>
      <c r="BK99" s="206">
        <f t="shared" ca="1" si="20"/>
        <v>0</v>
      </c>
      <c r="BL99" s="207" t="str">
        <f ca="1">IF($AD99=3,IF(1&lt;='２個別表'!$F99,IF('２個別表'!$U99=1,"〇","×"),""),"")</f>
        <v/>
      </c>
      <c r="BM99" s="185" t="str">
        <f ca="1">IF(AD99=3,IF(AND(OR('２個別表'!BD99="附帯施設",AND(1&lt;='２個別表'!AM99,'２個別表'!AM99&lt;=3)),'２個別表'!BK99&lt;&gt;"",'２個別表'!BL99&lt;&gt;""),1,IF(AND(OR('２個別表'!BD99="附帯施設",AND(1&lt;='２個別表'!AM99,'２個別表'!AM99&lt;=3)),OR('２個別表'!BK99="",'２個別表'!BL99="")),"×",0)),"")</f>
        <v/>
      </c>
      <c r="BN99" s="207" t="str">
        <f ca="1">IF($AD99=3,IF('２個別表'!$BV99&gt;=500000,"〇","×"),"")</f>
        <v/>
      </c>
      <c r="BO99" s="180" t="str">
        <f ca="1">IF(AD99=3,'２個別表'!BW99,"")</f>
        <v/>
      </c>
      <c r="BP99" s="180" t="str">
        <f ca="1">IF(AD99=3,IF(COUNTIF('２個別表'!$X$11:'２個別表'!X99,'２個別表'!X99)=1,BO99,SUMIF('２個別表'!$X$11:$X$239,'２個別表'!X99,$BO$11:$BO$239)),"")</f>
        <v/>
      </c>
      <c r="BQ99" s="189" t="str">
        <f t="shared" ca="1" si="31"/>
        <v/>
      </c>
      <c r="BR99" s="183" t="str">
        <f t="shared" ca="1" si="22"/>
        <v/>
      </c>
      <c r="BS99" s="427" t="str">
        <f ca="1">IF($AD99=3,'２個別表'!$BV99-('２個別表'!$BX99+'２個別表'!$CA99+'２個別表'!$CB99+'２個別表'!$CC99+'２個別表'!$CD99),"")</f>
        <v/>
      </c>
      <c r="BT99" s="430">
        <f t="shared" ca="1" si="32"/>
        <v>0</v>
      </c>
      <c r="BU99" s="424" t="str">
        <f t="shared" ca="1" si="23"/>
        <v/>
      </c>
    </row>
    <row r="100" spans="2:73" x14ac:dyDescent="0.15">
      <c r="B100" s="198">
        <f>'２個別表'!O100</f>
        <v>0</v>
      </c>
      <c r="C100" s="183" t="str">
        <f>'２個別表'!$P100</f>
        <v>石川県</v>
      </c>
      <c r="D100" s="183" t="str">
        <f ca="1">'２個別表'!$Q100</f>
        <v/>
      </c>
      <c r="E100" s="183" t="str">
        <f ca="1">'２個別表'!$R100</f>
        <v/>
      </c>
      <c r="F100" s="207" t="str">
        <f ca="1">'２個別表'!$U100</f>
        <v/>
      </c>
      <c r="G100" s="207" t="str">
        <f ca="1">IF($F100=1,IF(SUM(#REF!)=0,"×","〇"),"")</f>
        <v/>
      </c>
      <c r="H100" s="207" t="str">
        <f ca="1">IF('２個別表'!$U100=1,IF('２個別表'!$Y100=1,"〇","×"),IF(AND(2&lt;='２個別表'!$Y100,'２個別表'!$Y100&lt;=5),"〇","×"))</f>
        <v>×</v>
      </c>
      <c r="I100" s="207" t="str">
        <f t="shared" ca="1" si="28"/>
        <v>×</v>
      </c>
      <c r="J100" s="183" t="str">
        <f ca="1">'２個別表'!$X100</f>
        <v/>
      </c>
      <c r="K100" s="183">
        <f ca="1">'２個別表'!$AI100</f>
        <v>0</v>
      </c>
      <c r="L100" s="183" t="str">
        <f ca="1">IF('２個別表'!$AJ100=1,1,"")</f>
        <v/>
      </c>
      <c r="M100" s="183" t="str">
        <f ca="1">IF('２個別表'!$AJ100="","",IF('２個別表'!$AJ100=1,IF(OR('２個別表'!$AK100=1,'２個別表'!$AL100=1),"〇","×")))</f>
        <v/>
      </c>
      <c r="N100" s="180" t="str">
        <f ca="1">'２個別表'!AR100</f>
        <v/>
      </c>
      <c r="O100" s="196" t="str">
        <f ca="1">IF(1&lt;='２個別表'!$F100,IF(AND(1&lt;='２個別表'!$AM100,'２個別表'!$AM100&lt;=3),1,0),"")</f>
        <v/>
      </c>
      <c r="P100" s="207">
        <f ca="1">IF($O100=1,IF(AND('２個別表'!$BD100&lt;&gt;"",AND('２個別表'!$BG100&lt;&gt;1,'２個別表'!$BH100)),0,1),0)</f>
        <v>0</v>
      </c>
      <c r="Q100" s="196">
        <f ca="1">IF('２個別表'!$BD100&lt;&gt;"",1,0)</f>
        <v>0</v>
      </c>
      <c r="R100" s="196" t="str">
        <f ca="1">IF($Q100=1,IF('２個別表'!$BG100=1,1,0),"")</f>
        <v/>
      </c>
      <c r="S100" s="196" t="str">
        <f ca="1">IF($R100=1,IF('２個別表'!$BH100&lt;&gt;"","〇","×"),"")</f>
        <v/>
      </c>
      <c r="T100" s="196" t="str">
        <f t="shared" ca="1" si="2"/>
        <v/>
      </c>
      <c r="U100" s="340">
        <f ca="1">IF('２個別表'!$BF100&gt;0,'２個別表'!$BF100,0)</f>
        <v>0</v>
      </c>
      <c r="V100" s="196">
        <f ca="1">IF('２個別表'!$BH100&lt;&gt;"",1,0)</f>
        <v>0</v>
      </c>
      <c r="W100" s="182">
        <f ca="1">IF(AND($Q100=1,$V100=1),'２個別表'!$CD100,0)</f>
        <v>0</v>
      </c>
      <c r="X100" s="195">
        <f t="shared" ca="1" si="29"/>
        <v>0</v>
      </c>
      <c r="Y100" s="196" t="str">
        <f ca="1">IF(1&lt;='２個別表'!$F100,'２個別表'!$BT100,"")</f>
        <v/>
      </c>
      <c r="Z100" s="196">
        <f ca="1">IF(1&lt;='２個別表'!$F100,'２個別表'!$CE100,0)</f>
        <v>0</v>
      </c>
      <c r="AA100" s="196">
        <f ca="1">IF(OR(0&lt;'２個別表'!$BX100,0&lt;SUM('２個別表'!$CA100:$CB100)),1,0)</f>
        <v>1</v>
      </c>
      <c r="AB100" s="183">
        <f ca="1">IF(1&lt;='２個別表'!$F100,'２個別表'!$BV100,0)</f>
        <v>0</v>
      </c>
      <c r="AC100" s="183" t="str">
        <f ca="1">IF('２個別表'!$BV100&gt;0,IF(AND('２個別表'!$BT100=1,'２個別表'!$CE100="控除不可"),'２個別表'!$BV100,IF(AND('２個別表'!$BT100=1,'２個別表'!$CE100="80%控除対象"),ROUNDUP('２個別表'!$BV100*102/110,0),IF(AND('２個別表'!$BT100=1,'２個別表'!$CE100="全額控除"),ROUNDUP('２個別表'!$BV100*100/110,0),IF(OR('２個別表'!$BT100=2,'２個別表'!$BT100=3),'２個別表'!$BV100,'２個別表'!$BV100)))),"")</f>
        <v/>
      </c>
      <c r="AD100" s="197" t="str">
        <f ca="1">IF('２個別表'!$U100=1,3,IF(AND('２個別表'!$U100=2,AND(19&lt;='２個別表'!$AM100,'２個別表'!$AM100&lt;=23)),2,IF(AND('２個別表'!$U100=2,OR(AND(1&lt;='２個別表'!$AM100,'２個別表'!$AM100&lt;=18),AND(24&lt;='２個別表'!$AM100,'２個別表'!$AM100&lt;=25))),1,"判定不能")))</f>
        <v>判定不能</v>
      </c>
      <c r="AE100" s="206">
        <f t="shared" ca="1" si="4"/>
        <v>0</v>
      </c>
      <c r="AF100" s="180" t="str">
        <f t="shared" ca="1" si="5"/>
        <v/>
      </c>
      <c r="AG100" s="183" t="str">
        <f ca="1">IF(AND($AD100=1,$U100&gt;0,$V100=1),ROUNDDOWN($AC100*1/2-'２個別表'!$CD100*1/2,0),"")</f>
        <v/>
      </c>
      <c r="AH100" s="183" t="str">
        <f t="shared" ca="1" si="30"/>
        <v/>
      </c>
      <c r="AI100" s="208" t="str">
        <f ca="1">IF(AND($AD100=1,$Q100=1),IF($AB100&gt;0,'２個別表'!$BV100-'２個別表'!$BX100-'２個別表'!$CD100-'２個別表'!$CA100-'２個別表'!$CB100-'２個別表'!$CC100,0),"")</f>
        <v/>
      </c>
      <c r="AJ100" s="198">
        <f t="shared" ca="1" si="7"/>
        <v>0</v>
      </c>
      <c r="AK100" s="194" t="str">
        <f ca="1">IF($AD100=1,IF('２個別表'!$AO100=1,1,IF('２個別表'!AO100="","",)),"")</f>
        <v/>
      </c>
      <c r="AL100" s="183" t="str">
        <f ca="1">IF($AJ100=1,IF($AK100=1,'２個別表'!BS100,""),"")</f>
        <v/>
      </c>
      <c r="AM100" s="180" t="str">
        <f t="shared" ca="1" si="8"/>
        <v/>
      </c>
      <c r="AN100" s="199" t="str">
        <f ca="1">IF($AJ100=1,IF($AK100=1,ROUNDDOWN('２個別表'!$BV100-'２個別表'!$BX100-'２個別表'!$CA100-'２個別表'!$CB100-'２個別表'!$CC100-'２個別表'!$CD100,0),""),"")</f>
        <v/>
      </c>
      <c r="AO100" s="198">
        <f t="shared" ca="1" si="0"/>
        <v>0</v>
      </c>
      <c r="AP100" s="194">
        <f t="shared" ca="1" si="9"/>
        <v>0</v>
      </c>
      <c r="AQ100" s="194">
        <f t="shared" ca="1" si="10"/>
        <v>0</v>
      </c>
      <c r="AR100" s="189">
        <f ca="1">IF('２個別表'!$AA100=1,1,0)</f>
        <v>0</v>
      </c>
      <c r="AS100" s="180" t="str">
        <f t="shared" ca="1" si="11"/>
        <v/>
      </c>
      <c r="AT100" s="180" t="str">
        <f t="shared" ca="1" si="12"/>
        <v/>
      </c>
      <c r="AU100" s="208" t="str">
        <f ca="1">IF($AD100=1,IF($AQ100=1,ROUNDDOWN('２個別表'!$BV100-'２個別表'!$BX100-'２個別表'!$CA100-'２個別表'!$CB100-'２個別表'!$CC100-'２個別表'!$CD100,0),""),"")</f>
        <v/>
      </c>
      <c r="AV100" s="350">
        <f t="shared" ca="1" si="13"/>
        <v>0</v>
      </c>
      <c r="AW100" s="360" t="str">
        <f t="shared" ca="1" si="14"/>
        <v>-</v>
      </c>
      <c r="AX100" s="206">
        <f ca="1">IF($AD100=2,IF('２個別表'!$BQ100=1,1,0),0)</f>
        <v>0</v>
      </c>
      <c r="AY100" s="189" t="str">
        <f t="shared" ca="1" si="15"/>
        <v/>
      </c>
      <c r="AZ100" s="368" t="str">
        <f ca="1">IF(AND($AD100=2,$AX100=1),'２個別表'!$BV100-('２個別表'!$BX100+'２個別表'!$CA100+'２個別表'!$CB100+'２個別表'!$CC100+'２個別表'!$CD100),"")</f>
        <v/>
      </c>
      <c r="BA100" s="206">
        <f ca="1">IF($AD100=2,IF('２個別表'!$BQ100&lt;&gt;1,1,0),0)</f>
        <v>0</v>
      </c>
      <c r="BB100" s="363">
        <f t="shared" ca="1" si="16"/>
        <v>0</v>
      </c>
      <c r="BC100" s="183" t="str">
        <f ca="1">IF(AND($AD100=2,$BA100=1),'２個別表'!$BR100,"")</f>
        <v/>
      </c>
      <c r="BD100" s="183" t="str">
        <f t="shared" ca="1" si="17"/>
        <v/>
      </c>
      <c r="BE100" s="183" t="str">
        <f ca="1">IF(AND($AD100=2,$BA100=1),'２個別表'!$BU100-('２個別表'!$BX100+'２個別表'!$CA100+'２個別表'!$CB100+'２個別表'!$CC100+'２個別表'!$CD100),"")</f>
        <v/>
      </c>
      <c r="BF100" s="183" t="str">
        <f ca="1">IF(AND($AD100=2,$BA100=1),'２個別表'!$CA100+'２個別表'!$CB100,"")</f>
        <v/>
      </c>
      <c r="BG100" s="365" t="str">
        <f ca="1">IF($BB100=1,IF(SUM('２個別表'!$BW100,'２個別表'!$CD100*0.5)&lt;='２個別表'!$BV100*0.5,"〇","×"),"")</f>
        <v/>
      </c>
      <c r="BH100" s="364">
        <f t="shared" ca="1" si="18"/>
        <v>0</v>
      </c>
      <c r="BI100" s="207" t="str">
        <f ca="1">IF($AD100=2,IF($AX100=1,IF('２個別表'!$AM100=23,"〇","×"),IF(OR('２個別表'!$AM100&lt;19,'２個別表'!$AM100&gt;23),"",IF($BH100&lt;='２個別表'!$BR100,"〇","×"))),"-")</f>
        <v>-</v>
      </c>
      <c r="BJ100" s="373" t="str">
        <f t="shared" ca="1" si="19"/>
        <v>-</v>
      </c>
      <c r="BK100" s="206">
        <f t="shared" ca="1" si="20"/>
        <v>0</v>
      </c>
      <c r="BL100" s="207" t="str">
        <f ca="1">IF($AD100=3,IF(1&lt;='２個別表'!$F100,IF('２個別表'!$U100=1,"〇","×"),""),"")</f>
        <v/>
      </c>
      <c r="BM100" s="185" t="str">
        <f ca="1">IF(AD100=3,IF(AND(OR('２個別表'!BD100="附帯施設",AND(1&lt;='２個別表'!AM100,'２個別表'!AM100&lt;=3)),'２個別表'!BK100&lt;&gt;"",'２個別表'!BL100&lt;&gt;""),1,IF(AND(OR('２個別表'!BD100="附帯施設",AND(1&lt;='２個別表'!AM100,'２個別表'!AM100&lt;=3)),OR('２個別表'!BK100="",'２個別表'!BL100="")),"×",0)),"")</f>
        <v/>
      </c>
      <c r="BN100" s="207" t="str">
        <f ca="1">IF($AD100=3,IF('２個別表'!$BV100&gt;=500000,"〇","×"),"")</f>
        <v/>
      </c>
      <c r="BO100" s="180" t="str">
        <f ca="1">IF(AD100=3,'２個別表'!BW100,"")</f>
        <v/>
      </c>
      <c r="BP100" s="180" t="str">
        <f ca="1">IF(AD100=3,IF(COUNTIF('２個別表'!$X$11:'２個別表'!X100,'２個別表'!X100)=1,BO100,SUMIF('２個別表'!$X$11:$X$239,'２個別表'!X100,$BO$11:$BO$239)),"")</f>
        <v/>
      </c>
      <c r="BQ100" s="189" t="str">
        <f t="shared" ca="1" si="31"/>
        <v/>
      </c>
      <c r="BR100" s="183" t="str">
        <f t="shared" ca="1" si="22"/>
        <v/>
      </c>
      <c r="BS100" s="427" t="str">
        <f ca="1">IF($AD100=3,'２個別表'!$BV100-('２個別表'!$BX100+'２個別表'!$CA100+'２個別表'!$CB100+'２個別表'!$CC100+'２個別表'!$CD100),"")</f>
        <v/>
      </c>
      <c r="BT100" s="430">
        <f t="shared" ca="1" si="32"/>
        <v>0</v>
      </c>
      <c r="BU100" s="424" t="str">
        <f t="shared" ca="1" si="23"/>
        <v/>
      </c>
    </row>
    <row r="101" spans="2:73" x14ac:dyDescent="0.15">
      <c r="B101" s="198">
        <f>'２個別表'!O101</f>
        <v>0</v>
      </c>
      <c r="C101" s="183" t="str">
        <f>'２個別表'!$P101</f>
        <v>石川県</v>
      </c>
      <c r="D101" s="183" t="str">
        <f ca="1">'２個別表'!$Q101</f>
        <v/>
      </c>
      <c r="E101" s="183" t="str">
        <f ca="1">'２個別表'!$R101</f>
        <v/>
      </c>
      <c r="F101" s="207" t="str">
        <f ca="1">'２個別表'!$U101</f>
        <v/>
      </c>
      <c r="G101" s="207" t="str">
        <f ca="1">IF($F101=1,IF(SUM(#REF!)=0,"×","〇"),"")</f>
        <v/>
      </c>
      <c r="H101" s="207" t="str">
        <f ca="1">IF('２個別表'!$U101=1,IF('２個別表'!$Y101=1,"〇","×"),IF(AND(2&lt;='２個別表'!$Y101,'２個別表'!$Y101&lt;=5),"〇","×"))</f>
        <v>×</v>
      </c>
      <c r="I101" s="207" t="str">
        <f t="shared" ca="1" si="28"/>
        <v>×</v>
      </c>
      <c r="J101" s="183" t="str">
        <f ca="1">'２個別表'!$X101</f>
        <v/>
      </c>
      <c r="K101" s="183">
        <f ca="1">'２個別表'!$AI101</f>
        <v>0</v>
      </c>
      <c r="L101" s="183" t="str">
        <f ca="1">IF('２個別表'!$AJ101=1,1,"")</f>
        <v/>
      </c>
      <c r="M101" s="183" t="str">
        <f ca="1">IF('２個別表'!$AJ101="","",IF('２個別表'!$AJ101=1,IF(OR('２個別表'!$AK101=1,'２個別表'!$AL101=1),"〇","×")))</f>
        <v/>
      </c>
      <c r="N101" s="180" t="str">
        <f ca="1">'２個別表'!AR101</f>
        <v/>
      </c>
      <c r="O101" s="196" t="str">
        <f ca="1">IF(1&lt;='２個別表'!$F101,IF(AND(1&lt;='２個別表'!$AM101,'２個別表'!$AM101&lt;=3),1,0),"")</f>
        <v/>
      </c>
      <c r="P101" s="207">
        <f ca="1">IF($O101=1,IF(AND('２個別表'!$BD101&lt;&gt;"",AND('２個別表'!$BG101&lt;&gt;1,'２個別表'!$BH101)),0,1),0)</f>
        <v>0</v>
      </c>
      <c r="Q101" s="196">
        <f ca="1">IF('２個別表'!$BD101&lt;&gt;"",1,0)</f>
        <v>0</v>
      </c>
      <c r="R101" s="196" t="str">
        <f ca="1">IF($Q101=1,IF('２個別表'!$BG101=1,1,0),"")</f>
        <v/>
      </c>
      <c r="S101" s="196" t="str">
        <f ca="1">IF($R101=1,IF('２個別表'!$BH101&lt;&gt;"","〇","×"),"")</f>
        <v/>
      </c>
      <c r="T101" s="196" t="str">
        <f t="shared" ca="1" si="2"/>
        <v/>
      </c>
      <c r="U101" s="340">
        <f ca="1">IF('２個別表'!$BF101&gt;0,'２個別表'!$BF101,0)</f>
        <v>0</v>
      </c>
      <c r="V101" s="196">
        <f ca="1">IF('２個別表'!$BH101&lt;&gt;"",1,0)</f>
        <v>0</v>
      </c>
      <c r="W101" s="182">
        <f ca="1">IF(AND($Q101=1,$V101=1),'２個別表'!$CD101,0)</f>
        <v>0</v>
      </c>
      <c r="X101" s="195">
        <f t="shared" ca="1" si="29"/>
        <v>0</v>
      </c>
      <c r="Y101" s="196" t="str">
        <f ca="1">IF(1&lt;='２個別表'!$F101,'２個別表'!$BT101,"")</f>
        <v/>
      </c>
      <c r="Z101" s="196">
        <f ca="1">IF(1&lt;='２個別表'!$F101,'２個別表'!$CE101,0)</f>
        <v>0</v>
      </c>
      <c r="AA101" s="196">
        <f ca="1">IF(OR(0&lt;'２個別表'!$BX101,0&lt;SUM('２個別表'!$CA101:$CB101)),1,0)</f>
        <v>1</v>
      </c>
      <c r="AB101" s="183">
        <f ca="1">IF(1&lt;='２個別表'!$F101,'２個別表'!$BV101,0)</f>
        <v>0</v>
      </c>
      <c r="AC101" s="183" t="str">
        <f ca="1">IF('２個別表'!$BV101&gt;0,IF(AND('２個別表'!$BT101=1,'２個別表'!$CE101="控除不可"),'２個別表'!$BV101,IF(AND('２個別表'!$BT101=1,'２個別表'!$CE101="80%控除対象"),ROUNDUP('２個別表'!$BV101*102/110,0),IF(AND('２個別表'!$BT101=1,'２個別表'!$CE101="全額控除"),ROUNDUP('２個別表'!$BV101*100/110,0),IF(OR('２個別表'!$BT101=2,'２個別表'!$BT101=3),'２個別表'!$BV101,'２個別表'!$BV101)))),"")</f>
        <v/>
      </c>
      <c r="AD101" s="197" t="str">
        <f ca="1">IF('２個別表'!$U101=1,3,IF(AND('２個別表'!$U101=2,AND(19&lt;='２個別表'!$AM101,'２個別表'!$AM101&lt;=23)),2,IF(AND('２個別表'!$U101=2,OR(AND(1&lt;='２個別表'!$AM101,'２個別表'!$AM101&lt;=18),AND(24&lt;='２個別表'!$AM101,'２個別表'!$AM101&lt;=25))),1,"判定不能")))</f>
        <v>判定不能</v>
      </c>
      <c r="AE101" s="206">
        <f t="shared" ca="1" si="4"/>
        <v>0</v>
      </c>
      <c r="AF101" s="180" t="str">
        <f t="shared" ca="1" si="5"/>
        <v/>
      </c>
      <c r="AG101" s="183" t="str">
        <f ca="1">IF(AND($AD101=1,$U101&gt;0,$V101=1),ROUNDDOWN($AC101*1/2-'２個別表'!$CD101*1/2,0),"")</f>
        <v/>
      </c>
      <c r="AH101" s="183" t="str">
        <f t="shared" ca="1" si="30"/>
        <v/>
      </c>
      <c r="AI101" s="208" t="str">
        <f ca="1">IF(AND($AD101=1,$Q101=1),IF($AB101&gt;0,'２個別表'!$BV101-'２個別表'!$BX101-'２個別表'!$CD101-'２個別表'!$CA101-'２個別表'!$CB101-'２個別表'!$CC101,0),"")</f>
        <v/>
      </c>
      <c r="AJ101" s="198">
        <f t="shared" ca="1" si="7"/>
        <v>0</v>
      </c>
      <c r="AK101" s="194" t="str">
        <f ca="1">IF($AD101=1,IF('２個別表'!$AO101=1,1,IF('２個別表'!AO101="","",)),"")</f>
        <v/>
      </c>
      <c r="AL101" s="183" t="str">
        <f ca="1">IF($AJ101=1,IF($AK101=1,'２個別表'!BS101,""),"")</f>
        <v/>
      </c>
      <c r="AM101" s="180" t="str">
        <f t="shared" ca="1" si="8"/>
        <v/>
      </c>
      <c r="AN101" s="199" t="str">
        <f ca="1">IF($AJ101=1,IF($AK101=1,ROUNDDOWN('２個別表'!$BV101-'２個別表'!$BX101-'２個別表'!$CA101-'２個別表'!$CB101-'２個別表'!$CC101-'２個別表'!$CD101,0),""),"")</f>
        <v/>
      </c>
      <c r="AO101" s="198">
        <f t="shared" ca="1" si="0"/>
        <v>0</v>
      </c>
      <c r="AP101" s="194">
        <f t="shared" ca="1" si="9"/>
        <v>0</v>
      </c>
      <c r="AQ101" s="194">
        <f t="shared" ca="1" si="10"/>
        <v>0</v>
      </c>
      <c r="AR101" s="189">
        <f ca="1">IF('２個別表'!$AA101=1,1,0)</f>
        <v>0</v>
      </c>
      <c r="AS101" s="180" t="str">
        <f t="shared" ca="1" si="11"/>
        <v/>
      </c>
      <c r="AT101" s="180" t="str">
        <f t="shared" ca="1" si="12"/>
        <v/>
      </c>
      <c r="AU101" s="208" t="str">
        <f ca="1">IF($AD101=1,IF($AQ101=1,ROUNDDOWN('２個別表'!$BV101-'２個別表'!$BX101-'２個別表'!$CA101-'２個別表'!$CB101-'２個別表'!$CC101-'２個別表'!$CD101,0),""),"")</f>
        <v/>
      </c>
      <c r="AV101" s="350">
        <f t="shared" ca="1" si="13"/>
        <v>0</v>
      </c>
      <c r="AW101" s="360" t="str">
        <f t="shared" ca="1" si="14"/>
        <v>-</v>
      </c>
      <c r="AX101" s="206">
        <f ca="1">IF($AD101=2,IF('２個別表'!$BQ101=1,1,0),0)</f>
        <v>0</v>
      </c>
      <c r="AY101" s="189" t="str">
        <f t="shared" ca="1" si="15"/>
        <v/>
      </c>
      <c r="AZ101" s="368" t="str">
        <f ca="1">IF(AND($AD101=2,$AX101=1),'２個別表'!$BV101-('２個別表'!$BX101+'２個別表'!$CA101+'２個別表'!$CB101+'２個別表'!$CC101+'２個別表'!$CD101),"")</f>
        <v/>
      </c>
      <c r="BA101" s="206">
        <f ca="1">IF($AD101=2,IF('２個別表'!$BQ101&lt;&gt;1,1,0),0)</f>
        <v>0</v>
      </c>
      <c r="BB101" s="363">
        <f t="shared" ca="1" si="16"/>
        <v>0</v>
      </c>
      <c r="BC101" s="183" t="str">
        <f ca="1">IF(AND($AD101=2,$BA101=1),'２個別表'!$BR101,"")</f>
        <v/>
      </c>
      <c r="BD101" s="183" t="str">
        <f t="shared" ca="1" si="17"/>
        <v/>
      </c>
      <c r="BE101" s="183" t="str">
        <f ca="1">IF(AND($AD101=2,$BA101=1),'２個別表'!$BU101-('２個別表'!$BX101+'２個別表'!$CA101+'２個別表'!$CB101+'２個別表'!$CC101+'２個別表'!$CD101),"")</f>
        <v/>
      </c>
      <c r="BF101" s="183" t="str">
        <f ca="1">IF(AND($AD101=2,$BA101=1),'２個別表'!$CA101+'２個別表'!$CB101,"")</f>
        <v/>
      </c>
      <c r="BG101" s="365" t="str">
        <f ca="1">IF($BB101=1,IF(SUM('２個別表'!$BW101,'２個別表'!$CD101*0.5)&lt;='２個別表'!$BV101*0.5,"〇","×"),"")</f>
        <v/>
      </c>
      <c r="BH101" s="364">
        <f t="shared" ca="1" si="18"/>
        <v>0</v>
      </c>
      <c r="BI101" s="207" t="str">
        <f ca="1">IF($AD101=2,IF($AX101=1,IF('２個別表'!$AM101=23,"〇","×"),IF(OR('２個別表'!$AM101&lt;19,'２個別表'!$AM101&gt;23),"",IF($BH101&lt;='２個別表'!$BR101,"〇","×"))),"-")</f>
        <v>-</v>
      </c>
      <c r="BJ101" s="373" t="str">
        <f t="shared" ca="1" si="19"/>
        <v>-</v>
      </c>
      <c r="BK101" s="206">
        <f t="shared" ca="1" si="20"/>
        <v>0</v>
      </c>
      <c r="BL101" s="207" t="str">
        <f ca="1">IF($AD101=3,IF(1&lt;='２個別表'!$F101,IF('２個別表'!$U101=1,"〇","×"),""),"")</f>
        <v/>
      </c>
      <c r="BM101" s="185" t="str">
        <f ca="1">IF(AD101=3,IF(AND(OR('２個別表'!BD101="附帯施設",AND(1&lt;='２個別表'!AM101,'２個別表'!AM101&lt;=3)),'２個別表'!BK101&lt;&gt;"",'２個別表'!BL101&lt;&gt;""),1,IF(AND(OR('２個別表'!BD101="附帯施設",AND(1&lt;='２個別表'!AM101,'２個別表'!AM101&lt;=3)),OR('２個別表'!BK101="",'２個別表'!BL101="")),"×",0)),"")</f>
        <v/>
      </c>
      <c r="BN101" s="207" t="str">
        <f ca="1">IF($AD101=3,IF('２個別表'!$BV101&gt;=500000,"〇","×"),"")</f>
        <v/>
      </c>
      <c r="BO101" s="180" t="str">
        <f ca="1">IF(AD101=3,'２個別表'!BW101,"")</f>
        <v/>
      </c>
      <c r="BP101" s="180" t="str">
        <f ca="1">IF(AD101=3,IF(COUNTIF('２個別表'!$X$11:'２個別表'!X101,'２個別表'!X101)=1,BO101,SUMIF('２個別表'!$X$11:$X$239,'２個別表'!X101,$BO$11:$BO$239)),"")</f>
        <v/>
      </c>
      <c r="BQ101" s="189" t="str">
        <f t="shared" ca="1" si="31"/>
        <v/>
      </c>
      <c r="BR101" s="183" t="str">
        <f t="shared" ca="1" si="22"/>
        <v/>
      </c>
      <c r="BS101" s="427" t="str">
        <f ca="1">IF($AD101=3,'２個別表'!$BV101-('２個別表'!$BX101+'２個別表'!$CA101+'２個別表'!$CB101+'２個別表'!$CC101+'２個別表'!$CD101),"")</f>
        <v/>
      </c>
      <c r="BT101" s="430">
        <f t="shared" ca="1" si="32"/>
        <v>0</v>
      </c>
      <c r="BU101" s="424" t="str">
        <f t="shared" ca="1" si="23"/>
        <v/>
      </c>
    </row>
    <row r="102" spans="2:73" x14ac:dyDescent="0.15">
      <c r="B102" s="198">
        <f>'２個別表'!O102</f>
        <v>0</v>
      </c>
      <c r="C102" s="183" t="str">
        <f>'２個別表'!$P102</f>
        <v>石川県</v>
      </c>
      <c r="D102" s="183" t="str">
        <f ca="1">'２個別表'!$Q102</f>
        <v/>
      </c>
      <c r="E102" s="183" t="str">
        <f ca="1">'２個別表'!$R102</f>
        <v/>
      </c>
      <c r="F102" s="207" t="str">
        <f ca="1">'２個別表'!$U102</f>
        <v/>
      </c>
      <c r="G102" s="207" t="str">
        <f ca="1">IF($F102=1,IF(SUM(#REF!)=0,"×","〇"),"")</f>
        <v/>
      </c>
      <c r="H102" s="207" t="str">
        <f ca="1">IF('２個別表'!$U102=1,IF('２個別表'!$Y102=1,"〇","×"),IF(AND(2&lt;='２個別表'!$Y102,'２個別表'!$Y102&lt;=5),"〇","×"))</f>
        <v>×</v>
      </c>
      <c r="I102" s="207" t="str">
        <f t="shared" ca="1" si="28"/>
        <v>×</v>
      </c>
      <c r="J102" s="183" t="str">
        <f ca="1">'２個別表'!$X102</f>
        <v/>
      </c>
      <c r="K102" s="183">
        <f ca="1">'２個別表'!$AI102</f>
        <v>0</v>
      </c>
      <c r="L102" s="183" t="str">
        <f ca="1">IF('２個別表'!$AJ102=1,1,"")</f>
        <v/>
      </c>
      <c r="M102" s="183" t="str">
        <f ca="1">IF('２個別表'!$AJ102="","",IF('２個別表'!$AJ102=1,IF(OR('２個別表'!$AK102=1,'２個別表'!$AL102=1),"〇","×")))</f>
        <v/>
      </c>
      <c r="N102" s="180" t="str">
        <f ca="1">'２個別表'!AR102</f>
        <v/>
      </c>
      <c r="O102" s="196" t="str">
        <f ca="1">IF(1&lt;='２個別表'!$F102,IF(AND(1&lt;='２個別表'!$AM102,'２個別表'!$AM102&lt;=3),1,0),"")</f>
        <v/>
      </c>
      <c r="P102" s="207">
        <f ca="1">IF($O102=1,IF(AND('２個別表'!$BD102&lt;&gt;"",AND('２個別表'!$BG102&lt;&gt;1,'２個別表'!$BH102)),0,1),0)</f>
        <v>0</v>
      </c>
      <c r="Q102" s="196">
        <f ca="1">IF('２個別表'!$BD102&lt;&gt;"",1,0)</f>
        <v>0</v>
      </c>
      <c r="R102" s="196" t="str">
        <f ca="1">IF($Q102=1,IF('２個別表'!$BG102=1,1,0),"")</f>
        <v/>
      </c>
      <c r="S102" s="196" t="str">
        <f ca="1">IF($R102=1,IF('２個別表'!$BH102&lt;&gt;"","〇","×"),"")</f>
        <v/>
      </c>
      <c r="T102" s="196" t="str">
        <f t="shared" ca="1" si="2"/>
        <v/>
      </c>
      <c r="U102" s="340">
        <f ca="1">IF('２個別表'!$BF102&gt;0,'２個別表'!$BF102,0)</f>
        <v>0</v>
      </c>
      <c r="V102" s="196">
        <f ca="1">IF('２個別表'!$BH102&lt;&gt;"",1,0)</f>
        <v>0</v>
      </c>
      <c r="W102" s="182">
        <f ca="1">IF(AND($Q102=1,$V102=1),'２個別表'!$CD102,0)</f>
        <v>0</v>
      </c>
      <c r="X102" s="195">
        <f t="shared" ca="1" si="29"/>
        <v>0</v>
      </c>
      <c r="Y102" s="196" t="str">
        <f ca="1">IF(1&lt;='２個別表'!$F102,'２個別表'!$BT102,"")</f>
        <v/>
      </c>
      <c r="Z102" s="196">
        <f ca="1">IF(1&lt;='２個別表'!$F102,'２個別表'!$CE102,0)</f>
        <v>0</v>
      </c>
      <c r="AA102" s="196">
        <f ca="1">IF(OR(0&lt;'２個別表'!$BX102,0&lt;SUM('２個別表'!$CA102:$CB102)),1,0)</f>
        <v>1</v>
      </c>
      <c r="AB102" s="183">
        <f ca="1">IF(1&lt;='２個別表'!$F102,'２個別表'!$BV102,0)</f>
        <v>0</v>
      </c>
      <c r="AC102" s="183" t="str">
        <f ca="1">IF('２個別表'!$BV102&gt;0,IF(AND('２個別表'!$BT102=1,'２個別表'!$CE102="控除不可"),'２個別表'!$BV102,IF(AND('２個別表'!$BT102=1,'２個別表'!$CE102="80%控除対象"),ROUNDUP('２個別表'!$BV102*102/110,0),IF(AND('２個別表'!$BT102=1,'２個別表'!$CE102="全額控除"),ROUNDUP('２個別表'!$BV102*100/110,0),IF(OR('２個別表'!$BT102=2,'２個別表'!$BT102=3),'２個別表'!$BV102,'２個別表'!$BV102)))),"")</f>
        <v/>
      </c>
      <c r="AD102" s="197" t="str">
        <f ca="1">IF('２個別表'!$U102=1,3,IF(AND('２個別表'!$U102=2,AND(19&lt;='２個別表'!$AM102,'２個別表'!$AM102&lt;=23)),2,IF(AND('２個別表'!$U102=2,OR(AND(1&lt;='２個別表'!$AM102,'２個別表'!$AM102&lt;=18),AND(24&lt;='２個別表'!$AM102,'２個別表'!$AM102&lt;=25))),1,"判定不能")))</f>
        <v>判定不能</v>
      </c>
      <c r="AE102" s="206">
        <f t="shared" ca="1" si="4"/>
        <v>0</v>
      </c>
      <c r="AF102" s="180" t="str">
        <f t="shared" ca="1" si="5"/>
        <v/>
      </c>
      <c r="AG102" s="183" t="str">
        <f ca="1">IF(AND($AD102=1,$U102&gt;0,$V102=1),ROUNDDOWN($AC102*1/2-'２個別表'!$CD102*1/2,0),"")</f>
        <v/>
      </c>
      <c r="AH102" s="183" t="str">
        <f t="shared" ca="1" si="30"/>
        <v/>
      </c>
      <c r="AI102" s="208" t="str">
        <f ca="1">IF(AND($AD102=1,$Q102=1),IF($AB102&gt;0,'２個別表'!$BV102-'２個別表'!$BX102-'２個別表'!$CD102-'２個別表'!$CA102-'２個別表'!$CB102-'２個別表'!$CC102,0),"")</f>
        <v/>
      </c>
      <c r="AJ102" s="198">
        <f t="shared" ca="1" si="7"/>
        <v>0</v>
      </c>
      <c r="AK102" s="194" t="str">
        <f ca="1">IF($AD102=1,IF('２個別表'!$AO102=1,1,IF('２個別表'!AO102="","",)),"")</f>
        <v/>
      </c>
      <c r="AL102" s="183" t="str">
        <f ca="1">IF($AJ102=1,IF($AK102=1,'２個別表'!BS102,""),"")</f>
        <v/>
      </c>
      <c r="AM102" s="180" t="str">
        <f t="shared" ca="1" si="8"/>
        <v/>
      </c>
      <c r="AN102" s="199" t="str">
        <f ca="1">IF($AJ102=1,IF($AK102=1,ROUNDDOWN('２個別表'!$BV102-'２個別表'!$BX102-'２個別表'!$CA102-'２個別表'!$CB102-'２個別表'!$CC102-'２個別表'!$CD102,0),""),"")</f>
        <v/>
      </c>
      <c r="AO102" s="198">
        <f t="shared" ca="1" si="0"/>
        <v>0</v>
      </c>
      <c r="AP102" s="194">
        <f t="shared" ca="1" si="9"/>
        <v>0</v>
      </c>
      <c r="AQ102" s="194">
        <f t="shared" ca="1" si="10"/>
        <v>0</v>
      </c>
      <c r="AR102" s="189">
        <f ca="1">IF('２個別表'!$AA102=1,1,0)</f>
        <v>0</v>
      </c>
      <c r="AS102" s="180" t="str">
        <f t="shared" ca="1" si="11"/>
        <v/>
      </c>
      <c r="AT102" s="180" t="str">
        <f t="shared" ca="1" si="12"/>
        <v/>
      </c>
      <c r="AU102" s="208" t="str">
        <f ca="1">IF($AD102=1,IF($AQ102=1,ROUNDDOWN('２個別表'!$BV102-'２個別表'!$BX102-'２個別表'!$CA102-'２個別表'!$CB102-'２個別表'!$CC102-'２個別表'!$CD102,0),""),"")</f>
        <v/>
      </c>
      <c r="AV102" s="350">
        <f t="shared" ca="1" si="13"/>
        <v>0</v>
      </c>
      <c r="AW102" s="360" t="str">
        <f t="shared" ca="1" si="14"/>
        <v>-</v>
      </c>
      <c r="AX102" s="206">
        <f ca="1">IF($AD102=2,IF('２個別表'!$BQ102=1,1,0),0)</f>
        <v>0</v>
      </c>
      <c r="AY102" s="189" t="str">
        <f t="shared" ca="1" si="15"/>
        <v/>
      </c>
      <c r="AZ102" s="368" t="str">
        <f ca="1">IF(AND($AD102=2,$AX102=1),'２個別表'!$BV102-('２個別表'!$BX102+'２個別表'!$CA102+'２個別表'!$CB102+'２個別表'!$CC102+'２個別表'!$CD102),"")</f>
        <v/>
      </c>
      <c r="BA102" s="206">
        <f ca="1">IF($AD102=2,IF('２個別表'!$BQ102&lt;&gt;1,1,0),0)</f>
        <v>0</v>
      </c>
      <c r="BB102" s="363">
        <f t="shared" ca="1" si="16"/>
        <v>0</v>
      </c>
      <c r="BC102" s="183" t="str">
        <f ca="1">IF(AND($AD102=2,$BA102=1),'２個別表'!$BR102,"")</f>
        <v/>
      </c>
      <c r="BD102" s="183" t="str">
        <f t="shared" ca="1" si="17"/>
        <v/>
      </c>
      <c r="BE102" s="183" t="str">
        <f ca="1">IF(AND($AD102=2,$BA102=1),'２個別表'!$BU102-('２個別表'!$BX102+'２個別表'!$CA102+'２個別表'!$CB102+'２個別表'!$CC102+'２個別表'!$CD102),"")</f>
        <v/>
      </c>
      <c r="BF102" s="183" t="str">
        <f ca="1">IF(AND($AD102=2,$BA102=1),'２個別表'!$CA102+'２個別表'!$CB102,"")</f>
        <v/>
      </c>
      <c r="BG102" s="365" t="str">
        <f ca="1">IF($BB102=1,IF(SUM('２個別表'!$BW102,'２個別表'!$CD102*0.5)&lt;='２個別表'!$BV102*0.5,"〇","×"),"")</f>
        <v/>
      </c>
      <c r="BH102" s="364">
        <f t="shared" ca="1" si="18"/>
        <v>0</v>
      </c>
      <c r="BI102" s="207" t="str">
        <f ca="1">IF($AD102=2,IF($AX102=1,IF('２個別表'!$AM102=23,"〇","×"),IF(OR('２個別表'!$AM102&lt;19,'２個別表'!$AM102&gt;23),"",IF($BH102&lt;='２個別表'!$BR102,"〇","×"))),"-")</f>
        <v>-</v>
      </c>
      <c r="BJ102" s="373" t="str">
        <f t="shared" ca="1" si="19"/>
        <v>-</v>
      </c>
      <c r="BK102" s="206">
        <f t="shared" ca="1" si="20"/>
        <v>0</v>
      </c>
      <c r="BL102" s="207" t="str">
        <f ca="1">IF($AD102=3,IF(1&lt;='２個別表'!$F102,IF('２個別表'!$U102=1,"〇","×"),""),"")</f>
        <v/>
      </c>
      <c r="BM102" s="185" t="str">
        <f ca="1">IF(AD102=3,IF(AND(OR('２個別表'!BD102="附帯施設",AND(1&lt;='２個別表'!AM102,'２個別表'!AM102&lt;=3)),'２個別表'!BK102&lt;&gt;"",'２個別表'!BL102&lt;&gt;""),1,IF(AND(OR('２個別表'!BD102="附帯施設",AND(1&lt;='２個別表'!AM102,'２個別表'!AM102&lt;=3)),OR('２個別表'!BK102="",'２個別表'!BL102="")),"×",0)),"")</f>
        <v/>
      </c>
      <c r="BN102" s="207" t="str">
        <f ca="1">IF($AD102=3,IF('２個別表'!$BV102&gt;=500000,"〇","×"),"")</f>
        <v/>
      </c>
      <c r="BO102" s="180" t="str">
        <f ca="1">IF(AD102=3,'２個別表'!BW102,"")</f>
        <v/>
      </c>
      <c r="BP102" s="180" t="str">
        <f ca="1">IF(AD102=3,IF(COUNTIF('２個別表'!$X$11:'２個別表'!X102,'２個別表'!X102)=1,BO102,SUMIF('２個別表'!$X$11:$X$239,'２個別表'!X102,$BO$11:$BO$239)),"")</f>
        <v/>
      </c>
      <c r="BQ102" s="189" t="str">
        <f t="shared" ca="1" si="31"/>
        <v/>
      </c>
      <c r="BR102" s="183" t="str">
        <f t="shared" ca="1" si="22"/>
        <v/>
      </c>
      <c r="BS102" s="427" t="str">
        <f ca="1">IF($AD102=3,'２個別表'!$BV102-('２個別表'!$BX102+'２個別表'!$CA102+'２個別表'!$CB102+'２個別表'!$CC102+'２個別表'!$CD102),"")</f>
        <v/>
      </c>
      <c r="BT102" s="430">
        <f t="shared" ca="1" si="32"/>
        <v>0</v>
      </c>
      <c r="BU102" s="424" t="str">
        <f t="shared" ca="1" si="23"/>
        <v/>
      </c>
    </row>
    <row r="103" spans="2:73" x14ac:dyDescent="0.15">
      <c r="B103" s="198">
        <f>'２個別表'!O103</f>
        <v>0</v>
      </c>
      <c r="C103" s="183" t="str">
        <f>'２個別表'!$P103</f>
        <v>石川県</v>
      </c>
      <c r="D103" s="183" t="str">
        <f ca="1">'２個別表'!$Q103</f>
        <v/>
      </c>
      <c r="E103" s="183" t="str">
        <f ca="1">'２個別表'!$R103</f>
        <v/>
      </c>
      <c r="F103" s="207" t="str">
        <f ca="1">'２個別表'!$U103</f>
        <v/>
      </c>
      <c r="G103" s="207" t="str">
        <f ca="1">IF($F103=1,IF(SUM(#REF!)=0,"×","〇"),"")</f>
        <v/>
      </c>
      <c r="H103" s="207" t="str">
        <f ca="1">IF('２個別表'!$U103=1,IF('２個別表'!$Y103=1,"〇","×"),IF(AND(2&lt;='２個別表'!$Y103,'２個別表'!$Y103&lt;=5),"〇","×"))</f>
        <v>×</v>
      </c>
      <c r="I103" s="207" t="str">
        <f t="shared" ca="1" si="28"/>
        <v>×</v>
      </c>
      <c r="J103" s="183" t="str">
        <f ca="1">'２個別表'!$X103</f>
        <v/>
      </c>
      <c r="K103" s="183">
        <f ca="1">'２個別表'!$AI103</f>
        <v>0</v>
      </c>
      <c r="L103" s="183" t="str">
        <f ca="1">IF('２個別表'!$AJ103=1,1,"")</f>
        <v/>
      </c>
      <c r="M103" s="183" t="str">
        <f ca="1">IF('２個別表'!$AJ103="","",IF('２個別表'!$AJ103=1,IF(OR('２個別表'!$AK103=1,'２個別表'!$AL103=1),"〇","×")))</f>
        <v/>
      </c>
      <c r="N103" s="180" t="str">
        <f ca="1">'２個別表'!AR103</f>
        <v/>
      </c>
      <c r="O103" s="196" t="str">
        <f ca="1">IF(1&lt;='２個別表'!$F103,IF(AND(1&lt;='２個別表'!$AM103,'２個別表'!$AM103&lt;=3),1,0),"")</f>
        <v/>
      </c>
      <c r="P103" s="207">
        <f ca="1">IF($O103=1,IF(AND('２個別表'!$BD103&lt;&gt;"",AND('２個別表'!$BG103&lt;&gt;1,'２個別表'!$BH103)),0,1),0)</f>
        <v>0</v>
      </c>
      <c r="Q103" s="196">
        <f ca="1">IF('２個別表'!$BD103&lt;&gt;"",1,0)</f>
        <v>0</v>
      </c>
      <c r="R103" s="196" t="str">
        <f ca="1">IF($Q103=1,IF('２個別表'!$BG103=1,1,0),"")</f>
        <v/>
      </c>
      <c r="S103" s="196" t="str">
        <f ca="1">IF($R103=1,IF('２個別表'!$BH103&lt;&gt;"","〇","×"),"")</f>
        <v/>
      </c>
      <c r="T103" s="196" t="str">
        <f t="shared" ca="1" si="2"/>
        <v/>
      </c>
      <c r="U103" s="340">
        <f ca="1">IF('２個別表'!$BF103&gt;0,'２個別表'!$BF103,0)</f>
        <v>0</v>
      </c>
      <c r="V103" s="196">
        <f ca="1">IF('２個別表'!$BH103&lt;&gt;"",1,0)</f>
        <v>0</v>
      </c>
      <c r="W103" s="182">
        <f ca="1">IF(AND($Q103=1,$V103=1),'２個別表'!$CD103,0)</f>
        <v>0</v>
      </c>
      <c r="X103" s="195">
        <f t="shared" ca="1" si="29"/>
        <v>0</v>
      </c>
      <c r="Y103" s="196" t="str">
        <f ca="1">IF(1&lt;='２個別表'!$F103,'２個別表'!$BT103,"")</f>
        <v/>
      </c>
      <c r="Z103" s="196">
        <f ca="1">IF(1&lt;='２個別表'!$F103,'２個別表'!$CE103,0)</f>
        <v>0</v>
      </c>
      <c r="AA103" s="196">
        <f ca="1">IF(OR(0&lt;'２個別表'!$BX103,0&lt;SUM('２個別表'!$CA103:$CB103)),1,0)</f>
        <v>1</v>
      </c>
      <c r="AB103" s="183">
        <f ca="1">IF(1&lt;='２個別表'!$F103,'２個別表'!$BV103,0)</f>
        <v>0</v>
      </c>
      <c r="AC103" s="183" t="str">
        <f ca="1">IF('２個別表'!$BV103&gt;0,IF(AND('２個別表'!$BT103=1,'２個別表'!$CE103="控除不可"),'２個別表'!$BV103,IF(AND('２個別表'!$BT103=1,'２個別表'!$CE103="80%控除対象"),ROUNDUP('２個別表'!$BV103*102/110,0),IF(AND('２個別表'!$BT103=1,'２個別表'!$CE103="全額控除"),ROUNDUP('２個別表'!$BV103*100/110,0),IF(OR('２個別表'!$BT103=2,'２個別表'!$BT103=3),'２個別表'!$BV103,'２個別表'!$BV103)))),"")</f>
        <v/>
      </c>
      <c r="AD103" s="197" t="str">
        <f ca="1">IF('２個別表'!$U103=1,3,IF(AND('２個別表'!$U103=2,AND(19&lt;='２個別表'!$AM103,'２個別表'!$AM103&lt;=23)),2,IF(AND('２個別表'!$U103=2,OR(AND(1&lt;='２個別表'!$AM103,'２個別表'!$AM103&lt;=18),AND(24&lt;='２個別表'!$AM103,'２個別表'!$AM103&lt;=25))),1,"判定不能")))</f>
        <v>判定不能</v>
      </c>
      <c r="AE103" s="206">
        <f t="shared" ca="1" si="4"/>
        <v>0</v>
      </c>
      <c r="AF103" s="180" t="str">
        <f t="shared" ca="1" si="5"/>
        <v/>
      </c>
      <c r="AG103" s="183" t="str">
        <f ca="1">IF(AND($AD103=1,$U103&gt;0,$V103=1),ROUNDDOWN($AC103*1/2-'２個別表'!$CD103*1/2,0),"")</f>
        <v/>
      </c>
      <c r="AH103" s="183" t="str">
        <f t="shared" ca="1" si="30"/>
        <v/>
      </c>
      <c r="AI103" s="208" t="str">
        <f ca="1">IF(AND($AD103=1,$Q103=1),IF($AB103&gt;0,'２個別表'!$BV103-'２個別表'!$BX103-'２個別表'!$CD103-'２個別表'!$CA103-'２個別表'!$CB103-'２個別表'!$CC103,0),"")</f>
        <v/>
      </c>
      <c r="AJ103" s="198">
        <f t="shared" ca="1" si="7"/>
        <v>0</v>
      </c>
      <c r="AK103" s="194" t="str">
        <f ca="1">IF($AD103=1,IF('２個別表'!$AO103=1,1,IF('２個別表'!AO103="","",)),"")</f>
        <v/>
      </c>
      <c r="AL103" s="183" t="str">
        <f ca="1">IF($AJ103=1,IF($AK103=1,'２個別表'!BS103,""),"")</f>
        <v/>
      </c>
      <c r="AM103" s="180" t="str">
        <f t="shared" ca="1" si="8"/>
        <v/>
      </c>
      <c r="AN103" s="199" t="str">
        <f ca="1">IF($AJ103=1,IF($AK103=1,ROUNDDOWN('２個別表'!$BV103-'２個別表'!$BX103-'２個別表'!$CA103-'２個別表'!$CB103-'２個別表'!$CC103-'２個別表'!$CD103,0),""),"")</f>
        <v/>
      </c>
      <c r="AO103" s="198">
        <f t="shared" ca="1" si="0"/>
        <v>0</v>
      </c>
      <c r="AP103" s="194">
        <f t="shared" ca="1" si="9"/>
        <v>0</v>
      </c>
      <c r="AQ103" s="194">
        <f t="shared" ca="1" si="10"/>
        <v>0</v>
      </c>
      <c r="AR103" s="189">
        <f ca="1">IF('２個別表'!$AA103=1,1,0)</f>
        <v>0</v>
      </c>
      <c r="AS103" s="180" t="str">
        <f t="shared" ca="1" si="11"/>
        <v/>
      </c>
      <c r="AT103" s="180" t="str">
        <f t="shared" ca="1" si="12"/>
        <v/>
      </c>
      <c r="AU103" s="208" t="str">
        <f ca="1">IF($AD103=1,IF($AQ103=1,ROUNDDOWN('２個別表'!$BV103-'２個別表'!$BX103-'２個別表'!$CA103-'２個別表'!$CB103-'２個別表'!$CC103-'２個別表'!$CD103,0),""),"")</f>
        <v/>
      </c>
      <c r="AV103" s="350">
        <f t="shared" ca="1" si="13"/>
        <v>0</v>
      </c>
      <c r="AW103" s="360" t="str">
        <f t="shared" ca="1" si="14"/>
        <v>-</v>
      </c>
      <c r="AX103" s="206">
        <f ca="1">IF($AD103=2,IF('２個別表'!$BQ103=1,1,0),0)</f>
        <v>0</v>
      </c>
      <c r="AY103" s="189" t="str">
        <f t="shared" ca="1" si="15"/>
        <v/>
      </c>
      <c r="AZ103" s="368" t="str">
        <f ca="1">IF(AND($AD103=2,$AX103=1),'２個別表'!$BV103-('２個別表'!$BX103+'２個別表'!$CA103+'２個別表'!$CB103+'２個別表'!$CC103+'２個別表'!$CD103),"")</f>
        <v/>
      </c>
      <c r="BA103" s="206">
        <f ca="1">IF($AD103=2,IF('２個別表'!$BQ103&lt;&gt;1,1,0),0)</f>
        <v>0</v>
      </c>
      <c r="BB103" s="363">
        <f t="shared" ca="1" si="16"/>
        <v>0</v>
      </c>
      <c r="BC103" s="183" t="str">
        <f ca="1">IF(AND($AD103=2,$BA103=1),'２個別表'!$BR103,"")</f>
        <v/>
      </c>
      <c r="BD103" s="183" t="str">
        <f t="shared" ca="1" si="17"/>
        <v/>
      </c>
      <c r="BE103" s="183" t="str">
        <f ca="1">IF(AND($AD103=2,$BA103=1),'２個別表'!$BU103-('２個別表'!$BX103+'２個別表'!$CA103+'２個別表'!$CB103+'２個別表'!$CC103+'２個別表'!$CD103),"")</f>
        <v/>
      </c>
      <c r="BF103" s="183" t="str">
        <f ca="1">IF(AND($AD103=2,$BA103=1),'２個別表'!$CA103+'２個別表'!$CB103,"")</f>
        <v/>
      </c>
      <c r="BG103" s="365" t="str">
        <f ca="1">IF($BB103=1,IF(SUM('２個別表'!$BW103,'２個別表'!$CD103*0.5)&lt;='２個別表'!$BV103*0.5,"〇","×"),"")</f>
        <v/>
      </c>
      <c r="BH103" s="364">
        <f t="shared" ca="1" si="18"/>
        <v>0</v>
      </c>
      <c r="BI103" s="207" t="str">
        <f ca="1">IF($AD103=2,IF($AX103=1,IF('２個別表'!$AM103=23,"〇","×"),IF(OR('２個別表'!$AM103&lt;19,'２個別表'!$AM103&gt;23),"",IF($BH103&lt;='２個別表'!$BR103,"〇","×"))),"-")</f>
        <v>-</v>
      </c>
      <c r="BJ103" s="373" t="str">
        <f t="shared" ca="1" si="19"/>
        <v>-</v>
      </c>
      <c r="BK103" s="206">
        <f t="shared" ca="1" si="20"/>
        <v>0</v>
      </c>
      <c r="BL103" s="207" t="str">
        <f ca="1">IF($AD103=3,IF(1&lt;='２個別表'!$F103,IF('２個別表'!$U103=1,"〇","×"),""),"")</f>
        <v/>
      </c>
      <c r="BM103" s="185" t="str">
        <f ca="1">IF(AD103=3,IF(AND(OR('２個別表'!BD103="附帯施設",AND(1&lt;='２個別表'!AM103,'２個別表'!AM103&lt;=3)),'２個別表'!BK103&lt;&gt;"",'２個別表'!BL103&lt;&gt;""),1,IF(AND(OR('２個別表'!BD103="附帯施設",AND(1&lt;='２個別表'!AM103,'２個別表'!AM103&lt;=3)),OR('２個別表'!BK103="",'２個別表'!BL103="")),"×",0)),"")</f>
        <v/>
      </c>
      <c r="BN103" s="207" t="str">
        <f ca="1">IF($AD103=3,IF('２個別表'!$BV103&gt;=500000,"〇","×"),"")</f>
        <v/>
      </c>
      <c r="BO103" s="180" t="str">
        <f ca="1">IF(AD103=3,'２個別表'!BW103,"")</f>
        <v/>
      </c>
      <c r="BP103" s="180" t="str">
        <f ca="1">IF(AD103=3,IF(COUNTIF('２個別表'!$X$11:'２個別表'!X103,'２個別表'!X103)=1,BO103,SUMIF('２個別表'!$X$11:$X$239,'２個別表'!X103,$BO$11:$BO$239)),"")</f>
        <v/>
      </c>
      <c r="BQ103" s="189" t="str">
        <f t="shared" ca="1" si="31"/>
        <v/>
      </c>
      <c r="BR103" s="183" t="str">
        <f t="shared" ca="1" si="22"/>
        <v/>
      </c>
      <c r="BS103" s="427" t="str">
        <f ca="1">IF($AD103=3,'２個別表'!$BV103-('２個別表'!$BX103+'２個別表'!$CA103+'２個別表'!$CB103+'２個別表'!$CC103+'２個別表'!$CD103),"")</f>
        <v/>
      </c>
      <c r="BT103" s="430">
        <f t="shared" ca="1" si="32"/>
        <v>0</v>
      </c>
      <c r="BU103" s="424" t="str">
        <f t="shared" ca="1" si="23"/>
        <v/>
      </c>
    </row>
    <row r="104" spans="2:73" x14ac:dyDescent="0.15">
      <c r="B104" s="198">
        <f>'２個別表'!O104</f>
        <v>0</v>
      </c>
      <c r="C104" s="183" t="str">
        <f>'２個別表'!$P104</f>
        <v>石川県</v>
      </c>
      <c r="D104" s="183" t="str">
        <f ca="1">'２個別表'!$Q104</f>
        <v/>
      </c>
      <c r="E104" s="183" t="str">
        <f ca="1">'２個別表'!$R104</f>
        <v/>
      </c>
      <c r="F104" s="207" t="str">
        <f ca="1">'２個別表'!$U104</f>
        <v/>
      </c>
      <c r="G104" s="207" t="str">
        <f ca="1">IF($F104=1,IF(SUM(#REF!)=0,"×","〇"),"")</f>
        <v/>
      </c>
      <c r="H104" s="207" t="str">
        <f ca="1">IF('２個別表'!$U104=1,IF('２個別表'!$Y104=1,"〇","×"),IF(AND(2&lt;='２個別表'!$Y104,'２個別表'!$Y104&lt;=5),"〇","×"))</f>
        <v>×</v>
      </c>
      <c r="I104" s="207" t="str">
        <f t="shared" ca="1" si="28"/>
        <v>×</v>
      </c>
      <c r="J104" s="183" t="str">
        <f ca="1">'２個別表'!$X104</f>
        <v/>
      </c>
      <c r="K104" s="183">
        <f ca="1">'２個別表'!$AI104</f>
        <v>0</v>
      </c>
      <c r="L104" s="183" t="str">
        <f ca="1">IF('２個別表'!$AJ104=1,1,"")</f>
        <v/>
      </c>
      <c r="M104" s="183" t="str">
        <f ca="1">IF('２個別表'!$AJ104="","",IF('２個別表'!$AJ104=1,IF(OR('２個別表'!$AK104=1,'２個別表'!$AL104=1),"〇","×")))</f>
        <v/>
      </c>
      <c r="N104" s="180" t="str">
        <f ca="1">'２個別表'!AR104</f>
        <v/>
      </c>
      <c r="O104" s="196" t="str">
        <f ca="1">IF(1&lt;='２個別表'!$F104,IF(AND(1&lt;='２個別表'!$AM104,'２個別表'!$AM104&lt;=3),1,0),"")</f>
        <v/>
      </c>
      <c r="P104" s="207">
        <f ca="1">IF($O104=1,IF(AND('２個別表'!$BD104&lt;&gt;"",AND('２個別表'!$BG104&lt;&gt;1,'２個別表'!$BH104)),0,1),0)</f>
        <v>0</v>
      </c>
      <c r="Q104" s="196">
        <f ca="1">IF('２個別表'!$BD104&lt;&gt;"",1,0)</f>
        <v>0</v>
      </c>
      <c r="R104" s="196" t="str">
        <f ca="1">IF($Q104=1,IF('２個別表'!$BG104=1,1,0),"")</f>
        <v/>
      </c>
      <c r="S104" s="196" t="str">
        <f ca="1">IF($R104=1,IF('２個別表'!$BH104&lt;&gt;"","〇","×"),"")</f>
        <v/>
      </c>
      <c r="T104" s="196" t="str">
        <f t="shared" ca="1" si="2"/>
        <v/>
      </c>
      <c r="U104" s="340">
        <f ca="1">IF('２個別表'!$BF104&gt;0,'２個別表'!$BF104,0)</f>
        <v>0</v>
      </c>
      <c r="V104" s="196">
        <f ca="1">IF('２個別表'!$BH104&lt;&gt;"",1,0)</f>
        <v>0</v>
      </c>
      <c r="W104" s="182">
        <f ca="1">IF(AND($Q104=1,$V104=1),'２個別表'!$CD104,0)</f>
        <v>0</v>
      </c>
      <c r="X104" s="195">
        <f t="shared" ca="1" si="29"/>
        <v>0</v>
      </c>
      <c r="Y104" s="196" t="str">
        <f ca="1">IF(1&lt;='２個別表'!$F104,'２個別表'!$BT104,"")</f>
        <v/>
      </c>
      <c r="Z104" s="196">
        <f ca="1">IF(1&lt;='２個別表'!$F104,'２個別表'!$CE104,0)</f>
        <v>0</v>
      </c>
      <c r="AA104" s="196">
        <f ca="1">IF(OR(0&lt;'２個別表'!$BX104,0&lt;SUM('２個別表'!$CA104:$CB104)),1,0)</f>
        <v>1</v>
      </c>
      <c r="AB104" s="183">
        <f ca="1">IF(1&lt;='２個別表'!$F104,'２個別表'!$BV104,0)</f>
        <v>0</v>
      </c>
      <c r="AC104" s="183" t="str">
        <f ca="1">IF('２個別表'!$BV104&gt;0,IF(AND('２個別表'!$BT104=1,'２個別表'!$CE104="控除不可"),'２個別表'!$BV104,IF(AND('２個別表'!$BT104=1,'２個別表'!$CE104="80%控除対象"),ROUNDUP('２個別表'!$BV104*102/110,0),IF(AND('２個別表'!$BT104=1,'２個別表'!$CE104="全額控除"),ROUNDUP('２個別表'!$BV104*100/110,0),IF(OR('２個別表'!$BT104=2,'２個別表'!$BT104=3),'２個別表'!$BV104,'２個別表'!$BV104)))),"")</f>
        <v/>
      </c>
      <c r="AD104" s="197" t="str">
        <f ca="1">IF('２個別表'!$U104=1,3,IF(AND('２個別表'!$U104=2,AND(19&lt;='２個別表'!$AM104,'２個別表'!$AM104&lt;=23)),2,IF(AND('２個別表'!$U104=2,OR(AND(1&lt;='２個別表'!$AM104,'２個別表'!$AM104&lt;=18),AND(24&lt;='２個別表'!$AM104,'２個別表'!$AM104&lt;=25))),1,"判定不能")))</f>
        <v>判定不能</v>
      </c>
      <c r="AE104" s="206">
        <f t="shared" ca="1" si="4"/>
        <v>0</v>
      </c>
      <c r="AF104" s="180" t="str">
        <f t="shared" ca="1" si="5"/>
        <v/>
      </c>
      <c r="AG104" s="183" t="str">
        <f ca="1">IF(AND($AD104=1,$U104&gt;0,$V104=1),ROUNDDOWN($AC104*1/2-'２個別表'!$CD104*1/2,0),"")</f>
        <v/>
      </c>
      <c r="AH104" s="183" t="str">
        <f t="shared" ca="1" si="30"/>
        <v/>
      </c>
      <c r="AI104" s="208" t="str">
        <f ca="1">IF(AND($AD104=1,$Q104=1),IF($AB104&gt;0,'２個別表'!$BV104-'２個別表'!$BX104-'２個別表'!$CD104-'２個別表'!$CA104-'２個別表'!$CB104-'２個別表'!$CC104,0),"")</f>
        <v/>
      </c>
      <c r="AJ104" s="198">
        <f t="shared" ca="1" si="7"/>
        <v>0</v>
      </c>
      <c r="AK104" s="194" t="str">
        <f ca="1">IF($AD104=1,IF('２個別表'!$AO104=1,1,IF('２個別表'!AO104="","",)),"")</f>
        <v/>
      </c>
      <c r="AL104" s="183" t="str">
        <f ca="1">IF($AJ104=1,IF($AK104=1,'２個別表'!BS104,""),"")</f>
        <v/>
      </c>
      <c r="AM104" s="180" t="str">
        <f t="shared" ca="1" si="8"/>
        <v/>
      </c>
      <c r="AN104" s="199" t="str">
        <f ca="1">IF($AJ104=1,IF($AK104=1,ROUNDDOWN('２個別表'!$BV104-'２個別表'!$BX104-'２個別表'!$CA104-'２個別表'!$CB104-'２個別表'!$CC104-'２個別表'!$CD104,0),""),"")</f>
        <v/>
      </c>
      <c r="AO104" s="198">
        <f t="shared" ca="1" si="0"/>
        <v>0</v>
      </c>
      <c r="AP104" s="194">
        <f t="shared" ca="1" si="9"/>
        <v>0</v>
      </c>
      <c r="AQ104" s="194">
        <f t="shared" ca="1" si="10"/>
        <v>0</v>
      </c>
      <c r="AR104" s="189">
        <f ca="1">IF('２個別表'!$AA104=1,1,0)</f>
        <v>0</v>
      </c>
      <c r="AS104" s="180" t="str">
        <f t="shared" ca="1" si="11"/>
        <v/>
      </c>
      <c r="AT104" s="180" t="str">
        <f t="shared" ca="1" si="12"/>
        <v/>
      </c>
      <c r="AU104" s="208" t="str">
        <f ca="1">IF($AD104=1,IF($AQ104=1,ROUNDDOWN('２個別表'!$BV104-'２個別表'!$BX104-'２個別表'!$CA104-'２個別表'!$CB104-'２個別表'!$CC104-'２個別表'!$CD104,0),""),"")</f>
        <v/>
      </c>
      <c r="AV104" s="350">
        <f t="shared" ca="1" si="13"/>
        <v>0</v>
      </c>
      <c r="AW104" s="360" t="str">
        <f t="shared" ca="1" si="14"/>
        <v>-</v>
      </c>
      <c r="AX104" s="206">
        <f ca="1">IF($AD104=2,IF('２個別表'!$BQ104=1,1,0),0)</f>
        <v>0</v>
      </c>
      <c r="AY104" s="189" t="str">
        <f t="shared" ca="1" si="15"/>
        <v/>
      </c>
      <c r="AZ104" s="368" t="str">
        <f ca="1">IF(AND($AD104=2,$AX104=1),'２個別表'!$BV104-('２個別表'!$BX104+'２個別表'!$CA104+'２個別表'!$CB104+'２個別表'!$CC104+'２個別表'!$CD104),"")</f>
        <v/>
      </c>
      <c r="BA104" s="206">
        <f ca="1">IF($AD104=2,IF('２個別表'!$BQ104&lt;&gt;1,1,0),0)</f>
        <v>0</v>
      </c>
      <c r="BB104" s="363">
        <f t="shared" ca="1" si="16"/>
        <v>0</v>
      </c>
      <c r="BC104" s="183" t="str">
        <f ca="1">IF(AND($AD104=2,$BA104=1),'２個別表'!$BR104,"")</f>
        <v/>
      </c>
      <c r="BD104" s="183" t="str">
        <f t="shared" ca="1" si="17"/>
        <v/>
      </c>
      <c r="BE104" s="183" t="str">
        <f ca="1">IF(AND($AD104=2,$BA104=1),'２個別表'!$BU104-('２個別表'!$BX104+'２個別表'!$CA104+'２個別表'!$CB104+'２個別表'!$CC104+'２個別表'!$CD104),"")</f>
        <v/>
      </c>
      <c r="BF104" s="183" t="str">
        <f ca="1">IF(AND($AD104=2,$BA104=1),'２個別表'!$CA104+'２個別表'!$CB104,"")</f>
        <v/>
      </c>
      <c r="BG104" s="365" t="str">
        <f ca="1">IF($BB104=1,IF(SUM('２個別表'!$BW104,'２個別表'!$CD104*0.5)&lt;='２個別表'!$BV104*0.5,"〇","×"),"")</f>
        <v/>
      </c>
      <c r="BH104" s="364">
        <f t="shared" ca="1" si="18"/>
        <v>0</v>
      </c>
      <c r="BI104" s="207" t="str">
        <f ca="1">IF($AD104=2,IF($AX104=1,IF('２個別表'!$AM104=23,"〇","×"),IF(OR('２個別表'!$AM104&lt;19,'２個別表'!$AM104&gt;23),"",IF($BH104&lt;='２個別表'!$BR104,"〇","×"))),"-")</f>
        <v>-</v>
      </c>
      <c r="BJ104" s="373" t="str">
        <f t="shared" ca="1" si="19"/>
        <v>-</v>
      </c>
      <c r="BK104" s="206">
        <f t="shared" ca="1" si="20"/>
        <v>0</v>
      </c>
      <c r="BL104" s="207" t="str">
        <f ca="1">IF($AD104=3,IF(1&lt;='２個別表'!$F104,IF('２個別表'!$U104=1,"〇","×"),""),"")</f>
        <v/>
      </c>
      <c r="BM104" s="185" t="str">
        <f ca="1">IF(AD104=3,IF(AND(OR('２個別表'!BD104="附帯施設",AND(1&lt;='２個別表'!AM104,'２個別表'!AM104&lt;=3)),'２個別表'!BK104&lt;&gt;"",'２個別表'!BL104&lt;&gt;""),1,IF(AND(OR('２個別表'!BD104="附帯施設",AND(1&lt;='２個別表'!AM104,'２個別表'!AM104&lt;=3)),OR('２個別表'!BK104="",'２個別表'!BL104="")),"×",0)),"")</f>
        <v/>
      </c>
      <c r="BN104" s="207" t="str">
        <f ca="1">IF($AD104=3,IF('２個別表'!$BV104&gt;=500000,"〇","×"),"")</f>
        <v/>
      </c>
      <c r="BO104" s="180" t="str">
        <f ca="1">IF(AD104=3,'２個別表'!BW104,"")</f>
        <v/>
      </c>
      <c r="BP104" s="180" t="str">
        <f ca="1">IF(AD104=3,IF(COUNTIF('２個別表'!$X$11:'２個別表'!X104,'２個別表'!X104)=1,BO104,SUMIF('２個別表'!$X$11:$X$239,'２個別表'!X104,$BO$11:$BO$239)),"")</f>
        <v/>
      </c>
      <c r="BQ104" s="189" t="str">
        <f t="shared" ca="1" si="31"/>
        <v/>
      </c>
      <c r="BR104" s="183" t="str">
        <f t="shared" ca="1" si="22"/>
        <v/>
      </c>
      <c r="BS104" s="427" t="str">
        <f ca="1">IF($AD104=3,'２個別表'!$BV104-('２個別表'!$BX104+'２個別表'!$CA104+'２個別表'!$CB104+'２個別表'!$CC104+'２個別表'!$CD104),"")</f>
        <v/>
      </c>
      <c r="BT104" s="430">
        <f t="shared" ca="1" si="32"/>
        <v>0</v>
      </c>
      <c r="BU104" s="424" t="str">
        <f t="shared" ca="1" si="23"/>
        <v/>
      </c>
    </row>
    <row r="105" spans="2:73" x14ac:dyDescent="0.15">
      <c r="B105" s="198">
        <f>'２個別表'!O105</f>
        <v>0</v>
      </c>
      <c r="C105" s="183" t="str">
        <f>'２個別表'!$P105</f>
        <v>石川県</v>
      </c>
      <c r="D105" s="183" t="str">
        <f ca="1">'２個別表'!$Q105</f>
        <v/>
      </c>
      <c r="E105" s="183" t="str">
        <f ca="1">'２個別表'!$R105</f>
        <v/>
      </c>
      <c r="F105" s="207" t="str">
        <f ca="1">'２個別表'!$U105</f>
        <v/>
      </c>
      <c r="G105" s="207" t="str">
        <f ca="1">IF($F105=1,IF(SUM(#REF!)=0,"×","〇"),"")</f>
        <v/>
      </c>
      <c r="H105" s="207" t="str">
        <f ca="1">IF('２個別表'!$U105=1,IF('２個別表'!$Y105=1,"〇","×"),IF(AND(2&lt;='２個別表'!$Y105,'２個別表'!$Y105&lt;=5),"〇","×"))</f>
        <v>×</v>
      </c>
      <c r="I105" s="207" t="str">
        <f t="shared" ca="1" si="28"/>
        <v>×</v>
      </c>
      <c r="J105" s="183" t="str">
        <f ca="1">'２個別表'!$X105</f>
        <v/>
      </c>
      <c r="K105" s="183">
        <f ca="1">'２個別表'!$AI105</f>
        <v>0</v>
      </c>
      <c r="L105" s="183" t="str">
        <f ca="1">IF('２個別表'!$AJ105=1,1,"")</f>
        <v/>
      </c>
      <c r="M105" s="183" t="str">
        <f ca="1">IF('２個別表'!$AJ105="","",IF('２個別表'!$AJ105=1,IF(OR('２個別表'!$AK105=1,'２個別表'!$AL105=1),"〇","×")))</f>
        <v/>
      </c>
      <c r="N105" s="180" t="str">
        <f ca="1">'２個別表'!AR105</f>
        <v/>
      </c>
      <c r="O105" s="196" t="str">
        <f ca="1">IF(1&lt;='２個別表'!$F105,IF(AND(1&lt;='２個別表'!$AM105,'２個別表'!$AM105&lt;=3),1,0),"")</f>
        <v/>
      </c>
      <c r="P105" s="207">
        <f ca="1">IF($O105=1,IF(AND('２個別表'!$BD105&lt;&gt;"",AND('２個別表'!$BG105&lt;&gt;1,'２個別表'!$BH105)),0,1),0)</f>
        <v>0</v>
      </c>
      <c r="Q105" s="196">
        <f ca="1">IF('２個別表'!$BD105&lt;&gt;"",1,0)</f>
        <v>0</v>
      </c>
      <c r="R105" s="196" t="str">
        <f ca="1">IF($Q105=1,IF('２個別表'!$BG105=1,1,0),"")</f>
        <v/>
      </c>
      <c r="S105" s="196" t="str">
        <f ca="1">IF($R105=1,IF('２個別表'!$BH105&lt;&gt;"","〇","×"),"")</f>
        <v/>
      </c>
      <c r="T105" s="196" t="str">
        <f t="shared" ca="1" si="2"/>
        <v/>
      </c>
      <c r="U105" s="340">
        <f ca="1">IF('２個別表'!$BF105&gt;0,'２個別表'!$BF105,0)</f>
        <v>0</v>
      </c>
      <c r="V105" s="196">
        <f ca="1">IF('２個別表'!$BH105&lt;&gt;"",1,0)</f>
        <v>0</v>
      </c>
      <c r="W105" s="182">
        <f ca="1">IF(AND($Q105=1,$V105=1),'２個別表'!$CD105,0)</f>
        <v>0</v>
      </c>
      <c r="X105" s="195">
        <f t="shared" ca="1" si="29"/>
        <v>0</v>
      </c>
      <c r="Y105" s="196" t="str">
        <f ca="1">IF(1&lt;='２個別表'!$F105,'２個別表'!$BT105,"")</f>
        <v/>
      </c>
      <c r="Z105" s="196">
        <f ca="1">IF(1&lt;='２個別表'!$F105,'２個別表'!$CE105,0)</f>
        <v>0</v>
      </c>
      <c r="AA105" s="196">
        <f ca="1">IF(OR(0&lt;'２個別表'!$BX105,0&lt;SUM('２個別表'!$CA105:$CB105)),1,0)</f>
        <v>1</v>
      </c>
      <c r="AB105" s="183">
        <f ca="1">IF(1&lt;='２個別表'!$F105,'２個別表'!$BV105,0)</f>
        <v>0</v>
      </c>
      <c r="AC105" s="183" t="str">
        <f ca="1">IF('２個別表'!$BV105&gt;0,IF(AND('２個別表'!$BT105=1,'２個別表'!$CE105="控除不可"),'２個別表'!$BV105,IF(AND('２個別表'!$BT105=1,'２個別表'!$CE105="80%控除対象"),ROUNDUP('２個別表'!$BV105*102/110,0),IF(AND('２個別表'!$BT105=1,'２個別表'!$CE105="全額控除"),ROUNDUP('２個別表'!$BV105*100/110,0),IF(OR('２個別表'!$BT105=2,'２個別表'!$BT105=3),'２個別表'!$BV105,'２個別表'!$BV105)))),"")</f>
        <v/>
      </c>
      <c r="AD105" s="197" t="str">
        <f ca="1">IF('２個別表'!$U105=1,3,IF(AND('２個別表'!$U105=2,AND(19&lt;='２個別表'!$AM105,'２個別表'!$AM105&lt;=23)),2,IF(AND('２個別表'!$U105=2,OR(AND(1&lt;='２個別表'!$AM105,'２個別表'!$AM105&lt;=18),AND(24&lt;='２個別表'!$AM105,'２個別表'!$AM105&lt;=25))),1,"判定不能")))</f>
        <v>判定不能</v>
      </c>
      <c r="AE105" s="206">
        <f t="shared" ca="1" si="4"/>
        <v>0</v>
      </c>
      <c r="AF105" s="180" t="str">
        <f t="shared" ca="1" si="5"/>
        <v/>
      </c>
      <c r="AG105" s="183" t="str">
        <f ca="1">IF(AND($AD105=1,$U105&gt;0,$V105=1),ROUNDDOWN($AC105*1/2-'２個別表'!$CD105*1/2,0),"")</f>
        <v/>
      </c>
      <c r="AH105" s="183" t="str">
        <f t="shared" ca="1" si="30"/>
        <v/>
      </c>
      <c r="AI105" s="208" t="str">
        <f ca="1">IF(AND($AD105=1,$Q105=1),IF($AB105&gt;0,'２個別表'!$BV105-'２個別表'!$BX105-'２個別表'!$CD105-'２個別表'!$CA105-'２個別表'!$CB105-'２個別表'!$CC105,0),"")</f>
        <v/>
      </c>
      <c r="AJ105" s="198">
        <f t="shared" ca="1" si="7"/>
        <v>0</v>
      </c>
      <c r="AK105" s="194" t="str">
        <f ca="1">IF($AD105=1,IF('２個別表'!$AO105=1,1,IF('２個別表'!AO105="","",)),"")</f>
        <v/>
      </c>
      <c r="AL105" s="183" t="str">
        <f ca="1">IF($AJ105=1,IF($AK105=1,'２個別表'!BS105,""),"")</f>
        <v/>
      </c>
      <c r="AM105" s="180" t="str">
        <f t="shared" ca="1" si="8"/>
        <v/>
      </c>
      <c r="AN105" s="199" t="str">
        <f ca="1">IF($AJ105=1,IF($AK105=1,ROUNDDOWN('２個別表'!$BV105-'２個別表'!$BX105-'２個別表'!$CA105-'２個別表'!$CB105-'２個別表'!$CC105-'２個別表'!$CD105,0),""),"")</f>
        <v/>
      </c>
      <c r="AO105" s="198">
        <f t="shared" ca="1" si="0"/>
        <v>0</v>
      </c>
      <c r="AP105" s="194">
        <f t="shared" ca="1" si="9"/>
        <v>0</v>
      </c>
      <c r="AQ105" s="194">
        <f t="shared" ca="1" si="10"/>
        <v>0</v>
      </c>
      <c r="AR105" s="189">
        <f ca="1">IF('２個別表'!$AA105=1,1,0)</f>
        <v>0</v>
      </c>
      <c r="AS105" s="180" t="str">
        <f t="shared" ca="1" si="11"/>
        <v/>
      </c>
      <c r="AT105" s="180" t="str">
        <f t="shared" ca="1" si="12"/>
        <v/>
      </c>
      <c r="AU105" s="208" t="str">
        <f ca="1">IF($AD105=1,IF($AQ105=1,ROUNDDOWN('２個別表'!$BV105-'２個別表'!$BX105-'２個別表'!$CA105-'２個別表'!$CB105-'２個別表'!$CC105-'２個別表'!$CD105,0),""),"")</f>
        <v/>
      </c>
      <c r="AV105" s="350">
        <f t="shared" ca="1" si="13"/>
        <v>0</v>
      </c>
      <c r="AW105" s="360" t="str">
        <f t="shared" ca="1" si="14"/>
        <v>-</v>
      </c>
      <c r="AX105" s="206">
        <f ca="1">IF($AD105=2,IF('２個別表'!$BQ105=1,1,0),0)</f>
        <v>0</v>
      </c>
      <c r="AY105" s="189" t="str">
        <f t="shared" ca="1" si="15"/>
        <v/>
      </c>
      <c r="AZ105" s="368" t="str">
        <f ca="1">IF(AND($AD105=2,$AX105=1),'２個別表'!$BV105-('２個別表'!$BX105+'２個別表'!$CA105+'２個別表'!$CB105+'２個別表'!$CC105+'２個別表'!$CD105),"")</f>
        <v/>
      </c>
      <c r="BA105" s="206">
        <f ca="1">IF($AD105=2,IF('２個別表'!$BQ105&lt;&gt;1,1,0),0)</f>
        <v>0</v>
      </c>
      <c r="BB105" s="363">
        <f t="shared" ca="1" si="16"/>
        <v>0</v>
      </c>
      <c r="BC105" s="183" t="str">
        <f ca="1">IF(AND($AD105=2,$BA105=1),'２個別表'!$BR105,"")</f>
        <v/>
      </c>
      <c r="BD105" s="183" t="str">
        <f t="shared" ca="1" si="17"/>
        <v/>
      </c>
      <c r="BE105" s="183" t="str">
        <f ca="1">IF(AND($AD105=2,$BA105=1),'２個別表'!$BU105-('２個別表'!$BX105+'２個別表'!$CA105+'２個別表'!$CB105+'２個別表'!$CC105+'２個別表'!$CD105),"")</f>
        <v/>
      </c>
      <c r="BF105" s="183" t="str">
        <f ca="1">IF(AND($AD105=2,$BA105=1),'２個別表'!$CA105+'２個別表'!$CB105,"")</f>
        <v/>
      </c>
      <c r="BG105" s="365" t="str">
        <f ca="1">IF($BB105=1,IF(SUM('２個別表'!$BW105,'２個別表'!$CD105*0.5)&lt;='２個別表'!$BV105*0.5,"〇","×"),"")</f>
        <v/>
      </c>
      <c r="BH105" s="364">
        <f t="shared" ca="1" si="18"/>
        <v>0</v>
      </c>
      <c r="BI105" s="207" t="str">
        <f ca="1">IF($AD105=2,IF($AX105=1,IF('２個別表'!$AM105=23,"〇","×"),IF(OR('２個別表'!$AM105&lt;19,'２個別表'!$AM105&gt;23),"",IF($BH105&lt;='２個別表'!$BR105,"〇","×"))),"-")</f>
        <v>-</v>
      </c>
      <c r="BJ105" s="373" t="str">
        <f t="shared" ca="1" si="19"/>
        <v>-</v>
      </c>
      <c r="BK105" s="206">
        <f t="shared" ca="1" si="20"/>
        <v>0</v>
      </c>
      <c r="BL105" s="207" t="str">
        <f ca="1">IF($AD105=3,IF(1&lt;='２個別表'!$F105,IF('２個別表'!$U105=1,"〇","×"),""),"")</f>
        <v/>
      </c>
      <c r="BM105" s="185" t="str">
        <f ca="1">IF(AD105=3,IF(AND(OR('２個別表'!BD105="附帯施設",AND(1&lt;='２個別表'!AM105,'２個別表'!AM105&lt;=3)),'２個別表'!BK105&lt;&gt;"",'２個別表'!BL105&lt;&gt;""),1,IF(AND(OR('２個別表'!BD105="附帯施設",AND(1&lt;='２個別表'!AM105,'２個別表'!AM105&lt;=3)),OR('２個別表'!BK105="",'２個別表'!BL105="")),"×",0)),"")</f>
        <v/>
      </c>
      <c r="BN105" s="207" t="str">
        <f ca="1">IF($AD105=3,IF('２個別表'!$BV105&gt;=500000,"〇","×"),"")</f>
        <v/>
      </c>
      <c r="BO105" s="180" t="str">
        <f ca="1">IF(AD105=3,'２個別表'!BW105,"")</f>
        <v/>
      </c>
      <c r="BP105" s="180" t="str">
        <f ca="1">IF(AD105=3,IF(COUNTIF('２個別表'!$X$11:'２個別表'!X105,'２個別表'!X105)=1,BO105,SUMIF('２個別表'!$X$11:$X$239,'２個別表'!X105,$BO$11:$BO$239)),"")</f>
        <v/>
      </c>
      <c r="BQ105" s="189" t="str">
        <f t="shared" ca="1" si="31"/>
        <v/>
      </c>
      <c r="BR105" s="183" t="str">
        <f t="shared" ca="1" si="22"/>
        <v/>
      </c>
      <c r="BS105" s="427" t="str">
        <f ca="1">IF($AD105=3,'２個別表'!$BV105-('２個別表'!$BX105+'２個別表'!$CA105+'２個別表'!$CB105+'２個別表'!$CC105+'２個別表'!$CD105),"")</f>
        <v/>
      </c>
      <c r="BT105" s="430">
        <f t="shared" ca="1" si="32"/>
        <v>0</v>
      </c>
      <c r="BU105" s="424" t="str">
        <f t="shared" ca="1" si="23"/>
        <v/>
      </c>
    </row>
    <row r="106" spans="2:73" x14ac:dyDescent="0.15">
      <c r="B106" s="198">
        <f>'２個別表'!O106</f>
        <v>0</v>
      </c>
      <c r="C106" s="183" t="str">
        <f>'２個別表'!$P106</f>
        <v>石川県</v>
      </c>
      <c r="D106" s="183" t="str">
        <f ca="1">'２個別表'!$Q106</f>
        <v/>
      </c>
      <c r="E106" s="183" t="str">
        <f ca="1">'２個別表'!$R106</f>
        <v/>
      </c>
      <c r="F106" s="207" t="str">
        <f ca="1">'２個別表'!$U106</f>
        <v/>
      </c>
      <c r="G106" s="207" t="str">
        <f ca="1">IF($F106=1,IF(SUM(#REF!)=0,"×","〇"),"")</f>
        <v/>
      </c>
      <c r="H106" s="207" t="str">
        <f ca="1">IF('２個別表'!$U106=1,IF('２個別表'!$Y106=1,"〇","×"),IF(AND(2&lt;='２個別表'!$Y106,'２個別表'!$Y106&lt;=5),"〇","×"))</f>
        <v>×</v>
      </c>
      <c r="I106" s="207" t="str">
        <f t="shared" ca="1" si="28"/>
        <v>×</v>
      </c>
      <c r="J106" s="183" t="str">
        <f ca="1">'２個別表'!$X106</f>
        <v/>
      </c>
      <c r="K106" s="183">
        <f ca="1">'２個別表'!$AI106</f>
        <v>0</v>
      </c>
      <c r="L106" s="183" t="str">
        <f ca="1">IF('２個別表'!$AJ106=1,1,"")</f>
        <v/>
      </c>
      <c r="M106" s="183" t="str">
        <f ca="1">IF('２個別表'!$AJ106="","",IF('２個別表'!$AJ106=1,IF(OR('２個別表'!$AK106=1,'２個別表'!$AL106=1),"〇","×")))</f>
        <v/>
      </c>
      <c r="N106" s="180" t="str">
        <f ca="1">'２個別表'!AR106</f>
        <v/>
      </c>
      <c r="O106" s="196" t="str">
        <f ca="1">IF(1&lt;='２個別表'!$F106,IF(AND(1&lt;='２個別表'!$AM106,'２個別表'!$AM106&lt;=3),1,0),"")</f>
        <v/>
      </c>
      <c r="P106" s="207">
        <f ca="1">IF($O106=1,IF(AND('２個別表'!$BD106&lt;&gt;"",AND('２個別表'!$BG106&lt;&gt;1,'２個別表'!$BH106)),0,1),0)</f>
        <v>0</v>
      </c>
      <c r="Q106" s="196">
        <f ca="1">IF('２個別表'!$BD106&lt;&gt;"",1,0)</f>
        <v>0</v>
      </c>
      <c r="R106" s="196" t="str">
        <f ca="1">IF($Q106=1,IF('２個別表'!$BG106=1,1,0),"")</f>
        <v/>
      </c>
      <c r="S106" s="196" t="str">
        <f ca="1">IF($R106=1,IF('２個別表'!$BH106&lt;&gt;"","〇","×"),"")</f>
        <v/>
      </c>
      <c r="T106" s="196" t="str">
        <f t="shared" ca="1" si="2"/>
        <v/>
      </c>
      <c r="U106" s="340">
        <f ca="1">IF('２個別表'!$BF106&gt;0,'２個別表'!$BF106,0)</f>
        <v>0</v>
      </c>
      <c r="V106" s="196">
        <f ca="1">IF('２個別表'!$BH106&lt;&gt;"",1,0)</f>
        <v>0</v>
      </c>
      <c r="W106" s="182">
        <f ca="1">IF(AND($Q106=1,$V106=1),'２個別表'!$CD106,0)</f>
        <v>0</v>
      </c>
      <c r="X106" s="195">
        <f t="shared" ca="1" si="29"/>
        <v>0</v>
      </c>
      <c r="Y106" s="196" t="str">
        <f ca="1">IF(1&lt;='２個別表'!$F106,'２個別表'!$BT106,"")</f>
        <v/>
      </c>
      <c r="Z106" s="196">
        <f ca="1">IF(1&lt;='２個別表'!$F106,'２個別表'!$CE106,0)</f>
        <v>0</v>
      </c>
      <c r="AA106" s="196">
        <f ca="1">IF(OR(0&lt;'２個別表'!$BX106,0&lt;SUM('２個別表'!$CA106:$CB106)),1,0)</f>
        <v>1</v>
      </c>
      <c r="AB106" s="183">
        <f ca="1">IF(1&lt;='２個別表'!$F106,'２個別表'!$BV106,0)</f>
        <v>0</v>
      </c>
      <c r="AC106" s="183" t="str">
        <f ca="1">IF('２個別表'!$BV106&gt;0,IF(AND('２個別表'!$BT106=1,'２個別表'!$CE106="控除不可"),'２個別表'!$BV106,IF(AND('２個別表'!$BT106=1,'２個別表'!$CE106="80%控除対象"),ROUNDUP('２個別表'!$BV106*102/110,0),IF(AND('２個別表'!$BT106=1,'２個別表'!$CE106="全額控除"),ROUNDUP('２個別表'!$BV106*100/110,0),IF(OR('２個別表'!$BT106=2,'２個別表'!$BT106=3),'２個別表'!$BV106,'２個別表'!$BV106)))),"")</f>
        <v/>
      </c>
      <c r="AD106" s="197" t="str">
        <f ca="1">IF('２個別表'!$U106=1,3,IF(AND('２個別表'!$U106=2,AND(19&lt;='２個別表'!$AM106,'２個別表'!$AM106&lt;=23)),2,IF(AND('２個別表'!$U106=2,OR(AND(1&lt;='２個別表'!$AM106,'２個別表'!$AM106&lt;=18),AND(24&lt;='２個別表'!$AM106,'２個別表'!$AM106&lt;=25))),1,"判定不能")))</f>
        <v>判定不能</v>
      </c>
      <c r="AE106" s="206">
        <f t="shared" ca="1" si="4"/>
        <v>0</v>
      </c>
      <c r="AF106" s="180" t="str">
        <f t="shared" ca="1" si="5"/>
        <v/>
      </c>
      <c r="AG106" s="183" t="str">
        <f ca="1">IF(AND($AD106=1,$U106&gt;0,$V106=1),ROUNDDOWN($AC106*1/2-'２個別表'!$CD106*1/2,0),"")</f>
        <v/>
      </c>
      <c r="AH106" s="183" t="str">
        <f t="shared" ca="1" si="30"/>
        <v/>
      </c>
      <c r="AI106" s="208" t="str">
        <f ca="1">IF(AND($AD106=1,$Q106=1),IF($AB106&gt;0,'２個別表'!$BV106-'２個別表'!$BX106-'２個別表'!$CD106-'２個別表'!$CA106-'２個別表'!$CB106-'２個別表'!$CC106,0),"")</f>
        <v/>
      </c>
      <c r="AJ106" s="198">
        <f t="shared" ca="1" si="7"/>
        <v>0</v>
      </c>
      <c r="AK106" s="194" t="str">
        <f ca="1">IF($AD106=1,IF('２個別表'!$AO106=1,1,IF('２個別表'!AO106="","",)),"")</f>
        <v/>
      </c>
      <c r="AL106" s="183" t="str">
        <f ca="1">IF($AJ106=1,IF($AK106=1,'２個別表'!BS106,""),"")</f>
        <v/>
      </c>
      <c r="AM106" s="180" t="str">
        <f t="shared" ca="1" si="8"/>
        <v/>
      </c>
      <c r="AN106" s="199" t="str">
        <f ca="1">IF($AJ106=1,IF($AK106=1,ROUNDDOWN('２個別表'!$BV106-'２個別表'!$BX106-'２個別表'!$CA106-'２個別表'!$CB106-'２個別表'!$CC106-'２個別表'!$CD106,0),""),"")</f>
        <v/>
      </c>
      <c r="AO106" s="198">
        <f t="shared" ca="1" si="0"/>
        <v>0</v>
      </c>
      <c r="AP106" s="194">
        <f t="shared" ca="1" si="9"/>
        <v>0</v>
      </c>
      <c r="AQ106" s="194">
        <f t="shared" ca="1" si="10"/>
        <v>0</v>
      </c>
      <c r="AR106" s="189">
        <f ca="1">IF('２個別表'!$AA106=1,1,0)</f>
        <v>0</v>
      </c>
      <c r="AS106" s="180" t="str">
        <f t="shared" ca="1" si="11"/>
        <v/>
      </c>
      <c r="AT106" s="180" t="str">
        <f t="shared" ca="1" si="12"/>
        <v/>
      </c>
      <c r="AU106" s="208" t="str">
        <f ca="1">IF($AD106=1,IF($AQ106=1,ROUNDDOWN('２個別表'!$BV106-'２個別表'!$BX106-'２個別表'!$CA106-'２個別表'!$CB106-'２個別表'!$CC106-'２個別表'!$CD106,0),""),"")</f>
        <v/>
      </c>
      <c r="AV106" s="350">
        <f t="shared" ca="1" si="13"/>
        <v>0</v>
      </c>
      <c r="AW106" s="360" t="str">
        <f t="shared" ca="1" si="14"/>
        <v>-</v>
      </c>
      <c r="AX106" s="206">
        <f ca="1">IF($AD106=2,IF('２個別表'!$BQ106=1,1,0),0)</f>
        <v>0</v>
      </c>
      <c r="AY106" s="189" t="str">
        <f t="shared" ca="1" si="15"/>
        <v/>
      </c>
      <c r="AZ106" s="368" t="str">
        <f ca="1">IF(AND($AD106=2,$AX106=1),'２個別表'!$BV106-('２個別表'!$BX106+'２個別表'!$CA106+'２個別表'!$CB106+'２個別表'!$CC106+'２個別表'!$CD106),"")</f>
        <v/>
      </c>
      <c r="BA106" s="206">
        <f ca="1">IF($AD106=2,IF('２個別表'!$BQ106&lt;&gt;1,1,0),0)</f>
        <v>0</v>
      </c>
      <c r="BB106" s="363">
        <f t="shared" ca="1" si="16"/>
        <v>0</v>
      </c>
      <c r="BC106" s="183" t="str">
        <f ca="1">IF(AND($AD106=2,$BA106=1),'２個別表'!$BR106,"")</f>
        <v/>
      </c>
      <c r="BD106" s="183" t="str">
        <f t="shared" ca="1" si="17"/>
        <v/>
      </c>
      <c r="BE106" s="183" t="str">
        <f ca="1">IF(AND($AD106=2,$BA106=1),'２個別表'!$BU106-('２個別表'!$BX106+'２個別表'!$CA106+'２個別表'!$CB106+'２個別表'!$CC106+'２個別表'!$CD106),"")</f>
        <v/>
      </c>
      <c r="BF106" s="183" t="str">
        <f ca="1">IF(AND($AD106=2,$BA106=1),'２個別表'!$CA106+'２個別表'!$CB106,"")</f>
        <v/>
      </c>
      <c r="BG106" s="365" t="str">
        <f ca="1">IF($BB106=1,IF(SUM('２個別表'!$BW106,'２個別表'!$CD106*0.5)&lt;='２個別表'!$BV106*0.5,"〇","×"),"")</f>
        <v/>
      </c>
      <c r="BH106" s="364">
        <f t="shared" ca="1" si="18"/>
        <v>0</v>
      </c>
      <c r="BI106" s="207" t="str">
        <f ca="1">IF($AD106=2,IF($AX106=1,IF('２個別表'!$AM106=23,"〇","×"),IF(OR('２個別表'!$AM106&lt;19,'２個別表'!$AM106&gt;23),"",IF($BH106&lt;='２個別表'!$BR106,"〇","×"))),"-")</f>
        <v>-</v>
      </c>
      <c r="BJ106" s="373" t="str">
        <f t="shared" ca="1" si="19"/>
        <v>-</v>
      </c>
      <c r="BK106" s="206">
        <f t="shared" ca="1" si="20"/>
        <v>0</v>
      </c>
      <c r="BL106" s="207" t="str">
        <f ca="1">IF($AD106=3,IF(1&lt;='２個別表'!$F106,IF('２個別表'!$U106=1,"〇","×"),""),"")</f>
        <v/>
      </c>
      <c r="BM106" s="185" t="str">
        <f ca="1">IF(AD106=3,IF(AND(OR('２個別表'!BD106="附帯施設",AND(1&lt;='２個別表'!AM106,'２個別表'!AM106&lt;=3)),'２個別表'!BK106&lt;&gt;"",'２個別表'!BL106&lt;&gt;""),1,IF(AND(OR('２個別表'!BD106="附帯施設",AND(1&lt;='２個別表'!AM106,'２個別表'!AM106&lt;=3)),OR('２個別表'!BK106="",'２個別表'!BL106="")),"×",0)),"")</f>
        <v/>
      </c>
      <c r="BN106" s="207" t="str">
        <f ca="1">IF($AD106=3,IF('２個別表'!$BV106&gt;=500000,"〇","×"),"")</f>
        <v/>
      </c>
      <c r="BO106" s="180" t="str">
        <f ca="1">IF(AD106=3,'２個別表'!BW106,"")</f>
        <v/>
      </c>
      <c r="BP106" s="180" t="str">
        <f ca="1">IF(AD106=3,IF(COUNTIF('２個別表'!$X$11:'２個別表'!X106,'２個別表'!X106)=1,BO106,SUMIF('２個別表'!$X$11:$X$239,'２個別表'!X106,$BO$11:$BO$239)),"")</f>
        <v/>
      </c>
      <c r="BQ106" s="189" t="str">
        <f t="shared" ca="1" si="31"/>
        <v/>
      </c>
      <c r="BR106" s="183" t="str">
        <f t="shared" ca="1" si="22"/>
        <v/>
      </c>
      <c r="BS106" s="427" t="str">
        <f ca="1">IF($AD106=3,'２個別表'!$BV106-('２個別表'!$BX106+'２個別表'!$CA106+'２個別表'!$CB106+'２個別表'!$CC106+'２個別表'!$CD106),"")</f>
        <v/>
      </c>
      <c r="BT106" s="430">
        <f t="shared" ca="1" si="32"/>
        <v>0</v>
      </c>
      <c r="BU106" s="424" t="str">
        <f t="shared" ca="1" si="23"/>
        <v/>
      </c>
    </row>
    <row r="107" spans="2:73" x14ac:dyDescent="0.15">
      <c r="B107" s="198">
        <f>'２個別表'!O107</f>
        <v>0</v>
      </c>
      <c r="C107" s="183" t="str">
        <f>'２個別表'!$P107</f>
        <v>石川県</v>
      </c>
      <c r="D107" s="183" t="str">
        <f ca="1">'２個別表'!$Q107</f>
        <v/>
      </c>
      <c r="E107" s="183" t="str">
        <f ca="1">'２個別表'!$R107</f>
        <v/>
      </c>
      <c r="F107" s="207" t="str">
        <f ca="1">'２個別表'!$U107</f>
        <v/>
      </c>
      <c r="G107" s="207" t="str">
        <f ca="1">IF($F107=1,IF(SUM(#REF!)=0,"×","〇"),"")</f>
        <v/>
      </c>
      <c r="H107" s="207" t="str">
        <f ca="1">IF('２個別表'!$U107=1,IF('２個別表'!$Y107=1,"〇","×"),IF(AND(2&lt;='２個別表'!$Y107,'２個別表'!$Y107&lt;=5),"〇","×"))</f>
        <v>×</v>
      </c>
      <c r="I107" s="207" t="str">
        <f t="shared" ca="1" si="28"/>
        <v>×</v>
      </c>
      <c r="J107" s="183" t="str">
        <f ca="1">'２個別表'!$X107</f>
        <v/>
      </c>
      <c r="K107" s="183">
        <f ca="1">'２個別表'!$AI107</f>
        <v>0</v>
      </c>
      <c r="L107" s="183" t="str">
        <f ca="1">IF('２個別表'!$AJ107=1,1,"")</f>
        <v/>
      </c>
      <c r="M107" s="183" t="str">
        <f ca="1">IF('２個別表'!$AJ107="","",IF('２個別表'!$AJ107=1,IF(OR('２個別表'!$AK107=1,'２個別表'!$AL107=1),"〇","×")))</f>
        <v/>
      </c>
      <c r="N107" s="180" t="str">
        <f ca="1">'２個別表'!AR107</f>
        <v/>
      </c>
      <c r="O107" s="196" t="str">
        <f ca="1">IF(1&lt;='２個別表'!$F107,IF(AND(1&lt;='２個別表'!$AM107,'２個別表'!$AM107&lt;=3),1,0),"")</f>
        <v/>
      </c>
      <c r="P107" s="207">
        <f ca="1">IF($O107=1,IF(AND('２個別表'!$BD107&lt;&gt;"",AND('２個別表'!$BG107&lt;&gt;1,'２個別表'!$BH107)),0,1),0)</f>
        <v>0</v>
      </c>
      <c r="Q107" s="196">
        <f ca="1">IF('２個別表'!$BD107&lt;&gt;"",1,0)</f>
        <v>0</v>
      </c>
      <c r="R107" s="196" t="str">
        <f ca="1">IF($Q107=1,IF('２個別表'!$BG107=1,1,0),"")</f>
        <v/>
      </c>
      <c r="S107" s="196" t="str">
        <f ca="1">IF($R107=1,IF('２個別表'!$BH107&lt;&gt;"","〇","×"),"")</f>
        <v/>
      </c>
      <c r="T107" s="196" t="str">
        <f t="shared" ca="1" si="2"/>
        <v/>
      </c>
      <c r="U107" s="340">
        <f ca="1">IF('２個別表'!$BF107&gt;0,'２個別表'!$BF107,0)</f>
        <v>0</v>
      </c>
      <c r="V107" s="196">
        <f ca="1">IF('２個別表'!$BH107&lt;&gt;"",1,0)</f>
        <v>0</v>
      </c>
      <c r="W107" s="182">
        <f ca="1">IF(AND($Q107=1,$V107=1),'２個別表'!$CD107,0)</f>
        <v>0</v>
      </c>
      <c r="X107" s="195">
        <f t="shared" ca="1" si="29"/>
        <v>0</v>
      </c>
      <c r="Y107" s="196" t="str">
        <f ca="1">IF(1&lt;='２個別表'!$F107,'２個別表'!$BT107,"")</f>
        <v/>
      </c>
      <c r="Z107" s="196">
        <f ca="1">IF(1&lt;='２個別表'!$F107,'２個別表'!$CE107,0)</f>
        <v>0</v>
      </c>
      <c r="AA107" s="196">
        <f ca="1">IF(OR(0&lt;'２個別表'!$BX107,0&lt;SUM('２個別表'!$CA107:$CB107)),1,0)</f>
        <v>1</v>
      </c>
      <c r="AB107" s="183">
        <f ca="1">IF(1&lt;='２個別表'!$F107,'２個別表'!$BV107,0)</f>
        <v>0</v>
      </c>
      <c r="AC107" s="183" t="str">
        <f ca="1">IF('２個別表'!$BV107&gt;0,IF(AND('２個別表'!$BT107=1,'２個別表'!$CE107="控除不可"),'２個別表'!$BV107,IF(AND('２個別表'!$BT107=1,'２個別表'!$CE107="80%控除対象"),ROUNDUP('２個別表'!$BV107*102/110,0),IF(AND('２個別表'!$BT107=1,'２個別表'!$CE107="全額控除"),ROUNDUP('２個別表'!$BV107*100/110,0),IF(OR('２個別表'!$BT107=2,'２個別表'!$BT107=3),'２個別表'!$BV107,'２個別表'!$BV107)))),"")</f>
        <v/>
      </c>
      <c r="AD107" s="197" t="str">
        <f ca="1">IF('２個別表'!$U107=1,3,IF(AND('２個別表'!$U107=2,AND(19&lt;='２個別表'!$AM107,'２個別表'!$AM107&lt;=23)),2,IF(AND('２個別表'!$U107=2,OR(AND(1&lt;='２個別表'!$AM107,'２個別表'!$AM107&lt;=18),AND(24&lt;='２個別表'!$AM107,'２個別表'!$AM107&lt;=25))),1,"判定不能")))</f>
        <v>判定不能</v>
      </c>
      <c r="AE107" s="206">
        <f t="shared" ca="1" si="4"/>
        <v>0</v>
      </c>
      <c r="AF107" s="180" t="str">
        <f t="shared" ca="1" si="5"/>
        <v/>
      </c>
      <c r="AG107" s="183" t="str">
        <f ca="1">IF(AND($AD107=1,$U107&gt;0,$V107=1),ROUNDDOWN($AC107*1/2-'２個別表'!$CD107*1/2,0),"")</f>
        <v/>
      </c>
      <c r="AH107" s="183" t="str">
        <f t="shared" ca="1" si="30"/>
        <v/>
      </c>
      <c r="AI107" s="208" t="str">
        <f ca="1">IF(AND($AD107=1,$Q107=1),IF($AB107&gt;0,'２個別表'!$BV107-'２個別表'!$BX107-'２個別表'!$CD107-'２個別表'!$CA107-'２個別表'!$CB107-'２個別表'!$CC107,0),"")</f>
        <v/>
      </c>
      <c r="AJ107" s="198">
        <f t="shared" ca="1" si="7"/>
        <v>0</v>
      </c>
      <c r="AK107" s="194" t="str">
        <f ca="1">IF($AD107=1,IF('２個別表'!$AO107=1,1,IF('２個別表'!AO107="","",)),"")</f>
        <v/>
      </c>
      <c r="AL107" s="183" t="str">
        <f ca="1">IF($AJ107=1,IF($AK107=1,'２個別表'!BS107,""),"")</f>
        <v/>
      </c>
      <c r="AM107" s="180" t="str">
        <f t="shared" ca="1" si="8"/>
        <v/>
      </c>
      <c r="AN107" s="199" t="str">
        <f ca="1">IF($AJ107=1,IF($AK107=1,ROUNDDOWN('２個別表'!$BV107-'２個別表'!$BX107-'２個別表'!$CA107-'２個別表'!$CB107-'２個別表'!$CC107-'２個別表'!$CD107,0),""),"")</f>
        <v/>
      </c>
      <c r="AO107" s="198">
        <f t="shared" ca="1" si="0"/>
        <v>0</v>
      </c>
      <c r="AP107" s="194">
        <f t="shared" ca="1" si="9"/>
        <v>0</v>
      </c>
      <c r="AQ107" s="194">
        <f t="shared" ca="1" si="10"/>
        <v>0</v>
      </c>
      <c r="AR107" s="189">
        <f ca="1">IF('２個別表'!$AA107=1,1,0)</f>
        <v>0</v>
      </c>
      <c r="AS107" s="180" t="str">
        <f t="shared" ca="1" si="11"/>
        <v/>
      </c>
      <c r="AT107" s="180" t="str">
        <f t="shared" ca="1" si="12"/>
        <v/>
      </c>
      <c r="AU107" s="208" t="str">
        <f ca="1">IF($AD107=1,IF($AQ107=1,ROUNDDOWN('２個別表'!$BV107-'２個別表'!$BX107-'２個別表'!$CA107-'２個別表'!$CB107-'２個別表'!$CC107-'２個別表'!$CD107,0),""),"")</f>
        <v/>
      </c>
      <c r="AV107" s="350">
        <f t="shared" ca="1" si="13"/>
        <v>0</v>
      </c>
      <c r="AW107" s="360" t="str">
        <f t="shared" ca="1" si="14"/>
        <v>-</v>
      </c>
      <c r="AX107" s="206">
        <f ca="1">IF($AD107=2,IF('２個別表'!$BQ107=1,1,0),0)</f>
        <v>0</v>
      </c>
      <c r="AY107" s="189" t="str">
        <f t="shared" ca="1" si="15"/>
        <v/>
      </c>
      <c r="AZ107" s="368" t="str">
        <f ca="1">IF(AND($AD107=2,$AX107=1),'２個別表'!$BV107-('２個別表'!$BX107+'２個別表'!$CA107+'２個別表'!$CB107+'２個別表'!$CC107+'２個別表'!$CD107),"")</f>
        <v/>
      </c>
      <c r="BA107" s="206">
        <f ca="1">IF($AD107=2,IF('２個別表'!$BQ107&lt;&gt;1,1,0),0)</f>
        <v>0</v>
      </c>
      <c r="BB107" s="363">
        <f t="shared" ca="1" si="16"/>
        <v>0</v>
      </c>
      <c r="BC107" s="183" t="str">
        <f ca="1">IF(AND($AD107=2,$BA107=1),'２個別表'!$BR107,"")</f>
        <v/>
      </c>
      <c r="BD107" s="183" t="str">
        <f t="shared" ca="1" si="17"/>
        <v/>
      </c>
      <c r="BE107" s="183" t="str">
        <f ca="1">IF(AND($AD107=2,$BA107=1),'２個別表'!$BU107-('２個別表'!$BX107+'２個別表'!$CA107+'２個別表'!$CB107+'２個別表'!$CC107+'２個別表'!$CD107),"")</f>
        <v/>
      </c>
      <c r="BF107" s="183" t="str">
        <f ca="1">IF(AND($AD107=2,$BA107=1),'２個別表'!$CA107+'２個別表'!$CB107,"")</f>
        <v/>
      </c>
      <c r="BG107" s="365" t="str">
        <f ca="1">IF($BB107=1,IF(SUM('２個別表'!$BW107,'２個別表'!$CD107*0.5)&lt;='２個別表'!$BV107*0.5,"〇","×"),"")</f>
        <v/>
      </c>
      <c r="BH107" s="364">
        <f t="shared" ca="1" si="18"/>
        <v>0</v>
      </c>
      <c r="BI107" s="207" t="str">
        <f ca="1">IF($AD107=2,IF($AX107=1,IF('２個別表'!$AM107=23,"〇","×"),IF(OR('２個別表'!$AM107&lt;19,'２個別表'!$AM107&gt;23),"",IF($BH107&lt;='２個別表'!$BR107,"〇","×"))),"-")</f>
        <v>-</v>
      </c>
      <c r="BJ107" s="373" t="str">
        <f t="shared" ca="1" si="19"/>
        <v>-</v>
      </c>
      <c r="BK107" s="206">
        <f t="shared" ca="1" si="20"/>
        <v>0</v>
      </c>
      <c r="BL107" s="207" t="str">
        <f ca="1">IF($AD107=3,IF(1&lt;='２個別表'!$F107,IF('２個別表'!$U107=1,"〇","×"),""),"")</f>
        <v/>
      </c>
      <c r="BM107" s="185" t="str">
        <f ca="1">IF(AD107=3,IF(AND(OR('２個別表'!BD107="附帯施設",AND(1&lt;='２個別表'!AM107,'２個別表'!AM107&lt;=3)),'２個別表'!BK107&lt;&gt;"",'２個別表'!BL107&lt;&gt;""),1,IF(AND(OR('２個別表'!BD107="附帯施設",AND(1&lt;='２個別表'!AM107,'２個別表'!AM107&lt;=3)),OR('２個別表'!BK107="",'２個別表'!BL107="")),"×",0)),"")</f>
        <v/>
      </c>
      <c r="BN107" s="207" t="str">
        <f ca="1">IF($AD107=3,IF('２個別表'!$BV107&gt;=500000,"〇","×"),"")</f>
        <v/>
      </c>
      <c r="BO107" s="180" t="str">
        <f ca="1">IF(AD107=3,'２個別表'!BW107,"")</f>
        <v/>
      </c>
      <c r="BP107" s="180" t="str">
        <f ca="1">IF(AD107=3,IF(COUNTIF('２個別表'!$X$11:'２個別表'!X107,'２個別表'!X107)=1,BO107,SUMIF('２個別表'!$X$11:$X$239,'２個別表'!X107,$BO$11:$BO$239)),"")</f>
        <v/>
      </c>
      <c r="BQ107" s="189" t="str">
        <f t="shared" ca="1" si="31"/>
        <v/>
      </c>
      <c r="BR107" s="183" t="str">
        <f t="shared" ca="1" si="22"/>
        <v/>
      </c>
      <c r="BS107" s="427" t="str">
        <f ca="1">IF($AD107=3,'２個別表'!$BV107-('２個別表'!$BX107+'２個別表'!$CA107+'２個別表'!$CB107+'２個別表'!$CC107+'２個別表'!$CD107),"")</f>
        <v/>
      </c>
      <c r="BT107" s="430">
        <f t="shared" ca="1" si="32"/>
        <v>0</v>
      </c>
      <c r="BU107" s="424" t="str">
        <f t="shared" ca="1" si="23"/>
        <v/>
      </c>
    </row>
    <row r="108" spans="2:73" x14ac:dyDescent="0.15">
      <c r="B108" s="198">
        <f>'２個別表'!O108</f>
        <v>0</v>
      </c>
      <c r="C108" s="183" t="str">
        <f>'２個別表'!$P108</f>
        <v>石川県</v>
      </c>
      <c r="D108" s="183" t="str">
        <f ca="1">'２個別表'!$Q108</f>
        <v/>
      </c>
      <c r="E108" s="183" t="str">
        <f ca="1">'２個別表'!$R108</f>
        <v/>
      </c>
      <c r="F108" s="207" t="str">
        <f ca="1">'２個別表'!$U108</f>
        <v/>
      </c>
      <c r="G108" s="207" t="str">
        <f ca="1">IF($F108=1,IF(SUM(#REF!)=0,"×","〇"),"")</f>
        <v/>
      </c>
      <c r="H108" s="207" t="str">
        <f ca="1">IF('２個別表'!$U108=1,IF('２個別表'!$Y108=1,"〇","×"),IF(AND(2&lt;='２個別表'!$Y108,'２個別表'!$Y108&lt;=5),"〇","×"))</f>
        <v>×</v>
      </c>
      <c r="I108" s="207" t="str">
        <f t="shared" ca="1" si="28"/>
        <v>×</v>
      </c>
      <c r="J108" s="183" t="str">
        <f ca="1">'２個別表'!$X108</f>
        <v/>
      </c>
      <c r="K108" s="183">
        <f ca="1">'２個別表'!$AI108</f>
        <v>0</v>
      </c>
      <c r="L108" s="183" t="str">
        <f ca="1">IF('２個別表'!$AJ108=1,1,"")</f>
        <v/>
      </c>
      <c r="M108" s="183" t="str">
        <f ca="1">IF('２個別表'!$AJ108="","",IF('２個別表'!$AJ108=1,IF(OR('２個別表'!$AK108=1,'２個別表'!$AL108=1),"〇","×")))</f>
        <v/>
      </c>
      <c r="N108" s="180" t="str">
        <f ca="1">'２個別表'!AR108</f>
        <v/>
      </c>
      <c r="O108" s="196" t="str">
        <f ca="1">IF(1&lt;='２個別表'!$F108,IF(AND(1&lt;='２個別表'!$AM108,'２個別表'!$AM108&lt;=3),1,0),"")</f>
        <v/>
      </c>
      <c r="P108" s="207">
        <f ca="1">IF($O108=1,IF(AND('２個別表'!$BD108&lt;&gt;"",AND('２個別表'!$BG108&lt;&gt;1,'２個別表'!$BH108)),0,1),0)</f>
        <v>0</v>
      </c>
      <c r="Q108" s="196">
        <f ca="1">IF('２個別表'!$BD108&lt;&gt;"",1,0)</f>
        <v>0</v>
      </c>
      <c r="R108" s="196" t="str">
        <f ca="1">IF($Q108=1,IF('２個別表'!$BG108=1,1,0),"")</f>
        <v/>
      </c>
      <c r="S108" s="196" t="str">
        <f ca="1">IF($R108=1,IF('２個別表'!$BH108&lt;&gt;"","〇","×"),"")</f>
        <v/>
      </c>
      <c r="T108" s="196" t="str">
        <f t="shared" ca="1" si="2"/>
        <v/>
      </c>
      <c r="U108" s="340">
        <f ca="1">IF('２個別表'!$BF108&gt;0,'２個別表'!$BF108,0)</f>
        <v>0</v>
      </c>
      <c r="V108" s="196">
        <f ca="1">IF('２個別表'!$BH108&lt;&gt;"",1,0)</f>
        <v>0</v>
      </c>
      <c r="W108" s="182">
        <f ca="1">IF(AND($Q108=1,$V108=1),'２個別表'!$CD108,0)</f>
        <v>0</v>
      </c>
      <c r="X108" s="195">
        <f t="shared" ca="1" si="29"/>
        <v>0</v>
      </c>
      <c r="Y108" s="196" t="str">
        <f ca="1">IF(1&lt;='２個別表'!$F108,'２個別表'!$BT108,"")</f>
        <v/>
      </c>
      <c r="Z108" s="196">
        <f ca="1">IF(1&lt;='２個別表'!$F108,'２個別表'!$CE108,0)</f>
        <v>0</v>
      </c>
      <c r="AA108" s="196">
        <f ca="1">IF(OR(0&lt;'２個別表'!$BX108,0&lt;SUM('２個別表'!$CA108:$CB108)),1,0)</f>
        <v>1</v>
      </c>
      <c r="AB108" s="183">
        <f ca="1">IF(1&lt;='２個別表'!$F108,'２個別表'!$BV108,0)</f>
        <v>0</v>
      </c>
      <c r="AC108" s="183" t="str">
        <f ca="1">IF('２個別表'!$BV108&gt;0,IF(AND('２個別表'!$BT108=1,'２個別表'!$CE108="控除不可"),'２個別表'!$BV108,IF(AND('２個別表'!$BT108=1,'２個別表'!$CE108="80%控除対象"),ROUNDUP('２個別表'!$BV108*102/110,0),IF(AND('２個別表'!$BT108=1,'２個別表'!$CE108="全額控除"),ROUNDUP('２個別表'!$BV108*100/110,0),IF(OR('２個別表'!$BT108=2,'２個別表'!$BT108=3),'２個別表'!$BV108,'２個別表'!$BV108)))),"")</f>
        <v/>
      </c>
      <c r="AD108" s="197" t="str">
        <f ca="1">IF('２個別表'!$U108=1,3,IF(AND('２個別表'!$U108=2,AND(19&lt;='２個別表'!$AM108,'２個別表'!$AM108&lt;=23)),2,IF(AND('２個別表'!$U108=2,OR(AND(1&lt;='２個別表'!$AM108,'２個別表'!$AM108&lt;=18),AND(24&lt;='２個別表'!$AM108,'２個別表'!$AM108&lt;=25))),1,"判定不能")))</f>
        <v>判定不能</v>
      </c>
      <c r="AE108" s="206">
        <f t="shared" ca="1" si="4"/>
        <v>0</v>
      </c>
      <c r="AF108" s="180" t="str">
        <f t="shared" ca="1" si="5"/>
        <v/>
      </c>
      <c r="AG108" s="183" t="str">
        <f ca="1">IF(AND($AD108=1,$U108&gt;0,$V108=1),ROUNDDOWN($AC108*1/2-'２個別表'!$CD108*1/2,0),"")</f>
        <v/>
      </c>
      <c r="AH108" s="183" t="str">
        <f t="shared" ca="1" si="30"/>
        <v/>
      </c>
      <c r="AI108" s="208" t="str">
        <f ca="1">IF(AND($AD108=1,$Q108=1),IF($AB108&gt;0,'２個別表'!$BV108-'２個別表'!$BX108-'２個別表'!$CD108-'２個別表'!$CA108-'２個別表'!$CB108-'２個別表'!$CC108,0),"")</f>
        <v/>
      </c>
      <c r="AJ108" s="198">
        <f t="shared" ca="1" si="7"/>
        <v>0</v>
      </c>
      <c r="AK108" s="194" t="str">
        <f ca="1">IF($AD108=1,IF('２個別表'!$AO108=1,1,IF('２個別表'!AO108="","",)),"")</f>
        <v/>
      </c>
      <c r="AL108" s="183" t="str">
        <f ca="1">IF($AJ108=1,IF($AK108=1,'２個別表'!BS108,""),"")</f>
        <v/>
      </c>
      <c r="AM108" s="180" t="str">
        <f t="shared" ca="1" si="8"/>
        <v/>
      </c>
      <c r="AN108" s="199" t="str">
        <f ca="1">IF($AJ108=1,IF($AK108=1,ROUNDDOWN('２個別表'!$BV108-'２個別表'!$BX108-'２個別表'!$CA108-'２個別表'!$CB108-'２個別表'!$CC108-'２個別表'!$CD108,0),""),"")</f>
        <v/>
      </c>
      <c r="AO108" s="198">
        <f t="shared" ca="1" si="0"/>
        <v>0</v>
      </c>
      <c r="AP108" s="194">
        <f t="shared" ca="1" si="9"/>
        <v>0</v>
      </c>
      <c r="AQ108" s="194">
        <f t="shared" ca="1" si="10"/>
        <v>0</v>
      </c>
      <c r="AR108" s="189">
        <f ca="1">IF('２個別表'!$AA108=1,1,0)</f>
        <v>0</v>
      </c>
      <c r="AS108" s="180" t="str">
        <f t="shared" ca="1" si="11"/>
        <v/>
      </c>
      <c r="AT108" s="180" t="str">
        <f t="shared" ca="1" si="12"/>
        <v/>
      </c>
      <c r="AU108" s="208" t="str">
        <f ca="1">IF($AD108=1,IF($AQ108=1,ROUNDDOWN('２個別表'!$BV108-'２個別表'!$BX108-'２個別表'!$CA108-'２個別表'!$CB108-'２個別表'!$CC108-'２個別表'!$CD108,0),""),"")</f>
        <v/>
      </c>
      <c r="AV108" s="350">
        <f t="shared" ca="1" si="13"/>
        <v>0</v>
      </c>
      <c r="AW108" s="360" t="str">
        <f t="shared" ca="1" si="14"/>
        <v>-</v>
      </c>
      <c r="AX108" s="206">
        <f ca="1">IF($AD108=2,IF('２個別表'!$BQ108=1,1,0),0)</f>
        <v>0</v>
      </c>
      <c r="AY108" s="189" t="str">
        <f t="shared" ca="1" si="15"/>
        <v/>
      </c>
      <c r="AZ108" s="368" t="str">
        <f ca="1">IF(AND($AD108=2,$AX108=1),'２個別表'!$BV108-('２個別表'!$BX108+'２個別表'!$CA108+'２個別表'!$CB108+'２個別表'!$CC108+'２個別表'!$CD108),"")</f>
        <v/>
      </c>
      <c r="BA108" s="206">
        <f ca="1">IF($AD108=2,IF('２個別表'!$BQ108&lt;&gt;1,1,0),0)</f>
        <v>0</v>
      </c>
      <c r="BB108" s="363">
        <f t="shared" ca="1" si="16"/>
        <v>0</v>
      </c>
      <c r="BC108" s="183" t="str">
        <f ca="1">IF(AND($AD108=2,$BA108=1),'２個別表'!$BR108,"")</f>
        <v/>
      </c>
      <c r="BD108" s="183" t="str">
        <f t="shared" ca="1" si="17"/>
        <v/>
      </c>
      <c r="BE108" s="183" t="str">
        <f ca="1">IF(AND($AD108=2,$BA108=1),'２個別表'!$BU108-('２個別表'!$BX108+'２個別表'!$CA108+'２個別表'!$CB108+'２個別表'!$CC108+'２個別表'!$CD108),"")</f>
        <v/>
      </c>
      <c r="BF108" s="183" t="str">
        <f ca="1">IF(AND($AD108=2,$BA108=1),'２個別表'!$CA108+'２個別表'!$CB108,"")</f>
        <v/>
      </c>
      <c r="BG108" s="365" t="str">
        <f ca="1">IF($BB108=1,IF(SUM('２個別表'!$BW108,'２個別表'!$CD108*0.5)&lt;='２個別表'!$BV108*0.5,"〇","×"),"")</f>
        <v/>
      </c>
      <c r="BH108" s="364">
        <f t="shared" ca="1" si="18"/>
        <v>0</v>
      </c>
      <c r="BI108" s="207" t="str">
        <f ca="1">IF($AD108=2,IF($AX108=1,IF('２個別表'!$AM108=23,"〇","×"),IF(OR('２個別表'!$AM108&lt;19,'２個別表'!$AM108&gt;23),"",IF($BH108&lt;='２個別表'!$BR108,"〇","×"))),"-")</f>
        <v>-</v>
      </c>
      <c r="BJ108" s="373" t="str">
        <f t="shared" ca="1" si="19"/>
        <v>-</v>
      </c>
      <c r="BK108" s="206">
        <f t="shared" ca="1" si="20"/>
        <v>0</v>
      </c>
      <c r="BL108" s="207" t="str">
        <f ca="1">IF($AD108=3,IF(1&lt;='２個別表'!$F108,IF('２個別表'!$U108=1,"〇","×"),""),"")</f>
        <v/>
      </c>
      <c r="BM108" s="185" t="str">
        <f ca="1">IF(AD108=3,IF(AND(OR('２個別表'!BD108="附帯施設",AND(1&lt;='２個別表'!AM108,'２個別表'!AM108&lt;=3)),'２個別表'!BK108&lt;&gt;"",'２個別表'!BL108&lt;&gt;""),1,IF(AND(OR('２個別表'!BD108="附帯施設",AND(1&lt;='２個別表'!AM108,'２個別表'!AM108&lt;=3)),OR('２個別表'!BK108="",'２個別表'!BL108="")),"×",0)),"")</f>
        <v/>
      </c>
      <c r="BN108" s="207" t="str">
        <f ca="1">IF($AD108=3,IF('２個別表'!$BV108&gt;=500000,"〇","×"),"")</f>
        <v/>
      </c>
      <c r="BO108" s="180" t="str">
        <f ca="1">IF(AD108=3,'２個別表'!BW108,"")</f>
        <v/>
      </c>
      <c r="BP108" s="180" t="str">
        <f ca="1">IF(AD108=3,IF(COUNTIF('２個別表'!$X$11:'２個別表'!X108,'２個別表'!X108)=1,BO108,SUMIF('２個別表'!$X$11:$X$239,'２個別表'!X108,$BO$11:$BO$239)),"")</f>
        <v/>
      </c>
      <c r="BQ108" s="189" t="str">
        <f t="shared" ca="1" si="31"/>
        <v/>
      </c>
      <c r="BR108" s="183" t="str">
        <f t="shared" ca="1" si="22"/>
        <v/>
      </c>
      <c r="BS108" s="427" t="str">
        <f ca="1">IF($AD108=3,'２個別表'!$BV108-('２個別表'!$BX108+'２個別表'!$CA108+'２個別表'!$CB108+'２個別表'!$CC108+'２個別表'!$CD108),"")</f>
        <v/>
      </c>
      <c r="BT108" s="430">
        <f t="shared" ca="1" si="32"/>
        <v>0</v>
      </c>
      <c r="BU108" s="424" t="str">
        <f t="shared" ca="1" si="23"/>
        <v/>
      </c>
    </row>
    <row r="109" spans="2:73" x14ac:dyDescent="0.15">
      <c r="B109" s="198">
        <f>'２個別表'!O109</f>
        <v>0</v>
      </c>
      <c r="C109" s="183" t="str">
        <f>'２個別表'!$P109</f>
        <v>石川県</v>
      </c>
      <c r="D109" s="183" t="str">
        <f ca="1">'２個別表'!$Q109</f>
        <v/>
      </c>
      <c r="E109" s="183" t="str">
        <f ca="1">'２個別表'!$R109</f>
        <v/>
      </c>
      <c r="F109" s="207" t="str">
        <f ca="1">'２個別表'!$U109</f>
        <v/>
      </c>
      <c r="G109" s="207" t="str">
        <f ca="1">IF($F109=1,IF(SUM(#REF!)=0,"×","〇"),"")</f>
        <v/>
      </c>
      <c r="H109" s="207" t="str">
        <f ca="1">IF('２個別表'!$U109=1,IF('２個別表'!$Y109=1,"〇","×"),IF(AND(2&lt;='２個別表'!$Y109,'２個別表'!$Y109&lt;=5),"〇","×"))</f>
        <v>×</v>
      </c>
      <c r="I109" s="207" t="str">
        <f t="shared" ca="1" si="28"/>
        <v>×</v>
      </c>
      <c r="J109" s="183" t="str">
        <f ca="1">'２個別表'!$X109</f>
        <v/>
      </c>
      <c r="K109" s="183">
        <f ca="1">'２個別表'!$AI109</f>
        <v>0</v>
      </c>
      <c r="L109" s="183" t="str">
        <f ca="1">IF('２個別表'!$AJ109=1,1,"")</f>
        <v/>
      </c>
      <c r="M109" s="183" t="str">
        <f ca="1">IF('２個別表'!$AJ109="","",IF('２個別表'!$AJ109=1,IF(OR('２個別表'!$AK109=1,'２個別表'!$AL109=1),"〇","×")))</f>
        <v/>
      </c>
      <c r="N109" s="180" t="str">
        <f ca="1">'２個別表'!AR109</f>
        <v/>
      </c>
      <c r="O109" s="196" t="str">
        <f ca="1">IF(1&lt;='２個別表'!$F109,IF(AND(1&lt;='２個別表'!$AM109,'２個別表'!$AM109&lt;=3),1,0),"")</f>
        <v/>
      </c>
      <c r="P109" s="207">
        <f ca="1">IF($O109=1,IF(AND('２個別表'!$BD109&lt;&gt;"",AND('２個別表'!$BG109&lt;&gt;1,'２個別表'!$BH109)),0,1),0)</f>
        <v>0</v>
      </c>
      <c r="Q109" s="196">
        <f ca="1">IF('２個別表'!$BD109&lt;&gt;"",1,0)</f>
        <v>0</v>
      </c>
      <c r="R109" s="196" t="str">
        <f ca="1">IF($Q109=1,IF('２個別表'!$BG109=1,1,0),"")</f>
        <v/>
      </c>
      <c r="S109" s="196" t="str">
        <f ca="1">IF($R109=1,IF('２個別表'!$BH109&lt;&gt;"","〇","×"),"")</f>
        <v/>
      </c>
      <c r="T109" s="196" t="str">
        <f t="shared" ca="1" si="2"/>
        <v/>
      </c>
      <c r="U109" s="340">
        <f ca="1">IF('２個別表'!$BF109&gt;0,'２個別表'!$BF109,0)</f>
        <v>0</v>
      </c>
      <c r="V109" s="196">
        <f ca="1">IF('２個別表'!$BH109&lt;&gt;"",1,0)</f>
        <v>0</v>
      </c>
      <c r="W109" s="182">
        <f ca="1">IF(AND($Q109=1,$V109=1),'２個別表'!$CD109,0)</f>
        <v>0</v>
      </c>
      <c r="X109" s="195">
        <f t="shared" ca="1" si="29"/>
        <v>0</v>
      </c>
      <c r="Y109" s="196" t="str">
        <f ca="1">IF(1&lt;='２個別表'!$F109,'２個別表'!$BT109,"")</f>
        <v/>
      </c>
      <c r="Z109" s="196">
        <f ca="1">IF(1&lt;='２個別表'!$F109,'２個別表'!$CE109,0)</f>
        <v>0</v>
      </c>
      <c r="AA109" s="196">
        <f ca="1">IF(OR(0&lt;'２個別表'!$BX109,0&lt;SUM('２個別表'!$CA109:$CB109)),1,0)</f>
        <v>1</v>
      </c>
      <c r="AB109" s="183">
        <f ca="1">IF(1&lt;='２個別表'!$F109,'２個別表'!$BV109,0)</f>
        <v>0</v>
      </c>
      <c r="AC109" s="183" t="str">
        <f ca="1">IF('２個別表'!$BV109&gt;0,IF(AND('２個別表'!$BT109=1,'２個別表'!$CE109="控除不可"),'２個別表'!$BV109,IF(AND('２個別表'!$BT109=1,'２個別表'!$CE109="80%控除対象"),ROUNDUP('２個別表'!$BV109*102/110,0),IF(AND('２個別表'!$BT109=1,'２個別表'!$CE109="全額控除"),ROUNDUP('２個別表'!$BV109*100/110,0),IF(OR('２個別表'!$BT109=2,'２個別表'!$BT109=3),'２個別表'!$BV109,'２個別表'!$BV109)))),"")</f>
        <v/>
      </c>
      <c r="AD109" s="197" t="str">
        <f ca="1">IF('２個別表'!$U109=1,3,IF(AND('２個別表'!$U109=2,AND(19&lt;='２個別表'!$AM109,'２個別表'!$AM109&lt;=23)),2,IF(AND('２個別表'!$U109=2,OR(AND(1&lt;='２個別表'!$AM109,'２個別表'!$AM109&lt;=18),AND(24&lt;='２個別表'!$AM109,'２個別表'!$AM109&lt;=25))),1,"判定不能")))</f>
        <v>判定不能</v>
      </c>
      <c r="AE109" s="206">
        <f t="shared" ca="1" si="4"/>
        <v>0</v>
      </c>
      <c r="AF109" s="180" t="str">
        <f t="shared" ca="1" si="5"/>
        <v/>
      </c>
      <c r="AG109" s="183" t="str">
        <f ca="1">IF(AND($AD109=1,$U109&gt;0,$V109=1),ROUNDDOWN($AC109*1/2-'２個別表'!$CD109*1/2,0),"")</f>
        <v/>
      </c>
      <c r="AH109" s="183" t="str">
        <f t="shared" ca="1" si="30"/>
        <v/>
      </c>
      <c r="AI109" s="208" t="str">
        <f ca="1">IF(AND($AD109=1,$Q109=1),IF($AB109&gt;0,'２個別表'!$BV109-'２個別表'!$BX109-'２個別表'!$CD109-'２個別表'!$CA109-'２個別表'!$CB109-'２個別表'!$CC109,0),"")</f>
        <v/>
      </c>
      <c r="AJ109" s="198">
        <f t="shared" ca="1" si="7"/>
        <v>0</v>
      </c>
      <c r="AK109" s="194" t="str">
        <f ca="1">IF($AD109=1,IF('２個別表'!$AO109=1,1,IF('２個別表'!AO109="","",)),"")</f>
        <v/>
      </c>
      <c r="AL109" s="183" t="str">
        <f ca="1">IF($AJ109=1,IF($AK109=1,'２個別表'!BS109,""),"")</f>
        <v/>
      </c>
      <c r="AM109" s="180" t="str">
        <f t="shared" ca="1" si="8"/>
        <v/>
      </c>
      <c r="AN109" s="199" t="str">
        <f ca="1">IF($AJ109=1,IF($AK109=1,ROUNDDOWN('２個別表'!$BV109-'２個別表'!$BX109-'２個別表'!$CA109-'２個別表'!$CB109-'２個別表'!$CC109-'２個別表'!$CD109,0),""),"")</f>
        <v/>
      </c>
      <c r="AO109" s="198">
        <f t="shared" ca="1" si="0"/>
        <v>0</v>
      </c>
      <c r="AP109" s="194">
        <f t="shared" ca="1" si="9"/>
        <v>0</v>
      </c>
      <c r="AQ109" s="194">
        <f t="shared" ca="1" si="10"/>
        <v>0</v>
      </c>
      <c r="AR109" s="189">
        <f ca="1">IF('２個別表'!$AA109=1,1,0)</f>
        <v>0</v>
      </c>
      <c r="AS109" s="180" t="str">
        <f t="shared" ca="1" si="11"/>
        <v/>
      </c>
      <c r="AT109" s="180" t="str">
        <f t="shared" ca="1" si="12"/>
        <v/>
      </c>
      <c r="AU109" s="208" t="str">
        <f ca="1">IF($AD109=1,IF($AQ109=1,ROUNDDOWN('２個別表'!$BV109-'２個別表'!$BX109-'２個別表'!$CA109-'２個別表'!$CB109-'２個別表'!$CC109-'２個別表'!$CD109,0),""),"")</f>
        <v/>
      </c>
      <c r="AV109" s="350">
        <f t="shared" ca="1" si="13"/>
        <v>0</v>
      </c>
      <c r="AW109" s="360" t="str">
        <f t="shared" ca="1" si="14"/>
        <v>-</v>
      </c>
      <c r="AX109" s="206">
        <f ca="1">IF($AD109=2,IF('２個別表'!$BQ109=1,1,0),0)</f>
        <v>0</v>
      </c>
      <c r="AY109" s="189" t="str">
        <f t="shared" ca="1" si="15"/>
        <v/>
      </c>
      <c r="AZ109" s="368" t="str">
        <f ca="1">IF(AND($AD109=2,$AX109=1),'２個別表'!$BV109-('２個別表'!$BX109+'２個別表'!$CA109+'２個別表'!$CB109+'２個別表'!$CC109+'２個別表'!$CD109),"")</f>
        <v/>
      </c>
      <c r="BA109" s="206">
        <f ca="1">IF($AD109=2,IF('２個別表'!$BQ109&lt;&gt;1,1,0),0)</f>
        <v>0</v>
      </c>
      <c r="BB109" s="363">
        <f t="shared" ca="1" si="16"/>
        <v>0</v>
      </c>
      <c r="BC109" s="183" t="str">
        <f ca="1">IF(AND($AD109=2,$BA109=1),'２個別表'!$BR109,"")</f>
        <v/>
      </c>
      <c r="BD109" s="183" t="str">
        <f t="shared" ca="1" si="17"/>
        <v/>
      </c>
      <c r="BE109" s="183" t="str">
        <f ca="1">IF(AND($AD109=2,$BA109=1),'２個別表'!$BU109-('２個別表'!$BX109+'２個別表'!$CA109+'２個別表'!$CB109+'２個別表'!$CC109+'２個別表'!$CD109),"")</f>
        <v/>
      </c>
      <c r="BF109" s="183" t="str">
        <f ca="1">IF(AND($AD109=2,$BA109=1),'２個別表'!$CA109+'２個別表'!$CB109,"")</f>
        <v/>
      </c>
      <c r="BG109" s="365" t="str">
        <f ca="1">IF($BB109=1,IF(SUM('２個別表'!$BW109,'２個別表'!$CD109*0.5)&lt;='２個別表'!$BV109*0.5,"〇","×"),"")</f>
        <v/>
      </c>
      <c r="BH109" s="364">
        <f t="shared" ca="1" si="18"/>
        <v>0</v>
      </c>
      <c r="BI109" s="207" t="str">
        <f ca="1">IF($AD109=2,IF($AX109=1,IF('２個別表'!$AM109=23,"〇","×"),IF(OR('２個別表'!$AM109&lt;19,'２個別表'!$AM109&gt;23),"",IF($BH109&lt;='２個別表'!$BR109,"〇","×"))),"-")</f>
        <v>-</v>
      </c>
      <c r="BJ109" s="373" t="str">
        <f t="shared" ca="1" si="19"/>
        <v>-</v>
      </c>
      <c r="BK109" s="206">
        <f t="shared" ca="1" si="20"/>
        <v>0</v>
      </c>
      <c r="BL109" s="207" t="str">
        <f ca="1">IF($AD109=3,IF(1&lt;='２個別表'!$F109,IF('２個別表'!$U109=1,"〇","×"),""),"")</f>
        <v/>
      </c>
      <c r="BM109" s="185" t="str">
        <f ca="1">IF(AD109=3,IF(AND(OR('２個別表'!BD109="附帯施設",AND(1&lt;='２個別表'!AM109,'２個別表'!AM109&lt;=3)),'２個別表'!BK109&lt;&gt;"",'２個別表'!BL109&lt;&gt;""),1,IF(AND(OR('２個別表'!BD109="附帯施設",AND(1&lt;='２個別表'!AM109,'２個別表'!AM109&lt;=3)),OR('２個別表'!BK109="",'２個別表'!BL109="")),"×",0)),"")</f>
        <v/>
      </c>
      <c r="BN109" s="207" t="str">
        <f ca="1">IF($AD109=3,IF('２個別表'!$BV109&gt;=500000,"〇","×"),"")</f>
        <v/>
      </c>
      <c r="BO109" s="180" t="str">
        <f ca="1">IF(AD109=3,'２個別表'!BW109,"")</f>
        <v/>
      </c>
      <c r="BP109" s="180" t="str">
        <f ca="1">IF(AD109=3,IF(COUNTIF('２個別表'!$X$11:'２個別表'!X109,'２個別表'!X109)=1,BO109,SUMIF('２個別表'!$X$11:$X$239,'２個別表'!X109,$BO$11:$BO$239)),"")</f>
        <v/>
      </c>
      <c r="BQ109" s="189" t="str">
        <f t="shared" ca="1" si="31"/>
        <v/>
      </c>
      <c r="BR109" s="183" t="str">
        <f t="shared" ca="1" si="22"/>
        <v/>
      </c>
      <c r="BS109" s="427" t="str">
        <f ca="1">IF($AD109=3,'２個別表'!$BV109-('２個別表'!$BX109+'２個別表'!$CA109+'２個別表'!$CB109+'２個別表'!$CC109+'２個別表'!$CD109),"")</f>
        <v/>
      </c>
      <c r="BT109" s="430">
        <f t="shared" ca="1" si="32"/>
        <v>0</v>
      </c>
      <c r="BU109" s="424" t="str">
        <f t="shared" ca="1" si="23"/>
        <v/>
      </c>
    </row>
    <row r="110" spans="2:73" x14ac:dyDescent="0.15">
      <c r="B110" s="198">
        <f>'２個別表'!O110</f>
        <v>0</v>
      </c>
      <c r="C110" s="183" t="str">
        <f>'２個別表'!$P110</f>
        <v>石川県</v>
      </c>
      <c r="D110" s="183" t="str">
        <f ca="1">'２個別表'!$Q110</f>
        <v/>
      </c>
      <c r="E110" s="183" t="str">
        <f ca="1">'２個別表'!$R110</f>
        <v/>
      </c>
      <c r="F110" s="207" t="str">
        <f ca="1">'２個別表'!$U110</f>
        <v/>
      </c>
      <c r="G110" s="207" t="str">
        <f ca="1">IF($F110=1,IF(SUM(#REF!)=0,"×","〇"),"")</f>
        <v/>
      </c>
      <c r="H110" s="207" t="str">
        <f ca="1">IF('２個別表'!$U110=1,IF('２個別表'!$Y110=1,"〇","×"),IF(AND(2&lt;='２個別表'!$Y110,'２個別表'!$Y110&lt;=5),"〇","×"))</f>
        <v>×</v>
      </c>
      <c r="I110" s="207" t="str">
        <f t="shared" ca="1" si="28"/>
        <v>×</v>
      </c>
      <c r="J110" s="183" t="str">
        <f ca="1">'２個別表'!$X110</f>
        <v/>
      </c>
      <c r="K110" s="183">
        <f ca="1">'２個別表'!$AI110</f>
        <v>0</v>
      </c>
      <c r="L110" s="183" t="str">
        <f ca="1">IF('２個別表'!$AJ110=1,1,"")</f>
        <v/>
      </c>
      <c r="M110" s="183" t="str">
        <f ca="1">IF('２個別表'!$AJ110="","",IF('２個別表'!$AJ110=1,IF(OR('２個別表'!$AK110=1,'２個別表'!$AL110=1),"〇","×")))</f>
        <v/>
      </c>
      <c r="N110" s="180" t="str">
        <f ca="1">'２個別表'!AR110</f>
        <v/>
      </c>
      <c r="O110" s="196" t="str">
        <f ca="1">IF(1&lt;='２個別表'!$F110,IF(AND(1&lt;='２個別表'!$AM110,'２個別表'!$AM110&lt;=3),1,0),"")</f>
        <v/>
      </c>
      <c r="P110" s="207">
        <f ca="1">IF($O110=1,IF(AND('２個別表'!$BD110&lt;&gt;"",AND('２個別表'!$BG110&lt;&gt;1,'２個別表'!$BH110)),0,1),0)</f>
        <v>0</v>
      </c>
      <c r="Q110" s="196">
        <f ca="1">IF('２個別表'!$BD110&lt;&gt;"",1,0)</f>
        <v>0</v>
      </c>
      <c r="R110" s="196" t="str">
        <f ca="1">IF($Q110=1,IF('２個別表'!$BG110=1,1,0),"")</f>
        <v/>
      </c>
      <c r="S110" s="196" t="str">
        <f ca="1">IF($R110=1,IF('２個別表'!$BH110&lt;&gt;"","〇","×"),"")</f>
        <v/>
      </c>
      <c r="T110" s="196" t="str">
        <f t="shared" ca="1" si="2"/>
        <v/>
      </c>
      <c r="U110" s="340">
        <f ca="1">IF('２個別表'!$BF110&gt;0,'２個別表'!$BF110,0)</f>
        <v>0</v>
      </c>
      <c r="V110" s="196">
        <f ca="1">IF('２個別表'!$BH110&lt;&gt;"",1,0)</f>
        <v>0</v>
      </c>
      <c r="W110" s="182">
        <f ca="1">IF(AND($Q110=1,$V110=1),'２個別表'!$CD110,0)</f>
        <v>0</v>
      </c>
      <c r="X110" s="195">
        <f t="shared" ca="1" si="29"/>
        <v>0</v>
      </c>
      <c r="Y110" s="196" t="str">
        <f ca="1">IF(1&lt;='２個別表'!$F110,'２個別表'!$BT110,"")</f>
        <v/>
      </c>
      <c r="Z110" s="196">
        <f ca="1">IF(1&lt;='２個別表'!$F110,'２個別表'!$CE110,0)</f>
        <v>0</v>
      </c>
      <c r="AA110" s="196">
        <f ca="1">IF(OR(0&lt;'２個別表'!$BX110,0&lt;SUM('２個別表'!$CA110:$CB110)),1,0)</f>
        <v>1</v>
      </c>
      <c r="AB110" s="183">
        <f ca="1">IF(1&lt;='２個別表'!$F110,'２個別表'!$BV110,0)</f>
        <v>0</v>
      </c>
      <c r="AC110" s="183" t="str">
        <f ca="1">IF('２個別表'!$BV110&gt;0,IF(AND('２個別表'!$BT110=1,'２個別表'!$CE110="控除不可"),'２個別表'!$BV110,IF(AND('２個別表'!$BT110=1,'２個別表'!$CE110="80%控除対象"),ROUNDUP('２個別表'!$BV110*102/110,0),IF(AND('２個別表'!$BT110=1,'２個別表'!$CE110="全額控除"),ROUNDUP('２個別表'!$BV110*100/110,0),IF(OR('２個別表'!$BT110=2,'２個別表'!$BT110=3),'２個別表'!$BV110,'２個別表'!$BV110)))),"")</f>
        <v/>
      </c>
      <c r="AD110" s="197" t="str">
        <f ca="1">IF('２個別表'!$U110=1,3,IF(AND('２個別表'!$U110=2,AND(19&lt;='２個別表'!$AM110,'２個別表'!$AM110&lt;=23)),2,IF(AND('２個別表'!$U110=2,OR(AND(1&lt;='２個別表'!$AM110,'２個別表'!$AM110&lt;=18),AND(24&lt;='２個別表'!$AM110,'２個別表'!$AM110&lt;=25))),1,"判定不能")))</f>
        <v>判定不能</v>
      </c>
      <c r="AE110" s="206">
        <f t="shared" ca="1" si="4"/>
        <v>0</v>
      </c>
      <c r="AF110" s="180" t="str">
        <f t="shared" ca="1" si="5"/>
        <v/>
      </c>
      <c r="AG110" s="183" t="str">
        <f ca="1">IF(AND($AD110=1,$U110&gt;0,$V110=1),ROUNDDOWN($AC110*1/2-'２個別表'!$CD110*1/2,0),"")</f>
        <v/>
      </c>
      <c r="AH110" s="183" t="str">
        <f t="shared" ca="1" si="30"/>
        <v/>
      </c>
      <c r="AI110" s="208" t="str">
        <f ca="1">IF(AND($AD110=1,$Q110=1),IF($AB110&gt;0,'２個別表'!$BV110-'２個別表'!$BX110-'２個別表'!$CD110-'２個別表'!$CA110-'２個別表'!$CB110-'２個別表'!$CC110,0),"")</f>
        <v/>
      </c>
      <c r="AJ110" s="198">
        <f t="shared" ca="1" si="7"/>
        <v>0</v>
      </c>
      <c r="AK110" s="194" t="str">
        <f ca="1">IF($AD110=1,IF('２個別表'!$AO110=1,1,IF('２個別表'!AO110="","",)),"")</f>
        <v/>
      </c>
      <c r="AL110" s="183" t="str">
        <f ca="1">IF($AJ110=1,IF($AK110=1,'２個別表'!BS110,""),"")</f>
        <v/>
      </c>
      <c r="AM110" s="180" t="str">
        <f t="shared" ca="1" si="8"/>
        <v/>
      </c>
      <c r="AN110" s="199" t="str">
        <f ca="1">IF($AJ110=1,IF($AK110=1,ROUNDDOWN('２個別表'!$BV110-'２個別表'!$BX110-'２個別表'!$CA110-'２個別表'!$CB110-'２個別表'!$CC110-'２個別表'!$CD110,0),""),"")</f>
        <v/>
      </c>
      <c r="AO110" s="198">
        <f t="shared" ca="1" si="0"/>
        <v>0</v>
      </c>
      <c r="AP110" s="194">
        <f t="shared" ca="1" si="9"/>
        <v>0</v>
      </c>
      <c r="AQ110" s="194">
        <f t="shared" ca="1" si="10"/>
        <v>0</v>
      </c>
      <c r="AR110" s="189">
        <f ca="1">IF('２個別表'!$AA110=1,1,0)</f>
        <v>0</v>
      </c>
      <c r="AS110" s="180" t="str">
        <f t="shared" ca="1" si="11"/>
        <v/>
      </c>
      <c r="AT110" s="180" t="str">
        <f t="shared" ca="1" si="12"/>
        <v/>
      </c>
      <c r="AU110" s="208" t="str">
        <f ca="1">IF($AD110=1,IF($AQ110=1,ROUNDDOWN('２個別表'!$BV110-'２個別表'!$BX110-'２個別表'!$CA110-'２個別表'!$CB110-'２個別表'!$CC110-'２個別表'!$CD110,0),""),"")</f>
        <v/>
      </c>
      <c r="AV110" s="350">
        <f t="shared" ca="1" si="13"/>
        <v>0</v>
      </c>
      <c r="AW110" s="360" t="str">
        <f t="shared" ca="1" si="14"/>
        <v>-</v>
      </c>
      <c r="AX110" s="206">
        <f ca="1">IF($AD110=2,IF('２個別表'!$BQ110=1,1,0),0)</f>
        <v>0</v>
      </c>
      <c r="AY110" s="189" t="str">
        <f t="shared" ca="1" si="15"/>
        <v/>
      </c>
      <c r="AZ110" s="368" t="str">
        <f ca="1">IF(AND($AD110=2,$AX110=1),'２個別表'!$BV110-('２個別表'!$BX110+'２個別表'!$CA110+'２個別表'!$CB110+'２個別表'!$CC110+'２個別表'!$CD110),"")</f>
        <v/>
      </c>
      <c r="BA110" s="206">
        <f ca="1">IF($AD110=2,IF('２個別表'!$BQ110&lt;&gt;1,1,0),0)</f>
        <v>0</v>
      </c>
      <c r="BB110" s="363">
        <f t="shared" ca="1" si="16"/>
        <v>0</v>
      </c>
      <c r="BC110" s="183" t="str">
        <f ca="1">IF(AND($AD110=2,$BA110=1),'２個別表'!$BR110,"")</f>
        <v/>
      </c>
      <c r="BD110" s="183" t="str">
        <f t="shared" ca="1" si="17"/>
        <v/>
      </c>
      <c r="BE110" s="183" t="str">
        <f ca="1">IF(AND($AD110=2,$BA110=1),'２個別表'!$BU110-('２個別表'!$BX110+'２個別表'!$CA110+'２個別表'!$CB110+'２個別表'!$CC110+'２個別表'!$CD110),"")</f>
        <v/>
      </c>
      <c r="BF110" s="183" t="str">
        <f ca="1">IF(AND($AD110=2,$BA110=1),'２個別表'!$CA110+'２個別表'!$CB110,"")</f>
        <v/>
      </c>
      <c r="BG110" s="365" t="str">
        <f ca="1">IF($BB110=1,IF(SUM('２個別表'!$BW110,'２個別表'!$CD110*0.5)&lt;='２個別表'!$BV110*0.5,"〇","×"),"")</f>
        <v/>
      </c>
      <c r="BH110" s="364">
        <f t="shared" ca="1" si="18"/>
        <v>0</v>
      </c>
      <c r="BI110" s="207" t="str">
        <f ca="1">IF($AD110=2,IF($AX110=1,IF('２個別表'!$AM110=23,"〇","×"),IF(OR('２個別表'!$AM110&lt;19,'２個別表'!$AM110&gt;23),"",IF($BH110&lt;='２個別表'!$BR110,"〇","×"))),"-")</f>
        <v>-</v>
      </c>
      <c r="BJ110" s="373" t="str">
        <f t="shared" ca="1" si="19"/>
        <v>-</v>
      </c>
      <c r="BK110" s="206">
        <f t="shared" ca="1" si="20"/>
        <v>0</v>
      </c>
      <c r="BL110" s="207" t="str">
        <f ca="1">IF($AD110=3,IF(1&lt;='２個別表'!$F110,IF('２個別表'!$U110=1,"〇","×"),""),"")</f>
        <v/>
      </c>
      <c r="BM110" s="185" t="str">
        <f ca="1">IF(AD110=3,IF(AND(OR('２個別表'!BD110="附帯施設",AND(1&lt;='２個別表'!AM110,'２個別表'!AM110&lt;=3)),'２個別表'!BK110&lt;&gt;"",'２個別表'!BL110&lt;&gt;""),1,IF(AND(OR('２個別表'!BD110="附帯施設",AND(1&lt;='２個別表'!AM110,'２個別表'!AM110&lt;=3)),OR('２個別表'!BK110="",'２個別表'!BL110="")),"×",0)),"")</f>
        <v/>
      </c>
      <c r="BN110" s="207" t="str">
        <f ca="1">IF($AD110=3,IF('２個別表'!$BV110&gt;=500000,"〇","×"),"")</f>
        <v/>
      </c>
      <c r="BO110" s="180" t="str">
        <f ca="1">IF(AD110=3,'２個別表'!BW110,"")</f>
        <v/>
      </c>
      <c r="BP110" s="180" t="str">
        <f ca="1">IF(AD110=3,IF(COUNTIF('２個別表'!$X$11:'２個別表'!X110,'２個別表'!X110)=1,BO110,SUMIF('２個別表'!$X$11:$X$239,'２個別表'!X110,$BO$11:$BO$239)),"")</f>
        <v/>
      </c>
      <c r="BQ110" s="189" t="str">
        <f t="shared" ca="1" si="31"/>
        <v/>
      </c>
      <c r="BR110" s="183" t="str">
        <f t="shared" ca="1" si="22"/>
        <v/>
      </c>
      <c r="BS110" s="427" t="str">
        <f ca="1">IF($AD110=3,'２個別表'!$BV110-('２個別表'!$BX110+'２個別表'!$CA110+'２個別表'!$CB110+'２個別表'!$CC110+'２個別表'!$CD110),"")</f>
        <v/>
      </c>
      <c r="BT110" s="430">
        <f t="shared" ca="1" si="32"/>
        <v>0</v>
      </c>
      <c r="BU110" s="424" t="str">
        <f t="shared" ca="1" si="23"/>
        <v/>
      </c>
    </row>
    <row r="111" spans="2:73" x14ac:dyDescent="0.15">
      <c r="B111" s="198">
        <f>'２個別表'!O111</f>
        <v>0</v>
      </c>
      <c r="C111" s="183" t="str">
        <f>'２個別表'!$P111</f>
        <v>石川県</v>
      </c>
      <c r="D111" s="183" t="str">
        <f ca="1">'２個別表'!$Q111</f>
        <v/>
      </c>
      <c r="E111" s="183" t="str">
        <f ca="1">'２個別表'!$R111</f>
        <v/>
      </c>
      <c r="F111" s="207" t="str">
        <f ca="1">'２個別表'!$U111</f>
        <v/>
      </c>
      <c r="G111" s="207" t="str">
        <f ca="1">IF($F111=1,IF(SUM(#REF!)=0,"×","〇"),"")</f>
        <v/>
      </c>
      <c r="H111" s="207" t="str">
        <f ca="1">IF('２個別表'!$U111=1,IF('２個別表'!$Y111=1,"〇","×"),IF(AND(2&lt;='２個別表'!$Y111,'２個別表'!$Y111&lt;=5),"〇","×"))</f>
        <v>×</v>
      </c>
      <c r="I111" s="207" t="str">
        <f t="shared" ca="1" si="28"/>
        <v>×</v>
      </c>
      <c r="J111" s="183" t="str">
        <f ca="1">'２個別表'!$X111</f>
        <v/>
      </c>
      <c r="K111" s="183">
        <f ca="1">'２個別表'!$AI111</f>
        <v>0</v>
      </c>
      <c r="L111" s="183" t="str">
        <f ca="1">IF('２個別表'!$AJ111=1,1,"")</f>
        <v/>
      </c>
      <c r="M111" s="183" t="str">
        <f ca="1">IF('２個別表'!$AJ111="","",IF('２個別表'!$AJ111=1,IF(OR('２個別表'!$AK111=1,'２個別表'!$AL111=1),"〇","×")))</f>
        <v/>
      </c>
      <c r="N111" s="180" t="str">
        <f ca="1">'２個別表'!AR111</f>
        <v/>
      </c>
      <c r="O111" s="196" t="str">
        <f ca="1">IF(1&lt;='２個別表'!$F111,IF(AND(1&lt;='２個別表'!$AM111,'２個別表'!$AM111&lt;=3),1,0),"")</f>
        <v/>
      </c>
      <c r="P111" s="207">
        <f ca="1">IF($O111=1,IF(AND('２個別表'!$BD111&lt;&gt;"",AND('２個別表'!$BG111&lt;&gt;1,'２個別表'!$BH111)),0,1),0)</f>
        <v>0</v>
      </c>
      <c r="Q111" s="196">
        <f ca="1">IF('２個別表'!$BD111&lt;&gt;"",1,0)</f>
        <v>0</v>
      </c>
      <c r="R111" s="196" t="str">
        <f ca="1">IF($Q111=1,IF('２個別表'!$BG111=1,1,0),"")</f>
        <v/>
      </c>
      <c r="S111" s="196" t="str">
        <f ca="1">IF($R111=1,IF('２個別表'!$BH111&lt;&gt;"","〇","×"),"")</f>
        <v/>
      </c>
      <c r="T111" s="196" t="str">
        <f t="shared" ca="1" si="2"/>
        <v/>
      </c>
      <c r="U111" s="340">
        <f ca="1">IF('２個別表'!$BF111&gt;0,'２個別表'!$BF111,0)</f>
        <v>0</v>
      </c>
      <c r="V111" s="196">
        <f ca="1">IF('２個別表'!$BH111&lt;&gt;"",1,0)</f>
        <v>0</v>
      </c>
      <c r="W111" s="182">
        <f ca="1">IF(AND($Q111=1,$V111=1),'２個別表'!$CD111,0)</f>
        <v>0</v>
      </c>
      <c r="X111" s="195">
        <f t="shared" ca="1" si="29"/>
        <v>0</v>
      </c>
      <c r="Y111" s="196" t="str">
        <f ca="1">IF(1&lt;='２個別表'!$F111,'２個別表'!$BT111,"")</f>
        <v/>
      </c>
      <c r="Z111" s="196">
        <f ca="1">IF(1&lt;='２個別表'!$F111,'２個別表'!$CE111,0)</f>
        <v>0</v>
      </c>
      <c r="AA111" s="196">
        <f ca="1">IF(OR(0&lt;'２個別表'!$BX111,0&lt;SUM('２個別表'!$CA111:$CB111)),1,0)</f>
        <v>1</v>
      </c>
      <c r="AB111" s="183">
        <f ca="1">IF(1&lt;='２個別表'!$F111,'２個別表'!$BV111,0)</f>
        <v>0</v>
      </c>
      <c r="AC111" s="183" t="str">
        <f ca="1">IF('２個別表'!$BV111&gt;0,IF(AND('２個別表'!$BT111=1,'２個別表'!$CE111="控除不可"),'２個別表'!$BV111,IF(AND('２個別表'!$BT111=1,'２個別表'!$CE111="80%控除対象"),ROUNDUP('２個別表'!$BV111*102/110,0),IF(AND('２個別表'!$BT111=1,'２個別表'!$CE111="全額控除"),ROUNDUP('２個別表'!$BV111*100/110,0),IF(OR('２個別表'!$BT111=2,'２個別表'!$BT111=3),'２個別表'!$BV111,'２個別表'!$BV111)))),"")</f>
        <v/>
      </c>
      <c r="AD111" s="197" t="str">
        <f ca="1">IF('２個別表'!$U111=1,3,IF(AND('２個別表'!$U111=2,AND(19&lt;='２個別表'!$AM111,'２個別表'!$AM111&lt;=23)),2,IF(AND('２個別表'!$U111=2,OR(AND(1&lt;='２個別表'!$AM111,'２個別表'!$AM111&lt;=18),AND(24&lt;='２個別表'!$AM111,'２個別表'!$AM111&lt;=25))),1,"判定不能")))</f>
        <v>判定不能</v>
      </c>
      <c r="AE111" s="206">
        <f t="shared" ca="1" si="4"/>
        <v>0</v>
      </c>
      <c r="AF111" s="180" t="str">
        <f t="shared" ca="1" si="5"/>
        <v/>
      </c>
      <c r="AG111" s="183" t="str">
        <f ca="1">IF(AND($AD111=1,$U111&gt;0,$V111=1),ROUNDDOWN($AC111*1/2-'２個別表'!$CD111*1/2,0),"")</f>
        <v/>
      </c>
      <c r="AH111" s="183" t="str">
        <f t="shared" ca="1" si="30"/>
        <v/>
      </c>
      <c r="AI111" s="208" t="str">
        <f ca="1">IF(AND($AD111=1,$Q111=1),IF($AB111&gt;0,'２個別表'!$BV111-'２個別表'!$BX111-'２個別表'!$CD111-'２個別表'!$CA111-'２個別表'!$CB111-'２個別表'!$CC111,0),"")</f>
        <v/>
      </c>
      <c r="AJ111" s="198">
        <f t="shared" ca="1" si="7"/>
        <v>0</v>
      </c>
      <c r="AK111" s="194" t="str">
        <f ca="1">IF($AD111=1,IF('２個別表'!$AO111=1,1,IF('２個別表'!AO111="","",)),"")</f>
        <v/>
      </c>
      <c r="AL111" s="183" t="str">
        <f ca="1">IF($AJ111=1,IF($AK111=1,'２個別表'!BS111,""),"")</f>
        <v/>
      </c>
      <c r="AM111" s="180" t="str">
        <f t="shared" ca="1" si="8"/>
        <v/>
      </c>
      <c r="AN111" s="199" t="str">
        <f ca="1">IF($AJ111=1,IF($AK111=1,ROUNDDOWN('２個別表'!$BV111-'２個別表'!$BX111-'２個別表'!$CA111-'２個別表'!$CB111-'２個別表'!$CC111-'２個別表'!$CD111,0),""),"")</f>
        <v/>
      </c>
      <c r="AO111" s="198">
        <f t="shared" ca="1" si="0"/>
        <v>0</v>
      </c>
      <c r="AP111" s="194">
        <f t="shared" ca="1" si="9"/>
        <v>0</v>
      </c>
      <c r="AQ111" s="194">
        <f t="shared" ca="1" si="10"/>
        <v>0</v>
      </c>
      <c r="AR111" s="189">
        <f ca="1">IF('２個別表'!$AA111=1,1,0)</f>
        <v>0</v>
      </c>
      <c r="AS111" s="180" t="str">
        <f t="shared" ca="1" si="11"/>
        <v/>
      </c>
      <c r="AT111" s="180" t="str">
        <f t="shared" ca="1" si="12"/>
        <v/>
      </c>
      <c r="AU111" s="208" t="str">
        <f ca="1">IF($AD111=1,IF($AQ111=1,ROUNDDOWN('２個別表'!$BV111-'２個別表'!$BX111-'２個別表'!$CA111-'２個別表'!$CB111-'２個別表'!$CC111-'２個別表'!$CD111,0),""),"")</f>
        <v/>
      </c>
      <c r="AV111" s="350">
        <f t="shared" ca="1" si="13"/>
        <v>0</v>
      </c>
      <c r="AW111" s="360" t="str">
        <f t="shared" ca="1" si="14"/>
        <v>-</v>
      </c>
      <c r="AX111" s="206">
        <f ca="1">IF($AD111=2,IF('２個別表'!$BQ111=1,1,0),0)</f>
        <v>0</v>
      </c>
      <c r="AY111" s="189" t="str">
        <f t="shared" ca="1" si="15"/>
        <v/>
      </c>
      <c r="AZ111" s="368" t="str">
        <f ca="1">IF(AND($AD111=2,$AX111=1),'２個別表'!$BV111-('２個別表'!$BX111+'２個別表'!$CA111+'２個別表'!$CB111+'２個別表'!$CC111+'２個別表'!$CD111),"")</f>
        <v/>
      </c>
      <c r="BA111" s="206">
        <f ca="1">IF($AD111=2,IF('２個別表'!$BQ111&lt;&gt;1,1,0),0)</f>
        <v>0</v>
      </c>
      <c r="BB111" s="363">
        <f t="shared" ca="1" si="16"/>
        <v>0</v>
      </c>
      <c r="BC111" s="183" t="str">
        <f ca="1">IF(AND($AD111=2,$BA111=1),'２個別表'!$BR111,"")</f>
        <v/>
      </c>
      <c r="BD111" s="183" t="str">
        <f t="shared" ca="1" si="17"/>
        <v/>
      </c>
      <c r="BE111" s="183" t="str">
        <f ca="1">IF(AND($AD111=2,$BA111=1),'２個別表'!$BU111-('２個別表'!$BX111+'２個別表'!$CA111+'２個別表'!$CB111+'２個別表'!$CC111+'２個別表'!$CD111),"")</f>
        <v/>
      </c>
      <c r="BF111" s="183" t="str">
        <f ca="1">IF(AND($AD111=2,$BA111=1),'２個別表'!$CA111+'２個別表'!$CB111,"")</f>
        <v/>
      </c>
      <c r="BG111" s="365" t="str">
        <f ca="1">IF($BB111=1,IF(SUM('２個別表'!$BW111,'２個別表'!$CD111*0.5)&lt;='２個別表'!$BV111*0.5,"〇","×"),"")</f>
        <v/>
      </c>
      <c r="BH111" s="364">
        <f t="shared" ca="1" si="18"/>
        <v>0</v>
      </c>
      <c r="BI111" s="207" t="str">
        <f ca="1">IF($AD111=2,IF($AX111=1,IF('２個別表'!$AM111=23,"〇","×"),IF(OR('２個別表'!$AM111&lt;19,'２個別表'!$AM111&gt;23),"",IF($BH111&lt;='２個別表'!$BR111,"〇","×"))),"-")</f>
        <v>-</v>
      </c>
      <c r="BJ111" s="373" t="str">
        <f t="shared" ca="1" si="19"/>
        <v>-</v>
      </c>
      <c r="BK111" s="206">
        <f t="shared" ca="1" si="20"/>
        <v>0</v>
      </c>
      <c r="BL111" s="207" t="str">
        <f ca="1">IF($AD111=3,IF(1&lt;='２個別表'!$F111,IF('２個別表'!$U111=1,"〇","×"),""),"")</f>
        <v/>
      </c>
      <c r="BM111" s="185" t="str">
        <f ca="1">IF(AD111=3,IF(AND(OR('２個別表'!BD111="附帯施設",AND(1&lt;='２個別表'!AM111,'２個別表'!AM111&lt;=3)),'２個別表'!BK111&lt;&gt;"",'２個別表'!BL111&lt;&gt;""),1,IF(AND(OR('２個別表'!BD111="附帯施設",AND(1&lt;='２個別表'!AM111,'２個別表'!AM111&lt;=3)),OR('２個別表'!BK111="",'２個別表'!BL111="")),"×",0)),"")</f>
        <v/>
      </c>
      <c r="BN111" s="207" t="str">
        <f ca="1">IF($AD111=3,IF('２個別表'!$BV111&gt;=500000,"〇","×"),"")</f>
        <v/>
      </c>
      <c r="BO111" s="180" t="str">
        <f ca="1">IF(AD111=3,'２個別表'!BW111,"")</f>
        <v/>
      </c>
      <c r="BP111" s="180" t="str">
        <f ca="1">IF(AD111=3,IF(COUNTIF('２個別表'!$X$11:'２個別表'!X111,'２個別表'!X111)=1,BO111,SUMIF('２個別表'!$X$11:$X$239,'２個別表'!X111,$BO$11:$BO$239)),"")</f>
        <v/>
      </c>
      <c r="BQ111" s="189" t="str">
        <f t="shared" ca="1" si="31"/>
        <v/>
      </c>
      <c r="BR111" s="183" t="str">
        <f t="shared" ca="1" si="22"/>
        <v/>
      </c>
      <c r="BS111" s="427" t="str">
        <f ca="1">IF($AD111=3,'２個別表'!$BV111-('２個別表'!$BX111+'２個別表'!$CA111+'２個別表'!$CB111+'２個別表'!$CC111+'２個別表'!$CD111),"")</f>
        <v/>
      </c>
      <c r="BT111" s="430">
        <f t="shared" ca="1" si="32"/>
        <v>0</v>
      </c>
      <c r="BU111" s="424" t="str">
        <f t="shared" ca="1" si="23"/>
        <v/>
      </c>
    </row>
    <row r="112" spans="2:73" x14ac:dyDescent="0.15">
      <c r="B112" s="198">
        <f>'２個別表'!O112</f>
        <v>0</v>
      </c>
      <c r="C112" s="183" t="str">
        <f>'２個別表'!$P112</f>
        <v>石川県</v>
      </c>
      <c r="D112" s="183" t="str">
        <f ca="1">'２個別表'!$Q112</f>
        <v/>
      </c>
      <c r="E112" s="183" t="str">
        <f ca="1">'２個別表'!$R112</f>
        <v/>
      </c>
      <c r="F112" s="207" t="str">
        <f ca="1">'２個別表'!$U112</f>
        <v/>
      </c>
      <c r="G112" s="207" t="str">
        <f ca="1">IF($F112=1,IF(SUM(#REF!)=0,"×","〇"),"")</f>
        <v/>
      </c>
      <c r="H112" s="207" t="str">
        <f ca="1">IF('２個別表'!$U112=1,IF('２個別表'!$Y112=1,"〇","×"),IF(AND(2&lt;='２個別表'!$Y112,'２個別表'!$Y112&lt;=5),"〇","×"))</f>
        <v>×</v>
      </c>
      <c r="I112" s="207" t="str">
        <f t="shared" ca="1" si="28"/>
        <v>×</v>
      </c>
      <c r="J112" s="183" t="str">
        <f ca="1">'２個別表'!$X112</f>
        <v/>
      </c>
      <c r="K112" s="183">
        <f ca="1">'２個別表'!$AI112</f>
        <v>0</v>
      </c>
      <c r="L112" s="183" t="str">
        <f ca="1">IF('２個別表'!$AJ112=1,1,"")</f>
        <v/>
      </c>
      <c r="M112" s="183" t="str">
        <f ca="1">IF('２個別表'!$AJ112="","",IF('２個別表'!$AJ112=1,IF(OR('２個別表'!$AK112=1,'２個別表'!$AL112=1),"〇","×")))</f>
        <v/>
      </c>
      <c r="N112" s="180" t="str">
        <f ca="1">'２個別表'!AR112</f>
        <v/>
      </c>
      <c r="O112" s="196" t="str">
        <f ca="1">IF(1&lt;='２個別表'!$F112,IF(AND(1&lt;='２個別表'!$AM112,'２個別表'!$AM112&lt;=3),1,0),"")</f>
        <v/>
      </c>
      <c r="P112" s="207">
        <f ca="1">IF($O112=1,IF(AND('２個別表'!$BD112&lt;&gt;"",AND('２個別表'!$BG112&lt;&gt;1,'２個別表'!$BH112)),0,1),0)</f>
        <v>0</v>
      </c>
      <c r="Q112" s="196">
        <f ca="1">IF('２個別表'!$BD112&lt;&gt;"",1,0)</f>
        <v>0</v>
      </c>
      <c r="R112" s="196" t="str">
        <f ca="1">IF($Q112=1,IF('２個別表'!$BG112=1,1,0),"")</f>
        <v/>
      </c>
      <c r="S112" s="196" t="str">
        <f ca="1">IF($R112=1,IF('２個別表'!$BH112&lt;&gt;"","〇","×"),"")</f>
        <v/>
      </c>
      <c r="T112" s="196" t="str">
        <f t="shared" ca="1" si="2"/>
        <v/>
      </c>
      <c r="U112" s="340">
        <f ca="1">IF('２個別表'!$BF112&gt;0,'２個別表'!$BF112,0)</f>
        <v>0</v>
      </c>
      <c r="V112" s="196">
        <f ca="1">IF('２個別表'!$BH112&lt;&gt;"",1,0)</f>
        <v>0</v>
      </c>
      <c r="W112" s="182">
        <f ca="1">IF(AND($Q112=1,$V112=1),'２個別表'!$CD112,0)</f>
        <v>0</v>
      </c>
      <c r="X112" s="195">
        <f t="shared" ca="1" si="29"/>
        <v>0</v>
      </c>
      <c r="Y112" s="196" t="str">
        <f ca="1">IF(1&lt;='２個別表'!$F112,'２個別表'!$BT112,"")</f>
        <v/>
      </c>
      <c r="Z112" s="196">
        <f ca="1">IF(1&lt;='２個別表'!$F112,'２個別表'!$CE112,0)</f>
        <v>0</v>
      </c>
      <c r="AA112" s="196">
        <f ca="1">IF(OR(0&lt;'２個別表'!$BX112,0&lt;SUM('２個別表'!$CA112:$CB112)),1,0)</f>
        <v>1</v>
      </c>
      <c r="AB112" s="183">
        <f ca="1">IF(1&lt;='２個別表'!$F112,'２個別表'!$BV112,0)</f>
        <v>0</v>
      </c>
      <c r="AC112" s="183" t="str">
        <f ca="1">IF('２個別表'!$BV112&gt;0,IF(AND('２個別表'!$BT112=1,'２個別表'!$CE112="控除不可"),'２個別表'!$BV112,IF(AND('２個別表'!$BT112=1,'２個別表'!$CE112="80%控除対象"),ROUNDUP('２個別表'!$BV112*102/110,0),IF(AND('２個別表'!$BT112=1,'２個別表'!$CE112="全額控除"),ROUNDUP('２個別表'!$BV112*100/110,0),IF(OR('２個別表'!$BT112=2,'２個別表'!$BT112=3),'２個別表'!$BV112,'２個別表'!$BV112)))),"")</f>
        <v/>
      </c>
      <c r="AD112" s="197" t="str">
        <f ca="1">IF('２個別表'!$U112=1,3,IF(AND('２個別表'!$U112=2,AND(19&lt;='２個別表'!$AM112,'２個別表'!$AM112&lt;=23)),2,IF(AND('２個別表'!$U112=2,OR(AND(1&lt;='２個別表'!$AM112,'２個別表'!$AM112&lt;=18),AND(24&lt;='２個別表'!$AM112,'２個別表'!$AM112&lt;=25))),1,"判定不能")))</f>
        <v>判定不能</v>
      </c>
      <c r="AE112" s="206">
        <f t="shared" ca="1" si="4"/>
        <v>0</v>
      </c>
      <c r="AF112" s="180" t="str">
        <f t="shared" ca="1" si="5"/>
        <v/>
      </c>
      <c r="AG112" s="183" t="str">
        <f ca="1">IF(AND($AD112=1,$U112&gt;0,$V112=1),ROUNDDOWN($AC112*1/2-'２個別表'!$CD112*1/2,0),"")</f>
        <v/>
      </c>
      <c r="AH112" s="183" t="str">
        <f t="shared" ca="1" si="30"/>
        <v/>
      </c>
      <c r="AI112" s="208" t="str">
        <f ca="1">IF(AND($AD112=1,$Q112=1),IF($AB112&gt;0,'２個別表'!$BV112-'２個別表'!$BX112-'２個別表'!$CD112-'２個別表'!$CA112-'２個別表'!$CB112-'２個別表'!$CC112,0),"")</f>
        <v/>
      </c>
      <c r="AJ112" s="198">
        <f t="shared" ca="1" si="7"/>
        <v>0</v>
      </c>
      <c r="AK112" s="194" t="str">
        <f ca="1">IF($AD112=1,IF('２個別表'!$AO112=1,1,IF('２個別表'!AO112="","",)),"")</f>
        <v/>
      </c>
      <c r="AL112" s="183" t="str">
        <f ca="1">IF($AJ112=1,IF($AK112=1,'２個別表'!BS112,""),"")</f>
        <v/>
      </c>
      <c r="AM112" s="180" t="str">
        <f t="shared" ca="1" si="8"/>
        <v/>
      </c>
      <c r="AN112" s="199" t="str">
        <f ca="1">IF($AJ112=1,IF($AK112=1,ROUNDDOWN('２個別表'!$BV112-'２個別表'!$BX112-'２個別表'!$CA112-'２個別表'!$CB112-'２個別表'!$CC112-'２個別表'!$CD112,0),""),"")</f>
        <v/>
      </c>
      <c r="AO112" s="198">
        <f t="shared" ca="1" si="0"/>
        <v>0</v>
      </c>
      <c r="AP112" s="194">
        <f t="shared" ca="1" si="9"/>
        <v>0</v>
      </c>
      <c r="AQ112" s="194">
        <f t="shared" ca="1" si="10"/>
        <v>0</v>
      </c>
      <c r="AR112" s="189">
        <f ca="1">IF('２個別表'!$AA112=1,1,0)</f>
        <v>0</v>
      </c>
      <c r="AS112" s="180" t="str">
        <f t="shared" ca="1" si="11"/>
        <v/>
      </c>
      <c r="AT112" s="180" t="str">
        <f t="shared" ca="1" si="12"/>
        <v/>
      </c>
      <c r="AU112" s="208" t="str">
        <f ca="1">IF($AD112=1,IF($AQ112=1,ROUNDDOWN('２個別表'!$BV112-'２個別表'!$BX112-'２個別表'!$CA112-'２個別表'!$CB112-'２個別表'!$CC112-'２個別表'!$CD112,0),""),"")</f>
        <v/>
      </c>
      <c r="AV112" s="350">
        <f t="shared" ca="1" si="13"/>
        <v>0</v>
      </c>
      <c r="AW112" s="360" t="str">
        <f t="shared" ca="1" si="14"/>
        <v>-</v>
      </c>
      <c r="AX112" s="206">
        <f ca="1">IF($AD112=2,IF('２個別表'!$BQ112=1,1,0),0)</f>
        <v>0</v>
      </c>
      <c r="AY112" s="189" t="str">
        <f t="shared" ca="1" si="15"/>
        <v/>
      </c>
      <c r="AZ112" s="368" t="str">
        <f ca="1">IF(AND($AD112=2,$AX112=1),'２個別表'!$BV112-('２個別表'!$BX112+'２個別表'!$CA112+'２個別表'!$CB112+'２個別表'!$CC112+'２個別表'!$CD112),"")</f>
        <v/>
      </c>
      <c r="BA112" s="206">
        <f ca="1">IF($AD112=2,IF('２個別表'!$BQ112&lt;&gt;1,1,0),0)</f>
        <v>0</v>
      </c>
      <c r="BB112" s="363">
        <f t="shared" ca="1" si="16"/>
        <v>0</v>
      </c>
      <c r="BC112" s="183" t="str">
        <f ca="1">IF(AND($AD112=2,$BA112=1),'２個別表'!$BR112,"")</f>
        <v/>
      </c>
      <c r="BD112" s="183" t="str">
        <f t="shared" ca="1" si="17"/>
        <v/>
      </c>
      <c r="BE112" s="183" t="str">
        <f ca="1">IF(AND($AD112=2,$BA112=1),'２個別表'!$BU112-('２個別表'!$BX112+'２個別表'!$CA112+'２個別表'!$CB112+'２個別表'!$CC112+'２個別表'!$CD112),"")</f>
        <v/>
      </c>
      <c r="BF112" s="183" t="str">
        <f ca="1">IF(AND($AD112=2,$BA112=1),'２個別表'!$CA112+'２個別表'!$CB112,"")</f>
        <v/>
      </c>
      <c r="BG112" s="365" t="str">
        <f ca="1">IF($BB112=1,IF(SUM('２個別表'!$BW112,'２個別表'!$CD112*0.5)&lt;='２個別表'!$BV112*0.5,"〇","×"),"")</f>
        <v/>
      </c>
      <c r="BH112" s="364">
        <f t="shared" ca="1" si="18"/>
        <v>0</v>
      </c>
      <c r="BI112" s="207" t="str">
        <f ca="1">IF($AD112=2,IF($AX112=1,IF('２個別表'!$AM112=23,"〇","×"),IF(OR('２個別表'!$AM112&lt;19,'２個別表'!$AM112&gt;23),"",IF($BH112&lt;='２個別表'!$BR112,"〇","×"))),"-")</f>
        <v>-</v>
      </c>
      <c r="BJ112" s="373" t="str">
        <f t="shared" ca="1" si="19"/>
        <v>-</v>
      </c>
      <c r="BK112" s="206">
        <f t="shared" ca="1" si="20"/>
        <v>0</v>
      </c>
      <c r="BL112" s="207" t="str">
        <f ca="1">IF($AD112=3,IF(1&lt;='２個別表'!$F112,IF('２個別表'!$U112=1,"〇","×"),""),"")</f>
        <v/>
      </c>
      <c r="BM112" s="185" t="str">
        <f ca="1">IF(AD112=3,IF(AND(OR('２個別表'!BD112="附帯施設",AND(1&lt;='２個別表'!AM112,'２個別表'!AM112&lt;=3)),'２個別表'!BK112&lt;&gt;"",'２個別表'!BL112&lt;&gt;""),1,IF(AND(OR('２個別表'!BD112="附帯施設",AND(1&lt;='２個別表'!AM112,'２個別表'!AM112&lt;=3)),OR('２個別表'!BK112="",'２個別表'!BL112="")),"×",0)),"")</f>
        <v/>
      </c>
      <c r="BN112" s="207" t="str">
        <f ca="1">IF($AD112=3,IF('２個別表'!$BV112&gt;=500000,"〇","×"),"")</f>
        <v/>
      </c>
      <c r="BO112" s="180" t="str">
        <f ca="1">IF(AD112=3,'２個別表'!BW112,"")</f>
        <v/>
      </c>
      <c r="BP112" s="180" t="str">
        <f ca="1">IF(AD112=3,IF(COUNTIF('２個別表'!$X$11:'２個別表'!X112,'２個別表'!X112)=1,BO112,SUMIF('２個別表'!$X$11:$X$239,'２個別表'!X112,$BO$11:$BO$239)),"")</f>
        <v/>
      </c>
      <c r="BQ112" s="189" t="str">
        <f t="shared" ca="1" si="31"/>
        <v/>
      </c>
      <c r="BR112" s="183" t="str">
        <f t="shared" ca="1" si="22"/>
        <v/>
      </c>
      <c r="BS112" s="427" t="str">
        <f ca="1">IF($AD112=3,'２個別表'!$BV112-('２個別表'!$BX112+'２個別表'!$CA112+'２個別表'!$CB112+'２個別表'!$CC112+'２個別表'!$CD112),"")</f>
        <v/>
      </c>
      <c r="BT112" s="430">
        <f t="shared" ca="1" si="32"/>
        <v>0</v>
      </c>
      <c r="BU112" s="424" t="str">
        <f t="shared" ca="1" si="23"/>
        <v/>
      </c>
    </row>
    <row r="113" spans="2:73" x14ac:dyDescent="0.15">
      <c r="B113" s="198">
        <f>'２個別表'!O113</f>
        <v>0</v>
      </c>
      <c r="C113" s="183" t="str">
        <f>'２個別表'!$P113</f>
        <v>石川県</v>
      </c>
      <c r="D113" s="183" t="str">
        <f ca="1">'２個別表'!$Q113</f>
        <v/>
      </c>
      <c r="E113" s="183" t="str">
        <f ca="1">'２個別表'!$R113</f>
        <v/>
      </c>
      <c r="F113" s="207" t="str">
        <f ca="1">'２個別表'!$U113</f>
        <v/>
      </c>
      <c r="G113" s="207" t="str">
        <f ca="1">IF($F113=1,IF(SUM(#REF!)=0,"×","〇"),"")</f>
        <v/>
      </c>
      <c r="H113" s="207" t="str">
        <f ca="1">IF('２個別表'!$U113=1,IF('２個別表'!$Y113=1,"〇","×"),IF(AND(2&lt;='２個別表'!$Y113,'２個別表'!$Y113&lt;=5),"〇","×"))</f>
        <v>×</v>
      </c>
      <c r="I113" s="207" t="str">
        <f t="shared" ca="1" si="28"/>
        <v>×</v>
      </c>
      <c r="J113" s="183" t="str">
        <f ca="1">'２個別表'!$X113</f>
        <v/>
      </c>
      <c r="K113" s="183">
        <f ca="1">'２個別表'!$AI113</f>
        <v>0</v>
      </c>
      <c r="L113" s="183" t="str">
        <f ca="1">IF('２個別表'!$AJ113=1,1,"")</f>
        <v/>
      </c>
      <c r="M113" s="183" t="str">
        <f ca="1">IF('２個別表'!$AJ113="","",IF('２個別表'!$AJ113=1,IF(OR('２個別表'!$AK113=1,'２個別表'!$AL113=1),"〇","×")))</f>
        <v/>
      </c>
      <c r="N113" s="180" t="str">
        <f ca="1">'２個別表'!AR113</f>
        <v/>
      </c>
      <c r="O113" s="196" t="str">
        <f ca="1">IF(1&lt;='２個別表'!$F113,IF(AND(1&lt;='２個別表'!$AM113,'２個別表'!$AM113&lt;=3),1,0),"")</f>
        <v/>
      </c>
      <c r="P113" s="207">
        <f ca="1">IF($O113=1,IF(AND('２個別表'!$BD113&lt;&gt;"",AND('２個別表'!$BG113&lt;&gt;1,'２個別表'!$BH113)),0,1),0)</f>
        <v>0</v>
      </c>
      <c r="Q113" s="196">
        <f ca="1">IF('２個別表'!$BD113&lt;&gt;"",1,0)</f>
        <v>0</v>
      </c>
      <c r="R113" s="196" t="str">
        <f ca="1">IF($Q113=1,IF('２個別表'!$BG113=1,1,0),"")</f>
        <v/>
      </c>
      <c r="S113" s="196" t="str">
        <f ca="1">IF($R113=1,IF('２個別表'!$BH113&lt;&gt;"","〇","×"),"")</f>
        <v/>
      </c>
      <c r="T113" s="196" t="str">
        <f t="shared" ca="1" si="2"/>
        <v/>
      </c>
      <c r="U113" s="340">
        <f ca="1">IF('２個別表'!$BF113&gt;0,'２個別表'!$BF113,0)</f>
        <v>0</v>
      </c>
      <c r="V113" s="196">
        <f ca="1">IF('２個別表'!$BH113&lt;&gt;"",1,0)</f>
        <v>0</v>
      </c>
      <c r="W113" s="182">
        <f ca="1">IF(AND($Q113=1,$V113=1),'２個別表'!$CD113,0)</f>
        <v>0</v>
      </c>
      <c r="X113" s="195">
        <f t="shared" ca="1" si="29"/>
        <v>0</v>
      </c>
      <c r="Y113" s="196" t="str">
        <f ca="1">IF(1&lt;='２個別表'!$F113,'２個別表'!$BT113,"")</f>
        <v/>
      </c>
      <c r="Z113" s="196">
        <f ca="1">IF(1&lt;='２個別表'!$F113,'２個別表'!$CE113,0)</f>
        <v>0</v>
      </c>
      <c r="AA113" s="196">
        <f ca="1">IF(OR(0&lt;'２個別表'!$BX113,0&lt;SUM('２個別表'!$CA113:$CB113)),1,0)</f>
        <v>1</v>
      </c>
      <c r="AB113" s="183">
        <f ca="1">IF(1&lt;='２個別表'!$F113,'２個別表'!$BV113,0)</f>
        <v>0</v>
      </c>
      <c r="AC113" s="183" t="str">
        <f ca="1">IF('２個別表'!$BV113&gt;0,IF(AND('２個別表'!$BT113=1,'２個別表'!$CE113="控除不可"),'２個別表'!$BV113,IF(AND('２個別表'!$BT113=1,'２個別表'!$CE113="80%控除対象"),ROUNDUP('２個別表'!$BV113*102/110,0),IF(AND('２個別表'!$BT113=1,'２個別表'!$CE113="全額控除"),ROUNDUP('２個別表'!$BV113*100/110,0),IF(OR('２個別表'!$BT113=2,'２個別表'!$BT113=3),'２個別表'!$BV113,'２個別表'!$BV113)))),"")</f>
        <v/>
      </c>
      <c r="AD113" s="197" t="str">
        <f ca="1">IF('２個別表'!$U113=1,3,IF(AND('２個別表'!$U113=2,AND(19&lt;='２個別表'!$AM113,'２個別表'!$AM113&lt;=23)),2,IF(AND('２個別表'!$U113=2,OR(AND(1&lt;='２個別表'!$AM113,'２個別表'!$AM113&lt;=18),AND(24&lt;='２個別表'!$AM113,'２個別表'!$AM113&lt;=25))),1,"判定不能")))</f>
        <v>判定不能</v>
      </c>
      <c r="AE113" s="206">
        <f t="shared" ca="1" si="4"/>
        <v>0</v>
      </c>
      <c r="AF113" s="180" t="str">
        <f t="shared" ca="1" si="5"/>
        <v/>
      </c>
      <c r="AG113" s="183" t="str">
        <f ca="1">IF(AND($AD113=1,$U113&gt;0,$V113=1),ROUNDDOWN($AC113*1/2-'２個別表'!$CD113*1/2,0),"")</f>
        <v/>
      </c>
      <c r="AH113" s="183" t="str">
        <f t="shared" ca="1" si="30"/>
        <v/>
      </c>
      <c r="AI113" s="208" t="str">
        <f ca="1">IF(AND($AD113=1,$Q113=1),IF($AB113&gt;0,'２個別表'!$BV113-'２個別表'!$BX113-'２個別表'!$CD113-'２個別表'!$CA113-'２個別表'!$CB113-'２個別表'!$CC113,0),"")</f>
        <v/>
      </c>
      <c r="AJ113" s="198">
        <f t="shared" ca="1" si="7"/>
        <v>0</v>
      </c>
      <c r="AK113" s="194" t="str">
        <f ca="1">IF($AD113=1,IF('２個別表'!$AO113=1,1,IF('２個別表'!AO113="","",)),"")</f>
        <v/>
      </c>
      <c r="AL113" s="183" t="str">
        <f ca="1">IF($AJ113=1,IF($AK113=1,'２個別表'!BS113,""),"")</f>
        <v/>
      </c>
      <c r="AM113" s="180" t="str">
        <f t="shared" ca="1" si="8"/>
        <v/>
      </c>
      <c r="AN113" s="199" t="str">
        <f ca="1">IF($AJ113=1,IF($AK113=1,ROUNDDOWN('２個別表'!$BV113-'２個別表'!$BX113-'２個別表'!$CA113-'２個別表'!$CB113-'２個別表'!$CC113-'２個別表'!$CD113,0),""),"")</f>
        <v/>
      </c>
      <c r="AO113" s="198">
        <f t="shared" ca="1" si="0"/>
        <v>0</v>
      </c>
      <c r="AP113" s="194">
        <f t="shared" ca="1" si="9"/>
        <v>0</v>
      </c>
      <c r="AQ113" s="194">
        <f t="shared" ca="1" si="10"/>
        <v>0</v>
      </c>
      <c r="AR113" s="189">
        <f ca="1">IF('２個別表'!$AA113=1,1,0)</f>
        <v>0</v>
      </c>
      <c r="AS113" s="180" t="str">
        <f t="shared" ca="1" si="11"/>
        <v/>
      </c>
      <c r="AT113" s="180" t="str">
        <f t="shared" ca="1" si="12"/>
        <v/>
      </c>
      <c r="AU113" s="208" t="str">
        <f ca="1">IF($AD113=1,IF($AQ113=1,ROUNDDOWN('２個別表'!$BV113-'２個別表'!$BX113-'２個別表'!$CA113-'２個別表'!$CB113-'２個別表'!$CC113-'２個別表'!$CD113,0),""),"")</f>
        <v/>
      </c>
      <c r="AV113" s="350">
        <f t="shared" ca="1" si="13"/>
        <v>0</v>
      </c>
      <c r="AW113" s="360" t="str">
        <f t="shared" ca="1" si="14"/>
        <v>-</v>
      </c>
      <c r="AX113" s="206">
        <f ca="1">IF($AD113=2,IF('２個別表'!$BQ113=1,1,0),0)</f>
        <v>0</v>
      </c>
      <c r="AY113" s="189" t="str">
        <f t="shared" ca="1" si="15"/>
        <v/>
      </c>
      <c r="AZ113" s="368" t="str">
        <f ca="1">IF(AND($AD113=2,$AX113=1),'２個別表'!$BV113-('２個別表'!$BX113+'２個別表'!$CA113+'２個別表'!$CB113+'２個別表'!$CC113+'２個別表'!$CD113),"")</f>
        <v/>
      </c>
      <c r="BA113" s="206">
        <f ca="1">IF($AD113=2,IF('２個別表'!$BQ113&lt;&gt;1,1,0),0)</f>
        <v>0</v>
      </c>
      <c r="BB113" s="363">
        <f t="shared" ca="1" si="16"/>
        <v>0</v>
      </c>
      <c r="BC113" s="183" t="str">
        <f ca="1">IF(AND($AD113=2,$BA113=1),'２個別表'!$BR113,"")</f>
        <v/>
      </c>
      <c r="BD113" s="183" t="str">
        <f t="shared" ca="1" si="17"/>
        <v/>
      </c>
      <c r="BE113" s="183" t="str">
        <f ca="1">IF(AND($AD113=2,$BA113=1),'２個別表'!$BU113-('２個別表'!$BX113+'２個別表'!$CA113+'２個別表'!$CB113+'２個別表'!$CC113+'２個別表'!$CD113),"")</f>
        <v/>
      </c>
      <c r="BF113" s="183" t="str">
        <f ca="1">IF(AND($AD113=2,$BA113=1),'２個別表'!$CA113+'２個別表'!$CB113,"")</f>
        <v/>
      </c>
      <c r="BG113" s="365" t="str">
        <f ca="1">IF($BB113=1,IF(SUM('２個別表'!$BW113,'２個別表'!$CD113*0.5)&lt;='２個別表'!$BV113*0.5,"〇","×"),"")</f>
        <v/>
      </c>
      <c r="BH113" s="364">
        <f t="shared" ca="1" si="18"/>
        <v>0</v>
      </c>
      <c r="BI113" s="207" t="str">
        <f ca="1">IF($AD113=2,IF($AX113=1,IF('２個別表'!$AM113=23,"〇","×"),IF(OR('２個別表'!$AM113&lt;19,'２個別表'!$AM113&gt;23),"",IF($BH113&lt;='２個別表'!$BR113,"〇","×"))),"-")</f>
        <v>-</v>
      </c>
      <c r="BJ113" s="373" t="str">
        <f t="shared" ca="1" si="19"/>
        <v>-</v>
      </c>
      <c r="BK113" s="206">
        <f t="shared" ca="1" si="20"/>
        <v>0</v>
      </c>
      <c r="BL113" s="207" t="str">
        <f ca="1">IF($AD113=3,IF(1&lt;='２個別表'!$F113,IF('２個別表'!$U113=1,"〇","×"),""),"")</f>
        <v/>
      </c>
      <c r="BM113" s="185" t="str">
        <f ca="1">IF(AD113=3,IF(AND(OR('２個別表'!BD113="附帯施設",AND(1&lt;='２個別表'!AM113,'２個別表'!AM113&lt;=3)),'２個別表'!BK113&lt;&gt;"",'２個別表'!BL113&lt;&gt;""),1,IF(AND(OR('２個別表'!BD113="附帯施設",AND(1&lt;='２個別表'!AM113,'２個別表'!AM113&lt;=3)),OR('２個別表'!BK113="",'２個別表'!BL113="")),"×",0)),"")</f>
        <v/>
      </c>
      <c r="BN113" s="207" t="str">
        <f ca="1">IF($AD113=3,IF('２個別表'!$BV113&gt;=500000,"〇","×"),"")</f>
        <v/>
      </c>
      <c r="BO113" s="180" t="str">
        <f ca="1">IF(AD113=3,'２個別表'!BW113,"")</f>
        <v/>
      </c>
      <c r="BP113" s="180" t="str">
        <f ca="1">IF(AD113=3,IF(COUNTIF('２個別表'!$X$11:'２個別表'!X113,'２個別表'!X113)=1,BO113,SUMIF('２個別表'!$X$11:$X$239,'２個別表'!X113,$BO$11:$BO$239)),"")</f>
        <v/>
      </c>
      <c r="BQ113" s="189" t="str">
        <f t="shared" ca="1" si="31"/>
        <v/>
      </c>
      <c r="BR113" s="183" t="str">
        <f t="shared" ca="1" si="22"/>
        <v/>
      </c>
      <c r="BS113" s="427" t="str">
        <f ca="1">IF($AD113=3,'２個別表'!$BV113-('２個別表'!$BX113+'２個別表'!$CA113+'２個別表'!$CB113+'２個別表'!$CC113+'２個別表'!$CD113),"")</f>
        <v/>
      </c>
      <c r="BT113" s="430">
        <f t="shared" ca="1" si="32"/>
        <v>0</v>
      </c>
      <c r="BU113" s="424" t="str">
        <f t="shared" ca="1" si="23"/>
        <v/>
      </c>
    </row>
    <row r="114" spans="2:73" x14ac:dyDescent="0.15">
      <c r="B114" s="198">
        <f>'２個別表'!O114</f>
        <v>0</v>
      </c>
      <c r="C114" s="183" t="str">
        <f>'２個別表'!$P114</f>
        <v>石川県</v>
      </c>
      <c r="D114" s="183" t="str">
        <f ca="1">'２個別表'!$Q114</f>
        <v/>
      </c>
      <c r="E114" s="183" t="str">
        <f ca="1">'２個別表'!$R114</f>
        <v/>
      </c>
      <c r="F114" s="207" t="str">
        <f ca="1">'２個別表'!$U114</f>
        <v/>
      </c>
      <c r="G114" s="207" t="str">
        <f ca="1">IF($F114=1,IF(SUM(#REF!)=0,"×","〇"),"")</f>
        <v/>
      </c>
      <c r="H114" s="207" t="str">
        <f ca="1">IF('２個別表'!$U114=1,IF('２個別表'!$Y114=1,"〇","×"),IF(AND(2&lt;='２個別表'!$Y114,'２個別表'!$Y114&lt;=5),"〇","×"))</f>
        <v>×</v>
      </c>
      <c r="I114" s="207" t="str">
        <f t="shared" ca="1" si="28"/>
        <v>×</v>
      </c>
      <c r="J114" s="183" t="str">
        <f ca="1">'２個別表'!$X114</f>
        <v/>
      </c>
      <c r="K114" s="183">
        <f ca="1">'２個別表'!$AI114</f>
        <v>0</v>
      </c>
      <c r="L114" s="183" t="str">
        <f ca="1">IF('２個別表'!$AJ114=1,1,"")</f>
        <v/>
      </c>
      <c r="M114" s="183" t="str">
        <f ca="1">IF('２個別表'!$AJ114="","",IF('２個別表'!$AJ114=1,IF(OR('２個別表'!$AK114=1,'２個別表'!$AL114=1),"〇","×")))</f>
        <v/>
      </c>
      <c r="N114" s="180" t="str">
        <f ca="1">'２個別表'!AR114</f>
        <v/>
      </c>
      <c r="O114" s="196" t="str">
        <f ca="1">IF(1&lt;='２個別表'!$F114,IF(AND(1&lt;='２個別表'!$AM114,'２個別表'!$AM114&lt;=3),1,0),"")</f>
        <v/>
      </c>
      <c r="P114" s="207">
        <f ca="1">IF($O114=1,IF(AND('２個別表'!$BD114&lt;&gt;"",AND('２個別表'!$BG114&lt;&gt;1,'２個別表'!$BH114)),0,1),0)</f>
        <v>0</v>
      </c>
      <c r="Q114" s="196">
        <f ca="1">IF('２個別表'!$BD114&lt;&gt;"",1,0)</f>
        <v>0</v>
      </c>
      <c r="R114" s="196" t="str">
        <f ca="1">IF($Q114=1,IF('２個別表'!$BG114=1,1,0),"")</f>
        <v/>
      </c>
      <c r="S114" s="196" t="str">
        <f ca="1">IF($R114=1,IF('２個別表'!$BH114&lt;&gt;"","〇","×"),"")</f>
        <v/>
      </c>
      <c r="T114" s="196" t="str">
        <f t="shared" ca="1" si="2"/>
        <v/>
      </c>
      <c r="U114" s="340">
        <f ca="1">IF('２個別表'!$BF114&gt;0,'２個別表'!$BF114,0)</f>
        <v>0</v>
      </c>
      <c r="V114" s="196">
        <f ca="1">IF('２個別表'!$BH114&lt;&gt;"",1,0)</f>
        <v>0</v>
      </c>
      <c r="W114" s="182">
        <f ca="1">IF(AND($Q114=1,$V114=1),'２個別表'!$CD114,0)</f>
        <v>0</v>
      </c>
      <c r="X114" s="195">
        <f t="shared" ca="1" si="29"/>
        <v>0</v>
      </c>
      <c r="Y114" s="196" t="str">
        <f ca="1">IF(1&lt;='２個別表'!$F114,'２個別表'!$BT114,"")</f>
        <v/>
      </c>
      <c r="Z114" s="196">
        <f ca="1">IF(1&lt;='２個別表'!$F114,'２個別表'!$CE114,0)</f>
        <v>0</v>
      </c>
      <c r="AA114" s="196">
        <f ca="1">IF(OR(0&lt;'２個別表'!$BX114,0&lt;SUM('２個別表'!$CA114:$CB114)),1,0)</f>
        <v>1</v>
      </c>
      <c r="AB114" s="183">
        <f ca="1">IF(1&lt;='２個別表'!$F114,'２個別表'!$BV114,0)</f>
        <v>0</v>
      </c>
      <c r="AC114" s="183" t="str">
        <f ca="1">IF('２個別表'!$BV114&gt;0,IF(AND('２個別表'!$BT114=1,'２個別表'!$CE114="控除不可"),'２個別表'!$BV114,IF(AND('２個別表'!$BT114=1,'２個別表'!$CE114="80%控除対象"),ROUNDUP('２個別表'!$BV114*102/110,0),IF(AND('２個別表'!$BT114=1,'２個別表'!$CE114="全額控除"),ROUNDUP('２個別表'!$BV114*100/110,0),IF(OR('２個別表'!$BT114=2,'２個別表'!$BT114=3),'２個別表'!$BV114,'２個別表'!$BV114)))),"")</f>
        <v/>
      </c>
      <c r="AD114" s="197" t="str">
        <f ca="1">IF('２個別表'!$U114=1,3,IF(AND('２個別表'!$U114=2,AND(19&lt;='２個別表'!$AM114,'２個別表'!$AM114&lt;=23)),2,IF(AND('２個別表'!$U114=2,OR(AND(1&lt;='２個別表'!$AM114,'２個別表'!$AM114&lt;=18),AND(24&lt;='２個別表'!$AM114,'２個別表'!$AM114&lt;=25))),1,"判定不能")))</f>
        <v>判定不能</v>
      </c>
      <c r="AE114" s="206">
        <f t="shared" ca="1" si="4"/>
        <v>0</v>
      </c>
      <c r="AF114" s="180" t="str">
        <f t="shared" ca="1" si="5"/>
        <v/>
      </c>
      <c r="AG114" s="183" t="str">
        <f ca="1">IF(AND($AD114=1,$U114&gt;0,$V114=1),ROUNDDOWN($AC114*1/2-'２個別表'!$CD114*1/2,0),"")</f>
        <v/>
      </c>
      <c r="AH114" s="183" t="str">
        <f t="shared" ca="1" si="30"/>
        <v/>
      </c>
      <c r="AI114" s="208" t="str">
        <f ca="1">IF(AND($AD114=1,$Q114=1),IF($AB114&gt;0,'２個別表'!$BV114-'２個別表'!$BX114-'２個別表'!$CD114-'２個別表'!$CA114-'２個別表'!$CB114-'２個別表'!$CC114,0),"")</f>
        <v/>
      </c>
      <c r="AJ114" s="198">
        <f t="shared" ca="1" si="7"/>
        <v>0</v>
      </c>
      <c r="AK114" s="194" t="str">
        <f ca="1">IF($AD114=1,IF('２個別表'!$AO114=1,1,IF('２個別表'!AO114="","",)),"")</f>
        <v/>
      </c>
      <c r="AL114" s="183" t="str">
        <f ca="1">IF($AJ114=1,IF($AK114=1,'２個別表'!BS114,""),"")</f>
        <v/>
      </c>
      <c r="AM114" s="180" t="str">
        <f t="shared" ca="1" si="8"/>
        <v/>
      </c>
      <c r="AN114" s="199" t="str">
        <f ca="1">IF($AJ114=1,IF($AK114=1,ROUNDDOWN('２個別表'!$BV114-'２個別表'!$BX114-'２個別表'!$CA114-'２個別表'!$CB114-'２個別表'!$CC114-'２個別表'!$CD114,0),""),"")</f>
        <v/>
      </c>
      <c r="AO114" s="198">
        <f t="shared" ca="1" si="0"/>
        <v>0</v>
      </c>
      <c r="AP114" s="194">
        <f t="shared" ca="1" si="9"/>
        <v>0</v>
      </c>
      <c r="AQ114" s="194">
        <f t="shared" ca="1" si="10"/>
        <v>0</v>
      </c>
      <c r="AR114" s="189">
        <f ca="1">IF('２個別表'!$AA114=1,1,0)</f>
        <v>0</v>
      </c>
      <c r="AS114" s="180" t="str">
        <f t="shared" ca="1" si="11"/>
        <v/>
      </c>
      <c r="AT114" s="180" t="str">
        <f t="shared" ca="1" si="12"/>
        <v/>
      </c>
      <c r="AU114" s="208" t="str">
        <f ca="1">IF($AD114=1,IF($AQ114=1,ROUNDDOWN('２個別表'!$BV114-'２個別表'!$BX114-'２個別表'!$CA114-'２個別表'!$CB114-'２個別表'!$CC114-'２個別表'!$CD114,0),""),"")</f>
        <v/>
      </c>
      <c r="AV114" s="350">
        <f t="shared" ca="1" si="13"/>
        <v>0</v>
      </c>
      <c r="AW114" s="360" t="str">
        <f t="shared" ca="1" si="14"/>
        <v>-</v>
      </c>
      <c r="AX114" s="206">
        <f ca="1">IF($AD114=2,IF('２個別表'!$BQ114=1,1,0),0)</f>
        <v>0</v>
      </c>
      <c r="AY114" s="189" t="str">
        <f t="shared" ca="1" si="15"/>
        <v/>
      </c>
      <c r="AZ114" s="368" t="str">
        <f ca="1">IF(AND($AD114=2,$AX114=1),'２個別表'!$BV114-('２個別表'!$BX114+'２個別表'!$CA114+'２個別表'!$CB114+'２個別表'!$CC114+'２個別表'!$CD114),"")</f>
        <v/>
      </c>
      <c r="BA114" s="206">
        <f ca="1">IF($AD114=2,IF('２個別表'!$BQ114&lt;&gt;1,1,0),0)</f>
        <v>0</v>
      </c>
      <c r="BB114" s="363">
        <f t="shared" ca="1" si="16"/>
        <v>0</v>
      </c>
      <c r="BC114" s="183" t="str">
        <f ca="1">IF(AND($AD114=2,$BA114=1),'２個別表'!$BR114,"")</f>
        <v/>
      </c>
      <c r="BD114" s="183" t="str">
        <f t="shared" ca="1" si="17"/>
        <v/>
      </c>
      <c r="BE114" s="183" t="str">
        <f ca="1">IF(AND($AD114=2,$BA114=1),'２個別表'!$BU114-('２個別表'!$BX114+'２個別表'!$CA114+'２個別表'!$CB114+'２個別表'!$CC114+'２個別表'!$CD114),"")</f>
        <v/>
      </c>
      <c r="BF114" s="183" t="str">
        <f ca="1">IF(AND($AD114=2,$BA114=1),'２個別表'!$CA114+'２個別表'!$CB114,"")</f>
        <v/>
      </c>
      <c r="BG114" s="365" t="str">
        <f ca="1">IF($BB114=1,IF(SUM('２個別表'!$BW114,'２個別表'!$CD114*0.5)&lt;='２個別表'!$BV114*0.5,"〇","×"),"")</f>
        <v/>
      </c>
      <c r="BH114" s="364">
        <f t="shared" ca="1" si="18"/>
        <v>0</v>
      </c>
      <c r="BI114" s="207" t="str">
        <f ca="1">IF($AD114=2,IF($AX114=1,IF('２個別表'!$AM114=23,"〇","×"),IF(OR('２個別表'!$AM114&lt;19,'２個別表'!$AM114&gt;23),"",IF($BH114&lt;='２個別表'!$BR114,"〇","×"))),"-")</f>
        <v>-</v>
      </c>
      <c r="BJ114" s="373" t="str">
        <f t="shared" ca="1" si="19"/>
        <v>-</v>
      </c>
      <c r="BK114" s="206">
        <f t="shared" ca="1" si="20"/>
        <v>0</v>
      </c>
      <c r="BL114" s="207" t="str">
        <f ca="1">IF($AD114=3,IF(1&lt;='２個別表'!$F114,IF('２個別表'!$U114=1,"〇","×"),""),"")</f>
        <v/>
      </c>
      <c r="BM114" s="185" t="str">
        <f ca="1">IF(AD114=3,IF(AND(OR('２個別表'!BD114="附帯施設",AND(1&lt;='２個別表'!AM114,'２個別表'!AM114&lt;=3)),'２個別表'!BK114&lt;&gt;"",'２個別表'!BL114&lt;&gt;""),1,IF(AND(OR('２個別表'!BD114="附帯施設",AND(1&lt;='２個別表'!AM114,'２個別表'!AM114&lt;=3)),OR('２個別表'!BK114="",'２個別表'!BL114="")),"×",0)),"")</f>
        <v/>
      </c>
      <c r="BN114" s="207" t="str">
        <f ca="1">IF($AD114=3,IF('２個別表'!$BV114&gt;=500000,"〇","×"),"")</f>
        <v/>
      </c>
      <c r="BO114" s="180" t="str">
        <f ca="1">IF(AD114=3,'２個別表'!BW114,"")</f>
        <v/>
      </c>
      <c r="BP114" s="180" t="str">
        <f ca="1">IF(AD114=3,IF(COUNTIF('２個別表'!$X$11:'２個別表'!X114,'２個別表'!X114)=1,BO114,SUMIF('２個別表'!$X$11:$X$239,'２個別表'!X114,$BO$11:$BO$239)),"")</f>
        <v/>
      </c>
      <c r="BQ114" s="189" t="str">
        <f t="shared" ca="1" si="31"/>
        <v/>
      </c>
      <c r="BR114" s="183" t="str">
        <f t="shared" ca="1" si="22"/>
        <v/>
      </c>
      <c r="BS114" s="427" t="str">
        <f ca="1">IF($AD114=3,'２個別表'!$BV114-('２個別表'!$BX114+'２個別表'!$CA114+'２個別表'!$CB114+'２個別表'!$CC114+'２個別表'!$CD114),"")</f>
        <v/>
      </c>
      <c r="BT114" s="430">
        <f t="shared" ca="1" si="32"/>
        <v>0</v>
      </c>
      <c r="BU114" s="424" t="str">
        <f t="shared" ca="1" si="23"/>
        <v/>
      </c>
    </row>
    <row r="115" spans="2:73" x14ac:dyDescent="0.15">
      <c r="B115" s="198">
        <f>'２個別表'!O115</f>
        <v>0</v>
      </c>
      <c r="C115" s="183" t="str">
        <f>'２個別表'!$P115</f>
        <v>石川県</v>
      </c>
      <c r="D115" s="183" t="str">
        <f ca="1">'２個別表'!$Q115</f>
        <v/>
      </c>
      <c r="E115" s="183" t="str">
        <f ca="1">'２個別表'!$R115</f>
        <v/>
      </c>
      <c r="F115" s="207" t="str">
        <f ca="1">'２個別表'!$U115</f>
        <v/>
      </c>
      <c r="G115" s="207" t="str">
        <f ca="1">IF($F115=1,IF(SUM(#REF!)=0,"×","〇"),"")</f>
        <v/>
      </c>
      <c r="H115" s="207" t="str">
        <f ca="1">IF('２個別表'!$U115=1,IF('２個別表'!$Y115=1,"〇","×"),IF(AND(2&lt;='２個別表'!$Y115,'２個別表'!$Y115&lt;=5),"〇","×"))</f>
        <v>×</v>
      </c>
      <c r="I115" s="207" t="str">
        <f t="shared" ca="1" si="28"/>
        <v>×</v>
      </c>
      <c r="J115" s="183" t="str">
        <f ca="1">'２個別表'!$X115</f>
        <v/>
      </c>
      <c r="K115" s="183">
        <f ca="1">'２個別表'!$AI115</f>
        <v>0</v>
      </c>
      <c r="L115" s="183" t="str">
        <f ca="1">IF('２個別表'!$AJ115=1,1,"")</f>
        <v/>
      </c>
      <c r="M115" s="183" t="str">
        <f ca="1">IF('２個別表'!$AJ115="","",IF('２個別表'!$AJ115=1,IF(OR('２個別表'!$AK115=1,'２個別表'!$AL115=1),"〇","×")))</f>
        <v/>
      </c>
      <c r="N115" s="180" t="str">
        <f ca="1">'２個別表'!AR115</f>
        <v/>
      </c>
      <c r="O115" s="196" t="str">
        <f ca="1">IF(1&lt;='２個別表'!$F115,IF(AND(1&lt;='２個別表'!$AM115,'２個別表'!$AM115&lt;=3),1,0),"")</f>
        <v/>
      </c>
      <c r="P115" s="207">
        <f ca="1">IF($O115=1,IF(AND('２個別表'!$BD115&lt;&gt;"",AND('２個別表'!$BG115&lt;&gt;1,'２個別表'!$BH115)),0,1),0)</f>
        <v>0</v>
      </c>
      <c r="Q115" s="196">
        <f ca="1">IF('２個別表'!$BD115&lt;&gt;"",1,0)</f>
        <v>0</v>
      </c>
      <c r="R115" s="196" t="str">
        <f ca="1">IF($Q115=1,IF('２個別表'!$BG115=1,1,0),"")</f>
        <v/>
      </c>
      <c r="S115" s="196" t="str">
        <f ca="1">IF($R115=1,IF('２個別表'!$BH115&lt;&gt;"","〇","×"),"")</f>
        <v/>
      </c>
      <c r="T115" s="196" t="str">
        <f t="shared" ca="1" si="2"/>
        <v/>
      </c>
      <c r="U115" s="340">
        <f ca="1">IF('２個別表'!$BF115&gt;0,'２個別表'!$BF115,0)</f>
        <v>0</v>
      </c>
      <c r="V115" s="196">
        <f ca="1">IF('２個別表'!$BH115&lt;&gt;"",1,0)</f>
        <v>0</v>
      </c>
      <c r="W115" s="182">
        <f ca="1">IF(AND($Q115=1,$V115=1),'２個別表'!$CD115,0)</f>
        <v>0</v>
      </c>
      <c r="X115" s="195">
        <f t="shared" ca="1" si="29"/>
        <v>0</v>
      </c>
      <c r="Y115" s="196" t="str">
        <f ca="1">IF(1&lt;='２個別表'!$F115,'２個別表'!$BT115,"")</f>
        <v/>
      </c>
      <c r="Z115" s="196">
        <f ca="1">IF(1&lt;='２個別表'!$F115,'２個別表'!$CE115,0)</f>
        <v>0</v>
      </c>
      <c r="AA115" s="196">
        <f ca="1">IF(OR(0&lt;'２個別表'!$BX115,0&lt;SUM('２個別表'!$CA115:$CB115)),1,0)</f>
        <v>1</v>
      </c>
      <c r="AB115" s="183">
        <f ca="1">IF(1&lt;='２個別表'!$F115,'２個別表'!$BV115,0)</f>
        <v>0</v>
      </c>
      <c r="AC115" s="183" t="str">
        <f ca="1">IF('２個別表'!$BV115&gt;0,IF(AND('２個別表'!$BT115=1,'２個別表'!$CE115="控除不可"),'２個別表'!$BV115,IF(AND('２個別表'!$BT115=1,'２個別表'!$CE115="80%控除対象"),ROUNDUP('２個別表'!$BV115*102/110,0),IF(AND('２個別表'!$BT115=1,'２個別表'!$CE115="全額控除"),ROUNDUP('２個別表'!$BV115*100/110,0),IF(OR('２個別表'!$BT115=2,'２個別表'!$BT115=3),'２個別表'!$BV115,'２個別表'!$BV115)))),"")</f>
        <v/>
      </c>
      <c r="AD115" s="197" t="str">
        <f ca="1">IF('２個別表'!$U115=1,3,IF(AND('２個別表'!$U115=2,AND(19&lt;='２個別表'!$AM115,'２個別表'!$AM115&lt;=23)),2,IF(AND('２個別表'!$U115=2,OR(AND(1&lt;='２個別表'!$AM115,'２個別表'!$AM115&lt;=18),AND(24&lt;='２個別表'!$AM115,'２個別表'!$AM115&lt;=25))),1,"判定不能")))</f>
        <v>判定不能</v>
      </c>
      <c r="AE115" s="206">
        <f t="shared" ca="1" si="4"/>
        <v>0</v>
      </c>
      <c r="AF115" s="180" t="str">
        <f t="shared" ca="1" si="5"/>
        <v/>
      </c>
      <c r="AG115" s="183" t="str">
        <f ca="1">IF(AND($AD115=1,$U115&gt;0,$V115=1),ROUNDDOWN($AC115*1/2-'２個別表'!$CD115*1/2,0),"")</f>
        <v/>
      </c>
      <c r="AH115" s="183" t="str">
        <f t="shared" ca="1" si="30"/>
        <v/>
      </c>
      <c r="AI115" s="208" t="str">
        <f ca="1">IF(AND($AD115=1,$Q115=1),IF($AB115&gt;0,'２個別表'!$BV115-'２個別表'!$BX115-'２個別表'!$CD115-'２個別表'!$CA115-'２個別表'!$CB115-'２個別表'!$CC115,0),"")</f>
        <v/>
      </c>
      <c r="AJ115" s="198">
        <f t="shared" ca="1" si="7"/>
        <v>0</v>
      </c>
      <c r="AK115" s="194" t="str">
        <f ca="1">IF($AD115=1,IF('２個別表'!$AO115=1,1,IF('２個別表'!AO115="","",)),"")</f>
        <v/>
      </c>
      <c r="AL115" s="183" t="str">
        <f ca="1">IF($AJ115=1,IF($AK115=1,'２個別表'!BS115,""),"")</f>
        <v/>
      </c>
      <c r="AM115" s="180" t="str">
        <f t="shared" ca="1" si="8"/>
        <v/>
      </c>
      <c r="AN115" s="199" t="str">
        <f ca="1">IF($AJ115=1,IF($AK115=1,ROUNDDOWN('２個別表'!$BV115-'２個別表'!$BX115-'２個別表'!$CA115-'２個別表'!$CB115-'２個別表'!$CC115-'２個別表'!$CD115,0),""),"")</f>
        <v/>
      </c>
      <c r="AO115" s="198">
        <f t="shared" ca="1" si="0"/>
        <v>0</v>
      </c>
      <c r="AP115" s="194">
        <f t="shared" ca="1" si="9"/>
        <v>0</v>
      </c>
      <c r="AQ115" s="194">
        <f t="shared" ca="1" si="10"/>
        <v>0</v>
      </c>
      <c r="AR115" s="189">
        <f ca="1">IF('２個別表'!$AA115=1,1,0)</f>
        <v>0</v>
      </c>
      <c r="AS115" s="180" t="str">
        <f t="shared" ca="1" si="11"/>
        <v/>
      </c>
      <c r="AT115" s="180" t="str">
        <f t="shared" ca="1" si="12"/>
        <v/>
      </c>
      <c r="AU115" s="208" t="str">
        <f ca="1">IF($AD115=1,IF($AQ115=1,ROUNDDOWN('２個別表'!$BV115-'２個別表'!$BX115-'２個別表'!$CA115-'２個別表'!$CB115-'２個別表'!$CC115-'２個別表'!$CD115,0),""),"")</f>
        <v/>
      </c>
      <c r="AV115" s="350">
        <f t="shared" ca="1" si="13"/>
        <v>0</v>
      </c>
      <c r="AW115" s="360" t="str">
        <f t="shared" ca="1" si="14"/>
        <v>-</v>
      </c>
      <c r="AX115" s="206">
        <f ca="1">IF($AD115=2,IF('２個別表'!$BQ115=1,1,0),0)</f>
        <v>0</v>
      </c>
      <c r="AY115" s="189" t="str">
        <f t="shared" ca="1" si="15"/>
        <v/>
      </c>
      <c r="AZ115" s="368" t="str">
        <f ca="1">IF(AND($AD115=2,$AX115=1),'２個別表'!$BV115-('２個別表'!$BX115+'２個別表'!$CA115+'２個別表'!$CB115+'２個別表'!$CC115+'２個別表'!$CD115),"")</f>
        <v/>
      </c>
      <c r="BA115" s="206">
        <f ca="1">IF($AD115=2,IF('２個別表'!$BQ115&lt;&gt;1,1,0),0)</f>
        <v>0</v>
      </c>
      <c r="BB115" s="363">
        <f t="shared" ca="1" si="16"/>
        <v>0</v>
      </c>
      <c r="BC115" s="183" t="str">
        <f ca="1">IF(AND($AD115=2,$BA115=1),'２個別表'!$BR115,"")</f>
        <v/>
      </c>
      <c r="BD115" s="183" t="str">
        <f t="shared" ca="1" si="17"/>
        <v/>
      </c>
      <c r="BE115" s="183" t="str">
        <f ca="1">IF(AND($AD115=2,$BA115=1),'２個別表'!$BU115-('２個別表'!$BX115+'２個別表'!$CA115+'２個別表'!$CB115+'２個別表'!$CC115+'２個別表'!$CD115),"")</f>
        <v/>
      </c>
      <c r="BF115" s="183" t="str">
        <f ca="1">IF(AND($AD115=2,$BA115=1),'２個別表'!$CA115+'２個別表'!$CB115,"")</f>
        <v/>
      </c>
      <c r="BG115" s="365" t="str">
        <f ca="1">IF($BB115=1,IF(SUM('２個別表'!$BW115,'２個別表'!$CD115*0.5)&lt;='２個別表'!$BV115*0.5,"〇","×"),"")</f>
        <v/>
      </c>
      <c r="BH115" s="364">
        <f t="shared" ca="1" si="18"/>
        <v>0</v>
      </c>
      <c r="BI115" s="207" t="str">
        <f ca="1">IF($AD115=2,IF($AX115=1,IF('２個別表'!$AM115=23,"〇","×"),IF(OR('２個別表'!$AM115&lt;19,'２個別表'!$AM115&gt;23),"",IF($BH115&lt;='２個別表'!$BR115,"〇","×"))),"-")</f>
        <v>-</v>
      </c>
      <c r="BJ115" s="373" t="str">
        <f t="shared" ca="1" si="19"/>
        <v>-</v>
      </c>
      <c r="BK115" s="206">
        <f t="shared" ca="1" si="20"/>
        <v>0</v>
      </c>
      <c r="BL115" s="207" t="str">
        <f ca="1">IF($AD115=3,IF(1&lt;='２個別表'!$F115,IF('２個別表'!$U115=1,"〇","×"),""),"")</f>
        <v/>
      </c>
      <c r="BM115" s="185" t="str">
        <f ca="1">IF(AD115=3,IF(AND(OR('２個別表'!BD115="附帯施設",AND(1&lt;='２個別表'!AM115,'２個別表'!AM115&lt;=3)),'２個別表'!BK115&lt;&gt;"",'２個別表'!BL115&lt;&gt;""),1,IF(AND(OR('２個別表'!BD115="附帯施設",AND(1&lt;='２個別表'!AM115,'２個別表'!AM115&lt;=3)),OR('２個別表'!BK115="",'２個別表'!BL115="")),"×",0)),"")</f>
        <v/>
      </c>
      <c r="BN115" s="207" t="str">
        <f ca="1">IF($AD115=3,IF('２個別表'!$BV115&gt;=500000,"〇","×"),"")</f>
        <v/>
      </c>
      <c r="BO115" s="180" t="str">
        <f ca="1">IF(AD115=3,'２個別表'!BW115,"")</f>
        <v/>
      </c>
      <c r="BP115" s="180" t="str">
        <f ca="1">IF(AD115=3,IF(COUNTIF('２個別表'!$X$11:'２個別表'!X115,'２個別表'!X115)=1,BO115,SUMIF('２個別表'!$X$11:$X$239,'２個別表'!X115,$BO$11:$BO$239)),"")</f>
        <v/>
      </c>
      <c r="BQ115" s="189" t="str">
        <f t="shared" ca="1" si="31"/>
        <v/>
      </c>
      <c r="BR115" s="183" t="str">
        <f t="shared" ca="1" si="22"/>
        <v/>
      </c>
      <c r="BS115" s="427" t="str">
        <f ca="1">IF($AD115=3,'２個別表'!$BV115-('２個別表'!$BX115+'２個別表'!$CA115+'２個別表'!$CB115+'２個別表'!$CC115+'２個別表'!$CD115),"")</f>
        <v/>
      </c>
      <c r="BT115" s="430">
        <f t="shared" ca="1" si="32"/>
        <v>0</v>
      </c>
      <c r="BU115" s="424" t="str">
        <f t="shared" ca="1" si="23"/>
        <v/>
      </c>
    </row>
    <row r="116" spans="2:73" x14ac:dyDescent="0.15">
      <c r="B116" s="198">
        <f>'２個別表'!O116</f>
        <v>0</v>
      </c>
      <c r="C116" s="183" t="str">
        <f>'２個別表'!$P116</f>
        <v>石川県</v>
      </c>
      <c r="D116" s="183" t="str">
        <f ca="1">'２個別表'!$Q116</f>
        <v/>
      </c>
      <c r="E116" s="183" t="str">
        <f ca="1">'２個別表'!$R116</f>
        <v/>
      </c>
      <c r="F116" s="207" t="str">
        <f ca="1">'２個別表'!$U116</f>
        <v/>
      </c>
      <c r="G116" s="207" t="str">
        <f ca="1">IF($F116=1,IF(SUM(#REF!)=0,"×","〇"),"")</f>
        <v/>
      </c>
      <c r="H116" s="207" t="str">
        <f ca="1">IF('２個別表'!$U116=1,IF('２個別表'!$Y116=1,"〇","×"),IF(AND(2&lt;='２個別表'!$Y116,'２個別表'!$Y116&lt;=5),"〇","×"))</f>
        <v>×</v>
      </c>
      <c r="I116" s="207" t="str">
        <f t="shared" ca="1" si="28"/>
        <v>×</v>
      </c>
      <c r="J116" s="183" t="str">
        <f ca="1">'２個別表'!$X116</f>
        <v/>
      </c>
      <c r="K116" s="183">
        <f ca="1">'２個別表'!$AI116</f>
        <v>0</v>
      </c>
      <c r="L116" s="183" t="str">
        <f ca="1">IF('２個別表'!$AJ116=1,1,"")</f>
        <v/>
      </c>
      <c r="M116" s="183" t="str">
        <f ca="1">IF('２個別表'!$AJ116="","",IF('２個別表'!$AJ116=1,IF(OR('２個別表'!$AK116=1,'２個別表'!$AL116=1),"〇","×")))</f>
        <v/>
      </c>
      <c r="N116" s="180" t="str">
        <f ca="1">'２個別表'!AR116</f>
        <v/>
      </c>
      <c r="O116" s="196" t="str">
        <f ca="1">IF(1&lt;='２個別表'!$F116,IF(AND(1&lt;='２個別表'!$AM116,'２個別表'!$AM116&lt;=3),1,0),"")</f>
        <v/>
      </c>
      <c r="P116" s="207">
        <f ca="1">IF($O116=1,IF(AND('２個別表'!$BD116&lt;&gt;"",AND('２個別表'!$BG116&lt;&gt;1,'２個別表'!$BH116)),0,1),0)</f>
        <v>0</v>
      </c>
      <c r="Q116" s="196">
        <f ca="1">IF('２個別表'!$BD116&lt;&gt;"",1,0)</f>
        <v>0</v>
      </c>
      <c r="R116" s="196" t="str">
        <f ca="1">IF($Q116=1,IF('２個別表'!$BG116=1,1,0),"")</f>
        <v/>
      </c>
      <c r="S116" s="196" t="str">
        <f ca="1">IF($R116=1,IF('２個別表'!$BH116&lt;&gt;"","〇","×"),"")</f>
        <v/>
      </c>
      <c r="T116" s="196" t="str">
        <f t="shared" ca="1" si="2"/>
        <v/>
      </c>
      <c r="U116" s="340">
        <f ca="1">IF('２個別表'!$BF116&gt;0,'２個別表'!$BF116,0)</f>
        <v>0</v>
      </c>
      <c r="V116" s="196">
        <f ca="1">IF('２個別表'!$BH116&lt;&gt;"",1,0)</f>
        <v>0</v>
      </c>
      <c r="W116" s="182">
        <f ca="1">IF(AND($Q116=1,$V116=1),'２個別表'!$CD116,0)</f>
        <v>0</v>
      </c>
      <c r="X116" s="195">
        <f t="shared" ca="1" si="29"/>
        <v>0</v>
      </c>
      <c r="Y116" s="196" t="str">
        <f ca="1">IF(1&lt;='２個別表'!$F116,'２個別表'!$BT116,"")</f>
        <v/>
      </c>
      <c r="Z116" s="196">
        <f ca="1">IF(1&lt;='２個別表'!$F116,'２個別表'!$CE116,0)</f>
        <v>0</v>
      </c>
      <c r="AA116" s="196">
        <f ca="1">IF(OR(0&lt;'２個別表'!$BX116,0&lt;SUM('２個別表'!$CA116:$CB116)),1,0)</f>
        <v>1</v>
      </c>
      <c r="AB116" s="183">
        <f ca="1">IF(1&lt;='２個別表'!$F116,'２個別表'!$BV116,0)</f>
        <v>0</v>
      </c>
      <c r="AC116" s="183" t="str">
        <f ca="1">IF('２個別表'!$BV116&gt;0,IF(AND('２個別表'!$BT116=1,'２個別表'!$CE116="控除不可"),'２個別表'!$BV116,IF(AND('２個別表'!$BT116=1,'２個別表'!$CE116="80%控除対象"),ROUNDUP('２個別表'!$BV116*102/110,0),IF(AND('２個別表'!$BT116=1,'２個別表'!$CE116="全額控除"),ROUNDUP('２個別表'!$BV116*100/110,0),IF(OR('２個別表'!$BT116=2,'２個別表'!$BT116=3),'２個別表'!$BV116,'２個別表'!$BV116)))),"")</f>
        <v/>
      </c>
      <c r="AD116" s="197" t="str">
        <f ca="1">IF('２個別表'!$U116=1,3,IF(AND('２個別表'!$U116=2,AND(19&lt;='２個別表'!$AM116,'２個別表'!$AM116&lt;=23)),2,IF(AND('２個別表'!$U116=2,OR(AND(1&lt;='２個別表'!$AM116,'２個別表'!$AM116&lt;=18),AND(24&lt;='２個別表'!$AM116,'２個別表'!$AM116&lt;=25))),1,"判定不能")))</f>
        <v>判定不能</v>
      </c>
      <c r="AE116" s="206">
        <f t="shared" ca="1" si="4"/>
        <v>0</v>
      </c>
      <c r="AF116" s="180" t="str">
        <f t="shared" ca="1" si="5"/>
        <v/>
      </c>
      <c r="AG116" s="183" t="str">
        <f ca="1">IF(AND($AD116=1,$U116&gt;0,$V116=1),ROUNDDOWN($AC116*1/2-'２個別表'!$CD116*1/2,0),"")</f>
        <v/>
      </c>
      <c r="AH116" s="183" t="str">
        <f t="shared" ca="1" si="30"/>
        <v/>
      </c>
      <c r="AI116" s="208" t="str">
        <f ca="1">IF(AND($AD116=1,$Q116=1),IF($AB116&gt;0,'２個別表'!$BV116-'２個別表'!$BX116-'２個別表'!$CD116-'２個別表'!$CA116-'２個別表'!$CB116-'２個別表'!$CC116,0),"")</f>
        <v/>
      </c>
      <c r="AJ116" s="198">
        <f t="shared" ca="1" si="7"/>
        <v>0</v>
      </c>
      <c r="AK116" s="194" t="str">
        <f ca="1">IF($AD116=1,IF('２個別表'!$AO116=1,1,IF('２個別表'!AO116="","",)),"")</f>
        <v/>
      </c>
      <c r="AL116" s="183" t="str">
        <f ca="1">IF($AJ116=1,IF($AK116=1,'２個別表'!BS116,""),"")</f>
        <v/>
      </c>
      <c r="AM116" s="180" t="str">
        <f t="shared" ca="1" si="8"/>
        <v/>
      </c>
      <c r="AN116" s="199" t="str">
        <f ca="1">IF($AJ116=1,IF($AK116=1,ROUNDDOWN('２個別表'!$BV116-'２個別表'!$BX116-'２個別表'!$CA116-'２個別表'!$CB116-'２個別表'!$CC116-'２個別表'!$CD116,0),""),"")</f>
        <v/>
      </c>
      <c r="AO116" s="198">
        <f t="shared" ca="1" si="0"/>
        <v>0</v>
      </c>
      <c r="AP116" s="194">
        <f t="shared" ca="1" si="9"/>
        <v>0</v>
      </c>
      <c r="AQ116" s="194">
        <f t="shared" ca="1" si="10"/>
        <v>0</v>
      </c>
      <c r="AR116" s="189">
        <f ca="1">IF('２個別表'!$AA116=1,1,0)</f>
        <v>0</v>
      </c>
      <c r="AS116" s="180" t="str">
        <f t="shared" ca="1" si="11"/>
        <v/>
      </c>
      <c r="AT116" s="180" t="str">
        <f t="shared" ca="1" si="12"/>
        <v/>
      </c>
      <c r="AU116" s="208" t="str">
        <f ca="1">IF($AD116=1,IF($AQ116=1,ROUNDDOWN('２個別表'!$BV116-'２個別表'!$BX116-'２個別表'!$CA116-'２個別表'!$CB116-'２個別表'!$CC116-'２個別表'!$CD116,0),""),"")</f>
        <v/>
      </c>
      <c r="AV116" s="350">
        <f t="shared" ca="1" si="13"/>
        <v>0</v>
      </c>
      <c r="AW116" s="360" t="str">
        <f t="shared" ca="1" si="14"/>
        <v>-</v>
      </c>
      <c r="AX116" s="206">
        <f ca="1">IF($AD116=2,IF('２個別表'!$BQ116=1,1,0),0)</f>
        <v>0</v>
      </c>
      <c r="AY116" s="189" t="str">
        <f t="shared" ca="1" si="15"/>
        <v/>
      </c>
      <c r="AZ116" s="368" t="str">
        <f ca="1">IF(AND($AD116=2,$AX116=1),'２個別表'!$BV116-('２個別表'!$BX116+'２個別表'!$CA116+'２個別表'!$CB116+'２個別表'!$CC116+'２個別表'!$CD116),"")</f>
        <v/>
      </c>
      <c r="BA116" s="206">
        <f ca="1">IF($AD116=2,IF('２個別表'!$BQ116&lt;&gt;1,1,0),0)</f>
        <v>0</v>
      </c>
      <c r="BB116" s="363">
        <f t="shared" ca="1" si="16"/>
        <v>0</v>
      </c>
      <c r="BC116" s="183" t="str">
        <f ca="1">IF(AND($AD116=2,$BA116=1),'２個別表'!$BR116,"")</f>
        <v/>
      </c>
      <c r="BD116" s="183" t="str">
        <f t="shared" ca="1" si="17"/>
        <v/>
      </c>
      <c r="BE116" s="183" t="str">
        <f ca="1">IF(AND($AD116=2,$BA116=1),'２個別表'!$BU116-('２個別表'!$BX116+'２個別表'!$CA116+'２個別表'!$CB116+'２個別表'!$CC116+'２個別表'!$CD116),"")</f>
        <v/>
      </c>
      <c r="BF116" s="183" t="str">
        <f ca="1">IF(AND($AD116=2,$BA116=1),'２個別表'!$CA116+'２個別表'!$CB116,"")</f>
        <v/>
      </c>
      <c r="BG116" s="365" t="str">
        <f ca="1">IF($BB116=1,IF(SUM('２個別表'!$BW116,'２個別表'!$CD116*0.5)&lt;='２個別表'!$BV116*0.5,"〇","×"),"")</f>
        <v/>
      </c>
      <c r="BH116" s="364">
        <f t="shared" ca="1" si="18"/>
        <v>0</v>
      </c>
      <c r="BI116" s="207" t="str">
        <f ca="1">IF($AD116=2,IF($AX116=1,IF('２個別表'!$AM116=23,"〇","×"),IF(OR('２個別表'!$AM116&lt;19,'２個別表'!$AM116&gt;23),"",IF($BH116&lt;='２個別表'!$BR116,"〇","×"))),"-")</f>
        <v>-</v>
      </c>
      <c r="BJ116" s="373" t="str">
        <f t="shared" ca="1" si="19"/>
        <v>-</v>
      </c>
      <c r="BK116" s="206">
        <f t="shared" ca="1" si="20"/>
        <v>0</v>
      </c>
      <c r="BL116" s="207" t="str">
        <f ca="1">IF($AD116=3,IF(1&lt;='２個別表'!$F116,IF('２個別表'!$U116=1,"〇","×"),""),"")</f>
        <v/>
      </c>
      <c r="BM116" s="185" t="str">
        <f ca="1">IF(AD116=3,IF(AND(OR('２個別表'!BD116="附帯施設",AND(1&lt;='２個別表'!AM116,'２個別表'!AM116&lt;=3)),'２個別表'!BK116&lt;&gt;"",'２個別表'!BL116&lt;&gt;""),1,IF(AND(OR('２個別表'!BD116="附帯施設",AND(1&lt;='２個別表'!AM116,'２個別表'!AM116&lt;=3)),OR('２個別表'!BK116="",'２個別表'!BL116="")),"×",0)),"")</f>
        <v/>
      </c>
      <c r="BN116" s="207" t="str">
        <f ca="1">IF($AD116=3,IF('２個別表'!$BV116&gt;=500000,"〇","×"),"")</f>
        <v/>
      </c>
      <c r="BO116" s="180" t="str">
        <f ca="1">IF(AD116=3,'２個別表'!BW116,"")</f>
        <v/>
      </c>
      <c r="BP116" s="180" t="str">
        <f ca="1">IF(AD116=3,IF(COUNTIF('２個別表'!$X$11:'２個別表'!X116,'２個別表'!X116)=1,BO116,SUMIF('２個別表'!$X$11:$X$239,'２個別表'!X116,$BO$11:$BO$239)),"")</f>
        <v/>
      </c>
      <c r="BQ116" s="189" t="str">
        <f t="shared" ca="1" si="31"/>
        <v/>
      </c>
      <c r="BR116" s="183" t="str">
        <f t="shared" ca="1" si="22"/>
        <v/>
      </c>
      <c r="BS116" s="427" t="str">
        <f ca="1">IF($AD116=3,'２個別表'!$BV116-('２個別表'!$BX116+'２個別表'!$CA116+'２個別表'!$CB116+'２個別表'!$CC116+'２個別表'!$CD116),"")</f>
        <v/>
      </c>
      <c r="BT116" s="430">
        <f t="shared" ca="1" si="32"/>
        <v>0</v>
      </c>
      <c r="BU116" s="424" t="str">
        <f t="shared" ca="1" si="23"/>
        <v/>
      </c>
    </row>
    <row r="117" spans="2:73" x14ac:dyDescent="0.15">
      <c r="B117" s="198">
        <f>'２個別表'!O117</f>
        <v>0</v>
      </c>
      <c r="C117" s="183" t="str">
        <f>'２個別表'!$P117</f>
        <v>石川県</v>
      </c>
      <c r="D117" s="183" t="str">
        <f ca="1">'２個別表'!$Q117</f>
        <v/>
      </c>
      <c r="E117" s="183" t="str">
        <f ca="1">'２個別表'!$R117</f>
        <v/>
      </c>
      <c r="F117" s="207" t="str">
        <f ca="1">'２個別表'!$U117</f>
        <v/>
      </c>
      <c r="G117" s="207" t="str">
        <f ca="1">IF($F117=1,IF(SUM(#REF!)=0,"×","〇"),"")</f>
        <v/>
      </c>
      <c r="H117" s="207" t="str">
        <f ca="1">IF('２個別表'!$U117=1,IF('２個別表'!$Y117=1,"〇","×"),IF(AND(2&lt;='２個別表'!$Y117,'２個別表'!$Y117&lt;=5),"〇","×"))</f>
        <v>×</v>
      </c>
      <c r="I117" s="207" t="str">
        <f t="shared" ca="1" si="28"/>
        <v>×</v>
      </c>
      <c r="J117" s="183" t="str">
        <f ca="1">'２個別表'!$X117</f>
        <v/>
      </c>
      <c r="K117" s="183">
        <f ca="1">'２個別表'!$AI117</f>
        <v>0</v>
      </c>
      <c r="L117" s="183" t="str">
        <f ca="1">IF('２個別表'!$AJ117=1,1,"")</f>
        <v/>
      </c>
      <c r="M117" s="183" t="str">
        <f ca="1">IF('２個別表'!$AJ117="","",IF('２個別表'!$AJ117=1,IF(OR('２個別表'!$AK117=1,'２個別表'!$AL117=1),"〇","×")))</f>
        <v/>
      </c>
      <c r="N117" s="180" t="str">
        <f ca="1">'２個別表'!AR117</f>
        <v/>
      </c>
      <c r="O117" s="196" t="str">
        <f ca="1">IF(1&lt;='２個別表'!$F117,IF(AND(1&lt;='２個別表'!$AM117,'２個別表'!$AM117&lt;=3),1,0),"")</f>
        <v/>
      </c>
      <c r="P117" s="207">
        <f ca="1">IF($O117=1,IF(AND('２個別表'!$BD117&lt;&gt;"",AND('２個別表'!$BG117&lt;&gt;1,'２個別表'!$BH117)),0,1),0)</f>
        <v>0</v>
      </c>
      <c r="Q117" s="196">
        <f ca="1">IF('２個別表'!$BD117&lt;&gt;"",1,0)</f>
        <v>0</v>
      </c>
      <c r="R117" s="196" t="str">
        <f ca="1">IF($Q117=1,IF('２個別表'!$BG117=1,1,0),"")</f>
        <v/>
      </c>
      <c r="S117" s="196" t="str">
        <f ca="1">IF($R117=1,IF('２個別表'!$BH117&lt;&gt;"","〇","×"),"")</f>
        <v/>
      </c>
      <c r="T117" s="196" t="str">
        <f t="shared" ca="1" si="2"/>
        <v/>
      </c>
      <c r="U117" s="340">
        <f ca="1">IF('２個別表'!$BF117&gt;0,'２個別表'!$BF117,0)</f>
        <v>0</v>
      </c>
      <c r="V117" s="196">
        <f ca="1">IF('２個別表'!$BH117&lt;&gt;"",1,0)</f>
        <v>0</v>
      </c>
      <c r="W117" s="182">
        <f ca="1">IF(AND($Q117=1,$V117=1),'２個別表'!$CD117,0)</f>
        <v>0</v>
      </c>
      <c r="X117" s="195">
        <f t="shared" ca="1" si="29"/>
        <v>0</v>
      </c>
      <c r="Y117" s="196" t="str">
        <f ca="1">IF(1&lt;='２個別表'!$F117,'２個別表'!$BT117,"")</f>
        <v/>
      </c>
      <c r="Z117" s="196">
        <f ca="1">IF(1&lt;='２個別表'!$F117,'２個別表'!$CE117,0)</f>
        <v>0</v>
      </c>
      <c r="AA117" s="196">
        <f ca="1">IF(OR(0&lt;'２個別表'!$BX117,0&lt;SUM('２個別表'!$CA117:$CB117)),1,0)</f>
        <v>1</v>
      </c>
      <c r="AB117" s="183">
        <f ca="1">IF(1&lt;='２個別表'!$F117,'２個別表'!$BV117,0)</f>
        <v>0</v>
      </c>
      <c r="AC117" s="183" t="str">
        <f ca="1">IF('２個別表'!$BV117&gt;0,IF(AND('２個別表'!$BT117=1,'２個別表'!$CE117="控除不可"),'２個別表'!$BV117,IF(AND('２個別表'!$BT117=1,'２個別表'!$CE117="80%控除対象"),ROUNDUP('２個別表'!$BV117*102/110,0),IF(AND('２個別表'!$BT117=1,'２個別表'!$CE117="全額控除"),ROUNDUP('２個別表'!$BV117*100/110,0),IF(OR('２個別表'!$BT117=2,'２個別表'!$BT117=3),'２個別表'!$BV117,'２個別表'!$BV117)))),"")</f>
        <v/>
      </c>
      <c r="AD117" s="197" t="str">
        <f ca="1">IF('２個別表'!$U117=1,3,IF(AND('２個別表'!$U117=2,AND(19&lt;='２個別表'!$AM117,'２個別表'!$AM117&lt;=23)),2,IF(AND('２個別表'!$U117=2,OR(AND(1&lt;='２個別表'!$AM117,'２個別表'!$AM117&lt;=18),AND(24&lt;='２個別表'!$AM117,'２個別表'!$AM117&lt;=25))),1,"判定不能")))</f>
        <v>判定不能</v>
      </c>
      <c r="AE117" s="206">
        <f t="shared" ca="1" si="4"/>
        <v>0</v>
      </c>
      <c r="AF117" s="180" t="str">
        <f t="shared" ca="1" si="5"/>
        <v/>
      </c>
      <c r="AG117" s="183" t="str">
        <f ca="1">IF(AND($AD117=1,$U117&gt;0,$V117=1),ROUNDDOWN($AC117*1/2-'２個別表'!$CD117*1/2,0),"")</f>
        <v/>
      </c>
      <c r="AH117" s="183" t="str">
        <f t="shared" ca="1" si="30"/>
        <v/>
      </c>
      <c r="AI117" s="208" t="str">
        <f ca="1">IF(AND($AD117=1,$Q117=1),IF($AB117&gt;0,'２個別表'!$BV117-'２個別表'!$BX117-'２個別表'!$CD117-'２個別表'!$CA117-'２個別表'!$CB117-'２個別表'!$CC117,0),"")</f>
        <v/>
      </c>
      <c r="AJ117" s="198">
        <f t="shared" ca="1" si="7"/>
        <v>0</v>
      </c>
      <c r="AK117" s="194" t="str">
        <f ca="1">IF($AD117=1,IF('２個別表'!$AO117=1,1,IF('２個別表'!AO117="","",)),"")</f>
        <v/>
      </c>
      <c r="AL117" s="183" t="str">
        <f ca="1">IF($AJ117=1,IF($AK117=1,'２個別表'!BS117,""),"")</f>
        <v/>
      </c>
      <c r="AM117" s="180" t="str">
        <f t="shared" ca="1" si="8"/>
        <v/>
      </c>
      <c r="AN117" s="199" t="str">
        <f ca="1">IF($AJ117=1,IF($AK117=1,ROUNDDOWN('２個別表'!$BV117-'２個別表'!$BX117-'２個別表'!$CA117-'２個別表'!$CB117-'２個別表'!$CC117-'２個別表'!$CD117,0),""),"")</f>
        <v/>
      </c>
      <c r="AO117" s="198">
        <f t="shared" ca="1" si="0"/>
        <v>0</v>
      </c>
      <c r="AP117" s="194">
        <f t="shared" ca="1" si="9"/>
        <v>0</v>
      </c>
      <c r="AQ117" s="194">
        <f t="shared" ca="1" si="10"/>
        <v>0</v>
      </c>
      <c r="AR117" s="189">
        <f ca="1">IF('２個別表'!$AA117=1,1,0)</f>
        <v>0</v>
      </c>
      <c r="AS117" s="180" t="str">
        <f t="shared" ca="1" si="11"/>
        <v/>
      </c>
      <c r="AT117" s="180" t="str">
        <f t="shared" ca="1" si="12"/>
        <v/>
      </c>
      <c r="AU117" s="208" t="str">
        <f ca="1">IF($AD117=1,IF($AQ117=1,ROUNDDOWN('２個別表'!$BV117-'２個別表'!$BX117-'２個別表'!$CA117-'２個別表'!$CB117-'２個別表'!$CC117-'２個別表'!$CD117,0),""),"")</f>
        <v/>
      </c>
      <c r="AV117" s="350">
        <f t="shared" ca="1" si="13"/>
        <v>0</v>
      </c>
      <c r="AW117" s="360" t="str">
        <f t="shared" ca="1" si="14"/>
        <v>-</v>
      </c>
      <c r="AX117" s="206">
        <f ca="1">IF($AD117=2,IF('２個別表'!$BQ117=1,1,0),0)</f>
        <v>0</v>
      </c>
      <c r="AY117" s="189" t="str">
        <f t="shared" ca="1" si="15"/>
        <v/>
      </c>
      <c r="AZ117" s="368" t="str">
        <f ca="1">IF(AND($AD117=2,$AX117=1),'２個別表'!$BV117-('２個別表'!$BX117+'２個別表'!$CA117+'２個別表'!$CB117+'２個別表'!$CC117+'２個別表'!$CD117),"")</f>
        <v/>
      </c>
      <c r="BA117" s="206">
        <f ca="1">IF($AD117=2,IF('２個別表'!$BQ117&lt;&gt;1,1,0),0)</f>
        <v>0</v>
      </c>
      <c r="BB117" s="363">
        <f t="shared" ca="1" si="16"/>
        <v>0</v>
      </c>
      <c r="BC117" s="183" t="str">
        <f ca="1">IF(AND($AD117=2,$BA117=1),'２個別表'!$BR117,"")</f>
        <v/>
      </c>
      <c r="BD117" s="183" t="str">
        <f t="shared" ca="1" si="17"/>
        <v/>
      </c>
      <c r="BE117" s="183" t="str">
        <f ca="1">IF(AND($AD117=2,$BA117=1),'２個別表'!$BU117-('２個別表'!$BX117+'２個別表'!$CA117+'２個別表'!$CB117+'２個別表'!$CC117+'２個別表'!$CD117),"")</f>
        <v/>
      </c>
      <c r="BF117" s="183" t="str">
        <f ca="1">IF(AND($AD117=2,$BA117=1),'２個別表'!$CA117+'２個別表'!$CB117,"")</f>
        <v/>
      </c>
      <c r="BG117" s="365" t="str">
        <f ca="1">IF($BB117=1,IF(SUM('２個別表'!$BW117,'２個別表'!$CD117*0.5)&lt;='２個別表'!$BV117*0.5,"〇","×"),"")</f>
        <v/>
      </c>
      <c r="BH117" s="364">
        <f t="shared" ca="1" si="18"/>
        <v>0</v>
      </c>
      <c r="BI117" s="207" t="str">
        <f ca="1">IF($AD117=2,IF($AX117=1,IF('２個別表'!$AM117=23,"〇","×"),IF(OR('２個別表'!$AM117&lt;19,'２個別表'!$AM117&gt;23),"",IF($BH117&lt;='２個別表'!$BR117,"〇","×"))),"-")</f>
        <v>-</v>
      </c>
      <c r="BJ117" s="373" t="str">
        <f t="shared" ca="1" si="19"/>
        <v>-</v>
      </c>
      <c r="BK117" s="206">
        <f t="shared" ca="1" si="20"/>
        <v>0</v>
      </c>
      <c r="BL117" s="207" t="str">
        <f ca="1">IF($AD117=3,IF(1&lt;='２個別表'!$F117,IF('２個別表'!$U117=1,"〇","×"),""),"")</f>
        <v/>
      </c>
      <c r="BM117" s="185" t="str">
        <f ca="1">IF(AD117=3,IF(AND(OR('２個別表'!BD117="附帯施設",AND(1&lt;='２個別表'!AM117,'２個別表'!AM117&lt;=3)),'２個別表'!BK117&lt;&gt;"",'２個別表'!BL117&lt;&gt;""),1,IF(AND(OR('２個別表'!BD117="附帯施設",AND(1&lt;='２個別表'!AM117,'２個別表'!AM117&lt;=3)),OR('２個別表'!BK117="",'２個別表'!BL117="")),"×",0)),"")</f>
        <v/>
      </c>
      <c r="BN117" s="207" t="str">
        <f ca="1">IF($AD117=3,IF('２個別表'!$BV117&gt;=500000,"〇","×"),"")</f>
        <v/>
      </c>
      <c r="BO117" s="180" t="str">
        <f ca="1">IF(AD117=3,'２個別表'!BW117,"")</f>
        <v/>
      </c>
      <c r="BP117" s="180" t="str">
        <f ca="1">IF(AD117=3,IF(COUNTIF('２個別表'!$X$11:'２個別表'!X117,'２個別表'!X117)=1,BO117,SUMIF('２個別表'!$X$11:$X$239,'２個別表'!X117,$BO$11:$BO$239)),"")</f>
        <v/>
      </c>
      <c r="BQ117" s="189" t="str">
        <f t="shared" ca="1" si="31"/>
        <v/>
      </c>
      <c r="BR117" s="183" t="str">
        <f t="shared" ca="1" si="22"/>
        <v/>
      </c>
      <c r="BS117" s="427" t="str">
        <f ca="1">IF($AD117=3,'２個別表'!$BV117-('２個別表'!$BX117+'２個別表'!$CA117+'２個別表'!$CB117+'２個別表'!$CC117+'２個別表'!$CD117),"")</f>
        <v/>
      </c>
      <c r="BT117" s="430">
        <f t="shared" ca="1" si="32"/>
        <v>0</v>
      </c>
      <c r="BU117" s="424" t="str">
        <f t="shared" ca="1" si="23"/>
        <v/>
      </c>
    </row>
    <row r="118" spans="2:73" x14ac:dyDescent="0.15">
      <c r="B118" s="198">
        <f>'２個別表'!O118</f>
        <v>0</v>
      </c>
      <c r="C118" s="183" t="str">
        <f>'２個別表'!$P118</f>
        <v>石川県</v>
      </c>
      <c r="D118" s="183" t="str">
        <f ca="1">'２個別表'!$Q118</f>
        <v/>
      </c>
      <c r="E118" s="183" t="str">
        <f ca="1">'２個別表'!$R118</f>
        <v/>
      </c>
      <c r="F118" s="207" t="str">
        <f ca="1">'２個別表'!$U118</f>
        <v/>
      </c>
      <c r="G118" s="207" t="str">
        <f ca="1">IF($F118=1,IF(SUM(#REF!)=0,"×","〇"),"")</f>
        <v/>
      </c>
      <c r="H118" s="207" t="str">
        <f ca="1">IF('２個別表'!$U118=1,IF('２個別表'!$Y118=1,"〇","×"),IF(AND(2&lt;='２個別表'!$Y118,'２個別表'!$Y118&lt;=5),"〇","×"))</f>
        <v>×</v>
      </c>
      <c r="I118" s="207" t="str">
        <f t="shared" ca="1" si="28"/>
        <v>×</v>
      </c>
      <c r="J118" s="183" t="str">
        <f ca="1">'２個別表'!$X118</f>
        <v/>
      </c>
      <c r="K118" s="183">
        <f ca="1">'２個別表'!$AI118</f>
        <v>0</v>
      </c>
      <c r="L118" s="183" t="str">
        <f ca="1">IF('２個別表'!$AJ118=1,1,"")</f>
        <v/>
      </c>
      <c r="M118" s="183" t="str">
        <f ca="1">IF('２個別表'!$AJ118="","",IF('２個別表'!$AJ118=1,IF(OR('２個別表'!$AK118=1,'２個別表'!$AL118=1),"〇","×")))</f>
        <v/>
      </c>
      <c r="N118" s="180" t="str">
        <f ca="1">'２個別表'!AR118</f>
        <v/>
      </c>
      <c r="O118" s="196" t="str">
        <f ca="1">IF(1&lt;='２個別表'!$F118,IF(AND(1&lt;='２個別表'!$AM118,'２個別表'!$AM118&lt;=3),1,0),"")</f>
        <v/>
      </c>
      <c r="P118" s="207">
        <f ca="1">IF($O118=1,IF(AND('２個別表'!$BD118&lt;&gt;"",AND('２個別表'!$BG118&lt;&gt;1,'２個別表'!$BH118)),0,1),0)</f>
        <v>0</v>
      </c>
      <c r="Q118" s="196">
        <f ca="1">IF('２個別表'!$BD118&lt;&gt;"",1,0)</f>
        <v>0</v>
      </c>
      <c r="R118" s="196" t="str">
        <f ca="1">IF($Q118=1,IF('２個別表'!$BG118=1,1,0),"")</f>
        <v/>
      </c>
      <c r="S118" s="196" t="str">
        <f ca="1">IF($R118=1,IF('２個別表'!$BH118&lt;&gt;"","〇","×"),"")</f>
        <v/>
      </c>
      <c r="T118" s="196" t="str">
        <f t="shared" ca="1" si="2"/>
        <v/>
      </c>
      <c r="U118" s="340">
        <f ca="1">IF('２個別表'!$BF118&gt;0,'２個別表'!$BF118,0)</f>
        <v>0</v>
      </c>
      <c r="V118" s="196">
        <f ca="1">IF('２個別表'!$BH118&lt;&gt;"",1,0)</f>
        <v>0</v>
      </c>
      <c r="W118" s="182">
        <f ca="1">IF(AND($Q118=1,$V118=1),'２個別表'!$CD118,0)</f>
        <v>0</v>
      </c>
      <c r="X118" s="195">
        <f t="shared" ca="1" si="29"/>
        <v>0</v>
      </c>
      <c r="Y118" s="196" t="str">
        <f ca="1">IF(1&lt;='２個別表'!$F118,'２個別表'!$BT118,"")</f>
        <v/>
      </c>
      <c r="Z118" s="196">
        <f ca="1">IF(1&lt;='２個別表'!$F118,'２個別表'!$CE118,0)</f>
        <v>0</v>
      </c>
      <c r="AA118" s="196">
        <f ca="1">IF(OR(0&lt;'２個別表'!$BX118,0&lt;SUM('２個別表'!$CA118:$CB118)),1,0)</f>
        <v>1</v>
      </c>
      <c r="AB118" s="183">
        <f ca="1">IF(1&lt;='２個別表'!$F118,'２個別表'!$BV118,0)</f>
        <v>0</v>
      </c>
      <c r="AC118" s="183" t="str">
        <f ca="1">IF('２個別表'!$BV118&gt;0,IF(AND('２個別表'!$BT118=1,'２個別表'!$CE118="控除不可"),'２個別表'!$BV118,IF(AND('２個別表'!$BT118=1,'２個別表'!$CE118="80%控除対象"),ROUNDUP('２個別表'!$BV118*102/110,0),IF(AND('２個別表'!$BT118=1,'２個別表'!$CE118="全額控除"),ROUNDUP('２個別表'!$BV118*100/110,0),IF(OR('２個別表'!$BT118=2,'２個別表'!$BT118=3),'２個別表'!$BV118,'２個別表'!$BV118)))),"")</f>
        <v/>
      </c>
      <c r="AD118" s="197" t="str">
        <f ca="1">IF('２個別表'!$U118=1,3,IF(AND('２個別表'!$U118=2,AND(19&lt;='２個別表'!$AM118,'２個別表'!$AM118&lt;=23)),2,IF(AND('２個別表'!$U118=2,OR(AND(1&lt;='２個別表'!$AM118,'２個別表'!$AM118&lt;=18),AND(24&lt;='２個別表'!$AM118,'２個別表'!$AM118&lt;=25))),1,"判定不能")))</f>
        <v>判定不能</v>
      </c>
      <c r="AE118" s="206">
        <f t="shared" ca="1" si="4"/>
        <v>0</v>
      </c>
      <c r="AF118" s="180" t="str">
        <f t="shared" ca="1" si="5"/>
        <v/>
      </c>
      <c r="AG118" s="183" t="str">
        <f ca="1">IF(AND($AD118=1,$U118&gt;0,$V118=1),ROUNDDOWN($AC118*1/2-'２個別表'!$CD118*1/2,0),"")</f>
        <v/>
      </c>
      <c r="AH118" s="183" t="str">
        <f t="shared" ca="1" si="30"/>
        <v/>
      </c>
      <c r="AI118" s="208" t="str">
        <f ca="1">IF(AND($AD118=1,$Q118=1),IF($AB118&gt;0,'２個別表'!$BV118-'２個別表'!$BX118-'２個別表'!$CD118-'２個別表'!$CA118-'２個別表'!$CB118-'２個別表'!$CC118,0),"")</f>
        <v/>
      </c>
      <c r="AJ118" s="198">
        <f t="shared" ca="1" si="7"/>
        <v>0</v>
      </c>
      <c r="AK118" s="194" t="str">
        <f ca="1">IF($AD118=1,IF('２個別表'!$AO118=1,1,IF('２個別表'!AO118="","",)),"")</f>
        <v/>
      </c>
      <c r="AL118" s="183" t="str">
        <f ca="1">IF($AJ118=1,IF($AK118=1,'２個別表'!BS118,""),"")</f>
        <v/>
      </c>
      <c r="AM118" s="180" t="str">
        <f t="shared" ca="1" si="8"/>
        <v/>
      </c>
      <c r="AN118" s="199" t="str">
        <f ca="1">IF($AJ118=1,IF($AK118=1,ROUNDDOWN('２個別表'!$BV118-'２個別表'!$BX118-'２個別表'!$CA118-'２個別表'!$CB118-'２個別表'!$CC118-'２個別表'!$CD118,0),""),"")</f>
        <v/>
      </c>
      <c r="AO118" s="198">
        <f t="shared" ca="1" si="0"/>
        <v>0</v>
      </c>
      <c r="AP118" s="194">
        <f t="shared" ca="1" si="9"/>
        <v>0</v>
      </c>
      <c r="AQ118" s="194">
        <f t="shared" ca="1" si="10"/>
        <v>0</v>
      </c>
      <c r="AR118" s="189">
        <f ca="1">IF('２個別表'!$AA118=1,1,0)</f>
        <v>0</v>
      </c>
      <c r="AS118" s="180" t="str">
        <f t="shared" ca="1" si="11"/>
        <v/>
      </c>
      <c r="AT118" s="180" t="str">
        <f t="shared" ca="1" si="12"/>
        <v/>
      </c>
      <c r="AU118" s="208" t="str">
        <f ca="1">IF($AD118=1,IF($AQ118=1,ROUNDDOWN('２個別表'!$BV118-'２個別表'!$BX118-'２個別表'!$CA118-'２個別表'!$CB118-'２個別表'!$CC118-'２個別表'!$CD118,0),""),"")</f>
        <v/>
      </c>
      <c r="AV118" s="350">
        <f t="shared" ca="1" si="13"/>
        <v>0</v>
      </c>
      <c r="AW118" s="360" t="str">
        <f t="shared" ca="1" si="14"/>
        <v>-</v>
      </c>
      <c r="AX118" s="206">
        <f ca="1">IF($AD118=2,IF('２個別表'!$BQ118=1,1,0),0)</f>
        <v>0</v>
      </c>
      <c r="AY118" s="189" t="str">
        <f t="shared" ca="1" si="15"/>
        <v/>
      </c>
      <c r="AZ118" s="368" t="str">
        <f ca="1">IF(AND($AD118=2,$AX118=1),'２個別表'!$BV118-('２個別表'!$BX118+'２個別表'!$CA118+'２個別表'!$CB118+'２個別表'!$CC118+'２個別表'!$CD118),"")</f>
        <v/>
      </c>
      <c r="BA118" s="206">
        <f ca="1">IF($AD118=2,IF('２個別表'!$BQ118&lt;&gt;1,1,0),0)</f>
        <v>0</v>
      </c>
      <c r="BB118" s="363">
        <f t="shared" ca="1" si="16"/>
        <v>0</v>
      </c>
      <c r="BC118" s="183" t="str">
        <f ca="1">IF(AND($AD118=2,$BA118=1),'２個別表'!$BR118,"")</f>
        <v/>
      </c>
      <c r="BD118" s="183" t="str">
        <f t="shared" ca="1" si="17"/>
        <v/>
      </c>
      <c r="BE118" s="183" t="str">
        <f ca="1">IF(AND($AD118=2,$BA118=1),'２個別表'!$BU118-('２個別表'!$BX118+'２個別表'!$CA118+'２個別表'!$CB118+'２個別表'!$CC118+'２個別表'!$CD118),"")</f>
        <v/>
      </c>
      <c r="BF118" s="183" t="str">
        <f ca="1">IF(AND($AD118=2,$BA118=1),'２個別表'!$CA118+'２個別表'!$CB118,"")</f>
        <v/>
      </c>
      <c r="BG118" s="365" t="str">
        <f ca="1">IF($BB118=1,IF(SUM('２個別表'!$BW118,'２個別表'!$CD118*0.5)&lt;='２個別表'!$BV118*0.5,"〇","×"),"")</f>
        <v/>
      </c>
      <c r="BH118" s="364">
        <f t="shared" ca="1" si="18"/>
        <v>0</v>
      </c>
      <c r="BI118" s="207" t="str">
        <f ca="1">IF($AD118=2,IF($AX118=1,IF('２個別表'!$AM118=23,"〇","×"),IF(OR('２個別表'!$AM118&lt;19,'２個別表'!$AM118&gt;23),"",IF($BH118&lt;='２個別表'!$BR118,"〇","×"))),"-")</f>
        <v>-</v>
      </c>
      <c r="BJ118" s="373" t="str">
        <f t="shared" ca="1" si="19"/>
        <v>-</v>
      </c>
      <c r="BK118" s="206">
        <f t="shared" ca="1" si="20"/>
        <v>0</v>
      </c>
      <c r="BL118" s="207" t="str">
        <f ca="1">IF($AD118=3,IF(1&lt;='２個別表'!$F118,IF('２個別表'!$U118=1,"〇","×"),""),"")</f>
        <v/>
      </c>
      <c r="BM118" s="185" t="str">
        <f ca="1">IF(AD118=3,IF(AND(OR('２個別表'!BD118="附帯施設",AND(1&lt;='２個別表'!AM118,'２個別表'!AM118&lt;=3)),'２個別表'!BK118&lt;&gt;"",'２個別表'!BL118&lt;&gt;""),1,IF(AND(OR('２個別表'!BD118="附帯施設",AND(1&lt;='２個別表'!AM118,'２個別表'!AM118&lt;=3)),OR('２個別表'!BK118="",'２個別表'!BL118="")),"×",0)),"")</f>
        <v/>
      </c>
      <c r="BN118" s="207" t="str">
        <f ca="1">IF($AD118=3,IF('２個別表'!$BV118&gt;=500000,"〇","×"),"")</f>
        <v/>
      </c>
      <c r="BO118" s="180" t="str">
        <f ca="1">IF(AD118=3,'２個別表'!BW118,"")</f>
        <v/>
      </c>
      <c r="BP118" s="180" t="str">
        <f ca="1">IF(AD118=3,IF(COUNTIF('２個別表'!$X$11:'２個別表'!X118,'２個別表'!X118)=1,BO118,SUMIF('２個別表'!$X$11:$X$239,'２個別表'!X118,$BO$11:$BO$239)),"")</f>
        <v/>
      </c>
      <c r="BQ118" s="189" t="str">
        <f t="shared" ca="1" si="31"/>
        <v/>
      </c>
      <c r="BR118" s="183" t="str">
        <f t="shared" ca="1" si="22"/>
        <v/>
      </c>
      <c r="BS118" s="427" t="str">
        <f ca="1">IF($AD118=3,'２個別表'!$BV118-('２個別表'!$BX118+'２個別表'!$CA118+'２個別表'!$CB118+'２個別表'!$CC118+'２個別表'!$CD118),"")</f>
        <v/>
      </c>
      <c r="BT118" s="430">
        <f t="shared" ca="1" si="32"/>
        <v>0</v>
      </c>
      <c r="BU118" s="424" t="str">
        <f t="shared" ca="1" si="23"/>
        <v/>
      </c>
    </row>
    <row r="119" spans="2:73" x14ac:dyDescent="0.15">
      <c r="B119" s="198">
        <f>'２個別表'!O119</f>
        <v>0</v>
      </c>
      <c r="C119" s="183" t="str">
        <f>'２個別表'!$P119</f>
        <v>石川県</v>
      </c>
      <c r="D119" s="183" t="str">
        <f ca="1">'２個別表'!$Q119</f>
        <v/>
      </c>
      <c r="E119" s="183" t="str">
        <f ca="1">'２個別表'!$R119</f>
        <v/>
      </c>
      <c r="F119" s="207" t="str">
        <f ca="1">'２個別表'!$U119</f>
        <v/>
      </c>
      <c r="G119" s="207" t="str">
        <f ca="1">IF($F119=1,IF(SUM(#REF!)=0,"×","〇"),"")</f>
        <v/>
      </c>
      <c r="H119" s="207" t="str">
        <f ca="1">IF('２個別表'!$U119=1,IF('２個別表'!$Y119=1,"〇","×"),IF(AND(2&lt;='２個別表'!$Y119,'２個別表'!$Y119&lt;=5),"〇","×"))</f>
        <v>×</v>
      </c>
      <c r="I119" s="207" t="str">
        <f t="shared" ca="1" si="28"/>
        <v>×</v>
      </c>
      <c r="J119" s="183" t="str">
        <f ca="1">'２個別表'!$X119</f>
        <v/>
      </c>
      <c r="K119" s="183">
        <f ca="1">'２個別表'!$AI119</f>
        <v>0</v>
      </c>
      <c r="L119" s="183" t="str">
        <f ca="1">IF('２個別表'!$AJ119=1,1,"")</f>
        <v/>
      </c>
      <c r="M119" s="183" t="str">
        <f ca="1">IF('２個別表'!$AJ119="","",IF('２個別表'!$AJ119=1,IF(OR('２個別表'!$AK119=1,'２個別表'!$AL119=1),"〇","×")))</f>
        <v/>
      </c>
      <c r="N119" s="180" t="str">
        <f ca="1">'２個別表'!AR119</f>
        <v/>
      </c>
      <c r="O119" s="196" t="str">
        <f ca="1">IF(1&lt;='２個別表'!$F119,IF(AND(1&lt;='２個別表'!$AM119,'２個別表'!$AM119&lt;=3),1,0),"")</f>
        <v/>
      </c>
      <c r="P119" s="207">
        <f ca="1">IF($O119=1,IF(AND('２個別表'!$BD119&lt;&gt;"",AND('２個別表'!$BG119&lt;&gt;1,'２個別表'!$BH119)),0,1),0)</f>
        <v>0</v>
      </c>
      <c r="Q119" s="196">
        <f ca="1">IF('２個別表'!$BD119&lt;&gt;"",1,0)</f>
        <v>0</v>
      </c>
      <c r="R119" s="196" t="str">
        <f ca="1">IF($Q119=1,IF('２個別表'!$BG119=1,1,0),"")</f>
        <v/>
      </c>
      <c r="S119" s="196" t="str">
        <f ca="1">IF($R119=1,IF('２個別表'!$BH119&lt;&gt;"","〇","×"),"")</f>
        <v/>
      </c>
      <c r="T119" s="196" t="str">
        <f t="shared" ca="1" si="2"/>
        <v/>
      </c>
      <c r="U119" s="340">
        <f ca="1">IF('２個別表'!$BF119&gt;0,'２個別表'!$BF119,0)</f>
        <v>0</v>
      </c>
      <c r="V119" s="196">
        <f ca="1">IF('２個別表'!$BH119&lt;&gt;"",1,0)</f>
        <v>0</v>
      </c>
      <c r="W119" s="182">
        <f ca="1">IF(AND($Q119=1,$V119=1),'２個別表'!$CD119,0)</f>
        <v>0</v>
      </c>
      <c r="X119" s="195">
        <f t="shared" ca="1" si="29"/>
        <v>0</v>
      </c>
      <c r="Y119" s="196" t="str">
        <f ca="1">IF(1&lt;='２個別表'!$F119,'２個別表'!$BT119,"")</f>
        <v/>
      </c>
      <c r="Z119" s="196">
        <f ca="1">IF(1&lt;='２個別表'!$F119,'２個別表'!$CE119,0)</f>
        <v>0</v>
      </c>
      <c r="AA119" s="196">
        <f ca="1">IF(OR(0&lt;'２個別表'!$BX119,0&lt;SUM('２個別表'!$CA119:$CB119)),1,0)</f>
        <v>1</v>
      </c>
      <c r="AB119" s="183">
        <f ca="1">IF(1&lt;='２個別表'!$F119,'２個別表'!$BV119,0)</f>
        <v>0</v>
      </c>
      <c r="AC119" s="183" t="str">
        <f ca="1">IF('２個別表'!$BV119&gt;0,IF(AND('２個別表'!$BT119=1,'２個別表'!$CE119="控除不可"),'２個別表'!$BV119,IF(AND('２個別表'!$BT119=1,'２個別表'!$CE119="80%控除対象"),ROUNDUP('２個別表'!$BV119*102/110,0),IF(AND('２個別表'!$BT119=1,'２個別表'!$CE119="全額控除"),ROUNDUP('２個別表'!$BV119*100/110,0),IF(OR('２個別表'!$BT119=2,'２個別表'!$BT119=3),'２個別表'!$BV119,'２個別表'!$BV119)))),"")</f>
        <v/>
      </c>
      <c r="AD119" s="197" t="str">
        <f ca="1">IF('２個別表'!$U119=1,3,IF(AND('２個別表'!$U119=2,AND(19&lt;='２個別表'!$AM119,'２個別表'!$AM119&lt;=23)),2,IF(AND('２個別表'!$U119=2,OR(AND(1&lt;='２個別表'!$AM119,'２個別表'!$AM119&lt;=18),AND(24&lt;='２個別表'!$AM119,'２個別表'!$AM119&lt;=25))),1,"判定不能")))</f>
        <v>判定不能</v>
      </c>
      <c r="AE119" s="206">
        <f t="shared" ca="1" si="4"/>
        <v>0</v>
      </c>
      <c r="AF119" s="180" t="str">
        <f t="shared" ca="1" si="5"/>
        <v/>
      </c>
      <c r="AG119" s="183" t="str">
        <f ca="1">IF(AND($AD119=1,$U119&gt;0,$V119=1),ROUNDDOWN($AC119*1/2-'２個別表'!$CD119*1/2,0),"")</f>
        <v/>
      </c>
      <c r="AH119" s="183" t="str">
        <f t="shared" ca="1" si="30"/>
        <v/>
      </c>
      <c r="AI119" s="208" t="str">
        <f ca="1">IF(AND($AD119=1,$Q119=1),IF($AB119&gt;0,'２個別表'!$BV119-'２個別表'!$BX119-'２個別表'!$CD119-'２個別表'!$CA119-'２個別表'!$CB119-'２個別表'!$CC119,0),"")</f>
        <v/>
      </c>
      <c r="AJ119" s="198">
        <f t="shared" ca="1" si="7"/>
        <v>0</v>
      </c>
      <c r="AK119" s="194" t="str">
        <f ca="1">IF($AD119=1,IF('２個別表'!$AO119=1,1,IF('２個別表'!AO119="","",)),"")</f>
        <v/>
      </c>
      <c r="AL119" s="183" t="str">
        <f ca="1">IF($AJ119=1,IF($AK119=1,'２個別表'!BS119,""),"")</f>
        <v/>
      </c>
      <c r="AM119" s="180" t="str">
        <f t="shared" ca="1" si="8"/>
        <v/>
      </c>
      <c r="AN119" s="199" t="str">
        <f ca="1">IF($AJ119=1,IF($AK119=1,ROUNDDOWN('２個別表'!$BV119-'２個別表'!$BX119-'２個別表'!$CA119-'２個別表'!$CB119-'２個別表'!$CC119-'２個別表'!$CD119,0),""),"")</f>
        <v/>
      </c>
      <c r="AO119" s="198">
        <f t="shared" ca="1" si="0"/>
        <v>0</v>
      </c>
      <c r="AP119" s="194">
        <f t="shared" ca="1" si="9"/>
        <v>0</v>
      </c>
      <c r="AQ119" s="194">
        <f t="shared" ca="1" si="10"/>
        <v>0</v>
      </c>
      <c r="AR119" s="189">
        <f ca="1">IF('２個別表'!$AA119=1,1,0)</f>
        <v>0</v>
      </c>
      <c r="AS119" s="180" t="str">
        <f t="shared" ca="1" si="11"/>
        <v/>
      </c>
      <c r="AT119" s="180" t="str">
        <f t="shared" ca="1" si="12"/>
        <v/>
      </c>
      <c r="AU119" s="208" t="str">
        <f ca="1">IF($AD119=1,IF($AQ119=1,ROUNDDOWN('２個別表'!$BV119-'２個別表'!$BX119-'２個別表'!$CA119-'２個別表'!$CB119-'２個別表'!$CC119-'２個別表'!$CD119,0),""),"")</f>
        <v/>
      </c>
      <c r="AV119" s="350">
        <f t="shared" ca="1" si="13"/>
        <v>0</v>
      </c>
      <c r="AW119" s="360" t="str">
        <f t="shared" ca="1" si="14"/>
        <v>-</v>
      </c>
      <c r="AX119" s="206">
        <f ca="1">IF($AD119=2,IF('２個別表'!$BQ119=1,1,0),0)</f>
        <v>0</v>
      </c>
      <c r="AY119" s="189" t="str">
        <f t="shared" ca="1" si="15"/>
        <v/>
      </c>
      <c r="AZ119" s="368" t="str">
        <f ca="1">IF(AND($AD119=2,$AX119=1),'２個別表'!$BV119-('２個別表'!$BX119+'２個別表'!$CA119+'２個別表'!$CB119+'２個別表'!$CC119+'２個別表'!$CD119),"")</f>
        <v/>
      </c>
      <c r="BA119" s="206">
        <f ca="1">IF($AD119=2,IF('２個別表'!$BQ119&lt;&gt;1,1,0),0)</f>
        <v>0</v>
      </c>
      <c r="BB119" s="363">
        <f t="shared" ca="1" si="16"/>
        <v>0</v>
      </c>
      <c r="BC119" s="183" t="str">
        <f ca="1">IF(AND($AD119=2,$BA119=1),'２個別表'!$BR119,"")</f>
        <v/>
      </c>
      <c r="BD119" s="183" t="str">
        <f t="shared" ca="1" si="17"/>
        <v/>
      </c>
      <c r="BE119" s="183" t="str">
        <f ca="1">IF(AND($AD119=2,$BA119=1),'２個別表'!$BU119-('２個別表'!$BX119+'２個別表'!$CA119+'２個別表'!$CB119+'２個別表'!$CC119+'２個別表'!$CD119),"")</f>
        <v/>
      </c>
      <c r="BF119" s="183" t="str">
        <f ca="1">IF(AND($AD119=2,$BA119=1),'２個別表'!$CA119+'２個別表'!$CB119,"")</f>
        <v/>
      </c>
      <c r="BG119" s="365" t="str">
        <f ca="1">IF($BB119=1,IF(SUM('２個別表'!$BW119,'２個別表'!$CD119*0.5)&lt;='２個別表'!$BV119*0.5,"〇","×"),"")</f>
        <v/>
      </c>
      <c r="BH119" s="364">
        <f t="shared" ca="1" si="18"/>
        <v>0</v>
      </c>
      <c r="BI119" s="207" t="str">
        <f ca="1">IF($AD119=2,IF($AX119=1,IF('２個別表'!$AM119=23,"〇","×"),IF(OR('２個別表'!$AM119&lt;19,'２個別表'!$AM119&gt;23),"",IF($BH119&lt;='２個別表'!$BR119,"〇","×"))),"-")</f>
        <v>-</v>
      </c>
      <c r="BJ119" s="373" t="str">
        <f t="shared" ca="1" si="19"/>
        <v>-</v>
      </c>
      <c r="BK119" s="206">
        <f t="shared" ca="1" si="20"/>
        <v>0</v>
      </c>
      <c r="BL119" s="207" t="str">
        <f ca="1">IF($AD119=3,IF(1&lt;='２個別表'!$F119,IF('２個別表'!$U119=1,"〇","×"),""),"")</f>
        <v/>
      </c>
      <c r="BM119" s="185" t="str">
        <f ca="1">IF(AD119=3,IF(AND(OR('２個別表'!BD119="附帯施設",AND(1&lt;='２個別表'!AM119,'２個別表'!AM119&lt;=3)),'２個別表'!BK119&lt;&gt;"",'２個別表'!BL119&lt;&gt;""),1,IF(AND(OR('２個別表'!BD119="附帯施設",AND(1&lt;='２個別表'!AM119,'２個別表'!AM119&lt;=3)),OR('２個別表'!BK119="",'２個別表'!BL119="")),"×",0)),"")</f>
        <v/>
      </c>
      <c r="BN119" s="207" t="str">
        <f ca="1">IF($AD119=3,IF('２個別表'!$BV119&gt;=500000,"〇","×"),"")</f>
        <v/>
      </c>
      <c r="BO119" s="180" t="str">
        <f ca="1">IF(AD119=3,'２個別表'!BW119,"")</f>
        <v/>
      </c>
      <c r="BP119" s="180" t="str">
        <f ca="1">IF(AD119=3,IF(COUNTIF('２個別表'!$X$11:'２個別表'!X119,'２個別表'!X119)=1,BO119,SUMIF('２個別表'!$X$11:$X$239,'２個別表'!X119,$BO$11:$BO$239)),"")</f>
        <v/>
      </c>
      <c r="BQ119" s="189" t="str">
        <f t="shared" ca="1" si="31"/>
        <v/>
      </c>
      <c r="BR119" s="183" t="str">
        <f t="shared" ca="1" si="22"/>
        <v/>
      </c>
      <c r="BS119" s="427" t="str">
        <f ca="1">IF($AD119=3,'２個別表'!$BV119-('２個別表'!$BX119+'２個別表'!$CA119+'２個別表'!$CB119+'２個別表'!$CC119+'２個別表'!$CD119),"")</f>
        <v/>
      </c>
      <c r="BT119" s="430">
        <f t="shared" ca="1" si="32"/>
        <v>0</v>
      </c>
      <c r="BU119" s="424" t="str">
        <f t="shared" ca="1" si="23"/>
        <v/>
      </c>
    </row>
    <row r="120" spans="2:73" x14ac:dyDescent="0.15">
      <c r="B120" s="198">
        <f>'２個別表'!O120</f>
        <v>0</v>
      </c>
      <c r="C120" s="183" t="str">
        <f>'２個別表'!$P120</f>
        <v>石川県</v>
      </c>
      <c r="D120" s="183" t="str">
        <f ca="1">'２個別表'!$Q120</f>
        <v/>
      </c>
      <c r="E120" s="183" t="str">
        <f ca="1">'２個別表'!$R120</f>
        <v/>
      </c>
      <c r="F120" s="207" t="str">
        <f ca="1">'２個別表'!$U120</f>
        <v/>
      </c>
      <c r="G120" s="207" t="str">
        <f ca="1">IF($F120=1,IF(SUM(#REF!)=0,"×","〇"),"")</f>
        <v/>
      </c>
      <c r="H120" s="207" t="str">
        <f ca="1">IF('２個別表'!$U120=1,IF('２個別表'!$Y120=1,"〇","×"),IF(AND(2&lt;='２個別表'!$Y120,'２個別表'!$Y120&lt;=5),"〇","×"))</f>
        <v>×</v>
      </c>
      <c r="I120" s="207" t="str">
        <f t="shared" ca="1" si="28"/>
        <v>×</v>
      </c>
      <c r="J120" s="183" t="str">
        <f ca="1">'２個別表'!$X120</f>
        <v/>
      </c>
      <c r="K120" s="183">
        <f ca="1">'２個別表'!$AI120</f>
        <v>0</v>
      </c>
      <c r="L120" s="183" t="str">
        <f ca="1">IF('２個別表'!$AJ120=1,1,"")</f>
        <v/>
      </c>
      <c r="M120" s="183" t="str">
        <f ca="1">IF('２個別表'!$AJ120="","",IF('２個別表'!$AJ120=1,IF(OR('２個別表'!$AK120=1,'２個別表'!$AL120=1),"〇","×")))</f>
        <v/>
      </c>
      <c r="N120" s="180" t="str">
        <f ca="1">'２個別表'!AR120</f>
        <v/>
      </c>
      <c r="O120" s="196" t="str">
        <f ca="1">IF(1&lt;='２個別表'!$F120,IF(AND(1&lt;='２個別表'!$AM120,'２個別表'!$AM120&lt;=3),1,0),"")</f>
        <v/>
      </c>
      <c r="P120" s="207">
        <f ca="1">IF($O120=1,IF(AND('２個別表'!$BD120&lt;&gt;"",AND('２個別表'!$BG120&lt;&gt;1,'２個別表'!$BH120)),0,1),0)</f>
        <v>0</v>
      </c>
      <c r="Q120" s="196">
        <f ca="1">IF('２個別表'!$BD120&lt;&gt;"",1,0)</f>
        <v>0</v>
      </c>
      <c r="R120" s="196" t="str">
        <f ca="1">IF($Q120=1,IF('２個別表'!$BG120=1,1,0),"")</f>
        <v/>
      </c>
      <c r="S120" s="196" t="str">
        <f ca="1">IF($R120=1,IF('２個別表'!$BH120&lt;&gt;"","〇","×"),"")</f>
        <v/>
      </c>
      <c r="T120" s="196" t="str">
        <f t="shared" ca="1" si="2"/>
        <v/>
      </c>
      <c r="U120" s="340">
        <f ca="1">IF('２個別表'!$BF120&gt;0,'２個別表'!$BF120,0)</f>
        <v>0</v>
      </c>
      <c r="V120" s="196">
        <f ca="1">IF('２個別表'!$BH120&lt;&gt;"",1,0)</f>
        <v>0</v>
      </c>
      <c r="W120" s="182">
        <f ca="1">IF(AND($Q120=1,$V120=1),'２個別表'!$CD120,0)</f>
        <v>0</v>
      </c>
      <c r="X120" s="195">
        <f t="shared" ca="1" si="29"/>
        <v>0</v>
      </c>
      <c r="Y120" s="196" t="str">
        <f ca="1">IF(1&lt;='２個別表'!$F120,'２個別表'!$BT120,"")</f>
        <v/>
      </c>
      <c r="Z120" s="196">
        <f ca="1">IF(1&lt;='２個別表'!$F120,'２個別表'!$CE120,0)</f>
        <v>0</v>
      </c>
      <c r="AA120" s="196">
        <f ca="1">IF(OR(0&lt;'２個別表'!$BX120,0&lt;SUM('２個別表'!$CA120:$CB120)),1,0)</f>
        <v>1</v>
      </c>
      <c r="AB120" s="183">
        <f ca="1">IF(1&lt;='２個別表'!$F120,'２個別表'!$BV120,0)</f>
        <v>0</v>
      </c>
      <c r="AC120" s="183" t="str">
        <f ca="1">IF('２個別表'!$BV120&gt;0,IF(AND('２個別表'!$BT120=1,'２個別表'!$CE120="控除不可"),'２個別表'!$BV120,IF(AND('２個別表'!$BT120=1,'２個別表'!$CE120="80%控除対象"),ROUNDUP('２個別表'!$BV120*102/110,0),IF(AND('２個別表'!$BT120=1,'２個別表'!$CE120="全額控除"),ROUNDUP('２個別表'!$BV120*100/110,0),IF(OR('２個別表'!$BT120=2,'２個別表'!$BT120=3),'２個別表'!$BV120,'２個別表'!$BV120)))),"")</f>
        <v/>
      </c>
      <c r="AD120" s="197" t="str">
        <f ca="1">IF('２個別表'!$U120=1,3,IF(AND('２個別表'!$U120=2,AND(19&lt;='２個別表'!$AM120,'２個別表'!$AM120&lt;=23)),2,IF(AND('２個別表'!$U120=2,OR(AND(1&lt;='２個別表'!$AM120,'２個別表'!$AM120&lt;=18),AND(24&lt;='２個別表'!$AM120,'２個別表'!$AM120&lt;=25))),1,"判定不能")))</f>
        <v>判定不能</v>
      </c>
      <c r="AE120" s="206">
        <f t="shared" ca="1" si="4"/>
        <v>0</v>
      </c>
      <c r="AF120" s="180" t="str">
        <f t="shared" ca="1" si="5"/>
        <v/>
      </c>
      <c r="AG120" s="183" t="str">
        <f ca="1">IF(AND($AD120=1,$U120&gt;0,$V120=1),ROUNDDOWN($AC120*1/2-'２個別表'!$CD120*1/2,0),"")</f>
        <v/>
      </c>
      <c r="AH120" s="183" t="str">
        <f t="shared" ca="1" si="30"/>
        <v/>
      </c>
      <c r="AI120" s="208" t="str">
        <f ca="1">IF(AND($AD120=1,$Q120=1),IF($AB120&gt;0,'２個別表'!$BV120-'２個別表'!$BX120-'２個別表'!$CD120-'２個別表'!$CA120-'２個別表'!$CB120-'２個別表'!$CC120,0),"")</f>
        <v/>
      </c>
      <c r="AJ120" s="198">
        <f t="shared" ca="1" si="7"/>
        <v>0</v>
      </c>
      <c r="AK120" s="194" t="str">
        <f ca="1">IF($AD120=1,IF('２個別表'!$AO120=1,1,IF('２個別表'!AO120="","",)),"")</f>
        <v/>
      </c>
      <c r="AL120" s="183" t="str">
        <f ca="1">IF($AJ120=1,IF($AK120=1,'２個別表'!BS120,""),"")</f>
        <v/>
      </c>
      <c r="AM120" s="180" t="str">
        <f t="shared" ca="1" si="8"/>
        <v/>
      </c>
      <c r="AN120" s="199" t="str">
        <f ca="1">IF($AJ120=1,IF($AK120=1,ROUNDDOWN('２個別表'!$BV120-'２個別表'!$BX120-'２個別表'!$CA120-'２個別表'!$CB120-'２個別表'!$CC120-'２個別表'!$CD120,0),""),"")</f>
        <v/>
      </c>
      <c r="AO120" s="198">
        <f t="shared" ca="1" si="0"/>
        <v>0</v>
      </c>
      <c r="AP120" s="194">
        <f t="shared" ca="1" si="9"/>
        <v>0</v>
      </c>
      <c r="AQ120" s="194">
        <f t="shared" ca="1" si="10"/>
        <v>0</v>
      </c>
      <c r="AR120" s="189">
        <f ca="1">IF('２個別表'!$AA120=1,1,0)</f>
        <v>0</v>
      </c>
      <c r="AS120" s="180" t="str">
        <f t="shared" ca="1" si="11"/>
        <v/>
      </c>
      <c r="AT120" s="180" t="str">
        <f t="shared" ca="1" si="12"/>
        <v/>
      </c>
      <c r="AU120" s="208" t="str">
        <f ca="1">IF($AD120=1,IF($AQ120=1,ROUNDDOWN('２個別表'!$BV120-'２個別表'!$BX120-'２個別表'!$CA120-'２個別表'!$CB120-'２個別表'!$CC120-'２個別表'!$CD120,0),""),"")</f>
        <v/>
      </c>
      <c r="AV120" s="350">
        <f t="shared" ca="1" si="13"/>
        <v>0</v>
      </c>
      <c r="AW120" s="360" t="str">
        <f t="shared" ca="1" si="14"/>
        <v>-</v>
      </c>
      <c r="AX120" s="206">
        <f ca="1">IF($AD120=2,IF('２個別表'!$BQ120=1,1,0),0)</f>
        <v>0</v>
      </c>
      <c r="AY120" s="189" t="str">
        <f t="shared" ca="1" si="15"/>
        <v/>
      </c>
      <c r="AZ120" s="368" t="str">
        <f ca="1">IF(AND($AD120=2,$AX120=1),'２個別表'!$BV120-('２個別表'!$BX120+'２個別表'!$CA120+'２個別表'!$CB120+'２個別表'!$CC120+'２個別表'!$CD120),"")</f>
        <v/>
      </c>
      <c r="BA120" s="206">
        <f ca="1">IF($AD120=2,IF('２個別表'!$BQ120&lt;&gt;1,1,0),0)</f>
        <v>0</v>
      </c>
      <c r="BB120" s="363">
        <f t="shared" ca="1" si="16"/>
        <v>0</v>
      </c>
      <c r="BC120" s="183" t="str">
        <f ca="1">IF(AND($AD120=2,$BA120=1),'２個別表'!$BR120,"")</f>
        <v/>
      </c>
      <c r="BD120" s="183" t="str">
        <f t="shared" ca="1" si="17"/>
        <v/>
      </c>
      <c r="BE120" s="183" t="str">
        <f ca="1">IF(AND($AD120=2,$BA120=1),'２個別表'!$BU120-('２個別表'!$BX120+'２個別表'!$CA120+'２個別表'!$CB120+'２個別表'!$CC120+'２個別表'!$CD120),"")</f>
        <v/>
      </c>
      <c r="BF120" s="183" t="str">
        <f ca="1">IF(AND($AD120=2,$BA120=1),'２個別表'!$CA120+'２個別表'!$CB120,"")</f>
        <v/>
      </c>
      <c r="BG120" s="365" t="str">
        <f ca="1">IF($BB120=1,IF(SUM('２個別表'!$BW120,'２個別表'!$CD120*0.5)&lt;='２個別表'!$BV120*0.5,"〇","×"),"")</f>
        <v/>
      </c>
      <c r="BH120" s="364">
        <f t="shared" ca="1" si="18"/>
        <v>0</v>
      </c>
      <c r="BI120" s="207" t="str">
        <f ca="1">IF($AD120=2,IF($AX120=1,IF('２個別表'!$AM120=23,"〇","×"),IF(OR('２個別表'!$AM120&lt;19,'２個別表'!$AM120&gt;23),"",IF($BH120&lt;='２個別表'!$BR120,"〇","×"))),"-")</f>
        <v>-</v>
      </c>
      <c r="BJ120" s="373" t="str">
        <f t="shared" ca="1" si="19"/>
        <v>-</v>
      </c>
      <c r="BK120" s="206">
        <f t="shared" ca="1" si="20"/>
        <v>0</v>
      </c>
      <c r="BL120" s="207" t="str">
        <f ca="1">IF($AD120=3,IF(1&lt;='２個別表'!$F120,IF('２個別表'!$U120=1,"〇","×"),""),"")</f>
        <v/>
      </c>
      <c r="BM120" s="185" t="str">
        <f ca="1">IF(AD120=3,IF(AND(OR('２個別表'!BD120="附帯施設",AND(1&lt;='２個別表'!AM120,'２個別表'!AM120&lt;=3)),'２個別表'!BK120&lt;&gt;"",'２個別表'!BL120&lt;&gt;""),1,IF(AND(OR('２個別表'!BD120="附帯施設",AND(1&lt;='２個別表'!AM120,'２個別表'!AM120&lt;=3)),OR('２個別表'!BK120="",'２個別表'!BL120="")),"×",0)),"")</f>
        <v/>
      </c>
      <c r="BN120" s="207" t="str">
        <f ca="1">IF($AD120=3,IF('２個別表'!$BV120&gt;=500000,"〇","×"),"")</f>
        <v/>
      </c>
      <c r="BO120" s="180" t="str">
        <f ca="1">IF(AD120=3,'２個別表'!BW120,"")</f>
        <v/>
      </c>
      <c r="BP120" s="180" t="str">
        <f ca="1">IF(AD120=3,IF(COUNTIF('２個別表'!$X$11:'２個別表'!X120,'２個別表'!X120)=1,BO120,SUMIF('２個別表'!$X$11:$X$239,'２個別表'!X120,$BO$11:$BO$239)),"")</f>
        <v/>
      </c>
      <c r="BQ120" s="189" t="str">
        <f t="shared" ca="1" si="31"/>
        <v/>
      </c>
      <c r="BR120" s="183" t="str">
        <f t="shared" ca="1" si="22"/>
        <v/>
      </c>
      <c r="BS120" s="427" t="str">
        <f ca="1">IF($AD120=3,'２個別表'!$BV120-('２個別表'!$BX120+'２個別表'!$CA120+'２個別表'!$CB120+'２個別表'!$CC120+'２個別表'!$CD120),"")</f>
        <v/>
      </c>
      <c r="BT120" s="430">
        <f t="shared" ca="1" si="32"/>
        <v>0</v>
      </c>
      <c r="BU120" s="424" t="str">
        <f t="shared" ca="1" si="23"/>
        <v/>
      </c>
    </row>
    <row r="121" spans="2:73" x14ac:dyDescent="0.15">
      <c r="B121" s="198">
        <f>'２個別表'!O121</f>
        <v>0</v>
      </c>
      <c r="C121" s="183" t="str">
        <f>'２個別表'!$P121</f>
        <v>石川県</v>
      </c>
      <c r="D121" s="183" t="str">
        <f ca="1">'２個別表'!$Q121</f>
        <v/>
      </c>
      <c r="E121" s="183" t="str">
        <f ca="1">'２個別表'!$R121</f>
        <v/>
      </c>
      <c r="F121" s="207" t="str">
        <f ca="1">'２個別表'!$U121</f>
        <v/>
      </c>
      <c r="G121" s="207" t="str">
        <f ca="1">IF($F121=1,IF(SUM(#REF!)=0,"×","〇"),"")</f>
        <v/>
      </c>
      <c r="H121" s="207" t="str">
        <f ca="1">IF('２個別表'!$U121=1,IF('２個別表'!$Y121=1,"〇","×"),IF(AND(2&lt;='２個別表'!$Y121,'２個別表'!$Y121&lt;=5),"〇","×"))</f>
        <v>×</v>
      </c>
      <c r="I121" s="207" t="str">
        <f t="shared" ca="1" si="28"/>
        <v>×</v>
      </c>
      <c r="J121" s="183" t="str">
        <f ca="1">'２個別表'!$X121</f>
        <v/>
      </c>
      <c r="K121" s="183">
        <f ca="1">'２個別表'!$AI121</f>
        <v>0</v>
      </c>
      <c r="L121" s="183" t="str">
        <f ca="1">IF('２個別表'!$AJ121=1,1,"")</f>
        <v/>
      </c>
      <c r="M121" s="183" t="str">
        <f ca="1">IF('２個別表'!$AJ121="","",IF('２個別表'!$AJ121=1,IF(OR('２個別表'!$AK121=1,'２個別表'!$AL121=1),"〇","×")))</f>
        <v/>
      </c>
      <c r="N121" s="180" t="str">
        <f ca="1">'２個別表'!AR121</f>
        <v/>
      </c>
      <c r="O121" s="196" t="str">
        <f ca="1">IF(1&lt;='２個別表'!$F121,IF(AND(1&lt;='２個別表'!$AM121,'２個別表'!$AM121&lt;=3),1,0),"")</f>
        <v/>
      </c>
      <c r="P121" s="207">
        <f ca="1">IF($O121=1,IF(AND('２個別表'!$BD121&lt;&gt;"",AND('２個別表'!$BG121&lt;&gt;1,'２個別表'!$BH121)),0,1),0)</f>
        <v>0</v>
      </c>
      <c r="Q121" s="196">
        <f ca="1">IF('２個別表'!$BD121&lt;&gt;"",1,0)</f>
        <v>0</v>
      </c>
      <c r="R121" s="196" t="str">
        <f ca="1">IF($Q121=1,IF('２個別表'!$BG121=1,1,0),"")</f>
        <v/>
      </c>
      <c r="S121" s="196" t="str">
        <f ca="1">IF($R121=1,IF('２個別表'!$BH121&lt;&gt;"","〇","×"),"")</f>
        <v/>
      </c>
      <c r="T121" s="196" t="str">
        <f t="shared" ca="1" si="2"/>
        <v/>
      </c>
      <c r="U121" s="340">
        <f ca="1">IF('２個別表'!$BF121&gt;0,'２個別表'!$BF121,0)</f>
        <v>0</v>
      </c>
      <c r="V121" s="196">
        <f ca="1">IF('２個別表'!$BH121&lt;&gt;"",1,0)</f>
        <v>0</v>
      </c>
      <c r="W121" s="182">
        <f ca="1">IF(AND($Q121=1,$V121=1),'２個別表'!$CD121,0)</f>
        <v>0</v>
      </c>
      <c r="X121" s="195">
        <f t="shared" ca="1" si="29"/>
        <v>0</v>
      </c>
      <c r="Y121" s="196" t="str">
        <f ca="1">IF(1&lt;='２個別表'!$F121,'２個別表'!$BT121,"")</f>
        <v/>
      </c>
      <c r="Z121" s="196">
        <f ca="1">IF(1&lt;='２個別表'!$F121,'２個別表'!$CE121,0)</f>
        <v>0</v>
      </c>
      <c r="AA121" s="196">
        <f ca="1">IF(OR(0&lt;'２個別表'!$BX121,0&lt;SUM('２個別表'!$CA121:$CB121)),1,0)</f>
        <v>1</v>
      </c>
      <c r="AB121" s="183">
        <f ca="1">IF(1&lt;='２個別表'!$F121,'２個別表'!$BV121,0)</f>
        <v>0</v>
      </c>
      <c r="AC121" s="183" t="str">
        <f ca="1">IF('２個別表'!$BV121&gt;0,IF(AND('２個別表'!$BT121=1,'２個別表'!$CE121="控除不可"),'２個別表'!$BV121,IF(AND('２個別表'!$BT121=1,'２個別表'!$CE121="80%控除対象"),ROUNDUP('２個別表'!$BV121*102/110,0),IF(AND('２個別表'!$BT121=1,'２個別表'!$CE121="全額控除"),ROUNDUP('２個別表'!$BV121*100/110,0),IF(OR('２個別表'!$BT121=2,'２個別表'!$BT121=3),'２個別表'!$BV121,'２個別表'!$BV121)))),"")</f>
        <v/>
      </c>
      <c r="AD121" s="197" t="str">
        <f ca="1">IF('２個別表'!$U121=1,3,IF(AND('２個別表'!$U121=2,AND(19&lt;='２個別表'!$AM121,'２個別表'!$AM121&lt;=23)),2,IF(AND('２個別表'!$U121=2,OR(AND(1&lt;='２個別表'!$AM121,'２個別表'!$AM121&lt;=18),AND(24&lt;='２個別表'!$AM121,'２個別表'!$AM121&lt;=25))),1,"判定不能")))</f>
        <v>判定不能</v>
      </c>
      <c r="AE121" s="206">
        <f t="shared" ca="1" si="4"/>
        <v>0</v>
      </c>
      <c r="AF121" s="180" t="str">
        <f t="shared" ca="1" si="5"/>
        <v/>
      </c>
      <c r="AG121" s="183" t="str">
        <f ca="1">IF(AND($AD121=1,$U121&gt;0,$V121=1),ROUNDDOWN($AC121*1/2-'２個別表'!$CD121*1/2,0),"")</f>
        <v/>
      </c>
      <c r="AH121" s="183" t="str">
        <f t="shared" ca="1" si="30"/>
        <v/>
      </c>
      <c r="AI121" s="208" t="str">
        <f ca="1">IF(AND($AD121=1,$Q121=1),IF($AB121&gt;0,'２個別表'!$BV121-'２個別表'!$BX121-'２個別表'!$CD121-'２個別表'!$CA121-'２個別表'!$CB121-'２個別表'!$CC121,0),"")</f>
        <v/>
      </c>
      <c r="AJ121" s="198">
        <f t="shared" ca="1" si="7"/>
        <v>0</v>
      </c>
      <c r="AK121" s="194" t="str">
        <f ca="1">IF($AD121=1,IF('２個別表'!$AO121=1,1,IF('２個別表'!AO121="","",)),"")</f>
        <v/>
      </c>
      <c r="AL121" s="183" t="str">
        <f ca="1">IF($AJ121=1,IF($AK121=1,'２個別表'!BS121,""),"")</f>
        <v/>
      </c>
      <c r="AM121" s="180" t="str">
        <f t="shared" ca="1" si="8"/>
        <v/>
      </c>
      <c r="AN121" s="199" t="str">
        <f ca="1">IF($AJ121=1,IF($AK121=1,ROUNDDOWN('２個別表'!$BV121-'２個別表'!$BX121-'２個別表'!$CA121-'２個別表'!$CB121-'２個別表'!$CC121-'２個別表'!$CD121,0),""),"")</f>
        <v/>
      </c>
      <c r="AO121" s="198">
        <f t="shared" ca="1" si="0"/>
        <v>0</v>
      </c>
      <c r="AP121" s="194">
        <f t="shared" ca="1" si="9"/>
        <v>0</v>
      </c>
      <c r="AQ121" s="194">
        <f t="shared" ca="1" si="10"/>
        <v>0</v>
      </c>
      <c r="AR121" s="189">
        <f ca="1">IF('２個別表'!$AA121=1,1,0)</f>
        <v>0</v>
      </c>
      <c r="AS121" s="180" t="str">
        <f t="shared" ca="1" si="11"/>
        <v/>
      </c>
      <c r="AT121" s="180" t="str">
        <f t="shared" ca="1" si="12"/>
        <v/>
      </c>
      <c r="AU121" s="208" t="str">
        <f ca="1">IF($AD121=1,IF($AQ121=1,ROUNDDOWN('２個別表'!$BV121-'２個別表'!$BX121-'２個別表'!$CA121-'２個別表'!$CB121-'２個別表'!$CC121-'２個別表'!$CD121,0),""),"")</f>
        <v/>
      </c>
      <c r="AV121" s="350">
        <f t="shared" ca="1" si="13"/>
        <v>0</v>
      </c>
      <c r="AW121" s="360" t="str">
        <f t="shared" ca="1" si="14"/>
        <v>-</v>
      </c>
      <c r="AX121" s="206">
        <f ca="1">IF($AD121=2,IF('２個別表'!$BQ121=1,1,0),0)</f>
        <v>0</v>
      </c>
      <c r="AY121" s="189" t="str">
        <f t="shared" ca="1" si="15"/>
        <v/>
      </c>
      <c r="AZ121" s="368" t="str">
        <f ca="1">IF(AND($AD121=2,$AX121=1),'２個別表'!$BV121-('２個別表'!$BX121+'２個別表'!$CA121+'２個別表'!$CB121+'２個別表'!$CC121+'２個別表'!$CD121),"")</f>
        <v/>
      </c>
      <c r="BA121" s="206">
        <f ca="1">IF($AD121=2,IF('２個別表'!$BQ121&lt;&gt;1,1,0),0)</f>
        <v>0</v>
      </c>
      <c r="BB121" s="363">
        <f t="shared" ca="1" si="16"/>
        <v>0</v>
      </c>
      <c r="BC121" s="183" t="str">
        <f ca="1">IF(AND($AD121=2,$BA121=1),'２個別表'!$BR121,"")</f>
        <v/>
      </c>
      <c r="BD121" s="183" t="str">
        <f t="shared" ca="1" si="17"/>
        <v/>
      </c>
      <c r="BE121" s="183" t="str">
        <f ca="1">IF(AND($AD121=2,$BA121=1),'２個別表'!$BU121-('２個別表'!$BX121+'２個別表'!$CA121+'２個別表'!$CB121+'２個別表'!$CC121+'２個別表'!$CD121),"")</f>
        <v/>
      </c>
      <c r="BF121" s="183" t="str">
        <f ca="1">IF(AND($AD121=2,$BA121=1),'２個別表'!$CA121+'２個別表'!$CB121,"")</f>
        <v/>
      </c>
      <c r="BG121" s="365" t="str">
        <f ca="1">IF($BB121=1,IF(SUM('２個別表'!$BW121,'２個別表'!$CD121*0.5)&lt;='２個別表'!$BV121*0.5,"〇","×"),"")</f>
        <v/>
      </c>
      <c r="BH121" s="364">
        <f t="shared" ca="1" si="18"/>
        <v>0</v>
      </c>
      <c r="BI121" s="207" t="str">
        <f ca="1">IF($AD121=2,IF($AX121=1,IF('２個別表'!$AM121=23,"〇","×"),IF(OR('２個別表'!$AM121&lt;19,'２個別表'!$AM121&gt;23),"",IF($BH121&lt;='２個別表'!$BR121,"〇","×"))),"-")</f>
        <v>-</v>
      </c>
      <c r="BJ121" s="373" t="str">
        <f t="shared" ca="1" si="19"/>
        <v>-</v>
      </c>
      <c r="BK121" s="206">
        <f t="shared" ca="1" si="20"/>
        <v>0</v>
      </c>
      <c r="BL121" s="207" t="str">
        <f ca="1">IF($AD121=3,IF(1&lt;='２個別表'!$F121,IF('２個別表'!$U121=1,"〇","×"),""),"")</f>
        <v/>
      </c>
      <c r="BM121" s="185" t="str">
        <f ca="1">IF(AD121=3,IF(AND(OR('２個別表'!BD121="附帯施設",AND(1&lt;='２個別表'!AM121,'２個別表'!AM121&lt;=3)),'２個別表'!BK121&lt;&gt;"",'２個別表'!BL121&lt;&gt;""),1,IF(AND(OR('２個別表'!BD121="附帯施設",AND(1&lt;='２個別表'!AM121,'２個別表'!AM121&lt;=3)),OR('２個別表'!BK121="",'２個別表'!BL121="")),"×",0)),"")</f>
        <v/>
      </c>
      <c r="BN121" s="207" t="str">
        <f ca="1">IF($AD121=3,IF('２個別表'!$BV121&gt;=500000,"〇","×"),"")</f>
        <v/>
      </c>
      <c r="BO121" s="180" t="str">
        <f ca="1">IF(AD121=3,'２個別表'!BW121,"")</f>
        <v/>
      </c>
      <c r="BP121" s="180" t="str">
        <f ca="1">IF(AD121=3,IF(COUNTIF('２個別表'!$X$11:'２個別表'!X121,'２個別表'!X121)=1,BO121,SUMIF('２個別表'!$X$11:$X$239,'２個別表'!X121,$BO$11:$BO$239)),"")</f>
        <v/>
      </c>
      <c r="BQ121" s="189" t="str">
        <f t="shared" ca="1" si="31"/>
        <v/>
      </c>
      <c r="BR121" s="183" t="str">
        <f t="shared" ca="1" si="22"/>
        <v/>
      </c>
      <c r="BS121" s="427" t="str">
        <f ca="1">IF($AD121=3,'２個別表'!$BV121-('２個別表'!$BX121+'２個別表'!$CA121+'２個別表'!$CB121+'２個別表'!$CC121+'２個別表'!$CD121),"")</f>
        <v/>
      </c>
      <c r="BT121" s="430">
        <f t="shared" ca="1" si="32"/>
        <v>0</v>
      </c>
      <c r="BU121" s="424" t="str">
        <f t="shared" ca="1" si="23"/>
        <v/>
      </c>
    </row>
    <row r="122" spans="2:73" x14ac:dyDescent="0.15">
      <c r="B122" s="198">
        <f>'２個別表'!O122</f>
        <v>0</v>
      </c>
      <c r="C122" s="183" t="str">
        <f>'２個別表'!$P122</f>
        <v>石川県</v>
      </c>
      <c r="D122" s="183" t="str">
        <f ca="1">'２個別表'!$Q122</f>
        <v/>
      </c>
      <c r="E122" s="183" t="str">
        <f ca="1">'２個別表'!$R122</f>
        <v/>
      </c>
      <c r="F122" s="207" t="str">
        <f ca="1">'２個別表'!$U122</f>
        <v/>
      </c>
      <c r="G122" s="207" t="str">
        <f ca="1">IF($F122=1,IF(SUM(#REF!)=0,"×","〇"),"")</f>
        <v/>
      </c>
      <c r="H122" s="207" t="str">
        <f ca="1">IF('２個別表'!$U122=1,IF('２個別表'!$Y122=1,"〇","×"),IF(AND(2&lt;='２個別表'!$Y122,'２個別表'!$Y122&lt;=5),"〇","×"))</f>
        <v>×</v>
      </c>
      <c r="I122" s="207" t="str">
        <f t="shared" ca="1" si="28"/>
        <v>×</v>
      </c>
      <c r="J122" s="183" t="str">
        <f ca="1">'２個別表'!$X122</f>
        <v/>
      </c>
      <c r="K122" s="183">
        <f ca="1">'２個別表'!$AI122</f>
        <v>0</v>
      </c>
      <c r="L122" s="183" t="str">
        <f ca="1">IF('２個別表'!$AJ122=1,1,"")</f>
        <v/>
      </c>
      <c r="M122" s="183" t="str">
        <f ca="1">IF('２個別表'!$AJ122="","",IF('２個別表'!$AJ122=1,IF(OR('２個別表'!$AK122=1,'２個別表'!$AL122=1),"〇","×")))</f>
        <v/>
      </c>
      <c r="N122" s="180" t="str">
        <f ca="1">'２個別表'!AR122</f>
        <v/>
      </c>
      <c r="O122" s="196" t="str">
        <f ca="1">IF(1&lt;='２個別表'!$F122,IF(AND(1&lt;='２個別表'!$AM122,'２個別表'!$AM122&lt;=3),1,0),"")</f>
        <v/>
      </c>
      <c r="P122" s="207">
        <f ca="1">IF($O122=1,IF(AND('２個別表'!$BD122&lt;&gt;"",AND('２個別表'!$BG122&lt;&gt;1,'２個別表'!$BH122)),0,1),0)</f>
        <v>0</v>
      </c>
      <c r="Q122" s="196">
        <f ca="1">IF('２個別表'!$BD122&lt;&gt;"",1,0)</f>
        <v>0</v>
      </c>
      <c r="R122" s="196" t="str">
        <f ca="1">IF($Q122=1,IF('２個別表'!$BG122=1,1,0),"")</f>
        <v/>
      </c>
      <c r="S122" s="196" t="str">
        <f ca="1">IF($R122=1,IF('２個別表'!$BH122&lt;&gt;"","〇","×"),"")</f>
        <v/>
      </c>
      <c r="T122" s="196" t="str">
        <f t="shared" ca="1" si="2"/>
        <v/>
      </c>
      <c r="U122" s="340">
        <f ca="1">IF('２個別表'!$BF122&gt;0,'２個別表'!$BF122,0)</f>
        <v>0</v>
      </c>
      <c r="V122" s="196">
        <f ca="1">IF('２個別表'!$BH122&lt;&gt;"",1,0)</f>
        <v>0</v>
      </c>
      <c r="W122" s="182">
        <f ca="1">IF(AND($Q122=1,$V122=1),'２個別表'!$CD122,0)</f>
        <v>0</v>
      </c>
      <c r="X122" s="195">
        <f t="shared" ca="1" si="29"/>
        <v>0</v>
      </c>
      <c r="Y122" s="196" t="str">
        <f ca="1">IF(1&lt;='２個別表'!$F122,'２個別表'!$BT122,"")</f>
        <v/>
      </c>
      <c r="Z122" s="196">
        <f ca="1">IF(1&lt;='２個別表'!$F122,'２個別表'!$CE122,0)</f>
        <v>0</v>
      </c>
      <c r="AA122" s="196">
        <f ca="1">IF(OR(0&lt;'２個別表'!$BX122,0&lt;SUM('２個別表'!$CA122:$CB122)),1,0)</f>
        <v>1</v>
      </c>
      <c r="AB122" s="183">
        <f ca="1">IF(1&lt;='２個別表'!$F122,'２個別表'!$BV122,0)</f>
        <v>0</v>
      </c>
      <c r="AC122" s="183" t="str">
        <f ca="1">IF('２個別表'!$BV122&gt;0,IF(AND('２個別表'!$BT122=1,'２個別表'!$CE122="控除不可"),'２個別表'!$BV122,IF(AND('２個別表'!$BT122=1,'２個別表'!$CE122="80%控除対象"),ROUNDUP('２個別表'!$BV122*102/110,0),IF(AND('２個別表'!$BT122=1,'２個別表'!$CE122="全額控除"),ROUNDUP('２個別表'!$BV122*100/110,0),IF(OR('２個別表'!$BT122=2,'２個別表'!$BT122=3),'２個別表'!$BV122,'２個別表'!$BV122)))),"")</f>
        <v/>
      </c>
      <c r="AD122" s="197" t="str">
        <f ca="1">IF('２個別表'!$U122=1,3,IF(AND('２個別表'!$U122=2,AND(19&lt;='２個別表'!$AM122,'２個別表'!$AM122&lt;=23)),2,IF(AND('２個別表'!$U122=2,OR(AND(1&lt;='２個別表'!$AM122,'２個別表'!$AM122&lt;=18),AND(24&lt;='２個別表'!$AM122,'２個別表'!$AM122&lt;=25))),1,"判定不能")))</f>
        <v>判定不能</v>
      </c>
      <c r="AE122" s="206">
        <f t="shared" ca="1" si="4"/>
        <v>0</v>
      </c>
      <c r="AF122" s="180" t="str">
        <f t="shared" ca="1" si="5"/>
        <v/>
      </c>
      <c r="AG122" s="183" t="str">
        <f ca="1">IF(AND($AD122=1,$U122&gt;0,$V122=1),ROUNDDOWN($AC122*1/2-'２個別表'!$CD122*1/2,0),"")</f>
        <v/>
      </c>
      <c r="AH122" s="183" t="str">
        <f t="shared" ca="1" si="30"/>
        <v/>
      </c>
      <c r="AI122" s="208" t="str">
        <f ca="1">IF(AND($AD122=1,$Q122=1),IF($AB122&gt;0,'２個別表'!$BV122-'２個別表'!$BX122-'２個別表'!$CD122-'２個別表'!$CA122-'２個別表'!$CB122-'２個別表'!$CC122,0),"")</f>
        <v/>
      </c>
      <c r="AJ122" s="198">
        <f t="shared" ca="1" si="7"/>
        <v>0</v>
      </c>
      <c r="AK122" s="194" t="str">
        <f ca="1">IF($AD122=1,IF('２個別表'!$AO122=1,1,IF('２個別表'!AO122="","",)),"")</f>
        <v/>
      </c>
      <c r="AL122" s="183" t="str">
        <f ca="1">IF($AJ122=1,IF($AK122=1,'２個別表'!BS122,""),"")</f>
        <v/>
      </c>
      <c r="AM122" s="180" t="str">
        <f t="shared" ca="1" si="8"/>
        <v/>
      </c>
      <c r="AN122" s="199" t="str">
        <f ca="1">IF($AJ122=1,IF($AK122=1,ROUNDDOWN('２個別表'!$BV122-'２個別表'!$BX122-'２個別表'!$CA122-'２個別表'!$CB122-'２個別表'!$CC122-'２個別表'!$CD122,0),""),"")</f>
        <v/>
      </c>
      <c r="AO122" s="198">
        <f t="shared" ca="1" si="0"/>
        <v>0</v>
      </c>
      <c r="AP122" s="194">
        <f t="shared" ca="1" si="9"/>
        <v>0</v>
      </c>
      <c r="AQ122" s="194">
        <f t="shared" ca="1" si="10"/>
        <v>0</v>
      </c>
      <c r="AR122" s="189">
        <f ca="1">IF('２個別表'!$AA122=1,1,0)</f>
        <v>0</v>
      </c>
      <c r="AS122" s="180" t="str">
        <f t="shared" ca="1" si="11"/>
        <v/>
      </c>
      <c r="AT122" s="180" t="str">
        <f t="shared" ca="1" si="12"/>
        <v/>
      </c>
      <c r="AU122" s="208" t="str">
        <f ca="1">IF($AD122=1,IF($AQ122=1,ROUNDDOWN('２個別表'!$BV122-'２個別表'!$BX122-'２個別表'!$CA122-'２個別表'!$CB122-'２個別表'!$CC122-'２個別表'!$CD122,0),""),"")</f>
        <v/>
      </c>
      <c r="AV122" s="350">
        <f t="shared" ca="1" si="13"/>
        <v>0</v>
      </c>
      <c r="AW122" s="360" t="str">
        <f t="shared" ca="1" si="14"/>
        <v>-</v>
      </c>
      <c r="AX122" s="206">
        <f ca="1">IF($AD122=2,IF('２個別表'!$BQ122=1,1,0),0)</f>
        <v>0</v>
      </c>
      <c r="AY122" s="189" t="str">
        <f t="shared" ca="1" si="15"/>
        <v/>
      </c>
      <c r="AZ122" s="368" t="str">
        <f ca="1">IF(AND($AD122=2,$AX122=1),'２個別表'!$BV122-('２個別表'!$BX122+'２個別表'!$CA122+'２個別表'!$CB122+'２個別表'!$CC122+'２個別表'!$CD122),"")</f>
        <v/>
      </c>
      <c r="BA122" s="206">
        <f ca="1">IF($AD122=2,IF('２個別表'!$BQ122&lt;&gt;1,1,0),0)</f>
        <v>0</v>
      </c>
      <c r="BB122" s="363">
        <f t="shared" ca="1" si="16"/>
        <v>0</v>
      </c>
      <c r="BC122" s="183" t="str">
        <f ca="1">IF(AND($AD122=2,$BA122=1),'２個別表'!$BR122,"")</f>
        <v/>
      </c>
      <c r="BD122" s="183" t="str">
        <f t="shared" ca="1" si="17"/>
        <v/>
      </c>
      <c r="BE122" s="183" t="str">
        <f ca="1">IF(AND($AD122=2,$BA122=1),'２個別表'!$BU122-('２個別表'!$BX122+'２個別表'!$CA122+'２個別表'!$CB122+'２個別表'!$CC122+'２個別表'!$CD122),"")</f>
        <v/>
      </c>
      <c r="BF122" s="183" t="str">
        <f ca="1">IF(AND($AD122=2,$BA122=1),'２個別表'!$CA122+'２個別表'!$CB122,"")</f>
        <v/>
      </c>
      <c r="BG122" s="365" t="str">
        <f ca="1">IF($BB122=1,IF(SUM('２個別表'!$BW122,'２個別表'!$CD122*0.5)&lt;='２個別表'!$BV122*0.5,"〇","×"),"")</f>
        <v/>
      </c>
      <c r="BH122" s="364">
        <f t="shared" ca="1" si="18"/>
        <v>0</v>
      </c>
      <c r="BI122" s="207" t="str">
        <f ca="1">IF($AD122=2,IF($AX122=1,IF('２個別表'!$AM122=23,"〇","×"),IF(OR('２個別表'!$AM122&lt;19,'２個別表'!$AM122&gt;23),"",IF($BH122&lt;='２個別表'!$BR122,"〇","×"))),"-")</f>
        <v>-</v>
      </c>
      <c r="BJ122" s="373" t="str">
        <f t="shared" ca="1" si="19"/>
        <v>-</v>
      </c>
      <c r="BK122" s="206">
        <f t="shared" ca="1" si="20"/>
        <v>0</v>
      </c>
      <c r="BL122" s="207" t="str">
        <f ca="1">IF($AD122=3,IF(1&lt;='２個別表'!$F122,IF('２個別表'!$U122=1,"〇","×"),""),"")</f>
        <v/>
      </c>
      <c r="BM122" s="185" t="str">
        <f ca="1">IF(AD122=3,IF(AND(OR('２個別表'!BD122="附帯施設",AND(1&lt;='２個別表'!AM122,'２個別表'!AM122&lt;=3)),'２個別表'!BK122&lt;&gt;"",'２個別表'!BL122&lt;&gt;""),1,IF(AND(OR('２個別表'!BD122="附帯施設",AND(1&lt;='２個別表'!AM122,'２個別表'!AM122&lt;=3)),OR('２個別表'!BK122="",'２個別表'!BL122="")),"×",0)),"")</f>
        <v/>
      </c>
      <c r="BN122" s="207" t="str">
        <f ca="1">IF($AD122=3,IF('２個別表'!$BV122&gt;=500000,"〇","×"),"")</f>
        <v/>
      </c>
      <c r="BO122" s="180" t="str">
        <f ca="1">IF(AD122=3,'２個別表'!BW122,"")</f>
        <v/>
      </c>
      <c r="BP122" s="180" t="str">
        <f ca="1">IF(AD122=3,IF(COUNTIF('２個別表'!$X$11:'２個別表'!X122,'２個別表'!X122)=1,BO122,SUMIF('２個別表'!$X$11:$X$239,'２個別表'!X122,$BO$11:$BO$239)),"")</f>
        <v/>
      </c>
      <c r="BQ122" s="189" t="str">
        <f t="shared" ca="1" si="31"/>
        <v/>
      </c>
      <c r="BR122" s="183" t="str">
        <f t="shared" ca="1" si="22"/>
        <v/>
      </c>
      <c r="BS122" s="427" t="str">
        <f ca="1">IF($AD122=3,'２個別表'!$BV122-('２個別表'!$BX122+'２個別表'!$CA122+'２個別表'!$CB122+'２個別表'!$CC122+'２個別表'!$CD122),"")</f>
        <v/>
      </c>
      <c r="BT122" s="430">
        <f t="shared" ca="1" si="32"/>
        <v>0</v>
      </c>
      <c r="BU122" s="424" t="str">
        <f t="shared" ca="1" si="23"/>
        <v/>
      </c>
    </row>
    <row r="123" spans="2:73" x14ac:dyDescent="0.15">
      <c r="B123" s="198">
        <f>'２個別表'!O123</f>
        <v>0</v>
      </c>
      <c r="C123" s="183" t="str">
        <f>'２個別表'!$P123</f>
        <v>石川県</v>
      </c>
      <c r="D123" s="183" t="str">
        <f ca="1">'２個別表'!$Q123</f>
        <v/>
      </c>
      <c r="E123" s="183" t="str">
        <f ca="1">'２個別表'!$R123</f>
        <v/>
      </c>
      <c r="F123" s="207" t="str">
        <f ca="1">'２個別表'!$U123</f>
        <v/>
      </c>
      <c r="G123" s="207" t="str">
        <f ca="1">IF($F123=1,IF(SUM(#REF!)=0,"×","〇"),"")</f>
        <v/>
      </c>
      <c r="H123" s="207" t="str">
        <f ca="1">IF('２個別表'!$U123=1,IF('２個別表'!$Y123=1,"〇","×"),IF(AND(2&lt;='２個別表'!$Y123,'２個別表'!$Y123&lt;=5),"〇","×"))</f>
        <v>×</v>
      </c>
      <c r="I123" s="207" t="str">
        <f t="shared" ca="1" si="28"/>
        <v>×</v>
      </c>
      <c r="J123" s="183" t="str">
        <f ca="1">'２個別表'!$X123</f>
        <v/>
      </c>
      <c r="K123" s="183">
        <f ca="1">'２個別表'!$AI123</f>
        <v>0</v>
      </c>
      <c r="L123" s="183" t="str">
        <f ca="1">IF('２個別表'!$AJ123=1,1,"")</f>
        <v/>
      </c>
      <c r="M123" s="183" t="str">
        <f ca="1">IF('２個別表'!$AJ123="","",IF('２個別表'!$AJ123=1,IF(OR('２個別表'!$AK123=1,'２個別表'!$AL123=1),"〇","×")))</f>
        <v/>
      </c>
      <c r="N123" s="180" t="str">
        <f ca="1">'２個別表'!AR123</f>
        <v/>
      </c>
      <c r="O123" s="196" t="str">
        <f ca="1">IF(1&lt;='２個別表'!$F123,IF(AND(1&lt;='２個別表'!$AM123,'２個別表'!$AM123&lt;=3),1,0),"")</f>
        <v/>
      </c>
      <c r="P123" s="207">
        <f ca="1">IF($O123=1,IF(AND('２個別表'!$BD123&lt;&gt;"",AND('２個別表'!$BG123&lt;&gt;1,'２個別表'!$BH123)),0,1),0)</f>
        <v>0</v>
      </c>
      <c r="Q123" s="196">
        <f ca="1">IF('２個別表'!$BD123&lt;&gt;"",1,0)</f>
        <v>0</v>
      </c>
      <c r="R123" s="196" t="str">
        <f ca="1">IF($Q123=1,IF('２個別表'!$BG123=1,1,0),"")</f>
        <v/>
      </c>
      <c r="S123" s="196" t="str">
        <f ca="1">IF($R123=1,IF('２個別表'!$BH123&lt;&gt;"","〇","×"),"")</f>
        <v/>
      </c>
      <c r="T123" s="196" t="str">
        <f t="shared" ca="1" si="2"/>
        <v/>
      </c>
      <c r="U123" s="340">
        <f ca="1">IF('２個別表'!$BF123&gt;0,'２個別表'!$BF123,0)</f>
        <v>0</v>
      </c>
      <c r="V123" s="196">
        <f ca="1">IF('２個別表'!$BH123&lt;&gt;"",1,0)</f>
        <v>0</v>
      </c>
      <c r="W123" s="182">
        <f ca="1">IF(AND($Q123=1,$V123=1),'２個別表'!$CD123,0)</f>
        <v>0</v>
      </c>
      <c r="X123" s="195">
        <f t="shared" ca="1" si="29"/>
        <v>0</v>
      </c>
      <c r="Y123" s="196" t="str">
        <f ca="1">IF(1&lt;='２個別表'!$F123,'２個別表'!$BT123,"")</f>
        <v/>
      </c>
      <c r="Z123" s="196">
        <f ca="1">IF(1&lt;='２個別表'!$F123,'２個別表'!$CE123,0)</f>
        <v>0</v>
      </c>
      <c r="AA123" s="196">
        <f ca="1">IF(OR(0&lt;'２個別表'!$BX123,0&lt;SUM('２個別表'!$CA123:$CB123)),1,0)</f>
        <v>1</v>
      </c>
      <c r="AB123" s="183">
        <f ca="1">IF(1&lt;='２個別表'!$F123,'２個別表'!$BV123,0)</f>
        <v>0</v>
      </c>
      <c r="AC123" s="183" t="str">
        <f ca="1">IF('２個別表'!$BV123&gt;0,IF(AND('２個別表'!$BT123=1,'２個別表'!$CE123="控除不可"),'２個別表'!$BV123,IF(AND('２個別表'!$BT123=1,'２個別表'!$CE123="80%控除対象"),ROUNDUP('２個別表'!$BV123*102/110,0),IF(AND('２個別表'!$BT123=1,'２個別表'!$CE123="全額控除"),ROUNDUP('２個別表'!$BV123*100/110,0),IF(OR('２個別表'!$BT123=2,'２個別表'!$BT123=3),'２個別表'!$BV123,'２個別表'!$BV123)))),"")</f>
        <v/>
      </c>
      <c r="AD123" s="197" t="str">
        <f ca="1">IF('２個別表'!$U123=1,3,IF(AND('２個別表'!$U123=2,AND(19&lt;='２個別表'!$AM123,'２個別表'!$AM123&lt;=23)),2,IF(AND('２個別表'!$U123=2,OR(AND(1&lt;='２個別表'!$AM123,'２個別表'!$AM123&lt;=18),AND(24&lt;='２個別表'!$AM123,'２個別表'!$AM123&lt;=25))),1,"判定不能")))</f>
        <v>判定不能</v>
      </c>
      <c r="AE123" s="206">
        <f t="shared" ca="1" si="4"/>
        <v>0</v>
      </c>
      <c r="AF123" s="180" t="str">
        <f t="shared" ca="1" si="5"/>
        <v/>
      </c>
      <c r="AG123" s="183" t="str">
        <f ca="1">IF(AND($AD123=1,$U123&gt;0,$V123=1),ROUNDDOWN($AC123*1/2-'２個別表'!$CD123*1/2,0),"")</f>
        <v/>
      </c>
      <c r="AH123" s="183" t="str">
        <f t="shared" ca="1" si="30"/>
        <v/>
      </c>
      <c r="AI123" s="208" t="str">
        <f ca="1">IF(AND($AD123=1,$Q123=1),IF($AB123&gt;0,'２個別表'!$BV123-'２個別表'!$BX123-'２個別表'!$CD123-'２個別表'!$CA123-'２個別表'!$CB123-'２個別表'!$CC123,0),"")</f>
        <v/>
      </c>
      <c r="AJ123" s="198">
        <f t="shared" ca="1" si="7"/>
        <v>0</v>
      </c>
      <c r="AK123" s="194" t="str">
        <f ca="1">IF($AD123=1,IF('２個別表'!$AO123=1,1,IF('２個別表'!AO123="","",)),"")</f>
        <v/>
      </c>
      <c r="AL123" s="183" t="str">
        <f ca="1">IF($AJ123=1,IF($AK123=1,'２個別表'!BS123,""),"")</f>
        <v/>
      </c>
      <c r="AM123" s="180" t="str">
        <f t="shared" ca="1" si="8"/>
        <v/>
      </c>
      <c r="AN123" s="199" t="str">
        <f ca="1">IF($AJ123=1,IF($AK123=1,ROUNDDOWN('２個別表'!$BV123-'２個別表'!$BX123-'２個別表'!$CA123-'２個別表'!$CB123-'２個別表'!$CC123-'２個別表'!$CD123,0),""),"")</f>
        <v/>
      </c>
      <c r="AO123" s="198">
        <f t="shared" ca="1" si="0"/>
        <v>0</v>
      </c>
      <c r="AP123" s="194">
        <f t="shared" ca="1" si="9"/>
        <v>0</v>
      </c>
      <c r="AQ123" s="194">
        <f t="shared" ca="1" si="10"/>
        <v>0</v>
      </c>
      <c r="AR123" s="189">
        <f ca="1">IF('２個別表'!$AA123=1,1,0)</f>
        <v>0</v>
      </c>
      <c r="AS123" s="180" t="str">
        <f t="shared" ca="1" si="11"/>
        <v/>
      </c>
      <c r="AT123" s="180" t="str">
        <f t="shared" ca="1" si="12"/>
        <v/>
      </c>
      <c r="AU123" s="208" t="str">
        <f ca="1">IF($AD123=1,IF($AQ123=1,ROUNDDOWN('２個別表'!$BV123-'２個別表'!$BX123-'２個別表'!$CA123-'２個別表'!$CB123-'２個別表'!$CC123-'２個別表'!$CD123,0),""),"")</f>
        <v/>
      </c>
      <c r="AV123" s="350">
        <f t="shared" ca="1" si="13"/>
        <v>0</v>
      </c>
      <c r="AW123" s="360" t="str">
        <f t="shared" ca="1" si="14"/>
        <v>-</v>
      </c>
      <c r="AX123" s="206">
        <f ca="1">IF($AD123=2,IF('２個別表'!$BQ123=1,1,0),0)</f>
        <v>0</v>
      </c>
      <c r="AY123" s="189" t="str">
        <f t="shared" ca="1" si="15"/>
        <v/>
      </c>
      <c r="AZ123" s="368" t="str">
        <f ca="1">IF(AND($AD123=2,$AX123=1),'２個別表'!$BV123-('２個別表'!$BX123+'２個別表'!$CA123+'２個別表'!$CB123+'２個別表'!$CC123+'２個別表'!$CD123),"")</f>
        <v/>
      </c>
      <c r="BA123" s="206">
        <f ca="1">IF($AD123=2,IF('２個別表'!$BQ123&lt;&gt;1,1,0),0)</f>
        <v>0</v>
      </c>
      <c r="BB123" s="363">
        <f t="shared" ca="1" si="16"/>
        <v>0</v>
      </c>
      <c r="BC123" s="183" t="str">
        <f ca="1">IF(AND($AD123=2,$BA123=1),'２個別表'!$BR123,"")</f>
        <v/>
      </c>
      <c r="BD123" s="183" t="str">
        <f t="shared" ca="1" si="17"/>
        <v/>
      </c>
      <c r="BE123" s="183" t="str">
        <f ca="1">IF(AND($AD123=2,$BA123=1),'２個別表'!$BU123-('２個別表'!$BX123+'２個別表'!$CA123+'２個別表'!$CB123+'２個別表'!$CC123+'２個別表'!$CD123),"")</f>
        <v/>
      </c>
      <c r="BF123" s="183" t="str">
        <f ca="1">IF(AND($AD123=2,$BA123=1),'２個別表'!$CA123+'２個別表'!$CB123,"")</f>
        <v/>
      </c>
      <c r="BG123" s="365" t="str">
        <f ca="1">IF($BB123=1,IF(SUM('２個別表'!$BW123,'２個別表'!$CD123*0.5)&lt;='２個別表'!$BV123*0.5,"〇","×"),"")</f>
        <v/>
      </c>
      <c r="BH123" s="364">
        <f t="shared" ca="1" si="18"/>
        <v>0</v>
      </c>
      <c r="BI123" s="207" t="str">
        <f ca="1">IF($AD123=2,IF($AX123=1,IF('２個別表'!$AM123=23,"〇","×"),IF(OR('２個別表'!$AM123&lt;19,'２個別表'!$AM123&gt;23),"",IF($BH123&lt;='２個別表'!$BR123,"〇","×"))),"-")</f>
        <v>-</v>
      </c>
      <c r="BJ123" s="373" t="str">
        <f t="shared" ca="1" si="19"/>
        <v>-</v>
      </c>
      <c r="BK123" s="206">
        <f t="shared" ca="1" si="20"/>
        <v>0</v>
      </c>
      <c r="BL123" s="207" t="str">
        <f ca="1">IF($AD123=3,IF(1&lt;='２個別表'!$F123,IF('２個別表'!$U123=1,"〇","×"),""),"")</f>
        <v/>
      </c>
      <c r="BM123" s="185" t="str">
        <f ca="1">IF(AD123=3,IF(AND(OR('２個別表'!BD123="附帯施設",AND(1&lt;='２個別表'!AM123,'２個別表'!AM123&lt;=3)),'２個別表'!BK123&lt;&gt;"",'２個別表'!BL123&lt;&gt;""),1,IF(AND(OR('２個別表'!BD123="附帯施設",AND(1&lt;='２個別表'!AM123,'２個別表'!AM123&lt;=3)),OR('２個別表'!BK123="",'２個別表'!BL123="")),"×",0)),"")</f>
        <v/>
      </c>
      <c r="BN123" s="207" t="str">
        <f ca="1">IF($AD123=3,IF('２個別表'!$BV123&gt;=500000,"〇","×"),"")</f>
        <v/>
      </c>
      <c r="BO123" s="180" t="str">
        <f ca="1">IF(AD123=3,'２個別表'!BW123,"")</f>
        <v/>
      </c>
      <c r="BP123" s="180" t="str">
        <f ca="1">IF(AD123=3,IF(COUNTIF('２個別表'!$X$11:'２個別表'!X123,'２個別表'!X123)=1,BO123,SUMIF('２個別表'!$X$11:$X$239,'２個別表'!X123,$BO$11:$BO$239)),"")</f>
        <v/>
      </c>
      <c r="BQ123" s="189" t="str">
        <f t="shared" ca="1" si="31"/>
        <v/>
      </c>
      <c r="BR123" s="183" t="str">
        <f t="shared" ca="1" si="22"/>
        <v/>
      </c>
      <c r="BS123" s="427" t="str">
        <f ca="1">IF($AD123=3,'２個別表'!$BV123-('２個別表'!$BX123+'２個別表'!$CA123+'２個別表'!$CB123+'２個別表'!$CC123+'２個別表'!$CD123),"")</f>
        <v/>
      </c>
      <c r="BT123" s="430">
        <f t="shared" ca="1" si="32"/>
        <v>0</v>
      </c>
      <c r="BU123" s="424" t="str">
        <f t="shared" ca="1" si="23"/>
        <v/>
      </c>
    </row>
    <row r="124" spans="2:73" x14ac:dyDescent="0.15">
      <c r="B124" s="198">
        <f>'２個別表'!O124</f>
        <v>0</v>
      </c>
      <c r="C124" s="183" t="str">
        <f>'２個別表'!$P124</f>
        <v>石川県</v>
      </c>
      <c r="D124" s="183" t="str">
        <f ca="1">'２個別表'!$Q124</f>
        <v/>
      </c>
      <c r="E124" s="183" t="str">
        <f ca="1">'２個別表'!$R124</f>
        <v/>
      </c>
      <c r="F124" s="207" t="str">
        <f ca="1">'２個別表'!$U124</f>
        <v/>
      </c>
      <c r="G124" s="207" t="str">
        <f ca="1">IF($F124=1,IF(SUM(#REF!)=0,"×","〇"),"")</f>
        <v/>
      </c>
      <c r="H124" s="207" t="str">
        <f ca="1">IF('２個別表'!$U124=1,IF('２個別表'!$Y124=1,"〇","×"),IF(AND(2&lt;='２個別表'!$Y124,'２個別表'!$Y124&lt;=5),"〇","×"))</f>
        <v>×</v>
      </c>
      <c r="I124" s="207" t="str">
        <f t="shared" ca="1" si="28"/>
        <v>×</v>
      </c>
      <c r="J124" s="183" t="str">
        <f ca="1">'２個別表'!$X124</f>
        <v/>
      </c>
      <c r="K124" s="183">
        <f ca="1">'２個別表'!$AI124</f>
        <v>0</v>
      </c>
      <c r="L124" s="183" t="str">
        <f ca="1">IF('２個別表'!$AJ124=1,1,"")</f>
        <v/>
      </c>
      <c r="M124" s="183" t="str">
        <f ca="1">IF('２個別表'!$AJ124="","",IF('２個別表'!$AJ124=1,IF(OR('２個別表'!$AK124=1,'２個別表'!$AL124=1),"〇","×")))</f>
        <v/>
      </c>
      <c r="N124" s="180" t="str">
        <f ca="1">'２個別表'!AR124</f>
        <v/>
      </c>
      <c r="O124" s="196" t="str">
        <f ca="1">IF(1&lt;='２個別表'!$F124,IF(AND(1&lt;='２個別表'!$AM124,'２個別表'!$AM124&lt;=3),1,0),"")</f>
        <v/>
      </c>
      <c r="P124" s="207">
        <f ca="1">IF($O124=1,IF(AND('２個別表'!$BD124&lt;&gt;"",AND('２個別表'!$BG124&lt;&gt;1,'２個別表'!$BH124)),0,1),0)</f>
        <v>0</v>
      </c>
      <c r="Q124" s="196">
        <f ca="1">IF('２個別表'!$BD124&lt;&gt;"",1,0)</f>
        <v>0</v>
      </c>
      <c r="R124" s="196" t="str">
        <f ca="1">IF($Q124=1,IF('２個別表'!$BG124=1,1,0),"")</f>
        <v/>
      </c>
      <c r="S124" s="196" t="str">
        <f ca="1">IF($R124=1,IF('２個別表'!$BH124&lt;&gt;"","〇","×"),"")</f>
        <v/>
      </c>
      <c r="T124" s="196" t="str">
        <f t="shared" ca="1" si="2"/>
        <v/>
      </c>
      <c r="U124" s="340">
        <f ca="1">IF('２個別表'!$BF124&gt;0,'２個別表'!$BF124,0)</f>
        <v>0</v>
      </c>
      <c r="V124" s="196">
        <f ca="1">IF('２個別表'!$BH124&lt;&gt;"",1,0)</f>
        <v>0</v>
      </c>
      <c r="W124" s="182">
        <f ca="1">IF(AND($Q124=1,$V124=1),'２個別表'!$CD124,0)</f>
        <v>0</v>
      </c>
      <c r="X124" s="195">
        <f t="shared" ca="1" si="29"/>
        <v>0</v>
      </c>
      <c r="Y124" s="196" t="str">
        <f ca="1">IF(1&lt;='２個別表'!$F124,'２個別表'!$BT124,"")</f>
        <v/>
      </c>
      <c r="Z124" s="196">
        <f ca="1">IF(1&lt;='２個別表'!$F124,'２個別表'!$CE124,0)</f>
        <v>0</v>
      </c>
      <c r="AA124" s="196">
        <f ca="1">IF(OR(0&lt;'２個別表'!$BX124,0&lt;SUM('２個別表'!$CA124:$CB124)),1,0)</f>
        <v>1</v>
      </c>
      <c r="AB124" s="183">
        <f ca="1">IF(1&lt;='２個別表'!$F124,'２個別表'!$BV124,0)</f>
        <v>0</v>
      </c>
      <c r="AC124" s="183" t="str">
        <f ca="1">IF('２個別表'!$BV124&gt;0,IF(AND('２個別表'!$BT124=1,'２個別表'!$CE124="控除不可"),'２個別表'!$BV124,IF(AND('２個別表'!$BT124=1,'２個別表'!$CE124="80%控除対象"),ROUNDUP('２個別表'!$BV124*102/110,0),IF(AND('２個別表'!$BT124=1,'２個別表'!$CE124="全額控除"),ROUNDUP('２個別表'!$BV124*100/110,0),IF(OR('２個別表'!$BT124=2,'２個別表'!$BT124=3),'２個別表'!$BV124,'２個別表'!$BV124)))),"")</f>
        <v/>
      </c>
      <c r="AD124" s="197" t="str">
        <f ca="1">IF('２個別表'!$U124=1,3,IF(AND('２個別表'!$U124=2,AND(19&lt;='２個別表'!$AM124,'２個別表'!$AM124&lt;=23)),2,IF(AND('２個別表'!$U124=2,OR(AND(1&lt;='２個別表'!$AM124,'２個別表'!$AM124&lt;=18),AND(24&lt;='２個別表'!$AM124,'２個別表'!$AM124&lt;=25))),1,"判定不能")))</f>
        <v>判定不能</v>
      </c>
      <c r="AE124" s="206">
        <f t="shared" ca="1" si="4"/>
        <v>0</v>
      </c>
      <c r="AF124" s="180" t="str">
        <f t="shared" ca="1" si="5"/>
        <v/>
      </c>
      <c r="AG124" s="183" t="str">
        <f ca="1">IF(AND($AD124=1,$U124&gt;0,$V124=1),ROUNDDOWN($AC124*1/2-'２個別表'!$CD124*1/2,0),"")</f>
        <v/>
      </c>
      <c r="AH124" s="183" t="str">
        <f t="shared" ca="1" si="30"/>
        <v/>
      </c>
      <c r="AI124" s="208" t="str">
        <f ca="1">IF(AND($AD124=1,$Q124=1),IF($AB124&gt;0,'２個別表'!$BV124-'２個別表'!$BX124-'２個別表'!$CD124-'２個別表'!$CA124-'２個別表'!$CB124-'２個別表'!$CC124,0),"")</f>
        <v/>
      </c>
      <c r="AJ124" s="198">
        <f t="shared" ca="1" si="7"/>
        <v>0</v>
      </c>
      <c r="AK124" s="194" t="str">
        <f ca="1">IF($AD124=1,IF('２個別表'!$AO124=1,1,IF('２個別表'!AO124="","",)),"")</f>
        <v/>
      </c>
      <c r="AL124" s="183" t="str">
        <f ca="1">IF($AJ124=1,IF($AK124=1,'２個別表'!BS124,""),"")</f>
        <v/>
      </c>
      <c r="AM124" s="180" t="str">
        <f t="shared" ca="1" si="8"/>
        <v/>
      </c>
      <c r="AN124" s="199" t="str">
        <f ca="1">IF($AJ124=1,IF($AK124=1,ROUNDDOWN('２個別表'!$BV124-'２個別表'!$BX124-'２個別表'!$CA124-'２個別表'!$CB124-'２個別表'!$CC124-'２個別表'!$CD124,0),""),"")</f>
        <v/>
      </c>
      <c r="AO124" s="198">
        <f t="shared" ca="1" si="0"/>
        <v>0</v>
      </c>
      <c r="AP124" s="194">
        <f t="shared" ca="1" si="9"/>
        <v>0</v>
      </c>
      <c r="AQ124" s="194">
        <f t="shared" ca="1" si="10"/>
        <v>0</v>
      </c>
      <c r="AR124" s="189">
        <f ca="1">IF('２個別表'!$AA124=1,1,0)</f>
        <v>0</v>
      </c>
      <c r="AS124" s="180" t="str">
        <f t="shared" ca="1" si="11"/>
        <v/>
      </c>
      <c r="AT124" s="180" t="str">
        <f t="shared" ca="1" si="12"/>
        <v/>
      </c>
      <c r="AU124" s="208" t="str">
        <f ca="1">IF($AD124=1,IF($AQ124=1,ROUNDDOWN('２個別表'!$BV124-'２個別表'!$BX124-'２個別表'!$CA124-'２個別表'!$CB124-'２個別表'!$CC124-'２個別表'!$CD124,0),""),"")</f>
        <v/>
      </c>
      <c r="AV124" s="350">
        <f t="shared" ca="1" si="13"/>
        <v>0</v>
      </c>
      <c r="AW124" s="360" t="str">
        <f t="shared" ca="1" si="14"/>
        <v>-</v>
      </c>
      <c r="AX124" s="206">
        <f ca="1">IF($AD124=2,IF('２個別表'!$BQ124=1,1,0),0)</f>
        <v>0</v>
      </c>
      <c r="AY124" s="189" t="str">
        <f t="shared" ca="1" si="15"/>
        <v/>
      </c>
      <c r="AZ124" s="368" t="str">
        <f ca="1">IF(AND($AD124=2,$AX124=1),'２個別表'!$BV124-('２個別表'!$BX124+'２個別表'!$CA124+'２個別表'!$CB124+'２個別表'!$CC124+'２個別表'!$CD124),"")</f>
        <v/>
      </c>
      <c r="BA124" s="206">
        <f ca="1">IF($AD124=2,IF('２個別表'!$BQ124&lt;&gt;1,1,0),0)</f>
        <v>0</v>
      </c>
      <c r="BB124" s="363">
        <f t="shared" ca="1" si="16"/>
        <v>0</v>
      </c>
      <c r="BC124" s="183" t="str">
        <f ca="1">IF(AND($AD124=2,$BA124=1),'２個別表'!$BR124,"")</f>
        <v/>
      </c>
      <c r="BD124" s="183" t="str">
        <f t="shared" ca="1" si="17"/>
        <v/>
      </c>
      <c r="BE124" s="183" t="str">
        <f ca="1">IF(AND($AD124=2,$BA124=1),'２個別表'!$BU124-('２個別表'!$BX124+'２個別表'!$CA124+'２個別表'!$CB124+'２個別表'!$CC124+'２個別表'!$CD124),"")</f>
        <v/>
      </c>
      <c r="BF124" s="183" t="str">
        <f ca="1">IF(AND($AD124=2,$BA124=1),'２個別表'!$CA124+'２個別表'!$CB124,"")</f>
        <v/>
      </c>
      <c r="BG124" s="365" t="str">
        <f ca="1">IF($BB124=1,IF(SUM('２個別表'!$BW124,'２個別表'!$CD124*0.5)&lt;='２個別表'!$BV124*0.5,"〇","×"),"")</f>
        <v/>
      </c>
      <c r="BH124" s="364">
        <f t="shared" ca="1" si="18"/>
        <v>0</v>
      </c>
      <c r="BI124" s="207" t="str">
        <f ca="1">IF($AD124=2,IF($AX124=1,IF('２個別表'!$AM124=23,"〇","×"),IF(OR('２個別表'!$AM124&lt;19,'２個別表'!$AM124&gt;23),"",IF($BH124&lt;='２個別表'!$BR124,"〇","×"))),"-")</f>
        <v>-</v>
      </c>
      <c r="BJ124" s="373" t="str">
        <f t="shared" ca="1" si="19"/>
        <v>-</v>
      </c>
      <c r="BK124" s="206">
        <f t="shared" ca="1" si="20"/>
        <v>0</v>
      </c>
      <c r="BL124" s="207" t="str">
        <f ca="1">IF($AD124=3,IF(1&lt;='２個別表'!$F124,IF('２個別表'!$U124=1,"〇","×"),""),"")</f>
        <v/>
      </c>
      <c r="BM124" s="185" t="str">
        <f ca="1">IF(AD124=3,IF(AND(OR('２個別表'!BD124="附帯施設",AND(1&lt;='２個別表'!AM124,'２個別表'!AM124&lt;=3)),'２個別表'!BK124&lt;&gt;"",'２個別表'!BL124&lt;&gt;""),1,IF(AND(OR('２個別表'!BD124="附帯施設",AND(1&lt;='２個別表'!AM124,'２個別表'!AM124&lt;=3)),OR('２個別表'!BK124="",'２個別表'!BL124="")),"×",0)),"")</f>
        <v/>
      </c>
      <c r="BN124" s="207" t="str">
        <f ca="1">IF($AD124=3,IF('２個別表'!$BV124&gt;=500000,"〇","×"),"")</f>
        <v/>
      </c>
      <c r="BO124" s="180" t="str">
        <f ca="1">IF(AD124=3,'２個別表'!BW124,"")</f>
        <v/>
      </c>
      <c r="BP124" s="180" t="str">
        <f ca="1">IF(AD124=3,IF(COUNTIF('２個別表'!$X$11:'２個別表'!X124,'２個別表'!X124)=1,BO124,SUMIF('２個別表'!$X$11:$X$239,'２個別表'!X124,$BO$11:$BO$239)),"")</f>
        <v/>
      </c>
      <c r="BQ124" s="189" t="str">
        <f t="shared" ca="1" si="31"/>
        <v/>
      </c>
      <c r="BR124" s="183" t="str">
        <f t="shared" ca="1" si="22"/>
        <v/>
      </c>
      <c r="BS124" s="427" t="str">
        <f ca="1">IF($AD124=3,'２個別表'!$BV124-('２個別表'!$BX124+'２個別表'!$CA124+'２個別表'!$CB124+'２個別表'!$CC124+'２個別表'!$CD124),"")</f>
        <v/>
      </c>
      <c r="BT124" s="430">
        <f t="shared" ca="1" si="32"/>
        <v>0</v>
      </c>
      <c r="BU124" s="424" t="str">
        <f t="shared" ca="1" si="23"/>
        <v/>
      </c>
    </row>
    <row r="125" spans="2:73" x14ac:dyDescent="0.15">
      <c r="B125" s="198">
        <f>'２個別表'!O125</f>
        <v>0</v>
      </c>
      <c r="C125" s="183" t="str">
        <f>'２個別表'!$P125</f>
        <v>石川県</v>
      </c>
      <c r="D125" s="183" t="str">
        <f ca="1">'２個別表'!$Q125</f>
        <v/>
      </c>
      <c r="E125" s="183" t="str">
        <f ca="1">'２個別表'!$R125</f>
        <v/>
      </c>
      <c r="F125" s="207" t="str">
        <f ca="1">'２個別表'!$U125</f>
        <v/>
      </c>
      <c r="G125" s="207" t="str">
        <f ca="1">IF($F125=1,IF(SUM(#REF!)=0,"×","〇"),"")</f>
        <v/>
      </c>
      <c r="H125" s="207" t="str">
        <f ca="1">IF('２個別表'!$U125=1,IF('２個別表'!$Y125=1,"〇","×"),IF(AND(2&lt;='２個別表'!$Y125,'２個別表'!$Y125&lt;=5),"〇","×"))</f>
        <v>×</v>
      </c>
      <c r="I125" s="207" t="str">
        <f t="shared" ca="1" si="28"/>
        <v>×</v>
      </c>
      <c r="J125" s="183" t="str">
        <f ca="1">'２個別表'!$X125</f>
        <v/>
      </c>
      <c r="K125" s="183">
        <f ca="1">'２個別表'!$AI125</f>
        <v>0</v>
      </c>
      <c r="L125" s="183" t="str">
        <f ca="1">IF('２個別表'!$AJ125=1,1,"")</f>
        <v/>
      </c>
      <c r="M125" s="183" t="str">
        <f ca="1">IF('２個別表'!$AJ125="","",IF('２個別表'!$AJ125=1,IF(OR('２個別表'!$AK125=1,'２個別表'!$AL125=1),"〇","×")))</f>
        <v/>
      </c>
      <c r="N125" s="180" t="str">
        <f ca="1">'２個別表'!AR125</f>
        <v/>
      </c>
      <c r="O125" s="196" t="str">
        <f ca="1">IF(1&lt;='２個別表'!$F125,IF(AND(1&lt;='２個別表'!$AM125,'２個別表'!$AM125&lt;=3),1,0),"")</f>
        <v/>
      </c>
      <c r="P125" s="207">
        <f ca="1">IF($O125=1,IF(AND('２個別表'!$BD125&lt;&gt;"",AND('２個別表'!$BG125&lt;&gt;1,'２個別表'!$BH125)),0,1),0)</f>
        <v>0</v>
      </c>
      <c r="Q125" s="196">
        <f ca="1">IF('２個別表'!$BD125&lt;&gt;"",1,0)</f>
        <v>0</v>
      </c>
      <c r="R125" s="196" t="str">
        <f ca="1">IF($Q125=1,IF('２個別表'!$BG125=1,1,0),"")</f>
        <v/>
      </c>
      <c r="S125" s="196" t="str">
        <f ca="1">IF($R125=1,IF('２個別表'!$BH125&lt;&gt;"","〇","×"),"")</f>
        <v/>
      </c>
      <c r="T125" s="196" t="str">
        <f t="shared" ca="1" si="2"/>
        <v/>
      </c>
      <c r="U125" s="340">
        <f ca="1">IF('２個別表'!$BF125&gt;0,'２個別表'!$BF125,0)</f>
        <v>0</v>
      </c>
      <c r="V125" s="196">
        <f ca="1">IF('２個別表'!$BH125&lt;&gt;"",1,0)</f>
        <v>0</v>
      </c>
      <c r="W125" s="182">
        <f ca="1">IF(AND($Q125=1,$V125=1),'２個別表'!$CD125,0)</f>
        <v>0</v>
      </c>
      <c r="X125" s="195">
        <f t="shared" ca="1" si="29"/>
        <v>0</v>
      </c>
      <c r="Y125" s="196" t="str">
        <f ca="1">IF(1&lt;='２個別表'!$F125,'２個別表'!$BT125,"")</f>
        <v/>
      </c>
      <c r="Z125" s="196">
        <f ca="1">IF(1&lt;='２個別表'!$F125,'２個別表'!$CE125,0)</f>
        <v>0</v>
      </c>
      <c r="AA125" s="196">
        <f ca="1">IF(OR(0&lt;'２個別表'!$BX125,0&lt;SUM('２個別表'!$CA125:$CB125)),1,0)</f>
        <v>1</v>
      </c>
      <c r="AB125" s="183">
        <f ca="1">IF(1&lt;='２個別表'!$F125,'２個別表'!$BV125,0)</f>
        <v>0</v>
      </c>
      <c r="AC125" s="183" t="str">
        <f ca="1">IF('２個別表'!$BV125&gt;0,IF(AND('２個別表'!$BT125=1,'２個別表'!$CE125="控除不可"),'２個別表'!$BV125,IF(AND('２個別表'!$BT125=1,'２個別表'!$CE125="80%控除対象"),ROUNDUP('２個別表'!$BV125*102/110,0),IF(AND('２個別表'!$BT125=1,'２個別表'!$CE125="全額控除"),ROUNDUP('２個別表'!$BV125*100/110,0),IF(OR('２個別表'!$BT125=2,'２個別表'!$BT125=3),'２個別表'!$BV125,'２個別表'!$BV125)))),"")</f>
        <v/>
      </c>
      <c r="AD125" s="197" t="str">
        <f ca="1">IF('２個別表'!$U125=1,3,IF(AND('２個別表'!$U125=2,AND(19&lt;='２個別表'!$AM125,'２個別表'!$AM125&lt;=23)),2,IF(AND('２個別表'!$U125=2,OR(AND(1&lt;='２個別表'!$AM125,'２個別表'!$AM125&lt;=18),AND(24&lt;='２個別表'!$AM125,'２個別表'!$AM125&lt;=25))),1,"判定不能")))</f>
        <v>判定不能</v>
      </c>
      <c r="AE125" s="206">
        <f t="shared" ca="1" si="4"/>
        <v>0</v>
      </c>
      <c r="AF125" s="180" t="str">
        <f t="shared" ca="1" si="5"/>
        <v/>
      </c>
      <c r="AG125" s="183" t="str">
        <f ca="1">IF(AND($AD125=1,$U125&gt;0,$V125=1),ROUNDDOWN($AC125*1/2-'２個別表'!$CD125*1/2,0),"")</f>
        <v/>
      </c>
      <c r="AH125" s="183" t="str">
        <f t="shared" ca="1" si="30"/>
        <v/>
      </c>
      <c r="AI125" s="208" t="str">
        <f ca="1">IF(AND($AD125=1,$Q125=1),IF($AB125&gt;0,'２個別表'!$BV125-'２個別表'!$BX125-'２個別表'!$CD125-'２個別表'!$CA125-'２個別表'!$CB125-'２個別表'!$CC125,0),"")</f>
        <v/>
      </c>
      <c r="AJ125" s="198">
        <f t="shared" ca="1" si="7"/>
        <v>0</v>
      </c>
      <c r="AK125" s="194" t="str">
        <f ca="1">IF($AD125=1,IF('２個別表'!$AO125=1,1,IF('２個別表'!AO125="","",)),"")</f>
        <v/>
      </c>
      <c r="AL125" s="183" t="str">
        <f ca="1">IF($AJ125=1,IF($AK125=1,'２個別表'!BS125,""),"")</f>
        <v/>
      </c>
      <c r="AM125" s="180" t="str">
        <f t="shared" ca="1" si="8"/>
        <v/>
      </c>
      <c r="AN125" s="199" t="str">
        <f ca="1">IF($AJ125=1,IF($AK125=1,ROUNDDOWN('２個別表'!$BV125-'２個別表'!$BX125-'２個別表'!$CA125-'２個別表'!$CB125-'２個別表'!$CC125-'２個別表'!$CD125,0),""),"")</f>
        <v/>
      </c>
      <c r="AO125" s="198">
        <f t="shared" ca="1" si="0"/>
        <v>0</v>
      </c>
      <c r="AP125" s="194">
        <f t="shared" ca="1" si="9"/>
        <v>0</v>
      </c>
      <c r="AQ125" s="194">
        <f t="shared" ca="1" si="10"/>
        <v>0</v>
      </c>
      <c r="AR125" s="189">
        <f ca="1">IF('２個別表'!$AA125=1,1,0)</f>
        <v>0</v>
      </c>
      <c r="AS125" s="180" t="str">
        <f t="shared" ca="1" si="11"/>
        <v/>
      </c>
      <c r="AT125" s="180" t="str">
        <f t="shared" ca="1" si="12"/>
        <v/>
      </c>
      <c r="AU125" s="208" t="str">
        <f ca="1">IF($AD125=1,IF($AQ125=1,ROUNDDOWN('２個別表'!$BV125-'２個別表'!$BX125-'２個別表'!$CA125-'２個別表'!$CB125-'２個別表'!$CC125-'２個別表'!$CD125,0),""),"")</f>
        <v/>
      </c>
      <c r="AV125" s="350">
        <f t="shared" ca="1" si="13"/>
        <v>0</v>
      </c>
      <c r="AW125" s="360" t="str">
        <f t="shared" ca="1" si="14"/>
        <v>-</v>
      </c>
      <c r="AX125" s="206">
        <f ca="1">IF($AD125=2,IF('２個別表'!$BQ125=1,1,0),0)</f>
        <v>0</v>
      </c>
      <c r="AY125" s="189" t="str">
        <f t="shared" ca="1" si="15"/>
        <v/>
      </c>
      <c r="AZ125" s="368" t="str">
        <f ca="1">IF(AND($AD125=2,$AX125=1),'２個別表'!$BV125-('２個別表'!$BX125+'２個別表'!$CA125+'２個別表'!$CB125+'２個別表'!$CC125+'２個別表'!$CD125),"")</f>
        <v/>
      </c>
      <c r="BA125" s="206">
        <f ca="1">IF($AD125=2,IF('２個別表'!$BQ125&lt;&gt;1,1,0),0)</f>
        <v>0</v>
      </c>
      <c r="BB125" s="363">
        <f t="shared" ca="1" si="16"/>
        <v>0</v>
      </c>
      <c r="BC125" s="183" t="str">
        <f ca="1">IF(AND($AD125=2,$BA125=1),'２個別表'!$BR125,"")</f>
        <v/>
      </c>
      <c r="BD125" s="183" t="str">
        <f t="shared" ca="1" si="17"/>
        <v/>
      </c>
      <c r="BE125" s="183" t="str">
        <f ca="1">IF(AND($AD125=2,$BA125=1),'２個別表'!$BU125-('２個別表'!$BX125+'２個別表'!$CA125+'２個別表'!$CB125+'２個別表'!$CC125+'２個別表'!$CD125),"")</f>
        <v/>
      </c>
      <c r="BF125" s="183" t="str">
        <f ca="1">IF(AND($AD125=2,$BA125=1),'２個別表'!$CA125+'２個別表'!$CB125,"")</f>
        <v/>
      </c>
      <c r="BG125" s="365" t="str">
        <f ca="1">IF($BB125=1,IF(SUM('２個別表'!$BW125,'２個別表'!$CD125*0.5)&lt;='２個別表'!$BV125*0.5,"〇","×"),"")</f>
        <v/>
      </c>
      <c r="BH125" s="364">
        <f t="shared" ca="1" si="18"/>
        <v>0</v>
      </c>
      <c r="BI125" s="207" t="str">
        <f ca="1">IF($AD125=2,IF($AX125=1,IF('２個別表'!$AM125=23,"〇","×"),IF(OR('２個別表'!$AM125&lt;19,'２個別表'!$AM125&gt;23),"",IF($BH125&lt;='２個別表'!$BR125,"〇","×"))),"-")</f>
        <v>-</v>
      </c>
      <c r="BJ125" s="373" t="str">
        <f t="shared" ca="1" si="19"/>
        <v>-</v>
      </c>
      <c r="BK125" s="206">
        <f t="shared" ca="1" si="20"/>
        <v>0</v>
      </c>
      <c r="BL125" s="207" t="str">
        <f ca="1">IF($AD125=3,IF(1&lt;='２個別表'!$F125,IF('２個別表'!$U125=1,"〇","×"),""),"")</f>
        <v/>
      </c>
      <c r="BM125" s="185" t="str">
        <f ca="1">IF(AD125=3,IF(AND(OR('２個別表'!BD125="附帯施設",AND(1&lt;='２個別表'!AM125,'２個別表'!AM125&lt;=3)),'２個別表'!BK125&lt;&gt;"",'２個別表'!BL125&lt;&gt;""),1,IF(AND(OR('２個別表'!BD125="附帯施設",AND(1&lt;='２個別表'!AM125,'２個別表'!AM125&lt;=3)),OR('２個別表'!BK125="",'２個別表'!BL125="")),"×",0)),"")</f>
        <v/>
      </c>
      <c r="BN125" s="207" t="str">
        <f ca="1">IF($AD125=3,IF('２個別表'!$BV125&gt;=500000,"〇","×"),"")</f>
        <v/>
      </c>
      <c r="BO125" s="180" t="str">
        <f ca="1">IF(AD125=3,'２個別表'!BW125,"")</f>
        <v/>
      </c>
      <c r="BP125" s="180" t="str">
        <f ca="1">IF(AD125=3,IF(COUNTIF('２個別表'!$X$11:'２個別表'!X125,'２個別表'!X125)=1,BO125,SUMIF('２個別表'!$X$11:$X$239,'２個別表'!X125,$BO$11:$BO$239)),"")</f>
        <v/>
      </c>
      <c r="BQ125" s="189" t="str">
        <f t="shared" ca="1" si="31"/>
        <v/>
      </c>
      <c r="BR125" s="183" t="str">
        <f t="shared" ca="1" si="22"/>
        <v/>
      </c>
      <c r="BS125" s="427" t="str">
        <f ca="1">IF($AD125=3,'２個別表'!$BV125-('２個別表'!$BX125+'２個別表'!$CA125+'２個別表'!$CB125+'２個別表'!$CC125+'２個別表'!$CD125),"")</f>
        <v/>
      </c>
      <c r="BT125" s="430">
        <f t="shared" ca="1" si="32"/>
        <v>0</v>
      </c>
      <c r="BU125" s="424" t="str">
        <f t="shared" ca="1" si="23"/>
        <v/>
      </c>
    </row>
    <row r="126" spans="2:73" x14ac:dyDescent="0.15">
      <c r="B126" s="198">
        <f>'２個別表'!O126</f>
        <v>0</v>
      </c>
      <c r="C126" s="183" t="str">
        <f>'２個別表'!$P126</f>
        <v>石川県</v>
      </c>
      <c r="D126" s="183" t="str">
        <f ca="1">'２個別表'!$Q126</f>
        <v/>
      </c>
      <c r="E126" s="183" t="str">
        <f ca="1">'２個別表'!$R126</f>
        <v/>
      </c>
      <c r="F126" s="207" t="str">
        <f ca="1">'２個別表'!$U126</f>
        <v/>
      </c>
      <c r="G126" s="207" t="str">
        <f ca="1">IF($F126=1,IF(SUM(#REF!)=0,"×","〇"),"")</f>
        <v/>
      </c>
      <c r="H126" s="207" t="str">
        <f ca="1">IF('２個別表'!$U126=1,IF('２個別表'!$Y126=1,"〇","×"),IF(AND(2&lt;='２個別表'!$Y126,'２個別表'!$Y126&lt;=5),"〇","×"))</f>
        <v>×</v>
      </c>
      <c r="I126" s="207" t="str">
        <f t="shared" ca="1" si="28"/>
        <v>×</v>
      </c>
      <c r="J126" s="183" t="str">
        <f ca="1">'２個別表'!$X126</f>
        <v/>
      </c>
      <c r="K126" s="183">
        <f ca="1">'２個別表'!$AI126</f>
        <v>0</v>
      </c>
      <c r="L126" s="183" t="str">
        <f ca="1">IF('２個別表'!$AJ126=1,1,"")</f>
        <v/>
      </c>
      <c r="M126" s="183" t="str">
        <f ca="1">IF('２個別表'!$AJ126="","",IF('２個別表'!$AJ126=1,IF(OR('２個別表'!$AK126=1,'２個別表'!$AL126=1),"〇","×")))</f>
        <v/>
      </c>
      <c r="N126" s="180" t="str">
        <f ca="1">'２個別表'!AR126</f>
        <v/>
      </c>
      <c r="O126" s="196" t="str">
        <f ca="1">IF(1&lt;='２個別表'!$F126,IF(AND(1&lt;='２個別表'!$AM126,'２個別表'!$AM126&lt;=3),1,0),"")</f>
        <v/>
      </c>
      <c r="P126" s="207">
        <f ca="1">IF($O126=1,IF(AND('２個別表'!$BD126&lt;&gt;"",AND('２個別表'!$BG126&lt;&gt;1,'２個別表'!$BH126)),0,1),0)</f>
        <v>0</v>
      </c>
      <c r="Q126" s="196">
        <f ca="1">IF('２個別表'!$BD126&lt;&gt;"",1,0)</f>
        <v>0</v>
      </c>
      <c r="R126" s="196" t="str">
        <f ca="1">IF($Q126=1,IF('２個別表'!$BG126=1,1,0),"")</f>
        <v/>
      </c>
      <c r="S126" s="196" t="str">
        <f ca="1">IF($R126=1,IF('２個別表'!$BH126&lt;&gt;"","〇","×"),"")</f>
        <v/>
      </c>
      <c r="T126" s="196" t="str">
        <f t="shared" ca="1" si="2"/>
        <v/>
      </c>
      <c r="U126" s="340">
        <f ca="1">IF('２個別表'!$BF126&gt;0,'２個別表'!$BF126,0)</f>
        <v>0</v>
      </c>
      <c r="V126" s="196">
        <f ca="1">IF('２個別表'!$BH126&lt;&gt;"",1,0)</f>
        <v>0</v>
      </c>
      <c r="W126" s="182">
        <f ca="1">IF(AND($Q126=1,$V126=1),'２個別表'!$CD126,0)</f>
        <v>0</v>
      </c>
      <c r="X126" s="195">
        <f t="shared" ca="1" si="29"/>
        <v>0</v>
      </c>
      <c r="Y126" s="196" t="str">
        <f ca="1">IF(1&lt;='２個別表'!$F126,'２個別表'!$BT126,"")</f>
        <v/>
      </c>
      <c r="Z126" s="196">
        <f ca="1">IF(1&lt;='２個別表'!$F126,'２個別表'!$CE126,0)</f>
        <v>0</v>
      </c>
      <c r="AA126" s="196">
        <f ca="1">IF(OR(0&lt;'２個別表'!$BX126,0&lt;SUM('２個別表'!$CA126:$CB126)),1,0)</f>
        <v>1</v>
      </c>
      <c r="AB126" s="183">
        <f ca="1">IF(1&lt;='２個別表'!$F126,'２個別表'!$BV126,0)</f>
        <v>0</v>
      </c>
      <c r="AC126" s="183" t="str">
        <f ca="1">IF('２個別表'!$BV126&gt;0,IF(AND('２個別表'!$BT126=1,'２個別表'!$CE126="控除不可"),'２個別表'!$BV126,IF(AND('２個別表'!$BT126=1,'２個別表'!$CE126="80%控除対象"),ROUNDUP('２個別表'!$BV126*102/110,0),IF(AND('２個別表'!$BT126=1,'２個別表'!$CE126="全額控除"),ROUNDUP('２個別表'!$BV126*100/110,0),IF(OR('２個別表'!$BT126=2,'２個別表'!$BT126=3),'２個別表'!$BV126,'２個別表'!$BV126)))),"")</f>
        <v/>
      </c>
      <c r="AD126" s="197" t="str">
        <f ca="1">IF('２個別表'!$U126=1,3,IF(AND('２個別表'!$U126=2,AND(19&lt;='２個別表'!$AM126,'２個別表'!$AM126&lt;=23)),2,IF(AND('２個別表'!$U126=2,OR(AND(1&lt;='２個別表'!$AM126,'２個別表'!$AM126&lt;=18),AND(24&lt;='２個別表'!$AM126,'２個別表'!$AM126&lt;=25))),1,"判定不能")))</f>
        <v>判定不能</v>
      </c>
      <c r="AE126" s="206">
        <f t="shared" ca="1" si="4"/>
        <v>0</v>
      </c>
      <c r="AF126" s="180" t="str">
        <f t="shared" ca="1" si="5"/>
        <v/>
      </c>
      <c r="AG126" s="183" t="str">
        <f ca="1">IF(AND($AD126=1,$U126&gt;0,$V126=1),ROUNDDOWN($AC126*1/2-'２個別表'!$CD126*1/2,0),"")</f>
        <v/>
      </c>
      <c r="AH126" s="183" t="str">
        <f t="shared" ca="1" si="30"/>
        <v/>
      </c>
      <c r="AI126" s="208" t="str">
        <f ca="1">IF(AND($AD126=1,$Q126=1),IF($AB126&gt;0,'２個別表'!$BV126-'２個別表'!$BX126-'２個別表'!$CD126-'２個別表'!$CA126-'２個別表'!$CB126-'２個別表'!$CC126,0),"")</f>
        <v/>
      </c>
      <c r="AJ126" s="198">
        <f t="shared" ca="1" si="7"/>
        <v>0</v>
      </c>
      <c r="AK126" s="194" t="str">
        <f ca="1">IF($AD126=1,IF('２個別表'!$AO126=1,1,IF('２個別表'!AO126="","",)),"")</f>
        <v/>
      </c>
      <c r="AL126" s="183" t="str">
        <f ca="1">IF($AJ126=1,IF($AK126=1,'２個別表'!BS126,""),"")</f>
        <v/>
      </c>
      <c r="AM126" s="180" t="str">
        <f t="shared" ca="1" si="8"/>
        <v/>
      </c>
      <c r="AN126" s="199" t="str">
        <f ca="1">IF($AJ126=1,IF($AK126=1,ROUNDDOWN('２個別表'!$BV126-'２個別表'!$BX126-'２個別表'!$CA126-'２個別表'!$CB126-'２個別表'!$CC126-'２個別表'!$CD126,0),""),"")</f>
        <v/>
      </c>
      <c r="AO126" s="198">
        <f t="shared" ca="1" si="0"/>
        <v>0</v>
      </c>
      <c r="AP126" s="194">
        <f t="shared" ca="1" si="9"/>
        <v>0</v>
      </c>
      <c r="AQ126" s="194">
        <f t="shared" ca="1" si="10"/>
        <v>0</v>
      </c>
      <c r="AR126" s="189">
        <f ca="1">IF('２個別表'!$AA126=1,1,0)</f>
        <v>0</v>
      </c>
      <c r="AS126" s="180" t="str">
        <f t="shared" ca="1" si="11"/>
        <v/>
      </c>
      <c r="AT126" s="180" t="str">
        <f t="shared" ca="1" si="12"/>
        <v/>
      </c>
      <c r="AU126" s="208" t="str">
        <f ca="1">IF($AD126=1,IF($AQ126=1,ROUNDDOWN('２個別表'!$BV126-'２個別表'!$BX126-'２個別表'!$CA126-'２個別表'!$CB126-'２個別表'!$CC126-'２個別表'!$CD126,0),""),"")</f>
        <v/>
      </c>
      <c r="AV126" s="350">
        <f t="shared" ca="1" si="13"/>
        <v>0</v>
      </c>
      <c r="AW126" s="360" t="str">
        <f t="shared" ca="1" si="14"/>
        <v>-</v>
      </c>
      <c r="AX126" s="206">
        <f ca="1">IF($AD126=2,IF('２個別表'!$BQ126=1,1,0),0)</f>
        <v>0</v>
      </c>
      <c r="AY126" s="189" t="str">
        <f t="shared" ca="1" si="15"/>
        <v/>
      </c>
      <c r="AZ126" s="368" t="str">
        <f ca="1">IF(AND($AD126=2,$AX126=1),'２個別表'!$BV126-('２個別表'!$BX126+'２個別表'!$CA126+'２個別表'!$CB126+'２個別表'!$CC126+'２個別表'!$CD126),"")</f>
        <v/>
      </c>
      <c r="BA126" s="206">
        <f ca="1">IF($AD126=2,IF('２個別表'!$BQ126&lt;&gt;1,1,0),0)</f>
        <v>0</v>
      </c>
      <c r="BB126" s="363">
        <f t="shared" ca="1" si="16"/>
        <v>0</v>
      </c>
      <c r="BC126" s="183" t="str">
        <f ca="1">IF(AND($AD126=2,$BA126=1),'２個別表'!$BR126,"")</f>
        <v/>
      </c>
      <c r="BD126" s="183" t="str">
        <f t="shared" ca="1" si="17"/>
        <v/>
      </c>
      <c r="BE126" s="183" t="str">
        <f ca="1">IF(AND($AD126=2,$BA126=1),'２個別表'!$BU126-('２個別表'!$BX126+'２個別表'!$CA126+'２個別表'!$CB126+'２個別表'!$CC126+'２個別表'!$CD126),"")</f>
        <v/>
      </c>
      <c r="BF126" s="183" t="str">
        <f ca="1">IF(AND($AD126=2,$BA126=1),'２個別表'!$CA126+'２個別表'!$CB126,"")</f>
        <v/>
      </c>
      <c r="BG126" s="365" t="str">
        <f ca="1">IF($BB126=1,IF(SUM('２個別表'!$BW126,'２個別表'!$CD126*0.5)&lt;='２個別表'!$BV126*0.5,"〇","×"),"")</f>
        <v/>
      </c>
      <c r="BH126" s="364">
        <f t="shared" ca="1" si="18"/>
        <v>0</v>
      </c>
      <c r="BI126" s="207" t="str">
        <f ca="1">IF($AD126=2,IF($AX126=1,IF('２個別表'!$AM126=23,"〇","×"),IF(OR('２個別表'!$AM126&lt;19,'２個別表'!$AM126&gt;23),"",IF($BH126&lt;='２個別表'!$BR126,"〇","×"))),"-")</f>
        <v>-</v>
      </c>
      <c r="BJ126" s="373" t="str">
        <f t="shared" ca="1" si="19"/>
        <v>-</v>
      </c>
      <c r="BK126" s="206">
        <f t="shared" ca="1" si="20"/>
        <v>0</v>
      </c>
      <c r="BL126" s="207" t="str">
        <f ca="1">IF($AD126=3,IF(1&lt;='２個別表'!$F126,IF('２個別表'!$U126=1,"〇","×"),""),"")</f>
        <v/>
      </c>
      <c r="BM126" s="185" t="str">
        <f ca="1">IF(AD126=3,IF(AND(OR('２個別表'!BD126="附帯施設",AND(1&lt;='２個別表'!AM126,'２個別表'!AM126&lt;=3)),'２個別表'!BK126&lt;&gt;"",'２個別表'!BL126&lt;&gt;""),1,IF(AND(OR('２個別表'!BD126="附帯施設",AND(1&lt;='２個別表'!AM126,'２個別表'!AM126&lt;=3)),OR('２個別表'!BK126="",'２個別表'!BL126="")),"×",0)),"")</f>
        <v/>
      </c>
      <c r="BN126" s="207" t="str">
        <f ca="1">IF($AD126=3,IF('２個別表'!$BV126&gt;=500000,"〇","×"),"")</f>
        <v/>
      </c>
      <c r="BO126" s="180" t="str">
        <f ca="1">IF(AD126=3,'２個別表'!BW126,"")</f>
        <v/>
      </c>
      <c r="BP126" s="180" t="str">
        <f ca="1">IF(AD126=3,IF(COUNTIF('２個別表'!$X$11:'２個別表'!X126,'２個別表'!X126)=1,BO126,SUMIF('２個別表'!$X$11:$X$239,'２個別表'!X126,$BO$11:$BO$239)),"")</f>
        <v/>
      </c>
      <c r="BQ126" s="189" t="str">
        <f t="shared" ca="1" si="31"/>
        <v/>
      </c>
      <c r="BR126" s="183" t="str">
        <f t="shared" ca="1" si="22"/>
        <v/>
      </c>
      <c r="BS126" s="427" t="str">
        <f ca="1">IF($AD126=3,'２個別表'!$BV126-('２個別表'!$BX126+'２個別表'!$CA126+'２個別表'!$CB126+'２個別表'!$CC126+'２個別表'!$CD126),"")</f>
        <v/>
      </c>
      <c r="BT126" s="430">
        <f t="shared" ca="1" si="32"/>
        <v>0</v>
      </c>
      <c r="BU126" s="424" t="str">
        <f t="shared" ca="1" si="23"/>
        <v/>
      </c>
    </row>
    <row r="127" spans="2:73" x14ac:dyDescent="0.15">
      <c r="B127" s="198">
        <f>'２個別表'!O127</f>
        <v>0</v>
      </c>
      <c r="C127" s="183" t="str">
        <f>'２個別表'!$P127</f>
        <v>石川県</v>
      </c>
      <c r="D127" s="183" t="str">
        <f ca="1">'２個別表'!$Q127</f>
        <v/>
      </c>
      <c r="E127" s="183" t="str">
        <f ca="1">'２個別表'!$R127</f>
        <v/>
      </c>
      <c r="F127" s="207" t="str">
        <f ca="1">'２個別表'!$U127</f>
        <v/>
      </c>
      <c r="G127" s="207" t="str">
        <f ca="1">IF($F127=1,IF(SUM(#REF!)=0,"×","〇"),"")</f>
        <v/>
      </c>
      <c r="H127" s="207" t="str">
        <f ca="1">IF('２個別表'!$U127=1,IF('２個別表'!$Y127=1,"〇","×"),IF(AND(2&lt;='２個別表'!$Y127,'２個別表'!$Y127&lt;=5),"〇","×"))</f>
        <v>×</v>
      </c>
      <c r="I127" s="207" t="str">
        <f t="shared" ca="1" si="28"/>
        <v>×</v>
      </c>
      <c r="J127" s="183" t="str">
        <f ca="1">'２個別表'!$X127</f>
        <v/>
      </c>
      <c r="K127" s="183">
        <f ca="1">'２個別表'!$AI127</f>
        <v>0</v>
      </c>
      <c r="L127" s="183" t="str">
        <f ca="1">IF('２個別表'!$AJ127=1,1,"")</f>
        <v/>
      </c>
      <c r="M127" s="183" t="str">
        <f ca="1">IF('２個別表'!$AJ127="","",IF('２個別表'!$AJ127=1,IF(OR('２個別表'!$AK127=1,'２個別表'!$AL127=1),"〇","×")))</f>
        <v/>
      </c>
      <c r="N127" s="180" t="str">
        <f ca="1">'２個別表'!AR127</f>
        <v/>
      </c>
      <c r="O127" s="196" t="str">
        <f ca="1">IF(1&lt;='２個別表'!$F127,IF(AND(1&lt;='２個別表'!$AM127,'２個別表'!$AM127&lt;=3),1,0),"")</f>
        <v/>
      </c>
      <c r="P127" s="207">
        <f ca="1">IF($O127=1,IF(AND('２個別表'!$BD127&lt;&gt;"",AND('２個別表'!$BG127&lt;&gt;1,'２個別表'!$BH127)),0,1),0)</f>
        <v>0</v>
      </c>
      <c r="Q127" s="196">
        <f ca="1">IF('２個別表'!$BD127&lt;&gt;"",1,0)</f>
        <v>0</v>
      </c>
      <c r="R127" s="196" t="str">
        <f ca="1">IF($Q127=1,IF('２個別表'!$BG127=1,1,0),"")</f>
        <v/>
      </c>
      <c r="S127" s="196" t="str">
        <f ca="1">IF($R127=1,IF('２個別表'!$BH127&lt;&gt;"","〇","×"),"")</f>
        <v/>
      </c>
      <c r="T127" s="196" t="str">
        <f t="shared" ca="1" si="2"/>
        <v/>
      </c>
      <c r="U127" s="340">
        <f ca="1">IF('２個別表'!$BF127&gt;0,'２個別表'!$BF127,0)</f>
        <v>0</v>
      </c>
      <c r="V127" s="196">
        <f ca="1">IF('２個別表'!$BH127&lt;&gt;"",1,0)</f>
        <v>0</v>
      </c>
      <c r="W127" s="182">
        <f ca="1">IF(AND($Q127=1,$V127=1),'２個別表'!$CD127,0)</f>
        <v>0</v>
      </c>
      <c r="X127" s="195">
        <f t="shared" ca="1" si="29"/>
        <v>0</v>
      </c>
      <c r="Y127" s="196" t="str">
        <f ca="1">IF(1&lt;='２個別表'!$F127,'２個別表'!$BT127,"")</f>
        <v/>
      </c>
      <c r="Z127" s="196">
        <f ca="1">IF(1&lt;='２個別表'!$F127,'２個別表'!$CE127,0)</f>
        <v>0</v>
      </c>
      <c r="AA127" s="196">
        <f ca="1">IF(OR(0&lt;'２個別表'!$BX127,0&lt;SUM('２個別表'!$CA127:$CB127)),1,0)</f>
        <v>1</v>
      </c>
      <c r="AB127" s="183">
        <f ca="1">IF(1&lt;='２個別表'!$F127,'２個別表'!$BV127,0)</f>
        <v>0</v>
      </c>
      <c r="AC127" s="183" t="str">
        <f ca="1">IF('２個別表'!$BV127&gt;0,IF(AND('２個別表'!$BT127=1,'２個別表'!$CE127="控除不可"),'２個別表'!$BV127,IF(AND('２個別表'!$BT127=1,'２個別表'!$CE127="80%控除対象"),ROUNDUP('２個別表'!$BV127*102/110,0),IF(AND('２個別表'!$BT127=1,'２個別表'!$CE127="全額控除"),ROUNDUP('２個別表'!$BV127*100/110,0),IF(OR('２個別表'!$BT127=2,'２個別表'!$BT127=3),'２個別表'!$BV127,'２個別表'!$BV127)))),"")</f>
        <v/>
      </c>
      <c r="AD127" s="197" t="str">
        <f ca="1">IF('２個別表'!$U127=1,3,IF(AND('２個別表'!$U127=2,AND(19&lt;='２個別表'!$AM127,'２個別表'!$AM127&lt;=23)),2,IF(AND('２個別表'!$U127=2,OR(AND(1&lt;='２個別表'!$AM127,'２個別表'!$AM127&lt;=18),AND(24&lt;='２個別表'!$AM127,'２個別表'!$AM127&lt;=25))),1,"判定不能")))</f>
        <v>判定不能</v>
      </c>
      <c r="AE127" s="206">
        <f t="shared" ca="1" si="4"/>
        <v>0</v>
      </c>
      <c r="AF127" s="180" t="str">
        <f t="shared" ca="1" si="5"/>
        <v/>
      </c>
      <c r="AG127" s="183" t="str">
        <f ca="1">IF(AND($AD127=1,$U127&gt;0,$V127=1),ROUNDDOWN($AC127*1/2-'２個別表'!$CD127*1/2,0),"")</f>
        <v/>
      </c>
      <c r="AH127" s="183" t="str">
        <f t="shared" ca="1" si="30"/>
        <v/>
      </c>
      <c r="AI127" s="208" t="str">
        <f ca="1">IF(AND($AD127=1,$Q127=1),IF($AB127&gt;0,'２個別表'!$BV127-'２個別表'!$BX127-'２個別表'!$CD127-'２個別表'!$CA127-'２個別表'!$CB127-'２個別表'!$CC127,0),"")</f>
        <v/>
      </c>
      <c r="AJ127" s="198">
        <f t="shared" ca="1" si="7"/>
        <v>0</v>
      </c>
      <c r="AK127" s="194" t="str">
        <f ca="1">IF($AD127=1,IF('２個別表'!$AO127=1,1,IF('２個別表'!AO127="","",)),"")</f>
        <v/>
      </c>
      <c r="AL127" s="183" t="str">
        <f ca="1">IF($AJ127=1,IF($AK127=1,'２個別表'!BS127,""),"")</f>
        <v/>
      </c>
      <c r="AM127" s="180" t="str">
        <f t="shared" ca="1" si="8"/>
        <v/>
      </c>
      <c r="AN127" s="199" t="str">
        <f ca="1">IF($AJ127=1,IF($AK127=1,ROUNDDOWN('２個別表'!$BV127-'２個別表'!$BX127-'２個別表'!$CA127-'２個別表'!$CB127-'２個別表'!$CC127-'２個別表'!$CD127,0),""),"")</f>
        <v/>
      </c>
      <c r="AO127" s="198">
        <f t="shared" ca="1" si="0"/>
        <v>0</v>
      </c>
      <c r="AP127" s="194">
        <f t="shared" ca="1" si="9"/>
        <v>0</v>
      </c>
      <c r="AQ127" s="194">
        <f t="shared" ca="1" si="10"/>
        <v>0</v>
      </c>
      <c r="AR127" s="189">
        <f ca="1">IF('２個別表'!$AA127=1,1,0)</f>
        <v>0</v>
      </c>
      <c r="AS127" s="180" t="str">
        <f t="shared" ca="1" si="11"/>
        <v/>
      </c>
      <c r="AT127" s="180" t="str">
        <f t="shared" ca="1" si="12"/>
        <v/>
      </c>
      <c r="AU127" s="208" t="str">
        <f ca="1">IF($AD127=1,IF($AQ127=1,ROUNDDOWN('２個別表'!$BV127-'２個別表'!$BX127-'２個別表'!$CA127-'２個別表'!$CB127-'２個別表'!$CC127-'２個別表'!$CD127,0),""),"")</f>
        <v/>
      </c>
      <c r="AV127" s="350">
        <f t="shared" ca="1" si="13"/>
        <v>0</v>
      </c>
      <c r="AW127" s="360" t="str">
        <f t="shared" ca="1" si="14"/>
        <v>-</v>
      </c>
      <c r="AX127" s="206">
        <f ca="1">IF($AD127=2,IF('２個別表'!$BQ127=1,1,0),0)</f>
        <v>0</v>
      </c>
      <c r="AY127" s="189" t="str">
        <f t="shared" ca="1" si="15"/>
        <v/>
      </c>
      <c r="AZ127" s="368" t="str">
        <f ca="1">IF(AND($AD127=2,$AX127=1),'２個別表'!$BV127-('２個別表'!$BX127+'２個別表'!$CA127+'２個別表'!$CB127+'２個別表'!$CC127+'２個別表'!$CD127),"")</f>
        <v/>
      </c>
      <c r="BA127" s="206">
        <f ca="1">IF($AD127=2,IF('２個別表'!$BQ127&lt;&gt;1,1,0),0)</f>
        <v>0</v>
      </c>
      <c r="BB127" s="363">
        <f t="shared" ca="1" si="16"/>
        <v>0</v>
      </c>
      <c r="BC127" s="183" t="str">
        <f ca="1">IF(AND($AD127=2,$BA127=1),'２個別表'!$BR127,"")</f>
        <v/>
      </c>
      <c r="BD127" s="183" t="str">
        <f t="shared" ca="1" si="17"/>
        <v/>
      </c>
      <c r="BE127" s="183" t="str">
        <f ca="1">IF(AND($AD127=2,$BA127=1),'２個別表'!$BU127-('２個別表'!$BX127+'２個別表'!$CA127+'２個別表'!$CB127+'２個別表'!$CC127+'２個別表'!$CD127),"")</f>
        <v/>
      </c>
      <c r="BF127" s="183" t="str">
        <f ca="1">IF(AND($AD127=2,$BA127=1),'２個別表'!$CA127+'２個別表'!$CB127,"")</f>
        <v/>
      </c>
      <c r="BG127" s="365" t="str">
        <f ca="1">IF($BB127=1,IF(SUM('２個別表'!$BW127,'２個別表'!$CD127*0.5)&lt;='２個別表'!$BV127*0.5,"〇","×"),"")</f>
        <v/>
      </c>
      <c r="BH127" s="364">
        <f t="shared" ca="1" si="18"/>
        <v>0</v>
      </c>
      <c r="BI127" s="207" t="str">
        <f ca="1">IF($AD127=2,IF($AX127=1,IF('２個別表'!$AM127=23,"〇","×"),IF(OR('２個別表'!$AM127&lt;19,'２個別表'!$AM127&gt;23),"",IF($BH127&lt;='２個別表'!$BR127,"〇","×"))),"-")</f>
        <v>-</v>
      </c>
      <c r="BJ127" s="373" t="str">
        <f t="shared" ca="1" si="19"/>
        <v>-</v>
      </c>
      <c r="BK127" s="206">
        <f t="shared" ca="1" si="20"/>
        <v>0</v>
      </c>
      <c r="BL127" s="207" t="str">
        <f ca="1">IF($AD127=3,IF(1&lt;='２個別表'!$F127,IF('２個別表'!$U127=1,"〇","×"),""),"")</f>
        <v/>
      </c>
      <c r="BM127" s="185" t="str">
        <f ca="1">IF(AD127=3,IF(AND(OR('２個別表'!BD127="附帯施設",AND(1&lt;='２個別表'!AM127,'２個別表'!AM127&lt;=3)),'２個別表'!BK127&lt;&gt;"",'２個別表'!BL127&lt;&gt;""),1,IF(AND(OR('２個別表'!BD127="附帯施設",AND(1&lt;='２個別表'!AM127,'２個別表'!AM127&lt;=3)),OR('２個別表'!BK127="",'２個別表'!BL127="")),"×",0)),"")</f>
        <v/>
      </c>
      <c r="BN127" s="207" t="str">
        <f ca="1">IF($AD127=3,IF('２個別表'!$BV127&gt;=500000,"〇","×"),"")</f>
        <v/>
      </c>
      <c r="BO127" s="180" t="str">
        <f ca="1">IF(AD127=3,'２個別表'!BW127,"")</f>
        <v/>
      </c>
      <c r="BP127" s="180" t="str">
        <f ca="1">IF(AD127=3,IF(COUNTIF('２個別表'!$X$11:'２個別表'!X127,'２個別表'!X127)=1,BO127,SUMIF('２個別表'!$X$11:$X$239,'２個別表'!X127,$BO$11:$BO$239)),"")</f>
        <v/>
      </c>
      <c r="BQ127" s="189" t="str">
        <f t="shared" ca="1" si="31"/>
        <v/>
      </c>
      <c r="BR127" s="183" t="str">
        <f t="shared" ca="1" si="22"/>
        <v/>
      </c>
      <c r="BS127" s="427" t="str">
        <f ca="1">IF($AD127=3,'２個別表'!$BV127-('２個別表'!$BX127+'２個別表'!$CA127+'２個別表'!$CB127+'２個別表'!$CC127+'２個別表'!$CD127),"")</f>
        <v/>
      </c>
      <c r="BT127" s="430">
        <f t="shared" ca="1" si="32"/>
        <v>0</v>
      </c>
      <c r="BU127" s="424" t="str">
        <f t="shared" ca="1" si="23"/>
        <v/>
      </c>
    </row>
    <row r="128" spans="2:73" x14ac:dyDescent="0.15">
      <c r="B128" s="198">
        <f>'２個別表'!O128</f>
        <v>0</v>
      </c>
      <c r="C128" s="183" t="str">
        <f>'２個別表'!$P128</f>
        <v>石川県</v>
      </c>
      <c r="D128" s="183" t="str">
        <f ca="1">'２個別表'!$Q128</f>
        <v/>
      </c>
      <c r="E128" s="183" t="str">
        <f ca="1">'２個別表'!$R128</f>
        <v/>
      </c>
      <c r="F128" s="207" t="str">
        <f ca="1">'２個別表'!$U128</f>
        <v/>
      </c>
      <c r="G128" s="207" t="str">
        <f ca="1">IF($F128=1,IF(SUM(#REF!)=0,"×","〇"),"")</f>
        <v/>
      </c>
      <c r="H128" s="207" t="str">
        <f ca="1">IF('２個別表'!$U128=1,IF('２個別表'!$Y128=1,"〇","×"),IF(AND(2&lt;='２個別表'!$Y128,'２個別表'!$Y128&lt;=5),"〇","×"))</f>
        <v>×</v>
      </c>
      <c r="I128" s="207" t="str">
        <f t="shared" ca="1" si="28"/>
        <v>×</v>
      </c>
      <c r="J128" s="183" t="str">
        <f ca="1">'２個別表'!$X128</f>
        <v/>
      </c>
      <c r="K128" s="183">
        <f ca="1">'２個別表'!$AI128</f>
        <v>0</v>
      </c>
      <c r="L128" s="183" t="str">
        <f ca="1">IF('２個別表'!$AJ128=1,1,"")</f>
        <v/>
      </c>
      <c r="M128" s="183" t="str">
        <f ca="1">IF('２個別表'!$AJ128="","",IF('２個別表'!$AJ128=1,IF(OR('２個別表'!$AK128=1,'２個別表'!$AL128=1),"〇","×")))</f>
        <v/>
      </c>
      <c r="N128" s="180" t="str">
        <f ca="1">'２個別表'!AR128</f>
        <v/>
      </c>
      <c r="O128" s="196" t="str">
        <f ca="1">IF(1&lt;='２個別表'!$F128,IF(AND(1&lt;='２個別表'!$AM128,'２個別表'!$AM128&lt;=3),1,0),"")</f>
        <v/>
      </c>
      <c r="P128" s="207">
        <f ca="1">IF($O128=1,IF(AND('２個別表'!$BD128&lt;&gt;"",AND('２個別表'!$BG128&lt;&gt;1,'２個別表'!$BH128)),0,1),0)</f>
        <v>0</v>
      </c>
      <c r="Q128" s="196">
        <f ca="1">IF('２個別表'!$BD128&lt;&gt;"",1,0)</f>
        <v>0</v>
      </c>
      <c r="R128" s="196" t="str">
        <f ca="1">IF($Q128=1,IF('２個別表'!$BG128=1,1,0),"")</f>
        <v/>
      </c>
      <c r="S128" s="196" t="str">
        <f ca="1">IF($R128=1,IF('２個別表'!$BH128&lt;&gt;"","〇","×"),"")</f>
        <v/>
      </c>
      <c r="T128" s="196" t="str">
        <f t="shared" ca="1" si="2"/>
        <v/>
      </c>
      <c r="U128" s="340">
        <f ca="1">IF('２個別表'!$BF128&gt;0,'２個別表'!$BF128,0)</f>
        <v>0</v>
      </c>
      <c r="V128" s="196">
        <f ca="1">IF('２個別表'!$BH128&lt;&gt;"",1,0)</f>
        <v>0</v>
      </c>
      <c r="W128" s="182">
        <f ca="1">IF(AND($Q128=1,$V128=1),'２個別表'!$CD128,0)</f>
        <v>0</v>
      </c>
      <c r="X128" s="195">
        <f t="shared" ca="1" si="29"/>
        <v>0</v>
      </c>
      <c r="Y128" s="196" t="str">
        <f ca="1">IF(1&lt;='２個別表'!$F128,'２個別表'!$BT128,"")</f>
        <v/>
      </c>
      <c r="Z128" s="196">
        <f ca="1">IF(1&lt;='２個別表'!$F128,'２個別表'!$CE128,0)</f>
        <v>0</v>
      </c>
      <c r="AA128" s="196">
        <f ca="1">IF(OR(0&lt;'２個別表'!$BX128,0&lt;SUM('２個別表'!$CA128:$CB128)),1,0)</f>
        <v>1</v>
      </c>
      <c r="AB128" s="183">
        <f ca="1">IF(1&lt;='２個別表'!$F128,'２個別表'!$BV128,0)</f>
        <v>0</v>
      </c>
      <c r="AC128" s="183" t="str">
        <f ca="1">IF('２個別表'!$BV128&gt;0,IF(AND('２個別表'!$BT128=1,'２個別表'!$CE128="控除不可"),'２個別表'!$BV128,IF(AND('２個別表'!$BT128=1,'２個別表'!$CE128="80%控除対象"),ROUNDUP('２個別表'!$BV128*102/110,0),IF(AND('２個別表'!$BT128=1,'２個別表'!$CE128="全額控除"),ROUNDUP('２個別表'!$BV128*100/110,0),IF(OR('２個別表'!$BT128=2,'２個別表'!$BT128=3),'２個別表'!$BV128,'２個別表'!$BV128)))),"")</f>
        <v/>
      </c>
      <c r="AD128" s="197" t="str">
        <f ca="1">IF('２個別表'!$U128=1,3,IF(AND('２個別表'!$U128=2,AND(19&lt;='２個別表'!$AM128,'２個別表'!$AM128&lt;=23)),2,IF(AND('２個別表'!$U128=2,OR(AND(1&lt;='２個別表'!$AM128,'２個別表'!$AM128&lt;=18),AND(24&lt;='２個別表'!$AM128,'２個別表'!$AM128&lt;=25))),1,"判定不能")))</f>
        <v>判定不能</v>
      </c>
      <c r="AE128" s="206">
        <f t="shared" ca="1" si="4"/>
        <v>0</v>
      </c>
      <c r="AF128" s="180" t="str">
        <f t="shared" ca="1" si="5"/>
        <v/>
      </c>
      <c r="AG128" s="183" t="str">
        <f ca="1">IF(AND($AD128=1,$U128&gt;0,$V128=1),ROUNDDOWN($AC128*1/2-'２個別表'!$CD128*1/2,0),"")</f>
        <v/>
      </c>
      <c r="AH128" s="183" t="str">
        <f t="shared" ca="1" si="30"/>
        <v/>
      </c>
      <c r="AI128" s="208" t="str">
        <f ca="1">IF(AND($AD128=1,$Q128=1),IF($AB128&gt;0,'２個別表'!$BV128-'２個別表'!$BX128-'２個別表'!$CD128-'２個別表'!$CA128-'２個別表'!$CB128-'２個別表'!$CC128,0),"")</f>
        <v/>
      </c>
      <c r="AJ128" s="198">
        <f t="shared" ca="1" si="7"/>
        <v>0</v>
      </c>
      <c r="AK128" s="194" t="str">
        <f ca="1">IF($AD128=1,IF('２個別表'!$AO128=1,1,IF('２個別表'!AO128="","",)),"")</f>
        <v/>
      </c>
      <c r="AL128" s="183" t="str">
        <f ca="1">IF($AJ128=1,IF($AK128=1,'２個別表'!BS128,""),"")</f>
        <v/>
      </c>
      <c r="AM128" s="180" t="str">
        <f t="shared" ca="1" si="8"/>
        <v/>
      </c>
      <c r="AN128" s="199" t="str">
        <f ca="1">IF($AJ128=1,IF($AK128=1,ROUNDDOWN('２個別表'!$BV128-'２個別表'!$BX128-'２個別表'!$CA128-'２個別表'!$CB128-'２個別表'!$CC128-'２個別表'!$CD128,0),""),"")</f>
        <v/>
      </c>
      <c r="AO128" s="198">
        <f t="shared" ca="1" si="0"/>
        <v>0</v>
      </c>
      <c r="AP128" s="194">
        <f t="shared" ca="1" si="9"/>
        <v>0</v>
      </c>
      <c r="AQ128" s="194">
        <f t="shared" ca="1" si="10"/>
        <v>0</v>
      </c>
      <c r="AR128" s="189">
        <f ca="1">IF('２個別表'!$AA128=1,1,0)</f>
        <v>0</v>
      </c>
      <c r="AS128" s="180" t="str">
        <f t="shared" ca="1" si="11"/>
        <v/>
      </c>
      <c r="AT128" s="180" t="str">
        <f t="shared" ca="1" si="12"/>
        <v/>
      </c>
      <c r="AU128" s="208" t="str">
        <f ca="1">IF($AD128=1,IF($AQ128=1,ROUNDDOWN('２個別表'!$BV128-'２個別表'!$BX128-'２個別表'!$CA128-'２個別表'!$CB128-'２個別表'!$CC128-'２個別表'!$CD128,0),""),"")</f>
        <v/>
      </c>
      <c r="AV128" s="350">
        <f t="shared" ca="1" si="13"/>
        <v>0</v>
      </c>
      <c r="AW128" s="360" t="str">
        <f t="shared" ca="1" si="14"/>
        <v>-</v>
      </c>
      <c r="AX128" s="206">
        <f ca="1">IF($AD128=2,IF('２個別表'!$BQ128=1,1,0),0)</f>
        <v>0</v>
      </c>
      <c r="AY128" s="189" t="str">
        <f t="shared" ca="1" si="15"/>
        <v/>
      </c>
      <c r="AZ128" s="368" t="str">
        <f ca="1">IF(AND($AD128=2,$AX128=1),'２個別表'!$BV128-('２個別表'!$BX128+'２個別表'!$CA128+'２個別表'!$CB128+'２個別表'!$CC128+'２個別表'!$CD128),"")</f>
        <v/>
      </c>
      <c r="BA128" s="206">
        <f ca="1">IF($AD128=2,IF('２個別表'!$BQ128&lt;&gt;1,1,0),0)</f>
        <v>0</v>
      </c>
      <c r="BB128" s="363">
        <f t="shared" ca="1" si="16"/>
        <v>0</v>
      </c>
      <c r="BC128" s="183" t="str">
        <f ca="1">IF(AND($AD128=2,$BA128=1),'２個別表'!$BR128,"")</f>
        <v/>
      </c>
      <c r="BD128" s="183" t="str">
        <f t="shared" ca="1" si="17"/>
        <v/>
      </c>
      <c r="BE128" s="183" t="str">
        <f ca="1">IF(AND($AD128=2,$BA128=1),'２個別表'!$BU128-('２個別表'!$BX128+'２個別表'!$CA128+'２個別表'!$CB128+'２個別表'!$CC128+'２個別表'!$CD128),"")</f>
        <v/>
      </c>
      <c r="BF128" s="183" t="str">
        <f ca="1">IF(AND($AD128=2,$BA128=1),'２個別表'!$CA128+'２個別表'!$CB128,"")</f>
        <v/>
      </c>
      <c r="BG128" s="365" t="str">
        <f ca="1">IF($BB128=1,IF(SUM('２個別表'!$BW128,'２個別表'!$CD128*0.5)&lt;='２個別表'!$BV128*0.5,"〇","×"),"")</f>
        <v/>
      </c>
      <c r="BH128" s="364">
        <f t="shared" ca="1" si="18"/>
        <v>0</v>
      </c>
      <c r="BI128" s="207" t="str">
        <f ca="1">IF($AD128=2,IF($AX128=1,IF('２個別表'!$AM128=23,"〇","×"),IF(OR('２個別表'!$AM128&lt;19,'２個別表'!$AM128&gt;23),"",IF($BH128&lt;='２個別表'!$BR128,"〇","×"))),"-")</f>
        <v>-</v>
      </c>
      <c r="BJ128" s="373" t="str">
        <f t="shared" ca="1" si="19"/>
        <v>-</v>
      </c>
      <c r="BK128" s="206">
        <f t="shared" ca="1" si="20"/>
        <v>0</v>
      </c>
      <c r="BL128" s="207" t="str">
        <f ca="1">IF($AD128=3,IF(1&lt;='２個別表'!$F128,IF('２個別表'!$U128=1,"〇","×"),""),"")</f>
        <v/>
      </c>
      <c r="BM128" s="185" t="str">
        <f ca="1">IF(AD128=3,IF(AND(OR('２個別表'!BD128="附帯施設",AND(1&lt;='２個別表'!AM128,'２個別表'!AM128&lt;=3)),'２個別表'!BK128&lt;&gt;"",'２個別表'!BL128&lt;&gt;""),1,IF(AND(OR('２個別表'!BD128="附帯施設",AND(1&lt;='２個別表'!AM128,'２個別表'!AM128&lt;=3)),OR('２個別表'!BK128="",'２個別表'!BL128="")),"×",0)),"")</f>
        <v/>
      </c>
      <c r="BN128" s="207" t="str">
        <f ca="1">IF($AD128=3,IF('２個別表'!$BV128&gt;=500000,"〇","×"),"")</f>
        <v/>
      </c>
      <c r="BO128" s="180" t="str">
        <f ca="1">IF(AD128=3,'２個別表'!BW128,"")</f>
        <v/>
      </c>
      <c r="BP128" s="180" t="str">
        <f ca="1">IF(AD128=3,IF(COUNTIF('２個別表'!$X$11:'２個別表'!X128,'２個別表'!X128)=1,BO128,SUMIF('２個別表'!$X$11:$X$239,'２個別表'!X128,$BO$11:$BO$239)),"")</f>
        <v/>
      </c>
      <c r="BQ128" s="189" t="str">
        <f t="shared" ca="1" si="31"/>
        <v/>
      </c>
      <c r="BR128" s="183" t="str">
        <f t="shared" ca="1" si="22"/>
        <v/>
      </c>
      <c r="BS128" s="427" t="str">
        <f ca="1">IF($AD128=3,'２個別表'!$BV128-('２個別表'!$BX128+'２個別表'!$CA128+'２個別表'!$CB128+'２個別表'!$CC128+'２個別表'!$CD128),"")</f>
        <v/>
      </c>
      <c r="BT128" s="430">
        <f t="shared" ca="1" si="32"/>
        <v>0</v>
      </c>
      <c r="BU128" s="424" t="str">
        <f t="shared" ca="1" si="23"/>
        <v/>
      </c>
    </row>
    <row r="129" spans="2:73" x14ac:dyDescent="0.15">
      <c r="B129" s="198">
        <f>'２個別表'!O129</f>
        <v>0</v>
      </c>
      <c r="C129" s="183" t="str">
        <f>'２個別表'!$P129</f>
        <v>石川県</v>
      </c>
      <c r="D129" s="183" t="str">
        <f ca="1">'２個別表'!$Q129</f>
        <v/>
      </c>
      <c r="E129" s="183" t="str">
        <f ca="1">'２個別表'!$R129</f>
        <v/>
      </c>
      <c r="F129" s="207" t="str">
        <f ca="1">'２個別表'!$U129</f>
        <v/>
      </c>
      <c r="G129" s="207" t="str">
        <f ca="1">IF($F129=1,IF(SUM(#REF!)=0,"×","〇"),"")</f>
        <v/>
      </c>
      <c r="H129" s="207" t="str">
        <f ca="1">IF('２個別表'!$U129=1,IF('２個別表'!$Y129=1,"〇","×"),IF(AND(2&lt;='２個別表'!$Y129,'２個別表'!$Y129&lt;=5),"〇","×"))</f>
        <v>×</v>
      </c>
      <c r="I129" s="207" t="str">
        <f t="shared" ca="1" si="28"/>
        <v>×</v>
      </c>
      <c r="J129" s="183" t="str">
        <f ca="1">'２個別表'!$X129</f>
        <v/>
      </c>
      <c r="K129" s="183">
        <f ca="1">'２個別表'!$AI129</f>
        <v>0</v>
      </c>
      <c r="L129" s="183" t="str">
        <f ca="1">IF('２個別表'!$AJ129=1,1,"")</f>
        <v/>
      </c>
      <c r="M129" s="183" t="str">
        <f ca="1">IF('２個別表'!$AJ129="","",IF('２個別表'!$AJ129=1,IF(OR('２個別表'!$AK129=1,'２個別表'!$AL129=1),"〇","×")))</f>
        <v/>
      </c>
      <c r="N129" s="180" t="str">
        <f ca="1">'２個別表'!AR129</f>
        <v/>
      </c>
      <c r="O129" s="196" t="str">
        <f ca="1">IF(1&lt;='２個別表'!$F129,IF(AND(1&lt;='２個別表'!$AM129,'２個別表'!$AM129&lt;=3),1,0),"")</f>
        <v/>
      </c>
      <c r="P129" s="207">
        <f ca="1">IF($O129=1,IF(AND('２個別表'!$BD129&lt;&gt;"",AND('２個別表'!$BG129&lt;&gt;1,'２個別表'!$BH129)),0,1),0)</f>
        <v>0</v>
      </c>
      <c r="Q129" s="196">
        <f ca="1">IF('２個別表'!$BD129&lt;&gt;"",1,0)</f>
        <v>0</v>
      </c>
      <c r="R129" s="196" t="str">
        <f ca="1">IF($Q129=1,IF('２個別表'!$BG129=1,1,0),"")</f>
        <v/>
      </c>
      <c r="S129" s="196" t="str">
        <f ca="1">IF($R129=1,IF('２個別表'!$BH129&lt;&gt;"","〇","×"),"")</f>
        <v/>
      </c>
      <c r="T129" s="196" t="str">
        <f t="shared" ca="1" si="2"/>
        <v/>
      </c>
      <c r="U129" s="340">
        <f ca="1">IF('２個別表'!$BF129&gt;0,'２個別表'!$BF129,0)</f>
        <v>0</v>
      </c>
      <c r="V129" s="196">
        <f ca="1">IF('２個別表'!$BH129&lt;&gt;"",1,0)</f>
        <v>0</v>
      </c>
      <c r="W129" s="182">
        <f ca="1">IF(AND($Q129=1,$V129=1),'２個別表'!$CD129,0)</f>
        <v>0</v>
      </c>
      <c r="X129" s="195">
        <f t="shared" ca="1" si="29"/>
        <v>0</v>
      </c>
      <c r="Y129" s="196" t="str">
        <f ca="1">IF(1&lt;='２個別表'!$F129,'２個別表'!$BT129,"")</f>
        <v/>
      </c>
      <c r="Z129" s="196">
        <f ca="1">IF(1&lt;='２個別表'!$F129,'２個別表'!$CE129,0)</f>
        <v>0</v>
      </c>
      <c r="AA129" s="196">
        <f ca="1">IF(OR(0&lt;'２個別表'!$BX129,0&lt;SUM('２個別表'!$CA129:$CB129)),1,0)</f>
        <v>1</v>
      </c>
      <c r="AB129" s="183">
        <f ca="1">IF(1&lt;='２個別表'!$F129,'２個別表'!$BV129,0)</f>
        <v>0</v>
      </c>
      <c r="AC129" s="183" t="str">
        <f ca="1">IF('２個別表'!$BV129&gt;0,IF(AND('２個別表'!$BT129=1,'２個別表'!$CE129="控除不可"),'２個別表'!$BV129,IF(AND('２個別表'!$BT129=1,'２個別表'!$CE129="80%控除対象"),ROUNDUP('２個別表'!$BV129*102/110,0),IF(AND('２個別表'!$BT129=1,'２個別表'!$CE129="全額控除"),ROUNDUP('２個別表'!$BV129*100/110,0),IF(OR('２個別表'!$BT129=2,'２個別表'!$BT129=3),'２個別表'!$BV129,'２個別表'!$BV129)))),"")</f>
        <v/>
      </c>
      <c r="AD129" s="197" t="str">
        <f ca="1">IF('２個別表'!$U129=1,3,IF(AND('２個別表'!$U129=2,AND(19&lt;='２個別表'!$AM129,'２個別表'!$AM129&lt;=23)),2,IF(AND('２個別表'!$U129=2,OR(AND(1&lt;='２個別表'!$AM129,'２個別表'!$AM129&lt;=18),AND(24&lt;='２個別表'!$AM129,'２個別表'!$AM129&lt;=25))),1,"判定不能")))</f>
        <v>判定不能</v>
      </c>
      <c r="AE129" s="206">
        <f t="shared" ca="1" si="4"/>
        <v>0</v>
      </c>
      <c r="AF129" s="180" t="str">
        <f t="shared" ca="1" si="5"/>
        <v/>
      </c>
      <c r="AG129" s="183" t="str">
        <f ca="1">IF(AND($AD129=1,$U129&gt;0,$V129=1),ROUNDDOWN($AC129*1/2-'２個別表'!$CD129*1/2,0),"")</f>
        <v/>
      </c>
      <c r="AH129" s="183" t="str">
        <f t="shared" ca="1" si="30"/>
        <v/>
      </c>
      <c r="AI129" s="208" t="str">
        <f ca="1">IF(AND($AD129=1,$Q129=1),IF($AB129&gt;0,'２個別表'!$BV129-'２個別表'!$BX129-'２個別表'!$CD129-'２個別表'!$CA129-'２個別表'!$CB129-'２個別表'!$CC129,0),"")</f>
        <v/>
      </c>
      <c r="AJ129" s="198">
        <f t="shared" ca="1" si="7"/>
        <v>0</v>
      </c>
      <c r="AK129" s="194" t="str">
        <f ca="1">IF($AD129=1,IF('２個別表'!$AO129=1,1,IF('２個別表'!AO129="","",)),"")</f>
        <v/>
      </c>
      <c r="AL129" s="183" t="str">
        <f ca="1">IF($AJ129=1,IF($AK129=1,'２個別表'!BS129,""),"")</f>
        <v/>
      </c>
      <c r="AM129" s="180" t="str">
        <f t="shared" ca="1" si="8"/>
        <v/>
      </c>
      <c r="AN129" s="199" t="str">
        <f ca="1">IF($AJ129=1,IF($AK129=1,ROUNDDOWN('２個別表'!$BV129-'２個別表'!$BX129-'２個別表'!$CA129-'２個別表'!$CB129-'２個別表'!$CC129-'２個別表'!$CD129,0),""),"")</f>
        <v/>
      </c>
      <c r="AO129" s="198">
        <f t="shared" ca="1" si="0"/>
        <v>0</v>
      </c>
      <c r="AP129" s="194">
        <f t="shared" ca="1" si="9"/>
        <v>0</v>
      </c>
      <c r="AQ129" s="194">
        <f t="shared" ca="1" si="10"/>
        <v>0</v>
      </c>
      <c r="AR129" s="189">
        <f ca="1">IF('２個別表'!$AA129=1,1,0)</f>
        <v>0</v>
      </c>
      <c r="AS129" s="180" t="str">
        <f t="shared" ca="1" si="11"/>
        <v/>
      </c>
      <c r="AT129" s="180" t="str">
        <f t="shared" ca="1" si="12"/>
        <v/>
      </c>
      <c r="AU129" s="208" t="str">
        <f ca="1">IF($AD129=1,IF($AQ129=1,ROUNDDOWN('２個別表'!$BV129-'２個別表'!$BX129-'２個別表'!$CA129-'２個別表'!$CB129-'２個別表'!$CC129-'２個別表'!$CD129,0),""),"")</f>
        <v/>
      </c>
      <c r="AV129" s="350">
        <f t="shared" ca="1" si="13"/>
        <v>0</v>
      </c>
      <c r="AW129" s="360" t="str">
        <f t="shared" ca="1" si="14"/>
        <v>-</v>
      </c>
      <c r="AX129" s="206">
        <f ca="1">IF($AD129=2,IF('２個別表'!$BQ129=1,1,0),0)</f>
        <v>0</v>
      </c>
      <c r="AY129" s="189" t="str">
        <f t="shared" ca="1" si="15"/>
        <v/>
      </c>
      <c r="AZ129" s="368" t="str">
        <f ca="1">IF(AND($AD129=2,$AX129=1),'２個別表'!$BV129-('２個別表'!$BX129+'２個別表'!$CA129+'２個別表'!$CB129+'２個別表'!$CC129+'２個別表'!$CD129),"")</f>
        <v/>
      </c>
      <c r="BA129" s="206">
        <f ca="1">IF($AD129=2,IF('２個別表'!$BQ129&lt;&gt;1,1,0),0)</f>
        <v>0</v>
      </c>
      <c r="BB129" s="363">
        <f t="shared" ca="1" si="16"/>
        <v>0</v>
      </c>
      <c r="BC129" s="183" t="str">
        <f ca="1">IF(AND($AD129=2,$BA129=1),'２個別表'!$BR129,"")</f>
        <v/>
      </c>
      <c r="BD129" s="183" t="str">
        <f t="shared" ca="1" si="17"/>
        <v/>
      </c>
      <c r="BE129" s="183" t="str">
        <f ca="1">IF(AND($AD129=2,$BA129=1),'２個別表'!$BU129-('２個別表'!$BX129+'２個別表'!$CA129+'２個別表'!$CB129+'２個別表'!$CC129+'２個別表'!$CD129),"")</f>
        <v/>
      </c>
      <c r="BF129" s="183" t="str">
        <f ca="1">IF(AND($AD129=2,$BA129=1),'２個別表'!$CA129+'２個別表'!$CB129,"")</f>
        <v/>
      </c>
      <c r="BG129" s="365" t="str">
        <f ca="1">IF($BB129=1,IF(SUM('２個別表'!$BW129,'２個別表'!$CD129*0.5)&lt;='２個別表'!$BV129*0.5,"〇","×"),"")</f>
        <v/>
      </c>
      <c r="BH129" s="364">
        <f t="shared" ca="1" si="18"/>
        <v>0</v>
      </c>
      <c r="BI129" s="207" t="str">
        <f ca="1">IF($AD129=2,IF($AX129=1,IF('２個別表'!$AM129=23,"〇","×"),IF(OR('２個別表'!$AM129&lt;19,'２個別表'!$AM129&gt;23),"",IF($BH129&lt;='２個別表'!$BR129,"〇","×"))),"-")</f>
        <v>-</v>
      </c>
      <c r="BJ129" s="373" t="str">
        <f t="shared" ca="1" si="19"/>
        <v>-</v>
      </c>
      <c r="BK129" s="206">
        <f t="shared" ca="1" si="20"/>
        <v>0</v>
      </c>
      <c r="BL129" s="207" t="str">
        <f ca="1">IF($AD129=3,IF(1&lt;='２個別表'!$F129,IF('２個別表'!$U129=1,"〇","×"),""),"")</f>
        <v/>
      </c>
      <c r="BM129" s="185" t="str">
        <f ca="1">IF(AD129=3,IF(AND(OR('２個別表'!BD129="附帯施設",AND(1&lt;='２個別表'!AM129,'２個別表'!AM129&lt;=3)),'２個別表'!BK129&lt;&gt;"",'２個別表'!BL129&lt;&gt;""),1,IF(AND(OR('２個別表'!BD129="附帯施設",AND(1&lt;='２個別表'!AM129,'２個別表'!AM129&lt;=3)),OR('２個別表'!BK129="",'２個別表'!BL129="")),"×",0)),"")</f>
        <v/>
      </c>
      <c r="BN129" s="207" t="str">
        <f ca="1">IF($AD129=3,IF('２個別表'!$BV129&gt;=500000,"〇","×"),"")</f>
        <v/>
      </c>
      <c r="BO129" s="180" t="str">
        <f ca="1">IF(AD129=3,'２個別表'!BW129,"")</f>
        <v/>
      </c>
      <c r="BP129" s="180" t="str">
        <f ca="1">IF(AD129=3,IF(COUNTIF('２個別表'!$X$11:'２個別表'!X129,'２個別表'!X129)=1,BO129,SUMIF('２個別表'!$X$11:$X$239,'２個別表'!X129,$BO$11:$BO$239)),"")</f>
        <v/>
      </c>
      <c r="BQ129" s="189" t="str">
        <f t="shared" ca="1" si="31"/>
        <v/>
      </c>
      <c r="BR129" s="183" t="str">
        <f t="shared" ca="1" si="22"/>
        <v/>
      </c>
      <c r="BS129" s="427" t="str">
        <f ca="1">IF($AD129=3,'２個別表'!$BV129-('２個別表'!$BX129+'２個別表'!$CA129+'２個別表'!$CB129+'２個別表'!$CC129+'２個別表'!$CD129),"")</f>
        <v/>
      </c>
      <c r="BT129" s="430">
        <f t="shared" ca="1" si="32"/>
        <v>0</v>
      </c>
      <c r="BU129" s="424" t="str">
        <f t="shared" ca="1" si="23"/>
        <v/>
      </c>
    </row>
    <row r="130" spans="2:73" x14ac:dyDescent="0.15">
      <c r="B130" s="198">
        <f>'２個別表'!O130</f>
        <v>0</v>
      </c>
      <c r="C130" s="183" t="str">
        <f>'２個別表'!$P130</f>
        <v>石川県</v>
      </c>
      <c r="D130" s="183" t="str">
        <f ca="1">'２個別表'!$Q130</f>
        <v/>
      </c>
      <c r="E130" s="183" t="str">
        <f ca="1">'２個別表'!$R130</f>
        <v/>
      </c>
      <c r="F130" s="207" t="str">
        <f ca="1">'２個別表'!$U130</f>
        <v/>
      </c>
      <c r="G130" s="207" t="str">
        <f ca="1">IF($F130=1,IF(SUM(#REF!)=0,"×","〇"),"")</f>
        <v/>
      </c>
      <c r="H130" s="207" t="str">
        <f ca="1">IF('２個別表'!$U130=1,IF('２個別表'!$Y130=1,"〇","×"),IF(AND(2&lt;='２個別表'!$Y130,'２個別表'!$Y130&lt;=5),"〇","×"))</f>
        <v>×</v>
      </c>
      <c r="I130" s="207" t="str">
        <f t="shared" ca="1" si="28"/>
        <v>×</v>
      </c>
      <c r="J130" s="183" t="str">
        <f ca="1">'２個別表'!$X130</f>
        <v/>
      </c>
      <c r="K130" s="183">
        <f ca="1">'２個別表'!$AI130</f>
        <v>0</v>
      </c>
      <c r="L130" s="183" t="str">
        <f ca="1">IF('２個別表'!$AJ130=1,1,"")</f>
        <v/>
      </c>
      <c r="M130" s="183" t="str">
        <f ca="1">IF('２個別表'!$AJ130="","",IF('２個別表'!$AJ130=1,IF(OR('２個別表'!$AK130=1,'２個別表'!$AL130=1),"〇","×")))</f>
        <v/>
      </c>
      <c r="N130" s="180" t="str">
        <f ca="1">'２個別表'!AR130</f>
        <v/>
      </c>
      <c r="O130" s="196" t="str">
        <f ca="1">IF(1&lt;='２個別表'!$F130,IF(AND(1&lt;='２個別表'!$AM130,'２個別表'!$AM130&lt;=3),1,0),"")</f>
        <v/>
      </c>
      <c r="P130" s="207">
        <f ca="1">IF($O130=1,IF(AND('２個別表'!$BD130&lt;&gt;"",AND('２個別表'!$BG130&lt;&gt;1,'２個別表'!$BH130)),0,1),0)</f>
        <v>0</v>
      </c>
      <c r="Q130" s="196">
        <f ca="1">IF('２個別表'!$BD130&lt;&gt;"",1,0)</f>
        <v>0</v>
      </c>
      <c r="R130" s="196" t="str">
        <f ca="1">IF($Q130=1,IF('２個別表'!$BG130=1,1,0),"")</f>
        <v/>
      </c>
      <c r="S130" s="196" t="str">
        <f ca="1">IF($R130=1,IF('２個別表'!$BH130&lt;&gt;"","〇","×"),"")</f>
        <v/>
      </c>
      <c r="T130" s="196" t="str">
        <f t="shared" ca="1" si="2"/>
        <v/>
      </c>
      <c r="U130" s="340">
        <f ca="1">IF('２個別表'!$BF130&gt;0,'２個別表'!$BF130,0)</f>
        <v>0</v>
      </c>
      <c r="V130" s="196">
        <f ca="1">IF('２個別表'!$BH130&lt;&gt;"",1,0)</f>
        <v>0</v>
      </c>
      <c r="W130" s="182">
        <f ca="1">IF(AND($Q130=1,$V130=1),'２個別表'!$CD130,0)</f>
        <v>0</v>
      </c>
      <c r="X130" s="195">
        <f t="shared" ca="1" si="29"/>
        <v>0</v>
      </c>
      <c r="Y130" s="196" t="str">
        <f ca="1">IF(1&lt;='２個別表'!$F130,'２個別表'!$BT130,"")</f>
        <v/>
      </c>
      <c r="Z130" s="196">
        <f ca="1">IF(1&lt;='２個別表'!$F130,'２個別表'!$CE130,0)</f>
        <v>0</v>
      </c>
      <c r="AA130" s="196">
        <f ca="1">IF(OR(0&lt;'２個別表'!$BX130,0&lt;SUM('２個別表'!$CA130:$CB130)),1,0)</f>
        <v>1</v>
      </c>
      <c r="AB130" s="183">
        <f ca="1">IF(1&lt;='２個別表'!$F130,'２個別表'!$BV130,0)</f>
        <v>0</v>
      </c>
      <c r="AC130" s="183" t="str">
        <f ca="1">IF('２個別表'!$BV130&gt;0,IF(AND('２個別表'!$BT130=1,'２個別表'!$CE130="控除不可"),'２個別表'!$BV130,IF(AND('２個別表'!$BT130=1,'２個別表'!$CE130="80%控除対象"),ROUNDUP('２個別表'!$BV130*102/110,0),IF(AND('２個別表'!$BT130=1,'２個別表'!$CE130="全額控除"),ROUNDUP('２個別表'!$BV130*100/110,0),IF(OR('２個別表'!$BT130=2,'２個別表'!$BT130=3),'２個別表'!$BV130,'２個別表'!$BV130)))),"")</f>
        <v/>
      </c>
      <c r="AD130" s="197" t="str">
        <f ca="1">IF('２個別表'!$U130=1,3,IF(AND('２個別表'!$U130=2,AND(19&lt;='２個別表'!$AM130,'２個別表'!$AM130&lt;=23)),2,IF(AND('２個別表'!$U130=2,OR(AND(1&lt;='２個別表'!$AM130,'２個別表'!$AM130&lt;=18),AND(24&lt;='２個別表'!$AM130,'２個別表'!$AM130&lt;=25))),1,"判定不能")))</f>
        <v>判定不能</v>
      </c>
      <c r="AE130" s="206">
        <f t="shared" ca="1" si="4"/>
        <v>0</v>
      </c>
      <c r="AF130" s="180" t="str">
        <f t="shared" ca="1" si="5"/>
        <v/>
      </c>
      <c r="AG130" s="183" t="str">
        <f ca="1">IF(AND($AD130=1,$U130&gt;0,$V130=1),ROUNDDOWN($AC130*1/2-'２個別表'!$CD130*1/2,0),"")</f>
        <v/>
      </c>
      <c r="AH130" s="183" t="str">
        <f t="shared" ca="1" si="30"/>
        <v/>
      </c>
      <c r="AI130" s="208" t="str">
        <f ca="1">IF(AND($AD130=1,$Q130=1),IF($AB130&gt;0,'２個別表'!$BV130-'２個別表'!$BX130-'２個別表'!$CD130-'２個別表'!$CA130-'２個別表'!$CB130-'２個別表'!$CC130,0),"")</f>
        <v/>
      </c>
      <c r="AJ130" s="198">
        <f t="shared" ca="1" si="7"/>
        <v>0</v>
      </c>
      <c r="AK130" s="194" t="str">
        <f ca="1">IF($AD130=1,IF('２個別表'!$AO130=1,1,IF('２個別表'!AO130="","",)),"")</f>
        <v/>
      </c>
      <c r="AL130" s="183" t="str">
        <f ca="1">IF($AJ130=1,IF($AK130=1,'２個別表'!BS130,""),"")</f>
        <v/>
      </c>
      <c r="AM130" s="180" t="str">
        <f t="shared" ca="1" si="8"/>
        <v/>
      </c>
      <c r="AN130" s="199" t="str">
        <f ca="1">IF($AJ130=1,IF($AK130=1,ROUNDDOWN('２個別表'!$BV130-'２個別表'!$BX130-'２個別表'!$CA130-'２個別表'!$CB130-'２個別表'!$CC130-'２個別表'!$CD130,0),""),"")</f>
        <v/>
      </c>
      <c r="AO130" s="198">
        <f t="shared" ca="1" si="0"/>
        <v>0</v>
      </c>
      <c r="AP130" s="194">
        <f t="shared" ca="1" si="9"/>
        <v>0</v>
      </c>
      <c r="AQ130" s="194">
        <f t="shared" ca="1" si="10"/>
        <v>0</v>
      </c>
      <c r="AR130" s="189">
        <f ca="1">IF('２個別表'!$AA130=1,1,0)</f>
        <v>0</v>
      </c>
      <c r="AS130" s="180" t="str">
        <f t="shared" ca="1" si="11"/>
        <v/>
      </c>
      <c r="AT130" s="180" t="str">
        <f t="shared" ca="1" si="12"/>
        <v/>
      </c>
      <c r="AU130" s="208" t="str">
        <f ca="1">IF($AD130=1,IF($AQ130=1,ROUNDDOWN('２個別表'!$BV130-'２個別表'!$BX130-'２個別表'!$CA130-'２個別表'!$CB130-'２個別表'!$CC130-'２個別表'!$CD130,0),""),"")</f>
        <v/>
      </c>
      <c r="AV130" s="350">
        <f t="shared" ca="1" si="13"/>
        <v>0</v>
      </c>
      <c r="AW130" s="360" t="str">
        <f t="shared" ca="1" si="14"/>
        <v>-</v>
      </c>
      <c r="AX130" s="206">
        <f ca="1">IF($AD130=2,IF('２個別表'!$BQ130=1,1,0),0)</f>
        <v>0</v>
      </c>
      <c r="AY130" s="189" t="str">
        <f t="shared" ca="1" si="15"/>
        <v/>
      </c>
      <c r="AZ130" s="368" t="str">
        <f ca="1">IF(AND($AD130=2,$AX130=1),'２個別表'!$BV130-('２個別表'!$BX130+'２個別表'!$CA130+'２個別表'!$CB130+'２個別表'!$CC130+'２個別表'!$CD130),"")</f>
        <v/>
      </c>
      <c r="BA130" s="206">
        <f ca="1">IF($AD130=2,IF('２個別表'!$BQ130&lt;&gt;1,1,0),0)</f>
        <v>0</v>
      </c>
      <c r="BB130" s="363">
        <f t="shared" ca="1" si="16"/>
        <v>0</v>
      </c>
      <c r="BC130" s="183" t="str">
        <f ca="1">IF(AND($AD130=2,$BA130=1),'２個別表'!$BR130,"")</f>
        <v/>
      </c>
      <c r="BD130" s="183" t="str">
        <f t="shared" ca="1" si="17"/>
        <v/>
      </c>
      <c r="BE130" s="183" t="str">
        <f ca="1">IF(AND($AD130=2,$BA130=1),'２個別表'!$BU130-('２個別表'!$BX130+'２個別表'!$CA130+'２個別表'!$CB130+'２個別表'!$CC130+'２個別表'!$CD130),"")</f>
        <v/>
      </c>
      <c r="BF130" s="183" t="str">
        <f ca="1">IF(AND($AD130=2,$BA130=1),'２個別表'!$CA130+'２個別表'!$CB130,"")</f>
        <v/>
      </c>
      <c r="BG130" s="365" t="str">
        <f ca="1">IF($BB130=1,IF(SUM('２個別表'!$BW130,'２個別表'!$CD130*0.5)&lt;='２個別表'!$BV130*0.5,"〇","×"),"")</f>
        <v/>
      </c>
      <c r="BH130" s="364">
        <f t="shared" ca="1" si="18"/>
        <v>0</v>
      </c>
      <c r="BI130" s="207" t="str">
        <f ca="1">IF($AD130=2,IF($AX130=1,IF('２個別表'!$AM130=23,"〇","×"),IF(OR('２個別表'!$AM130&lt;19,'２個別表'!$AM130&gt;23),"",IF($BH130&lt;='２個別表'!$BR130,"〇","×"))),"-")</f>
        <v>-</v>
      </c>
      <c r="BJ130" s="373" t="str">
        <f t="shared" ca="1" si="19"/>
        <v>-</v>
      </c>
      <c r="BK130" s="206">
        <f t="shared" ca="1" si="20"/>
        <v>0</v>
      </c>
      <c r="BL130" s="207" t="str">
        <f ca="1">IF($AD130=3,IF(1&lt;='２個別表'!$F130,IF('２個別表'!$U130=1,"〇","×"),""),"")</f>
        <v/>
      </c>
      <c r="BM130" s="185" t="str">
        <f ca="1">IF(AD130=3,IF(AND(OR('２個別表'!BD130="附帯施設",AND(1&lt;='２個別表'!AM130,'２個別表'!AM130&lt;=3)),'２個別表'!BK130&lt;&gt;"",'２個別表'!BL130&lt;&gt;""),1,IF(AND(OR('２個別表'!BD130="附帯施設",AND(1&lt;='２個別表'!AM130,'２個別表'!AM130&lt;=3)),OR('２個別表'!BK130="",'２個別表'!BL130="")),"×",0)),"")</f>
        <v/>
      </c>
      <c r="BN130" s="207" t="str">
        <f ca="1">IF($AD130=3,IF('２個別表'!$BV130&gt;=500000,"〇","×"),"")</f>
        <v/>
      </c>
      <c r="BO130" s="180" t="str">
        <f ca="1">IF(AD130=3,'２個別表'!BW130,"")</f>
        <v/>
      </c>
      <c r="BP130" s="180" t="str">
        <f ca="1">IF(AD130=3,IF(COUNTIF('２個別表'!$X$11:'２個別表'!X130,'２個別表'!X130)=1,BO130,SUMIF('２個別表'!$X$11:$X$239,'２個別表'!X130,$BO$11:$BO$239)),"")</f>
        <v/>
      </c>
      <c r="BQ130" s="189" t="str">
        <f t="shared" ca="1" si="31"/>
        <v/>
      </c>
      <c r="BR130" s="183" t="str">
        <f t="shared" ca="1" si="22"/>
        <v/>
      </c>
      <c r="BS130" s="427" t="str">
        <f ca="1">IF($AD130=3,'２個別表'!$BV130-('２個別表'!$BX130+'２個別表'!$CA130+'２個別表'!$CB130+'２個別表'!$CC130+'２個別表'!$CD130),"")</f>
        <v/>
      </c>
      <c r="BT130" s="430">
        <f t="shared" ca="1" si="32"/>
        <v>0</v>
      </c>
      <c r="BU130" s="424" t="str">
        <f t="shared" ca="1" si="23"/>
        <v/>
      </c>
    </row>
    <row r="131" spans="2:73" x14ac:dyDescent="0.15">
      <c r="B131" s="198">
        <f>'２個別表'!O131</f>
        <v>0</v>
      </c>
      <c r="C131" s="183" t="str">
        <f>'２個別表'!$P131</f>
        <v>石川県</v>
      </c>
      <c r="D131" s="183" t="str">
        <f ca="1">'２個別表'!$Q131</f>
        <v/>
      </c>
      <c r="E131" s="183" t="str">
        <f ca="1">'２個別表'!$R131</f>
        <v/>
      </c>
      <c r="F131" s="207" t="str">
        <f ca="1">'２個別表'!$U131</f>
        <v/>
      </c>
      <c r="G131" s="207" t="str">
        <f ca="1">IF($F131=1,IF(SUM(#REF!)=0,"×","〇"),"")</f>
        <v/>
      </c>
      <c r="H131" s="207" t="str">
        <f ca="1">IF('２個別表'!$U131=1,IF('２個別表'!$Y131=1,"〇","×"),IF(AND(2&lt;='２個別表'!$Y131,'２個別表'!$Y131&lt;=5),"〇","×"))</f>
        <v>×</v>
      </c>
      <c r="I131" s="207" t="str">
        <f t="shared" ca="1" si="28"/>
        <v>×</v>
      </c>
      <c r="J131" s="183" t="str">
        <f ca="1">'２個別表'!$X131</f>
        <v/>
      </c>
      <c r="K131" s="183">
        <f ca="1">'２個別表'!$AI131</f>
        <v>0</v>
      </c>
      <c r="L131" s="183" t="str">
        <f ca="1">IF('２個別表'!$AJ131=1,1,"")</f>
        <v/>
      </c>
      <c r="M131" s="183" t="str">
        <f ca="1">IF('２個別表'!$AJ131="","",IF('２個別表'!$AJ131=1,IF(OR('２個別表'!$AK131=1,'２個別表'!$AL131=1),"〇","×")))</f>
        <v/>
      </c>
      <c r="N131" s="180" t="str">
        <f ca="1">'２個別表'!AR131</f>
        <v/>
      </c>
      <c r="O131" s="196" t="str">
        <f ca="1">IF(1&lt;='２個別表'!$F131,IF(AND(1&lt;='２個別表'!$AM131,'２個別表'!$AM131&lt;=3),1,0),"")</f>
        <v/>
      </c>
      <c r="P131" s="207">
        <f ca="1">IF($O131=1,IF(AND('２個別表'!$BD131&lt;&gt;"",AND('２個別表'!$BG131&lt;&gt;1,'２個別表'!$BH131)),0,1),0)</f>
        <v>0</v>
      </c>
      <c r="Q131" s="196">
        <f ca="1">IF('２個別表'!$BD131&lt;&gt;"",1,0)</f>
        <v>0</v>
      </c>
      <c r="R131" s="196" t="str">
        <f ca="1">IF($Q131=1,IF('２個別表'!$BG131=1,1,0),"")</f>
        <v/>
      </c>
      <c r="S131" s="196" t="str">
        <f ca="1">IF($R131=1,IF('２個別表'!$BH131&lt;&gt;"","〇","×"),"")</f>
        <v/>
      </c>
      <c r="T131" s="196" t="str">
        <f t="shared" ca="1" si="2"/>
        <v/>
      </c>
      <c r="U131" s="340">
        <f ca="1">IF('２個別表'!$BF131&gt;0,'２個別表'!$BF131,0)</f>
        <v>0</v>
      </c>
      <c r="V131" s="196">
        <f ca="1">IF('２個別表'!$BH131&lt;&gt;"",1,0)</f>
        <v>0</v>
      </c>
      <c r="W131" s="182">
        <f ca="1">IF(AND($Q131=1,$V131=1),'２個別表'!$CD131,0)</f>
        <v>0</v>
      </c>
      <c r="X131" s="195">
        <f t="shared" ca="1" si="29"/>
        <v>0</v>
      </c>
      <c r="Y131" s="196" t="str">
        <f ca="1">IF(1&lt;='２個別表'!$F131,'２個別表'!$BT131,"")</f>
        <v/>
      </c>
      <c r="Z131" s="196">
        <f ca="1">IF(1&lt;='２個別表'!$F131,'２個別表'!$CE131,0)</f>
        <v>0</v>
      </c>
      <c r="AA131" s="196">
        <f ca="1">IF(OR(0&lt;'２個別表'!$BX131,0&lt;SUM('２個別表'!$CA131:$CB131)),1,0)</f>
        <v>1</v>
      </c>
      <c r="AB131" s="183">
        <f ca="1">IF(1&lt;='２個別表'!$F131,'２個別表'!$BV131,0)</f>
        <v>0</v>
      </c>
      <c r="AC131" s="183" t="str">
        <f ca="1">IF('２個別表'!$BV131&gt;0,IF(AND('２個別表'!$BT131=1,'２個別表'!$CE131="控除不可"),'２個別表'!$BV131,IF(AND('２個別表'!$BT131=1,'２個別表'!$CE131="80%控除対象"),ROUNDUP('２個別表'!$BV131*102/110,0),IF(AND('２個別表'!$BT131=1,'２個別表'!$CE131="全額控除"),ROUNDUP('２個別表'!$BV131*100/110,0),IF(OR('２個別表'!$BT131=2,'２個別表'!$BT131=3),'２個別表'!$BV131,'２個別表'!$BV131)))),"")</f>
        <v/>
      </c>
      <c r="AD131" s="197" t="str">
        <f ca="1">IF('２個別表'!$U131=1,3,IF(AND('２個別表'!$U131=2,AND(19&lt;='２個別表'!$AM131,'２個別表'!$AM131&lt;=23)),2,IF(AND('２個別表'!$U131=2,OR(AND(1&lt;='２個別表'!$AM131,'２個別表'!$AM131&lt;=18),AND(24&lt;='２個別表'!$AM131,'２個別表'!$AM131&lt;=25))),1,"判定不能")))</f>
        <v>判定不能</v>
      </c>
      <c r="AE131" s="206">
        <f t="shared" ca="1" si="4"/>
        <v>0</v>
      </c>
      <c r="AF131" s="180" t="str">
        <f t="shared" ca="1" si="5"/>
        <v/>
      </c>
      <c r="AG131" s="183" t="str">
        <f ca="1">IF(AND($AD131=1,$U131&gt;0,$V131=1),ROUNDDOWN($AC131*1/2-'２個別表'!$CD131*1/2,0),"")</f>
        <v/>
      </c>
      <c r="AH131" s="183" t="str">
        <f t="shared" ca="1" si="30"/>
        <v/>
      </c>
      <c r="AI131" s="208" t="str">
        <f ca="1">IF(AND($AD131=1,$Q131=1),IF($AB131&gt;0,'２個別表'!$BV131-'２個別表'!$BX131-'２個別表'!$CD131-'２個別表'!$CA131-'２個別表'!$CB131-'２個別表'!$CC131,0),"")</f>
        <v/>
      </c>
      <c r="AJ131" s="198">
        <f t="shared" ca="1" si="7"/>
        <v>0</v>
      </c>
      <c r="AK131" s="194" t="str">
        <f ca="1">IF($AD131=1,IF('２個別表'!$AO131=1,1,IF('２個別表'!AO131="","",)),"")</f>
        <v/>
      </c>
      <c r="AL131" s="183" t="str">
        <f ca="1">IF($AJ131=1,IF($AK131=1,'２個別表'!BS131,""),"")</f>
        <v/>
      </c>
      <c r="AM131" s="180" t="str">
        <f t="shared" ca="1" si="8"/>
        <v/>
      </c>
      <c r="AN131" s="199" t="str">
        <f ca="1">IF($AJ131=1,IF($AK131=1,ROUNDDOWN('２個別表'!$BV131-'２個別表'!$BX131-'２個別表'!$CA131-'２個別表'!$CB131-'２個別表'!$CC131-'２個別表'!$CD131,0),""),"")</f>
        <v/>
      </c>
      <c r="AO131" s="198">
        <f t="shared" ca="1" si="0"/>
        <v>0</v>
      </c>
      <c r="AP131" s="194">
        <f t="shared" ca="1" si="9"/>
        <v>0</v>
      </c>
      <c r="AQ131" s="194">
        <f t="shared" ca="1" si="10"/>
        <v>0</v>
      </c>
      <c r="AR131" s="189">
        <f ca="1">IF('２個別表'!$AA131=1,1,0)</f>
        <v>0</v>
      </c>
      <c r="AS131" s="180" t="str">
        <f t="shared" ca="1" si="11"/>
        <v/>
      </c>
      <c r="AT131" s="180" t="str">
        <f t="shared" ca="1" si="12"/>
        <v/>
      </c>
      <c r="AU131" s="208" t="str">
        <f ca="1">IF($AD131=1,IF($AQ131=1,ROUNDDOWN('２個別表'!$BV131-'２個別表'!$BX131-'２個別表'!$CA131-'２個別表'!$CB131-'２個別表'!$CC131-'２個別表'!$CD131,0),""),"")</f>
        <v/>
      </c>
      <c r="AV131" s="350">
        <f t="shared" ca="1" si="13"/>
        <v>0</v>
      </c>
      <c r="AW131" s="360" t="str">
        <f t="shared" ca="1" si="14"/>
        <v>-</v>
      </c>
      <c r="AX131" s="206">
        <f ca="1">IF($AD131=2,IF('２個別表'!$BQ131=1,1,0),0)</f>
        <v>0</v>
      </c>
      <c r="AY131" s="189" t="str">
        <f t="shared" ca="1" si="15"/>
        <v/>
      </c>
      <c r="AZ131" s="368" t="str">
        <f ca="1">IF(AND($AD131=2,$AX131=1),'２個別表'!$BV131-('２個別表'!$BX131+'２個別表'!$CA131+'２個別表'!$CB131+'２個別表'!$CC131+'２個別表'!$CD131),"")</f>
        <v/>
      </c>
      <c r="BA131" s="206">
        <f ca="1">IF($AD131=2,IF('２個別表'!$BQ131&lt;&gt;1,1,0),0)</f>
        <v>0</v>
      </c>
      <c r="BB131" s="363">
        <f t="shared" ca="1" si="16"/>
        <v>0</v>
      </c>
      <c r="BC131" s="183" t="str">
        <f ca="1">IF(AND($AD131=2,$BA131=1),'２個別表'!$BR131,"")</f>
        <v/>
      </c>
      <c r="BD131" s="183" t="str">
        <f t="shared" ca="1" si="17"/>
        <v/>
      </c>
      <c r="BE131" s="183" t="str">
        <f ca="1">IF(AND($AD131=2,$BA131=1),'２個別表'!$BU131-('２個別表'!$BX131+'２個別表'!$CA131+'２個別表'!$CB131+'２個別表'!$CC131+'２個別表'!$CD131),"")</f>
        <v/>
      </c>
      <c r="BF131" s="183" t="str">
        <f ca="1">IF(AND($AD131=2,$BA131=1),'２個別表'!$CA131+'２個別表'!$CB131,"")</f>
        <v/>
      </c>
      <c r="BG131" s="365" t="str">
        <f ca="1">IF($BB131=1,IF(SUM('２個別表'!$BW131,'２個別表'!$CD131*0.5)&lt;='２個別表'!$BV131*0.5,"〇","×"),"")</f>
        <v/>
      </c>
      <c r="BH131" s="364">
        <f t="shared" ca="1" si="18"/>
        <v>0</v>
      </c>
      <c r="BI131" s="207" t="str">
        <f ca="1">IF($AD131=2,IF($AX131=1,IF('２個別表'!$AM131=23,"〇","×"),IF(OR('２個別表'!$AM131&lt;19,'２個別表'!$AM131&gt;23),"",IF($BH131&lt;='２個別表'!$BR131,"〇","×"))),"-")</f>
        <v>-</v>
      </c>
      <c r="BJ131" s="373" t="str">
        <f t="shared" ca="1" si="19"/>
        <v>-</v>
      </c>
      <c r="BK131" s="206">
        <f t="shared" ca="1" si="20"/>
        <v>0</v>
      </c>
      <c r="BL131" s="207" t="str">
        <f ca="1">IF($AD131=3,IF(1&lt;='２個別表'!$F131,IF('２個別表'!$U131=1,"〇","×"),""),"")</f>
        <v/>
      </c>
      <c r="BM131" s="185" t="str">
        <f ca="1">IF(AD131=3,IF(AND(OR('２個別表'!BD131="附帯施設",AND(1&lt;='２個別表'!AM131,'２個別表'!AM131&lt;=3)),'２個別表'!BK131&lt;&gt;"",'２個別表'!BL131&lt;&gt;""),1,IF(AND(OR('２個別表'!BD131="附帯施設",AND(1&lt;='２個別表'!AM131,'２個別表'!AM131&lt;=3)),OR('２個別表'!BK131="",'２個別表'!BL131="")),"×",0)),"")</f>
        <v/>
      </c>
      <c r="BN131" s="207" t="str">
        <f ca="1">IF($AD131=3,IF('２個別表'!$BV131&gt;=500000,"〇","×"),"")</f>
        <v/>
      </c>
      <c r="BO131" s="180" t="str">
        <f ca="1">IF(AD131=3,'２個別表'!BW131,"")</f>
        <v/>
      </c>
      <c r="BP131" s="180" t="str">
        <f ca="1">IF(AD131=3,IF(COUNTIF('２個別表'!$X$11:'２個別表'!X131,'２個別表'!X131)=1,BO131,SUMIF('２個別表'!$X$11:$X$239,'２個別表'!X131,$BO$11:$BO$239)),"")</f>
        <v/>
      </c>
      <c r="BQ131" s="189" t="str">
        <f t="shared" ca="1" si="31"/>
        <v/>
      </c>
      <c r="BR131" s="183" t="str">
        <f t="shared" ca="1" si="22"/>
        <v/>
      </c>
      <c r="BS131" s="427" t="str">
        <f ca="1">IF($AD131=3,'２個別表'!$BV131-('２個別表'!$BX131+'２個別表'!$CA131+'２個別表'!$CB131+'２個別表'!$CC131+'２個別表'!$CD131),"")</f>
        <v/>
      </c>
      <c r="BT131" s="430">
        <f t="shared" ca="1" si="32"/>
        <v>0</v>
      </c>
      <c r="BU131" s="424" t="str">
        <f t="shared" ca="1" si="23"/>
        <v/>
      </c>
    </row>
    <row r="132" spans="2:73" x14ac:dyDescent="0.15">
      <c r="B132" s="198">
        <f>'２個別表'!O132</f>
        <v>0</v>
      </c>
      <c r="C132" s="183" t="str">
        <f>'２個別表'!$P132</f>
        <v>石川県</v>
      </c>
      <c r="D132" s="183" t="str">
        <f ca="1">'２個別表'!$Q132</f>
        <v/>
      </c>
      <c r="E132" s="183" t="str">
        <f ca="1">'２個別表'!$R132</f>
        <v/>
      </c>
      <c r="F132" s="207" t="str">
        <f ca="1">'２個別表'!$U132</f>
        <v/>
      </c>
      <c r="G132" s="207" t="str">
        <f ca="1">IF($F132=1,IF(SUM(#REF!)=0,"×","〇"),"")</f>
        <v/>
      </c>
      <c r="H132" s="207" t="str">
        <f ca="1">IF('２個別表'!$U132=1,IF('２個別表'!$Y132=1,"〇","×"),IF(AND(2&lt;='２個別表'!$Y132,'２個別表'!$Y132&lt;=5),"〇","×"))</f>
        <v>×</v>
      </c>
      <c r="I132" s="207" t="str">
        <f t="shared" ca="1" si="28"/>
        <v>×</v>
      </c>
      <c r="J132" s="183" t="str">
        <f ca="1">'２個別表'!$X132</f>
        <v/>
      </c>
      <c r="K132" s="183">
        <f ca="1">'２個別表'!$AI132</f>
        <v>0</v>
      </c>
      <c r="L132" s="183" t="str">
        <f ca="1">IF('２個別表'!$AJ132=1,1,"")</f>
        <v/>
      </c>
      <c r="M132" s="183" t="str">
        <f ca="1">IF('２個別表'!$AJ132="","",IF('２個別表'!$AJ132=1,IF(OR('２個別表'!$AK132=1,'２個別表'!$AL132=1),"〇","×")))</f>
        <v/>
      </c>
      <c r="N132" s="180" t="str">
        <f ca="1">'２個別表'!AR132</f>
        <v/>
      </c>
      <c r="O132" s="196" t="str">
        <f ca="1">IF(1&lt;='２個別表'!$F132,IF(AND(1&lt;='２個別表'!$AM132,'２個別表'!$AM132&lt;=3),1,0),"")</f>
        <v/>
      </c>
      <c r="P132" s="207">
        <f ca="1">IF($O132=1,IF(AND('２個別表'!$BD132&lt;&gt;"",AND('２個別表'!$BG132&lt;&gt;1,'２個別表'!$BH132)),0,1),0)</f>
        <v>0</v>
      </c>
      <c r="Q132" s="196">
        <f ca="1">IF('２個別表'!$BD132&lt;&gt;"",1,0)</f>
        <v>0</v>
      </c>
      <c r="R132" s="196" t="str">
        <f ca="1">IF($Q132=1,IF('２個別表'!$BG132=1,1,0),"")</f>
        <v/>
      </c>
      <c r="S132" s="196" t="str">
        <f ca="1">IF($R132=1,IF('２個別表'!$BH132&lt;&gt;"","〇","×"),"")</f>
        <v/>
      </c>
      <c r="T132" s="196" t="str">
        <f t="shared" ca="1" si="2"/>
        <v/>
      </c>
      <c r="U132" s="340">
        <f ca="1">IF('２個別表'!$BF132&gt;0,'２個別表'!$BF132,0)</f>
        <v>0</v>
      </c>
      <c r="V132" s="196">
        <f ca="1">IF('２個別表'!$BH132&lt;&gt;"",1,0)</f>
        <v>0</v>
      </c>
      <c r="W132" s="182">
        <f ca="1">IF(AND($Q132=1,$V132=1),'２個別表'!$CD132,0)</f>
        <v>0</v>
      </c>
      <c r="X132" s="195">
        <f t="shared" ca="1" si="29"/>
        <v>0</v>
      </c>
      <c r="Y132" s="196" t="str">
        <f ca="1">IF(1&lt;='２個別表'!$F132,'２個別表'!$BT132,"")</f>
        <v/>
      </c>
      <c r="Z132" s="196">
        <f ca="1">IF(1&lt;='２個別表'!$F132,'２個別表'!$CE132,0)</f>
        <v>0</v>
      </c>
      <c r="AA132" s="196">
        <f ca="1">IF(OR(0&lt;'２個別表'!$BX132,0&lt;SUM('２個別表'!$CA132:$CB132)),1,0)</f>
        <v>1</v>
      </c>
      <c r="AB132" s="183">
        <f ca="1">IF(1&lt;='２個別表'!$F132,'２個別表'!$BV132,0)</f>
        <v>0</v>
      </c>
      <c r="AC132" s="183" t="str">
        <f ca="1">IF('２個別表'!$BV132&gt;0,IF(AND('２個別表'!$BT132=1,'２個別表'!$CE132="控除不可"),'２個別表'!$BV132,IF(AND('２個別表'!$BT132=1,'２個別表'!$CE132="80%控除対象"),ROUNDUP('２個別表'!$BV132*102/110,0),IF(AND('２個別表'!$BT132=1,'２個別表'!$CE132="全額控除"),ROUNDUP('２個別表'!$BV132*100/110,0),IF(OR('２個別表'!$BT132=2,'２個別表'!$BT132=3),'２個別表'!$BV132,'２個別表'!$BV132)))),"")</f>
        <v/>
      </c>
      <c r="AD132" s="197" t="str">
        <f ca="1">IF('２個別表'!$U132=1,3,IF(AND('２個別表'!$U132=2,AND(19&lt;='２個別表'!$AM132,'２個別表'!$AM132&lt;=23)),2,IF(AND('２個別表'!$U132=2,OR(AND(1&lt;='２個別表'!$AM132,'２個別表'!$AM132&lt;=18),AND(24&lt;='２個別表'!$AM132,'２個別表'!$AM132&lt;=25))),1,"判定不能")))</f>
        <v>判定不能</v>
      </c>
      <c r="AE132" s="206">
        <f t="shared" ca="1" si="4"/>
        <v>0</v>
      </c>
      <c r="AF132" s="180" t="str">
        <f t="shared" ca="1" si="5"/>
        <v/>
      </c>
      <c r="AG132" s="183" t="str">
        <f ca="1">IF(AND($AD132=1,$U132&gt;0,$V132=1),ROUNDDOWN($AC132*1/2-'２個別表'!$CD132*1/2,0),"")</f>
        <v/>
      </c>
      <c r="AH132" s="183" t="str">
        <f t="shared" ca="1" si="30"/>
        <v/>
      </c>
      <c r="AI132" s="208" t="str">
        <f ca="1">IF(AND($AD132=1,$Q132=1),IF($AB132&gt;0,'２個別表'!$BV132-'２個別表'!$BX132-'２個別表'!$CD132-'２個別表'!$CA132-'２個別表'!$CB132-'２個別表'!$CC132,0),"")</f>
        <v/>
      </c>
      <c r="AJ132" s="198">
        <f t="shared" ca="1" si="7"/>
        <v>0</v>
      </c>
      <c r="AK132" s="194" t="str">
        <f ca="1">IF($AD132=1,IF('２個別表'!$AO132=1,1,IF('２個別表'!AO132="","",)),"")</f>
        <v/>
      </c>
      <c r="AL132" s="183" t="str">
        <f ca="1">IF($AJ132=1,IF($AK132=1,'２個別表'!BS132,""),"")</f>
        <v/>
      </c>
      <c r="AM132" s="180" t="str">
        <f t="shared" ca="1" si="8"/>
        <v/>
      </c>
      <c r="AN132" s="199" t="str">
        <f ca="1">IF($AJ132=1,IF($AK132=1,ROUNDDOWN('２個別表'!$BV132-'２個別表'!$BX132-'２個別表'!$CA132-'２個別表'!$CB132-'２個別表'!$CC132-'２個別表'!$CD132,0),""),"")</f>
        <v/>
      </c>
      <c r="AO132" s="198">
        <f t="shared" ca="1" si="0"/>
        <v>0</v>
      </c>
      <c r="AP132" s="194">
        <f t="shared" ca="1" si="9"/>
        <v>0</v>
      </c>
      <c r="AQ132" s="194">
        <f t="shared" ca="1" si="10"/>
        <v>0</v>
      </c>
      <c r="AR132" s="189">
        <f ca="1">IF('２個別表'!$AA132=1,1,0)</f>
        <v>0</v>
      </c>
      <c r="AS132" s="180" t="str">
        <f t="shared" ca="1" si="11"/>
        <v/>
      </c>
      <c r="AT132" s="180" t="str">
        <f t="shared" ca="1" si="12"/>
        <v/>
      </c>
      <c r="AU132" s="208" t="str">
        <f ca="1">IF($AD132=1,IF($AQ132=1,ROUNDDOWN('２個別表'!$BV132-'２個別表'!$BX132-'２個別表'!$CA132-'２個別表'!$CB132-'２個別表'!$CC132-'２個別表'!$CD132,0),""),"")</f>
        <v/>
      </c>
      <c r="AV132" s="350">
        <f t="shared" ca="1" si="13"/>
        <v>0</v>
      </c>
      <c r="AW132" s="360" t="str">
        <f t="shared" ca="1" si="14"/>
        <v>-</v>
      </c>
      <c r="AX132" s="206">
        <f ca="1">IF($AD132=2,IF('２個別表'!$BQ132=1,1,0),0)</f>
        <v>0</v>
      </c>
      <c r="AY132" s="189" t="str">
        <f t="shared" ca="1" si="15"/>
        <v/>
      </c>
      <c r="AZ132" s="368" t="str">
        <f ca="1">IF(AND($AD132=2,$AX132=1),'２個別表'!$BV132-('２個別表'!$BX132+'２個別表'!$CA132+'２個別表'!$CB132+'２個別表'!$CC132+'２個別表'!$CD132),"")</f>
        <v/>
      </c>
      <c r="BA132" s="206">
        <f ca="1">IF($AD132=2,IF('２個別表'!$BQ132&lt;&gt;1,1,0),0)</f>
        <v>0</v>
      </c>
      <c r="BB132" s="363">
        <f t="shared" ca="1" si="16"/>
        <v>0</v>
      </c>
      <c r="BC132" s="183" t="str">
        <f ca="1">IF(AND($AD132=2,$BA132=1),'２個別表'!$BR132,"")</f>
        <v/>
      </c>
      <c r="BD132" s="183" t="str">
        <f t="shared" ca="1" si="17"/>
        <v/>
      </c>
      <c r="BE132" s="183" t="str">
        <f ca="1">IF(AND($AD132=2,$BA132=1),'２個別表'!$BU132-('２個別表'!$BX132+'２個別表'!$CA132+'２個別表'!$CB132+'２個別表'!$CC132+'２個別表'!$CD132),"")</f>
        <v/>
      </c>
      <c r="BF132" s="183" t="str">
        <f ca="1">IF(AND($AD132=2,$BA132=1),'２個別表'!$CA132+'２個別表'!$CB132,"")</f>
        <v/>
      </c>
      <c r="BG132" s="365" t="str">
        <f ca="1">IF($BB132=1,IF(SUM('２個別表'!$BW132,'２個別表'!$CD132*0.5)&lt;='２個別表'!$BV132*0.5,"〇","×"),"")</f>
        <v/>
      </c>
      <c r="BH132" s="364">
        <f t="shared" ca="1" si="18"/>
        <v>0</v>
      </c>
      <c r="BI132" s="207" t="str">
        <f ca="1">IF($AD132=2,IF($AX132=1,IF('２個別表'!$AM132=23,"〇","×"),IF(OR('２個別表'!$AM132&lt;19,'２個別表'!$AM132&gt;23),"",IF($BH132&lt;='２個別表'!$BR132,"〇","×"))),"-")</f>
        <v>-</v>
      </c>
      <c r="BJ132" s="373" t="str">
        <f t="shared" ca="1" si="19"/>
        <v>-</v>
      </c>
      <c r="BK132" s="206">
        <f t="shared" ca="1" si="20"/>
        <v>0</v>
      </c>
      <c r="BL132" s="207" t="str">
        <f ca="1">IF($AD132=3,IF(1&lt;='２個別表'!$F132,IF('２個別表'!$U132=1,"〇","×"),""),"")</f>
        <v/>
      </c>
      <c r="BM132" s="185" t="str">
        <f ca="1">IF(AD132=3,IF(AND(OR('２個別表'!BD132="附帯施設",AND(1&lt;='２個別表'!AM132,'２個別表'!AM132&lt;=3)),'２個別表'!BK132&lt;&gt;"",'２個別表'!BL132&lt;&gt;""),1,IF(AND(OR('２個別表'!BD132="附帯施設",AND(1&lt;='２個別表'!AM132,'２個別表'!AM132&lt;=3)),OR('２個別表'!BK132="",'２個別表'!BL132="")),"×",0)),"")</f>
        <v/>
      </c>
      <c r="BN132" s="207" t="str">
        <f ca="1">IF($AD132=3,IF('２個別表'!$BV132&gt;=500000,"〇","×"),"")</f>
        <v/>
      </c>
      <c r="BO132" s="180" t="str">
        <f ca="1">IF(AD132=3,'２個別表'!BW132,"")</f>
        <v/>
      </c>
      <c r="BP132" s="180" t="str">
        <f ca="1">IF(AD132=3,IF(COUNTIF('２個別表'!$X$11:'２個別表'!X132,'２個別表'!X132)=1,BO132,SUMIF('２個別表'!$X$11:$X$239,'２個別表'!X132,$BO$11:$BO$239)),"")</f>
        <v/>
      </c>
      <c r="BQ132" s="189" t="str">
        <f t="shared" ca="1" si="31"/>
        <v/>
      </c>
      <c r="BR132" s="183" t="str">
        <f t="shared" ca="1" si="22"/>
        <v/>
      </c>
      <c r="BS132" s="427" t="str">
        <f ca="1">IF($AD132=3,'２個別表'!$BV132-('２個別表'!$BX132+'２個別表'!$CA132+'２個別表'!$CB132+'２個別表'!$CC132+'２個別表'!$CD132),"")</f>
        <v/>
      </c>
      <c r="BT132" s="430">
        <f t="shared" ca="1" si="32"/>
        <v>0</v>
      </c>
      <c r="BU132" s="424" t="str">
        <f t="shared" ca="1" si="23"/>
        <v/>
      </c>
    </row>
    <row r="133" spans="2:73" x14ac:dyDescent="0.15">
      <c r="B133" s="198">
        <f>'２個別表'!O133</f>
        <v>0</v>
      </c>
      <c r="C133" s="183" t="str">
        <f>'２個別表'!$P133</f>
        <v>石川県</v>
      </c>
      <c r="D133" s="183" t="str">
        <f ca="1">'２個別表'!$Q133</f>
        <v/>
      </c>
      <c r="E133" s="183" t="str">
        <f ca="1">'２個別表'!$R133</f>
        <v/>
      </c>
      <c r="F133" s="207" t="str">
        <f ca="1">'２個別表'!$U133</f>
        <v/>
      </c>
      <c r="G133" s="207" t="str">
        <f ca="1">IF($F133=1,IF(SUM(#REF!)=0,"×","〇"),"")</f>
        <v/>
      </c>
      <c r="H133" s="207" t="str">
        <f ca="1">IF('２個別表'!$U133=1,IF('２個別表'!$Y133=1,"〇","×"),IF(AND(2&lt;='２個別表'!$Y133,'２個別表'!$Y133&lt;=5),"〇","×"))</f>
        <v>×</v>
      </c>
      <c r="I133" s="207" t="str">
        <f t="shared" ca="1" si="28"/>
        <v>×</v>
      </c>
      <c r="J133" s="183" t="str">
        <f ca="1">'２個別表'!$X133</f>
        <v/>
      </c>
      <c r="K133" s="183">
        <f ca="1">'２個別表'!$AI133</f>
        <v>0</v>
      </c>
      <c r="L133" s="183" t="str">
        <f ca="1">IF('２個別表'!$AJ133=1,1,"")</f>
        <v/>
      </c>
      <c r="M133" s="183" t="str">
        <f ca="1">IF('２個別表'!$AJ133="","",IF('２個別表'!$AJ133=1,IF(OR('２個別表'!$AK133=1,'２個別表'!$AL133=1),"〇","×")))</f>
        <v/>
      </c>
      <c r="N133" s="180" t="str">
        <f ca="1">'２個別表'!AR133</f>
        <v/>
      </c>
      <c r="O133" s="196" t="str">
        <f ca="1">IF(1&lt;='２個別表'!$F133,IF(AND(1&lt;='２個別表'!$AM133,'２個別表'!$AM133&lt;=3),1,0),"")</f>
        <v/>
      </c>
      <c r="P133" s="207">
        <f ca="1">IF($O133=1,IF(AND('２個別表'!$BD133&lt;&gt;"",AND('２個別表'!$BG133&lt;&gt;1,'２個別表'!$BH133)),0,1),0)</f>
        <v>0</v>
      </c>
      <c r="Q133" s="196">
        <f ca="1">IF('２個別表'!$BD133&lt;&gt;"",1,0)</f>
        <v>0</v>
      </c>
      <c r="R133" s="196" t="str">
        <f ca="1">IF($Q133=1,IF('２個別表'!$BG133=1,1,0),"")</f>
        <v/>
      </c>
      <c r="S133" s="196" t="str">
        <f ca="1">IF($R133=1,IF('２個別表'!$BH133&lt;&gt;"","〇","×"),"")</f>
        <v/>
      </c>
      <c r="T133" s="196" t="str">
        <f t="shared" ca="1" si="2"/>
        <v/>
      </c>
      <c r="U133" s="340">
        <f ca="1">IF('２個別表'!$BF133&gt;0,'２個別表'!$BF133,0)</f>
        <v>0</v>
      </c>
      <c r="V133" s="196">
        <f ca="1">IF('２個別表'!$BH133&lt;&gt;"",1,0)</f>
        <v>0</v>
      </c>
      <c r="W133" s="182">
        <f ca="1">IF(AND($Q133=1,$V133=1),'２個別表'!$CD133,0)</f>
        <v>0</v>
      </c>
      <c r="X133" s="195">
        <f t="shared" ca="1" si="29"/>
        <v>0</v>
      </c>
      <c r="Y133" s="196" t="str">
        <f ca="1">IF(1&lt;='２個別表'!$F133,'２個別表'!$BT133,"")</f>
        <v/>
      </c>
      <c r="Z133" s="196">
        <f ca="1">IF(1&lt;='２個別表'!$F133,'２個別表'!$CE133,0)</f>
        <v>0</v>
      </c>
      <c r="AA133" s="196">
        <f ca="1">IF(OR(0&lt;'２個別表'!$BX133,0&lt;SUM('２個別表'!$CA133:$CB133)),1,0)</f>
        <v>1</v>
      </c>
      <c r="AB133" s="183">
        <f ca="1">IF(1&lt;='２個別表'!$F133,'２個別表'!$BV133,0)</f>
        <v>0</v>
      </c>
      <c r="AC133" s="183" t="str">
        <f ca="1">IF('２個別表'!$BV133&gt;0,IF(AND('２個別表'!$BT133=1,'２個別表'!$CE133="控除不可"),'２個別表'!$BV133,IF(AND('２個別表'!$BT133=1,'２個別表'!$CE133="80%控除対象"),ROUNDUP('２個別表'!$BV133*102/110,0),IF(AND('２個別表'!$BT133=1,'２個別表'!$CE133="全額控除"),ROUNDUP('２個別表'!$BV133*100/110,0),IF(OR('２個別表'!$BT133=2,'２個別表'!$BT133=3),'２個別表'!$BV133,'２個別表'!$BV133)))),"")</f>
        <v/>
      </c>
      <c r="AD133" s="197" t="str">
        <f ca="1">IF('２個別表'!$U133=1,3,IF(AND('２個別表'!$U133=2,AND(19&lt;='２個別表'!$AM133,'２個別表'!$AM133&lt;=23)),2,IF(AND('２個別表'!$U133=2,OR(AND(1&lt;='２個別表'!$AM133,'２個別表'!$AM133&lt;=18),AND(24&lt;='２個別表'!$AM133,'２個別表'!$AM133&lt;=25))),1,"判定不能")))</f>
        <v>判定不能</v>
      </c>
      <c r="AE133" s="206">
        <f t="shared" ca="1" si="4"/>
        <v>0</v>
      </c>
      <c r="AF133" s="180" t="str">
        <f t="shared" ca="1" si="5"/>
        <v/>
      </c>
      <c r="AG133" s="183" t="str">
        <f ca="1">IF(AND($AD133=1,$U133&gt;0,$V133=1),ROUNDDOWN($AC133*1/2-'２個別表'!$CD133*1/2,0),"")</f>
        <v/>
      </c>
      <c r="AH133" s="183" t="str">
        <f t="shared" ca="1" si="30"/>
        <v/>
      </c>
      <c r="AI133" s="208" t="str">
        <f ca="1">IF(AND($AD133=1,$Q133=1),IF($AB133&gt;0,'２個別表'!$BV133-'２個別表'!$BX133-'２個別表'!$CD133-'２個別表'!$CA133-'２個別表'!$CB133-'２個別表'!$CC133,0),"")</f>
        <v/>
      </c>
      <c r="AJ133" s="198">
        <f t="shared" ca="1" si="7"/>
        <v>0</v>
      </c>
      <c r="AK133" s="194" t="str">
        <f ca="1">IF($AD133=1,IF('２個別表'!$AO133=1,1,IF('２個別表'!AO133="","",)),"")</f>
        <v/>
      </c>
      <c r="AL133" s="183" t="str">
        <f ca="1">IF($AJ133=1,IF($AK133=1,'２個別表'!BS133,""),"")</f>
        <v/>
      </c>
      <c r="AM133" s="180" t="str">
        <f t="shared" ca="1" si="8"/>
        <v/>
      </c>
      <c r="AN133" s="199" t="str">
        <f ca="1">IF($AJ133=1,IF($AK133=1,ROUNDDOWN('２個別表'!$BV133-'２個別表'!$BX133-'２個別表'!$CA133-'２個別表'!$CB133-'２個別表'!$CC133-'２個別表'!$CD133,0),""),"")</f>
        <v/>
      </c>
      <c r="AO133" s="198">
        <f t="shared" ca="1" si="0"/>
        <v>0</v>
      </c>
      <c r="AP133" s="194">
        <f t="shared" ca="1" si="9"/>
        <v>0</v>
      </c>
      <c r="AQ133" s="194">
        <f t="shared" ca="1" si="10"/>
        <v>0</v>
      </c>
      <c r="AR133" s="189">
        <f ca="1">IF('２個別表'!$AA133=1,1,0)</f>
        <v>0</v>
      </c>
      <c r="AS133" s="180" t="str">
        <f t="shared" ca="1" si="11"/>
        <v/>
      </c>
      <c r="AT133" s="180" t="str">
        <f t="shared" ca="1" si="12"/>
        <v/>
      </c>
      <c r="AU133" s="208" t="str">
        <f ca="1">IF($AD133=1,IF($AQ133=1,ROUNDDOWN('２個別表'!$BV133-'２個別表'!$BX133-'２個別表'!$CA133-'２個別表'!$CB133-'２個別表'!$CC133-'２個別表'!$CD133,0),""),"")</f>
        <v/>
      </c>
      <c r="AV133" s="350">
        <f t="shared" ca="1" si="13"/>
        <v>0</v>
      </c>
      <c r="AW133" s="360" t="str">
        <f t="shared" ca="1" si="14"/>
        <v>-</v>
      </c>
      <c r="AX133" s="206">
        <f ca="1">IF($AD133=2,IF('２個別表'!$BQ133=1,1,0),0)</f>
        <v>0</v>
      </c>
      <c r="AY133" s="189" t="str">
        <f t="shared" ca="1" si="15"/>
        <v/>
      </c>
      <c r="AZ133" s="368" t="str">
        <f ca="1">IF(AND($AD133=2,$AX133=1),'２個別表'!$BV133-('２個別表'!$BX133+'２個別表'!$CA133+'２個別表'!$CB133+'２個別表'!$CC133+'２個別表'!$CD133),"")</f>
        <v/>
      </c>
      <c r="BA133" s="206">
        <f ca="1">IF($AD133=2,IF('２個別表'!$BQ133&lt;&gt;1,1,0),0)</f>
        <v>0</v>
      </c>
      <c r="BB133" s="363">
        <f t="shared" ca="1" si="16"/>
        <v>0</v>
      </c>
      <c r="BC133" s="183" t="str">
        <f ca="1">IF(AND($AD133=2,$BA133=1),'２個別表'!$BR133,"")</f>
        <v/>
      </c>
      <c r="BD133" s="183" t="str">
        <f t="shared" ca="1" si="17"/>
        <v/>
      </c>
      <c r="BE133" s="183" t="str">
        <f ca="1">IF(AND($AD133=2,$BA133=1),'２個別表'!$BU133-('２個別表'!$BX133+'２個別表'!$CA133+'２個別表'!$CB133+'２個別表'!$CC133+'２個別表'!$CD133),"")</f>
        <v/>
      </c>
      <c r="BF133" s="183" t="str">
        <f ca="1">IF(AND($AD133=2,$BA133=1),'２個別表'!$CA133+'２個別表'!$CB133,"")</f>
        <v/>
      </c>
      <c r="BG133" s="365" t="str">
        <f ca="1">IF($BB133=1,IF(SUM('２個別表'!$BW133,'２個別表'!$CD133*0.5)&lt;='２個別表'!$BV133*0.5,"〇","×"),"")</f>
        <v/>
      </c>
      <c r="BH133" s="364">
        <f t="shared" ca="1" si="18"/>
        <v>0</v>
      </c>
      <c r="BI133" s="207" t="str">
        <f ca="1">IF($AD133=2,IF($AX133=1,IF('２個別表'!$AM133=23,"〇","×"),IF(OR('２個別表'!$AM133&lt;19,'２個別表'!$AM133&gt;23),"",IF($BH133&lt;='２個別表'!$BR133,"〇","×"))),"-")</f>
        <v>-</v>
      </c>
      <c r="BJ133" s="373" t="str">
        <f t="shared" ca="1" si="19"/>
        <v>-</v>
      </c>
      <c r="BK133" s="206">
        <f t="shared" ca="1" si="20"/>
        <v>0</v>
      </c>
      <c r="BL133" s="207" t="str">
        <f ca="1">IF($AD133=3,IF(1&lt;='２個別表'!$F133,IF('２個別表'!$U133=1,"〇","×"),""),"")</f>
        <v/>
      </c>
      <c r="BM133" s="185" t="str">
        <f ca="1">IF(AD133=3,IF(AND(OR('２個別表'!BD133="附帯施設",AND(1&lt;='２個別表'!AM133,'２個別表'!AM133&lt;=3)),'２個別表'!BK133&lt;&gt;"",'２個別表'!BL133&lt;&gt;""),1,IF(AND(OR('２個別表'!BD133="附帯施設",AND(1&lt;='２個別表'!AM133,'２個別表'!AM133&lt;=3)),OR('２個別表'!BK133="",'２個別表'!BL133="")),"×",0)),"")</f>
        <v/>
      </c>
      <c r="BN133" s="207" t="str">
        <f ca="1">IF($AD133=3,IF('２個別表'!$BV133&gt;=500000,"〇","×"),"")</f>
        <v/>
      </c>
      <c r="BO133" s="180" t="str">
        <f ca="1">IF(AD133=3,'２個別表'!BW133,"")</f>
        <v/>
      </c>
      <c r="BP133" s="180" t="str">
        <f ca="1">IF(AD133=3,IF(COUNTIF('２個別表'!$X$11:'２個別表'!X133,'２個別表'!X133)=1,BO133,SUMIF('２個別表'!$X$11:$X$239,'２個別表'!X133,$BO$11:$BO$239)),"")</f>
        <v/>
      </c>
      <c r="BQ133" s="189" t="str">
        <f t="shared" ca="1" si="31"/>
        <v/>
      </c>
      <c r="BR133" s="183" t="str">
        <f t="shared" ca="1" si="22"/>
        <v/>
      </c>
      <c r="BS133" s="427" t="str">
        <f ca="1">IF($AD133=3,'２個別表'!$BV133-('２個別表'!$BX133+'２個別表'!$CA133+'２個別表'!$CB133+'２個別表'!$CC133+'２個別表'!$CD133),"")</f>
        <v/>
      </c>
      <c r="BT133" s="430">
        <f t="shared" ca="1" si="32"/>
        <v>0</v>
      </c>
      <c r="BU133" s="424" t="str">
        <f t="shared" ca="1" si="23"/>
        <v/>
      </c>
    </row>
    <row r="134" spans="2:73" x14ac:dyDescent="0.15">
      <c r="B134" s="198">
        <f>'２個別表'!O134</f>
        <v>0</v>
      </c>
      <c r="C134" s="183" t="str">
        <f>'２個別表'!$P134</f>
        <v>石川県</v>
      </c>
      <c r="D134" s="183" t="str">
        <f ca="1">'２個別表'!$Q134</f>
        <v/>
      </c>
      <c r="E134" s="183" t="str">
        <f ca="1">'２個別表'!$R134</f>
        <v/>
      </c>
      <c r="F134" s="207" t="str">
        <f ca="1">'２個別表'!$U134</f>
        <v/>
      </c>
      <c r="G134" s="207" t="str">
        <f ca="1">IF($F134=1,IF(SUM(#REF!)=0,"×","〇"),"")</f>
        <v/>
      </c>
      <c r="H134" s="207" t="str">
        <f ca="1">IF('２個別表'!$U134=1,IF('２個別表'!$Y134=1,"〇","×"),IF(AND(2&lt;='２個別表'!$Y134,'２個別表'!$Y134&lt;=5),"〇","×"))</f>
        <v>×</v>
      </c>
      <c r="I134" s="207" t="str">
        <f t="shared" ca="1" si="28"/>
        <v>×</v>
      </c>
      <c r="J134" s="183" t="str">
        <f ca="1">'２個別表'!$X134</f>
        <v/>
      </c>
      <c r="K134" s="183">
        <f ca="1">'２個別表'!$AI134</f>
        <v>0</v>
      </c>
      <c r="L134" s="183" t="str">
        <f ca="1">IF('２個別表'!$AJ134=1,1,"")</f>
        <v/>
      </c>
      <c r="M134" s="183" t="str">
        <f ca="1">IF('２個別表'!$AJ134="","",IF('２個別表'!$AJ134=1,IF(OR('２個別表'!$AK134=1,'２個別表'!$AL134=1),"〇","×")))</f>
        <v/>
      </c>
      <c r="N134" s="180" t="str">
        <f ca="1">'２個別表'!AR134</f>
        <v/>
      </c>
      <c r="O134" s="196" t="str">
        <f ca="1">IF(1&lt;='２個別表'!$F134,IF(AND(1&lt;='２個別表'!$AM134,'２個別表'!$AM134&lt;=3),1,0),"")</f>
        <v/>
      </c>
      <c r="P134" s="207">
        <f ca="1">IF($O134=1,IF(AND('２個別表'!$BD134&lt;&gt;"",AND('２個別表'!$BG134&lt;&gt;1,'２個別表'!$BH134)),0,1),0)</f>
        <v>0</v>
      </c>
      <c r="Q134" s="196">
        <f ca="1">IF('２個別表'!$BD134&lt;&gt;"",1,0)</f>
        <v>0</v>
      </c>
      <c r="R134" s="196" t="str">
        <f ca="1">IF($Q134=1,IF('２個別表'!$BG134=1,1,0),"")</f>
        <v/>
      </c>
      <c r="S134" s="196" t="str">
        <f ca="1">IF($R134=1,IF('２個別表'!$BH134&lt;&gt;"","〇","×"),"")</f>
        <v/>
      </c>
      <c r="T134" s="196" t="str">
        <f t="shared" ca="1" si="2"/>
        <v/>
      </c>
      <c r="U134" s="340">
        <f ca="1">IF('２個別表'!$BF134&gt;0,'２個別表'!$BF134,0)</f>
        <v>0</v>
      </c>
      <c r="V134" s="196">
        <f ca="1">IF('２個別表'!$BH134&lt;&gt;"",1,0)</f>
        <v>0</v>
      </c>
      <c r="W134" s="182">
        <f ca="1">IF(AND($Q134=1,$V134=1),'２個別表'!$CD134,0)</f>
        <v>0</v>
      </c>
      <c r="X134" s="195">
        <f t="shared" ca="1" si="29"/>
        <v>0</v>
      </c>
      <c r="Y134" s="196" t="str">
        <f ca="1">IF(1&lt;='２個別表'!$F134,'２個別表'!$BT134,"")</f>
        <v/>
      </c>
      <c r="Z134" s="196">
        <f ca="1">IF(1&lt;='２個別表'!$F134,'２個別表'!$CE134,0)</f>
        <v>0</v>
      </c>
      <c r="AA134" s="196">
        <f ca="1">IF(OR(0&lt;'２個別表'!$BX134,0&lt;SUM('２個別表'!$CA134:$CB134)),1,0)</f>
        <v>1</v>
      </c>
      <c r="AB134" s="183">
        <f ca="1">IF(1&lt;='２個別表'!$F134,'２個別表'!$BV134,0)</f>
        <v>0</v>
      </c>
      <c r="AC134" s="183" t="str">
        <f ca="1">IF('２個別表'!$BV134&gt;0,IF(AND('２個別表'!$BT134=1,'２個別表'!$CE134="控除不可"),'２個別表'!$BV134,IF(AND('２個別表'!$BT134=1,'２個別表'!$CE134="80%控除対象"),ROUNDUP('２個別表'!$BV134*102/110,0),IF(AND('２個別表'!$BT134=1,'２個別表'!$CE134="全額控除"),ROUNDUP('２個別表'!$BV134*100/110,0),IF(OR('２個別表'!$BT134=2,'２個別表'!$BT134=3),'２個別表'!$BV134,'２個別表'!$BV134)))),"")</f>
        <v/>
      </c>
      <c r="AD134" s="197" t="str">
        <f ca="1">IF('２個別表'!$U134=1,3,IF(AND('２個別表'!$U134=2,AND(19&lt;='２個別表'!$AM134,'２個別表'!$AM134&lt;=23)),2,IF(AND('２個別表'!$U134=2,OR(AND(1&lt;='２個別表'!$AM134,'２個別表'!$AM134&lt;=18),AND(24&lt;='２個別表'!$AM134,'２個別表'!$AM134&lt;=25))),1,"判定不能")))</f>
        <v>判定不能</v>
      </c>
      <c r="AE134" s="206">
        <f t="shared" ca="1" si="4"/>
        <v>0</v>
      </c>
      <c r="AF134" s="180" t="str">
        <f t="shared" ca="1" si="5"/>
        <v/>
      </c>
      <c r="AG134" s="183" t="str">
        <f ca="1">IF(AND($AD134=1,$U134&gt;0,$V134=1),ROUNDDOWN($AC134*1/2-'２個別表'!$CD134*1/2,0),"")</f>
        <v/>
      </c>
      <c r="AH134" s="183" t="str">
        <f t="shared" ca="1" si="30"/>
        <v/>
      </c>
      <c r="AI134" s="208" t="str">
        <f ca="1">IF(AND($AD134=1,$Q134=1),IF($AB134&gt;0,'２個別表'!$BV134-'２個別表'!$BX134-'２個別表'!$CD134-'２個別表'!$CA134-'２個別表'!$CB134-'２個別表'!$CC134,0),"")</f>
        <v/>
      </c>
      <c r="AJ134" s="198">
        <f t="shared" ca="1" si="7"/>
        <v>0</v>
      </c>
      <c r="AK134" s="194" t="str">
        <f ca="1">IF($AD134=1,IF('２個別表'!$AO134=1,1,IF('２個別表'!AO134="","",)),"")</f>
        <v/>
      </c>
      <c r="AL134" s="183" t="str">
        <f ca="1">IF($AJ134=1,IF($AK134=1,'２個別表'!BS134,""),"")</f>
        <v/>
      </c>
      <c r="AM134" s="180" t="str">
        <f t="shared" ca="1" si="8"/>
        <v/>
      </c>
      <c r="AN134" s="199" t="str">
        <f ca="1">IF($AJ134=1,IF($AK134=1,ROUNDDOWN('２個別表'!$BV134-'２個別表'!$BX134-'２個別表'!$CA134-'２個別表'!$CB134-'２個別表'!$CC134-'２個別表'!$CD134,0),""),"")</f>
        <v/>
      </c>
      <c r="AO134" s="198">
        <f t="shared" ca="1" si="0"/>
        <v>0</v>
      </c>
      <c r="AP134" s="194">
        <f t="shared" ca="1" si="9"/>
        <v>0</v>
      </c>
      <c r="AQ134" s="194">
        <f t="shared" ca="1" si="10"/>
        <v>0</v>
      </c>
      <c r="AR134" s="189">
        <f ca="1">IF('２個別表'!$AA134=1,1,0)</f>
        <v>0</v>
      </c>
      <c r="AS134" s="180" t="str">
        <f t="shared" ca="1" si="11"/>
        <v/>
      </c>
      <c r="AT134" s="180" t="str">
        <f t="shared" ca="1" si="12"/>
        <v/>
      </c>
      <c r="AU134" s="208" t="str">
        <f ca="1">IF($AD134=1,IF($AQ134=1,ROUNDDOWN('２個別表'!$BV134-'２個別表'!$BX134-'２個別表'!$CA134-'２個別表'!$CB134-'２個別表'!$CC134-'２個別表'!$CD134,0),""),"")</f>
        <v/>
      </c>
      <c r="AV134" s="350">
        <f t="shared" ca="1" si="13"/>
        <v>0</v>
      </c>
      <c r="AW134" s="360" t="str">
        <f t="shared" ca="1" si="14"/>
        <v>-</v>
      </c>
      <c r="AX134" s="206">
        <f ca="1">IF($AD134=2,IF('２個別表'!$BQ134=1,1,0),0)</f>
        <v>0</v>
      </c>
      <c r="AY134" s="189" t="str">
        <f t="shared" ca="1" si="15"/>
        <v/>
      </c>
      <c r="AZ134" s="368" t="str">
        <f ca="1">IF(AND($AD134=2,$AX134=1),'２個別表'!$BV134-('２個別表'!$BX134+'２個別表'!$CA134+'２個別表'!$CB134+'２個別表'!$CC134+'２個別表'!$CD134),"")</f>
        <v/>
      </c>
      <c r="BA134" s="206">
        <f ca="1">IF($AD134=2,IF('２個別表'!$BQ134&lt;&gt;1,1,0),0)</f>
        <v>0</v>
      </c>
      <c r="BB134" s="363">
        <f t="shared" ca="1" si="16"/>
        <v>0</v>
      </c>
      <c r="BC134" s="183" t="str">
        <f ca="1">IF(AND($AD134=2,$BA134=1),'２個別表'!$BR134,"")</f>
        <v/>
      </c>
      <c r="BD134" s="183" t="str">
        <f t="shared" ca="1" si="17"/>
        <v/>
      </c>
      <c r="BE134" s="183" t="str">
        <f ca="1">IF(AND($AD134=2,$BA134=1),'２個別表'!$BU134-('２個別表'!$BX134+'２個別表'!$CA134+'２個別表'!$CB134+'２個別表'!$CC134+'２個別表'!$CD134),"")</f>
        <v/>
      </c>
      <c r="BF134" s="183" t="str">
        <f ca="1">IF(AND($AD134=2,$BA134=1),'２個別表'!$CA134+'２個別表'!$CB134,"")</f>
        <v/>
      </c>
      <c r="BG134" s="365" t="str">
        <f ca="1">IF($BB134=1,IF(SUM('２個別表'!$BW134,'２個別表'!$CD134*0.5)&lt;='２個別表'!$BV134*0.5,"〇","×"),"")</f>
        <v/>
      </c>
      <c r="BH134" s="364">
        <f t="shared" ca="1" si="18"/>
        <v>0</v>
      </c>
      <c r="BI134" s="207" t="str">
        <f ca="1">IF($AD134=2,IF($AX134=1,IF('２個別表'!$AM134=23,"〇","×"),IF(OR('２個別表'!$AM134&lt;19,'２個別表'!$AM134&gt;23),"",IF($BH134&lt;='２個別表'!$BR134,"〇","×"))),"-")</f>
        <v>-</v>
      </c>
      <c r="BJ134" s="373" t="str">
        <f t="shared" ca="1" si="19"/>
        <v>-</v>
      </c>
      <c r="BK134" s="206">
        <f t="shared" ca="1" si="20"/>
        <v>0</v>
      </c>
      <c r="BL134" s="207" t="str">
        <f ca="1">IF($AD134=3,IF(1&lt;='２個別表'!$F134,IF('２個別表'!$U134=1,"〇","×"),""),"")</f>
        <v/>
      </c>
      <c r="BM134" s="185" t="str">
        <f ca="1">IF(AD134=3,IF(AND(OR('２個別表'!BD134="附帯施設",AND(1&lt;='２個別表'!AM134,'２個別表'!AM134&lt;=3)),'２個別表'!BK134&lt;&gt;"",'２個別表'!BL134&lt;&gt;""),1,IF(AND(OR('２個別表'!BD134="附帯施設",AND(1&lt;='２個別表'!AM134,'２個別表'!AM134&lt;=3)),OR('２個別表'!BK134="",'２個別表'!BL134="")),"×",0)),"")</f>
        <v/>
      </c>
      <c r="BN134" s="207" t="str">
        <f ca="1">IF($AD134=3,IF('２個別表'!$BV134&gt;=500000,"〇","×"),"")</f>
        <v/>
      </c>
      <c r="BO134" s="180" t="str">
        <f ca="1">IF(AD134=3,'２個別表'!BW134,"")</f>
        <v/>
      </c>
      <c r="BP134" s="180" t="str">
        <f ca="1">IF(AD134=3,IF(COUNTIF('２個別表'!$X$11:'２個別表'!X134,'２個別表'!X134)=1,BO134,SUMIF('２個別表'!$X$11:$X$239,'２個別表'!X134,$BO$11:$BO$239)),"")</f>
        <v/>
      </c>
      <c r="BQ134" s="189" t="str">
        <f t="shared" ca="1" si="31"/>
        <v/>
      </c>
      <c r="BR134" s="183" t="str">
        <f t="shared" ca="1" si="22"/>
        <v/>
      </c>
      <c r="BS134" s="427" t="str">
        <f ca="1">IF($AD134=3,'２個別表'!$BV134-('２個別表'!$BX134+'２個別表'!$CA134+'２個別表'!$CB134+'２個別表'!$CC134+'２個別表'!$CD134),"")</f>
        <v/>
      </c>
      <c r="BT134" s="430">
        <f t="shared" ca="1" si="32"/>
        <v>0</v>
      </c>
      <c r="BU134" s="424" t="str">
        <f t="shared" ca="1" si="23"/>
        <v/>
      </c>
    </row>
    <row r="135" spans="2:73" x14ac:dyDescent="0.15">
      <c r="B135" s="198">
        <f>'２個別表'!O135</f>
        <v>0</v>
      </c>
      <c r="C135" s="183" t="str">
        <f>'２個別表'!$P135</f>
        <v>石川県</v>
      </c>
      <c r="D135" s="183" t="str">
        <f ca="1">'２個別表'!$Q135</f>
        <v/>
      </c>
      <c r="E135" s="183" t="str">
        <f ca="1">'２個別表'!$R135</f>
        <v/>
      </c>
      <c r="F135" s="207" t="str">
        <f ca="1">'２個別表'!$U135</f>
        <v/>
      </c>
      <c r="G135" s="207" t="str">
        <f ca="1">IF($F135=1,IF(SUM(#REF!)=0,"×","〇"),"")</f>
        <v/>
      </c>
      <c r="H135" s="207" t="str">
        <f ca="1">IF('２個別表'!$U135=1,IF('２個別表'!$Y135=1,"〇","×"),IF(AND(2&lt;='２個別表'!$Y135,'２個別表'!$Y135&lt;=5),"〇","×"))</f>
        <v>×</v>
      </c>
      <c r="I135" s="207" t="str">
        <f t="shared" ca="1" si="28"/>
        <v>×</v>
      </c>
      <c r="J135" s="183" t="str">
        <f ca="1">'２個別表'!$X135</f>
        <v/>
      </c>
      <c r="K135" s="183">
        <f ca="1">'２個別表'!$AI135</f>
        <v>0</v>
      </c>
      <c r="L135" s="183" t="str">
        <f ca="1">IF('２個別表'!$AJ135=1,1,"")</f>
        <v/>
      </c>
      <c r="M135" s="183" t="str">
        <f ca="1">IF('２個別表'!$AJ135="","",IF('２個別表'!$AJ135=1,IF(OR('２個別表'!$AK135=1,'２個別表'!$AL135=1),"〇","×")))</f>
        <v/>
      </c>
      <c r="N135" s="180" t="str">
        <f ca="1">'２個別表'!AR135</f>
        <v/>
      </c>
      <c r="O135" s="196" t="str">
        <f ca="1">IF(1&lt;='２個別表'!$F135,IF(AND(1&lt;='２個別表'!$AM135,'２個別表'!$AM135&lt;=3),1,0),"")</f>
        <v/>
      </c>
      <c r="P135" s="207">
        <f ca="1">IF($O135=1,IF(AND('２個別表'!$BD135&lt;&gt;"",AND('２個別表'!$BG135&lt;&gt;1,'２個別表'!$BH135)),0,1),0)</f>
        <v>0</v>
      </c>
      <c r="Q135" s="196">
        <f ca="1">IF('２個別表'!$BD135&lt;&gt;"",1,0)</f>
        <v>0</v>
      </c>
      <c r="R135" s="196" t="str">
        <f ca="1">IF($Q135=1,IF('２個別表'!$BG135=1,1,0),"")</f>
        <v/>
      </c>
      <c r="S135" s="196" t="str">
        <f ca="1">IF($R135=1,IF('２個別表'!$BH135&lt;&gt;"","〇","×"),"")</f>
        <v/>
      </c>
      <c r="T135" s="196" t="str">
        <f t="shared" ca="1" si="2"/>
        <v/>
      </c>
      <c r="U135" s="340">
        <f ca="1">IF('２個別表'!$BF135&gt;0,'２個別表'!$BF135,0)</f>
        <v>0</v>
      </c>
      <c r="V135" s="196">
        <f ca="1">IF('２個別表'!$BH135&lt;&gt;"",1,0)</f>
        <v>0</v>
      </c>
      <c r="W135" s="182">
        <f ca="1">IF(AND($Q135=1,$V135=1),'２個別表'!$CD135,0)</f>
        <v>0</v>
      </c>
      <c r="X135" s="195">
        <f t="shared" ca="1" si="29"/>
        <v>0</v>
      </c>
      <c r="Y135" s="196" t="str">
        <f ca="1">IF(1&lt;='２個別表'!$F135,'２個別表'!$BT135,"")</f>
        <v/>
      </c>
      <c r="Z135" s="196">
        <f ca="1">IF(1&lt;='２個別表'!$F135,'２個別表'!$CE135,0)</f>
        <v>0</v>
      </c>
      <c r="AA135" s="196">
        <f ca="1">IF(OR(0&lt;'２個別表'!$BX135,0&lt;SUM('２個別表'!$CA135:$CB135)),1,0)</f>
        <v>1</v>
      </c>
      <c r="AB135" s="183">
        <f ca="1">IF(1&lt;='２個別表'!$F135,'２個別表'!$BV135,0)</f>
        <v>0</v>
      </c>
      <c r="AC135" s="183" t="str">
        <f ca="1">IF('２個別表'!$BV135&gt;0,IF(AND('２個別表'!$BT135=1,'２個別表'!$CE135="控除不可"),'２個別表'!$BV135,IF(AND('２個別表'!$BT135=1,'２個別表'!$CE135="80%控除対象"),ROUNDUP('２個別表'!$BV135*102/110,0),IF(AND('２個別表'!$BT135=1,'２個別表'!$CE135="全額控除"),ROUNDUP('２個別表'!$BV135*100/110,0),IF(OR('２個別表'!$BT135=2,'２個別表'!$BT135=3),'２個別表'!$BV135,'２個別表'!$BV135)))),"")</f>
        <v/>
      </c>
      <c r="AD135" s="197" t="str">
        <f ca="1">IF('２個別表'!$U135=1,3,IF(AND('２個別表'!$U135=2,AND(19&lt;='２個別表'!$AM135,'２個別表'!$AM135&lt;=23)),2,IF(AND('２個別表'!$U135=2,OR(AND(1&lt;='２個別表'!$AM135,'２個別表'!$AM135&lt;=18),AND(24&lt;='２個別表'!$AM135,'２個別表'!$AM135&lt;=25))),1,"判定不能")))</f>
        <v>判定不能</v>
      </c>
      <c r="AE135" s="206">
        <f t="shared" ca="1" si="4"/>
        <v>0</v>
      </c>
      <c r="AF135" s="180" t="str">
        <f t="shared" ca="1" si="5"/>
        <v/>
      </c>
      <c r="AG135" s="183" t="str">
        <f ca="1">IF(AND($AD135=1,$U135&gt;0,$V135=1),ROUNDDOWN($AC135*1/2-'２個別表'!$CD135*1/2,0),"")</f>
        <v/>
      </c>
      <c r="AH135" s="183" t="str">
        <f t="shared" ca="1" si="30"/>
        <v/>
      </c>
      <c r="AI135" s="208" t="str">
        <f ca="1">IF(AND($AD135=1,$Q135=1),IF($AB135&gt;0,'２個別表'!$BV135-'２個別表'!$BX135-'２個別表'!$CD135-'２個別表'!$CA135-'２個別表'!$CB135-'２個別表'!$CC135,0),"")</f>
        <v/>
      </c>
      <c r="AJ135" s="198">
        <f t="shared" ca="1" si="7"/>
        <v>0</v>
      </c>
      <c r="AK135" s="194" t="str">
        <f ca="1">IF($AD135=1,IF('２個別表'!$AO135=1,1,IF('２個別表'!AO135="","",)),"")</f>
        <v/>
      </c>
      <c r="AL135" s="183" t="str">
        <f ca="1">IF($AJ135=1,IF($AK135=1,'２個別表'!BS135,""),"")</f>
        <v/>
      </c>
      <c r="AM135" s="180" t="str">
        <f t="shared" ca="1" si="8"/>
        <v/>
      </c>
      <c r="AN135" s="199" t="str">
        <f ca="1">IF($AJ135=1,IF($AK135=1,ROUNDDOWN('２個別表'!$BV135-'２個別表'!$BX135-'２個別表'!$CA135-'２個別表'!$CB135-'２個別表'!$CC135-'２個別表'!$CD135,0),""),"")</f>
        <v/>
      </c>
      <c r="AO135" s="198">
        <f t="shared" ca="1" si="0"/>
        <v>0</v>
      </c>
      <c r="AP135" s="194">
        <f t="shared" ca="1" si="9"/>
        <v>0</v>
      </c>
      <c r="AQ135" s="194">
        <f t="shared" ca="1" si="10"/>
        <v>0</v>
      </c>
      <c r="AR135" s="189">
        <f ca="1">IF('２個別表'!$AA135=1,1,0)</f>
        <v>0</v>
      </c>
      <c r="AS135" s="180" t="str">
        <f t="shared" ca="1" si="11"/>
        <v/>
      </c>
      <c r="AT135" s="180" t="str">
        <f t="shared" ca="1" si="12"/>
        <v/>
      </c>
      <c r="AU135" s="208" t="str">
        <f ca="1">IF($AD135=1,IF($AQ135=1,ROUNDDOWN('２個別表'!$BV135-'２個別表'!$BX135-'２個別表'!$CA135-'２個別表'!$CB135-'２個別表'!$CC135-'２個別表'!$CD135,0),""),"")</f>
        <v/>
      </c>
      <c r="AV135" s="350">
        <f t="shared" ca="1" si="13"/>
        <v>0</v>
      </c>
      <c r="AW135" s="360" t="str">
        <f t="shared" ca="1" si="14"/>
        <v>-</v>
      </c>
      <c r="AX135" s="206">
        <f ca="1">IF($AD135=2,IF('２個別表'!$BQ135=1,1,0),0)</f>
        <v>0</v>
      </c>
      <c r="AY135" s="189" t="str">
        <f t="shared" ca="1" si="15"/>
        <v/>
      </c>
      <c r="AZ135" s="368" t="str">
        <f ca="1">IF(AND($AD135=2,$AX135=1),'２個別表'!$BV135-('２個別表'!$BX135+'２個別表'!$CA135+'２個別表'!$CB135+'２個別表'!$CC135+'２個別表'!$CD135),"")</f>
        <v/>
      </c>
      <c r="BA135" s="206">
        <f ca="1">IF($AD135=2,IF('２個別表'!$BQ135&lt;&gt;1,1,0),0)</f>
        <v>0</v>
      </c>
      <c r="BB135" s="363">
        <f t="shared" ca="1" si="16"/>
        <v>0</v>
      </c>
      <c r="BC135" s="183" t="str">
        <f ca="1">IF(AND($AD135=2,$BA135=1),'２個別表'!$BR135,"")</f>
        <v/>
      </c>
      <c r="BD135" s="183" t="str">
        <f t="shared" ca="1" si="17"/>
        <v/>
      </c>
      <c r="BE135" s="183" t="str">
        <f ca="1">IF(AND($AD135=2,$BA135=1),'２個別表'!$BU135-('２個別表'!$BX135+'２個別表'!$CA135+'２個別表'!$CB135+'２個別表'!$CC135+'２個別表'!$CD135),"")</f>
        <v/>
      </c>
      <c r="BF135" s="183" t="str">
        <f ca="1">IF(AND($AD135=2,$BA135=1),'２個別表'!$CA135+'２個別表'!$CB135,"")</f>
        <v/>
      </c>
      <c r="BG135" s="365" t="str">
        <f ca="1">IF($BB135=1,IF(SUM('２個別表'!$BW135,'２個別表'!$CD135*0.5)&lt;='２個別表'!$BV135*0.5,"〇","×"),"")</f>
        <v/>
      </c>
      <c r="BH135" s="364">
        <f t="shared" ca="1" si="18"/>
        <v>0</v>
      </c>
      <c r="BI135" s="207" t="str">
        <f ca="1">IF($AD135=2,IF($AX135=1,IF('２個別表'!$AM135=23,"〇","×"),IF(OR('２個別表'!$AM135&lt;19,'２個別表'!$AM135&gt;23),"",IF($BH135&lt;='２個別表'!$BR135,"〇","×"))),"-")</f>
        <v>-</v>
      </c>
      <c r="BJ135" s="373" t="str">
        <f t="shared" ca="1" si="19"/>
        <v>-</v>
      </c>
      <c r="BK135" s="206">
        <f t="shared" ca="1" si="20"/>
        <v>0</v>
      </c>
      <c r="BL135" s="207" t="str">
        <f ca="1">IF($AD135=3,IF(1&lt;='２個別表'!$F135,IF('２個別表'!$U135=1,"〇","×"),""),"")</f>
        <v/>
      </c>
      <c r="BM135" s="185" t="str">
        <f ca="1">IF(AD135=3,IF(AND(OR('２個別表'!BD135="附帯施設",AND(1&lt;='２個別表'!AM135,'２個別表'!AM135&lt;=3)),'２個別表'!BK135&lt;&gt;"",'２個別表'!BL135&lt;&gt;""),1,IF(AND(OR('２個別表'!BD135="附帯施設",AND(1&lt;='２個別表'!AM135,'２個別表'!AM135&lt;=3)),OR('２個別表'!BK135="",'２個別表'!BL135="")),"×",0)),"")</f>
        <v/>
      </c>
      <c r="BN135" s="207" t="str">
        <f ca="1">IF($AD135=3,IF('２個別表'!$BV135&gt;=500000,"〇","×"),"")</f>
        <v/>
      </c>
      <c r="BO135" s="180" t="str">
        <f ca="1">IF(AD135=3,'２個別表'!BW135,"")</f>
        <v/>
      </c>
      <c r="BP135" s="180" t="str">
        <f ca="1">IF(AD135=3,IF(COUNTIF('２個別表'!$X$11:'２個別表'!X135,'２個別表'!X135)=1,BO135,SUMIF('２個別表'!$X$11:$X$239,'２個別表'!X135,$BO$11:$BO$239)),"")</f>
        <v/>
      </c>
      <c r="BQ135" s="189" t="str">
        <f t="shared" ca="1" si="31"/>
        <v/>
      </c>
      <c r="BR135" s="183" t="str">
        <f t="shared" ca="1" si="22"/>
        <v/>
      </c>
      <c r="BS135" s="427" t="str">
        <f ca="1">IF($AD135=3,'２個別表'!$BV135-('２個別表'!$BX135+'２個別表'!$CA135+'２個別表'!$CB135+'２個別表'!$CC135+'２個別表'!$CD135),"")</f>
        <v/>
      </c>
      <c r="BT135" s="430">
        <f t="shared" ca="1" si="32"/>
        <v>0</v>
      </c>
      <c r="BU135" s="424" t="str">
        <f t="shared" ca="1" si="23"/>
        <v/>
      </c>
    </row>
    <row r="136" spans="2:73" x14ac:dyDescent="0.15">
      <c r="B136" s="198">
        <f>'２個別表'!O136</f>
        <v>0</v>
      </c>
      <c r="C136" s="183" t="str">
        <f>'２個別表'!$P136</f>
        <v>石川県</v>
      </c>
      <c r="D136" s="183" t="str">
        <f ca="1">'２個別表'!$Q136</f>
        <v/>
      </c>
      <c r="E136" s="183" t="str">
        <f ca="1">'２個別表'!$R136</f>
        <v/>
      </c>
      <c r="F136" s="207" t="str">
        <f ca="1">'２個別表'!$U136</f>
        <v/>
      </c>
      <c r="G136" s="207" t="str">
        <f ca="1">IF($F136=1,IF(SUM(#REF!)=0,"×","〇"),"")</f>
        <v/>
      </c>
      <c r="H136" s="207" t="str">
        <f ca="1">IF('２個別表'!$U136=1,IF('２個別表'!$Y136=1,"〇","×"),IF(AND(2&lt;='２個別表'!$Y136,'２個別表'!$Y136&lt;=5),"〇","×"))</f>
        <v>×</v>
      </c>
      <c r="I136" s="207" t="str">
        <f t="shared" ca="1" si="28"/>
        <v>×</v>
      </c>
      <c r="J136" s="183" t="str">
        <f ca="1">'２個別表'!$X136</f>
        <v/>
      </c>
      <c r="K136" s="183">
        <f ca="1">'２個別表'!$AI136</f>
        <v>0</v>
      </c>
      <c r="L136" s="183" t="str">
        <f ca="1">IF('２個別表'!$AJ136=1,1,"")</f>
        <v/>
      </c>
      <c r="M136" s="183" t="str">
        <f ca="1">IF('２個別表'!$AJ136="","",IF('２個別表'!$AJ136=1,IF(OR('２個別表'!$AK136=1,'２個別表'!$AL136=1),"〇","×")))</f>
        <v/>
      </c>
      <c r="N136" s="180" t="str">
        <f ca="1">'２個別表'!AR136</f>
        <v/>
      </c>
      <c r="O136" s="196" t="str">
        <f ca="1">IF(1&lt;='２個別表'!$F136,IF(AND(1&lt;='２個別表'!$AM136,'２個別表'!$AM136&lt;=3),1,0),"")</f>
        <v/>
      </c>
      <c r="P136" s="207">
        <f ca="1">IF($O136=1,IF(AND('２個別表'!$BD136&lt;&gt;"",AND('２個別表'!$BG136&lt;&gt;1,'２個別表'!$BH136)),0,1),0)</f>
        <v>0</v>
      </c>
      <c r="Q136" s="196">
        <f ca="1">IF('２個別表'!$BD136&lt;&gt;"",1,0)</f>
        <v>0</v>
      </c>
      <c r="R136" s="196" t="str">
        <f ca="1">IF($Q136=1,IF('２個別表'!$BG136=1,1,0),"")</f>
        <v/>
      </c>
      <c r="S136" s="196" t="str">
        <f ca="1">IF($R136=1,IF('２個別表'!$BH136&lt;&gt;"","〇","×"),"")</f>
        <v/>
      </c>
      <c r="T136" s="196" t="str">
        <f t="shared" ca="1" si="2"/>
        <v/>
      </c>
      <c r="U136" s="340">
        <f ca="1">IF('２個別表'!$BF136&gt;0,'２個別表'!$BF136,0)</f>
        <v>0</v>
      </c>
      <c r="V136" s="196">
        <f ca="1">IF('２個別表'!$BH136&lt;&gt;"",1,0)</f>
        <v>0</v>
      </c>
      <c r="W136" s="182">
        <f ca="1">IF(AND($Q136=1,$V136=1),'２個別表'!$CD136,0)</f>
        <v>0</v>
      </c>
      <c r="X136" s="195">
        <f t="shared" ca="1" si="29"/>
        <v>0</v>
      </c>
      <c r="Y136" s="196" t="str">
        <f ca="1">IF(1&lt;='２個別表'!$F136,'２個別表'!$BT136,"")</f>
        <v/>
      </c>
      <c r="Z136" s="196">
        <f ca="1">IF(1&lt;='２個別表'!$F136,'２個別表'!$CE136,0)</f>
        <v>0</v>
      </c>
      <c r="AA136" s="196">
        <f ca="1">IF(OR(0&lt;'２個別表'!$BX136,0&lt;SUM('２個別表'!$CA136:$CB136)),1,0)</f>
        <v>1</v>
      </c>
      <c r="AB136" s="183">
        <f ca="1">IF(1&lt;='２個別表'!$F136,'２個別表'!$BV136,0)</f>
        <v>0</v>
      </c>
      <c r="AC136" s="183" t="str">
        <f ca="1">IF('２個別表'!$BV136&gt;0,IF(AND('２個別表'!$BT136=1,'２個別表'!$CE136="控除不可"),'２個別表'!$BV136,IF(AND('２個別表'!$BT136=1,'２個別表'!$CE136="80%控除対象"),ROUNDUP('２個別表'!$BV136*102/110,0),IF(AND('２個別表'!$BT136=1,'２個別表'!$CE136="全額控除"),ROUNDUP('２個別表'!$BV136*100/110,0),IF(OR('２個別表'!$BT136=2,'２個別表'!$BT136=3),'２個別表'!$BV136,'２個別表'!$BV136)))),"")</f>
        <v/>
      </c>
      <c r="AD136" s="197" t="str">
        <f ca="1">IF('２個別表'!$U136=1,3,IF(AND('２個別表'!$U136=2,AND(19&lt;='２個別表'!$AM136,'２個別表'!$AM136&lt;=23)),2,IF(AND('２個別表'!$U136=2,OR(AND(1&lt;='２個別表'!$AM136,'２個別表'!$AM136&lt;=18),AND(24&lt;='２個別表'!$AM136,'２個別表'!$AM136&lt;=25))),1,"判定不能")))</f>
        <v>判定不能</v>
      </c>
      <c r="AE136" s="206">
        <f t="shared" ca="1" si="4"/>
        <v>0</v>
      </c>
      <c r="AF136" s="180" t="str">
        <f t="shared" ca="1" si="5"/>
        <v/>
      </c>
      <c r="AG136" s="183" t="str">
        <f ca="1">IF(AND($AD136=1,$U136&gt;0,$V136=1),ROUNDDOWN($AC136*1/2-'２個別表'!$CD136*1/2,0),"")</f>
        <v/>
      </c>
      <c r="AH136" s="183" t="str">
        <f t="shared" ca="1" si="30"/>
        <v/>
      </c>
      <c r="AI136" s="208" t="str">
        <f ca="1">IF(AND($AD136=1,$Q136=1),IF($AB136&gt;0,'２個別表'!$BV136-'２個別表'!$BX136-'２個別表'!$CD136-'２個別表'!$CA136-'２個別表'!$CB136-'２個別表'!$CC136,0),"")</f>
        <v/>
      </c>
      <c r="AJ136" s="198">
        <f t="shared" ca="1" si="7"/>
        <v>0</v>
      </c>
      <c r="AK136" s="194" t="str">
        <f ca="1">IF($AD136=1,IF('２個別表'!$AO136=1,1,IF('２個別表'!AO136="","",)),"")</f>
        <v/>
      </c>
      <c r="AL136" s="183" t="str">
        <f ca="1">IF($AJ136=1,IF($AK136=1,'２個別表'!BS136,""),"")</f>
        <v/>
      </c>
      <c r="AM136" s="180" t="str">
        <f t="shared" ca="1" si="8"/>
        <v/>
      </c>
      <c r="AN136" s="199" t="str">
        <f ca="1">IF($AJ136=1,IF($AK136=1,ROUNDDOWN('２個別表'!$BV136-'２個別表'!$BX136-'２個別表'!$CA136-'２個別表'!$CB136-'２個別表'!$CC136-'２個別表'!$CD136,0),""),"")</f>
        <v/>
      </c>
      <c r="AO136" s="198">
        <f t="shared" ca="1" si="0"/>
        <v>0</v>
      </c>
      <c r="AP136" s="194">
        <f t="shared" ca="1" si="9"/>
        <v>0</v>
      </c>
      <c r="AQ136" s="194">
        <f t="shared" ca="1" si="10"/>
        <v>0</v>
      </c>
      <c r="AR136" s="189">
        <f ca="1">IF('２個別表'!$AA136=1,1,0)</f>
        <v>0</v>
      </c>
      <c r="AS136" s="180" t="str">
        <f t="shared" ca="1" si="11"/>
        <v/>
      </c>
      <c r="AT136" s="180" t="str">
        <f t="shared" ca="1" si="12"/>
        <v/>
      </c>
      <c r="AU136" s="208" t="str">
        <f ca="1">IF($AD136=1,IF($AQ136=1,ROUNDDOWN('２個別表'!$BV136-'２個別表'!$BX136-'２個別表'!$CA136-'２個別表'!$CB136-'２個別表'!$CC136-'２個別表'!$CD136,0),""),"")</f>
        <v/>
      </c>
      <c r="AV136" s="350">
        <f t="shared" ca="1" si="13"/>
        <v>0</v>
      </c>
      <c r="AW136" s="360" t="str">
        <f t="shared" ca="1" si="14"/>
        <v>-</v>
      </c>
      <c r="AX136" s="206">
        <f ca="1">IF($AD136=2,IF('２個別表'!$BQ136=1,1,0),0)</f>
        <v>0</v>
      </c>
      <c r="AY136" s="189" t="str">
        <f t="shared" ca="1" si="15"/>
        <v/>
      </c>
      <c r="AZ136" s="368" t="str">
        <f ca="1">IF(AND($AD136=2,$AX136=1),'２個別表'!$BV136-('２個別表'!$BX136+'２個別表'!$CA136+'２個別表'!$CB136+'２個別表'!$CC136+'２個別表'!$CD136),"")</f>
        <v/>
      </c>
      <c r="BA136" s="206">
        <f ca="1">IF($AD136=2,IF('２個別表'!$BQ136&lt;&gt;1,1,0),0)</f>
        <v>0</v>
      </c>
      <c r="BB136" s="363">
        <f t="shared" ca="1" si="16"/>
        <v>0</v>
      </c>
      <c r="BC136" s="183" t="str">
        <f ca="1">IF(AND($AD136=2,$BA136=1),'２個別表'!$BR136,"")</f>
        <v/>
      </c>
      <c r="BD136" s="183" t="str">
        <f t="shared" ca="1" si="17"/>
        <v/>
      </c>
      <c r="BE136" s="183" t="str">
        <f ca="1">IF(AND($AD136=2,$BA136=1),'２個別表'!$BU136-('２個別表'!$BX136+'２個別表'!$CA136+'２個別表'!$CB136+'２個別表'!$CC136+'２個別表'!$CD136),"")</f>
        <v/>
      </c>
      <c r="BF136" s="183" t="str">
        <f ca="1">IF(AND($AD136=2,$BA136=1),'２個別表'!$CA136+'２個別表'!$CB136,"")</f>
        <v/>
      </c>
      <c r="BG136" s="365" t="str">
        <f ca="1">IF($BB136=1,IF(SUM('２個別表'!$BW136,'２個別表'!$CD136*0.5)&lt;='２個別表'!$BV136*0.5,"〇","×"),"")</f>
        <v/>
      </c>
      <c r="BH136" s="364">
        <f t="shared" ca="1" si="18"/>
        <v>0</v>
      </c>
      <c r="BI136" s="207" t="str">
        <f ca="1">IF($AD136=2,IF($AX136=1,IF('２個別表'!$AM136=23,"〇","×"),IF(OR('２個別表'!$AM136&lt;19,'２個別表'!$AM136&gt;23),"",IF($BH136&lt;='２個別表'!$BR136,"〇","×"))),"-")</f>
        <v>-</v>
      </c>
      <c r="BJ136" s="373" t="str">
        <f t="shared" ca="1" si="19"/>
        <v>-</v>
      </c>
      <c r="BK136" s="206">
        <f t="shared" ca="1" si="20"/>
        <v>0</v>
      </c>
      <c r="BL136" s="207" t="str">
        <f ca="1">IF($AD136=3,IF(1&lt;='２個別表'!$F136,IF('２個別表'!$U136=1,"〇","×"),""),"")</f>
        <v/>
      </c>
      <c r="BM136" s="185" t="str">
        <f ca="1">IF(AD136=3,IF(AND(OR('２個別表'!BD136="附帯施設",AND(1&lt;='２個別表'!AM136,'２個別表'!AM136&lt;=3)),'２個別表'!BK136&lt;&gt;"",'２個別表'!BL136&lt;&gt;""),1,IF(AND(OR('２個別表'!BD136="附帯施設",AND(1&lt;='２個別表'!AM136,'２個別表'!AM136&lt;=3)),OR('２個別表'!BK136="",'２個別表'!BL136="")),"×",0)),"")</f>
        <v/>
      </c>
      <c r="BN136" s="207" t="str">
        <f ca="1">IF($AD136=3,IF('２個別表'!$BV136&gt;=500000,"〇","×"),"")</f>
        <v/>
      </c>
      <c r="BO136" s="180" t="str">
        <f ca="1">IF(AD136=3,'２個別表'!BW136,"")</f>
        <v/>
      </c>
      <c r="BP136" s="180" t="str">
        <f ca="1">IF(AD136=3,IF(COUNTIF('２個別表'!$X$11:'２個別表'!X136,'２個別表'!X136)=1,BO136,SUMIF('２個別表'!$X$11:$X$239,'２個別表'!X136,$BO$11:$BO$239)),"")</f>
        <v/>
      </c>
      <c r="BQ136" s="189" t="str">
        <f t="shared" ca="1" si="31"/>
        <v/>
      </c>
      <c r="BR136" s="183" t="str">
        <f t="shared" ca="1" si="22"/>
        <v/>
      </c>
      <c r="BS136" s="427" t="str">
        <f ca="1">IF($AD136=3,'２個別表'!$BV136-('２個別表'!$BX136+'２個別表'!$CA136+'２個別表'!$CB136+'２個別表'!$CC136+'２個別表'!$CD136),"")</f>
        <v/>
      </c>
      <c r="BT136" s="430">
        <f t="shared" ca="1" si="32"/>
        <v>0</v>
      </c>
      <c r="BU136" s="424" t="str">
        <f t="shared" ca="1" si="23"/>
        <v/>
      </c>
    </row>
    <row r="137" spans="2:73" x14ac:dyDescent="0.15">
      <c r="B137" s="198">
        <f>'２個別表'!O137</f>
        <v>0</v>
      </c>
      <c r="C137" s="183" t="str">
        <f>'２個別表'!$P137</f>
        <v>石川県</v>
      </c>
      <c r="D137" s="183" t="str">
        <f ca="1">'２個別表'!$Q137</f>
        <v/>
      </c>
      <c r="E137" s="183" t="str">
        <f ca="1">'２個別表'!$R137</f>
        <v/>
      </c>
      <c r="F137" s="207" t="str">
        <f ca="1">'２個別表'!$U137</f>
        <v/>
      </c>
      <c r="G137" s="207" t="str">
        <f ca="1">IF($F137=1,IF(SUM(#REF!)=0,"×","〇"),"")</f>
        <v/>
      </c>
      <c r="H137" s="207" t="str">
        <f ca="1">IF('２個別表'!$U137=1,IF('２個別表'!$Y137=1,"〇","×"),IF(AND(2&lt;='２個別表'!$Y137,'２個別表'!$Y137&lt;=5),"〇","×"))</f>
        <v>×</v>
      </c>
      <c r="I137" s="207" t="str">
        <f t="shared" ca="1" si="28"/>
        <v>×</v>
      </c>
      <c r="J137" s="183" t="str">
        <f ca="1">'２個別表'!$X137</f>
        <v/>
      </c>
      <c r="K137" s="183">
        <f ca="1">'２個別表'!$AI137</f>
        <v>0</v>
      </c>
      <c r="L137" s="183" t="str">
        <f ca="1">IF('２個別表'!$AJ137=1,1,"")</f>
        <v/>
      </c>
      <c r="M137" s="183" t="str">
        <f ca="1">IF('２個別表'!$AJ137="","",IF('２個別表'!$AJ137=1,IF(OR('２個別表'!$AK137=1,'２個別表'!$AL137=1),"〇","×")))</f>
        <v/>
      </c>
      <c r="N137" s="180" t="str">
        <f ca="1">'２個別表'!AR137</f>
        <v/>
      </c>
      <c r="O137" s="196" t="str">
        <f ca="1">IF(1&lt;='２個別表'!$F137,IF(AND(1&lt;='２個別表'!$AM137,'２個別表'!$AM137&lt;=3),1,0),"")</f>
        <v/>
      </c>
      <c r="P137" s="207">
        <f ca="1">IF($O137=1,IF(AND('２個別表'!$BD137&lt;&gt;"",AND('２個別表'!$BG137&lt;&gt;1,'２個別表'!$BH137)),0,1),0)</f>
        <v>0</v>
      </c>
      <c r="Q137" s="196">
        <f ca="1">IF('２個別表'!$BD137&lt;&gt;"",1,0)</f>
        <v>0</v>
      </c>
      <c r="R137" s="196" t="str">
        <f ca="1">IF($Q137=1,IF('２個別表'!$BG137=1,1,0),"")</f>
        <v/>
      </c>
      <c r="S137" s="196" t="str">
        <f ca="1">IF($R137=1,IF('２個別表'!$BH137&lt;&gt;"","〇","×"),"")</f>
        <v/>
      </c>
      <c r="T137" s="196" t="str">
        <f t="shared" ca="1" si="2"/>
        <v/>
      </c>
      <c r="U137" s="340">
        <f ca="1">IF('２個別表'!$BF137&gt;0,'２個別表'!$BF137,0)</f>
        <v>0</v>
      </c>
      <c r="V137" s="196">
        <f ca="1">IF('２個別表'!$BH137&lt;&gt;"",1,0)</f>
        <v>0</v>
      </c>
      <c r="W137" s="182">
        <f ca="1">IF(AND($Q137=1,$V137=1),'２個別表'!$CD137,0)</f>
        <v>0</v>
      </c>
      <c r="X137" s="195">
        <f t="shared" ca="1" si="29"/>
        <v>0</v>
      </c>
      <c r="Y137" s="196" t="str">
        <f ca="1">IF(1&lt;='２個別表'!$F137,'２個別表'!$BT137,"")</f>
        <v/>
      </c>
      <c r="Z137" s="196">
        <f ca="1">IF(1&lt;='２個別表'!$F137,'２個別表'!$CE137,0)</f>
        <v>0</v>
      </c>
      <c r="AA137" s="196">
        <f ca="1">IF(OR(0&lt;'２個別表'!$BX137,0&lt;SUM('２個別表'!$CA137:$CB137)),1,0)</f>
        <v>1</v>
      </c>
      <c r="AB137" s="183">
        <f ca="1">IF(1&lt;='２個別表'!$F137,'２個別表'!$BV137,0)</f>
        <v>0</v>
      </c>
      <c r="AC137" s="183" t="str">
        <f ca="1">IF('２個別表'!$BV137&gt;0,IF(AND('２個別表'!$BT137=1,'２個別表'!$CE137="控除不可"),'２個別表'!$BV137,IF(AND('２個別表'!$BT137=1,'２個別表'!$CE137="80%控除対象"),ROUNDUP('２個別表'!$BV137*102/110,0),IF(AND('２個別表'!$BT137=1,'２個別表'!$CE137="全額控除"),ROUNDUP('２個別表'!$BV137*100/110,0),IF(OR('２個別表'!$BT137=2,'２個別表'!$BT137=3),'２個別表'!$BV137,'２個別表'!$BV137)))),"")</f>
        <v/>
      </c>
      <c r="AD137" s="197" t="str">
        <f ca="1">IF('２個別表'!$U137=1,3,IF(AND('２個別表'!$U137=2,AND(19&lt;='２個別表'!$AM137,'２個別表'!$AM137&lt;=23)),2,IF(AND('２個別表'!$U137=2,OR(AND(1&lt;='２個別表'!$AM137,'２個別表'!$AM137&lt;=18),AND(24&lt;='２個別表'!$AM137,'２個別表'!$AM137&lt;=25))),1,"判定不能")))</f>
        <v>判定不能</v>
      </c>
      <c r="AE137" s="206">
        <f t="shared" ca="1" si="4"/>
        <v>0</v>
      </c>
      <c r="AF137" s="180" t="str">
        <f t="shared" ca="1" si="5"/>
        <v/>
      </c>
      <c r="AG137" s="183" t="str">
        <f ca="1">IF(AND($AD137=1,$U137&gt;0,$V137=1),ROUNDDOWN($AC137*1/2-'２個別表'!$CD137*1/2,0),"")</f>
        <v/>
      </c>
      <c r="AH137" s="183" t="str">
        <f t="shared" ca="1" si="30"/>
        <v/>
      </c>
      <c r="AI137" s="208" t="str">
        <f ca="1">IF(AND($AD137=1,$Q137=1),IF($AB137&gt;0,'２個別表'!$BV137-'２個別表'!$BX137-'２個別表'!$CD137-'２個別表'!$CA137-'２個別表'!$CB137-'２個別表'!$CC137,0),"")</f>
        <v/>
      </c>
      <c r="AJ137" s="198">
        <f t="shared" ca="1" si="7"/>
        <v>0</v>
      </c>
      <c r="AK137" s="194" t="str">
        <f ca="1">IF($AD137=1,IF('２個別表'!$AO137=1,1,IF('２個別表'!AO137="","",)),"")</f>
        <v/>
      </c>
      <c r="AL137" s="183" t="str">
        <f ca="1">IF($AJ137=1,IF($AK137=1,'２個別表'!BS137,""),"")</f>
        <v/>
      </c>
      <c r="AM137" s="180" t="str">
        <f t="shared" ca="1" si="8"/>
        <v/>
      </c>
      <c r="AN137" s="199" t="str">
        <f ca="1">IF($AJ137=1,IF($AK137=1,ROUNDDOWN('２個別表'!$BV137-'２個別表'!$BX137-'２個別表'!$CA137-'２個別表'!$CB137-'２個別表'!$CC137-'２個別表'!$CD137,0),""),"")</f>
        <v/>
      </c>
      <c r="AO137" s="198">
        <f t="shared" ca="1" si="0"/>
        <v>0</v>
      </c>
      <c r="AP137" s="194">
        <f t="shared" ca="1" si="9"/>
        <v>0</v>
      </c>
      <c r="AQ137" s="194">
        <f t="shared" ca="1" si="10"/>
        <v>0</v>
      </c>
      <c r="AR137" s="189">
        <f ca="1">IF('２個別表'!$AA137=1,1,0)</f>
        <v>0</v>
      </c>
      <c r="AS137" s="180" t="str">
        <f t="shared" ca="1" si="11"/>
        <v/>
      </c>
      <c r="AT137" s="180" t="str">
        <f t="shared" ca="1" si="12"/>
        <v/>
      </c>
      <c r="AU137" s="208" t="str">
        <f ca="1">IF($AD137=1,IF($AQ137=1,ROUNDDOWN('２個別表'!$BV137-'２個別表'!$BX137-'２個別表'!$CA137-'２個別表'!$CB137-'２個別表'!$CC137-'２個別表'!$CD137,0),""),"")</f>
        <v/>
      </c>
      <c r="AV137" s="350">
        <f t="shared" ca="1" si="13"/>
        <v>0</v>
      </c>
      <c r="AW137" s="360" t="str">
        <f t="shared" ca="1" si="14"/>
        <v>-</v>
      </c>
      <c r="AX137" s="206">
        <f ca="1">IF($AD137=2,IF('２個別表'!$BQ137=1,1,0),0)</f>
        <v>0</v>
      </c>
      <c r="AY137" s="189" t="str">
        <f t="shared" ca="1" si="15"/>
        <v/>
      </c>
      <c r="AZ137" s="368" t="str">
        <f ca="1">IF(AND($AD137=2,$AX137=1),'２個別表'!$BV137-('２個別表'!$BX137+'２個別表'!$CA137+'２個別表'!$CB137+'２個別表'!$CC137+'２個別表'!$CD137),"")</f>
        <v/>
      </c>
      <c r="BA137" s="206">
        <f ca="1">IF($AD137=2,IF('２個別表'!$BQ137&lt;&gt;1,1,0),0)</f>
        <v>0</v>
      </c>
      <c r="BB137" s="363">
        <f t="shared" ca="1" si="16"/>
        <v>0</v>
      </c>
      <c r="BC137" s="183" t="str">
        <f ca="1">IF(AND($AD137=2,$BA137=1),'２個別表'!$BR137,"")</f>
        <v/>
      </c>
      <c r="BD137" s="183" t="str">
        <f t="shared" ca="1" si="17"/>
        <v/>
      </c>
      <c r="BE137" s="183" t="str">
        <f ca="1">IF(AND($AD137=2,$BA137=1),'２個別表'!$BU137-('２個別表'!$BX137+'２個別表'!$CA137+'２個別表'!$CB137+'２個別表'!$CC137+'２個別表'!$CD137),"")</f>
        <v/>
      </c>
      <c r="BF137" s="183" t="str">
        <f ca="1">IF(AND($AD137=2,$BA137=1),'２個別表'!$CA137+'２個別表'!$CB137,"")</f>
        <v/>
      </c>
      <c r="BG137" s="365" t="str">
        <f ca="1">IF($BB137=1,IF(SUM('２個別表'!$BW137,'２個別表'!$CD137*0.5)&lt;='２個別表'!$BV137*0.5,"〇","×"),"")</f>
        <v/>
      </c>
      <c r="BH137" s="364">
        <f t="shared" ca="1" si="18"/>
        <v>0</v>
      </c>
      <c r="BI137" s="207" t="str">
        <f ca="1">IF($AD137=2,IF($AX137=1,IF('２個別表'!$AM137=23,"〇","×"),IF(OR('２個別表'!$AM137&lt;19,'２個別表'!$AM137&gt;23),"",IF($BH137&lt;='２個別表'!$BR137,"〇","×"))),"-")</f>
        <v>-</v>
      </c>
      <c r="BJ137" s="373" t="str">
        <f t="shared" ca="1" si="19"/>
        <v>-</v>
      </c>
      <c r="BK137" s="206">
        <f t="shared" ca="1" si="20"/>
        <v>0</v>
      </c>
      <c r="BL137" s="207" t="str">
        <f ca="1">IF($AD137=3,IF(1&lt;='２個別表'!$F137,IF('２個別表'!$U137=1,"〇","×"),""),"")</f>
        <v/>
      </c>
      <c r="BM137" s="185" t="str">
        <f ca="1">IF(AD137=3,IF(AND(OR('２個別表'!BD137="附帯施設",AND(1&lt;='２個別表'!AM137,'２個別表'!AM137&lt;=3)),'２個別表'!BK137&lt;&gt;"",'２個別表'!BL137&lt;&gt;""),1,IF(AND(OR('２個別表'!BD137="附帯施設",AND(1&lt;='２個別表'!AM137,'２個別表'!AM137&lt;=3)),OR('２個別表'!BK137="",'２個別表'!BL137="")),"×",0)),"")</f>
        <v/>
      </c>
      <c r="BN137" s="207" t="str">
        <f ca="1">IF($AD137=3,IF('２個別表'!$BV137&gt;=500000,"〇","×"),"")</f>
        <v/>
      </c>
      <c r="BO137" s="180" t="str">
        <f ca="1">IF(AD137=3,'２個別表'!BW137,"")</f>
        <v/>
      </c>
      <c r="BP137" s="180" t="str">
        <f ca="1">IF(AD137=3,IF(COUNTIF('２個別表'!$X$11:'２個別表'!X137,'２個別表'!X137)=1,BO137,SUMIF('２個別表'!$X$11:$X$239,'２個別表'!X137,$BO$11:$BO$239)),"")</f>
        <v/>
      </c>
      <c r="BQ137" s="189" t="str">
        <f t="shared" ca="1" si="31"/>
        <v/>
      </c>
      <c r="BR137" s="183" t="str">
        <f t="shared" ca="1" si="22"/>
        <v/>
      </c>
      <c r="BS137" s="427" t="str">
        <f ca="1">IF($AD137=3,'２個別表'!$BV137-('２個別表'!$BX137+'２個別表'!$CA137+'２個別表'!$CB137+'２個別表'!$CC137+'２個別表'!$CD137),"")</f>
        <v/>
      </c>
      <c r="BT137" s="430">
        <f t="shared" ca="1" si="32"/>
        <v>0</v>
      </c>
      <c r="BU137" s="424" t="str">
        <f t="shared" ca="1" si="23"/>
        <v/>
      </c>
    </row>
    <row r="138" spans="2:73" x14ac:dyDescent="0.15">
      <c r="B138" s="198">
        <f>'２個別表'!O138</f>
        <v>0</v>
      </c>
      <c r="C138" s="183" t="str">
        <f>'２個別表'!$P138</f>
        <v>石川県</v>
      </c>
      <c r="D138" s="183" t="str">
        <f ca="1">'２個別表'!$Q138</f>
        <v/>
      </c>
      <c r="E138" s="183" t="str">
        <f ca="1">'２個別表'!$R138</f>
        <v/>
      </c>
      <c r="F138" s="207" t="str">
        <f ca="1">'２個別表'!$U138</f>
        <v/>
      </c>
      <c r="G138" s="207" t="str">
        <f ca="1">IF($F138=1,IF(SUM(#REF!)=0,"×","〇"),"")</f>
        <v/>
      </c>
      <c r="H138" s="207" t="str">
        <f ca="1">IF('２個別表'!$U138=1,IF('２個別表'!$Y138=1,"〇","×"),IF(AND(2&lt;='２個別表'!$Y138,'２個別表'!$Y138&lt;=5),"〇","×"))</f>
        <v>×</v>
      </c>
      <c r="I138" s="207" t="str">
        <f t="shared" ca="1" si="28"/>
        <v>×</v>
      </c>
      <c r="J138" s="183" t="str">
        <f ca="1">'２個別表'!$X138</f>
        <v/>
      </c>
      <c r="K138" s="183">
        <f ca="1">'２個別表'!$AI138</f>
        <v>0</v>
      </c>
      <c r="L138" s="183" t="str">
        <f ca="1">IF('２個別表'!$AJ138=1,1,"")</f>
        <v/>
      </c>
      <c r="M138" s="183" t="str">
        <f ca="1">IF('２個別表'!$AJ138="","",IF('２個別表'!$AJ138=1,IF(OR('２個別表'!$AK138=1,'２個別表'!$AL138=1),"〇","×")))</f>
        <v/>
      </c>
      <c r="N138" s="180" t="str">
        <f ca="1">'２個別表'!AR138</f>
        <v/>
      </c>
      <c r="O138" s="196" t="str">
        <f ca="1">IF(1&lt;='２個別表'!$F138,IF(AND(1&lt;='２個別表'!$AM138,'２個別表'!$AM138&lt;=3),1,0),"")</f>
        <v/>
      </c>
      <c r="P138" s="207">
        <f ca="1">IF($O138=1,IF(AND('２個別表'!$BD138&lt;&gt;"",AND('２個別表'!$BG138&lt;&gt;1,'２個別表'!$BH138)),0,1),0)</f>
        <v>0</v>
      </c>
      <c r="Q138" s="196">
        <f ca="1">IF('２個別表'!$BD138&lt;&gt;"",1,0)</f>
        <v>0</v>
      </c>
      <c r="R138" s="196" t="str">
        <f ca="1">IF($Q138=1,IF('２個別表'!$BG138=1,1,0),"")</f>
        <v/>
      </c>
      <c r="S138" s="196" t="str">
        <f ca="1">IF($R138=1,IF('２個別表'!$BH138&lt;&gt;"","〇","×"),"")</f>
        <v/>
      </c>
      <c r="T138" s="196" t="str">
        <f t="shared" ca="1" si="2"/>
        <v/>
      </c>
      <c r="U138" s="340">
        <f ca="1">IF('２個別表'!$BF138&gt;0,'２個別表'!$BF138,0)</f>
        <v>0</v>
      </c>
      <c r="V138" s="196">
        <f ca="1">IF('２個別表'!$BH138&lt;&gt;"",1,0)</f>
        <v>0</v>
      </c>
      <c r="W138" s="182">
        <f ca="1">IF(AND($Q138=1,$V138=1),'２個別表'!$CD138,0)</f>
        <v>0</v>
      </c>
      <c r="X138" s="195">
        <f t="shared" ca="1" si="29"/>
        <v>0</v>
      </c>
      <c r="Y138" s="196" t="str">
        <f ca="1">IF(1&lt;='２個別表'!$F138,'２個別表'!$BT138,"")</f>
        <v/>
      </c>
      <c r="Z138" s="196">
        <f ca="1">IF(1&lt;='２個別表'!$F138,'２個別表'!$CE138,0)</f>
        <v>0</v>
      </c>
      <c r="AA138" s="196">
        <f ca="1">IF(OR(0&lt;'２個別表'!$BX138,0&lt;SUM('２個別表'!$CA138:$CB138)),1,0)</f>
        <v>1</v>
      </c>
      <c r="AB138" s="183">
        <f ca="1">IF(1&lt;='２個別表'!$F138,'２個別表'!$BV138,0)</f>
        <v>0</v>
      </c>
      <c r="AC138" s="183" t="str">
        <f ca="1">IF('２個別表'!$BV138&gt;0,IF(AND('２個別表'!$BT138=1,'２個別表'!$CE138="控除不可"),'２個別表'!$BV138,IF(AND('２個別表'!$BT138=1,'２個別表'!$CE138="80%控除対象"),ROUNDUP('２個別表'!$BV138*102/110,0),IF(AND('２個別表'!$BT138=1,'２個別表'!$CE138="全額控除"),ROUNDUP('２個別表'!$BV138*100/110,0),IF(OR('２個別表'!$BT138=2,'２個別表'!$BT138=3),'２個別表'!$BV138,'２個別表'!$BV138)))),"")</f>
        <v/>
      </c>
      <c r="AD138" s="197" t="str">
        <f ca="1">IF('２個別表'!$U138=1,3,IF(AND('２個別表'!$U138=2,AND(19&lt;='２個別表'!$AM138,'２個別表'!$AM138&lt;=23)),2,IF(AND('２個別表'!$U138=2,OR(AND(1&lt;='２個別表'!$AM138,'２個別表'!$AM138&lt;=18),AND(24&lt;='２個別表'!$AM138,'２個別表'!$AM138&lt;=25))),1,"判定不能")))</f>
        <v>判定不能</v>
      </c>
      <c r="AE138" s="206">
        <f t="shared" ca="1" si="4"/>
        <v>0</v>
      </c>
      <c r="AF138" s="180" t="str">
        <f t="shared" ca="1" si="5"/>
        <v/>
      </c>
      <c r="AG138" s="183" t="str">
        <f ca="1">IF(AND($AD138=1,$U138&gt;0,$V138=1),ROUNDDOWN($AC138*1/2-'２個別表'!$CD138*1/2,0),"")</f>
        <v/>
      </c>
      <c r="AH138" s="183" t="str">
        <f t="shared" ca="1" si="30"/>
        <v/>
      </c>
      <c r="AI138" s="208" t="str">
        <f ca="1">IF(AND($AD138=1,$Q138=1),IF($AB138&gt;0,'２個別表'!$BV138-'２個別表'!$BX138-'２個別表'!$CD138-'２個別表'!$CA138-'２個別表'!$CB138-'２個別表'!$CC138,0),"")</f>
        <v/>
      </c>
      <c r="AJ138" s="198">
        <f t="shared" ca="1" si="7"/>
        <v>0</v>
      </c>
      <c r="AK138" s="194" t="str">
        <f ca="1">IF($AD138=1,IF('２個別表'!$AO138=1,1,IF('２個別表'!AO138="","",)),"")</f>
        <v/>
      </c>
      <c r="AL138" s="183" t="str">
        <f ca="1">IF($AJ138=1,IF($AK138=1,'２個別表'!BS138,""),"")</f>
        <v/>
      </c>
      <c r="AM138" s="180" t="str">
        <f t="shared" ca="1" si="8"/>
        <v/>
      </c>
      <c r="AN138" s="199" t="str">
        <f ca="1">IF($AJ138=1,IF($AK138=1,ROUNDDOWN('２個別表'!$BV138-'２個別表'!$BX138-'２個別表'!$CA138-'２個別表'!$CB138-'２個別表'!$CC138-'２個別表'!$CD138,0),""),"")</f>
        <v/>
      </c>
      <c r="AO138" s="198">
        <f t="shared" ca="1" si="0"/>
        <v>0</v>
      </c>
      <c r="AP138" s="194">
        <f t="shared" ca="1" si="9"/>
        <v>0</v>
      </c>
      <c r="AQ138" s="194">
        <f t="shared" ca="1" si="10"/>
        <v>0</v>
      </c>
      <c r="AR138" s="189">
        <f ca="1">IF('２個別表'!$AA138=1,1,0)</f>
        <v>0</v>
      </c>
      <c r="AS138" s="180" t="str">
        <f t="shared" ca="1" si="11"/>
        <v/>
      </c>
      <c r="AT138" s="180" t="str">
        <f t="shared" ca="1" si="12"/>
        <v/>
      </c>
      <c r="AU138" s="208" t="str">
        <f ca="1">IF($AD138=1,IF($AQ138=1,ROUNDDOWN('２個別表'!$BV138-'２個別表'!$BX138-'２個別表'!$CA138-'２個別表'!$CB138-'２個別表'!$CC138-'２個別表'!$CD138,0),""),"")</f>
        <v/>
      </c>
      <c r="AV138" s="350">
        <f t="shared" ca="1" si="13"/>
        <v>0</v>
      </c>
      <c r="AW138" s="360" t="str">
        <f t="shared" ca="1" si="14"/>
        <v>-</v>
      </c>
      <c r="AX138" s="206">
        <f ca="1">IF($AD138=2,IF('２個別表'!$BQ138=1,1,0),0)</f>
        <v>0</v>
      </c>
      <c r="AY138" s="189" t="str">
        <f t="shared" ca="1" si="15"/>
        <v/>
      </c>
      <c r="AZ138" s="368" t="str">
        <f ca="1">IF(AND($AD138=2,$AX138=1),'２個別表'!$BV138-('２個別表'!$BX138+'２個別表'!$CA138+'２個別表'!$CB138+'２個別表'!$CC138+'２個別表'!$CD138),"")</f>
        <v/>
      </c>
      <c r="BA138" s="206">
        <f ca="1">IF($AD138=2,IF('２個別表'!$BQ138&lt;&gt;1,1,0),0)</f>
        <v>0</v>
      </c>
      <c r="BB138" s="363">
        <f t="shared" ca="1" si="16"/>
        <v>0</v>
      </c>
      <c r="BC138" s="183" t="str">
        <f ca="1">IF(AND($AD138=2,$BA138=1),'２個別表'!$BR138,"")</f>
        <v/>
      </c>
      <c r="BD138" s="183" t="str">
        <f t="shared" ca="1" si="17"/>
        <v/>
      </c>
      <c r="BE138" s="183" t="str">
        <f ca="1">IF(AND($AD138=2,$BA138=1),'２個別表'!$BU138-('２個別表'!$BX138+'２個別表'!$CA138+'２個別表'!$CB138+'２個別表'!$CC138+'２個別表'!$CD138),"")</f>
        <v/>
      </c>
      <c r="BF138" s="183" t="str">
        <f ca="1">IF(AND($AD138=2,$BA138=1),'２個別表'!$CA138+'２個別表'!$CB138,"")</f>
        <v/>
      </c>
      <c r="BG138" s="365" t="str">
        <f ca="1">IF($BB138=1,IF(SUM('２個別表'!$BW138,'２個別表'!$CD138*0.5)&lt;='２個別表'!$BV138*0.5,"〇","×"),"")</f>
        <v/>
      </c>
      <c r="BH138" s="364">
        <f t="shared" ca="1" si="18"/>
        <v>0</v>
      </c>
      <c r="BI138" s="207" t="str">
        <f ca="1">IF($AD138=2,IF($AX138=1,IF('２個別表'!$AM138=23,"〇","×"),IF(OR('２個別表'!$AM138&lt;19,'２個別表'!$AM138&gt;23),"",IF($BH138&lt;='２個別表'!$BR138,"〇","×"))),"-")</f>
        <v>-</v>
      </c>
      <c r="BJ138" s="373" t="str">
        <f t="shared" ca="1" si="19"/>
        <v>-</v>
      </c>
      <c r="BK138" s="206">
        <f t="shared" ca="1" si="20"/>
        <v>0</v>
      </c>
      <c r="BL138" s="207" t="str">
        <f ca="1">IF($AD138=3,IF(1&lt;='２個別表'!$F138,IF('２個別表'!$U138=1,"〇","×"),""),"")</f>
        <v/>
      </c>
      <c r="BM138" s="185" t="str">
        <f ca="1">IF(AD138=3,IF(AND(OR('２個別表'!BD138="附帯施設",AND(1&lt;='２個別表'!AM138,'２個別表'!AM138&lt;=3)),'２個別表'!BK138&lt;&gt;"",'２個別表'!BL138&lt;&gt;""),1,IF(AND(OR('２個別表'!BD138="附帯施設",AND(1&lt;='２個別表'!AM138,'２個別表'!AM138&lt;=3)),OR('２個別表'!BK138="",'２個別表'!BL138="")),"×",0)),"")</f>
        <v/>
      </c>
      <c r="BN138" s="207" t="str">
        <f ca="1">IF($AD138=3,IF('２個別表'!$BV138&gt;=500000,"〇","×"),"")</f>
        <v/>
      </c>
      <c r="BO138" s="180" t="str">
        <f ca="1">IF(AD138=3,'２個別表'!BW138,"")</f>
        <v/>
      </c>
      <c r="BP138" s="180" t="str">
        <f ca="1">IF(AD138=3,IF(COUNTIF('２個別表'!$X$11:'２個別表'!X138,'２個別表'!X138)=1,BO138,SUMIF('２個別表'!$X$11:$X$239,'２個別表'!X138,$BO$11:$BO$239)),"")</f>
        <v/>
      </c>
      <c r="BQ138" s="189" t="str">
        <f t="shared" ca="1" si="31"/>
        <v/>
      </c>
      <c r="BR138" s="183" t="str">
        <f t="shared" ca="1" si="22"/>
        <v/>
      </c>
      <c r="BS138" s="427" t="str">
        <f ca="1">IF($AD138=3,'２個別表'!$BV138-('２個別表'!$BX138+'２個別表'!$CA138+'２個別表'!$CB138+'２個別表'!$CC138+'２個別表'!$CD138),"")</f>
        <v/>
      </c>
      <c r="BT138" s="430">
        <f t="shared" ca="1" si="32"/>
        <v>0</v>
      </c>
      <c r="BU138" s="424" t="str">
        <f t="shared" ca="1" si="23"/>
        <v/>
      </c>
    </row>
    <row r="139" spans="2:73" x14ac:dyDescent="0.15">
      <c r="B139" s="198">
        <f>'２個別表'!O139</f>
        <v>0</v>
      </c>
      <c r="C139" s="183" t="str">
        <f>'２個別表'!$P139</f>
        <v>石川県</v>
      </c>
      <c r="D139" s="183" t="str">
        <f ca="1">'２個別表'!$Q139</f>
        <v/>
      </c>
      <c r="E139" s="183" t="str">
        <f ca="1">'２個別表'!$R139</f>
        <v/>
      </c>
      <c r="F139" s="207" t="str">
        <f ca="1">'２個別表'!$U139</f>
        <v/>
      </c>
      <c r="G139" s="207" t="str">
        <f ca="1">IF($F139=1,IF(SUM(#REF!)=0,"×","〇"),"")</f>
        <v/>
      </c>
      <c r="H139" s="207" t="str">
        <f ca="1">IF('２個別表'!$U139=1,IF('２個別表'!$Y139=1,"〇","×"),IF(AND(2&lt;='２個別表'!$Y139,'２個別表'!$Y139&lt;=5),"〇","×"))</f>
        <v>×</v>
      </c>
      <c r="I139" s="207" t="str">
        <f t="shared" ca="1" si="28"/>
        <v>×</v>
      </c>
      <c r="J139" s="183" t="str">
        <f ca="1">'２個別表'!$X139</f>
        <v/>
      </c>
      <c r="K139" s="183">
        <f ca="1">'２個別表'!$AI139</f>
        <v>0</v>
      </c>
      <c r="L139" s="183" t="str">
        <f ca="1">IF('２個別表'!$AJ139=1,1,"")</f>
        <v/>
      </c>
      <c r="M139" s="183" t="str">
        <f ca="1">IF('２個別表'!$AJ139="","",IF('２個別表'!$AJ139=1,IF(OR('２個別表'!$AK139=1,'２個別表'!$AL139=1),"〇","×")))</f>
        <v/>
      </c>
      <c r="N139" s="180" t="str">
        <f ca="1">'２個別表'!AR139</f>
        <v/>
      </c>
      <c r="O139" s="196" t="str">
        <f ca="1">IF(1&lt;='２個別表'!$F139,IF(AND(1&lt;='２個別表'!$AM139,'２個別表'!$AM139&lt;=3),1,0),"")</f>
        <v/>
      </c>
      <c r="P139" s="207">
        <f ca="1">IF($O139=1,IF(AND('２個別表'!$BD139&lt;&gt;"",AND('２個別表'!$BG139&lt;&gt;1,'２個別表'!$BH139)),0,1),0)</f>
        <v>0</v>
      </c>
      <c r="Q139" s="196">
        <f ca="1">IF('２個別表'!$BD139&lt;&gt;"",1,0)</f>
        <v>0</v>
      </c>
      <c r="R139" s="196" t="str">
        <f ca="1">IF($Q139=1,IF('２個別表'!$BG139=1,1,0),"")</f>
        <v/>
      </c>
      <c r="S139" s="196" t="str">
        <f ca="1">IF($R139=1,IF('２個別表'!$BH139&lt;&gt;"","〇","×"),"")</f>
        <v/>
      </c>
      <c r="T139" s="196" t="str">
        <f t="shared" ca="1" si="2"/>
        <v/>
      </c>
      <c r="U139" s="340">
        <f ca="1">IF('２個別表'!$BF139&gt;0,'２個別表'!$BF139,0)</f>
        <v>0</v>
      </c>
      <c r="V139" s="196">
        <f ca="1">IF('２個別表'!$BH139&lt;&gt;"",1,0)</f>
        <v>0</v>
      </c>
      <c r="W139" s="182">
        <f ca="1">IF(AND($Q139=1,$V139=1),'２個別表'!$CD139,0)</f>
        <v>0</v>
      </c>
      <c r="X139" s="195">
        <f t="shared" ca="1" si="29"/>
        <v>0</v>
      </c>
      <c r="Y139" s="196" t="str">
        <f ca="1">IF(1&lt;='２個別表'!$F139,'２個別表'!$BT139,"")</f>
        <v/>
      </c>
      <c r="Z139" s="196">
        <f ca="1">IF(1&lt;='２個別表'!$F139,'２個別表'!$CE139,0)</f>
        <v>0</v>
      </c>
      <c r="AA139" s="196">
        <f ca="1">IF(OR(0&lt;'２個別表'!$BX139,0&lt;SUM('２個別表'!$CA139:$CB139)),1,0)</f>
        <v>1</v>
      </c>
      <c r="AB139" s="183">
        <f ca="1">IF(1&lt;='２個別表'!$F139,'２個別表'!$BV139,0)</f>
        <v>0</v>
      </c>
      <c r="AC139" s="183" t="str">
        <f ca="1">IF('２個別表'!$BV139&gt;0,IF(AND('２個別表'!$BT139=1,'２個別表'!$CE139="控除不可"),'２個別表'!$BV139,IF(AND('２個別表'!$BT139=1,'２個別表'!$CE139="80%控除対象"),ROUNDUP('２個別表'!$BV139*102/110,0),IF(AND('２個別表'!$BT139=1,'２個別表'!$CE139="全額控除"),ROUNDUP('２個別表'!$BV139*100/110,0),IF(OR('２個別表'!$BT139=2,'２個別表'!$BT139=3),'２個別表'!$BV139,'２個別表'!$BV139)))),"")</f>
        <v/>
      </c>
      <c r="AD139" s="197" t="str">
        <f ca="1">IF('２個別表'!$U139=1,3,IF(AND('２個別表'!$U139=2,AND(19&lt;='２個別表'!$AM139,'２個別表'!$AM139&lt;=23)),2,IF(AND('２個別表'!$U139=2,OR(AND(1&lt;='２個別表'!$AM139,'２個別表'!$AM139&lt;=18),AND(24&lt;='２個別表'!$AM139,'２個別表'!$AM139&lt;=25))),1,"判定不能")))</f>
        <v>判定不能</v>
      </c>
      <c r="AE139" s="206">
        <f t="shared" ca="1" si="4"/>
        <v>0</v>
      </c>
      <c r="AF139" s="180" t="str">
        <f t="shared" ca="1" si="5"/>
        <v/>
      </c>
      <c r="AG139" s="183" t="str">
        <f ca="1">IF(AND($AD139=1,$U139&gt;0,$V139=1),ROUNDDOWN($AC139*1/2-'２個別表'!$CD139*1/2,0),"")</f>
        <v/>
      </c>
      <c r="AH139" s="183" t="str">
        <f t="shared" ca="1" si="30"/>
        <v/>
      </c>
      <c r="AI139" s="208" t="str">
        <f ca="1">IF(AND($AD139=1,$Q139=1),IF($AB139&gt;0,'２個別表'!$BV139-'２個別表'!$BX139-'２個別表'!$CD139-'２個別表'!$CA139-'２個別表'!$CB139-'２個別表'!$CC139,0),"")</f>
        <v/>
      </c>
      <c r="AJ139" s="198">
        <f t="shared" ca="1" si="7"/>
        <v>0</v>
      </c>
      <c r="AK139" s="194" t="str">
        <f ca="1">IF($AD139=1,IF('２個別表'!$AO139=1,1,IF('２個別表'!AO139="","",)),"")</f>
        <v/>
      </c>
      <c r="AL139" s="183" t="str">
        <f ca="1">IF($AJ139=1,IF($AK139=1,'２個別表'!BS139,""),"")</f>
        <v/>
      </c>
      <c r="AM139" s="180" t="str">
        <f t="shared" ca="1" si="8"/>
        <v/>
      </c>
      <c r="AN139" s="199" t="str">
        <f ca="1">IF($AJ139=1,IF($AK139=1,ROUNDDOWN('２個別表'!$BV139-'２個別表'!$BX139-'２個別表'!$CA139-'２個別表'!$CB139-'２個別表'!$CC139-'２個別表'!$CD139,0),""),"")</f>
        <v/>
      </c>
      <c r="AO139" s="198">
        <f t="shared" ca="1" si="0"/>
        <v>0</v>
      </c>
      <c r="AP139" s="194">
        <f t="shared" ca="1" si="9"/>
        <v>0</v>
      </c>
      <c r="AQ139" s="194">
        <f t="shared" ca="1" si="10"/>
        <v>0</v>
      </c>
      <c r="AR139" s="189">
        <f ca="1">IF('２個別表'!$AA139=1,1,0)</f>
        <v>0</v>
      </c>
      <c r="AS139" s="180" t="str">
        <f t="shared" ca="1" si="11"/>
        <v/>
      </c>
      <c r="AT139" s="180" t="str">
        <f t="shared" ca="1" si="12"/>
        <v/>
      </c>
      <c r="AU139" s="208" t="str">
        <f ca="1">IF($AD139=1,IF($AQ139=1,ROUNDDOWN('２個別表'!$BV139-'２個別表'!$BX139-'２個別表'!$CA139-'２個別表'!$CB139-'２個別表'!$CC139-'２個別表'!$CD139,0),""),"")</f>
        <v/>
      </c>
      <c r="AV139" s="350">
        <f t="shared" ca="1" si="13"/>
        <v>0</v>
      </c>
      <c r="AW139" s="360" t="str">
        <f t="shared" ca="1" si="14"/>
        <v>-</v>
      </c>
      <c r="AX139" s="206">
        <f ca="1">IF($AD139=2,IF('２個別表'!$BQ139=1,1,0),0)</f>
        <v>0</v>
      </c>
      <c r="AY139" s="189" t="str">
        <f t="shared" ca="1" si="15"/>
        <v/>
      </c>
      <c r="AZ139" s="368" t="str">
        <f ca="1">IF(AND($AD139=2,$AX139=1),'２個別表'!$BV139-('２個別表'!$BX139+'２個別表'!$CA139+'２個別表'!$CB139+'２個別表'!$CC139+'２個別表'!$CD139),"")</f>
        <v/>
      </c>
      <c r="BA139" s="206">
        <f ca="1">IF($AD139=2,IF('２個別表'!$BQ139&lt;&gt;1,1,0),0)</f>
        <v>0</v>
      </c>
      <c r="BB139" s="363">
        <f t="shared" ca="1" si="16"/>
        <v>0</v>
      </c>
      <c r="BC139" s="183" t="str">
        <f ca="1">IF(AND($AD139=2,$BA139=1),'２個別表'!$BR139,"")</f>
        <v/>
      </c>
      <c r="BD139" s="183" t="str">
        <f t="shared" ca="1" si="17"/>
        <v/>
      </c>
      <c r="BE139" s="183" t="str">
        <f ca="1">IF(AND($AD139=2,$BA139=1),'２個別表'!$BU139-('２個別表'!$BX139+'２個別表'!$CA139+'２個別表'!$CB139+'２個別表'!$CC139+'２個別表'!$CD139),"")</f>
        <v/>
      </c>
      <c r="BF139" s="183" t="str">
        <f ca="1">IF(AND($AD139=2,$BA139=1),'２個別表'!$CA139+'２個別表'!$CB139,"")</f>
        <v/>
      </c>
      <c r="BG139" s="365" t="str">
        <f ca="1">IF($BB139=1,IF(SUM('２個別表'!$BW139,'２個別表'!$CD139*0.5)&lt;='２個別表'!$BV139*0.5,"〇","×"),"")</f>
        <v/>
      </c>
      <c r="BH139" s="364">
        <f t="shared" ca="1" si="18"/>
        <v>0</v>
      </c>
      <c r="BI139" s="207" t="str">
        <f ca="1">IF($AD139=2,IF($AX139=1,IF('２個別表'!$AM139=23,"〇","×"),IF(OR('２個別表'!$AM139&lt;19,'２個別表'!$AM139&gt;23),"",IF($BH139&lt;='２個別表'!$BR139,"〇","×"))),"-")</f>
        <v>-</v>
      </c>
      <c r="BJ139" s="373" t="str">
        <f t="shared" ca="1" si="19"/>
        <v>-</v>
      </c>
      <c r="BK139" s="206">
        <f t="shared" ca="1" si="20"/>
        <v>0</v>
      </c>
      <c r="BL139" s="207" t="str">
        <f ca="1">IF($AD139=3,IF(1&lt;='２個別表'!$F139,IF('２個別表'!$U139=1,"〇","×"),""),"")</f>
        <v/>
      </c>
      <c r="BM139" s="185" t="str">
        <f ca="1">IF(AD139=3,IF(AND(OR('２個別表'!BD139="附帯施設",AND(1&lt;='２個別表'!AM139,'２個別表'!AM139&lt;=3)),'２個別表'!BK139&lt;&gt;"",'２個別表'!BL139&lt;&gt;""),1,IF(AND(OR('２個別表'!BD139="附帯施設",AND(1&lt;='２個別表'!AM139,'２個別表'!AM139&lt;=3)),OR('２個別表'!BK139="",'２個別表'!BL139="")),"×",0)),"")</f>
        <v/>
      </c>
      <c r="BN139" s="207" t="str">
        <f ca="1">IF($AD139=3,IF('２個別表'!$BV139&gt;=500000,"〇","×"),"")</f>
        <v/>
      </c>
      <c r="BO139" s="180" t="str">
        <f ca="1">IF(AD139=3,'２個別表'!BW139,"")</f>
        <v/>
      </c>
      <c r="BP139" s="180" t="str">
        <f ca="1">IF(AD139=3,IF(COUNTIF('２個別表'!$X$11:'２個別表'!X139,'２個別表'!X139)=1,BO139,SUMIF('２個別表'!$X$11:$X$239,'２個別表'!X139,$BO$11:$BO$239)),"")</f>
        <v/>
      </c>
      <c r="BQ139" s="189" t="str">
        <f t="shared" ca="1" si="31"/>
        <v/>
      </c>
      <c r="BR139" s="183" t="str">
        <f t="shared" ca="1" si="22"/>
        <v/>
      </c>
      <c r="BS139" s="427" t="str">
        <f ca="1">IF($AD139=3,'２個別表'!$BV139-('２個別表'!$BX139+'２個別表'!$CA139+'２個別表'!$CB139+'２個別表'!$CC139+'２個別表'!$CD139),"")</f>
        <v/>
      </c>
      <c r="BT139" s="430">
        <f t="shared" ca="1" si="32"/>
        <v>0</v>
      </c>
      <c r="BU139" s="424" t="str">
        <f t="shared" ca="1" si="23"/>
        <v/>
      </c>
    </row>
    <row r="140" spans="2:73" x14ac:dyDescent="0.15">
      <c r="B140" s="198">
        <f>'２個別表'!O140</f>
        <v>0</v>
      </c>
      <c r="C140" s="183" t="str">
        <f>'２個別表'!$P140</f>
        <v>石川県</v>
      </c>
      <c r="D140" s="183" t="str">
        <f ca="1">'２個別表'!$Q140</f>
        <v/>
      </c>
      <c r="E140" s="183" t="str">
        <f ca="1">'２個別表'!$R140</f>
        <v/>
      </c>
      <c r="F140" s="207" t="str">
        <f ca="1">'２個別表'!$U140</f>
        <v/>
      </c>
      <c r="G140" s="207" t="str">
        <f ca="1">IF($F140=1,IF(SUM(#REF!)=0,"×","〇"),"")</f>
        <v/>
      </c>
      <c r="H140" s="207" t="str">
        <f ca="1">IF('２個別表'!$U140=1,IF('２個別表'!$Y140=1,"〇","×"),IF(AND(2&lt;='２個別表'!$Y140,'２個別表'!$Y140&lt;=5),"〇","×"))</f>
        <v>×</v>
      </c>
      <c r="I140" s="207" t="str">
        <f t="shared" ref="I140:I203" ca="1" si="33">IF(OR($G140="×",$H140="×"),"×","〇")</f>
        <v>×</v>
      </c>
      <c r="J140" s="183" t="str">
        <f ca="1">'２個別表'!$X140</f>
        <v/>
      </c>
      <c r="K140" s="183">
        <f ca="1">'２個別表'!$AI140</f>
        <v>0</v>
      </c>
      <c r="L140" s="183" t="str">
        <f ca="1">IF('２個別表'!$AJ140=1,1,"")</f>
        <v/>
      </c>
      <c r="M140" s="183" t="str">
        <f ca="1">IF('２個別表'!$AJ140="","",IF('２個別表'!$AJ140=1,IF(OR('２個別表'!$AK140=1,'２個別表'!$AL140=1),"〇","×")))</f>
        <v/>
      </c>
      <c r="N140" s="180" t="str">
        <f ca="1">'２個別表'!AR140</f>
        <v/>
      </c>
      <c r="O140" s="196" t="str">
        <f ca="1">IF(1&lt;='２個別表'!$F140,IF(AND(1&lt;='２個別表'!$AM140,'２個別表'!$AM140&lt;=3),1,0),"")</f>
        <v/>
      </c>
      <c r="P140" s="207">
        <f ca="1">IF($O140=1,IF(AND('２個別表'!$BD140&lt;&gt;"",AND('２個別表'!$BG140&lt;&gt;1,'２個別表'!$BH140)),0,1),0)</f>
        <v>0</v>
      </c>
      <c r="Q140" s="196">
        <f ca="1">IF('２個別表'!$BD140&lt;&gt;"",1,0)</f>
        <v>0</v>
      </c>
      <c r="R140" s="196" t="str">
        <f ca="1">IF($Q140=1,IF('２個別表'!$BG140=1,1,0),"")</f>
        <v/>
      </c>
      <c r="S140" s="196" t="str">
        <f ca="1">IF($R140=1,IF('２個別表'!$BH140&lt;&gt;"","〇","×"),"")</f>
        <v/>
      </c>
      <c r="T140" s="196" t="str">
        <f t="shared" ca="1" si="2"/>
        <v/>
      </c>
      <c r="U140" s="340">
        <f ca="1">IF('２個別表'!$BF140&gt;0,'２個別表'!$BF140,0)</f>
        <v>0</v>
      </c>
      <c r="V140" s="196">
        <f ca="1">IF('２個別表'!$BH140&lt;&gt;"",1,0)</f>
        <v>0</v>
      </c>
      <c r="W140" s="182">
        <f ca="1">IF(AND($Q140=1,$V140=1),'２個別表'!$CD140,0)</f>
        <v>0</v>
      </c>
      <c r="X140" s="195">
        <f t="shared" ref="X140:X203" ca="1" si="34">IFERROR(IF($U140&gt;0,$AC140*$U140*4/10,0),0)</f>
        <v>0</v>
      </c>
      <c r="Y140" s="196" t="str">
        <f ca="1">IF(1&lt;='２個別表'!$F140,'２個別表'!$BT140,"")</f>
        <v/>
      </c>
      <c r="Z140" s="196">
        <f ca="1">IF(1&lt;='２個別表'!$F140,'２個別表'!$CE140,0)</f>
        <v>0</v>
      </c>
      <c r="AA140" s="196">
        <f ca="1">IF(OR(0&lt;'２個別表'!$BX140,0&lt;SUM('２個別表'!$CA140:$CB140)),1,0)</f>
        <v>1</v>
      </c>
      <c r="AB140" s="183">
        <f ca="1">IF(1&lt;='２個別表'!$F140,'２個別表'!$BV140,0)</f>
        <v>0</v>
      </c>
      <c r="AC140" s="183" t="str">
        <f ca="1">IF('２個別表'!$BV140&gt;0,IF(AND('２個別表'!$BT140=1,'２個別表'!$CE140="控除不可"),'２個別表'!$BV140,IF(AND('２個別表'!$BT140=1,'２個別表'!$CE140="80%控除対象"),ROUNDUP('２個別表'!$BV140*102/110,0),IF(AND('２個別表'!$BT140=1,'２個別表'!$CE140="全額控除"),ROUNDUP('２個別表'!$BV140*100/110,0),IF(OR('２個別表'!$BT140=2,'２個別表'!$BT140=3),'２個別表'!$BV140,'２個別表'!$BV140)))),"")</f>
        <v/>
      </c>
      <c r="AD140" s="197" t="str">
        <f ca="1">IF('２個別表'!$U140=1,3,IF(AND('２個別表'!$U140=2,AND(19&lt;='２個別表'!$AM140,'２個別表'!$AM140&lt;=23)),2,IF(AND('２個別表'!$U140=2,OR(AND(1&lt;='２個別表'!$AM140,'２個別表'!$AM140&lt;=18),AND(24&lt;='２個別表'!$AM140,'２個別表'!$AM140&lt;=25))),1,"判定不能")))</f>
        <v>判定不能</v>
      </c>
      <c r="AE140" s="206">
        <f t="shared" ca="1" si="4"/>
        <v>0</v>
      </c>
      <c r="AF140" s="180" t="str">
        <f t="shared" ca="1" si="5"/>
        <v/>
      </c>
      <c r="AG140" s="183" t="str">
        <f ca="1">IF(AND($AD140=1,$U140&gt;0,$V140=1),ROUNDDOWN($AC140*1/2-'２個別表'!$CD140*1/2,0),"")</f>
        <v/>
      </c>
      <c r="AH140" s="183" t="str">
        <f t="shared" ca="1" si="30"/>
        <v/>
      </c>
      <c r="AI140" s="208" t="str">
        <f ca="1">IF(AND($AD140=1,$Q140=1),IF($AB140&gt;0,'２個別表'!$BV140-'２個別表'!$BX140-'２個別表'!$CD140-'２個別表'!$CA140-'２個別表'!$CB140-'２個別表'!$CC140,0),"")</f>
        <v/>
      </c>
      <c r="AJ140" s="198">
        <f t="shared" ca="1" si="7"/>
        <v>0</v>
      </c>
      <c r="AK140" s="194" t="str">
        <f ca="1">IF($AD140=1,IF('２個別表'!$AO140=1,1,IF('２個別表'!AO140="","",)),"")</f>
        <v/>
      </c>
      <c r="AL140" s="183" t="str">
        <f ca="1">IF($AJ140=1,IF($AK140=1,'２個別表'!BS140,""),"")</f>
        <v/>
      </c>
      <c r="AM140" s="180" t="str">
        <f t="shared" ca="1" si="8"/>
        <v/>
      </c>
      <c r="AN140" s="199" t="str">
        <f ca="1">IF($AJ140=1,IF($AK140=1,ROUNDDOWN('２個別表'!$BV140-'２個別表'!$BX140-'２個別表'!$CA140-'２個別表'!$CB140-'２個別表'!$CC140-'２個別表'!$CD140,0),""),"")</f>
        <v/>
      </c>
      <c r="AO140" s="198">
        <f t="shared" ca="1" si="0"/>
        <v>0</v>
      </c>
      <c r="AP140" s="194">
        <f t="shared" ca="1" si="9"/>
        <v>0</v>
      </c>
      <c r="AQ140" s="194">
        <f t="shared" ca="1" si="10"/>
        <v>0</v>
      </c>
      <c r="AR140" s="189">
        <f ca="1">IF('２個別表'!$AA140=1,1,0)</f>
        <v>0</v>
      </c>
      <c r="AS140" s="180" t="str">
        <f t="shared" ca="1" si="11"/>
        <v/>
      </c>
      <c r="AT140" s="180" t="str">
        <f t="shared" ca="1" si="12"/>
        <v/>
      </c>
      <c r="AU140" s="208" t="str">
        <f ca="1">IF($AD140=1,IF($AQ140=1,ROUNDDOWN('２個別表'!$BV140-'２個別表'!$BX140-'２個別表'!$CA140-'２個別表'!$CB140-'２個別表'!$CC140-'２個別表'!$CD140,0),""),"")</f>
        <v/>
      </c>
      <c r="AV140" s="350">
        <f t="shared" ca="1" si="13"/>
        <v>0</v>
      </c>
      <c r="AW140" s="360" t="str">
        <f t="shared" ca="1" si="14"/>
        <v>-</v>
      </c>
      <c r="AX140" s="206">
        <f ca="1">IF($AD140=2,IF('２個別表'!$BQ140=1,1,0),0)</f>
        <v>0</v>
      </c>
      <c r="AY140" s="189" t="str">
        <f t="shared" ca="1" si="15"/>
        <v/>
      </c>
      <c r="AZ140" s="368" t="str">
        <f ca="1">IF(AND($AD140=2,$AX140=1),'２個別表'!$BV140-('２個別表'!$BX140+'２個別表'!$CA140+'２個別表'!$CB140+'２個別表'!$CC140+'２個別表'!$CD140),"")</f>
        <v/>
      </c>
      <c r="BA140" s="206">
        <f ca="1">IF($AD140=2,IF('２個別表'!$BQ140&lt;&gt;1,1,0),0)</f>
        <v>0</v>
      </c>
      <c r="BB140" s="363">
        <f t="shared" ca="1" si="16"/>
        <v>0</v>
      </c>
      <c r="BC140" s="183" t="str">
        <f ca="1">IF(AND($AD140=2,$BA140=1),'２個別表'!$BR140,"")</f>
        <v/>
      </c>
      <c r="BD140" s="183" t="str">
        <f t="shared" ca="1" si="17"/>
        <v/>
      </c>
      <c r="BE140" s="183" t="str">
        <f ca="1">IF(AND($AD140=2,$BA140=1),'２個別表'!$BU140-('２個別表'!$BX140+'２個別表'!$CA140+'２個別表'!$CB140+'２個別表'!$CC140+'２個別表'!$CD140),"")</f>
        <v/>
      </c>
      <c r="BF140" s="183" t="str">
        <f ca="1">IF(AND($AD140=2,$BA140=1),'２個別表'!$CA140+'２個別表'!$CB140,"")</f>
        <v/>
      </c>
      <c r="BG140" s="365" t="str">
        <f ca="1">IF($BB140=1,IF(SUM('２個別表'!$BW140,'２個別表'!$CD140*0.5)&lt;='２個別表'!$BV140*0.5,"〇","×"),"")</f>
        <v/>
      </c>
      <c r="BH140" s="364">
        <f t="shared" ca="1" si="18"/>
        <v>0</v>
      </c>
      <c r="BI140" s="207" t="str">
        <f ca="1">IF($AD140=2,IF($AX140=1,IF('２個別表'!$AM140=23,"〇","×"),IF(OR('２個別表'!$AM140&lt;19,'２個別表'!$AM140&gt;23),"",IF($BH140&lt;='２個別表'!$BR140,"〇","×"))),"-")</f>
        <v>-</v>
      </c>
      <c r="BJ140" s="373" t="str">
        <f t="shared" ca="1" si="19"/>
        <v>-</v>
      </c>
      <c r="BK140" s="206">
        <f t="shared" ca="1" si="20"/>
        <v>0</v>
      </c>
      <c r="BL140" s="207" t="str">
        <f ca="1">IF($AD140=3,IF(1&lt;='２個別表'!$F140,IF('２個別表'!$U140=1,"〇","×"),""),"")</f>
        <v/>
      </c>
      <c r="BM140" s="185" t="str">
        <f ca="1">IF(AD140=3,IF(AND(OR('２個別表'!BD140="附帯施設",AND(1&lt;='２個別表'!AM140,'２個別表'!AM140&lt;=3)),'２個別表'!BK140&lt;&gt;"",'２個別表'!BL140&lt;&gt;""),1,IF(AND(OR('２個別表'!BD140="附帯施設",AND(1&lt;='２個別表'!AM140,'２個別表'!AM140&lt;=3)),OR('２個別表'!BK140="",'２個別表'!BL140="")),"×",0)),"")</f>
        <v/>
      </c>
      <c r="BN140" s="207" t="str">
        <f ca="1">IF($AD140=3,IF('２個別表'!$BV140&gt;=500000,"〇","×"),"")</f>
        <v/>
      </c>
      <c r="BO140" s="180" t="str">
        <f ca="1">IF(AD140=3,'２個別表'!BW140,"")</f>
        <v/>
      </c>
      <c r="BP140" s="180" t="str">
        <f ca="1">IF(AD140=3,IF(COUNTIF('２個別表'!$X$11:'２個別表'!X140,'２個別表'!X140)=1,BO140,SUMIF('２個別表'!$X$11:$X$239,'２個別表'!X140,$BO$11:$BO$239)),"")</f>
        <v/>
      </c>
      <c r="BQ140" s="189" t="str">
        <f t="shared" ca="1" si="31"/>
        <v/>
      </c>
      <c r="BR140" s="183" t="str">
        <f t="shared" ca="1" si="22"/>
        <v/>
      </c>
      <c r="BS140" s="427" t="str">
        <f ca="1">IF($AD140=3,'２個別表'!$BV140-('２個別表'!$BX140+'２個別表'!$CA140+'２個別表'!$CB140+'２個別表'!$CC140+'２個別表'!$CD140),"")</f>
        <v/>
      </c>
      <c r="BT140" s="430">
        <f t="shared" ca="1" si="32"/>
        <v>0</v>
      </c>
      <c r="BU140" s="424" t="str">
        <f t="shared" ca="1" si="23"/>
        <v/>
      </c>
    </row>
    <row r="141" spans="2:73" x14ac:dyDescent="0.15">
      <c r="B141" s="198">
        <f>'２個別表'!O141</f>
        <v>0</v>
      </c>
      <c r="C141" s="183" t="str">
        <f>'２個別表'!$P141</f>
        <v>石川県</v>
      </c>
      <c r="D141" s="183" t="str">
        <f ca="1">'２個別表'!$Q141</f>
        <v/>
      </c>
      <c r="E141" s="183" t="str">
        <f ca="1">'２個別表'!$R141</f>
        <v/>
      </c>
      <c r="F141" s="207" t="str">
        <f ca="1">'２個別表'!$U141</f>
        <v/>
      </c>
      <c r="G141" s="207" t="str">
        <f ca="1">IF($F141=1,IF(SUM(#REF!)=0,"×","〇"),"")</f>
        <v/>
      </c>
      <c r="H141" s="207" t="str">
        <f ca="1">IF('２個別表'!$U141=1,IF('２個別表'!$Y141=1,"〇","×"),IF(AND(2&lt;='２個別表'!$Y141,'２個別表'!$Y141&lt;=5),"〇","×"))</f>
        <v>×</v>
      </c>
      <c r="I141" s="207" t="str">
        <f t="shared" ca="1" si="33"/>
        <v>×</v>
      </c>
      <c r="J141" s="183" t="str">
        <f ca="1">'２個別表'!$X141</f>
        <v/>
      </c>
      <c r="K141" s="183">
        <f ca="1">'２個別表'!$AI141</f>
        <v>0</v>
      </c>
      <c r="L141" s="183" t="str">
        <f ca="1">IF('２個別表'!$AJ141=1,1,"")</f>
        <v/>
      </c>
      <c r="M141" s="183" t="str">
        <f ca="1">IF('２個別表'!$AJ141="","",IF('２個別表'!$AJ141=1,IF(OR('２個別表'!$AK141=1,'２個別表'!$AL141=1),"〇","×")))</f>
        <v/>
      </c>
      <c r="N141" s="180" t="str">
        <f ca="1">'２個別表'!AR141</f>
        <v/>
      </c>
      <c r="O141" s="196" t="str">
        <f ca="1">IF(1&lt;='２個別表'!$F141,IF(AND(1&lt;='２個別表'!$AM141,'２個別表'!$AM141&lt;=3),1,0),"")</f>
        <v/>
      </c>
      <c r="P141" s="207">
        <f ca="1">IF($O141=1,IF(AND('２個別表'!$BD141&lt;&gt;"",AND('２個別表'!$BG141&lt;&gt;1,'２個別表'!$BH141)),0,1),0)</f>
        <v>0</v>
      </c>
      <c r="Q141" s="196">
        <f ca="1">IF('２個別表'!$BD141&lt;&gt;"",1,0)</f>
        <v>0</v>
      </c>
      <c r="R141" s="196" t="str">
        <f ca="1">IF($Q141=1,IF('２個別表'!$BG141=1,1,0),"")</f>
        <v/>
      </c>
      <c r="S141" s="196" t="str">
        <f ca="1">IF($R141=1,IF('２個別表'!$BH141&lt;&gt;"","〇","×"),"")</f>
        <v/>
      </c>
      <c r="T141" s="196" t="str">
        <f t="shared" ca="1" si="2"/>
        <v/>
      </c>
      <c r="U141" s="340">
        <f ca="1">IF('２個別表'!$BF141&gt;0,'２個別表'!$BF141,0)</f>
        <v>0</v>
      </c>
      <c r="V141" s="196">
        <f ca="1">IF('２個別表'!$BH141&lt;&gt;"",1,0)</f>
        <v>0</v>
      </c>
      <c r="W141" s="182">
        <f ca="1">IF(AND($Q141=1,$V141=1),'２個別表'!$CD141,0)</f>
        <v>0</v>
      </c>
      <c r="X141" s="195">
        <f t="shared" ca="1" si="34"/>
        <v>0</v>
      </c>
      <c r="Y141" s="196" t="str">
        <f ca="1">IF(1&lt;='２個別表'!$F141,'２個別表'!$BT141,"")</f>
        <v/>
      </c>
      <c r="Z141" s="196">
        <f ca="1">IF(1&lt;='２個別表'!$F141,'２個別表'!$CE141,0)</f>
        <v>0</v>
      </c>
      <c r="AA141" s="196">
        <f ca="1">IF(OR(0&lt;'２個別表'!$BX141,0&lt;SUM('２個別表'!$CA141:$CB141)),1,0)</f>
        <v>1</v>
      </c>
      <c r="AB141" s="183">
        <f ca="1">IF(1&lt;='２個別表'!$F141,'２個別表'!$BV141,0)</f>
        <v>0</v>
      </c>
      <c r="AC141" s="183" t="str">
        <f ca="1">IF('２個別表'!$BV141&gt;0,IF(AND('２個別表'!$BT141=1,'２個別表'!$CE141="控除不可"),'２個別表'!$BV141,IF(AND('２個別表'!$BT141=1,'２個別表'!$CE141="80%控除対象"),ROUNDUP('２個別表'!$BV141*102/110,0),IF(AND('２個別表'!$BT141=1,'２個別表'!$CE141="全額控除"),ROUNDUP('２個別表'!$BV141*100/110,0),IF(OR('２個別表'!$BT141=2,'２個別表'!$BT141=3),'２個別表'!$BV141,'２個別表'!$BV141)))),"")</f>
        <v/>
      </c>
      <c r="AD141" s="197" t="str">
        <f ca="1">IF('２個別表'!$U141=1,3,IF(AND('２個別表'!$U141=2,AND(19&lt;='２個別表'!$AM141,'２個別表'!$AM141&lt;=23)),2,IF(AND('２個別表'!$U141=2,OR(AND(1&lt;='２個別表'!$AM141,'２個別表'!$AM141&lt;=18),AND(24&lt;='２個別表'!$AM141,'２個別表'!$AM141&lt;=25))),1,"判定不能")))</f>
        <v>判定不能</v>
      </c>
      <c r="AE141" s="206">
        <f t="shared" ca="1" si="4"/>
        <v>0</v>
      </c>
      <c r="AF141" s="180" t="str">
        <f t="shared" ca="1" si="5"/>
        <v/>
      </c>
      <c r="AG141" s="183" t="str">
        <f ca="1">IF(AND($AD141=1,$U141&gt;0,$V141=1),ROUNDDOWN($AC141*1/2-'２個別表'!$CD141*1/2,0),"")</f>
        <v/>
      </c>
      <c r="AH141" s="183" t="str">
        <f t="shared" ca="1" si="30"/>
        <v/>
      </c>
      <c r="AI141" s="208" t="str">
        <f ca="1">IF(AND($AD141=1,$Q141=1),IF($AB141&gt;0,'２個別表'!$BV141-'２個別表'!$BX141-'２個別表'!$CD141-'２個別表'!$CA141-'２個別表'!$CB141-'２個別表'!$CC141,0),"")</f>
        <v/>
      </c>
      <c r="AJ141" s="198">
        <f t="shared" ca="1" si="7"/>
        <v>0</v>
      </c>
      <c r="AK141" s="194" t="str">
        <f ca="1">IF($AD141=1,IF('２個別表'!$AO141=1,1,IF('２個別表'!AO141="","",)),"")</f>
        <v/>
      </c>
      <c r="AL141" s="183" t="str">
        <f ca="1">IF($AJ141=1,IF($AK141=1,'２個別表'!BS141,""),"")</f>
        <v/>
      </c>
      <c r="AM141" s="180" t="str">
        <f t="shared" ca="1" si="8"/>
        <v/>
      </c>
      <c r="AN141" s="199" t="str">
        <f ca="1">IF($AJ141=1,IF($AK141=1,ROUNDDOWN('２個別表'!$BV141-'２個別表'!$BX141-'２個別表'!$CA141-'２個別表'!$CB141-'２個別表'!$CC141-'２個別表'!$CD141,0),""),"")</f>
        <v/>
      </c>
      <c r="AO141" s="198">
        <f t="shared" ca="1" si="0"/>
        <v>0</v>
      </c>
      <c r="AP141" s="194">
        <f t="shared" ca="1" si="9"/>
        <v>0</v>
      </c>
      <c r="AQ141" s="194">
        <f t="shared" ca="1" si="10"/>
        <v>0</v>
      </c>
      <c r="AR141" s="189">
        <f ca="1">IF('２個別表'!$AA141=1,1,0)</f>
        <v>0</v>
      </c>
      <c r="AS141" s="180" t="str">
        <f t="shared" ca="1" si="11"/>
        <v/>
      </c>
      <c r="AT141" s="180" t="str">
        <f t="shared" ca="1" si="12"/>
        <v/>
      </c>
      <c r="AU141" s="208" t="str">
        <f ca="1">IF($AD141=1,IF($AQ141=1,ROUNDDOWN('２個別表'!$BV141-'２個別表'!$BX141-'２個別表'!$CA141-'２個別表'!$CB141-'２個別表'!$CC141-'２個別表'!$CD141,0),""),"")</f>
        <v/>
      </c>
      <c r="AV141" s="350">
        <f t="shared" ca="1" si="13"/>
        <v>0</v>
      </c>
      <c r="AW141" s="360" t="str">
        <f t="shared" ca="1" si="14"/>
        <v>-</v>
      </c>
      <c r="AX141" s="206">
        <f ca="1">IF($AD141=2,IF('２個別表'!$BQ141=1,1,0),0)</f>
        <v>0</v>
      </c>
      <c r="AY141" s="189" t="str">
        <f t="shared" ca="1" si="15"/>
        <v/>
      </c>
      <c r="AZ141" s="368" t="str">
        <f ca="1">IF(AND($AD141=2,$AX141=1),'２個別表'!$BV141-('２個別表'!$BX141+'２個別表'!$CA141+'２個別表'!$CB141+'２個別表'!$CC141+'２個別表'!$CD141),"")</f>
        <v/>
      </c>
      <c r="BA141" s="206">
        <f ca="1">IF($AD141=2,IF('２個別表'!$BQ141&lt;&gt;1,1,0),0)</f>
        <v>0</v>
      </c>
      <c r="BB141" s="363">
        <f t="shared" ca="1" si="16"/>
        <v>0</v>
      </c>
      <c r="BC141" s="183" t="str">
        <f ca="1">IF(AND($AD141=2,$BA141=1),'２個別表'!$BR141,"")</f>
        <v/>
      </c>
      <c r="BD141" s="183" t="str">
        <f t="shared" ca="1" si="17"/>
        <v/>
      </c>
      <c r="BE141" s="183" t="str">
        <f ca="1">IF(AND($AD141=2,$BA141=1),'２個別表'!$BU141-('２個別表'!$BX141+'２個別表'!$CA141+'２個別表'!$CB141+'２個別表'!$CC141+'２個別表'!$CD141),"")</f>
        <v/>
      </c>
      <c r="BF141" s="183" t="str">
        <f ca="1">IF(AND($AD141=2,$BA141=1),'２個別表'!$CA141+'２個別表'!$CB141,"")</f>
        <v/>
      </c>
      <c r="BG141" s="365" t="str">
        <f ca="1">IF($BB141=1,IF(SUM('２個別表'!$BW141,'２個別表'!$CD141*0.5)&lt;='２個別表'!$BV141*0.5,"〇","×"),"")</f>
        <v/>
      </c>
      <c r="BH141" s="364">
        <f t="shared" ca="1" si="18"/>
        <v>0</v>
      </c>
      <c r="BI141" s="207" t="str">
        <f ca="1">IF($AD141=2,IF($AX141=1,IF('２個別表'!$AM141=23,"〇","×"),IF(OR('２個別表'!$AM141&lt;19,'２個別表'!$AM141&gt;23),"",IF($BH141&lt;='２個別表'!$BR141,"〇","×"))),"-")</f>
        <v>-</v>
      </c>
      <c r="BJ141" s="373" t="str">
        <f t="shared" ca="1" si="19"/>
        <v>-</v>
      </c>
      <c r="BK141" s="206">
        <f t="shared" ca="1" si="20"/>
        <v>0</v>
      </c>
      <c r="BL141" s="207" t="str">
        <f ca="1">IF($AD141=3,IF(1&lt;='２個別表'!$F141,IF('２個別表'!$U141=1,"〇","×"),""),"")</f>
        <v/>
      </c>
      <c r="BM141" s="185" t="str">
        <f ca="1">IF(AD141=3,IF(AND(OR('２個別表'!BD141="附帯施設",AND(1&lt;='２個別表'!AM141,'２個別表'!AM141&lt;=3)),'２個別表'!BK141&lt;&gt;"",'２個別表'!BL141&lt;&gt;""),1,IF(AND(OR('２個別表'!BD141="附帯施設",AND(1&lt;='２個別表'!AM141,'２個別表'!AM141&lt;=3)),OR('２個別表'!BK141="",'２個別表'!BL141="")),"×",0)),"")</f>
        <v/>
      </c>
      <c r="BN141" s="207" t="str">
        <f ca="1">IF($AD141=3,IF('２個別表'!$BV141&gt;=500000,"〇","×"),"")</f>
        <v/>
      </c>
      <c r="BO141" s="180" t="str">
        <f ca="1">IF(AD141=3,'２個別表'!BW141,"")</f>
        <v/>
      </c>
      <c r="BP141" s="180" t="str">
        <f ca="1">IF(AD141=3,IF(COUNTIF('２個別表'!$X$11:'２個別表'!X141,'２個別表'!X141)=1,BO141,SUMIF('２個別表'!$X$11:$X$239,'２個別表'!X141,$BO$11:$BO$239)),"")</f>
        <v/>
      </c>
      <c r="BQ141" s="189" t="str">
        <f t="shared" ca="1" si="31"/>
        <v/>
      </c>
      <c r="BR141" s="183" t="str">
        <f t="shared" ca="1" si="22"/>
        <v/>
      </c>
      <c r="BS141" s="427" t="str">
        <f ca="1">IF($AD141=3,'２個別表'!$BV141-('２個別表'!$BX141+'２個別表'!$CA141+'２個別表'!$CB141+'２個別表'!$CC141+'２個別表'!$CD141),"")</f>
        <v/>
      </c>
      <c r="BT141" s="430">
        <f t="shared" ca="1" si="32"/>
        <v>0</v>
      </c>
      <c r="BU141" s="424" t="str">
        <f t="shared" ca="1" si="23"/>
        <v/>
      </c>
    </row>
    <row r="142" spans="2:73" x14ac:dyDescent="0.15">
      <c r="B142" s="198">
        <f>'２個別表'!O142</f>
        <v>0</v>
      </c>
      <c r="C142" s="183" t="str">
        <f>'２個別表'!$P142</f>
        <v>石川県</v>
      </c>
      <c r="D142" s="183" t="str">
        <f ca="1">'２個別表'!$Q142</f>
        <v/>
      </c>
      <c r="E142" s="183" t="str">
        <f ca="1">'２個別表'!$R142</f>
        <v/>
      </c>
      <c r="F142" s="207" t="str">
        <f ca="1">'２個別表'!$U142</f>
        <v/>
      </c>
      <c r="G142" s="207" t="str">
        <f ca="1">IF($F142=1,IF(SUM(#REF!)=0,"×","〇"),"")</f>
        <v/>
      </c>
      <c r="H142" s="207" t="str">
        <f ca="1">IF('２個別表'!$U142=1,IF('２個別表'!$Y142=1,"〇","×"),IF(AND(2&lt;='２個別表'!$Y142,'２個別表'!$Y142&lt;=5),"〇","×"))</f>
        <v>×</v>
      </c>
      <c r="I142" s="207" t="str">
        <f t="shared" ca="1" si="33"/>
        <v>×</v>
      </c>
      <c r="J142" s="183" t="str">
        <f ca="1">'２個別表'!$X142</f>
        <v/>
      </c>
      <c r="K142" s="183">
        <f ca="1">'２個別表'!$AI142</f>
        <v>0</v>
      </c>
      <c r="L142" s="183" t="str">
        <f ca="1">IF('２個別表'!$AJ142=1,1,"")</f>
        <v/>
      </c>
      <c r="M142" s="183" t="str">
        <f ca="1">IF('２個別表'!$AJ142="","",IF('２個別表'!$AJ142=1,IF(OR('２個別表'!$AK142=1,'２個別表'!$AL142=1),"〇","×")))</f>
        <v/>
      </c>
      <c r="N142" s="180" t="str">
        <f ca="1">'２個別表'!AR142</f>
        <v/>
      </c>
      <c r="O142" s="196" t="str">
        <f ca="1">IF(1&lt;='２個別表'!$F142,IF(AND(1&lt;='２個別表'!$AM142,'２個別表'!$AM142&lt;=3),1,0),"")</f>
        <v/>
      </c>
      <c r="P142" s="207">
        <f ca="1">IF($O142=1,IF(AND('２個別表'!$BD142&lt;&gt;"",AND('２個別表'!$BG142&lt;&gt;1,'２個別表'!$BH142)),0,1),0)</f>
        <v>0</v>
      </c>
      <c r="Q142" s="196">
        <f ca="1">IF('２個別表'!$BD142&lt;&gt;"",1,0)</f>
        <v>0</v>
      </c>
      <c r="R142" s="196" t="str">
        <f ca="1">IF($Q142=1,IF('２個別表'!$BG142=1,1,0),"")</f>
        <v/>
      </c>
      <c r="S142" s="196" t="str">
        <f ca="1">IF($R142=1,IF('２個別表'!$BH142&lt;&gt;"","〇","×"),"")</f>
        <v/>
      </c>
      <c r="T142" s="196" t="str">
        <f t="shared" ca="1" si="2"/>
        <v/>
      </c>
      <c r="U142" s="340">
        <f ca="1">IF('２個別表'!$BF142&gt;0,'２個別表'!$BF142,0)</f>
        <v>0</v>
      </c>
      <c r="V142" s="196">
        <f ca="1">IF('２個別表'!$BH142&lt;&gt;"",1,0)</f>
        <v>0</v>
      </c>
      <c r="W142" s="182">
        <f ca="1">IF(AND($Q142=1,$V142=1),'２個別表'!$CD142,0)</f>
        <v>0</v>
      </c>
      <c r="X142" s="195">
        <f t="shared" ca="1" si="34"/>
        <v>0</v>
      </c>
      <c r="Y142" s="196" t="str">
        <f ca="1">IF(1&lt;='２個別表'!$F142,'２個別表'!$BT142,"")</f>
        <v/>
      </c>
      <c r="Z142" s="196">
        <f ca="1">IF(1&lt;='２個別表'!$F142,'２個別表'!$CE142,0)</f>
        <v>0</v>
      </c>
      <c r="AA142" s="196">
        <f ca="1">IF(OR(0&lt;'２個別表'!$BX142,0&lt;SUM('２個別表'!$CA142:$CB142)),1,0)</f>
        <v>1</v>
      </c>
      <c r="AB142" s="183">
        <f ca="1">IF(1&lt;='２個別表'!$F142,'２個別表'!$BV142,0)</f>
        <v>0</v>
      </c>
      <c r="AC142" s="183" t="str">
        <f ca="1">IF('２個別表'!$BV142&gt;0,IF(AND('２個別表'!$BT142=1,'２個別表'!$CE142="控除不可"),'２個別表'!$BV142,IF(AND('２個別表'!$BT142=1,'２個別表'!$CE142="80%控除対象"),ROUNDUP('２個別表'!$BV142*102/110,0),IF(AND('２個別表'!$BT142=1,'２個別表'!$CE142="全額控除"),ROUNDUP('２個別表'!$BV142*100/110,0),IF(OR('２個別表'!$BT142=2,'２個別表'!$BT142=3),'２個別表'!$BV142,'２個別表'!$BV142)))),"")</f>
        <v/>
      </c>
      <c r="AD142" s="197" t="str">
        <f ca="1">IF('２個別表'!$U142=1,3,IF(AND('２個別表'!$U142=2,AND(19&lt;='２個別表'!$AM142,'２個別表'!$AM142&lt;=23)),2,IF(AND('２個別表'!$U142=2,OR(AND(1&lt;='２個別表'!$AM142,'２個別表'!$AM142&lt;=18),AND(24&lt;='２個別表'!$AM142,'２個別表'!$AM142&lt;=25))),1,"判定不能")))</f>
        <v>判定不能</v>
      </c>
      <c r="AE142" s="206">
        <f t="shared" ca="1" si="4"/>
        <v>0</v>
      </c>
      <c r="AF142" s="180" t="str">
        <f t="shared" ca="1" si="5"/>
        <v/>
      </c>
      <c r="AG142" s="183" t="str">
        <f ca="1">IF(AND($AD142=1,$U142&gt;0,$V142=1),ROUNDDOWN($AC142*1/2-'２個別表'!$CD142*1/2,0),"")</f>
        <v/>
      </c>
      <c r="AH142" s="183" t="str">
        <f t="shared" ca="1" si="30"/>
        <v/>
      </c>
      <c r="AI142" s="208" t="str">
        <f ca="1">IF(AND($AD142=1,$Q142=1),IF($AB142&gt;0,'２個別表'!$BV142-'２個別表'!$BX142-'２個別表'!$CD142-'２個別表'!$CA142-'２個別表'!$CB142-'２個別表'!$CC142,0),"")</f>
        <v/>
      </c>
      <c r="AJ142" s="198">
        <f t="shared" ca="1" si="7"/>
        <v>0</v>
      </c>
      <c r="AK142" s="194" t="str">
        <f ca="1">IF($AD142=1,IF('２個別表'!$AO142=1,1,IF('２個別表'!AO142="","",)),"")</f>
        <v/>
      </c>
      <c r="AL142" s="183" t="str">
        <f ca="1">IF($AJ142=1,IF($AK142=1,'２個別表'!BS142,""),"")</f>
        <v/>
      </c>
      <c r="AM142" s="180" t="str">
        <f t="shared" ca="1" si="8"/>
        <v/>
      </c>
      <c r="AN142" s="199" t="str">
        <f ca="1">IF($AJ142=1,IF($AK142=1,ROUNDDOWN('２個別表'!$BV142-'２個別表'!$BX142-'２個別表'!$CA142-'２個別表'!$CB142-'２個別表'!$CC142-'２個別表'!$CD142,0),""),"")</f>
        <v/>
      </c>
      <c r="AO142" s="198">
        <f t="shared" ca="1" si="0"/>
        <v>0</v>
      </c>
      <c r="AP142" s="194">
        <f t="shared" ca="1" si="9"/>
        <v>0</v>
      </c>
      <c r="AQ142" s="194">
        <f t="shared" ca="1" si="10"/>
        <v>0</v>
      </c>
      <c r="AR142" s="189">
        <f ca="1">IF('２個別表'!$AA142=1,1,0)</f>
        <v>0</v>
      </c>
      <c r="AS142" s="180" t="str">
        <f t="shared" ca="1" si="11"/>
        <v/>
      </c>
      <c r="AT142" s="180" t="str">
        <f t="shared" ca="1" si="12"/>
        <v/>
      </c>
      <c r="AU142" s="208" t="str">
        <f ca="1">IF($AD142=1,IF($AQ142=1,ROUNDDOWN('２個別表'!$BV142-'２個別表'!$BX142-'２個別表'!$CA142-'２個別表'!$CB142-'２個別表'!$CC142-'２個別表'!$CD142,0),""),"")</f>
        <v/>
      </c>
      <c r="AV142" s="350">
        <f t="shared" ca="1" si="13"/>
        <v>0</v>
      </c>
      <c r="AW142" s="360" t="str">
        <f t="shared" ca="1" si="14"/>
        <v>-</v>
      </c>
      <c r="AX142" s="206">
        <f ca="1">IF($AD142=2,IF('２個別表'!$BQ142=1,1,0),0)</f>
        <v>0</v>
      </c>
      <c r="AY142" s="189" t="str">
        <f t="shared" ca="1" si="15"/>
        <v/>
      </c>
      <c r="AZ142" s="368" t="str">
        <f ca="1">IF(AND($AD142=2,$AX142=1),'２個別表'!$BV142-('２個別表'!$BX142+'２個別表'!$CA142+'２個別表'!$CB142+'２個別表'!$CC142+'２個別表'!$CD142),"")</f>
        <v/>
      </c>
      <c r="BA142" s="206">
        <f ca="1">IF($AD142=2,IF('２個別表'!$BQ142&lt;&gt;1,1,0),0)</f>
        <v>0</v>
      </c>
      <c r="BB142" s="363">
        <f t="shared" ca="1" si="16"/>
        <v>0</v>
      </c>
      <c r="BC142" s="183" t="str">
        <f ca="1">IF(AND($AD142=2,$BA142=1),'２個別表'!$BR142,"")</f>
        <v/>
      </c>
      <c r="BD142" s="183" t="str">
        <f t="shared" ca="1" si="17"/>
        <v/>
      </c>
      <c r="BE142" s="183" t="str">
        <f ca="1">IF(AND($AD142=2,$BA142=1),'２個別表'!$BU142-('２個別表'!$BX142+'２個別表'!$CA142+'２個別表'!$CB142+'２個別表'!$CC142+'２個別表'!$CD142),"")</f>
        <v/>
      </c>
      <c r="BF142" s="183" t="str">
        <f ca="1">IF(AND($AD142=2,$BA142=1),'２個別表'!$CA142+'２個別表'!$CB142,"")</f>
        <v/>
      </c>
      <c r="BG142" s="365" t="str">
        <f ca="1">IF($BB142=1,IF(SUM('２個別表'!$BW142,'２個別表'!$CD142*0.5)&lt;='２個別表'!$BV142*0.5,"〇","×"),"")</f>
        <v/>
      </c>
      <c r="BH142" s="364">
        <f t="shared" ca="1" si="18"/>
        <v>0</v>
      </c>
      <c r="BI142" s="207" t="str">
        <f ca="1">IF($AD142=2,IF($AX142=1,IF('２個別表'!$AM142=23,"〇","×"),IF(OR('２個別表'!$AM142&lt;19,'２個別表'!$AM142&gt;23),"",IF($BH142&lt;='２個別表'!$BR142,"〇","×"))),"-")</f>
        <v>-</v>
      </c>
      <c r="BJ142" s="373" t="str">
        <f t="shared" ca="1" si="19"/>
        <v>-</v>
      </c>
      <c r="BK142" s="206">
        <f t="shared" ca="1" si="20"/>
        <v>0</v>
      </c>
      <c r="BL142" s="207" t="str">
        <f ca="1">IF($AD142=3,IF(1&lt;='２個別表'!$F142,IF('２個別表'!$U142=1,"〇","×"),""),"")</f>
        <v/>
      </c>
      <c r="BM142" s="185" t="str">
        <f ca="1">IF(AD142=3,IF(AND(OR('２個別表'!BD142="附帯施設",AND(1&lt;='２個別表'!AM142,'２個別表'!AM142&lt;=3)),'２個別表'!BK142&lt;&gt;"",'２個別表'!BL142&lt;&gt;""),1,IF(AND(OR('２個別表'!BD142="附帯施設",AND(1&lt;='２個別表'!AM142,'２個別表'!AM142&lt;=3)),OR('２個別表'!BK142="",'２個別表'!BL142="")),"×",0)),"")</f>
        <v/>
      </c>
      <c r="BN142" s="207" t="str">
        <f ca="1">IF($AD142=3,IF('２個別表'!$BV142&gt;=500000,"〇","×"),"")</f>
        <v/>
      </c>
      <c r="BO142" s="180" t="str">
        <f ca="1">IF(AD142=3,'２個別表'!BW142,"")</f>
        <v/>
      </c>
      <c r="BP142" s="180" t="str">
        <f ca="1">IF(AD142=3,IF(COUNTIF('２個別表'!$X$11:'２個別表'!X142,'２個別表'!X142)=1,BO142,SUMIF('２個別表'!$X$11:$X$239,'２個別表'!X142,$BO$11:$BO$239)),"")</f>
        <v/>
      </c>
      <c r="BQ142" s="189" t="str">
        <f t="shared" ca="1" si="31"/>
        <v/>
      </c>
      <c r="BR142" s="183" t="str">
        <f t="shared" ca="1" si="22"/>
        <v/>
      </c>
      <c r="BS142" s="427" t="str">
        <f ca="1">IF($AD142=3,'２個別表'!$BV142-('２個別表'!$BX142+'２個別表'!$CA142+'２個別表'!$CB142+'２個別表'!$CC142+'２個別表'!$CD142),"")</f>
        <v/>
      </c>
      <c r="BT142" s="430">
        <f t="shared" ca="1" si="32"/>
        <v>0</v>
      </c>
      <c r="BU142" s="424" t="str">
        <f t="shared" ca="1" si="23"/>
        <v/>
      </c>
    </row>
    <row r="143" spans="2:73" x14ac:dyDescent="0.15">
      <c r="B143" s="198">
        <f>'２個別表'!O143</f>
        <v>0</v>
      </c>
      <c r="C143" s="183" t="str">
        <f>'２個別表'!$P143</f>
        <v>石川県</v>
      </c>
      <c r="D143" s="183" t="str">
        <f ca="1">'２個別表'!$Q143</f>
        <v/>
      </c>
      <c r="E143" s="183" t="str">
        <f ca="1">'２個別表'!$R143</f>
        <v/>
      </c>
      <c r="F143" s="207" t="str">
        <f ca="1">'２個別表'!$U143</f>
        <v/>
      </c>
      <c r="G143" s="207" t="str">
        <f ca="1">IF($F143=1,IF(SUM(#REF!)=0,"×","〇"),"")</f>
        <v/>
      </c>
      <c r="H143" s="207" t="str">
        <f ca="1">IF('２個別表'!$U143=1,IF('２個別表'!$Y143=1,"〇","×"),IF(AND(2&lt;='２個別表'!$Y143,'２個別表'!$Y143&lt;=5),"〇","×"))</f>
        <v>×</v>
      </c>
      <c r="I143" s="207" t="str">
        <f t="shared" ca="1" si="33"/>
        <v>×</v>
      </c>
      <c r="J143" s="183" t="str">
        <f ca="1">'２個別表'!$X143</f>
        <v/>
      </c>
      <c r="K143" s="183">
        <f ca="1">'２個別表'!$AI143</f>
        <v>0</v>
      </c>
      <c r="L143" s="183" t="str">
        <f ca="1">IF('２個別表'!$AJ143=1,1,"")</f>
        <v/>
      </c>
      <c r="M143" s="183" t="str">
        <f ca="1">IF('２個別表'!$AJ143="","",IF('２個別表'!$AJ143=1,IF(OR('２個別表'!$AK143=1,'２個別表'!$AL143=1),"〇","×")))</f>
        <v/>
      </c>
      <c r="N143" s="180" t="str">
        <f ca="1">'２個別表'!AR143</f>
        <v/>
      </c>
      <c r="O143" s="196" t="str">
        <f ca="1">IF(1&lt;='２個別表'!$F143,IF(AND(1&lt;='２個別表'!$AM143,'２個別表'!$AM143&lt;=3),1,0),"")</f>
        <v/>
      </c>
      <c r="P143" s="207">
        <f ca="1">IF($O143=1,IF(AND('２個別表'!$BD143&lt;&gt;"",AND('２個別表'!$BG143&lt;&gt;1,'２個別表'!$BH143)),0,1),0)</f>
        <v>0</v>
      </c>
      <c r="Q143" s="196">
        <f ca="1">IF('２個別表'!$BD143&lt;&gt;"",1,0)</f>
        <v>0</v>
      </c>
      <c r="R143" s="196" t="str">
        <f ca="1">IF($Q143=1,IF('２個別表'!$BG143=1,1,0),"")</f>
        <v/>
      </c>
      <c r="S143" s="196" t="str">
        <f ca="1">IF($R143=1,IF('２個別表'!$BH143&lt;&gt;"","〇","×"),"")</f>
        <v/>
      </c>
      <c r="T143" s="196" t="str">
        <f t="shared" ca="1" si="2"/>
        <v/>
      </c>
      <c r="U143" s="340">
        <f ca="1">IF('２個別表'!$BF143&gt;0,'２個別表'!$BF143,0)</f>
        <v>0</v>
      </c>
      <c r="V143" s="196">
        <f ca="1">IF('２個別表'!$BH143&lt;&gt;"",1,0)</f>
        <v>0</v>
      </c>
      <c r="W143" s="182">
        <f ca="1">IF(AND($Q143=1,$V143=1),'２個別表'!$CD143,0)</f>
        <v>0</v>
      </c>
      <c r="X143" s="195">
        <f t="shared" ca="1" si="34"/>
        <v>0</v>
      </c>
      <c r="Y143" s="196" t="str">
        <f ca="1">IF(1&lt;='２個別表'!$F143,'２個別表'!$BT143,"")</f>
        <v/>
      </c>
      <c r="Z143" s="196">
        <f ca="1">IF(1&lt;='２個別表'!$F143,'２個別表'!$CE143,0)</f>
        <v>0</v>
      </c>
      <c r="AA143" s="196">
        <f ca="1">IF(OR(0&lt;'２個別表'!$BX143,0&lt;SUM('２個別表'!$CA143:$CB143)),1,0)</f>
        <v>1</v>
      </c>
      <c r="AB143" s="183">
        <f ca="1">IF(1&lt;='２個別表'!$F143,'２個別表'!$BV143,0)</f>
        <v>0</v>
      </c>
      <c r="AC143" s="183" t="str">
        <f ca="1">IF('２個別表'!$BV143&gt;0,IF(AND('２個別表'!$BT143=1,'２個別表'!$CE143="控除不可"),'２個別表'!$BV143,IF(AND('２個別表'!$BT143=1,'２個別表'!$CE143="80%控除対象"),ROUNDUP('２個別表'!$BV143*102/110,0),IF(AND('２個別表'!$BT143=1,'２個別表'!$CE143="全額控除"),ROUNDUP('２個別表'!$BV143*100/110,0),IF(OR('２個別表'!$BT143=2,'２個別表'!$BT143=3),'２個別表'!$BV143,'２個別表'!$BV143)))),"")</f>
        <v/>
      </c>
      <c r="AD143" s="197" t="str">
        <f ca="1">IF('２個別表'!$U143=1,3,IF(AND('２個別表'!$U143=2,AND(19&lt;='２個別表'!$AM143,'２個別表'!$AM143&lt;=23)),2,IF(AND('２個別表'!$U143=2,OR(AND(1&lt;='２個別表'!$AM143,'２個別表'!$AM143&lt;=18),AND(24&lt;='２個別表'!$AM143,'２個別表'!$AM143&lt;=25))),1,"判定不能")))</f>
        <v>判定不能</v>
      </c>
      <c r="AE143" s="206">
        <f t="shared" ca="1" si="4"/>
        <v>0</v>
      </c>
      <c r="AF143" s="180" t="str">
        <f t="shared" ca="1" si="5"/>
        <v/>
      </c>
      <c r="AG143" s="183" t="str">
        <f ca="1">IF(AND($AD143=1,$U143&gt;0,$V143=1),ROUNDDOWN($AC143*1/2-'２個別表'!$CD143*1/2,0),"")</f>
        <v/>
      </c>
      <c r="AH143" s="183" t="str">
        <f t="shared" ca="1" si="30"/>
        <v/>
      </c>
      <c r="AI143" s="208" t="str">
        <f ca="1">IF(AND($AD143=1,$Q143=1),IF($AB143&gt;0,'２個別表'!$BV143-'２個別表'!$BX143-'２個別表'!$CD143-'２個別表'!$CA143-'２個別表'!$CB143-'２個別表'!$CC143,0),"")</f>
        <v/>
      </c>
      <c r="AJ143" s="198">
        <f t="shared" ca="1" si="7"/>
        <v>0</v>
      </c>
      <c r="AK143" s="194" t="str">
        <f ca="1">IF($AD143=1,IF('２個別表'!$AO143=1,1,IF('２個別表'!AO143="","",)),"")</f>
        <v/>
      </c>
      <c r="AL143" s="183" t="str">
        <f ca="1">IF($AJ143=1,IF($AK143=1,'２個別表'!BS143,""),"")</f>
        <v/>
      </c>
      <c r="AM143" s="180" t="str">
        <f t="shared" ca="1" si="8"/>
        <v/>
      </c>
      <c r="AN143" s="199" t="str">
        <f ca="1">IF($AJ143=1,IF($AK143=1,ROUNDDOWN('２個別表'!$BV143-'２個別表'!$BX143-'２個別表'!$CA143-'２個別表'!$CB143-'２個別表'!$CC143-'２個別表'!$CD143,0),""),"")</f>
        <v/>
      </c>
      <c r="AO143" s="198">
        <f t="shared" ca="1" si="0"/>
        <v>0</v>
      </c>
      <c r="AP143" s="194">
        <f t="shared" ca="1" si="9"/>
        <v>0</v>
      </c>
      <c r="AQ143" s="194">
        <f t="shared" ca="1" si="10"/>
        <v>0</v>
      </c>
      <c r="AR143" s="189">
        <f ca="1">IF('２個別表'!$AA143=1,1,0)</f>
        <v>0</v>
      </c>
      <c r="AS143" s="180" t="str">
        <f t="shared" ca="1" si="11"/>
        <v/>
      </c>
      <c r="AT143" s="180" t="str">
        <f t="shared" ca="1" si="12"/>
        <v/>
      </c>
      <c r="AU143" s="208" t="str">
        <f ca="1">IF($AD143=1,IF($AQ143=1,ROUNDDOWN('２個別表'!$BV143-'２個別表'!$BX143-'２個別表'!$CA143-'２個別表'!$CB143-'２個別表'!$CC143-'２個別表'!$CD143,0),""),"")</f>
        <v/>
      </c>
      <c r="AV143" s="350">
        <f t="shared" ca="1" si="13"/>
        <v>0</v>
      </c>
      <c r="AW143" s="360" t="str">
        <f t="shared" ca="1" si="14"/>
        <v>-</v>
      </c>
      <c r="AX143" s="206">
        <f ca="1">IF($AD143=2,IF('２個別表'!$BQ143=1,1,0),0)</f>
        <v>0</v>
      </c>
      <c r="AY143" s="189" t="str">
        <f t="shared" ca="1" si="15"/>
        <v/>
      </c>
      <c r="AZ143" s="368" t="str">
        <f ca="1">IF(AND($AD143=2,$AX143=1),'２個別表'!$BV143-('２個別表'!$BX143+'２個別表'!$CA143+'２個別表'!$CB143+'２個別表'!$CC143+'２個別表'!$CD143),"")</f>
        <v/>
      </c>
      <c r="BA143" s="206">
        <f ca="1">IF($AD143=2,IF('２個別表'!$BQ143&lt;&gt;1,1,0),0)</f>
        <v>0</v>
      </c>
      <c r="BB143" s="363">
        <f t="shared" ca="1" si="16"/>
        <v>0</v>
      </c>
      <c r="BC143" s="183" t="str">
        <f ca="1">IF(AND($AD143=2,$BA143=1),'２個別表'!$BR143,"")</f>
        <v/>
      </c>
      <c r="BD143" s="183" t="str">
        <f t="shared" ca="1" si="17"/>
        <v/>
      </c>
      <c r="BE143" s="183" t="str">
        <f ca="1">IF(AND($AD143=2,$BA143=1),'２個別表'!$BU143-('２個別表'!$BX143+'２個別表'!$CA143+'２個別表'!$CB143+'２個別表'!$CC143+'２個別表'!$CD143),"")</f>
        <v/>
      </c>
      <c r="BF143" s="183" t="str">
        <f ca="1">IF(AND($AD143=2,$BA143=1),'２個別表'!$CA143+'２個別表'!$CB143,"")</f>
        <v/>
      </c>
      <c r="BG143" s="365" t="str">
        <f ca="1">IF($BB143=1,IF(SUM('２個別表'!$BW143,'２個別表'!$CD143*0.5)&lt;='２個別表'!$BV143*0.5,"〇","×"),"")</f>
        <v/>
      </c>
      <c r="BH143" s="364">
        <f t="shared" ca="1" si="18"/>
        <v>0</v>
      </c>
      <c r="BI143" s="207" t="str">
        <f ca="1">IF($AD143=2,IF($AX143=1,IF('２個別表'!$AM143=23,"〇","×"),IF(OR('２個別表'!$AM143&lt;19,'２個別表'!$AM143&gt;23),"",IF($BH143&lt;='２個別表'!$BR143,"〇","×"))),"-")</f>
        <v>-</v>
      </c>
      <c r="BJ143" s="373" t="str">
        <f t="shared" ca="1" si="19"/>
        <v>-</v>
      </c>
      <c r="BK143" s="206">
        <f t="shared" ca="1" si="20"/>
        <v>0</v>
      </c>
      <c r="BL143" s="207" t="str">
        <f ca="1">IF($AD143=3,IF(1&lt;='２個別表'!$F143,IF('２個別表'!$U143=1,"〇","×"),""),"")</f>
        <v/>
      </c>
      <c r="BM143" s="185" t="str">
        <f ca="1">IF(AD143=3,IF(AND(OR('２個別表'!BD143="附帯施設",AND(1&lt;='２個別表'!AM143,'２個別表'!AM143&lt;=3)),'２個別表'!BK143&lt;&gt;"",'２個別表'!BL143&lt;&gt;""),1,IF(AND(OR('２個別表'!BD143="附帯施設",AND(1&lt;='２個別表'!AM143,'２個別表'!AM143&lt;=3)),OR('２個別表'!BK143="",'２個別表'!BL143="")),"×",0)),"")</f>
        <v/>
      </c>
      <c r="BN143" s="207" t="str">
        <f ca="1">IF($AD143=3,IF('２個別表'!$BV143&gt;=500000,"〇","×"),"")</f>
        <v/>
      </c>
      <c r="BO143" s="180" t="str">
        <f ca="1">IF(AD143=3,'２個別表'!BW143,"")</f>
        <v/>
      </c>
      <c r="BP143" s="180" t="str">
        <f ca="1">IF(AD143=3,IF(COUNTIF('２個別表'!$X$11:'２個別表'!X143,'２個別表'!X143)=1,BO143,SUMIF('２個別表'!$X$11:$X$239,'２個別表'!X143,$BO$11:$BO$239)),"")</f>
        <v/>
      </c>
      <c r="BQ143" s="189" t="str">
        <f t="shared" ca="1" si="31"/>
        <v/>
      </c>
      <c r="BR143" s="183" t="str">
        <f t="shared" ca="1" si="22"/>
        <v/>
      </c>
      <c r="BS143" s="427" t="str">
        <f ca="1">IF($AD143=3,'２個別表'!$BV143-('２個別表'!$BX143+'２個別表'!$CA143+'２個別表'!$CB143+'２個別表'!$CC143+'２個別表'!$CD143),"")</f>
        <v/>
      </c>
      <c r="BT143" s="430">
        <f t="shared" ca="1" si="32"/>
        <v>0</v>
      </c>
      <c r="BU143" s="424" t="str">
        <f t="shared" ca="1" si="23"/>
        <v/>
      </c>
    </row>
    <row r="144" spans="2:73" x14ac:dyDescent="0.15">
      <c r="B144" s="198">
        <f>'２個別表'!O144</f>
        <v>0</v>
      </c>
      <c r="C144" s="183" t="str">
        <f>'２個別表'!$P144</f>
        <v>石川県</v>
      </c>
      <c r="D144" s="183" t="str">
        <f ca="1">'２個別表'!$Q144</f>
        <v/>
      </c>
      <c r="E144" s="183" t="str">
        <f ca="1">'２個別表'!$R144</f>
        <v/>
      </c>
      <c r="F144" s="207" t="str">
        <f ca="1">'２個別表'!$U144</f>
        <v/>
      </c>
      <c r="G144" s="207" t="str">
        <f ca="1">IF($F144=1,IF(SUM(#REF!)=0,"×","〇"),"")</f>
        <v/>
      </c>
      <c r="H144" s="207" t="str">
        <f ca="1">IF('２個別表'!$U144=1,IF('２個別表'!$Y144=1,"〇","×"),IF(AND(2&lt;='２個別表'!$Y144,'２個別表'!$Y144&lt;=5),"〇","×"))</f>
        <v>×</v>
      </c>
      <c r="I144" s="207" t="str">
        <f t="shared" ca="1" si="33"/>
        <v>×</v>
      </c>
      <c r="J144" s="183" t="str">
        <f ca="1">'２個別表'!$X144</f>
        <v/>
      </c>
      <c r="K144" s="183">
        <f ca="1">'２個別表'!$AI144</f>
        <v>0</v>
      </c>
      <c r="L144" s="183" t="str">
        <f ca="1">IF('２個別表'!$AJ144=1,1,"")</f>
        <v/>
      </c>
      <c r="M144" s="183" t="str">
        <f ca="1">IF('２個別表'!$AJ144="","",IF('２個別表'!$AJ144=1,IF(OR('２個別表'!$AK144=1,'２個別表'!$AL144=1),"〇","×")))</f>
        <v/>
      </c>
      <c r="N144" s="180" t="str">
        <f ca="1">'２個別表'!AR144</f>
        <v/>
      </c>
      <c r="O144" s="196" t="str">
        <f ca="1">IF(1&lt;='２個別表'!$F144,IF(AND(1&lt;='２個別表'!$AM144,'２個別表'!$AM144&lt;=3),1,0),"")</f>
        <v/>
      </c>
      <c r="P144" s="207">
        <f ca="1">IF($O144=1,IF(AND('２個別表'!$BD144&lt;&gt;"",AND('２個別表'!$BG144&lt;&gt;1,'２個別表'!$BH144)),0,1),0)</f>
        <v>0</v>
      </c>
      <c r="Q144" s="196">
        <f ca="1">IF('２個別表'!$BD144&lt;&gt;"",1,0)</f>
        <v>0</v>
      </c>
      <c r="R144" s="196" t="str">
        <f ca="1">IF($Q144=1,IF('２個別表'!$BG144=1,1,0),"")</f>
        <v/>
      </c>
      <c r="S144" s="196" t="str">
        <f ca="1">IF($R144=1,IF('２個別表'!$BH144&lt;&gt;"","〇","×"),"")</f>
        <v/>
      </c>
      <c r="T144" s="196" t="str">
        <f t="shared" ca="1" si="2"/>
        <v/>
      </c>
      <c r="U144" s="340">
        <f ca="1">IF('２個別表'!$BF144&gt;0,'２個別表'!$BF144,0)</f>
        <v>0</v>
      </c>
      <c r="V144" s="196">
        <f ca="1">IF('２個別表'!$BH144&lt;&gt;"",1,0)</f>
        <v>0</v>
      </c>
      <c r="W144" s="182">
        <f ca="1">IF(AND($Q144=1,$V144=1),'２個別表'!$CD144,0)</f>
        <v>0</v>
      </c>
      <c r="X144" s="195">
        <f t="shared" ca="1" si="34"/>
        <v>0</v>
      </c>
      <c r="Y144" s="196" t="str">
        <f ca="1">IF(1&lt;='２個別表'!$F144,'２個別表'!$BT144,"")</f>
        <v/>
      </c>
      <c r="Z144" s="196">
        <f ca="1">IF(1&lt;='２個別表'!$F144,'２個別表'!$CE144,0)</f>
        <v>0</v>
      </c>
      <c r="AA144" s="196">
        <f ca="1">IF(OR(0&lt;'２個別表'!$BX144,0&lt;SUM('２個別表'!$CA144:$CB144)),1,0)</f>
        <v>1</v>
      </c>
      <c r="AB144" s="183">
        <f ca="1">IF(1&lt;='２個別表'!$F144,'２個別表'!$BV144,0)</f>
        <v>0</v>
      </c>
      <c r="AC144" s="183" t="str">
        <f ca="1">IF('２個別表'!$BV144&gt;0,IF(AND('２個別表'!$BT144=1,'２個別表'!$CE144="控除不可"),'２個別表'!$BV144,IF(AND('２個別表'!$BT144=1,'２個別表'!$CE144="80%控除対象"),ROUNDUP('２個別表'!$BV144*102/110,0),IF(AND('２個別表'!$BT144=1,'２個別表'!$CE144="全額控除"),ROUNDUP('２個別表'!$BV144*100/110,0),IF(OR('２個別表'!$BT144=2,'２個別表'!$BT144=3),'２個別表'!$BV144,'２個別表'!$BV144)))),"")</f>
        <v/>
      </c>
      <c r="AD144" s="197" t="str">
        <f ca="1">IF('２個別表'!$U144=1,3,IF(AND('２個別表'!$U144=2,AND(19&lt;='２個別表'!$AM144,'２個別表'!$AM144&lt;=23)),2,IF(AND('２個別表'!$U144=2,OR(AND(1&lt;='２個別表'!$AM144,'２個別表'!$AM144&lt;=18),AND(24&lt;='２個別表'!$AM144,'２個別表'!$AM144&lt;=25))),1,"判定不能")))</f>
        <v>判定不能</v>
      </c>
      <c r="AE144" s="206">
        <f t="shared" ca="1" si="4"/>
        <v>0</v>
      </c>
      <c r="AF144" s="180" t="str">
        <f t="shared" ca="1" si="5"/>
        <v/>
      </c>
      <c r="AG144" s="183" t="str">
        <f ca="1">IF(AND($AD144=1,$U144&gt;0,$V144=1),ROUNDDOWN($AC144*1/2-'２個別表'!$CD144*1/2,0),"")</f>
        <v/>
      </c>
      <c r="AH144" s="183" t="str">
        <f t="shared" ca="1" si="30"/>
        <v/>
      </c>
      <c r="AI144" s="208" t="str">
        <f ca="1">IF(AND($AD144=1,$Q144=1),IF($AB144&gt;0,'２個別表'!$BV144-'２個別表'!$BX144-'２個別表'!$CD144-'２個別表'!$CA144-'２個別表'!$CB144-'２個別表'!$CC144,0),"")</f>
        <v/>
      </c>
      <c r="AJ144" s="198">
        <f t="shared" ca="1" si="7"/>
        <v>0</v>
      </c>
      <c r="AK144" s="194" t="str">
        <f ca="1">IF($AD144=1,IF('２個別表'!$AO144=1,1,IF('２個別表'!AO144="","",)),"")</f>
        <v/>
      </c>
      <c r="AL144" s="183" t="str">
        <f ca="1">IF($AJ144=1,IF($AK144=1,'２個別表'!BS144,""),"")</f>
        <v/>
      </c>
      <c r="AM144" s="180" t="str">
        <f t="shared" ca="1" si="8"/>
        <v/>
      </c>
      <c r="AN144" s="199" t="str">
        <f ca="1">IF($AJ144=1,IF($AK144=1,ROUNDDOWN('２個別表'!$BV144-'２個別表'!$BX144-'２個別表'!$CA144-'２個別表'!$CB144-'２個別表'!$CC144-'２個別表'!$CD144,0),""),"")</f>
        <v/>
      </c>
      <c r="AO144" s="198">
        <f t="shared" ca="1" si="0"/>
        <v>0</v>
      </c>
      <c r="AP144" s="194">
        <f t="shared" ca="1" si="9"/>
        <v>0</v>
      </c>
      <c r="AQ144" s="194">
        <f t="shared" ca="1" si="10"/>
        <v>0</v>
      </c>
      <c r="AR144" s="189">
        <f ca="1">IF('２個別表'!$AA144=1,1,0)</f>
        <v>0</v>
      </c>
      <c r="AS144" s="180" t="str">
        <f t="shared" ca="1" si="11"/>
        <v/>
      </c>
      <c r="AT144" s="180" t="str">
        <f t="shared" ca="1" si="12"/>
        <v/>
      </c>
      <c r="AU144" s="208" t="str">
        <f ca="1">IF($AD144=1,IF($AQ144=1,ROUNDDOWN('２個別表'!$BV144-'２個別表'!$BX144-'２個別表'!$CA144-'２個別表'!$CB144-'２個別表'!$CC144-'２個別表'!$CD144,0),""),"")</f>
        <v/>
      </c>
      <c r="AV144" s="350">
        <f t="shared" ca="1" si="13"/>
        <v>0</v>
      </c>
      <c r="AW144" s="360" t="str">
        <f t="shared" ca="1" si="14"/>
        <v>-</v>
      </c>
      <c r="AX144" s="206">
        <f ca="1">IF($AD144=2,IF('２個別表'!$BQ144=1,1,0),0)</f>
        <v>0</v>
      </c>
      <c r="AY144" s="189" t="str">
        <f t="shared" ca="1" si="15"/>
        <v/>
      </c>
      <c r="AZ144" s="368" t="str">
        <f ca="1">IF(AND($AD144=2,$AX144=1),'２個別表'!$BV144-('２個別表'!$BX144+'２個別表'!$CA144+'２個別表'!$CB144+'２個別表'!$CC144+'２個別表'!$CD144),"")</f>
        <v/>
      </c>
      <c r="BA144" s="206">
        <f ca="1">IF($AD144=2,IF('２個別表'!$BQ144&lt;&gt;1,1,0),0)</f>
        <v>0</v>
      </c>
      <c r="BB144" s="363">
        <f t="shared" ca="1" si="16"/>
        <v>0</v>
      </c>
      <c r="BC144" s="183" t="str">
        <f ca="1">IF(AND($AD144=2,$BA144=1),'２個別表'!$BR144,"")</f>
        <v/>
      </c>
      <c r="BD144" s="183" t="str">
        <f t="shared" ca="1" si="17"/>
        <v/>
      </c>
      <c r="BE144" s="183" t="str">
        <f ca="1">IF(AND($AD144=2,$BA144=1),'２個別表'!$BU144-('２個別表'!$BX144+'２個別表'!$CA144+'２個別表'!$CB144+'２個別表'!$CC144+'２個別表'!$CD144),"")</f>
        <v/>
      </c>
      <c r="BF144" s="183" t="str">
        <f ca="1">IF(AND($AD144=2,$BA144=1),'２個別表'!$CA144+'２個別表'!$CB144,"")</f>
        <v/>
      </c>
      <c r="BG144" s="365" t="str">
        <f ca="1">IF($BB144=1,IF(SUM('２個別表'!$BW144,'２個別表'!$CD144*0.5)&lt;='２個別表'!$BV144*0.5,"〇","×"),"")</f>
        <v/>
      </c>
      <c r="BH144" s="364">
        <f t="shared" ca="1" si="18"/>
        <v>0</v>
      </c>
      <c r="BI144" s="207" t="str">
        <f ca="1">IF($AD144=2,IF($AX144=1,IF('２個別表'!$AM144=23,"〇","×"),IF(OR('２個別表'!$AM144&lt;19,'２個別表'!$AM144&gt;23),"",IF($BH144&lt;='２個別表'!$BR144,"〇","×"))),"-")</f>
        <v>-</v>
      </c>
      <c r="BJ144" s="373" t="str">
        <f t="shared" ca="1" si="19"/>
        <v>-</v>
      </c>
      <c r="BK144" s="206">
        <f t="shared" ca="1" si="20"/>
        <v>0</v>
      </c>
      <c r="BL144" s="207" t="str">
        <f ca="1">IF($AD144=3,IF(1&lt;='２個別表'!$F144,IF('２個別表'!$U144=1,"〇","×"),""),"")</f>
        <v/>
      </c>
      <c r="BM144" s="185" t="str">
        <f ca="1">IF(AD144=3,IF(AND(OR('２個別表'!BD144="附帯施設",AND(1&lt;='２個別表'!AM144,'２個別表'!AM144&lt;=3)),'２個別表'!BK144&lt;&gt;"",'２個別表'!BL144&lt;&gt;""),1,IF(AND(OR('２個別表'!BD144="附帯施設",AND(1&lt;='２個別表'!AM144,'２個別表'!AM144&lt;=3)),OR('２個別表'!BK144="",'２個別表'!BL144="")),"×",0)),"")</f>
        <v/>
      </c>
      <c r="BN144" s="207" t="str">
        <f ca="1">IF($AD144=3,IF('２個別表'!$BV144&gt;=500000,"〇","×"),"")</f>
        <v/>
      </c>
      <c r="BO144" s="180" t="str">
        <f ca="1">IF(AD144=3,'２個別表'!BW144,"")</f>
        <v/>
      </c>
      <c r="BP144" s="180" t="str">
        <f ca="1">IF(AD144=3,IF(COUNTIF('２個別表'!$X$11:'２個別表'!X144,'２個別表'!X144)=1,BO144,SUMIF('２個別表'!$X$11:$X$239,'２個別表'!X144,$BO$11:$BO$239)),"")</f>
        <v/>
      </c>
      <c r="BQ144" s="189" t="str">
        <f t="shared" ca="1" si="31"/>
        <v/>
      </c>
      <c r="BR144" s="183" t="str">
        <f t="shared" ca="1" si="22"/>
        <v/>
      </c>
      <c r="BS144" s="427" t="str">
        <f ca="1">IF($AD144=3,'２個別表'!$BV144-('２個別表'!$BX144+'２個別表'!$CA144+'２個別表'!$CB144+'２個別表'!$CC144+'２個別表'!$CD144),"")</f>
        <v/>
      </c>
      <c r="BT144" s="430">
        <f t="shared" ca="1" si="32"/>
        <v>0</v>
      </c>
      <c r="BU144" s="424" t="str">
        <f t="shared" ca="1" si="23"/>
        <v/>
      </c>
    </row>
    <row r="145" spans="2:73" x14ac:dyDescent="0.15">
      <c r="B145" s="198">
        <f>'２個別表'!O145</f>
        <v>0</v>
      </c>
      <c r="C145" s="183" t="str">
        <f>'２個別表'!$P145</f>
        <v>石川県</v>
      </c>
      <c r="D145" s="183" t="str">
        <f ca="1">'２個別表'!$Q145</f>
        <v/>
      </c>
      <c r="E145" s="183" t="str">
        <f ca="1">'２個別表'!$R145</f>
        <v/>
      </c>
      <c r="F145" s="207" t="str">
        <f ca="1">'２個別表'!$U145</f>
        <v/>
      </c>
      <c r="G145" s="207" t="str">
        <f ca="1">IF($F145=1,IF(SUM(#REF!)=0,"×","〇"),"")</f>
        <v/>
      </c>
      <c r="H145" s="207" t="str">
        <f ca="1">IF('２個別表'!$U145=1,IF('２個別表'!$Y145=1,"〇","×"),IF(AND(2&lt;='２個別表'!$Y145,'２個別表'!$Y145&lt;=5),"〇","×"))</f>
        <v>×</v>
      </c>
      <c r="I145" s="207" t="str">
        <f t="shared" ca="1" si="33"/>
        <v>×</v>
      </c>
      <c r="J145" s="183" t="str">
        <f ca="1">'２個別表'!$X145</f>
        <v/>
      </c>
      <c r="K145" s="183">
        <f ca="1">'２個別表'!$AI145</f>
        <v>0</v>
      </c>
      <c r="L145" s="183" t="str">
        <f ca="1">IF('２個別表'!$AJ145=1,1,"")</f>
        <v/>
      </c>
      <c r="M145" s="183" t="str">
        <f ca="1">IF('２個別表'!$AJ145="","",IF('２個別表'!$AJ145=1,IF(OR('２個別表'!$AK145=1,'２個別表'!$AL145=1),"〇","×")))</f>
        <v/>
      </c>
      <c r="N145" s="180" t="str">
        <f ca="1">'２個別表'!AR145</f>
        <v/>
      </c>
      <c r="O145" s="196" t="str">
        <f ca="1">IF(1&lt;='２個別表'!$F145,IF(AND(1&lt;='２個別表'!$AM145,'２個別表'!$AM145&lt;=3),1,0),"")</f>
        <v/>
      </c>
      <c r="P145" s="207">
        <f ca="1">IF($O145=1,IF(AND('２個別表'!$BD145&lt;&gt;"",AND('２個別表'!$BG145&lt;&gt;1,'２個別表'!$BH145)),0,1),0)</f>
        <v>0</v>
      </c>
      <c r="Q145" s="196">
        <f ca="1">IF('２個別表'!$BD145&lt;&gt;"",1,0)</f>
        <v>0</v>
      </c>
      <c r="R145" s="196" t="str">
        <f ca="1">IF($Q145=1,IF('２個別表'!$BG145=1,1,0),"")</f>
        <v/>
      </c>
      <c r="S145" s="196" t="str">
        <f ca="1">IF($R145=1,IF('２個別表'!$BH145&lt;&gt;"","〇","×"),"")</f>
        <v/>
      </c>
      <c r="T145" s="196" t="str">
        <f t="shared" ca="1" si="2"/>
        <v/>
      </c>
      <c r="U145" s="340">
        <f ca="1">IF('２個別表'!$BF145&gt;0,'２個別表'!$BF145,0)</f>
        <v>0</v>
      </c>
      <c r="V145" s="196">
        <f ca="1">IF('２個別表'!$BH145&lt;&gt;"",1,0)</f>
        <v>0</v>
      </c>
      <c r="W145" s="182">
        <f ca="1">IF(AND($Q145=1,$V145=1),'２個別表'!$CD145,0)</f>
        <v>0</v>
      </c>
      <c r="X145" s="195">
        <f t="shared" ca="1" si="34"/>
        <v>0</v>
      </c>
      <c r="Y145" s="196" t="str">
        <f ca="1">IF(1&lt;='２個別表'!$F145,'２個別表'!$BT145,"")</f>
        <v/>
      </c>
      <c r="Z145" s="196">
        <f ca="1">IF(1&lt;='２個別表'!$F145,'２個別表'!$CE145,0)</f>
        <v>0</v>
      </c>
      <c r="AA145" s="196">
        <f ca="1">IF(OR(0&lt;'２個別表'!$BX145,0&lt;SUM('２個別表'!$CA145:$CB145)),1,0)</f>
        <v>1</v>
      </c>
      <c r="AB145" s="183">
        <f ca="1">IF(1&lt;='２個別表'!$F145,'２個別表'!$BV145,0)</f>
        <v>0</v>
      </c>
      <c r="AC145" s="183" t="str">
        <f ca="1">IF('２個別表'!$BV145&gt;0,IF(AND('２個別表'!$BT145=1,'２個別表'!$CE145="控除不可"),'２個別表'!$BV145,IF(AND('２個別表'!$BT145=1,'２個別表'!$CE145="80%控除対象"),ROUNDUP('２個別表'!$BV145*102/110,0),IF(AND('２個別表'!$BT145=1,'２個別表'!$CE145="全額控除"),ROUNDUP('２個別表'!$BV145*100/110,0),IF(OR('２個別表'!$BT145=2,'２個別表'!$BT145=3),'２個別表'!$BV145,'２個別表'!$BV145)))),"")</f>
        <v/>
      </c>
      <c r="AD145" s="197" t="str">
        <f ca="1">IF('２個別表'!$U145=1,3,IF(AND('２個別表'!$U145=2,AND(19&lt;='２個別表'!$AM145,'２個別表'!$AM145&lt;=23)),2,IF(AND('２個別表'!$U145=2,OR(AND(1&lt;='２個別表'!$AM145,'２個別表'!$AM145&lt;=18),AND(24&lt;='２個別表'!$AM145,'２個別表'!$AM145&lt;=25))),1,"判定不能")))</f>
        <v>判定不能</v>
      </c>
      <c r="AE145" s="206">
        <f t="shared" ca="1" si="4"/>
        <v>0</v>
      </c>
      <c r="AF145" s="180" t="str">
        <f t="shared" ca="1" si="5"/>
        <v/>
      </c>
      <c r="AG145" s="183" t="str">
        <f ca="1">IF(AND($AD145=1,$U145&gt;0,$V145=1),ROUNDDOWN($AC145*1/2-'２個別表'!$CD145*1/2,0),"")</f>
        <v/>
      </c>
      <c r="AH145" s="183" t="str">
        <f t="shared" ca="1" si="30"/>
        <v/>
      </c>
      <c r="AI145" s="208" t="str">
        <f ca="1">IF(AND($AD145=1,$Q145=1),IF($AB145&gt;0,'２個別表'!$BV145-'２個別表'!$BX145-'２個別表'!$CD145-'２個別表'!$CA145-'２個別表'!$CB145-'２個別表'!$CC145,0),"")</f>
        <v/>
      </c>
      <c r="AJ145" s="198">
        <f t="shared" ca="1" si="7"/>
        <v>0</v>
      </c>
      <c r="AK145" s="194" t="str">
        <f ca="1">IF($AD145=1,IF('２個別表'!$AO145=1,1,IF('２個別表'!AO145="","",)),"")</f>
        <v/>
      </c>
      <c r="AL145" s="183" t="str">
        <f ca="1">IF($AJ145=1,IF($AK145=1,'２個別表'!BS145,""),"")</f>
        <v/>
      </c>
      <c r="AM145" s="180" t="str">
        <f t="shared" ca="1" si="8"/>
        <v/>
      </c>
      <c r="AN145" s="199" t="str">
        <f ca="1">IF($AJ145=1,IF($AK145=1,ROUNDDOWN('２個別表'!$BV145-'２個別表'!$BX145-'２個別表'!$CA145-'２個別表'!$CB145-'２個別表'!$CC145-'２個別表'!$CD145,0),""),"")</f>
        <v/>
      </c>
      <c r="AO145" s="198">
        <f t="shared" ca="1" si="0"/>
        <v>0</v>
      </c>
      <c r="AP145" s="194">
        <f t="shared" ca="1" si="9"/>
        <v>0</v>
      </c>
      <c r="AQ145" s="194">
        <f t="shared" ca="1" si="10"/>
        <v>0</v>
      </c>
      <c r="AR145" s="189">
        <f ca="1">IF('２個別表'!$AA145=1,1,0)</f>
        <v>0</v>
      </c>
      <c r="AS145" s="180" t="str">
        <f t="shared" ca="1" si="11"/>
        <v/>
      </c>
      <c r="AT145" s="180" t="str">
        <f t="shared" ca="1" si="12"/>
        <v/>
      </c>
      <c r="AU145" s="208" t="str">
        <f ca="1">IF($AD145=1,IF($AQ145=1,ROUNDDOWN('２個別表'!$BV145-'２個別表'!$BX145-'２個別表'!$CA145-'２個別表'!$CB145-'２個別表'!$CC145-'２個別表'!$CD145,0),""),"")</f>
        <v/>
      </c>
      <c r="AV145" s="350">
        <f t="shared" ca="1" si="13"/>
        <v>0</v>
      </c>
      <c r="AW145" s="360" t="str">
        <f t="shared" ca="1" si="14"/>
        <v>-</v>
      </c>
      <c r="AX145" s="206">
        <f ca="1">IF($AD145=2,IF('２個別表'!$BQ145=1,1,0),0)</f>
        <v>0</v>
      </c>
      <c r="AY145" s="189" t="str">
        <f t="shared" ca="1" si="15"/>
        <v/>
      </c>
      <c r="AZ145" s="368" t="str">
        <f ca="1">IF(AND($AD145=2,$AX145=1),'２個別表'!$BV145-('２個別表'!$BX145+'２個別表'!$CA145+'２個別表'!$CB145+'２個別表'!$CC145+'２個別表'!$CD145),"")</f>
        <v/>
      </c>
      <c r="BA145" s="206">
        <f ca="1">IF($AD145=2,IF('２個別表'!$BQ145&lt;&gt;1,1,0),0)</f>
        <v>0</v>
      </c>
      <c r="BB145" s="363">
        <f t="shared" ca="1" si="16"/>
        <v>0</v>
      </c>
      <c r="BC145" s="183" t="str">
        <f ca="1">IF(AND($AD145=2,$BA145=1),'２個別表'!$BR145,"")</f>
        <v/>
      </c>
      <c r="BD145" s="183" t="str">
        <f t="shared" ca="1" si="17"/>
        <v/>
      </c>
      <c r="BE145" s="183" t="str">
        <f ca="1">IF(AND($AD145=2,$BA145=1),'２個別表'!$BU145-('２個別表'!$BX145+'２個別表'!$CA145+'２個別表'!$CB145+'２個別表'!$CC145+'２個別表'!$CD145),"")</f>
        <v/>
      </c>
      <c r="BF145" s="183" t="str">
        <f ca="1">IF(AND($AD145=2,$BA145=1),'２個別表'!$CA145+'２個別表'!$CB145,"")</f>
        <v/>
      </c>
      <c r="BG145" s="365" t="str">
        <f ca="1">IF($BB145=1,IF(SUM('２個別表'!$BW145,'２個別表'!$CD145*0.5)&lt;='２個別表'!$BV145*0.5,"〇","×"),"")</f>
        <v/>
      </c>
      <c r="BH145" s="364">
        <f t="shared" ca="1" si="18"/>
        <v>0</v>
      </c>
      <c r="BI145" s="207" t="str">
        <f ca="1">IF($AD145=2,IF($AX145=1,IF('２個別表'!$AM145=23,"〇","×"),IF(OR('２個別表'!$AM145&lt;19,'２個別表'!$AM145&gt;23),"",IF($BH145&lt;='２個別表'!$BR145,"〇","×"))),"-")</f>
        <v>-</v>
      </c>
      <c r="BJ145" s="373" t="str">
        <f t="shared" ca="1" si="19"/>
        <v>-</v>
      </c>
      <c r="BK145" s="206">
        <f t="shared" ca="1" si="20"/>
        <v>0</v>
      </c>
      <c r="BL145" s="207" t="str">
        <f ca="1">IF($AD145=3,IF(1&lt;='２個別表'!$F145,IF('２個別表'!$U145=1,"〇","×"),""),"")</f>
        <v/>
      </c>
      <c r="BM145" s="185" t="str">
        <f ca="1">IF(AD145=3,IF(AND(OR('２個別表'!BD145="附帯施設",AND(1&lt;='２個別表'!AM145,'２個別表'!AM145&lt;=3)),'２個別表'!BK145&lt;&gt;"",'２個別表'!BL145&lt;&gt;""),1,IF(AND(OR('２個別表'!BD145="附帯施設",AND(1&lt;='２個別表'!AM145,'２個別表'!AM145&lt;=3)),OR('２個別表'!BK145="",'２個別表'!BL145="")),"×",0)),"")</f>
        <v/>
      </c>
      <c r="BN145" s="207" t="str">
        <f ca="1">IF($AD145=3,IF('２個別表'!$BV145&gt;=500000,"〇","×"),"")</f>
        <v/>
      </c>
      <c r="BO145" s="180" t="str">
        <f ca="1">IF(AD145=3,'２個別表'!BW145,"")</f>
        <v/>
      </c>
      <c r="BP145" s="180" t="str">
        <f ca="1">IF(AD145=3,IF(COUNTIF('２個別表'!$X$11:'２個別表'!X145,'２個別表'!X145)=1,BO145,SUMIF('２個別表'!$X$11:$X$239,'２個別表'!X145,$BO$11:$BO$239)),"")</f>
        <v/>
      </c>
      <c r="BQ145" s="189" t="str">
        <f t="shared" ca="1" si="31"/>
        <v/>
      </c>
      <c r="BR145" s="183" t="str">
        <f t="shared" ca="1" si="22"/>
        <v/>
      </c>
      <c r="BS145" s="427" t="str">
        <f ca="1">IF($AD145=3,'２個別表'!$BV145-('２個別表'!$BX145+'２個別表'!$CA145+'２個別表'!$CB145+'２個別表'!$CC145+'２個別表'!$CD145),"")</f>
        <v/>
      </c>
      <c r="BT145" s="430">
        <f t="shared" ca="1" si="32"/>
        <v>0</v>
      </c>
      <c r="BU145" s="424" t="str">
        <f t="shared" ca="1" si="23"/>
        <v/>
      </c>
    </row>
    <row r="146" spans="2:73" x14ac:dyDescent="0.15">
      <c r="B146" s="198">
        <f>'２個別表'!O146</f>
        <v>0</v>
      </c>
      <c r="C146" s="183" t="str">
        <f>'２個別表'!$P146</f>
        <v>石川県</v>
      </c>
      <c r="D146" s="183" t="str">
        <f ca="1">'２個別表'!$Q146</f>
        <v/>
      </c>
      <c r="E146" s="183" t="str">
        <f ca="1">'２個別表'!$R146</f>
        <v/>
      </c>
      <c r="F146" s="207" t="str">
        <f ca="1">'２個別表'!$U146</f>
        <v/>
      </c>
      <c r="G146" s="207" t="str">
        <f ca="1">IF($F146=1,IF(SUM(#REF!)=0,"×","〇"),"")</f>
        <v/>
      </c>
      <c r="H146" s="207" t="str">
        <f ca="1">IF('２個別表'!$U146=1,IF('２個別表'!$Y146=1,"〇","×"),IF(AND(2&lt;='２個別表'!$Y146,'２個別表'!$Y146&lt;=5),"〇","×"))</f>
        <v>×</v>
      </c>
      <c r="I146" s="207" t="str">
        <f t="shared" ca="1" si="33"/>
        <v>×</v>
      </c>
      <c r="J146" s="183" t="str">
        <f ca="1">'２個別表'!$X146</f>
        <v/>
      </c>
      <c r="K146" s="183">
        <f ca="1">'２個別表'!$AI146</f>
        <v>0</v>
      </c>
      <c r="L146" s="183" t="str">
        <f ca="1">IF('２個別表'!$AJ146=1,1,"")</f>
        <v/>
      </c>
      <c r="M146" s="183" t="str">
        <f ca="1">IF('２個別表'!$AJ146="","",IF('２個別表'!$AJ146=1,IF(OR('２個別表'!$AK146=1,'２個別表'!$AL146=1),"〇","×")))</f>
        <v/>
      </c>
      <c r="N146" s="180" t="str">
        <f ca="1">'２個別表'!AR146</f>
        <v/>
      </c>
      <c r="O146" s="196" t="str">
        <f ca="1">IF(1&lt;='２個別表'!$F146,IF(AND(1&lt;='２個別表'!$AM146,'２個別表'!$AM146&lt;=3),1,0),"")</f>
        <v/>
      </c>
      <c r="P146" s="207">
        <f ca="1">IF($O146=1,IF(AND('２個別表'!$BD146&lt;&gt;"",AND('２個別表'!$BG146&lt;&gt;1,'２個別表'!$BH146)),0,1),0)</f>
        <v>0</v>
      </c>
      <c r="Q146" s="196">
        <f ca="1">IF('２個別表'!$BD146&lt;&gt;"",1,0)</f>
        <v>0</v>
      </c>
      <c r="R146" s="196" t="str">
        <f ca="1">IF($Q146=1,IF('２個別表'!$BG146=1,1,0),"")</f>
        <v/>
      </c>
      <c r="S146" s="196" t="str">
        <f ca="1">IF($R146=1,IF('２個別表'!$BH146&lt;&gt;"","〇","×"),"")</f>
        <v/>
      </c>
      <c r="T146" s="196" t="str">
        <f t="shared" ca="1" si="2"/>
        <v/>
      </c>
      <c r="U146" s="340">
        <f ca="1">IF('２個別表'!$BF146&gt;0,'２個別表'!$BF146,0)</f>
        <v>0</v>
      </c>
      <c r="V146" s="196">
        <f ca="1">IF('２個別表'!$BH146&lt;&gt;"",1,0)</f>
        <v>0</v>
      </c>
      <c r="W146" s="182">
        <f ca="1">IF(AND($Q146=1,$V146=1),'２個別表'!$CD146,0)</f>
        <v>0</v>
      </c>
      <c r="X146" s="195">
        <f t="shared" ca="1" si="34"/>
        <v>0</v>
      </c>
      <c r="Y146" s="196" t="str">
        <f ca="1">IF(1&lt;='２個別表'!$F146,'２個別表'!$BT146,"")</f>
        <v/>
      </c>
      <c r="Z146" s="196">
        <f ca="1">IF(1&lt;='２個別表'!$F146,'２個別表'!$CE146,0)</f>
        <v>0</v>
      </c>
      <c r="AA146" s="196">
        <f ca="1">IF(OR(0&lt;'２個別表'!$BX146,0&lt;SUM('２個別表'!$CA146:$CB146)),1,0)</f>
        <v>1</v>
      </c>
      <c r="AB146" s="183">
        <f ca="1">IF(1&lt;='２個別表'!$F146,'２個別表'!$BV146,0)</f>
        <v>0</v>
      </c>
      <c r="AC146" s="183" t="str">
        <f ca="1">IF('２個別表'!$BV146&gt;0,IF(AND('２個別表'!$BT146=1,'２個別表'!$CE146="控除不可"),'２個別表'!$BV146,IF(AND('２個別表'!$BT146=1,'２個別表'!$CE146="80%控除対象"),ROUNDUP('２個別表'!$BV146*102/110,0),IF(AND('２個別表'!$BT146=1,'２個別表'!$CE146="全額控除"),ROUNDUP('２個別表'!$BV146*100/110,0),IF(OR('２個別表'!$BT146=2,'２個別表'!$BT146=3),'２個別表'!$BV146,'２個別表'!$BV146)))),"")</f>
        <v/>
      </c>
      <c r="AD146" s="197" t="str">
        <f ca="1">IF('２個別表'!$U146=1,3,IF(AND('２個別表'!$U146=2,AND(19&lt;='２個別表'!$AM146,'２個別表'!$AM146&lt;=23)),2,IF(AND('２個別表'!$U146=2,OR(AND(1&lt;='２個別表'!$AM146,'２個別表'!$AM146&lt;=18),AND(24&lt;='２個別表'!$AM146,'２個別表'!$AM146&lt;=25))),1,"判定不能")))</f>
        <v>判定不能</v>
      </c>
      <c r="AE146" s="206">
        <f t="shared" ca="1" si="4"/>
        <v>0</v>
      </c>
      <c r="AF146" s="180" t="str">
        <f t="shared" ca="1" si="5"/>
        <v/>
      </c>
      <c r="AG146" s="183" t="str">
        <f ca="1">IF(AND($AD146=1,$U146&gt;0,$V146=1),ROUNDDOWN($AC146*1/2-'２個別表'!$CD146*1/2,0),"")</f>
        <v/>
      </c>
      <c r="AH146" s="183" t="str">
        <f t="shared" ca="1" si="30"/>
        <v/>
      </c>
      <c r="AI146" s="208" t="str">
        <f ca="1">IF(AND($AD146=1,$Q146=1),IF($AB146&gt;0,'２個別表'!$BV146-'２個別表'!$BX146-'２個別表'!$CD146-'２個別表'!$CA146-'２個別表'!$CB146-'２個別表'!$CC146,0),"")</f>
        <v/>
      </c>
      <c r="AJ146" s="198">
        <f t="shared" ca="1" si="7"/>
        <v>0</v>
      </c>
      <c r="AK146" s="194" t="str">
        <f ca="1">IF($AD146=1,IF('２個別表'!$AO146=1,1,IF('２個別表'!AO146="","",)),"")</f>
        <v/>
      </c>
      <c r="AL146" s="183" t="str">
        <f ca="1">IF($AJ146=1,IF($AK146=1,'２個別表'!BS146,""),"")</f>
        <v/>
      </c>
      <c r="AM146" s="180" t="str">
        <f t="shared" ca="1" si="8"/>
        <v/>
      </c>
      <c r="AN146" s="199" t="str">
        <f ca="1">IF($AJ146=1,IF($AK146=1,ROUNDDOWN('２個別表'!$BV146-'２個別表'!$BX146-'２個別表'!$CA146-'２個別表'!$CB146-'２個別表'!$CC146-'２個別表'!$CD146,0),""),"")</f>
        <v/>
      </c>
      <c r="AO146" s="198">
        <f t="shared" ca="1" si="0"/>
        <v>0</v>
      </c>
      <c r="AP146" s="194">
        <f t="shared" ca="1" si="9"/>
        <v>0</v>
      </c>
      <c r="AQ146" s="194">
        <f t="shared" ca="1" si="10"/>
        <v>0</v>
      </c>
      <c r="AR146" s="189">
        <f ca="1">IF('２個別表'!$AA146=1,1,0)</f>
        <v>0</v>
      </c>
      <c r="AS146" s="180" t="str">
        <f t="shared" ca="1" si="11"/>
        <v/>
      </c>
      <c r="AT146" s="180" t="str">
        <f t="shared" ca="1" si="12"/>
        <v/>
      </c>
      <c r="AU146" s="208" t="str">
        <f ca="1">IF($AD146=1,IF($AQ146=1,ROUNDDOWN('２個別表'!$BV146-'２個別表'!$BX146-'２個別表'!$CA146-'２個別表'!$CB146-'２個別表'!$CC146-'２個別表'!$CD146,0),""),"")</f>
        <v/>
      </c>
      <c r="AV146" s="350">
        <f t="shared" ca="1" si="13"/>
        <v>0</v>
      </c>
      <c r="AW146" s="360" t="str">
        <f t="shared" ca="1" si="14"/>
        <v>-</v>
      </c>
      <c r="AX146" s="206">
        <f ca="1">IF($AD146=2,IF('２個別表'!$BQ146=1,1,0),0)</f>
        <v>0</v>
      </c>
      <c r="AY146" s="189" t="str">
        <f t="shared" ca="1" si="15"/>
        <v/>
      </c>
      <c r="AZ146" s="368" t="str">
        <f ca="1">IF(AND($AD146=2,$AX146=1),'２個別表'!$BV146-('２個別表'!$BX146+'２個別表'!$CA146+'２個別表'!$CB146+'２個別表'!$CC146+'２個別表'!$CD146),"")</f>
        <v/>
      </c>
      <c r="BA146" s="206">
        <f ca="1">IF($AD146=2,IF('２個別表'!$BQ146&lt;&gt;1,1,0),0)</f>
        <v>0</v>
      </c>
      <c r="BB146" s="363">
        <f t="shared" ca="1" si="16"/>
        <v>0</v>
      </c>
      <c r="BC146" s="183" t="str">
        <f ca="1">IF(AND($AD146=2,$BA146=1),'２個別表'!$BR146,"")</f>
        <v/>
      </c>
      <c r="BD146" s="183" t="str">
        <f t="shared" ca="1" si="17"/>
        <v/>
      </c>
      <c r="BE146" s="183" t="str">
        <f ca="1">IF(AND($AD146=2,$BA146=1),'２個別表'!$BU146-('２個別表'!$BX146+'２個別表'!$CA146+'２個別表'!$CB146+'２個別表'!$CC146+'２個別表'!$CD146),"")</f>
        <v/>
      </c>
      <c r="BF146" s="183" t="str">
        <f ca="1">IF(AND($AD146=2,$BA146=1),'２個別表'!$CA146+'２個別表'!$CB146,"")</f>
        <v/>
      </c>
      <c r="BG146" s="365" t="str">
        <f ca="1">IF($BB146=1,IF(SUM('２個別表'!$BW146,'２個別表'!$CD146*0.5)&lt;='２個別表'!$BV146*0.5,"〇","×"),"")</f>
        <v/>
      </c>
      <c r="BH146" s="364">
        <f t="shared" ca="1" si="18"/>
        <v>0</v>
      </c>
      <c r="BI146" s="207" t="str">
        <f ca="1">IF($AD146=2,IF($AX146=1,IF('２個別表'!$AM146=23,"〇","×"),IF(OR('２個別表'!$AM146&lt;19,'２個別表'!$AM146&gt;23),"",IF($BH146&lt;='２個別表'!$BR146,"〇","×"))),"-")</f>
        <v>-</v>
      </c>
      <c r="BJ146" s="373" t="str">
        <f t="shared" ca="1" si="19"/>
        <v>-</v>
      </c>
      <c r="BK146" s="206">
        <f t="shared" ca="1" si="20"/>
        <v>0</v>
      </c>
      <c r="BL146" s="207" t="str">
        <f ca="1">IF($AD146=3,IF(1&lt;='２個別表'!$F146,IF('２個別表'!$U146=1,"〇","×"),""),"")</f>
        <v/>
      </c>
      <c r="BM146" s="185" t="str">
        <f ca="1">IF(AD146=3,IF(AND(OR('２個別表'!BD146="附帯施設",AND(1&lt;='２個別表'!AM146,'２個別表'!AM146&lt;=3)),'２個別表'!BK146&lt;&gt;"",'２個別表'!BL146&lt;&gt;""),1,IF(AND(OR('２個別表'!BD146="附帯施設",AND(1&lt;='２個別表'!AM146,'２個別表'!AM146&lt;=3)),OR('２個別表'!BK146="",'２個別表'!BL146="")),"×",0)),"")</f>
        <v/>
      </c>
      <c r="BN146" s="207" t="str">
        <f ca="1">IF($AD146=3,IF('２個別表'!$BV146&gt;=500000,"〇","×"),"")</f>
        <v/>
      </c>
      <c r="BO146" s="180" t="str">
        <f ca="1">IF(AD146=3,'２個別表'!BW146,"")</f>
        <v/>
      </c>
      <c r="BP146" s="180" t="str">
        <f ca="1">IF(AD146=3,IF(COUNTIF('２個別表'!$X$11:'２個別表'!X146,'２個別表'!X146)=1,BO146,SUMIF('２個別表'!$X$11:$X$239,'２個別表'!X146,$BO$11:$BO$239)),"")</f>
        <v/>
      </c>
      <c r="BQ146" s="189" t="str">
        <f t="shared" ca="1" si="31"/>
        <v/>
      </c>
      <c r="BR146" s="183" t="str">
        <f t="shared" ca="1" si="22"/>
        <v/>
      </c>
      <c r="BS146" s="427" t="str">
        <f ca="1">IF($AD146=3,'２個別表'!$BV146-('２個別表'!$BX146+'２個別表'!$CA146+'２個別表'!$CB146+'２個別表'!$CC146+'２個別表'!$CD146),"")</f>
        <v/>
      </c>
      <c r="BT146" s="430">
        <f t="shared" ca="1" si="32"/>
        <v>0</v>
      </c>
      <c r="BU146" s="424" t="str">
        <f t="shared" ca="1" si="23"/>
        <v/>
      </c>
    </row>
    <row r="147" spans="2:73" x14ac:dyDescent="0.15">
      <c r="B147" s="198">
        <f>'２個別表'!O147</f>
        <v>0</v>
      </c>
      <c r="C147" s="183" t="str">
        <f>'２個別表'!$P147</f>
        <v>石川県</v>
      </c>
      <c r="D147" s="183" t="str">
        <f ca="1">'２個別表'!$Q147</f>
        <v/>
      </c>
      <c r="E147" s="183" t="str">
        <f ca="1">'２個別表'!$R147</f>
        <v/>
      </c>
      <c r="F147" s="207" t="str">
        <f ca="1">'２個別表'!$U147</f>
        <v/>
      </c>
      <c r="G147" s="207" t="str">
        <f ca="1">IF($F147=1,IF(SUM(#REF!)=0,"×","〇"),"")</f>
        <v/>
      </c>
      <c r="H147" s="207" t="str">
        <f ca="1">IF('２個別表'!$U147=1,IF('２個別表'!$Y147=1,"〇","×"),IF(AND(2&lt;='２個別表'!$Y147,'２個別表'!$Y147&lt;=5),"〇","×"))</f>
        <v>×</v>
      </c>
      <c r="I147" s="207" t="str">
        <f t="shared" ca="1" si="33"/>
        <v>×</v>
      </c>
      <c r="J147" s="183" t="str">
        <f ca="1">'２個別表'!$X147</f>
        <v/>
      </c>
      <c r="K147" s="183">
        <f ca="1">'２個別表'!$AI147</f>
        <v>0</v>
      </c>
      <c r="L147" s="183" t="str">
        <f ca="1">IF('２個別表'!$AJ147=1,1,"")</f>
        <v/>
      </c>
      <c r="M147" s="183" t="str">
        <f ca="1">IF('２個別表'!$AJ147="","",IF('２個別表'!$AJ147=1,IF(OR('２個別表'!$AK147=1,'２個別表'!$AL147=1),"〇","×")))</f>
        <v/>
      </c>
      <c r="N147" s="180" t="str">
        <f ca="1">'２個別表'!AR147</f>
        <v/>
      </c>
      <c r="O147" s="196" t="str">
        <f ca="1">IF(1&lt;='２個別表'!$F147,IF(AND(1&lt;='２個別表'!$AM147,'２個別表'!$AM147&lt;=3),1,0),"")</f>
        <v/>
      </c>
      <c r="P147" s="207">
        <f ca="1">IF($O147=1,IF(AND('２個別表'!$BD147&lt;&gt;"",AND('２個別表'!$BG147&lt;&gt;1,'２個別表'!$BH147)),0,1),0)</f>
        <v>0</v>
      </c>
      <c r="Q147" s="196">
        <f ca="1">IF('２個別表'!$BD147&lt;&gt;"",1,0)</f>
        <v>0</v>
      </c>
      <c r="R147" s="196" t="str">
        <f ca="1">IF($Q147=1,IF('２個別表'!$BG147=1,1,0),"")</f>
        <v/>
      </c>
      <c r="S147" s="196" t="str">
        <f ca="1">IF($R147=1,IF('２個別表'!$BH147&lt;&gt;"","〇","×"),"")</f>
        <v/>
      </c>
      <c r="T147" s="196" t="str">
        <f t="shared" ca="1" si="2"/>
        <v/>
      </c>
      <c r="U147" s="340">
        <f ca="1">IF('２個別表'!$BF147&gt;0,'２個別表'!$BF147,0)</f>
        <v>0</v>
      </c>
      <c r="V147" s="196">
        <f ca="1">IF('２個別表'!$BH147&lt;&gt;"",1,0)</f>
        <v>0</v>
      </c>
      <c r="W147" s="182">
        <f ca="1">IF(AND($Q147=1,$V147=1),'２個別表'!$CD147,0)</f>
        <v>0</v>
      </c>
      <c r="X147" s="195">
        <f t="shared" ca="1" si="34"/>
        <v>0</v>
      </c>
      <c r="Y147" s="196" t="str">
        <f ca="1">IF(1&lt;='２個別表'!$F147,'２個別表'!$BT147,"")</f>
        <v/>
      </c>
      <c r="Z147" s="196">
        <f ca="1">IF(1&lt;='２個別表'!$F147,'２個別表'!$CE147,0)</f>
        <v>0</v>
      </c>
      <c r="AA147" s="196">
        <f ca="1">IF(OR(0&lt;'２個別表'!$BX147,0&lt;SUM('２個別表'!$CA147:$CB147)),1,0)</f>
        <v>1</v>
      </c>
      <c r="AB147" s="183">
        <f ca="1">IF(1&lt;='２個別表'!$F147,'２個別表'!$BV147,0)</f>
        <v>0</v>
      </c>
      <c r="AC147" s="183" t="str">
        <f ca="1">IF('２個別表'!$BV147&gt;0,IF(AND('２個別表'!$BT147=1,'２個別表'!$CE147="控除不可"),'２個別表'!$BV147,IF(AND('２個別表'!$BT147=1,'２個別表'!$CE147="80%控除対象"),ROUNDUP('２個別表'!$BV147*102/110,0),IF(AND('２個別表'!$BT147=1,'２個別表'!$CE147="全額控除"),ROUNDUP('２個別表'!$BV147*100/110,0),IF(OR('２個別表'!$BT147=2,'２個別表'!$BT147=3),'２個別表'!$BV147,'２個別表'!$BV147)))),"")</f>
        <v/>
      </c>
      <c r="AD147" s="197" t="str">
        <f ca="1">IF('２個別表'!$U147=1,3,IF(AND('２個別表'!$U147=2,AND(19&lt;='２個別表'!$AM147,'２個別表'!$AM147&lt;=23)),2,IF(AND('２個別表'!$U147=2,OR(AND(1&lt;='２個別表'!$AM147,'２個別表'!$AM147&lt;=18),AND(24&lt;='２個別表'!$AM147,'２個別表'!$AM147&lt;=25))),1,"判定不能")))</f>
        <v>判定不能</v>
      </c>
      <c r="AE147" s="206">
        <f t="shared" ca="1" si="4"/>
        <v>0</v>
      </c>
      <c r="AF147" s="180" t="str">
        <f t="shared" ca="1" si="5"/>
        <v/>
      </c>
      <c r="AG147" s="183" t="str">
        <f ca="1">IF(AND($AD147=1,$U147&gt;0,$V147=1),ROUNDDOWN($AC147*1/2-'２個別表'!$CD147*1/2,0),"")</f>
        <v/>
      </c>
      <c r="AH147" s="183" t="str">
        <f t="shared" ref="AH147:AH210" ca="1" si="35">IF(AND($AD147=1,$U147&gt;0,$V147=0),ROUNDDOWN(AC147*1/2-$AC147*$U147*4/10,0),"")</f>
        <v/>
      </c>
      <c r="AI147" s="208" t="str">
        <f ca="1">IF(AND($AD147=1,$Q147=1),IF($AB147&gt;0,'２個別表'!$BV147-'２個別表'!$BX147-'２個別表'!$CD147-'２個別表'!$CA147-'２個別表'!$CB147-'２個別表'!$CC147,0),"")</f>
        <v/>
      </c>
      <c r="AJ147" s="198">
        <f t="shared" ca="1" si="7"/>
        <v>0</v>
      </c>
      <c r="AK147" s="194" t="str">
        <f ca="1">IF($AD147=1,IF('２個別表'!$AO147=1,1,IF('２個別表'!AO147="","",)),"")</f>
        <v/>
      </c>
      <c r="AL147" s="183" t="str">
        <f ca="1">IF($AJ147=1,IF($AK147=1,'２個別表'!BS147,""),"")</f>
        <v/>
      </c>
      <c r="AM147" s="180" t="str">
        <f t="shared" ca="1" si="8"/>
        <v/>
      </c>
      <c r="AN147" s="199" t="str">
        <f ca="1">IF($AJ147=1,IF($AK147=1,ROUNDDOWN('２個別表'!$BV147-'２個別表'!$BX147-'２個別表'!$CA147-'２個別表'!$CB147-'２個別表'!$CC147-'２個別表'!$CD147,0),""),"")</f>
        <v/>
      </c>
      <c r="AO147" s="198">
        <f t="shared" ca="1" si="0"/>
        <v>0</v>
      </c>
      <c r="AP147" s="194">
        <f t="shared" ca="1" si="9"/>
        <v>0</v>
      </c>
      <c r="AQ147" s="194">
        <f t="shared" ca="1" si="10"/>
        <v>0</v>
      </c>
      <c r="AR147" s="189">
        <f ca="1">IF('２個別表'!$AA147=1,1,0)</f>
        <v>0</v>
      </c>
      <c r="AS147" s="180" t="str">
        <f t="shared" ca="1" si="11"/>
        <v/>
      </c>
      <c r="AT147" s="180" t="str">
        <f t="shared" ca="1" si="12"/>
        <v/>
      </c>
      <c r="AU147" s="208" t="str">
        <f ca="1">IF($AD147=1,IF($AQ147=1,ROUNDDOWN('２個別表'!$BV147-'２個別表'!$BX147-'２個別表'!$CA147-'２個別表'!$CB147-'２個別表'!$CC147-'２個別表'!$CD147,0),""),"")</f>
        <v/>
      </c>
      <c r="AV147" s="350">
        <f t="shared" ca="1" si="13"/>
        <v>0</v>
      </c>
      <c r="AW147" s="360" t="str">
        <f t="shared" ca="1" si="14"/>
        <v>-</v>
      </c>
      <c r="AX147" s="206">
        <f ca="1">IF($AD147=2,IF('２個別表'!$BQ147=1,1,0),0)</f>
        <v>0</v>
      </c>
      <c r="AY147" s="189" t="str">
        <f t="shared" ca="1" si="15"/>
        <v/>
      </c>
      <c r="AZ147" s="368" t="str">
        <f ca="1">IF(AND($AD147=2,$AX147=1),'２個別表'!$BV147-('２個別表'!$BX147+'２個別表'!$CA147+'２個別表'!$CB147+'２個別表'!$CC147+'２個別表'!$CD147),"")</f>
        <v/>
      </c>
      <c r="BA147" s="206">
        <f ca="1">IF($AD147=2,IF('２個別表'!$BQ147&lt;&gt;1,1,0),0)</f>
        <v>0</v>
      </c>
      <c r="BB147" s="363">
        <f t="shared" ca="1" si="16"/>
        <v>0</v>
      </c>
      <c r="BC147" s="183" t="str">
        <f ca="1">IF(AND($AD147=2,$BA147=1),'２個別表'!$BR147,"")</f>
        <v/>
      </c>
      <c r="BD147" s="183" t="str">
        <f t="shared" ca="1" si="17"/>
        <v/>
      </c>
      <c r="BE147" s="183" t="str">
        <f ca="1">IF(AND($AD147=2,$BA147=1),'２個別表'!$BU147-('２個別表'!$BX147+'２個別表'!$CA147+'２個別表'!$CB147+'２個別表'!$CC147+'２個別表'!$CD147),"")</f>
        <v/>
      </c>
      <c r="BF147" s="183" t="str">
        <f ca="1">IF(AND($AD147=2,$BA147=1),'２個別表'!$CA147+'２個別表'!$CB147,"")</f>
        <v/>
      </c>
      <c r="BG147" s="365" t="str">
        <f ca="1">IF($BB147=1,IF(SUM('２個別表'!$BW147,'２個別表'!$CD147*0.5)&lt;='２個別表'!$BV147*0.5,"〇","×"),"")</f>
        <v/>
      </c>
      <c r="BH147" s="364">
        <f t="shared" ca="1" si="18"/>
        <v>0</v>
      </c>
      <c r="BI147" s="207" t="str">
        <f ca="1">IF($AD147=2,IF($AX147=1,IF('２個別表'!$AM147=23,"〇","×"),IF(OR('２個別表'!$AM147&lt;19,'２個別表'!$AM147&gt;23),"",IF($BH147&lt;='２個別表'!$BR147,"〇","×"))),"-")</f>
        <v>-</v>
      </c>
      <c r="BJ147" s="373" t="str">
        <f t="shared" ca="1" si="19"/>
        <v>-</v>
      </c>
      <c r="BK147" s="206">
        <f t="shared" ca="1" si="20"/>
        <v>0</v>
      </c>
      <c r="BL147" s="207" t="str">
        <f ca="1">IF($AD147=3,IF(1&lt;='２個別表'!$F147,IF('２個別表'!$U147=1,"〇","×"),""),"")</f>
        <v/>
      </c>
      <c r="BM147" s="185" t="str">
        <f ca="1">IF(AD147=3,IF(AND(OR('２個別表'!BD147="附帯施設",AND(1&lt;='２個別表'!AM147,'２個別表'!AM147&lt;=3)),'２個別表'!BK147&lt;&gt;"",'２個別表'!BL147&lt;&gt;""),1,IF(AND(OR('２個別表'!BD147="附帯施設",AND(1&lt;='２個別表'!AM147,'２個別表'!AM147&lt;=3)),OR('２個別表'!BK147="",'２個別表'!BL147="")),"×",0)),"")</f>
        <v/>
      </c>
      <c r="BN147" s="207" t="str">
        <f ca="1">IF($AD147=3,IF('２個別表'!$BV147&gt;=500000,"〇","×"),"")</f>
        <v/>
      </c>
      <c r="BO147" s="180" t="str">
        <f ca="1">IF(AD147=3,'２個別表'!BW147,"")</f>
        <v/>
      </c>
      <c r="BP147" s="180" t="str">
        <f ca="1">IF(AD147=3,IF(COUNTIF('２個別表'!$X$11:'２個別表'!X147,'２個別表'!X147)=1,BO147,SUMIF('２個別表'!$X$11:$X$239,'２個別表'!X147,$BO$11:$BO$239)),"")</f>
        <v/>
      </c>
      <c r="BQ147" s="189" t="str">
        <f t="shared" ref="BQ147:BQ210" ca="1" si="36">IF(AD147=3,IF(OR(BO147&lt;&gt;0,BP147&lt;&gt;0),IF(BP147&lt;=3000000,"〇","×"),0),"")</f>
        <v/>
      </c>
      <c r="BR147" s="183" t="str">
        <f t="shared" ca="1" si="22"/>
        <v/>
      </c>
      <c r="BS147" s="427" t="str">
        <f ca="1">IF($AD147=3,'２個別表'!$BV147-('２個別表'!$BX147+'２個別表'!$CA147+'２個別表'!$CB147+'２個別表'!$CC147+'２個別表'!$CD147),"")</f>
        <v/>
      </c>
      <c r="BT147" s="430">
        <f t="shared" ref="BT147:BT210" ca="1" si="37">IF(AD147=3,MIN(BR147,BS147),0)</f>
        <v>0</v>
      </c>
      <c r="BU147" s="424" t="str">
        <f t="shared" ca="1" si="23"/>
        <v/>
      </c>
    </row>
    <row r="148" spans="2:73" x14ac:dyDescent="0.15">
      <c r="B148" s="198">
        <f>'２個別表'!O148</f>
        <v>0</v>
      </c>
      <c r="C148" s="183" t="str">
        <f>'２個別表'!$P148</f>
        <v>石川県</v>
      </c>
      <c r="D148" s="183" t="str">
        <f ca="1">'２個別表'!$Q148</f>
        <v/>
      </c>
      <c r="E148" s="183" t="str">
        <f ca="1">'２個別表'!$R148</f>
        <v/>
      </c>
      <c r="F148" s="207" t="str">
        <f ca="1">'２個別表'!$U148</f>
        <v/>
      </c>
      <c r="G148" s="207" t="str">
        <f ca="1">IF($F148=1,IF(SUM(#REF!)=0,"×","〇"),"")</f>
        <v/>
      </c>
      <c r="H148" s="207" t="str">
        <f ca="1">IF('２個別表'!$U148=1,IF('２個別表'!$Y148=1,"〇","×"),IF(AND(2&lt;='２個別表'!$Y148,'２個別表'!$Y148&lt;=5),"〇","×"))</f>
        <v>×</v>
      </c>
      <c r="I148" s="207" t="str">
        <f t="shared" ca="1" si="33"/>
        <v>×</v>
      </c>
      <c r="J148" s="183" t="str">
        <f ca="1">'２個別表'!$X148</f>
        <v/>
      </c>
      <c r="K148" s="183">
        <f ca="1">'２個別表'!$AI148</f>
        <v>0</v>
      </c>
      <c r="L148" s="183" t="str">
        <f ca="1">IF('２個別表'!$AJ148=1,1,"")</f>
        <v/>
      </c>
      <c r="M148" s="183" t="str">
        <f ca="1">IF('２個別表'!$AJ148="","",IF('２個別表'!$AJ148=1,IF(OR('２個別表'!$AK148=1,'２個別表'!$AL148=1),"〇","×")))</f>
        <v/>
      </c>
      <c r="N148" s="180" t="str">
        <f ca="1">'２個別表'!AR148</f>
        <v/>
      </c>
      <c r="O148" s="196" t="str">
        <f ca="1">IF(1&lt;='２個別表'!$F148,IF(AND(1&lt;='２個別表'!$AM148,'２個別表'!$AM148&lt;=3),1,0),"")</f>
        <v/>
      </c>
      <c r="P148" s="207">
        <f ca="1">IF($O148=1,IF(AND('２個別表'!$BD148&lt;&gt;"",AND('２個別表'!$BG148&lt;&gt;1,'２個別表'!$BH148)),0,1),0)</f>
        <v>0</v>
      </c>
      <c r="Q148" s="196">
        <f ca="1">IF('２個別表'!$BD148&lt;&gt;"",1,0)</f>
        <v>0</v>
      </c>
      <c r="R148" s="196" t="str">
        <f ca="1">IF($Q148=1,IF('２個別表'!$BG148=1,1,0),"")</f>
        <v/>
      </c>
      <c r="S148" s="196" t="str">
        <f ca="1">IF($R148=1,IF('２個別表'!$BH148&lt;&gt;"","〇","×"),"")</f>
        <v/>
      </c>
      <c r="T148" s="196" t="str">
        <f t="shared" ca="1" si="2"/>
        <v/>
      </c>
      <c r="U148" s="340">
        <f ca="1">IF('２個別表'!$BF148&gt;0,'２個別表'!$BF148,0)</f>
        <v>0</v>
      </c>
      <c r="V148" s="196">
        <f ca="1">IF('２個別表'!$BH148&lt;&gt;"",1,0)</f>
        <v>0</v>
      </c>
      <c r="W148" s="182">
        <f ca="1">IF(AND($Q148=1,$V148=1),'２個別表'!$CD148,0)</f>
        <v>0</v>
      </c>
      <c r="X148" s="195">
        <f t="shared" ca="1" si="34"/>
        <v>0</v>
      </c>
      <c r="Y148" s="196" t="str">
        <f ca="1">IF(1&lt;='２個別表'!$F148,'２個別表'!$BT148,"")</f>
        <v/>
      </c>
      <c r="Z148" s="196">
        <f ca="1">IF(1&lt;='２個別表'!$F148,'２個別表'!$CE148,0)</f>
        <v>0</v>
      </c>
      <c r="AA148" s="196">
        <f ca="1">IF(OR(0&lt;'２個別表'!$BX148,0&lt;SUM('２個別表'!$CA148:$CB148)),1,0)</f>
        <v>1</v>
      </c>
      <c r="AB148" s="183">
        <f ca="1">IF(1&lt;='２個別表'!$F148,'２個別表'!$BV148,0)</f>
        <v>0</v>
      </c>
      <c r="AC148" s="183" t="str">
        <f ca="1">IF('２個別表'!$BV148&gt;0,IF(AND('２個別表'!$BT148=1,'２個別表'!$CE148="控除不可"),'２個別表'!$BV148,IF(AND('２個別表'!$BT148=1,'２個別表'!$CE148="80%控除対象"),ROUNDUP('２個別表'!$BV148*102/110,0),IF(AND('２個別表'!$BT148=1,'２個別表'!$CE148="全額控除"),ROUNDUP('２個別表'!$BV148*100/110,0),IF(OR('２個別表'!$BT148=2,'２個別表'!$BT148=3),'２個別表'!$BV148,'２個別表'!$BV148)))),"")</f>
        <v/>
      </c>
      <c r="AD148" s="197" t="str">
        <f ca="1">IF('２個別表'!$U148=1,3,IF(AND('２個別表'!$U148=2,AND(19&lt;='２個別表'!$AM148,'２個別表'!$AM148&lt;=23)),2,IF(AND('２個別表'!$U148=2,OR(AND(1&lt;='２個別表'!$AM148,'２個別表'!$AM148&lt;=18),AND(24&lt;='２個別表'!$AM148,'２個別表'!$AM148&lt;=25))),1,"判定不能")))</f>
        <v>判定不能</v>
      </c>
      <c r="AE148" s="206">
        <f t="shared" ca="1" si="4"/>
        <v>0</v>
      </c>
      <c r="AF148" s="180" t="str">
        <f t="shared" ca="1" si="5"/>
        <v/>
      </c>
      <c r="AG148" s="183" t="str">
        <f ca="1">IF(AND($AD148=1,$U148&gt;0,$V148=1),ROUNDDOWN($AC148*1/2-'２個別表'!$CD148*1/2,0),"")</f>
        <v/>
      </c>
      <c r="AH148" s="183" t="str">
        <f t="shared" ca="1" si="35"/>
        <v/>
      </c>
      <c r="AI148" s="208" t="str">
        <f ca="1">IF(AND($AD148=1,$Q148=1),IF($AB148&gt;0,'２個別表'!$BV148-'２個別表'!$BX148-'２個別表'!$CD148-'２個別表'!$CA148-'２個別表'!$CB148-'２個別表'!$CC148,0),"")</f>
        <v/>
      </c>
      <c r="AJ148" s="198">
        <f t="shared" ca="1" si="7"/>
        <v>0</v>
      </c>
      <c r="AK148" s="194" t="str">
        <f ca="1">IF($AD148=1,IF('２個別表'!$AO148=1,1,IF('２個別表'!AO148="","",)),"")</f>
        <v/>
      </c>
      <c r="AL148" s="183" t="str">
        <f ca="1">IF($AJ148=1,IF($AK148=1,'２個別表'!BS148,""),"")</f>
        <v/>
      </c>
      <c r="AM148" s="180" t="str">
        <f t="shared" ca="1" si="8"/>
        <v/>
      </c>
      <c r="AN148" s="199" t="str">
        <f ca="1">IF($AJ148=1,IF($AK148=1,ROUNDDOWN('２個別表'!$BV148-'２個別表'!$BX148-'２個別表'!$CA148-'２個別表'!$CB148-'２個別表'!$CC148-'２個別表'!$CD148,0),""),"")</f>
        <v/>
      </c>
      <c r="AO148" s="198">
        <f t="shared" ca="1" si="0"/>
        <v>0</v>
      </c>
      <c r="AP148" s="194">
        <f t="shared" ca="1" si="9"/>
        <v>0</v>
      </c>
      <c r="AQ148" s="194">
        <f t="shared" ca="1" si="10"/>
        <v>0</v>
      </c>
      <c r="AR148" s="189">
        <f ca="1">IF('２個別表'!$AA148=1,1,0)</f>
        <v>0</v>
      </c>
      <c r="AS148" s="180" t="str">
        <f t="shared" ca="1" si="11"/>
        <v/>
      </c>
      <c r="AT148" s="180" t="str">
        <f t="shared" ca="1" si="12"/>
        <v/>
      </c>
      <c r="AU148" s="208" t="str">
        <f ca="1">IF($AD148=1,IF($AQ148=1,ROUNDDOWN('２個別表'!$BV148-'２個別表'!$BX148-'２個別表'!$CA148-'２個別表'!$CB148-'２個別表'!$CC148-'２個別表'!$CD148,0),""),"")</f>
        <v/>
      </c>
      <c r="AV148" s="350">
        <f t="shared" ca="1" si="13"/>
        <v>0</v>
      </c>
      <c r="AW148" s="360" t="str">
        <f t="shared" ca="1" si="14"/>
        <v>-</v>
      </c>
      <c r="AX148" s="206">
        <f ca="1">IF($AD148=2,IF('２個別表'!$BQ148=1,1,0),0)</f>
        <v>0</v>
      </c>
      <c r="AY148" s="189" t="str">
        <f t="shared" ca="1" si="15"/>
        <v/>
      </c>
      <c r="AZ148" s="368" t="str">
        <f ca="1">IF(AND($AD148=2,$AX148=1),'２個別表'!$BV148-('２個別表'!$BX148+'２個別表'!$CA148+'２個別表'!$CB148+'２個別表'!$CC148+'２個別表'!$CD148),"")</f>
        <v/>
      </c>
      <c r="BA148" s="206">
        <f ca="1">IF($AD148=2,IF('２個別表'!$BQ148&lt;&gt;1,1,0),0)</f>
        <v>0</v>
      </c>
      <c r="BB148" s="363">
        <f t="shared" ca="1" si="16"/>
        <v>0</v>
      </c>
      <c r="BC148" s="183" t="str">
        <f ca="1">IF(AND($AD148=2,$BA148=1),'２個別表'!$BR148,"")</f>
        <v/>
      </c>
      <c r="BD148" s="183" t="str">
        <f t="shared" ca="1" si="17"/>
        <v/>
      </c>
      <c r="BE148" s="183" t="str">
        <f ca="1">IF(AND($AD148=2,$BA148=1),'２個別表'!$BU148-('２個別表'!$BX148+'２個別表'!$CA148+'２個別表'!$CB148+'２個別表'!$CC148+'２個別表'!$CD148),"")</f>
        <v/>
      </c>
      <c r="BF148" s="183" t="str">
        <f ca="1">IF(AND($AD148=2,$BA148=1),'２個別表'!$CA148+'２個別表'!$CB148,"")</f>
        <v/>
      </c>
      <c r="BG148" s="365" t="str">
        <f ca="1">IF($BB148=1,IF(SUM('２個別表'!$BW148,'２個別表'!$CD148*0.5)&lt;='２個別表'!$BV148*0.5,"〇","×"),"")</f>
        <v/>
      </c>
      <c r="BH148" s="364">
        <f t="shared" ca="1" si="18"/>
        <v>0</v>
      </c>
      <c r="BI148" s="207" t="str">
        <f ca="1">IF($AD148=2,IF($AX148=1,IF('２個別表'!$AM148=23,"〇","×"),IF(OR('２個別表'!$AM148&lt;19,'２個別表'!$AM148&gt;23),"",IF($BH148&lt;='２個別表'!$BR148,"〇","×"))),"-")</f>
        <v>-</v>
      </c>
      <c r="BJ148" s="373" t="str">
        <f t="shared" ca="1" si="19"/>
        <v>-</v>
      </c>
      <c r="BK148" s="206">
        <f t="shared" ca="1" si="20"/>
        <v>0</v>
      </c>
      <c r="BL148" s="207" t="str">
        <f ca="1">IF($AD148=3,IF(1&lt;='２個別表'!$F148,IF('２個別表'!$U148=1,"〇","×"),""),"")</f>
        <v/>
      </c>
      <c r="BM148" s="185" t="str">
        <f ca="1">IF(AD148=3,IF(AND(OR('２個別表'!BD148="附帯施設",AND(1&lt;='２個別表'!AM148,'２個別表'!AM148&lt;=3)),'２個別表'!BK148&lt;&gt;"",'２個別表'!BL148&lt;&gt;""),1,IF(AND(OR('２個別表'!BD148="附帯施設",AND(1&lt;='２個別表'!AM148,'２個別表'!AM148&lt;=3)),OR('２個別表'!BK148="",'２個別表'!BL148="")),"×",0)),"")</f>
        <v/>
      </c>
      <c r="BN148" s="207" t="str">
        <f ca="1">IF($AD148=3,IF('２個別表'!$BV148&gt;=500000,"〇","×"),"")</f>
        <v/>
      </c>
      <c r="BO148" s="180" t="str">
        <f ca="1">IF(AD148=3,'２個別表'!BW148,"")</f>
        <v/>
      </c>
      <c r="BP148" s="180" t="str">
        <f ca="1">IF(AD148=3,IF(COUNTIF('２個別表'!$X$11:'２個別表'!X148,'２個別表'!X148)=1,BO148,SUMIF('２個別表'!$X$11:$X$239,'２個別表'!X148,$BO$11:$BO$239)),"")</f>
        <v/>
      </c>
      <c r="BQ148" s="189" t="str">
        <f t="shared" ca="1" si="36"/>
        <v/>
      </c>
      <c r="BR148" s="183" t="str">
        <f t="shared" ca="1" si="22"/>
        <v/>
      </c>
      <c r="BS148" s="427" t="str">
        <f ca="1">IF($AD148=3,'２個別表'!$BV148-('２個別表'!$BX148+'２個別表'!$CA148+'２個別表'!$CB148+'２個別表'!$CC148+'２個別表'!$CD148),"")</f>
        <v/>
      </c>
      <c r="BT148" s="430">
        <f t="shared" ca="1" si="37"/>
        <v>0</v>
      </c>
      <c r="BU148" s="424" t="str">
        <f t="shared" ca="1" si="23"/>
        <v/>
      </c>
    </row>
    <row r="149" spans="2:73" x14ac:dyDescent="0.15">
      <c r="B149" s="198">
        <f>'２個別表'!O149</f>
        <v>0</v>
      </c>
      <c r="C149" s="183" t="str">
        <f>'２個別表'!$P149</f>
        <v>石川県</v>
      </c>
      <c r="D149" s="183" t="str">
        <f ca="1">'２個別表'!$Q149</f>
        <v/>
      </c>
      <c r="E149" s="183" t="str">
        <f ca="1">'２個別表'!$R149</f>
        <v/>
      </c>
      <c r="F149" s="207" t="str">
        <f ca="1">'２個別表'!$U149</f>
        <v/>
      </c>
      <c r="G149" s="207" t="str">
        <f ca="1">IF($F149=1,IF(SUM(#REF!)=0,"×","〇"),"")</f>
        <v/>
      </c>
      <c r="H149" s="207" t="str">
        <f ca="1">IF('２個別表'!$U149=1,IF('２個別表'!$Y149=1,"〇","×"),IF(AND(2&lt;='２個別表'!$Y149,'２個別表'!$Y149&lt;=5),"〇","×"))</f>
        <v>×</v>
      </c>
      <c r="I149" s="207" t="str">
        <f t="shared" ca="1" si="33"/>
        <v>×</v>
      </c>
      <c r="J149" s="183" t="str">
        <f ca="1">'２個別表'!$X149</f>
        <v/>
      </c>
      <c r="K149" s="183">
        <f ca="1">'２個別表'!$AI149</f>
        <v>0</v>
      </c>
      <c r="L149" s="183" t="str">
        <f ca="1">IF('２個別表'!$AJ149=1,1,"")</f>
        <v/>
      </c>
      <c r="M149" s="183" t="str">
        <f ca="1">IF('２個別表'!$AJ149="","",IF('２個別表'!$AJ149=1,IF(OR('２個別表'!$AK149=1,'２個別表'!$AL149=1),"〇","×")))</f>
        <v/>
      </c>
      <c r="N149" s="180" t="str">
        <f ca="1">'２個別表'!AR149</f>
        <v/>
      </c>
      <c r="O149" s="196" t="str">
        <f ca="1">IF(1&lt;='２個別表'!$F149,IF(AND(1&lt;='２個別表'!$AM149,'２個別表'!$AM149&lt;=3),1,0),"")</f>
        <v/>
      </c>
      <c r="P149" s="207">
        <f ca="1">IF($O149=1,IF(AND('２個別表'!$BD149&lt;&gt;"",AND('２個別表'!$BG149&lt;&gt;1,'２個別表'!$BH149)),0,1),0)</f>
        <v>0</v>
      </c>
      <c r="Q149" s="196">
        <f ca="1">IF('２個別表'!$BD149&lt;&gt;"",1,0)</f>
        <v>0</v>
      </c>
      <c r="R149" s="196" t="str">
        <f ca="1">IF($Q149=1,IF('２個別表'!$BG149=1,1,0),"")</f>
        <v/>
      </c>
      <c r="S149" s="196" t="str">
        <f ca="1">IF($R149=1,IF('２個別表'!$BH149&lt;&gt;"","〇","×"),"")</f>
        <v/>
      </c>
      <c r="T149" s="196" t="str">
        <f t="shared" ca="1" si="2"/>
        <v/>
      </c>
      <c r="U149" s="340">
        <f ca="1">IF('２個別表'!$BF149&gt;0,'２個別表'!$BF149,0)</f>
        <v>0</v>
      </c>
      <c r="V149" s="196">
        <f ca="1">IF('２個別表'!$BH149&lt;&gt;"",1,0)</f>
        <v>0</v>
      </c>
      <c r="W149" s="182">
        <f ca="1">IF(AND($Q149=1,$V149=1),'２個別表'!$CD149,0)</f>
        <v>0</v>
      </c>
      <c r="X149" s="195">
        <f t="shared" ca="1" si="34"/>
        <v>0</v>
      </c>
      <c r="Y149" s="196" t="str">
        <f ca="1">IF(1&lt;='２個別表'!$F149,'２個別表'!$BT149,"")</f>
        <v/>
      </c>
      <c r="Z149" s="196">
        <f ca="1">IF(1&lt;='２個別表'!$F149,'２個別表'!$CE149,0)</f>
        <v>0</v>
      </c>
      <c r="AA149" s="196">
        <f ca="1">IF(OR(0&lt;'２個別表'!$BX149,0&lt;SUM('２個別表'!$CA149:$CB149)),1,0)</f>
        <v>1</v>
      </c>
      <c r="AB149" s="183">
        <f ca="1">IF(1&lt;='２個別表'!$F149,'２個別表'!$BV149,0)</f>
        <v>0</v>
      </c>
      <c r="AC149" s="183" t="str">
        <f ca="1">IF('２個別表'!$BV149&gt;0,IF(AND('２個別表'!$BT149=1,'２個別表'!$CE149="控除不可"),'２個別表'!$BV149,IF(AND('２個別表'!$BT149=1,'２個別表'!$CE149="80%控除対象"),ROUNDUP('２個別表'!$BV149*102/110,0),IF(AND('２個別表'!$BT149=1,'２個別表'!$CE149="全額控除"),ROUNDUP('２個別表'!$BV149*100/110,0),IF(OR('２個別表'!$BT149=2,'２個別表'!$BT149=3),'２個別表'!$BV149,'２個別表'!$BV149)))),"")</f>
        <v/>
      </c>
      <c r="AD149" s="197" t="str">
        <f ca="1">IF('２個別表'!$U149=1,3,IF(AND('２個別表'!$U149=2,AND(19&lt;='２個別表'!$AM149,'２個別表'!$AM149&lt;=23)),2,IF(AND('２個別表'!$U149=2,OR(AND(1&lt;='２個別表'!$AM149,'２個別表'!$AM149&lt;=18),AND(24&lt;='２個別表'!$AM149,'２個別表'!$AM149&lt;=25))),1,"判定不能")))</f>
        <v>判定不能</v>
      </c>
      <c r="AE149" s="206">
        <f t="shared" ca="1" si="4"/>
        <v>0</v>
      </c>
      <c r="AF149" s="180" t="str">
        <f t="shared" ca="1" si="5"/>
        <v/>
      </c>
      <c r="AG149" s="183" t="str">
        <f ca="1">IF(AND($AD149=1,$U149&gt;0,$V149=1),ROUNDDOWN($AC149*1/2-'２個別表'!$CD149*1/2,0),"")</f>
        <v/>
      </c>
      <c r="AH149" s="183" t="str">
        <f t="shared" ca="1" si="35"/>
        <v/>
      </c>
      <c r="AI149" s="208" t="str">
        <f ca="1">IF(AND($AD149=1,$Q149=1),IF($AB149&gt;0,'２個別表'!$BV149-'２個別表'!$BX149-'２個別表'!$CD149-'２個別表'!$CA149-'２個別表'!$CB149-'２個別表'!$CC149,0),"")</f>
        <v/>
      </c>
      <c r="AJ149" s="198">
        <f t="shared" ca="1" si="7"/>
        <v>0</v>
      </c>
      <c r="AK149" s="194" t="str">
        <f ca="1">IF($AD149=1,IF('２個別表'!$AO149=1,1,IF('２個別表'!AO149="","",)),"")</f>
        <v/>
      </c>
      <c r="AL149" s="183" t="str">
        <f ca="1">IF($AJ149=1,IF($AK149=1,'２個別表'!BS149,""),"")</f>
        <v/>
      </c>
      <c r="AM149" s="180" t="str">
        <f t="shared" ca="1" si="8"/>
        <v/>
      </c>
      <c r="AN149" s="199" t="str">
        <f ca="1">IF($AJ149=1,IF($AK149=1,ROUNDDOWN('２個別表'!$BV149-'２個別表'!$BX149-'２個別表'!$CA149-'２個別表'!$CB149-'２個別表'!$CC149-'２個別表'!$CD149,0),""),"")</f>
        <v/>
      </c>
      <c r="AO149" s="198">
        <f t="shared" ca="1" si="0"/>
        <v>0</v>
      </c>
      <c r="AP149" s="194">
        <f t="shared" ca="1" si="9"/>
        <v>0</v>
      </c>
      <c r="AQ149" s="194">
        <f t="shared" ca="1" si="10"/>
        <v>0</v>
      </c>
      <c r="AR149" s="189">
        <f ca="1">IF('２個別表'!$AA149=1,1,0)</f>
        <v>0</v>
      </c>
      <c r="AS149" s="180" t="str">
        <f t="shared" ca="1" si="11"/>
        <v/>
      </c>
      <c r="AT149" s="180" t="str">
        <f t="shared" ca="1" si="12"/>
        <v/>
      </c>
      <c r="AU149" s="208" t="str">
        <f ca="1">IF($AD149=1,IF($AQ149=1,ROUNDDOWN('２個別表'!$BV149-'２個別表'!$BX149-'２個別表'!$CA149-'２個別表'!$CB149-'２個別表'!$CC149-'２個別表'!$CD149,0),""),"")</f>
        <v/>
      </c>
      <c r="AV149" s="350">
        <f t="shared" ca="1" si="13"/>
        <v>0</v>
      </c>
      <c r="AW149" s="360" t="str">
        <f t="shared" ca="1" si="14"/>
        <v>-</v>
      </c>
      <c r="AX149" s="206">
        <f ca="1">IF($AD149=2,IF('２個別表'!$BQ149=1,1,0),0)</f>
        <v>0</v>
      </c>
      <c r="AY149" s="189" t="str">
        <f t="shared" ca="1" si="15"/>
        <v/>
      </c>
      <c r="AZ149" s="368" t="str">
        <f ca="1">IF(AND($AD149=2,$AX149=1),'２個別表'!$BV149-('２個別表'!$BX149+'２個別表'!$CA149+'２個別表'!$CB149+'２個別表'!$CC149+'２個別表'!$CD149),"")</f>
        <v/>
      </c>
      <c r="BA149" s="206">
        <f ca="1">IF($AD149=2,IF('２個別表'!$BQ149&lt;&gt;1,1,0),0)</f>
        <v>0</v>
      </c>
      <c r="BB149" s="363">
        <f t="shared" ca="1" si="16"/>
        <v>0</v>
      </c>
      <c r="BC149" s="183" t="str">
        <f ca="1">IF(AND($AD149=2,$BA149=1),'２個別表'!$BR149,"")</f>
        <v/>
      </c>
      <c r="BD149" s="183" t="str">
        <f t="shared" ca="1" si="17"/>
        <v/>
      </c>
      <c r="BE149" s="183" t="str">
        <f ca="1">IF(AND($AD149=2,$BA149=1),'２個別表'!$BU149-('２個別表'!$BX149+'２個別表'!$CA149+'２個別表'!$CB149+'２個別表'!$CC149+'２個別表'!$CD149),"")</f>
        <v/>
      </c>
      <c r="BF149" s="183" t="str">
        <f ca="1">IF(AND($AD149=2,$BA149=1),'２個別表'!$CA149+'２個別表'!$CB149,"")</f>
        <v/>
      </c>
      <c r="BG149" s="365" t="str">
        <f ca="1">IF($BB149=1,IF(SUM('２個別表'!$BW149,'２個別表'!$CD149*0.5)&lt;='２個別表'!$BV149*0.5,"〇","×"),"")</f>
        <v/>
      </c>
      <c r="BH149" s="364">
        <f t="shared" ca="1" si="18"/>
        <v>0</v>
      </c>
      <c r="BI149" s="207" t="str">
        <f ca="1">IF($AD149=2,IF($AX149=1,IF('２個別表'!$AM149=23,"〇","×"),IF(OR('２個別表'!$AM149&lt;19,'２個別表'!$AM149&gt;23),"",IF($BH149&lt;='２個別表'!$BR149,"〇","×"))),"-")</f>
        <v>-</v>
      </c>
      <c r="BJ149" s="373" t="str">
        <f t="shared" ca="1" si="19"/>
        <v>-</v>
      </c>
      <c r="BK149" s="206">
        <f t="shared" ca="1" si="20"/>
        <v>0</v>
      </c>
      <c r="BL149" s="207" t="str">
        <f ca="1">IF($AD149=3,IF(1&lt;='２個別表'!$F149,IF('２個別表'!$U149=1,"〇","×"),""),"")</f>
        <v/>
      </c>
      <c r="BM149" s="185" t="str">
        <f ca="1">IF(AD149=3,IF(AND(OR('２個別表'!BD149="附帯施設",AND(1&lt;='２個別表'!AM149,'２個別表'!AM149&lt;=3)),'２個別表'!BK149&lt;&gt;"",'２個別表'!BL149&lt;&gt;""),1,IF(AND(OR('２個別表'!BD149="附帯施設",AND(1&lt;='２個別表'!AM149,'２個別表'!AM149&lt;=3)),OR('２個別表'!BK149="",'２個別表'!BL149="")),"×",0)),"")</f>
        <v/>
      </c>
      <c r="BN149" s="207" t="str">
        <f ca="1">IF($AD149=3,IF('２個別表'!$BV149&gt;=500000,"〇","×"),"")</f>
        <v/>
      </c>
      <c r="BO149" s="180" t="str">
        <f ca="1">IF(AD149=3,'２個別表'!BW149,"")</f>
        <v/>
      </c>
      <c r="BP149" s="180" t="str">
        <f ca="1">IF(AD149=3,IF(COUNTIF('２個別表'!$X$11:'２個別表'!X149,'２個別表'!X149)=1,BO149,SUMIF('２個別表'!$X$11:$X$239,'２個別表'!X149,$BO$11:$BO$239)),"")</f>
        <v/>
      </c>
      <c r="BQ149" s="189" t="str">
        <f t="shared" ca="1" si="36"/>
        <v/>
      </c>
      <c r="BR149" s="183" t="str">
        <f t="shared" ca="1" si="22"/>
        <v/>
      </c>
      <c r="BS149" s="427" t="str">
        <f ca="1">IF($AD149=3,'２個別表'!$BV149-('２個別表'!$BX149+'２個別表'!$CA149+'２個別表'!$CB149+'２個別表'!$CC149+'２個別表'!$CD149),"")</f>
        <v/>
      </c>
      <c r="BT149" s="430">
        <f t="shared" ca="1" si="37"/>
        <v>0</v>
      </c>
      <c r="BU149" s="424" t="str">
        <f t="shared" ca="1" si="23"/>
        <v/>
      </c>
    </row>
    <row r="150" spans="2:73" x14ac:dyDescent="0.15">
      <c r="B150" s="198">
        <f>'２個別表'!O150</f>
        <v>0</v>
      </c>
      <c r="C150" s="183" t="str">
        <f>'２個別表'!$P150</f>
        <v>石川県</v>
      </c>
      <c r="D150" s="183" t="str">
        <f ca="1">'２個別表'!$Q150</f>
        <v/>
      </c>
      <c r="E150" s="183" t="str">
        <f ca="1">'２個別表'!$R150</f>
        <v/>
      </c>
      <c r="F150" s="207" t="str">
        <f ca="1">'２個別表'!$U150</f>
        <v/>
      </c>
      <c r="G150" s="207" t="str">
        <f ca="1">IF($F150=1,IF(SUM(#REF!)=0,"×","〇"),"")</f>
        <v/>
      </c>
      <c r="H150" s="207" t="str">
        <f ca="1">IF('２個別表'!$U150=1,IF('２個別表'!$Y150=1,"〇","×"),IF(AND(2&lt;='２個別表'!$Y150,'２個別表'!$Y150&lt;=5),"〇","×"))</f>
        <v>×</v>
      </c>
      <c r="I150" s="207" t="str">
        <f t="shared" ca="1" si="33"/>
        <v>×</v>
      </c>
      <c r="J150" s="183" t="str">
        <f ca="1">'２個別表'!$X150</f>
        <v/>
      </c>
      <c r="K150" s="183">
        <f ca="1">'２個別表'!$AI150</f>
        <v>0</v>
      </c>
      <c r="L150" s="183" t="str">
        <f ca="1">IF('２個別表'!$AJ150=1,1,"")</f>
        <v/>
      </c>
      <c r="M150" s="183" t="str">
        <f ca="1">IF('２個別表'!$AJ150="","",IF('２個別表'!$AJ150=1,IF(OR('２個別表'!$AK150=1,'２個別表'!$AL150=1),"〇","×")))</f>
        <v/>
      </c>
      <c r="N150" s="180" t="str">
        <f ca="1">'２個別表'!AR150</f>
        <v/>
      </c>
      <c r="O150" s="196" t="str">
        <f ca="1">IF(1&lt;='２個別表'!$F150,IF(AND(1&lt;='２個別表'!$AM150,'２個別表'!$AM150&lt;=3),1,0),"")</f>
        <v/>
      </c>
      <c r="P150" s="207">
        <f ca="1">IF($O150=1,IF(AND('２個別表'!$BD150&lt;&gt;"",AND('２個別表'!$BG150&lt;&gt;1,'２個別表'!$BH150)),0,1),0)</f>
        <v>0</v>
      </c>
      <c r="Q150" s="196">
        <f ca="1">IF('２個別表'!$BD150&lt;&gt;"",1,0)</f>
        <v>0</v>
      </c>
      <c r="R150" s="196" t="str">
        <f ca="1">IF($Q150=1,IF('２個別表'!$BG150=1,1,0),"")</f>
        <v/>
      </c>
      <c r="S150" s="196" t="str">
        <f ca="1">IF($R150=1,IF('２個別表'!$BH150&lt;&gt;"","〇","×"),"")</f>
        <v/>
      </c>
      <c r="T150" s="196" t="str">
        <f t="shared" ca="1" si="2"/>
        <v/>
      </c>
      <c r="U150" s="340">
        <f ca="1">IF('２個別表'!$BF150&gt;0,'２個別表'!$BF150,0)</f>
        <v>0</v>
      </c>
      <c r="V150" s="196">
        <f ca="1">IF('２個別表'!$BH150&lt;&gt;"",1,0)</f>
        <v>0</v>
      </c>
      <c r="W150" s="182">
        <f ca="1">IF(AND($Q150=1,$V150=1),'２個別表'!$CD150,0)</f>
        <v>0</v>
      </c>
      <c r="X150" s="195">
        <f t="shared" ca="1" si="34"/>
        <v>0</v>
      </c>
      <c r="Y150" s="196" t="str">
        <f ca="1">IF(1&lt;='２個別表'!$F150,'２個別表'!$BT150,"")</f>
        <v/>
      </c>
      <c r="Z150" s="196">
        <f ca="1">IF(1&lt;='２個別表'!$F150,'２個別表'!$CE150,0)</f>
        <v>0</v>
      </c>
      <c r="AA150" s="196">
        <f ca="1">IF(OR(0&lt;'２個別表'!$BX150,0&lt;SUM('２個別表'!$CA150:$CB150)),1,0)</f>
        <v>1</v>
      </c>
      <c r="AB150" s="183">
        <f ca="1">IF(1&lt;='２個別表'!$F150,'２個別表'!$BV150,0)</f>
        <v>0</v>
      </c>
      <c r="AC150" s="183" t="str">
        <f ca="1">IF('２個別表'!$BV150&gt;0,IF(AND('２個別表'!$BT150=1,'２個別表'!$CE150="控除不可"),'２個別表'!$BV150,IF(AND('２個別表'!$BT150=1,'２個別表'!$CE150="80%控除対象"),ROUNDUP('２個別表'!$BV150*102/110,0),IF(AND('２個別表'!$BT150=1,'２個別表'!$CE150="全額控除"),ROUNDUP('２個別表'!$BV150*100/110,0),IF(OR('２個別表'!$BT150=2,'２個別表'!$BT150=3),'２個別表'!$BV150,'２個別表'!$BV150)))),"")</f>
        <v/>
      </c>
      <c r="AD150" s="197" t="str">
        <f ca="1">IF('２個別表'!$U150=1,3,IF(AND('２個別表'!$U150=2,AND(19&lt;='２個別表'!$AM150,'２個別表'!$AM150&lt;=23)),2,IF(AND('２個別表'!$U150=2,OR(AND(1&lt;='２個別表'!$AM150,'２個別表'!$AM150&lt;=18),AND(24&lt;='２個別表'!$AM150,'２個別表'!$AM150&lt;=25))),1,"判定不能")))</f>
        <v>判定不能</v>
      </c>
      <c r="AE150" s="206">
        <f t="shared" ca="1" si="4"/>
        <v>0</v>
      </c>
      <c r="AF150" s="180" t="str">
        <f t="shared" ca="1" si="5"/>
        <v/>
      </c>
      <c r="AG150" s="183" t="str">
        <f ca="1">IF(AND($AD150=1,$U150&gt;0,$V150=1),ROUNDDOWN($AC150*1/2-'２個別表'!$CD150*1/2,0),"")</f>
        <v/>
      </c>
      <c r="AH150" s="183" t="str">
        <f t="shared" ca="1" si="35"/>
        <v/>
      </c>
      <c r="AI150" s="208" t="str">
        <f ca="1">IF(AND($AD150=1,$Q150=1),IF($AB150&gt;0,'２個別表'!$BV150-'２個別表'!$BX150-'２個別表'!$CD150-'２個別表'!$CA150-'２個別表'!$CB150-'２個別表'!$CC150,0),"")</f>
        <v/>
      </c>
      <c r="AJ150" s="198">
        <f t="shared" ca="1" si="7"/>
        <v>0</v>
      </c>
      <c r="AK150" s="194" t="str">
        <f ca="1">IF($AD150=1,IF('２個別表'!$AO150=1,1,IF('２個別表'!AO150="","",)),"")</f>
        <v/>
      </c>
      <c r="AL150" s="183" t="str">
        <f ca="1">IF($AJ150=1,IF($AK150=1,'２個別表'!BS150,""),"")</f>
        <v/>
      </c>
      <c r="AM150" s="180" t="str">
        <f t="shared" ca="1" si="8"/>
        <v/>
      </c>
      <c r="AN150" s="199" t="str">
        <f ca="1">IF($AJ150=1,IF($AK150=1,ROUNDDOWN('２個別表'!$BV150-'２個別表'!$BX150-'２個別表'!$CA150-'２個別表'!$CB150-'２個別表'!$CC150-'２個別表'!$CD150,0),""),"")</f>
        <v/>
      </c>
      <c r="AO150" s="198">
        <f t="shared" ca="1" si="0"/>
        <v>0</v>
      </c>
      <c r="AP150" s="194">
        <f t="shared" ca="1" si="9"/>
        <v>0</v>
      </c>
      <c r="AQ150" s="194">
        <f t="shared" ca="1" si="10"/>
        <v>0</v>
      </c>
      <c r="AR150" s="189">
        <f ca="1">IF('２個別表'!$AA150=1,1,0)</f>
        <v>0</v>
      </c>
      <c r="AS150" s="180" t="str">
        <f t="shared" ca="1" si="11"/>
        <v/>
      </c>
      <c r="AT150" s="180" t="str">
        <f t="shared" ca="1" si="12"/>
        <v/>
      </c>
      <c r="AU150" s="208" t="str">
        <f ca="1">IF($AD150=1,IF($AQ150=1,ROUNDDOWN('２個別表'!$BV150-'２個別表'!$BX150-'２個別表'!$CA150-'２個別表'!$CB150-'２個別表'!$CC150-'２個別表'!$CD150,0),""),"")</f>
        <v/>
      </c>
      <c r="AV150" s="350">
        <f t="shared" ca="1" si="13"/>
        <v>0</v>
      </c>
      <c r="AW150" s="360" t="str">
        <f t="shared" ca="1" si="14"/>
        <v>-</v>
      </c>
      <c r="AX150" s="206">
        <f ca="1">IF($AD150=2,IF('２個別表'!$BQ150=1,1,0),0)</f>
        <v>0</v>
      </c>
      <c r="AY150" s="189" t="str">
        <f t="shared" ca="1" si="15"/>
        <v/>
      </c>
      <c r="AZ150" s="368" t="str">
        <f ca="1">IF(AND($AD150=2,$AX150=1),'２個別表'!$BV150-('２個別表'!$BX150+'２個別表'!$CA150+'２個別表'!$CB150+'２個別表'!$CC150+'２個別表'!$CD150),"")</f>
        <v/>
      </c>
      <c r="BA150" s="206">
        <f ca="1">IF($AD150=2,IF('２個別表'!$BQ150&lt;&gt;1,1,0),0)</f>
        <v>0</v>
      </c>
      <c r="BB150" s="363">
        <f t="shared" ca="1" si="16"/>
        <v>0</v>
      </c>
      <c r="BC150" s="183" t="str">
        <f ca="1">IF(AND($AD150=2,$BA150=1),'２個別表'!$BR150,"")</f>
        <v/>
      </c>
      <c r="BD150" s="183" t="str">
        <f t="shared" ca="1" si="17"/>
        <v/>
      </c>
      <c r="BE150" s="183" t="str">
        <f ca="1">IF(AND($AD150=2,$BA150=1),'２個別表'!$BU150-('２個別表'!$BX150+'２個別表'!$CA150+'２個別表'!$CB150+'２個別表'!$CC150+'２個別表'!$CD150),"")</f>
        <v/>
      </c>
      <c r="BF150" s="183" t="str">
        <f ca="1">IF(AND($AD150=2,$BA150=1),'２個別表'!$CA150+'２個別表'!$CB150,"")</f>
        <v/>
      </c>
      <c r="BG150" s="365" t="str">
        <f ca="1">IF($BB150=1,IF(SUM('２個別表'!$BW150,'２個別表'!$CD150*0.5)&lt;='２個別表'!$BV150*0.5,"〇","×"),"")</f>
        <v/>
      </c>
      <c r="BH150" s="364">
        <f t="shared" ca="1" si="18"/>
        <v>0</v>
      </c>
      <c r="BI150" s="207" t="str">
        <f ca="1">IF($AD150=2,IF($AX150=1,IF('２個別表'!$AM150=23,"〇","×"),IF(OR('２個別表'!$AM150&lt;19,'２個別表'!$AM150&gt;23),"",IF($BH150&lt;='２個別表'!$BR150,"〇","×"))),"-")</f>
        <v>-</v>
      </c>
      <c r="BJ150" s="373" t="str">
        <f t="shared" ca="1" si="19"/>
        <v>-</v>
      </c>
      <c r="BK150" s="206">
        <f t="shared" ca="1" si="20"/>
        <v>0</v>
      </c>
      <c r="BL150" s="207" t="str">
        <f ca="1">IF($AD150=3,IF(1&lt;='２個別表'!$F150,IF('２個別表'!$U150=1,"〇","×"),""),"")</f>
        <v/>
      </c>
      <c r="BM150" s="185" t="str">
        <f ca="1">IF(AD150=3,IF(AND(OR('２個別表'!BD150="附帯施設",AND(1&lt;='２個別表'!AM150,'２個別表'!AM150&lt;=3)),'２個別表'!BK150&lt;&gt;"",'２個別表'!BL150&lt;&gt;""),1,IF(AND(OR('２個別表'!BD150="附帯施設",AND(1&lt;='２個別表'!AM150,'２個別表'!AM150&lt;=3)),OR('２個別表'!BK150="",'２個別表'!BL150="")),"×",0)),"")</f>
        <v/>
      </c>
      <c r="BN150" s="207" t="str">
        <f ca="1">IF($AD150=3,IF('２個別表'!$BV150&gt;=500000,"〇","×"),"")</f>
        <v/>
      </c>
      <c r="BO150" s="180" t="str">
        <f ca="1">IF(AD150=3,'２個別表'!BW150,"")</f>
        <v/>
      </c>
      <c r="BP150" s="180" t="str">
        <f ca="1">IF(AD150=3,IF(COUNTIF('２個別表'!$X$11:'２個別表'!X150,'２個別表'!X150)=1,BO150,SUMIF('２個別表'!$X$11:$X$239,'２個別表'!X150,$BO$11:$BO$239)),"")</f>
        <v/>
      </c>
      <c r="BQ150" s="189" t="str">
        <f t="shared" ca="1" si="36"/>
        <v/>
      </c>
      <c r="BR150" s="183" t="str">
        <f t="shared" ca="1" si="22"/>
        <v/>
      </c>
      <c r="BS150" s="427" t="str">
        <f ca="1">IF($AD150=3,'２個別表'!$BV150-('２個別表'!$BX150+'２個別表'!$CA150+'２個別表'!$CB150+'２個別表'!$CC150+'２個別表'!$CD150),"")</f>
        <v/>
      </c>
      <c r="BT150" s="430">
        <f t="shared" ca="1" si="37"/>
        <v>0</v>
      </c>
      <c r="BU150" s="424" t="str">
        <f t="shared" ca="1" si="23"/>
        <v/>
      </c>
    </row>
    <row r="151" spans="2:73" x14ac:dyDescent="0.15">
      <c r="B151" s="198">
        <f>'２個別表'!O151</f>
        <v>0</v>
      </c>
      <c r="C151" s="183" t="str">
        <f>'２個別表'!$P151</f>
        <v>石川県</v>
      </c>
      <c r="D151" s="183" t="str">
        <f ca="1">'２個別表'!$Q151</f>
        <v/>
      </c>
      <c r="E151" s="183" t="str">
        <f ca="1">'２個別表'!$R151</f>
        <v/>
      </c>
      <c r="F151" s="207" t="str">
        <f ca="1">'２個別表'!$U151</f>
        <v/>
      </c>
      <c r="G151" s="207" t="str">
        <f ca="1">IF($F151=1,IF(SUM(#REF!)=0,"×","〇"),"")</f>
        <v/>
      </c>
      <c r="H151" s="207" t="str">
        <f ca="1">IF('２個別表'!$U151=1,IF('２個別表'!$Y151=1,"〇","×"),IF(AND(2&lt;='２個別表'!$Y151,'２個別表'!$Y151&lt;=5),"〇","×"))</f>
        <v>×</v>
      </c>
      <c r="I151" s="207" t="str">
        <f t="shared" ca="1" si="33"/>
        <v>×</v>
      </c>
      <c r="J151" s="183" t="str">
        <f ca="1">'２個別表'!$X151</f>
        <v/>
      </c>
      <c r="K151" s="183">
        <f ca="1">'２個別表'!$AI151</f>
        <v>0</v>
      </c>
      <c r="L151" s="183" t="str">
        <f ca="1">IF('２個別表'!$AJ151=1,1,"")</f>
        <v/>
      </c>
      <c r="M151" s="183" t="str">
        <f ca="1">IF('２個別表'!$AJ151="","",IF('２個別表'!$AJ151=1,IF(OR('２個別表'!$AK151=1,'２個別表'!$AL151=1),"〇","×")))</f>
        <v/>
      </c>
      <c r="N151" s="180" t="str">
        <f ca="1">'２個別表'!AR151</f>
        <v/>
      </c>
      <c r="O151" s="196" t="str">
        <f ca="1">IF(1&lt;='２個別表'!$F151,IF(AND(1&lt;='２個別表'!$AM151,'２個別表'!$AM151&lt;=3),1,0),"")</f>
        <v/>
      </c>
      <c r="P151" s="207">
        <f ca="1">IF($O151=1,IF(AND('２個別表'!$BD151&lt;&gt;"",AND('２個別表'!$BG151&lt;&gt;1,'２個別表'!$BH151)),0,1),0)</f>
        <v>0</v>
      </c>
      <c r="Q151" s="196">
        <f ca="1">IF('２個別表'!$BD151&lt;&gt;"",1,0)</f>
        <v>0</v>
      </c>
      <c r="R151" s="196" t="str">
        <f ca="1">IF($Q151=1,IF('２個別表'!$BG151=1,1,0),"")</f>
        <v/>
      </c>
      <c r="S151" s="196" t="str">
        <f ca="1">IF($R151=1,IF('２個別表'!$BH151&lt;&gt;"","〇","×"),"")</f>
        <v/>
      </c>
      <c r="T151" s="196" t="str">
        <f t="shared" ca="1" si="2"/>
        <v/>
      </c>
      <c r="U151" s="340">
        <f ca="1">IF('２個別表'!$BF151&gt;0,'２個別表'!$BF151,0)</f>
        <v>0</v>
      </c>
      <c r="V151" s="196">
        <f ca="1">IF('２個別表'!$BH151&lt;&gt;"",1,0)</f>
        <v>0</v>
      </c>
      <c r="W151" s="182">
        <f ca="1">IF(AND($Q151=1,$V151=1),'２個別表'!$CD151,0)</f>
        <v>0</v>
      </c>
      <c r="X151" s="195">
        <f t="shared" ca="1" si="34"/>
        <v>0</v>
      </c>
      <c r="Y151" s="196" t="str">
        <f ca="1">IF(1&lt;='２個別表'!$F151,'２個別表'!$BT151,"")</f>
        <v/>
      </c>
      <c r="Z151" s="196">
        <f ca="1">IF(1&lt;='２個別表'!$F151,'２個別表'!$CE151,0)</f>
        <v>0</v>
      </c>
      <c r="AA151" s="196">
        <f ca="1">IF(OR(0&lt;'２個別表'!$BX151,0&lt;SUM('２個別表'!$CA151:$CB151)),1,0)</f>
        <v>1</v>
      </c>
      <c r="AB151" s="183">
        <f ca="1">IF(1&lt;='２個別表'!$F151,'２個別表'!$BV151,0)</f>
        <v>0</v>
      </c>
      <c r="AC151" s="183" t="str">
        <f ca="1">IF('２個別表'!$BV151&gt;0,IF(AND('２個別表'!$BT151=1,'２個別表'!$CE151="控除不可"),'２個別表'!$BV151,IF(AND('２個別表'!$BT151=1,'２個別表'!$CE151="80%控除対象"),ROUNDUP('２個別表'!$BV151*102/110,0),IF(AND('２個別表'!$BT151=1,'２個別表'!$CE151="全額控除"),ROUNDUP('２個別表'!$BV151*100/110,0),IF(OR('２個別表'!$BT151=2,'２個別表'!$BT151=3),'２個別表'!$BV151,'２個別表'!$BV151)))),"")</f>
        <v/>
      </c>
      <c r="AD151" s="197" t="str">
        <f ca="1">IF('２個別表'!$U151=1,3,IF(AND('２個別表'!$U151=2,AND(19&lt;='２個別表'!$AM151,'２個別表'!$AM151&lt;=23)),2,IF(AND('２個別表'!$U151=2,OR(AND(1&lt;='２個別表'!$AM151,'２個別表'!$AM151&lt;=18),AND(24&lt;='２個別表'!$AM151,'２個別表'!$AM151&lt;=25))),1,"判定不能")))</f>
        <v>判定不能</v>
      </c>
      <c r="AE151" s="206">
        <f t="shared" ca="1" si="4"/>
        <v>0</v>
      </c>
      <c r="AF151" s="180" t="str">
        <f t="shared" ca="1" si="5"/>
        <v/>
      </c>
      <c r="AG151" s="183" t="str">
        <f ca="1">IF(AND($AD151=1,$U151&gt;0,$V151=1),ROUNDDOWN($AC151*1/2-'２個別表'!$CD151*1/2,0),"")</f>
        <v/>
      </c>
      <c r="AH151" s="183" t="str">
        <f t="shared" ca="1" si="35"/>
        <v/>
      </c>
      <c r="AI151" s="208" t="str">
        <f ca="1">IF(AND($AD151=1,$Q151=1),IF($AB151&gt;0,'２個別表'!$BV151-'２個別表'!$BX151-'２個別表'!$CD151-'２個別表'!$CA151-'２個別表'!$CB151-'２個別表'!$CC151,0),"")</f>
        <v/>
      </c>
      <c r="AJ151" s="198">
        <f t="shared" ca="1" si="7"/>
        <v>0</v>
      </c>
      <c r="AK151" s="194" t="str">
        <f ca="1">IF($AD151=1,IF('２個別表'!$AO151=1,1,IF('２個別表'!AO151="","",)),"")</f>
        <v/>
      </c>
      <c r="AL151" s="183" t="str">
        <f ca="1">IF($AJ151=1,IF($AK151=1,'２個別表'!BS151,""),"")</f>
        <v/>
      </c>
      <c r="AM151" s="180" t="str">
        <f t="shared" ca="1" si="8"/>
        <v/>
      </c>
      <c r="AN151" s="199" t="str">
        <f ca="1">IF($AJ151=1,IF($AK151=1,ROUNDDOWN('２個別表'!$BV151-'２個別表'!$BX151-'２個別表'!$CA151-'２個別表'!$CB151-'２個別表'!$CC151-'２個別表'!$CD151,0),""),"")</f>
        <v/>
      </c>
      <c r="AO151" s="198">
        <f t="shared" ca="1" si="0"/>
        <v>0</v>
      </c>
      <c r="AP151" s="194">
        <f t="shared" ca="1" si="9"/>
        <v>0</v>
      </c>
      <c r="AQ151" s="194">
        <f t="shared" ca="1" si="10"/>
        <v>0</v>
      </c>
      <c r="AR151" s="189">
        <f ca="1">IF('２個別表'!$AA151=1,1,0)</f>
        <v>0</v>
      </c>
      <c r="AS151" s="180" t="str">
        <f t="shared" ca="1" si="11"/>
        <v/>
      </c>
      <c r="AT151" s="180" t="str">
        <f t="shared" ca="1" si="12"/>
        <v/>
      </c>
      <c r="AU151" s="208" t="str">
        <f ca="1">IF($AD151=1,IF($AQ151=1,ROUNDDOWN('２個別表'!$BV151-'２個別表'!$BX151-'２個別表'!$CA151-'２個別表'!$CB151-'２個別表'!$CC151-'２個別表'!$CD151,0),""),"")</f>
        <v/>
      </c>
      <c r="AV151" s="350">
        <f t="shared" ca="1" si="13"/>
        <v>0</v>
      </c>
      <c r="AW151" s="360" t="str">
        <f t="shared" ca="1" si="14"/>
        <v>-</v>
      </c>
      <c r="AX151" s="206">
        <f ca="1">IF($AD151=2,IF('２個別表'!$BQ151=1,1,0),0)</f>
        <v>0</v>
      </c>
      <c r="AY151" s="189" t="str">
        <f t="shared" ca="1" si="15"/>
        <v/>
      </c>
      <c r="AZ151" s="368" t="str">
        <f ca="1">IF(AND($AD151=2,$AX151=1),'２個別表'!$BV151-('２個別表'!$BX151+'２個別表'!$CA151+'２個別表'!$CB151+'２個別表'!$CC151+'２個別表'!$CD151),"")</f>
        <v/>
      </c>
      <c r="BA151" s="206">
        <f ca="1">IF($AD151=2,IF('２個別表'!$BQ151&lt;&gt;1,1,0),0)</f>
        <v>0</v>
      </c>
      <c r="BB151" s="363">
        <f t="shared" ca="1" si="16"/>
        <v>0</v>
      </c>
      <c r="BC151" s="183" t="str">
        <f ca="1">IF(AND($AD151=2,$BA151=1),'２個別表'!$BR151,"")</f>
        <v/>
      </c>
      <c r="BD151" s="183" t="str">
        <f t="shared" ca="1" si="17"/>
        <v/>
      </c>
      <c r="BE151" s="183" t="str">
        <f ca="1">IF(AND($AD151=2,$BA151=1),'２個別表'!$BU151-('２個別表'!$BX151+'２個別表'!$CA151+'２個別表'!$CB151+'２個別表'!$CC151+'２個別表'!$CD151),"")</f>
        <v/>
      </c>
      <c r="BF151" s="183" t="str">
        <f ca="1">IF(AND($AD151=2,$BA151=1),'２個別表'!$CA151+'２個別表'!$CB151,"")</f>
        <v/>
      </c>
      <c r="BG151" s="365" t="str">
        <f ca="1">IF($BB151=1,IF(SUM('２個別表'!$BW151,'２個別表'!$CD151*0.5)&lt;='２個別表'!$BV151*0.5,"〇","×"),"")</f>
        <v/>
      </c>
      <c r="BH151" s="364">
        <f t="shared" ca="1" si="18"/>
        <v>0</v>
      </c>
      <c r="BI151" s="207" t="str">
        <f ca="1">IF($AD151=2,IF($AX151=1,IF('２個別表'!$AM151=23,"〇","×"),IF(OR('２個別表'!$AM151&lt;19,'２個別表'!$AM151&gt;23),"",IF($BH151&lt;='２個別表'!$BR151,"〇","×"))),"-")</f>
        <v>-</v>
      </c>
      <c r="BJ151" s="373" t="str">
        <f t="shared" ca="1" si="19"/>
        <v>-</v>
      </c>
      <c r="BK151" s="206">
        <f t="shared" ca="1" si="20"/>
        <v>0</v>
      </c>
      <c r="BL151" s="207" t="str">
        <f ca="1">IF($AD151=3,IF(1&lt;='２個別表'!$F151,IF('２個別表'!$U151=1,"〇","×"),""),"")</f>
        <v/>
      </c>
      <c r="BM151" s="185" t="str">
        <f ca="1">IF(AD151=3,IF(AND(OR('２個別表'!BD151="附帯施設",AND(1&lt;='２個別表'!AM151,'２個別表'!AM151&lt;=3)),'２個別表'!BK151&lt;&gt;"",'２個別表'!BL151&lt;&gt;""),1,IF(AND(OR('２個別表'!BD151="附帯施設",AND(1&lt;='２個別表'!AM151,'２個別表'!AM151&lt;=3)),OR('２個別表'!BK151="",'２個別表'!BL151="")),"×",0)),"")</f>
        <v/>
      </c>
      <c r="BN151" s="207" t="str">
        <f ca="1">IF($AD151=3,IF('２個別表'!$BV151&gt;=500000,"〇","×"),"")</f>
        <v/>
      </c>
      <c r="BO151" s="180" t="str">
        <f ca="1">IF(AD151=3,'２個別表'!BW151,"")</f>
        <v/>
      </c>
      <c r="BP151" s="180" t="str">
        <f ca="1">IF(AD151=3,IF(COUNTIF('２個別表'!$X$11:'２個別表'!X151,'２個別表'!X151)=1,BO151,SUMIF('２個別表'!$X$11:$X$239,'２個別表'!X151,$BO$11:$BO$239)),"")</f>
        <v/>
      </c>
      <c r="BQ151" s="189" t="str">
        <f t="shared" ca="1" si="36"/>
        <v/>
      </c>
      <c r="BR151" s="183" t="str">
        <f t="shared" ca="1" si="22"/>
        <v/>
      </c>
      <c r="BS151" s="427" t="str">
        <f ca="1">IF($AD151=3,'２個別表'!$BV151-('２個別表'!$BX151+'２個別表'!$CA151+'２個別表'!$CB151+'２個別表'!$CC151+'２個別表'!$CD151),"")</f>
        <v/>
      </c>
      <c r="BT151" s="430">
        <f t="shared" ca="1" si="37"/>
        <v>0</v>
      </c>
      <c r="BU151" s="424" t="str">
        <f t="shared" ca="1" si="23"/>
        <v/>
      </c>
    </row>
    <row r="152" spans="2:73" x14ac:dyDescent="0.15">
      <c r="B152" s="198">
        <f>'２個別表'!O152</f>
        <v>0</v>
      </c>
      <c r="C152" s="183" t="str">
        <f>'２個別表'!$P152</f>
        <v>石川県</v>
      </c>
      <c r="D152" s="183" t="str">
        <f ca="1">'２個別表'!$Q152</f>
        <v/>
      </c>
      <c r="E152" s="183" t="str">
        <f ca="1">'２個別表'!$R152</f>
        <v/>
      </c>
      <c r="F152" s="207" t="str">
        <f ca="1">'２個別表'!$U152</f>
        <v/>
      </c>
      <c r="G152" s="207" t="str">
        <f ca="1">IF($F152=1,IF(SUM(#REF!)=0,"×","〇"),"")</f>
        <v/>
      </c>
      <c r="H152" s="207" t="str">
        <f ca="1">IF('２個別表'!$U152=1,IF('２個別表'!$Y152=1,"〇","×"),IF(AND(2&lt;='２個別表'!$Y152,'２個別表'!$Y152&lt;=5),"〇","×"))</f>
        <v>×</v>
      </c>
      <c r="I152" s="207" t="str">
        <f t="shared" ca="1" si="33"/>
        <v>×</v>
      </c>
      <c r="J152" s="183" t="str">
        <f ca="1">'２個別表'!$X152</f>
        <v/>
      </c>
      <c r="K152" s="183">
        <f ca="1">'２個別表'!$AI152</f>
        <v>0</v>
      </c>
      <c r="L152" s="183" t="str">
        <f ca="1">IF('２個別表'!$AJ152=1,1,"")</f>
        <v/>
      </c>
      <c r="M152" s="183" t="str">
        <f ca="1">IF('２個別表'!$AJ152="","",IF('２個別表'!$AJ152=1,IF(OR('２個別表'!$AK152=1,'２個別表'!$AL152=1),"〇","×")))</f>
        <v/>
      </c>
      <c r="N152" s="180" t="str">
        <f ca="1">'２個別表'!AR152</f>
        <v/>
      </c>
      <c r="O152" s="196" t="str">
        <f ca="1">IF(1&lt;='２個別表'!$F152,IF(AND(1&lt;='２個別表'!$AM152,'２個別表'!$AM152&lt;=3),1,0),"")</f>
        <v/>
      </c>
      <c r="P152" s="207">
        <f ca="1">IF($O152=1,IF(AND('２個別表'!$BD152&lt;&gt;"",AND('２個別表'!$BG152&lt;&gt;1,'２個別表'!$BH152)),0,1),0)</f>
        <v>0</v>
      </c>
      <c r="Q152" s="196">
        <f ca="1">IF('２個別表'!$BD152&lt;&gt;"",1,0)</f>
        <v>0</v>
      </c>
      <c r="R152" s="196" t="str">
        <f ca="1">IF($Q152=1,IF('２個別表'!$BG152=1,1,0),"")</f>
        <v/>
      </c>
      <c r="S152" s="196" t="str">
        <f ca="1">IF($R152=1,IF('２個別表'!$BH152&lt;&gt;"","〇","×"),"")</f>
        <v/>
      </c>
      <c r="T152" s="196" t="str">
        <f t="shared" ca="1" si="2"/>
        <v/>
      </c>
      <c r="U152" s="340">
        <f ca="1">IF('２個別表'!$BF152&gt;0,'２個別表'!$BF152,0)</f>
        <v>0</v>
      </c>
      <c r="V152" s="196">
        <f ca="1">IF('２個別表'!$BH152&lt;&gt;"",1,0)</f>
        <v>0</v>
      </c>
      <c r="W152" s="182">
        <f ca="1">IF(AND($Q152=1,$V152=1),'２個別表'!$CD152,0)</f>
        <v>0</v>
      </c>
      <c r="X152" s="195">
        <f t="shared" ca="1" si="34"/>
        <v>0</v>
      </c>
      <c r="Y152" s="196" t="str">
        <f ca="1">IF(1&lt;='２個別表'!$F152,'２個別表'!$BT152,"")</f>
        <v/>
      </c>
      <c r="Z152" s="196">
        <f ca="1">IF(1&lt;='２個別表'!$F152,'２個別表'!$CE152,0)</f>
        <v>0</v>
      </c>
      <c r="AA152" s="196">
        <f ca="1">IF(OR(0&lt;'２個別表'!$BX152,0&lt;SUM('２個別表'!$CA152:$CB152)),1,0)</f>
        <v>1</v>
      </c>
      <c r="AB152" s="183">
        <f ca="1">IF(1&lt;='２個別表'!$F152,'２個別表'!$BV152,0)</f>
        <v>0</v>
      </c>
      <c r="AC152" s="183" t="str">
        <f ca="1">IF('２個別表'!$BV152&gt;0,IF(AND('２個別表'!$BT152=1,'２個別表'!$CE152="控除不可"),'２個別表'!$BV152,IF(AND('２個別表'!$BT152=1,'２個別表'!$CE152="80%控除対象"),ROUNDUP('２個別表'!$BV152*102/110,0),IF(AND('２個別表'!$BT152=1,'２個別表'!$CE152="全額控除"),ROUNDUP('２個別表'!$BV152*100/110,0),IF(OR('２個別表'!$BT152=2,'２個別表'!$BT152=3),'２個別表'!$BV152,'２個別表'!$BV152)))),"")</f>
        <v/>
      </c>
      <c r="AD152" s="197" t="str">
        <f ca="1">IF('２個別表'!$U152=1,3,IF(AND('２個別表'!$U152=2,AND(19&lt;='２個別表'!$AM152,'２個別表'!$AM152&lt;=23)),2,IF(AND('２個別表'!$U152=2,OR(AND(1&lt;='２個別表'!$AM152,'２個別表'!$AM152&lt;=18),AND(24&lt;='２個別表'!$AM152,'２個別表'!$AM152&lt;=25))),1,"判定不能")))</f>
        <v>判定不能</v>
      </c>
      <c r="AE152" s="206">
        <f t="shared" ca="1" si="4"/>
        <v>0</v>
      </c>
      <c r="AF152" s="180" t="str">
        <f t="shared" ca="1" si="5"/>
        <v/>
      </c>
      <c r="AG152" s="183" t="str">
        <f ca="1">IF(AND($AD152=1,$U152&gt;0,$V152=1),ROUNDDOWN($AC152*1/2-'２個別表'!$CD152*1/2,0),"")</f>
        <v/>
      </c>
      <c r="AH152" s="183" t="str">
        <f t="shared" ca="1" si="35"/>
        <v/>
      </c>
      <c r="AI152" s="208" t="str">
        <f ca="1">IF(AND($AD152=1,$Q152=1),IF($AB152&gt;0,'２個別表'!$BV152-'２個別表'!$BX152-'２個別表'!$CD152-'２個別表'!$CA152-'２個別表'!$CB152-'２個別表'!$CC152,0),"")</f>
        <v/>
      </c>
      <c r="AJ152" s="198">
        <f t="shared" ca="1" si="7"/>
        <v>0</v>
      </c>
      <c r="AK152" s="194" t="str">
        <f ca="1">IF($AD152=1,IF('２個別表'!$AO152=1,1,IF('２個別表'!AO152="","",)),"")</f>
        <v/>
      </c>
      <c r="AL152" s="183" t="str">
        <f ca="1">IF($AJ152=1,IF($AK152=1,'２個別表'!BS152,""),"")</f>
        <v/>
      </c>
      <c r="AM152" s="180" t="str">
        <f t="shared" ca="1" si="8"/>
        <v/>
      </c>
      <c r="AN152" s="199" t="str">
        <f ca="1">IF($AJ152=1,IF($AK152=1,ROUNDDOWN('２個別表'!$BV152-'２個別表'!$BX152-'２個別表'!$CA152-'２個別表'!$CB152-'２個別表'!$CC152-'２個別表'!$CD152,0),""),"")</f>
        <v/>
      </c>
      <c r="AO152" s="198">
        <f t="shared" ca="1" si="0"/>
        <v>0</v>
      </c>
      <c r="AP152" s="194">
        <f t="shared" ca="1" si="9"/>
        <v>0</v>
      </c>
      <c r="AQ152" s="194">
        <f t="shared" ca="1" si="10"/>
        <v>0</v>
      </c>
      <c r="AR152" s="189">
        <f ca="1">IF('２個別表'!$AA152=1,1,0)</f>
        <v>0</v>
      </c>
      <c r="AS152" s="180" t="str">
        <f t="shared" ca="1" si="11"/>
        <v/>
      </c>
      <c r="AT152" s="180" t="str">
        <f t="shared" ca="1" si="12"/>
        <v/>
      </c>
      <c r="AU152" s="208" t="str">
        <f ca="1">IF($AD152=1,IF($AQ152=1,ROUNDDOWN('２個別表'!$BV152-'２個別表'!$BX152-'２個別表'!$CA152-'２個別表'!$CB152-'２個別表'!$CC152-'２個別表'!$CD152,0),""),"")</f>
        <v/>
      </c>
      <c r="AV152" s="350">
        <f t="shared" ca="1" si="13"/>
        <v>0</v>
      </c>
      <c r="AW152" s="360" t="str">
        <f t="shared" ca="1" si="14"/>
        <v>-</v>
      </c>
      <c r="AX152" s="206">
        <f ca="1">IF($AD152=2,IF('２個別表'!$BQ152=1,1,0),0)</f>
        <v>0</v>
      </c>
      <c r="AY152" s="189" t="str">
        <f t="shared" ca="1" si="15"/>
        <v/>
      </c>
      <c r="AZ152" s="368" t="str">
        <f ca="1">IF(AND($AD152=2,$AX152=1),'２個別表'!$BV152-('２個別表'!$BX152+'２個別表'!$CA152+'２個別表'!$CB152+'２個別表'!$CC152+'２個別表'!$CD152),"")</f>
        <v/>
      </c>
      <c r="BA152" s="206">
        <f ca="1">IF($AD152=2,IF('２個別表'!$BQ152&lt;&gt;1,1,0),0)</f>
        <v>0</v>
      </c>
      <c r="BB152" s="363">
        <f t="shared" ca="1" si="16"/>
        <v>0</v>
      </c>
      <c r="BC152" s="183" t="str">
        <f ca="1">IF(AND($AD152=2,$BA152=1),'２個別表'!$BR152,"")</f>
        <v/>
      </c>
      <c r="BD152" s="183" t="str">
        <f t="shared" ca="1" si="17"/>
        <v/>
      </c>
      <c r="BE152" s="183" t="str">
        <f ca="1">IF(AND($AD152=2,$BA152=1),'２個別表'!$BU152-('２個別表'!$BX152+'２個別表'!$CA152+'２個別表'!$CB152+'２個別表'!$CC152+'２個別表'!$CD152),"")</f>
        <v/>
      </c>
      <c r="BF152" s="183" t="str">
        <f ca="1">IF(AND($AD152=2,$BA152=1),'２個別表'!$CA152+'２個別表'!$CB152,"")</f>
        <v/>
      </c>
      <c r="BG152" s="365" t="str">
        <f ca="1">IF($BB152=1,IF(SUM('２個別表'!$BW152,'２個別表'!$CD152*0.5)&lt;='２個別表'!$BV152*0.5,"〇","×"),"")</f>
        <v/>
      </c>
      <c r="BH152" s="364">
        <f t="shared" ca="1" si="18"/>
        <v>0</v>
      </c>
      <c r="BI152" s="207" t="str">
        <f ca="1">IF($AD152=2,IF($AX152=1,IF('２個別表'!$AM152=23,"〇","×"),IF(OR('２個別表'!$AM152&lt;19,'２個別表'!$AM152&gt;23),"",IF($BH152&lt;='２個別表'!$BR152,"〇","×"))),"-")</f>
        <v>-</v>
      </c>
      <c r="BJ152" s="373" t="str">
        <f t="shared" ca="1" si="19"/>
        <v>-</v>
      </c>
      <c r="BK152" s="206">
        <f t="shared" ca="1" si="20"/>
        <v>0</v>
      </c>
      <c r="BL152" s="207" t="str">
        <f ca="1">IF($AD152=3,IF(1&lt;='２個別表'!$F152,IF('２個別表'!$U152=1,"〇","×"),""),"")</f>
        <v/>
      </c>
      <c r="BM152" s="185" t="str">
        <f ca="1">IF(AD152=3,IF(AND(OR('２個別表'!BD152="附帯施設",AND(1&lt;='２個別表'!AM152,'２個別表'!AM152&lt;=3)),'２個別表'!BK152&lt;&gt;"",'２個別表'!BL152&lt;&gt;""),1,IF(AND(OR('２個別表'!BD152="附帯施設",AND(1&lt;='２個別表'!AM152,'２個別表'!AM152&lt;=3)),OR('２個別表'!BK152="",'２個別表'!BL152="")),"×",0)),"")</f>
        <v/>
      </c>
      <c r="BN152" s="207" t="str">
        <f ca="1">IF($AD152=3,IF('２個別表'!$BV152&gt;=500000,"〇","×"),"")</f>
        <v/>
      </c>
      <c r="BO152" s="180" t="str">
        <f ca="1">IF(AD152=3,'２個別表'!BW152,"")</f>
        <v/>
      </c>
      <c r="BP152" s="180" t="str">
        <f ca="1">IF(AD152=3,IF(COUNTIF('２個別表'!$X$11:'２個別表'!X152,'２個別表'!X152)=1,BO152,SUMIF('２個別表'!$X$11:$X$239,'２個別表'!X152,$BO$11:$BO$239)),"")</f>
        <v/>
      </c>
      <c r="BQ152" s="189" t="str">
        <f t="shared" ca="1" si="36"/>
        <v/>
      </c>
      <c r="BR152" s="183" t="str">
        <f t="shared" ca="1" si="22"/>
        <v/>
      </c>
      <c r="BS152" s="427" t="str">
        <f ca="1">IF($AD152=3,'２個別表'!$BV152-('２個別表'!$BX152+'２個別表'!$CA152+'２個別表'!$CB152+'２個別表'!$CC152+'２個別表'!$CD152),"")</f>
        <v/>
      </c>
      <c r="BT152" s="430">
        <f t="shared" ca="1" si="37"/>
        <v>0</v>
      </c>
      <c r="BU152" s="424" t="str">
        <f t="shared" ca="1" si="23"/>
        <v/>
      </c>
    </row>
    <row r="153" spans="2:73" x14ac:dyDescent="0.15">
      <c r="B153" s="198">
        <f>'２個別表'!O153</f>
        <v>0</v>
      </c>
      <c r="C153" s="183" t="str">
        <f>'２個別表'!$P153</f>
        <v>石川県</v>
      </c>
      <c r="D153" s="183" t="str">
        <f ca="1">'２個別表'!$Q153</f>
        <v/>
      </c>
      <c r="E153" s="183" t="str">
        <f ca="1">'２個別表'!$R153</f>
        <v/>
      </c>
      <c r="F153" s="207" t="str">
        <f ca="1">'２個別表'!$U153</f>
        <v/>
      </c>
      <c r="G153" s="207" t="str">
        <f ca="1">IF($F153=1,IF(SUM(#REF!)=0,"×","〇"),"")</f>
        <v/>
      </c>
      <c r="H153" s="207" t="str">
        <f ca="1">IF('２個別表'!$U153=1,IF('２個別表'!$Y153=1,"〇","×"),IF(AND(2&lt;='２個別表'!$Y153,'２個別表'!$Y153&lt;=5),"〇","×"))</f>
        <v>×</v>
      </c>
      <c r="I153" s="207" t="str">
        <f t="shared" ca="1" si="33"/>
        <v>×</v>
      </c>
      <c r="J153" s="183" t="str">
        <f ca="1">'２個別表'!$X153</f>
        <v/>
      </c>
      <c r="K153" s="183">
        <f ca="1">'２個別表'!$AI153</f>
        <v>0</v>
      </c>
      <c r="L153" s="183" t="str">
        <f ca="1">IF('２個別表'!$AJ153=1,1,"")</f>
        <v/>
      </c>
      <c r="M153" s="183" t="str">
        <f ca="1">IF('２個別表'!$AJ153="","",IF('２個別表'!$AJ153=1,IF(OR('２個別表'!$AK153=1,'２個別表'!$AL153=1),"〇","×")))</f>
        <v/>
      </c>
      <c r="N153" s="180" t="str">
        <f ca="1">'２個別表'!AR153</f>
        <v/>
      </c>
      <c r="O153" s="196" t="str">
        <f ca="1">IF(1&lt;='２個別表'!$F153,IF(AND(1&lt;='２個別表'!$AM153,'２個別表'!$AM153&lt;=3),1,0),"")</f>
        <v/>
      </c>
      <c r="P153" s="207">
        <f ca="1">IF($O153=1,IF(AND('２個別表'!$BD153&lt;&gt;"",AND('２個別表'!$BG153&lt;&gt;1,'２個別表'!$BH153)),0,1),0)</f>
        <v>0</v>
      </c>
      <c r="Q153" s="196">
        <f ca="1">IF('２個別表'!$BD153&lt;&gt;"",1,0)</f>
        <v>0</v>
      </c>
      <c r="R153" s="196" t="str">
        <f ca="1">IF($Q153=1,IF('２個別表'!$BG153=1,1,0),"")</f>
        <v/>
      </c>
      <c r="S153" s="196" t="str">
        <f ca="1">IF($R153=1,IF('２個別表'!$BH153&lt;&gt;"","〇","×"),"")</f>
        <v/>
      </c>
      <c r="T153" s="196" t="str">
        <f t="shared" ca="1" si="2"/>
        <v/>
      </c>
      <c r="U153" s="340">
        <f ca="1">IF('２個別表'!$BF153&gt;0,'２個別表'!$BF153,0)</f>
        <v>0</v>
      </c>
      <c r="V153" s="196">
        <f ca="1">IF('２個別表'!$BH153&lt;&gt;"",1,0)</f>
        <v>0</v>
      </c>
      <c r="W153" s="182">
        <f ca="1">IF(AND($Q153=1,$V153=1),'２個別表'!$CD153,0)</f>
        <v>0</v>
      </c>
      <c r="X153" s="195">
        <f t="shared" ca="1" si="34"/>
        <v>0</v>
      </c>
      <c r="Y153" s="196" t="str">
        <f ca="1">IF(1&lt;='２個別表'!$F153,'２個別表'!$BT153,"")</f>
        <v/>
      </c>
      <c r="Z153" s="196">
        <f ca="1">IF(1&lt;='２個別表'!$F153,'２個別表'!$CE153,0)</f>
        <v>0</v>
      </c>
      <c r="AA153" s="196">
        <f ca="1">IF(OR(0&lt;'２個別表'!$BX153,0&lt;SUM('２個別表'!$CA153:$CB153)),1,0)</f>
        <v>1</v>
      </c>
      <c r="AB153" s="183">
        <f ca="1">IF(1&lt;='２個別表'!$F153,'２個別表'!$BV153,0)</f>
        <v>0</v>
      </c>
      <c r="AC153" s="183" t="str">
        <f ca="1">IF('２個別表'!$BV153&gt;0,IF(AND('２個別表'!$BT153=1,'２個別表'!$CE153="控除不可"),'２個別表'!$BV153,IF(AND('２個別表'!$BT153=1,'２個別表'!$CE153="80%控除対象"),ROUNDUP('２個別表'!$BV153*102/110,0),IF(AND('２個別表'!$BT153=1,'２個別表'!$CE153="全額控除"),ROUNDUP('２個別表'!$BV153*100/110,0),IF(OR('２個別表'!$BT153=2,'２個別表'!$BT153=3),'２個別表'!$BV153,'２個別表'!$BV153)))),"")</f>
        <v/>
      </c>
      <c r="AD153" s="197" t="str">
        <f ca="1">IF('２個別表'!$U153=1,3,IF(AND('２個別表'!$U153=2,AND(19&lt;='２個別表'!$AM153,'２個別表'!$AM153&lt;=23)),2,IF(AND('２個別表'!$U153=2,OR(AND(1&lt;='２個別表'!$AM153,'２個別表'!$AM153&lt;=18),AND(24&lt;='２個別表'!$AM153,'２個別表'!$AM153&lt;=25))),1,"判定不能")))</f>
        <v>判定不能</v>
      </c>
      <c r="AE153" s="206">
        <f t="shared" ca="1" si="4"/>
        <v>0</v>
      </c>
      <c r="AF153" s="180" t="str">
        <f t="shared" ca="1" si="5"/>
        <v/>
      </c>
      <c r="AG153" s="183" t="str">
        <f ca="1">IF(AND($AD153=1,$U153&gt;0,$V153=1),ROUNDDOWN($AC153*1/2-'２個別表'!$CD153*1/2,0),"")</f>
        <v/>
      </c>
      <c r="AH153" s="183" t="str">
        <f t="shared" ca="1" si="35"/>
        <v/>
      </c>
      <c r="AI153" s="208" t="str">
        <f ca="1">IF(AND($AD153=1,$Q153=1),IF($AB153&gt;0,'２個別表'!$BV153-'２個別表'!$BX153-'２個別表'!$CD153-'２個別表'!$CA153-'２個別表'!$CB153-'２個別表'!$CC153,0),"")</f>
        <v/>
      </c>
      <c r="AJ153" s="198">
        <f t="shared" ca="1" si="7"/>
        <v>0</v>
      </c>
      <c r="AK153" s="194" t="str">
        <f ca="1">IF($AD153=1,IF('２個別表'!$AO153=1,1,IF('２個別表'!AO153="","",)),"")</f>
        <v/>
      </c>
      <c r="AL153" s="183" t="str">
        <f ca="1">IF($AJ153=1,IF($AK153=1,'２個別表'!BS153,""),"")</f>
        <v/>
      </c>
      <c r="AM153" s="180" t="str">
        <f t="shared" ca="1" si="8"/>
        <v/>
      </c>
      <c r="AN153" s="199" t="str">
        <f ca="1">IF($AJ153=1,IF($AK153=1,ROUNDDOWN('２個別表'!$BV153-'２個別表'!$BX153-'２個別表'!$CA153-'２個別表'!$CB153-'２個別表'!$CC153-'２個別表'!$CD153,0),""),"")</f>
        <v/>
      </c>
      <c r="AO153" s="198">
        <f t="shared" ca="1" si="0"/>
        <v>0</v>
      </c>
      <c r="AP153" s="194">
        <f t="shared" ca="1" si="9"/>
        <v>0</v>
      </c>
      <c r="AQ153" s="194">
        <f t="shared" ca="1" si="10"/>
        <v>0</v>
      </c>
      <c r="AR153" s="189">
        <f ca="1">IF('２個別表'!$AA153=1,1,0)</f>
        <v>0</v>
      </c>
      <c r="AS153" s="180" t="str">
        <f t="shared" ca="1" si="11"/>
        <v/>
      </c>
      <c r="AT153" s="180" t="str">
        <f t="shared" ca="1" si="12"/>
        <v/>
      </c>
      <c r="AU153" s="208" t="str">
        <f ca="1">IF($AD153=1,IF($AQ153=1,ROUNDDOWN('２個別表'!$BV153-'２個別表'!$BX153-'２個別表'!$CA153-'２個別表'!$CB153-'２個別表'!$CC153-'２個別表'!$CD153,0),""),"")</f>
        <v/>
      </c>
      <c r="AV153" s="350">
        <f t="shared" ca="1" si="13"/>
        <v>0</v>
      </c>
      <c r="AW153" s="360" t="str">
        <f t="shared" ca="1" si="14"/>
        <v>-</v>
      </c>
      <c r="AX153" s="206">
        <f ca="1">IF($AD153=2,IF('２個別表'!$BQ153=1,1,0),0)</f>
        <v>0</v>
      </c>
      <c r="AY153" s="189" t="str">
        <f t="shared" ca="1" si="15"/>
        <v/>
      </c>
      <c r="AZ153" s="368" t="str">
        <f ca="1">IF(AND($AD153=2,$AX153=1),'２個別表'!$BV153-('２個別表'!$BX153+'２個別表'!$CA153+'２個別表'!$CB153+'２個別表'!$CC153+'２個別表'!$CD153),"")</f>
        <v/>
      </c>
      <c r="BA153" s="206">
        <f ca="1">IF($AD153=2,IF('２個別表'!$BQ153&lt;&gt;1,1,0),0)</f>
        <v>0</v>
      </c>
      <c r="BB153" s="363">
        <f t="shared" ca="1" si="16"/>
        <v>0</v>
      </c>
      <c r="BC153" s="183" t="str">
        <f ca="1">IF(AND($AD153=2,$BA153=1),'２個別表'!$BR153,"")</f>
        <v/>
      </c>
      <c r="BD153" s="183" t="str">
        <f t="shared" ca="1" si="17"/>
        <v/>
      </c>
      <c r="BE153" s="183" t="str">
        <f ca="1">IF(AND($AD153=2,$BA153=1),'２個別表'!$BU153-('２個別表'!$BX153+'２個別表'!$CA153+'２個別表'!$CB153+'２個別表'!$CC153+'２個別表'!$CD153),"")</f>
        <v/>
      </c>
      <c r="BF153" s="183" t="str">
        <f ca="1">IF(AND($AD153=2,$BA153=1),'２個別表'!$CA153+'２個別表'!$CB153,"")</f>
        <v/>
      </c>
      <c r="BG153" s="365" t="str">
        <f ca="1">IF($BB153=1,IF(SUM('２個別表'!$BW153,'２個別表'!$CD153*0.5)&lt;='２個別表'!$BV153*0.5,"〇","×"),"")</f>
        <v/>
      </c>
      <c r="BH153" s="364">
        <f t="shared" ca="1" si="18"/>
        <v>0</v>
      </c>
      <c r="BI153" s="207" t="str">
        <f ca="1">IF($AD153=2,IF($AX153=1,IF('２個別表'!$AM153=23,"〇","×"),IF(OR('２個別表'!$AM153&lt;19,'２個別表'!$AM153&gt;23),"",IF($BH153&lt;='２個別表'!$BR153,"〇","×"))),"-")</f>
        <v>-</v>
      </c>
      <c r="BJ153" s="373" t="str">
        <f t="shared" ca="1" si="19"/>
        <v>-</v>
      </c>
      <c r="BK153" s="206">
        <f t="shared" ca="1" si="20"/>
        <v>0</v>
      </c>
      <c r="BL153" s="207" t="str">
        <f ca="1">IF($AD153=3,IF(1&lt;='２個別表'!$F153,IF('２個別表'!$U153=1,"〇","×"),""),"")</f>
        <v/>
      </c>
      <c r="BM153" s="185" t="str">
        <f ca="1">IF(AD153=3,IF(AND(OR('２個別表'!BD153="附帯施設",AND(1&lt;='２個別表'!AM153,'２個別表'!AM153&lt;=3)),'２個別表'!BK153&lt;&gt;"",'２個別表'!BL153&lt;&gt;""),1,IF(AND(OR('２個別表'!BD153="附帯施設",AND(1&lt;='２個別表'!AM153,'２個別表'!AM153&lt;=3)),OR('２個別表'!BK153="",'２個別表'!BL153="")),"×",0)),"")</f>
        <v/>
      </c>
      <c r="BN153" s="207" t="str">
        <f ca="1">IF($AD153=3,IF('２個別表'!$BV153&gt;=500000,"〇","×"),"")</f>
        <v/>
      </c>
      <c r="BO153" s="180" t="str">
        <f ca="1">IF(AD153=3,'２個別表'!BW153,"")</f>
        <v/>
      </c>
      <c r="BP153" s="180" t="str">
        <f ca="1">IF(AD153=3,IF(COUNTIF('２個別表'!$X$11:'２個別表'!X153,'２個別表'!X153)=1,BO153,SUMIF('２個別表'!$X$11:$X$239,'２個別表'!X153,$BO$11:$BO$239)),"")</f>
        <v/>
      </c>
      <c r="BQ153" s="189" t="str">
        <f t="shared" ca="1" si="36"/>
        <v/>
      </c>
      <c r="BR153" s="183" t="str">
        <f t="shared" ca="1" si="22"/>
        <v/>
      </c>
      <c r="BS153" s="427" t="str">
        <f ca="1">IF($AD153=3,'２個別表'!$BV153-('２個別表'!$BX153+'２個別表'!$CA153+'２個別表'!$CB153+'２個別表'!$CC153+'２個別表'!$CD153),"")</f>
        <v/>
      </c>
      <c r="BT153" s="430">
        <f t="shared" ca="1" si="37"/>
        <v>0</v>
      </c>
      <c r="BU153" s="424" t="str">
        <f t="shared" ca="1" si="23"/>
        <v/>
      </c>
    </row>
    <row r="154" spans="2:73" x14ac:dyDescent="0.15">
      <c r="B154" s="198">
        <f>'２個別表'!O154</f>
        <v>0</v>
      </c>
      <c r="C154" s="183" t="str">
        <f>'２個別表'!$P154</f>
        <v>石川県</v>
      </c>
      <c r="D154" s="183" t="str">
        <f ca="1">'２個別表'!$Q154</f>
        <v/>
      </c>
      <c r="E154" s="183" t="str">
        <f ca="1">'２個別表'!$R154</f>
        <v/>
      </c>
      <c r="F154" s="207" t="str">
        <f ca="1">'２個別表'!$U154</f>
        <v/>
      </c>
      <c r="G154" s="207" t="str">
        <f ca="1">IF($F154=1,IF(SUM(#REF!)=0,"×","〇"),"")</f>
        <v/>
      </c>
      <c r="H154" s="207" t="str">
        <f ca="1">IF('２個別表'!$U154=1,IF('２個別表'!$Y154=1,"〇","×"),IF(AND(2&lt;='２個別表'!$Y154,'２個別表'!$Y154&lt;=5),"〇","×"))</f>
        <v>×</v>
      </c>
      <c r="I154" s="207" t="str">
        <f t="shared" ca="1" si="33"/>
        <v>×</v>
      </c>
      <c r="J154" s="183" t="str">
        <f ca="1">'２個別表'!$X154</f>
        <v/>
      </c>
      <c r="K154" s="183">
        <f ca="1">'２個別表'!$AI154</f>
        <v>0</v>
      </c>
      <c r="L154" s="183" t="str">
        <f ca="1">IF('２個別表'!$AJ154=1,1,"")</f>
        <v/>
      </c>
      <c r="M154" s="183" t="str">
        <f ca="1">IF('２個別表'!$AJ154="","",IF('２個別表'!$AJ154=1,IF(OR('２個別表'!$AK154=1,'２個別表'!$AL154=1),"〇","×")))</f>
        <v/>
      </c>
      <c r="N154" s="180" t="str">
        <f ca="1">'２個別表'!AR154</f>
        <v/>
      </c>
      <c r="O154" s="196" t="str">
        <f ca="1">IF(1&lt;='２個別表'!$F154,IF(AND(1&lt;='２個別表'!$AM154,'２個別表'!$AM154&lt;=3),1,0),"")</f>
        <v/>
      </c>
      <c r="P154" s="207">
        <f ca="1">IF($O154=1,IF(AND('２個別表'!$BD154&lt;&gt;"",AND('２個別表'!$BG154&lt;&gt;1,'２個別表'!$BH154)),0,1),0)</f>
        <v>0</v>
      </c>
      <c r="Q154" s="196">
        <f ca="1">IF('２個別表'!$BD154&lt;&gt;"",1,0)</f>
        <v>0</v>
      </c>
      <c r="R154" s="196" t="str">
        <f ca="1">IF($Q154=1,IF('２個別表'!$BG154=1,1,0),"")</f>
        <v/>
      </c>
      <c r="S154" s="196" t="str">
        <f ca="1">IF($R154=1,IF('２個別表'!$BH154&lt;&gt;"","〇","×"),"")</f>
        <v/>
      </c>
      <c r="T154" s="196" t="str">
        <f t="shared" ca="1" si="2"/>
        <v/>
      </c>
      <c r="U154" s="340">
        <f ca="1">IF('２個別表'!$BF154&gt;0,'２個別表'!$BF154,0)</f>
        <v>0</v>
      </c>
      <c r="V154" s="196">
        <f ca="1">IF('２個別表'!$BH154&lt;&gt;"",1,0)</f>
        <v>0</v>
      </c>
      <c r="W154" s="182">
        <f ca="1">IF(AND($Q154=1,$V154=1),'２個別表'!$CD154,0)</f>
        <v>0</v>
      </c>
      <c r="X154" s="195">
        <f t="shared" ca="1" si="34"/>
        <v>0</v>
      </c>
      <c r="Y154" s="196" t="str">
        <f ca="1">IF(1&lt;='２個別表'!$F154,'２個別表'!$BT154,"")</f>
        <v/>
      </c>
      <c r="Z154" s="196">
        <f ca="1">IF(1&lt;='２個別表'!$F154,'２個別表'!$CE154,0)</f>
        <v>0</v>
      </c>
      <c r="AA154" s="196">
        <f ca="1">IF(OR(0&lt;'２個別表'!$BX154,0&lt;SUM('２個別表'!$CA154:$CB154)),1,0)</f>
        <v>1</v>
      </c>
      <c r="AB154" s="183">
        <f ca="1">IF(1&lt;='２個別表'!$F154,'２個別表'!$BV154,0)</f>
        <v>0</v>
      </c>
      <c r="AC154" s="183" t="str">
        <f ca="1">IF('２個別表'!$BV154&gt;0,IF(AND('２個別表'!$BT154=1,'２個別表'!$CE154="控除不可"),'２個別表'!$BV154,IF(AND('２個別表'!$BT154=1,'２個別表'!$CE154="80%控除対象"),ROUNDUP('２個別表'!$BV154*102/110,0),IF(AND('２個別表'!$BT154=1,'２個別表'!$CE154="全額控除"),ROUNDUP('２個別表'!$BV154*100/110,0),IF(OR('２個別表'!$BT154=2,'２個別表'!$BT154=3),'２個別表'!$BV154,'２個別表'!$BV154)))),"")</f>
        <v/>
      </c>
      <c r="AD154" s="197" t="str">
        <f ca="1">IF('２個別表'!$U154=1,3,IF(AND('２個別表'!$U154=2,AND(19&lt;='２個別表'!$AM154,'２個別表'!$AM154&lt;=23)),2,IF(AND('２個別表'!$U154=2,OR(AND(1&lt;='２個別表'!$AM154,'２個別表'!$AM154&lt;=18),AND(24&lt;='２個別表'!$AM154,'２個別表'!$AM154&lt;=25))),1,"判定不能")))</f>
        <v>判定不能</v>
      </c>
      <c r="AE154" s="206">
        <f t="shared" ca="1" si="4"/>
        <v>0</v>
      </c>
      <c r="AF154" s="180" t="str">
        <f t="shared" ca="1" si="5"/>
        <v/>
      </c>
      <c r="AG154" s="183" t="str">
        <f ca="1">IF(AND($AD154=1,$U154&gt;0,$V154=1),ROUNDDOWN($AC154*1/2-'２個別表'!$CD154*1/2,0),"")</f>
        <v/>
      </c>
      <c r="AH154" s="183" t="str">
        <f t="shared" ca="1" si="35"/>
        <v/>
      </c>
      <c r="AI154" s="208" t="str">
        <f ca="1">IF(AND($AD154=1,$Q154=1),IF($AB154&gt;0,'２個別表'!$BV154-'２個別表'!$BX154-'２個別表'!$CD154-'２個別表'!$CA154-'２個別表'!$CB154-'２個別表'!$CC154,0),"")</f>
        <v/>
      </c>
      <c r="AJ154" s="198">
        <f t="shared" ca="1" si="7"/>
        <v>0</v>
      </c>
      <c r="AK154" s="194" t="str">
        <f ca="1">IF($AD154=1,IF('２個別表'!$AO154=1,1,IF('２個別表'!AO154="","",)),"")</f>
        <v/>
      </c>
      <c r="AL154" s="183" t="str">
        <f ca="1">IF($AJ154=1,IF($AK154=1,'２個別表'!BS154,""),"")</f>
        <v/>
      </c>
      <c r="AM154" s="180" t="str">
        <f t="shared" ca="1" si="8"/>
        <v/>
      </c>
      <c r="AN154" s="199" t="str">
        <f ca="1">IF($AJ154=1,IF($AK154=1,ROUNDDOWN('２個別表'!$BV154-'２個別表'!$BX154-'２個別表'!$CA154-'２個別表'!$CB154-'２個別表'!$CC154-'２個別表'!$CD154,0),""),"")</f>
        <v/>
      </c>
      <c r="AO154" s="198">
        <f t="shared" ca="1" si="0"/>
        <v>0</v>
      </c>
      <c r="AP154" s="194">
        <f t="shared" ca="1" si="9"/>
        <v>0</v>
      </c>
      <c r="AQ154" s="194">
        <f t="shared" ca="1" si="10"/>
        <v>0</v>
      </c>
      <c r="AR154" s="189">
        <f ca="1">IF('２個別表'!$AA154=1,1,0)</f>
        <v>0</v>
      </c>
      <c r="AS154" s="180" t="str">
        <f t="shared" ca="1" si="11"/>
        <v/>
      </c>
      <c r="AT154" s="180" t="str">
        <f t="shared" ca="1" si="12"/>
        <v/>
      </c>
      <c r="AU154" s="208" t="str">
        <f ca="1">IF($AD154=1,IF($AQ154=1,ROUNDDOWN('２個別表'!$BV154-'２個別表'!$BX154-'２個別表'!$CA154-'２個別表'!$CB154-'２個別表'!$CC154-'２個別表'!$CD154,0),""),"")</f>
        <v/>
      </c>
      <c r="AV154" s="350">
        <f t="shared" ca="1" si="13"/>
        <v>0</v>
      </c>
      <c r="AW154" s="360" t="str">
        <f t="shared" ca="1" si="14"/>
        <v>-</v>
      </c>
      <c r="AX154" s="206">
        <f ca="1">IF($AD154=2,IF('２個別表'!$BQ154=1,1,0),0)</f>
        <v>0</v>
      </c>
      <c r="AY154" s="189" t="str">
        <f t="shared" ca="1" si="15"/>
        <v/>
      </c>
      <c r="AZ154" s="368" t="str">
        <f ca="1">IF(AND($AD154=2,$AX154=1),'２個別表'!$BV154-('２個別表'!$BX154+'２個別表'!$CA154+'２個別表'!$CB154+'２個別表'!$CC154+'２個別表'!$CD154),"")</f>
        <v/>
      </c>
      <c r="BA154" s="206">
        <f ca="1">IF($AD154=2,IF('２個別表'!$BQ154&lt;&gt;1,1,0),0)</f>
        <v>0</v>
      </c>
      <c r="BB154" s="363">
        <f t="shared" ca="1" si="16"/>
        <v>0</v>
      </c>
      <c r="BC154" s="183" t="str">
        <f ca="1">IF(AND($AD154=2,$BA154=1),'２個別表'!$BR154,"")</f>
        <v/>
      </c>
      <c r="BD154" s="183" t="str">
        <f t="shared" ca="1" si="17"/>
        <v/>
      </c>
      <c r="BE154" s="183" t="str">
        <f ca="1">IF(AND($AD154=2,$BA154=1),'２個別表'!$BU154-('２個別表'!$BX154+'２個別表'!$CA154+'２個別表'!$CB154+'２個別表'!$CC154+'２個別表'!$CD154),"")</f>
        <v/>
      </c>
      <c r="BF154" s="183" t="str">
        <f ca="1">IF(AND($AD154=2,$BA154=1),'２個別表'!$CA154+'２個別表'!$CB154,"")</f>
        <v/>
      </c>
      <c r="BG154" s="365" t="str">
        <f ca="1">IF($BB154=1,IF(SUM('２個別表'!$BW154,'２個別表'!$CD154*0.5)&lt;='２個別表'!$BV154*0.5,"〇","×"),"")</f>
        <v/>
      </c>
      <c r="BH154" s="364">
        <f t="shared" ca="1" si="18"/>
        <v>0</v>
      </c>
      <c r="BI154" s="207" t="str">
        <f ca="1">IF($AD154=2,IF($AX154=1,IF('２個別表'!$AM154=23,"〇","×"),IF(OR('２個別表'!$AM154&lt;19,'２個別表'!$AM154&gt;23),"",IF($BH154&lt;='２個別表'!$BR154,"〇","×"))),"-")</f>
        <v>-</v>
      </c>
      <c r="BJ154" s="373" t="str">
        <f t="shared" ca="1" si="19"/>
        <v>-</v>
      </c>
      <c r="BK154" s="206">
        <f t="shared" ca="1" si="20"/>
        <v>0</v>
      </c>
      <c r="BL154" s="207" t="str">
        <f ca="1">IF($AD154=3,IF(1&lt;='２個別表'!$F154,IF('２個別表'!$U154=1,"〇","×"),""),"")</f>
        <v/>
      </c>
      <c r="BM154" s="185" t="str">
        <f ca="1">IF(AD154=3,IF(AND(OR('２個別表'!BD154="附帯施設",AND(1&lt;='２個別表'!AM154,'２個別表'!AM154&lt;=3)),'２個別表'!BK154&lt;&gt;"",'２個別表'!BL154&lt;&gt;""),1,IF(AND(OR('２個別表'!BD154="附帯施設",AND(1&lt;='２個別表'!AM154,'２個別表'!AM154&lt;=3)),OR('２個別表'!BK154="",'２個別表'!BL154="")),"×",0)),"")</f>
        <v/>
      </c>
      <c r="BN154" s="207" t="str">
        <f ca="1">IF($AD154=3,IF('２個別表'!$BV154&gt;=500000,"〇","×"),"")</f>
        <v/>
      </c>
      <c r="BO154" s="180" t="str">
        <f ca="1">IF(AD154=3,'２個別表'!BW154,"")</f>
        <v/>
      </c>
      <c r="BP154" s="180" t="str">
        <f ca="1">IF(AD154=3,IF(COUNTIF('２個別表'!$X$11:'２個別表'!X154,'２個別表'!X154)=1,BO154,SUMIF('２個別表'!$X$11:$X$239,'２個別表'!X154,$BO$11:$BO$239)),"")</f>
        <v/>
      </c>
      <c r="BQ154" s="189" t="str">
        <f t="shared" ca="1" si="36"/>
        <v/>
      </c>
      <c r="BR154" s="183" t="str">
        <f t="shared" ca="1" si="22"/>
        <v/>
      </c>
      <c r="BS154" s="427" t="str">
        <f ca="1">IF($AD154=3,'２個別表'!$BV154-('２個別表'!$BX154+'２個別表'!$CA154+'２個別表'!$CB154+'２個別表'!$CC154+'２個別表'!$CD154),"")</f>
        <v/>
      </c>
      <c r="BT154" s="430">
        <f t="shared" ca="1" si="37"/>
        <v>0</v>
      </c>
      <c r="BU154" s="424" t="str">
        <f t="shared" ca="1" si="23"/>
        <v/>
      </c>
    </row>
    <row r="155" spans="2:73" x14ac:dyDescent="0.15">
      <c r="B155" s="198">
        <f>'２個別表'!O155</f>
        <v>0</v>
      </c>
      <c r="C155" s="183" t="str">
        <f>'２個別表'!$P155</f>
        <v>石川県</v>
      </c>
      <c r="D155" s="183" t="str">
        <f ca="1">'２個別表'!$Q155</f>
        <v/>
      </c>
      <c r="E155" s="183" t="str">
        <f ca="1">'２個別表'!$R155</f>
        <v/>
      </c>
      <c r="F155" s="207" t="str">
        <f ca="1">'２個別表'!$U155</f>
        <v/>
      </c>
      <c r="G155" s="207" t="str">
        <f ca="1">IF($F155=1,IF(SUM(#REF!)=0,"×","〇"),"")</f>
        <v/>
      </c>
      <c r="H155" s="207" t="str">
        <f ca="1">IF('２個別表'!$U155=1,IF('２個別表'!$Y155=1,"〇","×"),IF(AND(2&lt;='２個別表'!$Y155,'２個別表'!$Y155&lt;=5),"〇","×"))</f>
        <v>×</v>
      </c>
      <c r="I155" s="207" t="str">
        <f t="shared" ca="1" si="33"/>
        <v>×</v>
      </c>
      <c r="J155" s="183" t="str">
        <f ca="1">'２個別表'!$X155</f>
        <v/>
      </c>
      <c r="K155" s="183">
        <f ca="1">'２個別表'!$AI155</f>
        <v>0</v>
      </c>
      <c r="L155" s="183" t="str">
        <f ca="1">IF('２個別表'!$AJ155=1,1,"")</f>
        <v/>
      </c>
      <c r="M155" s="183" t="str">
        <f ca="1">IF('２個別表'!$AJ155="","",IF('２個別表'!$AJ155=1,IF(OR('２個別表'!$AK155=1,'２個別表'!$AL155=1),"〇","×")))</f>
        <v/>
      </c>
      <c r="N155" s="180" t="str">
        <f ca="1">'２個別表'!AR155</f>
        <v/>
      </c>
      <c r="O155" s="196" t="str">
        <f ca="1">IF(1&lt;='２個別表'!$F155,IF(AND(1&lt;='２個別表'!$AM155,'２個別表'!$AM155&lt;=3),1,0),"")</f>
        <v/>
      </c>
      <c r="P155" s="207">
        <f ca="1">IF($O155=1,IF(AND('２個別表'!$BD155&lt;&gt;"",AND('２個別表'!$BG155&lt;&gt;1,'２個別表'!$BH155)),0,1),0)</f>
        <v>0</v>
      </c>
      <c r="Q155" s="196">
        <f ca="1">IF('２個別表'!$BD155&lt;&gt;"",1,0)</f>
        <v>0</v>
      </c>
      <c r="R155" s="196" t="str">
        <f ca="1">IF($Q155=1,IF('２個別表'!$BG155=1,1,0),"")</f>
        <v/>
      </c>
      <c r="S155" s="196" t="str">
        <f ca="1">IF($R155=1,IF('２個別表'!$BH155&lt;&gt;"","〇","×"),"")</f>
        <v/>
      </c>
      <c r="T155" s="196" t="str">
        <f t="shared" ca="1" si="2"/>
        <v/>
      </c>
      <c r="U155" s="340">
        <f ca="1">IF('２個別表'!$BF155&gt;0,'２個別表'!$BF155,0)</f>
        <v>0</v>
      </c>
      <c r="V155" s="196">
        <f ca="1">IF('２個別表'!$BH155&lt;&gt;"",1,0)</f>
        <v>0</v>
      </c>
      <c r="W155" s="182">
        <f ca="1">IF(AND($Q155=1,$V155=1),'２個別表'!$CD155,0)</f>
        <v>0</v>
      </c>
      <c r="X155" s="195">
        <f t="shared" ca="1" si="34"/>
        <v>0</v>
      </c>
      <c r="Y155" s="196" t="str">
        <f ca="1">IF(1&lt;='２個別表'!$F155,'２個別表'!$BT155,"")</f>
        <v/>
      </c>
      <c r="Z155" s="196">
        <f ca="1">IF(1&lt;='２個別表'!$F155,'２個別表'!$CE155,0)</f>
        <v>0</v>
      </c>
      <c r="AA155" s="196">
        <f ca="1">IF(OR(0&lt;'２個別表'!$BX155,0&lt;SUM('２個別表'!$CA155:$CB155)),1,0)</f>
        <v>1</v>
      </c>
      <c r="AB155" s="183">
        <f ca="1">IF(1&lt;='２個別表'!$F155,'２個別表'!$BV155,0)</f>
        <v>0</v>
      </c>
      <c r="AC155" s="183" t="str">
        <f ca="1">IF('２個別表'!$BV155&gt;0,IF(AND('２個別表'!$BT155=1,'２個別表'!$CE155="控除不可"),'２個別表'!$BV155,IF(AND('２個別表'!$BT155=1,'２個別表'!$CE155="80%控除対象"),ROUNDUP('２個別表'!$BV155*102/110,0),IF(AND('２個別表'!$BT155=1,'２個別表'!$CE155="全額控除"),ROUNDUP('２個別表'!$BV155*100/110,0),IF(OR('２個別表'!$BT155=2,'２個別表'!$BT155=3),'２個別表'!$BV155,'２個別表'!$BV155)))),"")</f>
        <v/>
      </c>
      <c r="AD155" s="197" t="str">
        <f ca="1">IF('２個別表'!$U155=1,3,IF(AND('２個別表'!$U155=2,AND(19&lt;='２個別表'!$AM155,'２個別表'!$AM155&lt;=23)),2,IF(AND('２個別表'!$U155=2,OR(AND(1&lt;='２個別表'!$AM155,'２個別表'!$AM155&lt;=18),AND(24&lt;='２個別表'!$AM155,'２個別表'!$AM155&lt;=25))),1,"判定不能")))</f>
        <v>判定不能</v>
      </c>
      <c r="AE155" s="206">
        <f t="shared" ca="1" si="4"/>
        <v>0</v>
      </c>
      <c r="AF155" s="180" t="str">
        <f t="shared" ca="1" si="5"/>
        <v/>
      </c>
      <c r="AG155" s="183" t="str">
        <f ca="1">IF(AND($AD155=1,$U155&gt;0,$V155=1),ROUNDDOWN($AC155*1/2-'２個別表'!$CD155*1/2,0),"")</f>
        <v/>
      </c>
      <c r="AH155" s="183" t="str">
        <f t="shared" ca="1" si="35"/>
        <v/>
      </c>
      <c r="AI155" s="208" t="str">
        <f ca="1">IF(AND($AD155=1,$Q155=1),IF($AB155&gt;0,'２個別表'!$BV155-'２個別表'!$BX155-'２個別表'!$CD155-'２個別表'!$CA155-'２個別表'!$CB155-'２個別表'!$CC155,0),"")</f>
        <v/>
      </c>
      <c r="AJ155" s="198">
        <f t="shared" ca="1" si="7"/>
        <v>0</v>
      </c>
      <c r="AK155" s="194" t="str">
        <f ca="1">IF($AD155=1,IF('２個別表'!$AO155=1,1,IF('２個別表'!AO155="","",)),"")</f>
        <v/>
      </c>
      <c r="AL155" s="183" t="str">
        <f ca="1">IF($AJ155=1,IF($AK155=1,'２個別表'!BS155,""),"")</f>
        <v/>
      </c>
      <c r="AM155" s="180" t="str">
        <f t="shared" ca="1" si="8"/>
        <v/>
      </c>
      <c r="AN155" s="199" t="str">
        <f ca="1">IF($AJ155=1,IF($AK155=1,ROUNDDOWN('２個別表'!$BV155-'２個別表'!$BX155-'２個別表'!$CA155-'２個別表'!$CB155-'２個別表'!$CC155-'２個別表'!$CD155,0),""),"")</f>
        <v/>
      </c>
      <c r="AO155" s="198">
        <f t="shared" ca="1" si="0"/>
        <v>0</v>
      </c>
      <c r="AP155" s="194">
        <f t="shared" ca="1" si="9"/>
        <v>0</v>
      </c>
      <c r="AQ155" s="194">
        <f t="shared" ca="1" si="10"/>
        <v>0</v>
      </c>
      <c r="AR155" s="189">
        <f ca="1">IF('２個別表'!$AA155=1,1,0)</f>
        <v>0</v>
      </c>
      <c r="AS155" s="180" t="str">
        <f t="shared" ca="1" si="11"/>
        <v/>
      </c>
      <c r="AT155" s="180" t="str">
        <f t="shared" ca="1" si="12"/>
        <v/>
      </c>
      <c r="AU155" s="208" t="str">
        <f ca="1">IF($AD155=1,IF($AQ155=1,ROUNDDOWN('２個別表'!$BV155-'２個別表'!$BX155-'２個別表'!$CA155-'２個別表'!$CB155-'２個別表'!$CC155-'２個別表'!$CD155,0),""),"")</f>
        <v/>
      </c>
      <c r="AV155" s="350">
        <f t="shared" ca="1" si="13"/>
        <v>0</v>
      </c>
      <c r="AW155" s="360" t="str">
        <f t="shared" ca="1" si="14"/>
        <v>-</v>
      </c>
      <c r="AX155" s="206">
        <f ca="1">IF($AD155=2,IF('２個別表'!$BQ155=1,1,0),0)</f>
        <v>0</v>
      </c>
      <c r="AY155" s="189" t="str">
        <f t="shared" ca="1" si="15"/>
        <v/>
      </c>
      <c r="AZ155" s="368" t="str">
        <f ca="1">IF(AND($AD155=2,$AX155=1),'２個別表'!$BV155-('２個別表'!$BX155+'２個別表'!$CA155+'２個別表'!$CB155+'２個別表'!$CC155+'２個別表'!$CD155),"")</f>
        <v/>
      </c>
      <c r="BA155" s="206">
        <f ca="1">IF($AD155=2,IF('２個別表'!$BQ155&lt;&gt;1,1,0),0)</f>
        <v>0</v>
      </c>
      <c r="BB155" s="363">
        <f t="shared" ca="1" si="16"/>
        <v>0</v>
      </c>
      <c r="BC155" s="183" t="str">
        <f ca="1">IF(AND($AD155=2,$BA155=1),'２個別表'!$BR155,"")</f>
        <v/>
      </c>
      <c r="BD155" s="183" t="str">
        <f t="shared" ca="1" si="17"/>
        <v/>
      </c>
      <c r="BE155" s="183" t="str">
        <f ca="1">IF(AND($AD155=2,$BA155=1),'２個別表'!$BU155-('２個別表'!$BX155+'２個別表'!$CA155+'２個別表'!$CB155+'２個別表'!$CC155+'２個別表'!$CD155),"")</f>
        <v/>
      </c>
      <c r="BF155" s="183" t="str">
        <f ca="1">IF(AND($AD155=2,$BA155=1),'２個別表'!$CA155+'２個別表'!$CB155,"")</f>
        <v/>
      </c>
      <c r="BG155" s="365" t="str">
        <f ca="1">IF($BB155=1,IF(SUM('２個別表'!$BW155,'２個別表'!$CD155*0.5)&lt;='２個別表'!$BV155*0.5,"〇","×"),"")</f>
        <v/>
      </c>
      <c r="BH155" s="364">
        <f t="shared" ca="1" si="18"/>
        <v>0</v>
      </c>
      <c r="BI155" s="207" t="str">
        <f ca="1">IF($AD155=2,IF($AX155=1,IF('２個別表'!$AM155=23,"〇","×"),IF(OR('２個別表'!$AM155&lt;19,'２個別表'!$AM155&gt;23),"",IF($BH155&lt;='２個別表'!$BR155,"〇","×"))),"-")</f>
        <v>-</v>
      </c>
      <c r="BJ155" s="373" t="str">
        <f t="shared" ca="1" si="19"/>
        <v>-</v>
      </c>
      <c r="BK155" s="206">
        <f t="shared" ca="1" si="20"/>
        <v>0</v>
      </c>
      <c r="BL155" s="207" t="str">
        <f ca="1">IF($AD155=3,IF(1&lt;='２個別表'!$F155,IF('２個別表'!$U155=1,"〇","×"),""),"")</f>
        <v/>
      </c>
      <c r="BM155" s="185" t="str">
        <f ca="1">IF(AD155=3,IF(AND(OR('２個別表'!BD155="附帯施設",AND(1&lt;='２個別表'!AM155,'２個別表'!AM155&lt;=3)),'２個別表'!BK155&lt;&gt;"",'２個別表'!BL155&lt;&gt;""),1,IF(AND(OR('２個別表'!BD155="附帯施設",AND(1&lt;='２個別表'!AM155,'２個別表'!AM155&lt;=3)),OR('２個別表'!BK155="",'２個別表'!BL155="")),"×",0)),"")</f>
        <v/>
      </c>
      <c r="BN155" s="207" t="str">
        <f ca="1">IF($AD155=3,IF('２個別表'!$BV155&gt;=500000,"〇","×"),"")</f>
        <v/>
      </c>
      <c r="BO155" s="180" t="str">
        <f ca="1">IF(AD155=3,'２個別表'!BW155,"")</f>
        <v/>
      </c>
      <c r="BP155" s="180" t="str">
        <f ca="1">IF(AD155=3,IF(COUNTIF('２個別表'!$X$11:'２個別表'!X155,'２個別表'!X155)=1,BO155,SUMIF('２個別表'!$X$11:$X$239,'２個別表'!X155,$BO$11:$BO$239)),"")</f>
        <v/>
      </c>
      <c r="BQ155" s="189" t="str">
        <f t="shared" ca="1" si="36"/>
        <v/>
      </c>
      <c r="BR155" s="183" t="str">
        <f t="shared" ca="1" si="22"/>
        <v/>
      </c>
      <c r="BS155" s="427" t="str">
        <f ca="1">IF($AD155=3,'２個別表'!$BV155-('２個別表'!$BX155+'２個別表'!$CA155+'２個別表'!$CB155+'２個別表'!$CC155+'２個別表'!$CD155),"")</f>
        <v/>
      </c>
      <c r="BT155" s="430">
        <f t="shared" ca="1" si="37"/>
        <v>0</v>
      </c>
      <c r="BU155" s="424" t="str">
        <f t="shared" ca="1" si="23"/>
        <v/>
      </c>
    </row>
    <row r="156" spans="2:73" x14ac:dyDescent="0.15">
      <c r="B156" s="198">
        <f>'２個別表'!O156</f>
        <v>0</v>
      </c>
      <c r="C156" s="183" t="str">
        <f>'２個別表'!$P156</f>
        <v>石川県</v>
      </c>
      <c r="D156" s="183" t="str">
        <f ca="1">'２個別表'!$Q156</f>
        <v/>
      </c>
      <c r="E156" s="183" t="str">
        <f ca="1">'２個別表'!$R156</f>
        <v/>
      </c>
      <c r="F156" s="207" t="str">
        <f ca="1">'２個別表'!$U156</f>
        <v/>
      </c>
      <c r="G156" s="207" t="str">
        <f ca="1">IF($F156=1,IF(SUM(#REF!)=0,"×","〇"),"")</f>
        <v/>
      </c>
      <c r="H156" s="207" t="str">
        <f ca="1">IF('２個別表'!$U156=1,IF('２個別表'!$Y156=1,"〇","×"),IF(AND(2&lt;='２個別表'!$Y156,'２個別表'!$Y156&lt;=5),"〇","×"))</f>
        <v>×</v>
      </c>
      <c r="I156" s="207" t="str">
        <f t="shared" ca="1" si="33"/>
        <v>×</v>
      </c>
      <c r="J156" s="183" t="str">
        <f ca="1">'２個別表'!$X156</f>
        <v/>
      </c>
      <c r="K156" s="183">
        <f ca="1">'２個別表'!$AI156</f>
        <v>0</v>
      </c>
      <c r="L156" s="183" t="str">
        <f ca="1">IF('２個別表'!$AJ156=1,1,"")</f>
        <v/>
      </c>
      <c r="M156" s="183" t="str">
        <f ca="1">IF('２個別表'!$AJ156="","",IF('２個別表'!$AJ156=1,IF(OR('２個別表'!$AK156=1,'２個別表'!$AL156=1),"〇","×")))</f>
        <v/>
      </c>
      <c r="N156" s="180" t="str">
        <f ca="1">'２個別表'!AR156</f>
        <v/>
      </c>
      <c r="O156" s="196" t="str">
        <f ca="1">IF(1&lt;='２個別表'!$F156,IF(AND(1&lt;='２個別表'!$AM156,'２個別表'!$AM156&lt;=3),1,0),"")</f>
        <v/>
      </c>
      <c r="P156" s="207">
        <f ca="1">IF($O156=1,IF(AND('２個別表'!$BD156&lt;&gt;"",AND('２個別表'!$BG156&lt;&gt;1,'２個別表'!$BH156)),0,1),0)</f>
        <v>0</v>
      </c>
      <c r="Q156" s="196">
        <f ca="1">IF('２個別表'!$BD156&lt;&gt;"",1,0)</f>
        <v>0</v>
      </c>
      <c r="R156" s="196" t="str">
        <f ca="1">IF($Q156=1,IF('２個別表'!$BG156=1,1,0),"")</f>
        <v/>
      </c>
      <c r="S156" s="196" t="str">
        <f ca="1">IF($R156=1,IF('２個別表'!$BH156&lt;&gt;"","〇","×"),"")</f>
        <v/>
      </c>
      <c r="T156" s="196" t="str">
        <f t="shared" ca="1" si="2"/>
        <v/>
      </c>
      <c r="U156" s="340">
        <f ca="1">IF('２個別表'!$BF156&gt;0,'２個別表'!$BF156,0)</f>
        <v>0</v>
      </c>
      <c r="V156" s="196">
        <f ca="1">IF('２個別表'!$BH156&lt;&gt;"",1,0)</f>
        <v>0</v>
      </c>
      <c r="W156" s="182">
        <f ca="1">IF(AND($Q156=1,$V156=1),'２個別表'!$CD156,0)</f>
        <v>0</v>
      </c>
      <c r="X156" s="195">
        <f t="shared" ca="1" si="34"/>
        <v>0</v>
      </c>
      <c r="Y156" s="196" t="str">
        <f ca="1">IF(1&lt;='２個別表'!$F156,'２個別表'!$BT156,"")</f>
        <v/>
      </c>
      <c r="Z156" s="196">
        <f ca="1">IF(1&lt;='２個別表'!$F156,'２個別表'!$CE156,0)</f>
        <v>0</v>
      </c>
      <c r="AA156" s="196">
        <f ca="1">IF(OR(0&lt;'２個別表'!$BX156,0&lt;SUM('２個別表'!$CA156:$CB156)),1,0)</f>
        <v>1</v>
      </c>
      <c r="AB156" s="183">
        <f ca="1">IF(1&lt;='２個別表'!$F156,'２個別表'!$BV156,0)</f>
        <v>0</v>
      </c>
      <c r="AC156" s="183" t="str">
        <f ca="1">IF('２個別表'!$BV156&gt;0,IF(AND('２個別表'!$BT156=1,'２個別表'!$CE156="控除不可"),'２個別表'!$BV156,IF(AND('２個別表'!$BT156=1,'２個別表'!$CE156="80%控除対象"),ROUNDUP('２個別表'!$BV156*102/110,0),IF(AND('２個別表'!$BT156=1,'２個別表'!$CE156="全額控除"),ROUNDUP('２個別表'!$BV156*100/110,0),IF(OR('２個別表'!$BT156=2,'２個別表'!$BT156=3),'２個別表'!$BV156,'２個別表'!$BV156)))),"")</f>
        <v/>
      </c>
      <c r="AD156" s="197" t="str">
        <f ca="1">IF('２個別表'!$U156=1,3,IF(AND('２個別表'!$U156=2,AND(19&lt;='２個別表'!$AM156,'２個別表'!$AM156&lt;=23)),2,IF(AND('２個別表'!$U156=2,OR(AND(1&lt;='２個別表'!$AM156,'２個別表'!$AM156&lt;=18),AND(24&lt;='２個別表'!$AM156,'２個別表'!$AM156&lt;=25))),1,"判定不能")))</f>
        <v>判定不能</v>
      </c>
      <c r="AE156" s="206">
        <f t="shared" ca="1" si="4"/>
        <v>0</v>
      </c>
      <c r="AF156" s="180" t="str">
        <f t="shared" ca="1" si="5"/>
        <v/>
      </c>
      <c r="AG156" s="183" t="str">
        <f ca="1">IF(AND($AD156=1,$U156&gt;0,$V156=1),ROUNDDOWN($AC156*1/2-'２個別表'!$CD156*1/2,0),"")</f>
        <v/>
      </c>
      <c r="AH156" s="183" t="str">
        <f t="shared" ca="1" si="35"/>
        <v/>
      </c>
      <c r="AI156" s="208" t="str">
        <f ca="1">IF(AND($AD156=1,$Q156=1),IF($AB156&gt;0,'２個別表'!$BV156-'２個別表'!$BX156-'２個別表'!$CD156-'２個別表'!$CA156-'２個別表'!$CB156-'２個別表'!$CC156,0),"")</f>
        <v/>
      </c>
      <c r="AJ156" s="198">
        <f t="shared" ca="1" si="7"/>
        <v>0</v>
      </c>
      <c r="AK156" s="194" t="str">
        <f ca="1">IF($AD156=1,IF('２個別表'!$AO156=1,1,IF('２個別表'!AO156="","",)),"")</f>
        <v/>
      </c>
      <c r="AL156" s="183" t="str">
        <f ca="1">IF($AJ156=1,IF($AK156=1,'２個別表'!BS156,""),"")</f>
        <v/>
      </c>
      <c r="AM156" s="180" t="str">
        <f t="shared" ca="1" si="8"/>
        <v/>
      </c>
      <c r="AN156" s="199" t="str">
        <f ca="1">IF($AJ156=1,IF($AK156=1,ROUNDDOWN('２個別表'!$BV156-'２個別表'!$BX156-'２個別表'!$CA156-'２個別表'!$CB156-'２個別表'!$CC156-'２個別表'!$CD156,0),""),"")</f>
        <v/>
      </c>
      <c r="AO156" s="198">
        <f t="shared" ca="1" si="0"/>
        <v>0</v>
      </c>
      <c r="AP156" s="194">
        <f t="shared" ca="1" si="9"/>
        <v>0</v>
      </c>
      <c r="AQ156" s="194">
        <f t="shared" ca="1" si="10"/>
        <v>0</v>
      </c>
      <c r="AR156" s="189">
        <f ca="1">IF('２個別表'!$AA156=1,1,0)</f>
        <v>0</v>
      </c>
      <c r="AS156" s="180" t="str">
        <f t="shared" ca="1" si="11"/>
        <v/>
      </c>
      <c r="AT156" s="180" t="str">
        <f t="shared" ca="1" si="12"/>
        <v/>
      </c>
      <c r="AU156" s="208" t="str">
        <f ca="1">IF($AD156=1,IF($AQ156=1,ROUNDDOWN('２個別表'!$BV156-'２個別表'!$BX156-'２個別表'!$CA156-'２個別表'!$CB156-'２個別表'!$CC156-'２個別表'!$CD156,0),""),"")</f>
        <v/>
      </c>
      <c r="AV156" s="350">
        <f t="shared" ca="1" si="13"/>
        <v>0</v>
      </c>
      <c r="AW156" s="360" t="str">
        <f t="shared" ca="1" si="14"/>
        <v>-</v>
      </c>
      <c r="AX156" s="206">
        <f ca="1">IF($AD156=2,IF('２個別表'!$BQ156=1,1,0),0)</f>
        <v>0</v>
      </c>
      <c r="AY156" s="189" t="str">
        <f t="shared" ca="1" si="15"/>
        <v/>
      </c>
      <c r="AZ156" s="368" t="str">
        <f ca="1">IF(AND($AD156=2,$AX156=1),'２個別表'!$BV156-('２個別表'!$BX156+'２個別表'!$CA156+'２個別表'!$CB156+'２個別表'!$CC156+'２個別表'!$CD156),"")</f>
        <v/>
      </c>
      <c r="BA156" s="206">
        <f ca="1">IF($AD156=2,IF('２個別表'!$BQ156&lt;&gt;1,1,0),0)</f>
        <v>0</v>
      </c>
      <c r="BB156" s="363">
        <f t="shared" ca="1" si="16"/>
        <v>0</v>
      </c>
      <c r="BC156" s="183" t="str">
        <f ca="1">IF(AND($AD156=2,$BA156=1),'２個別表'!$BR156,"")</f>
        <v/>
      </c>
      <c r="BD156" s="183" t="str">
        <f t="shared" ca="1" si="17"/>
        <v/>
      </c>
      <c r="BE156" s="183" t="str">
        <f ca="1">IF(AND($AD156=2,$BA156=1),'２個別表'!$BU156-('２個別表'!$BX156+'２個別表'!$CA156+'２個別表'!$CB156+'２個別表'!$CC156+'２個別表'!$CD156),"")</f>
        <v/>
      </c>
      <c r="BF156" s="183" t="str">
        <f ca="1">IF(AND($AD156=2,$BA156=1),'２個別表'!$CA156+'２個別表'!$CB156,"")</f>
        <v/>
      </c>
      <c r="BG156" s="365" t="str">
        <f ca="1">IF($BB156=1,IF(SUM('２個別表'!$BW156,'２個別表'!$CD156*0.5)&lt;='２個別表'!$BV156*0.5,"〇","×"),"")</f>
        <v/>
      </c>
      <c r="BH156" s="364">
        <f t="shared" ca="1" si="18"/>
        <v>0</v>
      </c>
      <c r="BI156" s="207" t="str">
        <f ca="1">IF($AD156=2,IF($AX156=1,IF('２個別表'!$AM156=23,"〇","×"),IF(OR('２個別表'!$AM156&lt;19,'２個別表'!$AM156&gt;23),"",IF($BH156&lt;='２個別表'!$BR156,"〇","×"))),"-")</f>
        <v>-</v>
      </c>
      <c r="BJ156" s="373" t="str">
        <f t="shared" ca="1" si="19"/>
        <v>-</v>
      </c>
      <c r="BK156" s="206">
        <f t="shared" ca="1" si="20"/>
        <v>0</v>
      </c>
      <c r="BL156" s="207" t="str">
        <f ca="1">IF($AD156=3,IF(1&lt;='２個別表'!$F156,IF('２個別表'!$U156=1,"〇","×"),""),"")</f>
        <v/>
      </c>
      <c r="BM156" s="185" t="str">
        <f ca="1">IF(AD156=3,IF(AND(OR('２個別表'!BD156="附帯施設",AND(1&lt;='２個別表'!AM156,'２個別表'!AM156&lt;=3)),'２個別表'!BK156&lt;&gt;"",'２個別表'!BL156&lt;&gt;""),1,IF(AND(OR('２個別表'!BD156="附帯施設",AND(1&lt;='２個別表'!AM156,'２個別表'!AM156&lt;=3)),OR('２個別表'!BK156="",'２個別表'!BL156="")),"×",0)),"")</f>
        <v/>
      </c>
      <c r="BN156" s="207" t="str">
        <f ca="1">IF($AD156=3,IF('２個別表'!$BV156&gt;=500000,"〇","×"),"")</f>
        <v/>
      </c>
      <c r="BO156" s="180" t="str">
        <f ca="1">IF(AD156=3,'２個別表'!BW156,"")</f>
        <v/>
      </c>
      <c r="BP156" s="180" t="str">
        <f ca="1">IF(AD156=3,IF(COUNTIF('２個別表'!$X$11:'２個別表'!X156,'２個別表'!X156)=1,BO156,SUMIF('２個別表'!$X$11:$X$239,'２個別表'!X156,$BO$11:$BO$239)),"")</f>
        <v/>
      </c>
      <c r="BQ156" s="189" t="str">
        <f t="shared" ca="1" si="36"/>
        <v/>
      </c>
      <c r="BR156" s="183" t="str">
        <f t="shared" ca="1" si="22"/>
        <v/>
      </c>
      <c r="BS156" s="427" t="str">
        <f ca="1">IF($AD156=3,'２個別表'!$BV156-('２個別表'!$BX156+'２個別表'!$CA156+'２個別表'!$CB156+'２個別表'!$CC156+'２個別表'!$CD156),"")</f>
        <v/>
      </c>
      <c r="BT156" s="430">
        <f t="shared" ca="1" si="37"/>
        <v>0</v>
      </c>
      <c r="BU156" s="424" t="str">
        <f t="shared" ca="1" si="23"/>
        <v/>
      </c>
    </row>
    <row r="157" spans="2:73" x14ac:dyDescent="0.15">
      <c r="B157" s="198">
        <f>'２個別表'!O157</f>
        <v>0</v>
      </c>
      <c r="C157" s="183" t="str">
        <f>'２個別表'!$P157</f>
        <v>石川県</v>
      </c>
      <c r="D157" s="183" t="str">
        <f ca="1">'２個別表'!$Q157</f>
        <v/>
      </c>
      <c r="E157" s="183" t="str">
        <f ca="1">'２個別表'!$R157</f>
        <v/>
      </c>
      <c r="F157" s="207" t="str">
        <f ca="1">'２個別表'!$U157</f>
        <v/>
      </c>
      <c r="G157" s="207" t="str">
        <f ca="1">IF($F157=1,IF(SUM(#REF!)=0,"×","〇"),"")</f>
        <v/>
      </c>
      <c r="H157" s="207" t="str">
        <f ca="1">IF('２個別表'!$U157=1,IF('２個別表'!$Y157=1,"〇","×"),IF(AND(2&lt;='２個別表'!$Y157,'２個別表'!$Y157&lt;=5),"〇","×"))</f>
        <v>×</v>
      </c>
      <c r="I157" s="207" t="str">
        <f t="shared" ca="1" si="33"/>
        <v>×</v>
      </c>
      <c r="J157" s="183" t="str">
        <f ca="1">'２個別表'!$X157</f>
        <v/>
      </c>
      <c r="K157" s="183">
        <f ca="1">'２個別表'!$AI157</f>
        <v>0</v>
      </c>
      <c r="L157" s="183" t="str">
        <f ca="1">IF('２個別表'!$AJ157=1,1,"")</f>
        <v/>
      </c>
      <c r="M157" s="183" t="str">
        <f ca="1">IF('２個別表'!$AJ157="","",IF('２個別表'!$AJ157=1,IF(OR('２個別表'!$AK157=1,'２個別表'!$AL157=1),"〇","×")))</f>
        <v/>
      </c>
      <c r="N157" s="180" t="str">
        <f ca="1">'２個別表'!AR157</f>
        <v/>
      </c>
      <c r="O157" s="196" t="str">
        <f ca="1">IF(1&lt;='２個別表'!$F157,IF(AND(1&lt;='２個別表'!$AM157,'２個別表'!$AM157&lt;=3),1,0),"")</f>
        <v/>
      </c>
      <c r="P157" s="207">
        <f ca="1">IF($O157=1,IF(AND('２個別表'!$BD157&lt;&gt;"",AND('２個別表'!$BG157&lt;&gt;1,'２個別表'!$BH157)),0,1),0)</f>
        <v>0</v>
      </c>
      <c r="Q157" s="196">
        <f ca="1">IF('２個別表'!$BD157&lt;&gt;"",1,0)</f>
        <v>0</v>
      </c>
      <c r="R157" s="196" t="str">
        <f ca="1">IF($Q157=1,IF('２個別表'!$BG157=1,1,0),"")</f>
        <v/>
      </c>
      <c r="S157" s="196" t="str">
        <f ca="1">IF($R157=1,IF('２個別表'!$BH157&lt;&gt;"","〇","×"),"")</f>
        <v/>
      </c>
      <c r="T157" s="196" t="str">
        <f t="shared" ca="1" si="2"/>
        <v/>
      </c>
      <c r="U157" s="340">
        <f ca="1">IF('２個別表'!$BF157&gt;0,'２個別表'!$BF157,0)</f>
        <v>0</v>
      </c>
      <c r="V157" s="196">
        <f ca="1">IF('２個別表'!$BH157&lt;&gt;"",1,0)</f>
        <v>0</v>
      </c>
      <c r="W157" s="182">
        <f ca="1">IF(AND($Q157=1,$V157=1),'２個別表'!$CD157,0)</f>
        <v>0</v>
      </c>
      <c r="X157" s="195">
        <f t="shared" ca="1" si="34"/>
        <v>0</v>
      </c>
      <c r="Y157" s="196" t="str">
        <f ca="1">IF(1&lt;='２個別表'!$F157,'２個別表'!$BT157,"")</f>
        <v/>
      </c>
      <c r="Z157" s="196">
        <f ca="1">IF(1&lt;='２個別表'!$F157,'２個別表'!$CE157,0)</f>
        <v>0</v>
      </c>
      <c r="AA157" s="196">
        <f ca="1">IF(OR(0&lt;'２個別表'!$BX157,0&lt;SUM('２個別表'!$CA157:$CB157)),1,0)</f>
        <v>1</v>
      </c>
      <c r="AB157" s="183">
        <f ca="1">IF(1&lt;='２個別表'!$F157,'２個別表'!$BV157,0)</f>
        <v>0</v>
      </c>
      <c r="AC157" s="183" t="str">
        <f ca="1">IF('２個別表'!$BV157&gt;0,IF(AND('２個別表'!$BT157=1,'２個別表'!$CE157="控除不可"),'２個別表'!$BV157,IF(AND('２個別表'!$BT157=1,'２個別表'!$CE157="80%控除対象"),ROUNDUP('２個別表'!$BV157*102/110,0),IF(AND('２個別表'!$BT157=1,'２個別表'!$CE157="全額控除"),ROUNDUP('２個別表'!$BV157*100/110,0),IF(OR('２個別表'!$BT157=2,'２個別表'!$BT157=3),'２個別表'!$BV157,'２個別表'!$BV157)))),"")</f>
        <v/>
      </c>
      <c r="AD157" s="197" t="str">
        <f ca="1">IF('２個別表'!$U157=1,3,IF(AND('２個別表'!$U157=2,AND(19&lt;='２個別表'!$AM157,'２個別表'!$AM157&lt;=23)),2,IF(AND('２個別表'!$U157=2,OR(AND(1&lt;='２個別表'!$AM157,'２個別表'!$AM157&lt;=18),AND(24&lt;='２個別表'!$AM157,'２個別表'!$AM157&lt;=25))),1,"判定不能")))</f>
        <v>判定不能</v>
      </c>
      <c r="AE157" s="206">
        <f t="shared" ca="1" si="4"/>
        <v>0</v>
      </c>
      <c r="AF157" s="180" t="str">
        <f t="shared" ca="1" si="5"/>
        <v/>
      </c>
      <c r="AG157" s="183" t="str">
        <f ca="1">IF(AND($AD157=1,$U157&gt;0,$V157=1),ROUNDDOWN($AC157*1/2-'２個別表'!$CD157*1/2,0),"")</f>
        <v/>
      </c>
      <c r="AH157" s="183" t="str">
        <f t="shared" ca="1" si="35"/>
        <v/>
      </c>
      <c r="AI157" s="208" t="str">
        <f ca="1">IF(AND($AD157=1,$Q157=1),IF($AB157&gt;0,'２個別表'!$BV157-'２個別表'!$BX157-'２個別表'!$CD157-'２個別表'!$CA157-'２個別表'!$CB157-'２個別表'!$CC157,0),"")</f>
        <v/>
      </c>
      <c r="AJ157" s="198">
        <f t="shared" ca="1" si="7"/>
        <v>0</v>
      </c>
      <c r="AK157" s="194" t="str">
        <f ca="1">IF($AD157=1,IF('２個別表'!$AO157=1,1,IF('２個別表'!AO157="","",)),"")</f>
        <v/>
      </c>
      <c r="AL157" s="183" t="str">
        <f ca="1">IF($AJ157=1,IF($AK157=1,'２個別表'!BS157,""),"")</f>
        <v/>
      </c>
      <c r="AM157" s="180" t="str">
        <f t="shared" ca="1" si="8"/>
        <v/>
      </c>
      <c r="AN157" s="199" t="str">
        <f ca="1">IF($AJ157=1,IF($AK157=1,ROUNDDOWN('２個別表'!$BV157-'２個別表'!$BX157-'２個別表'!$CA157-'２個別表'!$CB157-'２個別表'!$CC157-'２個別表'!$CD157,0),""),"")</f>
        <v/>
      </c>
      <c r="AO157" s="198">
        <f t="shared" ca="1" si="0"/>
        <v>0</v>
      </c>
      <c r="AP157" s="194">
        <f t="shared" ca="1" si="9"/>
        <v>0</v>
      </c>
      <c r="AQ157" s="194">
        <f t="shared" ca="1" si="10"/>
        <v>0</v>
      </c>
      <c r="AR157" s="189">
        <f ca="1">IF('２個別表'!$AA157=1,1,0)</f>
        <v>0</v>
      </c>
      <c r="AS157" s="180" t="str">
        <f t="shared" ca="1" si="11"/>
        <v/>
      </c>
      <c r="AT157" s="180" t="str">
        <f t="shared" ca="1" si="12"/>
        <v/>
      </c>
      <c r="AU157" s="208" t="str">
        <f ca="1">IF($AD157=1,IF($AQ157=1,ROUNDDOWN('２個別表'!$BV157-'２個別表'!$BX157-'２個別表'!$CA157-'２個別表'!$CB157-'２個別表'!$CC157-'２個別表'!$CD157,0),""),"")</f>
        <v/>
      </c>
      <c r="AV157" s="350">
        <f t="shared" ca="1" si="13"/>
        <v>0</v>
      </c>
      <c r="AW157" s="360" t="str">
        <f t="shared" ca="1" si="14"/>
        <v>-</v>
      </c>
      <c r="AX157" s="206">
        <f ca="1">IF($AD157=2,IF('２個別表'!$BQ157=1,1,0),0)</f>
        <v>0</v>
      </c>
      <c r="AY157" s="189" t="str">
        <f t="shared" ca="1" si="15"/>
        <v/>
      </c>
      <c r="AZ157" s="368" t="str">
        <f ca="1">IF(AND($AD157=2,$AX157=1),'２個別表'!$BV157-('２個別表'!$BX157+'２個別表'!$CA157+'２個別表'!$CB157+'２個別表'!$CC157+'２個別表'!$CD157),"")</f>
        <v/>
      </c>
      <c r="BA157" s="206">
        <f ca="1">IF($AD157=2,IF('２個別表'!$BQ157&lt;&gt;1,1,0),0)</f>
        <v>0</v>
      </c>
      <c r="BB157" s="363">
        <f t="shared" ca="1" si="16"/>
        <v>0</v>
      </c>
      <c r="BC157" s="183" t="str">
        <f ca="1">IF(AND($AD157=2,$BA157=1),'２個別表'!$BR157,"")</f>
        <v/>
      </c>
      <c r="BD157" s="183" t="str">
        <f t="shared" ca="1" si="17"/>
        <v/>
      </c>
      <c r="BE157" s="183" t="str">
        <f ca="1">IF(AND($AD157=2,$BA157=1),'２個別表'!$BU157-('２個別表'!$BX157+'２個別表'!$CA157+'２個別表'!$CB157+'２個別表'!$CC157+'２個別表'!$CD157),"")</f>
        <v/>
      </c>
      <c r="BF157" s="183" t="str">
        <f ca="1">IF(AND($AD157=2,$BA157=1),'２個別表'!$CA157+'２個別表'!$CB157,"")</f>
        <v/>
      </c>
      <c r="BG157" s="365" t="str">
        <f ca="1">IF($BB157=1,IF(SUM('２個別表'!$BW157,'２個別表'!$CD157*0.5)&lt;='２個別表'!$BV157*0.5,"〇","×"),"")</f>
        <v/>
      </c>
      <c r="BH157" s="364">
        <f t="shared" ca="1" si="18"/>
        <v>0</v>
      </c>
      <c r="BI157" s="207" t="str">
        <f ca="1">IF($AD157=2,IF($AX157=1,IF('２個別表'!$AM157=23,"〇","×"),IF(OR('２個別表'!$AM157&lt;19,'２個別表'!$AM157&gt;23),"",IF($BH157&lt;='２個別表'!$BR157,"〇","×"))),"-")</f>
        <v>-</v>
      </c>
      <c r="BJ157" s="373" t="str">
        <f t="shared" ca="1" si="19"/>
        <v>-</v>
      </c>
      <c r="BK157" s="206">
        <f t="shared" ca="1" si="20"/>
        <v>0</v>
      </c>
      <c r="BL157" s="207" t="str">
        <f ca="1">IF($AD157=3,IF(1&lt;='２個別表'!$F157,IF('２個別表'!$U157=1,"〇","×"),""),"")</f>
        <v/>
      </c>
      <c r="BM157" s="185" t="str">
        <f ca="1">IF(AD157=3,IF(AND(OR('２個別表'!BD157="附帯施設",AND(1&lt;='２個別表'!AM157,'２個別表'!AM157&lt;=3)),'２個別表'!BK157&lt;&gt;"",'２個別表'!BL157&lt;&gt;""),1,IF(AND(OR('２個別表'!BD157="附帯施設",AND(1&lt;='２個別表'!AM157,'２個別表'!AM157&lt;=3)),OR('２個別表'!BK157="",'２個別表'!BL157="")),"×",0)),"")</f>
        <v/>
      </c>
      <c r="BN157" s="207" t="str">
        <f ca="1">IF($AD157=3,IF('２個別表'!$BV157&gt;=500000,"〇","×"),"")</f>
        <v/>
      </c>
      <c r="BO157" s="180" t="str">
        <f ca="1">IF(AD157=3,'２個別表'!BW157,"")</f>
        <v/>
      </c>
      <c r="BP157" s="180" t="str">
        <f ca="1">IF(AD157=3,IF(COUNTIF('２個別表'!$X$11:'２個別表'!X157,'２個別表'!X157)=1,BO157,SUMIF('２個別表'!$X$11:$X$239,'２個別表'!X157,$BO$11:$BO$239)),"")</f>
        <v/>
      </c>
      <c r="BQ157" s="189" t="str">
        <f t="shared" ca="1" si="36"/>
        <v/>
      </c>
      <c r="BR157" s="183" t="str">
        <f t="shared" ca="1" si="22"/>
        <v/>
      </c>
      <c r="BS157" s="427" t="str">
        <f ca="1">IF($AD157=3,'２個別表'!$BV157-('２個別表'!$BX157+'２個別表'!$CA157+'２個別表'!$CB157+'２個別表'!$CC157+'２個別表'!$CD157),"")</f>
        <v/>
      </c>
      <c r="BT157" s="430">
        <f t="shared" ca="1" si="37"/>
        <v>0</v>
      </c>
      <c r="BU157" s="424" t="str">
        <f t="shared" ca="1" si="23"/>
        <v/>
      </c>
    </row>
    <row r="158" spans="2:73" x14ac:dyDescent="0.15">
      <c r="B158" s="198">
        <f>'２個別表'!O158</f>
        <v>0</v>
      </c>
      <c r="C158" s="183" t="str">
        <f>'２個別表'!$P158</f>
        <v>石川県</v>
      </c>
      <c r="D158" s="183" t="str">
        <f ca="1">'２個別表'!$Q158</f>
        <v/>
      </c>
      <c r="E158" s="183" t="str">
        <f ca="1">'２個別表'!$R158</f>
        <v/>
      </c>
      <c r="F158" s="207" t="str">
        <f ca="1">'２個別表'!$U158</f>
        <v/>
      </c>
      <c r="G158" s="207" t="str">
        <f ca="1">IF($F158=1,IF(SUM(#REF!)=0,"×","〇"),"")</f>
        <v/>
      </c>
      <c r="H158" s="207" t="str">
        <f ca="1">IF('２個別表'!$U158=1,IF('２個別表'!$Y158=1,"〇","×"),IF(AND(2&lt;='２個別表'!$Y158,'２個別表'!$Y158&lt;=5),"〇","×"))</f>
        <v>×</v>
      </c>
      <c r="I158" s="207" t="str">
        <f t="shared" ca="1" si="33"/>
        <v>×</v>
      </c>
      <c r="J158" s="183" t="str">
        <f ca="1">'２個別表'!$X158</f>
        <v/>
      </c>
      <c r="K158" s="183">
        <f ca="1">'２個別表'!$AI158</f>
        <v>0</v>
      </c>
      <c r="L158" s="183" t="str">
        <f ca="1">IF('２個別表'!$AJ158=1,1,"")</f>
        <v/>
      </c>
      <c r="M158" s="183" t="str">
        <f ca="1">IF('２個別表'!$AJ158="","",IF('２個別表'!$AJ158=1,IF(OR('２個別表'!$AK158=1,'２個別表'!$AL158=1),"〇","×")))</f>
        <v/>
      </c>
      <c r="N158" s="180" t="str">
        <f ca="1">'２個別表'!AR158</f>
        <v/>
      </c>
      <c r="O158" s="196" t="str">
        <f ca="1">IF(1&lt;='２個別表'!$F158,IF(AND(1&lt;='２個別表'!$AM158,'２個別表'!$AM158&lt;=3),1,0),"")</f>
        <v/>
      </c>
      <c r="P158" s="207">
        <f ca="1">IF($O158=1,IF(AND('２個別表'!$BD158&lt;&gt;"",AND('２個別表'!$BG158&lt;&gt;1,'２個別表'!$BH158)),0,1),0)</f>
        <v>0</v>
      </c>
      <c r="Q158" s="196">
        <f ca="1">IF('２個別表'!$BD158&lt;&gt;"",1,0)</f>
        <v>0</v>
      </c>
      <c r="R158" s="196" t="str">
        <f ca="1">IF($Q158=1,IF('２個別表'!$BG158=1,1,0),"")</f>
        <v/>
      </c>
      <c r="S158" s="196" t="str">
        <f ca="1">IF($R158=1,IF('２個別表'!$BH158&lt;&gt;"","〇","×"),"")</f>
        <v/>
      </c>
      <c r="T158" s="196" t="str">
        <f t="shared" ca="1" si="2"/>
        <v/>
      </c>
      <c r="U158" s="340">
        <f ca="1">IF('２個別表'!$BF158&gt;0,'２個別表'!$BF158,0)</f>
        <v>0</v>
      </c>
      <c r="V158" s="196">
        <f ca="1">IF('２個別表'!$BH158&lt;&gt;"",1,0)</f>
        <v>0</v>
      </c>
      <c r="W158" s="182">
        <f ca="1">IF(AND($Q158=1,$V158=1),'２個別表'!$CD158,0)</f>
        <v>0</v>
      </c>
      <c r="X158" s="195">
        <f t="shared" ca="1" si="34"/>
        <v>0</v>
      </c>
      <c r="Y158" s="196" t="str">
        <f ca="1">IF(1&lt;='２個別表'!$F158,'２個別表'!$BT158,"")</f>
        <v/>
      </c>
      <c r="Z158" s="196">
        <f ca="1">IF(1&lt;='２個別表'!$F158,'２個別表'!$CE158,0)</f>
        <v>0</v>
      </c>
      <c r="AA158" s="196">
        <f ca="1">IF(OR(0&lt;'２個別表'!$BX158,0&lt;SUM('２個別表'!$CA158:$CB158)),1,0)</f>
        <v>1</v>
      </c>
      <c r="AB158" s="183">
        <f ca="1">IF(1&lt;='２個別表'!$F158,'２個別表'!$BV158,0)</f>
        <v>0</v>
      </c>
      <c r="AC158" s="183" t="str">
        <f ca="1">IF('２個別表'!$BV158&gt;0,IF(AND('２個別表'!$BT158=1,'２個別表'!$CE158="控除不可"),'２個別表'!$BV158,IF(AND('２個別表'!$BT158=1,'２個別表'!$CE158="80%控除対象"),ROUNDUP('２個別表'!$BV158*102/110,0),IF(AND('２個別表'!$BT158=1,'２個別表'!$CE158="全額控除"),ROUNDUP('２個別表'!$BV158*100/110,0),IF(OR('２個別表'!$BT158=2,'２個別表'!$BT158=3),'２個別表'!$BV158,'２個別表'!$BV158)))),"")</f>
        <v/>
      </c>
      <c r="AD158" s="197" t="str">
        <f ca="1">IF('２個別表'!$U158=1,3,IF(AND('２個別表'!$U158=2,AND(19&lt;='２個別表'!$AM158,'２個別表'!$AM158&lt;=23)),2,IF(AND('２個別表'!$U158=2,OR(AND(1&lt;='２個別表'!$AM158,'２個別表'!$AM158&lt;=18),AND(24&lt;='２個別表'!$AM158,'２個別表'!$AM158&lt;=25))),1,"判定不能")))</f>
        <v>判定不能</v>
      </c>
      <c r="AE158" s="206">
        <f t="shared" ca="1" si="4"/>
        <v>0</v>
      </c>
      <c r="AF158" s="180" t="str">
        <f t="shared" ca="1" si="5"/>
        <v/>
      </c>
      <c r="AG158" s="183" t="str">
        <f ca="1">IF(AND($AD158=1,$U158&gt;0,$V158=1),ROUNDDOWN($AC158*1/2-'２個別表'!$CD158*1/2,0),"")</f>
        <v/>
      </c>
      <c r="AH158" s="183" t="str">
        <f t="shared" ca="1" si="35"/>
        <v/>
      </c>
      <c r="AI158" s="208" t="str">
        <f ca="1">IF(AND($AD158=1,$Q158=1),IF($AB158&gt;0,'２個別表'!$BV158-'２個別表'!$BX158-'２個別表'!$CD158-'２個別表'!$CA158-'２個別表'!$CB158-'２個別表'!$CC158,0),"")</f>
        <v/>
      </c>
      <c r="AJ158" s="198">
        <f t="shared" ca="1" si="7"/>
        <v>0</v>
      </c>
      <c r="AK158" s="194" t="str">
        <f ca="1">IF($AD158=1,IF('２個別表'!$AO158=1,1,IF('２個別表'!AO158="","",)),"")</f>
        <v/>
      </c>
      <c r="AL158" s="183" t="str">
        <f ca="1">IF($AJ158=1,IF($AK158=1,'２個別表'!BS158,""),"")</f>
        <v/>
      </c>
      <c r="AM158" s="180" t="str">
        <f t="shared" ca="1" si="8"/>
        <v/>
      </c>
      <c r="AN158" s="199" t="str">
        <f ca="1">IF($AJ158=1,IF($AK158=1,ROUNDDOWN('２個別表'!$BV158-'２個別表'!$BX158-'２個別表'!$CA158-'２個別表'!$CB158-'２個別表'!$CC158-'２個別表'!$CD158,0),""),"")</f>
        <v/>
      </c>
      <c r="AO158" s="198">
        <f t="shared" ca="1" si="0"/>
        <v>0</v>
      </c>
      <c r="AP158" s="194">
        <f t="shared" ca="1" si="9"/>
        <v>0</v>
      </c>
      <c r="AQ158" s="194">
        <f t="shared" ca="1" si="10"/>
        <v>0</v>
      </c>
      <c r="AR158" s="189">
        <f ca="1">IF('２個別表'!$AA158=1,1,0)</f>
        <v>0</v>
      </c>
      <c r="AS158" s="180" t="str">
        <f t="shared" ca="1" si="11"/>
        <v/>
      </c>
      <c r="AT158" s="180" t="str">
        <f t="shared" ca="1" si="12"/>
        <v/>
      </c>
      <c r="AU158" s="208" t="str">
        <f ca="1">IF($AD158=1,IF($AQ158=1,ROUNDDOWN('２個別表'!$BV158-'２個別表'!$BX158-'２個別表'!$CA158-'２個別表'!$CB158-'２個別表'!$CC158-'２個別表'!$CD158,0),""),"")</f>
        <v/>
      </c>
      <c r="AV158" s="350">
        <f t="shared" ca="1" si="13"/>
        <v>0</v>
      </c>
      <c r="AW158" s="360" t="str">
        <f t="shared" ca="1" si="14"/>
        <v>-</v>
      </c>
      <c r="AX158" s="206">
        <f ca="1">IF($AD158=2,IF('２個別表'!$BQ158=1,1,0),0)</f>
        <v>0</v>
      </c>
      <c r="AY158" s="189" t="str">
        <f t="shared" ca="1" si="15"/>
        <v/>
      </c>
      <c r="AZ158" s="368" t="str">
        <f ca="1">IF(AND($AD158=2,$AX158=1),'２個別表'!$BV158-('２個別表'!$BX158+'２個別表'!$CA158+'２個別表'!$CB158+'２個別表'!$CC158+'２個別表'!$CD158),"")</f>
        <v/>
      </c>
      <c r="BA158" s="206">
        <f ca="1">IF($AD158=2,IF('２個別表'!$BQ158&lt;&gt;1,1,0),0)</f>
        <v>0</v>
      </c>
      <c r="BB158" s="363">
        <f t="shared" ca="1" si="16"/>
        <v>0</v>
      </c>
      <c r="BC158" s="183" t="str">
        <f ca="1">IF(AND($AD158=2,$BA158=1),'２個別表'!$BR158,"")</f>
        <v/>
      </c>
      <c r="BD158" s="183" t="str">
        <f t="shared" ca="1" si="17"/>
        <v/>
      </c>
      <c r="BE158" s="183" t="str">
        <f ca="1">IF(AND($AD158=2,$BA158=1),'２個別表'!$BU158-('２個別表'!$BX158+'２個別表'!$CA158+'２個別表'!$CB158+'２個別表'!$CC158+'２個別表'!$CD158),"")</f>
        <v/>
      </c>
      <c r="BF158" s="183" t="str">
        <f ca="1">IF(AND($AD158=2,$BA158=1),'２個別表'!$CA158+'２個別表'!$CB158,"")</f>
        <v/>
      </c>
      <c r="BG158" s="365" t="str">
        <f ca="1">IF($BB158=1,IF(SUM('２個別表'!$BW158,'２個別表'!$CD158*0.5)&lt;='２個別表'!$BV158*0.5,"〇","×"),"")</f>
        <v/>
      </c>
      <c r="BH158" s="364">
        <f t="shared" ca="1" si="18"/>
        <v>0</v>
      </c>
      <c r="BI158" s="207" t="str">
        <f ca="1">IF($AD158=2,IF($AX158=1,IF('２個別表'!$AM158=23,"〇","×"),IF(OR('２個別表'!$AM158&lt;19,'２個別表'!$AM158&gt;23),"",IF($BH158&lt;='２個別表'!$BR158,"〇","×"))),"-")</f>
        <v>-</v>
      </c>
      <c r="BJ158" s="373" t="str">
        <f t="shared" ca="1" si="19"/>
        <v>-</v>
      </c>
      <c r="BK158" s="206">
        <f t="shared" ca="1" si="20"/>
        <v>0</v>
      </c>
      <c r="BL158" s="207" t="str">
        <f ca="1">IF($AD158=3,IF(1&lt;='２個別表'!$F158,IF('２個別表'!$U158=1,"〇","×"),""),"")</f>
        <v/>
      </c>
      <c r="BM158" s="185" t="str">
        <f ca="1">IF(AD158=3,IF(AND(OR('２個別表'!BD158="附帯施設",AND(1&lt;='２個別表'!AM158,'２個別表'!AM158&lt;=3)),'２個別表'!BK158&lt;&gt;"",'２個別表'!BL158&lt;&gt;""),1,IF(AND(OR('２個別表'!BD158="附帯施設",AND(1&lt;='２個別表'!AM158,'２個別表'!AM158&lt;=3)),OR('２個別表'!BK158="",'２個別表'!BL158="")),"×",0)),"")</f>
        <v/>
      </c>
      <c r="BN158" s="207" t="str">
        <f ca="1">IF($AD158=3,IF('２個別表'!$BV158&gt;=500000,"〇","×"),"")</f>
        <v/>
      </c>
      <c r="BO158" s="180" t="str">
        <f ca="1">IF(AD158=3,'２個別表'!BW158,"")</f>
        <v/>
      </c>
      <c r="BP158" s="180" t="str">
        <f ca="1">IF(AD158=3,IF(COUNTIF('２個別表'!$X$11:'２個別表'!X158,'２個別表'!X158)=1,BO158,SUMIF('２個別表'!$X$11:$X$239,'２個別表'!X158,$BO$11:$BO$239)),"")</f>
        <v/>
      </c>
      <c r="BQ158" s="189" t="str">
        <f t="shared" ca="1" si="36"/>
        <v/>
      </c>
      <c r="BR158" s="183" t="str">
        <f t="shared" ca="1" si="22"/>
        <v/>
      </c>
      <c r="BS158" s="427" t="str">
        <f ca="1">IF($AD158=3,'２個別表'!$BV158-('２個別表'!$BX158+'２個別表'!$CA158+'２個別表'!$CB158+'２個別表'!$CC158+'２個別表'!$CD158),"")</f>
        <v/>
      </c>
      <c r="BT158" s="430">
        <f t="shared" ca="1" si="37"/>
        <v>0</v>
      </c>
      <c r="BU158" s="424" t="str">
        <f t="shared" ca="1" si="23"/>
        <v/>
      </c>
    </row>
    <row r="159" spans="2:73" x14ac:dyDescent="0.15">
      <c r="B159" s="198">
        <f>'２個別表'!O159</f>
        <v>0</v>
      </c>
      <c r="C159" s="183" t="str">
        <f>'２個別表'!$P159</f>
        <v>石川県</v>
      </c>
      <c r="D159" s="183" t="str">
        <f ca="1">'２個別表'!$Q159</f>
        <v/>
      </c>
      <c r="E159" s="183" t="str">
        <f ca="1">'２個別表'!$R159</f>
        <v/>
      </c>
      <c r="F159" s="207" t="str">
        <f ca="1">'２個別表'!$U159</f>
        <v/>
      </c>
      <c r="G159" s="207" t="str">
        <f ca="1">IF($F159=1,IF(SUM(#REF!)=0,"×","〇"),"")</f>
        <v/>
      </c>
      <c r="H159" s="207" t="str">
        <f ca="1">IF('２個別表'!$U159=1,IF('２個別表'!$Y159=1,"〇","×"),IF(AND(2&lt;='２個別表'!$Y159,'２個別表'!$Y159&lt;=5),"〇","×"))</f>
        <v>×</v>
      </c>
      <c r="I159" s="207" t="str">
        <f t="shared" ca="1" si="33"/>
        <v>×</v>
      </c>
      <c r="J159" s="183" t="str">
        <f ca="1">'２個別表'!$X159</f>
        <v/>
      </c>
      <c r="K159" s="183">
        <f ca="1">'２個別表'!$AI159</f>
        <v>0</v>
      </c>
      <c r="L159" s="183" t="str">
        <f ca="1">IF('２個別表'!$AJ159=1,1,"")</f>
        <v/>
      </c>
      <c r="M159" s="183" t="str">
        <f ca="1">IF('２個別表'!$AJ159="","",IF('２個別表'!$AJ159=1,IF(OR('２個別表'!$AK159=1,'２個別表'!$AL159=1),"〇","×")))</f>
        <v/>
      </c>
      <c r="N159" s="180" t="str">
        <f ca="1">'２個別表'!AR159</f>
        <v/>
      </c>
      <c r="O159" s="196" t="str">
        <f ca="1">IF(1&lt;='２個別表'!$F159,IF(AND(1&lt;='２個別表'!$AM159,'２個別表'!$AM159&lt;=3),1,0),"")</f>
        <v/>
      </c>
      <c r="P159" s="207">
        <f ca="1">IF($O159=1,IF(AND('２個別表'!$BD159&lt;&gt;"",AND('２個別表'!$BG159&lt;&gt;1,'２個別表'!$BH159)),0,1),0)</f>
        <v>0</v>
      </c>
      <c r="Q159" s="196">
        <f ca="1">IF('２個別表'!$BD159&lt;&gt;"",1,0)</f>
        <v>0</v>
      </c>
      <c r="R159" s="196" t="str">
        <f ca="1">IF($Q159=1,IF('２個別表'!$BG159=1,1,0),"")</f>
        <v/>
      </c>
      <c r="S159" s="196" t="str">
        <f ca="1">IF($R159=1,IF('２個別表'!$BH159&lt;&gt;"","〇","×"),"")</f>
        <v/>
      </c>
      <c r="T159" s="196" t="str">
        <f t="shared" ca="1" si="2"/>
        <v/>
      </c>
      <c r="U159" s="340">
        <f ca="1">IF('２個別表'!$BF159&gt;0,'２個別表'!$BF159,0)</f>
        <v>0</v>
      </c>
      <c r="V159" s="196">
        <f ca="1">IF('２個別表'!$BH159&lt;&gt;"",1,0)</f>
        <v>0</v>
      </c>
      <c r="W159" s="182">
        <f ca="1">IF(AND($Q159=1,$V159=1),'２個別表'!$CD159,0)</f>
        <v>0</v>
      </c>
      <c r="X159" s="195">
        <f t="shared" ca="1" si="34"/>
        <v>0</v>
      </c>
      <c r="Y159" s="196" t="str">
        <f ca="1">IF(1&lt;='２個別表'!$F159,'２個別表'!$BT159,"")</f>
        <v/>
      </c>
      <c r="Z159" s="196">
        <f ca="1">IF(1&lt;='２個別表'!$F159,'２個別表'!$CE159,0)</f>
        <v>0</v>
      </c>
      <c r="AA159" s="196">
        <f ca="1">IF(OR(0&lt;'２個別表'!$BX159,0&lt;SUM('２個別表'!$CA159:$CB159)),1,0)</f>
        <v>1</v>
      </c>
      <c r="AB159" s="183">
        <f ca="1">IF(1&lt;='２個別表'!$F159,'２個別表'!$BV159,0)</f>
        <v>0</v>
      </c>
      <c r="AC159" s="183" t="str">
        <f ca="1">IF('２個別表'!$BV159&gt;0,IF(AND('２個別表'!$BT159=1,'２個別表'!$CE159="控除不可"),'２個別表'!$BV159,IF(AND('２個別表'!$BT159=1,'２個別表'!$CE159="80%控除対象"),ROUNDUP('２個別表'!$BV159*102/110,0),IF(AND('２個別表'!$BT159=1,'２個別表'!$CE159="全額控除"),ROUNDUP('２個別表'!$BV159*100/110,0),IF(OR('２個別表'!$BT159=2,'２個別表'!$BT159=3),'２個別表'!$BV159,'２個別表'!$BV159)))),"")</f>
        <v/>
      </c>
      <c r="AD159" s="197" t="str">
        <f ca="1">IF('２個別表'!$U159=1,3,IF(AND('２個別表'!$U159=2,AND(19&lt;='２個別表'!$AM159,'２個別表'!$AM159&lt;=23)),2,IF(AND('２個別表'!$U159=2,OR(AND(1&lt;='２個別表'!$AM159,'２個別表'!$AM159&lt;=18),AND(24&lt;='２個別表'!$AM159,'２個別表'!$AM159&lt;=25))),1,"判定不能")))</f>
        <v>判定不能</v>
      </c>
      <c r="AE159" s="206">
        <f t="shared" ca="1" si="4"/>
        <v>0</v>
      </c>
      <c r="AF159" s="180" t="str">
        <f t="shared" ca="1" si="5"/>
        <v/>
      </c>
      <c r="AG159" s="183" t="str">
        <f ca="1">IF(AND($AD159=1,$U159&gt;0,$V159=1),ROUNDDOWN($AC159*1/2-'２個別表'!$CD159*1/2,0),"")</f>
        <v/>
      </c>
      <c r="AH159" s="183" t="str">
        <f t="shared" ca="1" si="35"/>
        <v/>
      </c>
      <c r="AI159" s="208" t="str">
        <f ca="1">IF(AND($AD159=1,$Q159=1),IF($AB159&gt;0,'２個別表'!$BV159-'２個別表'!$BX159-'２個別表'!$CD159-'２個別表'!$CA159-'２個別表'!$CB159-'２個別表'!$CC159,0),"")</f>
        <v/>
      </c>
      <c r="AJ159" s="198">
        <f t="shared" ca="1" si="7"/>
        <v>0</v>
      </c>
      <c r="AK159" s="194" t="str">
        <f ca="1">IF($AD159=1,IF('２個別表'!$AO159=1,1,IF('２個別表'!AO159="","",)),"")</f>
        <v/>
      </c>
      <c r="AL159" s="183" t="str">
        <f ca="1">IF($AJ159=1,IF($AK159=1,'２個別表'!BS159,""),"")</f>
        <v/>
      </c>
      <c r="AM159" s="180" t="str">
        <f t="shared" ca="1" si="8"/>
        <v/>
      </c>
      <c r="AN159" s="199" t="str">
        <f ca="1">IF($AJ159=1,IF($AK159=1,ROUNDDOWN('２個別表'!$BV159-'２個別表'!$BX159-'２個別表'!$CA159-'２個別表'!$CB159-'２個別表'!$CC159-'２個別表'!$CD159,0),""),"")</f>
        <v/>
      </c>
      <c r="AO159" s="198">
        <f t="shared" ca="1" si="0"/>
        <v>0</v>
      </c>
      <c r="AP159" s="194">
        <f t="shared" ca="1" si="9"/>
        <v>0</v>
      </c>
      <c r="AQ159" s="194">
        <f t="shared" ca="1" si="10"/>
        <v>0</v>
      </c>
      <c r="AR159" s="189">
        <f ca="1">IF('２個別表'!$AA159=1,1,0)</f>
        <v>0</v>
      </c>
      <c r="AS159" s="180" t="str">
        <f t="shared" ca="1" si="11"/>
        <v/>
      </c>
      <c r="AT159" s="180" t="str">
        <f t="shared" ca="1" si="12"/>
        <v/>
      </c>
      <c r="AU159" s="208" t="str">
        <f ca="1">IF($AD159=1,IF($AQ159=1,ROUNDDOWN('２個別表'!$BV159-'２個別表'!$BX159-'２個別表'!$CA159-'２個別表'!$CB159-'２個別表'!$CC159-'２個別表'!$CD159,0),""),"")</f>
        <v/>
      </c>
      <c r="AV159" s="350">
        <f t="shared" ca="1" si="13"/>
        <v>0</v>
      </c>
      <c r="AW159" s="360" t="str">
        <f t="shared" ca="1" si="14"/>
        <v>-</v>
      </c>
      <c r="AX159" s="206">
        <f ca="1">IF($AD159=2,IF('２個別表'!$BQ159=1,1,0),0)</f>
        <v>0</v>
      </c>
      <c r="AY159" s="189" t="str">
        <f t="shared" ca="1" si="15"/>
        <v/>
      </c>
      <c r="AZ159" s="368" t="str">
        <f ca="1">IF(AND($AD159=2,$AX159=1),'２個別表'!$BV159-('２個別表'!$BX159+'２個別表'!$CA159+'２個別表'!$CB159+'２個別表'!$CC159+'２個別表'!$CD159),"")</f>
        <v/>
      </c>
      <c r="BA159" s="206">
        <f ca="1">IF($AD159=2,IF('２個別表'!$BQ159&lt;&gt;1,1,0),0)</f>
        <v>0</v>
      </c>
      <c r="BB159" s="363">
        <f t="shared" ca="1" si="16"/>
        <v>0</v>
      </c>
      <c r="BC159" s="183" t="str">
        <f ca="1">IF(AND($AD159=2,$BA159=1),'２個別表'!$BR159,"")</f>
        <v/>
      </c>
      <c r="BD159" s="183" t="str">
        <f t="shared" ca="1" si="17"/>
        <v/>
      </c>
      <c r="BE159" s="183" t="str">
        <f ca="1">IF(AND($AD159=2,$BA159=1),'２個別表'!$BU159-('２個別表'!$BX159+'２個別表'!$CA159+'２個別表'!$CB159+'２個別表'!$CC159+'２個別表'!$CD159),"")</f>
        <v/>
      </c>
      <c r="BF159" s="183" t="str">
        <f ca="1">IF(AND($AD159=2,$BA159=1),'２個別表'!$CA159+'２個別表'!$CB159,"")</f>
        <v/>
      </c>
      <c r="BG159" s="365" t="str">
        <f ca="1">IF($BB159=1,IF(SUM('２個別表'!$BW159,'２個別表'!$CD159*0.5)&lt;='２個別表'!$BV159*0.5,"〇","×"),"")</f>
        <v/>
      </c>
      <c r="BH159" s="364">
        <f t="shared" ca="1" si="18"/>
        <v>0</v>
      </c>
      <c r="BI159" s="207" t="str">
        <f ca="1">IF($AD159=2,IF($AX159=1,IF('２個別表'!$AM159=23,"〇","×"),IF(OR('２個別表'!$AM159&lt;19,'２個別表'!$AM159&gt;23),"",IF($BH159&lt;='２個別表'!$BR159,"〇","×"))),"-")</f>
        <v>-</v>
      </c>
      <c r="BJ159" s="373" t="str">
        <f t="shared" ca="1" si="19"/>
        <v>-</v>
      </c>
      <c r="BK159" s="206">
        <f t="shared" ca="1" si="20"/>
        <v>0</v>
      </c>
      <c r="BL159" s="207" t="str">
        <f ca="1">IF($AD159=3,IF(1&lt;='２個別表'!$F159,IF('２個別表'!$U159=1,"〇","×"),""),"")</f>
        <v/>
      </c>
      <c r="BM159" s="185" t="str">
        <f ca="1">IF(AD159=3,IF(AND(OR('２個別表'!BD159="附帯施設",AND(1&lt;='２個別表'!AM159,'２個別表'!AM159&lt;=3)),'２個別表'!BK159&lt;&gt;"",'２個別表'!BL159&lt;&gt;""),1,IF(AND(OR('２個別表'!BD159="附帯施設",AND(1&lt;='２個別表'!AM159,'２個別表'!AM159&lt;=3)),OR('２個別表'!BK159="",'２個別表'!BL159="")),"×",0)),"")</f>
        <v/>
      </c>
      <c r="BN159" s="207" t="str">
        <f ca="1">IF($AD159=3,IF('２個別表'!$BV159&gt;=500000,"〇","×"),"")</f>
        <v/>
      </c>
      <c r="BO159" s="180" t="str">
        <f ca="1">IF(AD159=3,'２個別表'!BW159,"")</f>
        <v/>
      </c>
      <c r="BP159" s="180" t="str">
        <f ca="1">IF(AD159=3,IF(COUNTIF('２個別表'!$X$11:'２個別表'!X159,'２個別表'!X159)=1,BO159,SUMIF('２個別表'!$X$11:$X$239,'２個別表'!X159,$BO$11:$BO$239)),"")</f>
        <v/>
      </c>
      <c r="BQ159" s="189" t="str">
        <f t="shared" ca="1" si="36"/>
        <v/>
      </c>
      <c r="BR159" s="183" t="str">
        <f t="shared" ca="1" si="22"/>
        <v/>
      </c>
      <c r="BS159" s="427" t="str">
        <f ca="1">IF($AD159=3,'２個別表'!$BV159-('２個別表'!$BX159+'２個別表'!$CA159+'２個別表'!$CB159+'２個別表'!$CC159+'２個別表'!$CD159),"")</f>
        <v/>
      </c>
      <c r="BT159" s="430">
        <f t="shared" ca="1" si="37"/>
        <v>0</v>
      </c>
      <c r="BU159" s="424" t="str">
        <f t="shared" ca="1" si="23"/>
        <v/>
      </c>
    </row>
    <row r="160" spans="2:73" x14ac:dyDescent="0.15">
      <c r="B160" s="198">
        <f>'２個別表'!O160</f>
        <v>0</v>
      </c>
      <c r="C160" s="183" t="str">
        <f>'２個別表'!$P160</f>
        <v>石川県</v>
      </c>
      <c r="D160" s="183" t="str">
        <f ca="1">'２個別表'!$Q160</f>
        <v/>
      </c>
      <c r="E160" s="183" t="str">
        <f ca="1">'２個別表'!$R160</f>
        <v/>
      </c>
      <c r="F160" s="207" t="str">
        <f ca="1">'２個別表'!$U160</f>
        <v/>
      </c>
      <c r="G160" s="207" t="str">
        <f ca="1">IF($F160=1,IF(SUM(#REF!)=0,"×","〇"),"")</f>
        <v/>
      </c>
      <c r="H160" s="207" t="str">
        <f ca="1">IF('２個別表'!$U160=1,IF('２個別表'!$Y160=1,"〇","×"),IF(AND(2&lt;='２個別表'!$Y160,'２個別表'!$Y160&lt;=5),"〇","×"))</f>
        <v>×</v>
      </c>
      <c r="I160" s="207" t="str">
        <f t="shared" ca="1" si="33"/>
        <v>×</v>
      </c>
      <c r="J160" s="183" t="str">
        <f ca="1">'２個別表'!$X160</f>
        <v/>
      </c>
      <c r="K160" s="183">
        <f ca="1">'２個別表'!$AI160</f>
        <v>0</v>
      </c>
      <c r="L160" s="183" t="str">
        <f ca="1">IF('２個別表'!$AJ160=1,1,"")</f>
        <v/>
      </c>
      <c r="M160" s="183" t="str">
        <f ca="1">IF('２個別表'!$AJ160="","",IF('２個別表'!$AJ160=1,IF(OR('２個別表'!$AK160=1,'２個別表'!$AL160=1),"〇","×")))</f>
        <v/>
      </c>
      <c r="N160" s="180" t="str">
        <f ca="1">'２個別表'!AR160</f>
        <v/>
      </c>
      <c r="O160" s="196" t="str">
        <f ca="1">IF(1&lt;='２個別表'!$F160,IF(AND(1&lt;='２個別表'!$AM160,'２個別表'!$AM160&lt;=3),1,0),"")</f>
        <v/>
      </c>
      <c r="P160" s="207">
        <f ca="1">IF($O160=1,IF(AND('２個別表'!$BD160&lt;&gt;"",AND('２個別表'!$BG160&lt;&gt;1,'２個別表'!$BH160)),0,1),0)</f>
        <v>0</v>
      </c>
      <c r="Q160" s="196">
        <f ca="1">IF('２個別表'!$BD160&lt;&gt;"",1,0)</f>
        <v>0</v>
      </c>
      <c r="R160" s="196" t="str">
        <f ca="1">IF($Q160=1,IF('２個別表'!$BG160=1,1,0),"")</f>
        <v/>
      </c>
      <c r="S160" s="196" t="str">
        <f ca="1">IF($R160=1,IF('２個別表'!$BH160&lt;&gt;"","〇","×"),"")</f>
        <v/>
      </c>
      <c r="T160" s="196" t="str">
        <f t="shared" ca="1" si="2"/>
        <v/>
      </c>
      <c r="U160" s="340">
        <f ca="1">IF('２個別表'!$BF160&gt;0,'２個別表'!$BF160,0)</f>
        <v>0</v>
      </c>
      <c r="V160" s="196">
        <f ca="1">IF('２個別表'!$BH160&lt;&gt;"",1,0)</f>
        <v>0</v>
      </c>
      <c r="W160" s="182">
        <f ca="1">IF(AND($Q160=1,$V160=1),'２個別表'!$CD160,0)</f>
        <v>0</v>
      </c>
      <c r="X160" s="195">
        <f t="shared" ca="1" si="34"/>
        <v>0</v>
      </c>
      <c r="Y160" s="196" t="str">
        <f ca="1">IF(1&lt;='２個別表'!$F160,'２個別表'!$BT160,"")</f>
        <v/>
      </c>
      <c r="Z160" s="196">
        <f ca="1">IF(1&lt;='２個別表'!$F160,'２個別表'!$CE160,0)</f>
        <v>0</v>
      </c>
      <c r="AA160" s="196">
        <f ca="1">IF(OR(0&lt;'２個別表'!$BX160,0&lt;SUM('２個別表'!$CA160:$CB160)),1,0)</f>
        <v>1</v>
      </c>
      <c r="AB160" s="183">
        <f ca="1">IF(1&lt;='２個別表'!$F160,'２個別表'!$BV160,0)</f>
        <v>0</v>
      </c>
      <c r="AC160" s="183" t="str">
        <f ca="1">IF('２個別表'!$BV160&gt;0,IF(AND('２個別表'!$BT160=1,'２個別表'!$CE160="控除不可"),'２個別表'!$BV160,IF(AND('２個別表'!$BT160=1,'２個別表'!$CE160="80%控除対象"),ROUNDUP('２個別表'!$BV160*102/110,0),IF(AND('２個別表'!$BT160=1,'２個別表'!$CE160="全額控除"),ROUNDUP('２個別表'!$BV160*100/110,0),IF(OR('２個別表'!$BT160=2,'２個別表'!$BT160=3),'２個別表'!$BV160,'２個別表'!$BV160)))),"")</f>
        <v/>
      </c>
      <c r="AD160" s="197" t="str">
        <f ca="1">IF('２個別表'!$U160=1,3,IF(AND('２個別表'!$U160=2,AND(19&lt;='２個別表'!$AM160,'２個別表'!$AM160&lt;=23)),2,IF(AND('２個別表'!$U160=2,OR(AND(1&lt;='２個別表'!$AM160,'２個別表'!$AM160&lt;=18),AND(24&lt;='２個別表'!$AM160,'２個別表'!$AM160&lt;=25))),1,"判定不能")))</f>
        <v>判定不能</v>
      </c>
      <c r="AE160" s="206">
        <f t="shared" ca="1" si="4"/>
        <v>0</v>
      </c>
      <c r="AF160" s="180" t="str">
        <f t="shared" ca="1" si="5"/>
        <v/>
      </c>
      <c r="AG160" s="183" t="str">
        <f ca="1">IF(AND($AD160=1,$U160&gt;0,$V160=1),ROUNDDOWN($AC160*1/2-'２個別表'!$CD160*1/2,0),"")</f>
        <v/>
      </c>
      <c r="AH160" s="183" t="str">
        <f t="shared" ca="1" si="35"/>
        <v/>
      </c>
      <c r="AI160" s="208" t="str">
        <f ca="1">IF(AND($AD160=1,$Q160=1),IF($AB160&gt;0,'２個別表'!$BV160-'２個別表'!$BX160-'２個別表'!$CD160-'２個別表'!$CA160-'２個別表'!$CB160-'２個別表'!$CC160,0),"")</f>
        <v/>
      </c>
      <c r="AJ160" s="198">
        <f t="shared" ca="1" si="7"/>
        <v>0</v>
      </c>
      <c r="AK160" s="194" t="str">
        <f ca="1">IF($AD160=1,IF('２個別表'!$AO160=1,1,IF('２個別表'!AO160="","",)),"")</f>
        <v/>
      </c>
      <c r="AL160" s="183" t="str">
        <f ca="1">IF($AJ160=1,IF($AK160=1,'２個別表'!BS160,""),"")</f>
        <v/>
      </c>
      <c r="AM160" s="180" t="str">
        <f t="shared" ca="1" si="8"/>
        <v/>
      </c>
      <c r="AN160" s="199" t="str">
        <f ca="1">IF($AJ160=1,IF($AK160=1,ROUNDDOWN('２個別表'!$BV160-'２個別表'!$BX160-'２個別表'!$CA160-'２個別表'!$CB160-'２個別表'!$CC160-'２個別表'!$CD160,0),""),"")</f>
        <v/>
      </c>
      <c r="AO160" s="198">
        <f t="shared" ca="1" si="0"/>
        <v>0</v>
      </c>
      <c r="AP160" s="194">
        <f t="shared" ca="1" si="9"/>
        <v>0</v>
      </c>
      <c r="AQ160" s="194">
        <f t="shared" ca="1" si="10"/>
        <v>0</v>
      </c>
      <c r="AR160" s="189">
        <f ca="1">IF('２個別表'!$AA160=1,1,0)</f>
        <v>0</v>
      </c>
      <c r="AS160" s="180" t="str">
        <f t="shared" ca="1" si="11"/>
        <v/>
      </c>
      <c r="AT160" s="180" t="str">
        <f t="shared" ca="1" si="12"/>
        <v/>
      </c>
      <c r="AU160" s="208" t="str">
        <f ca="1">IF($AD160=1,IF($AQ160=1,ROUNDDOWN('２個別表'!$BV160-'２個別表'!$BX160-'２個別表'!$CA160-'２個別表'!$CB160-'２個別表'!$CC160-'２個別表'!$CD160,0),""),"")</f>
        <v/>
      </c>
      <c r="AV160" s="350">
        <f t="shared" ca="1" si="13"/>
        <v>0</v>
      </c>
      <c r="AW160" s="360" t="str">
        <f t="shared" ca="1" si="14"/>
        <v>-</v>
      </c>
      <c r="AX160" s="206">
        <f ca="1">IF($AD160=2,IF('２個別表'!$BQ160=1,1,0),0)</f>
        <v>0</v>
      </c>
      <c r="AY160" s="189" t="str">
        <f t="shared" ca="1" si="15"/>
        <v/>
      </c>
      <c r="AZ160" s="368" t="str">
        <f ca="1">IF(AND($AD160=2,$AX160=1),'２個別表'!$BV160-('２個別表'!$BX160+'２個別表'!$CA160+'２個別表'!$CB160+'２個別表'!$CC160+'２個別表'!$CD160),"")</f>
        <v/>
      </c>
      <c r="BA160" s="206">
        <f ca="1">IF($AD160=2,IF('２個別表'!$BQ160&lt;&gt;1,1,0),0)</f>
        <v>0</v>
      </c>
      <c r="BB160" s="363">
        <f t="shared" ca="1" si="16"/>
        <v>0</v>
      </c>
      <c r="BC160" s="183" t="str">
        <f ca="1">IF(AND($AD160=2,$BA160=1),'２個別表'!$BR160,"")</f>
        <v/>
      </c>
      <c r="BD160" s="183" t="str">
        <f t="shared" ca="1" si="17"/>
        <v/>
      </c>
      <c r="BE160" s="183" t="str">
        <f ca="1">IF(AND($AD160=2,$BA160=1),'２個別表'!$BU160-('２個別表'!$BX160+'２個別表'!$CA160+'２個別表'!$CB160+'２個別表'!$CC160+'２個別表'!$CD160),"")</f>
        <v/>
      </c>
      <c r="BF160" s="183" t="str">
        <f ca="1">IF(AND($AD160=2,$BA160=1),'２個別表'!$CA160+'２個別表'!$CB160,"")</f>
        <v/>
      </c>
      <c r="BG160" s="365" t="str">
        <f ca="1">IF($BB160=1,IF(SUM('２個別表'!$BW160,'２個別表'!$CD160*0.5)&lt;='２個別表'!$BV160*0.5,"〇","×"),"")</f>
        <v/>
      </c>
      <c r="BH160" s="364">
        <f t="shared" ca="1" si="18"/>
        <v>0</v>
      </c>
      <c r="BI160" s="207" t="str">
        <f ca="1">IF($AD160=2,IF($AX160=1,IF('２個別表'!$AM160=23,"〇","×"),IF(OR('２個別表'!$AM160&lt;19,'２個別表'!$AM160&gt;23),"",IF($BH160&lt;='２個別表'!$BR160,"〇","×"))),"-")</f>
        <v>-</v>
      </c>
      <c r="BJ160" s="373" t="str">
        <f t="shared" ca="1" si="19"/>
        <v>-</v>
      </c>
      <c r="BK160" s="206">
        <f t="shared" ca="1" si="20"/>
        <v>0</v>
      </c>
      <c r="BL160" s="207" t="str">
        <f ca="1">IF($AD160=3,IF(1&lt;='２個別表'!$F160,IF('２個別表'!$U160=1,"〇","×"),""),"")</f>
        <v/>
      </c>
      <c r="BM160" s="185" t="str">
        <f ca="1">IF(AD160=3,IF(AND(OR('２個別表'!BD160="附帯施設",AND(1&lt;='２個別表'!AM160,'２個別表'!AM160&lt;=3)),'２個別表'!BK160&lt;&gt;"",'２個別表'!BL160&lt;&gt;""),1,IF(AND(OR('２個別表'!BD160="附帯施設",AND(1&lt;='２個別表'!AM160,'２個別表'!AM160&lt;=3)),OR('２個別表'!BK160="",'２個別表'!BL160="")),"×",0)),"")</f>
        <v/>
      </c>
      <c r="BN160" s="207" t="str">
        <f ca="1">IF($AD160=3,IF('２個別表'!$BV160&gt;=500000,"〇","×"),"")</f>
        <v/>
      </c>
      <c r="BO160" s="180" t="str">
        <f ca="1">IF(AD160=3,'２個別表'!BW160,"")</f>
        <v/>
      </c>
      <c r="BP160" s="180" t="str">
        <f ca="1">IF(AD160=3,IF(COUNTIF('２個別表'!$X$11:'２個別表'!X160,'２個別表'!X160)=1,BO160,SUMIF('２個別表'!$X$11:$X$239,'２個別表'!X160,$BO$11:$BO$239)),"")</f>
        <v/>
      </c>
      <c r="BQ160" s="189" t="str">
        <f t="shared" ca="1" si="36"/>
        <v/>
      </c>
      <c r="BR160" s="183" t="str">
        <f t="shared" ca="1" si="22"/>
        <v/>
      </c>
      <c r="BS160" s="427" t="str">
        <f ca="1">IF($AD160=3,'２個別表'!$BV160-('２個別表'!$BX160+'２個別表'!$CA160+'２個別表'!$CB160+'２個別表'!$CC160+'２個別表'!$CD160),"")</f>
        <v/>
      </c>
      <c r="BT160" s="430">
        <f t="shared" ca="1" si="37"/>
        <v>0</v>
      </c>
      <c r="BU160" s="424" t="str">
        <f t="shared" ca="1" si="23"/>
        <v/>
      </c>
    </row>
    <row r="161" spans="2:73" x14ac:dyDescent="0.15">
      <c r="B161" s="198">
        <f>'２個別表'!O161</f>
        <v>0</v>
      </c>
      <c r="C161" s="183" t="str">
        <f>'２個別表'!$P161</f>
        <v>石川県</v>
      </c>
      <c r="D161" s="183" t="str">
        <f ca="1">'２個別表'!$Q161</f>
        <v/>
      </c>
      <c r="E161" s="183" t="str">
        <f ca="1">'２個別表'!$R161</f>
        <v/>
      </c>
      <c r="F161" s="207" t="str">
        <f ca="1">'２個別表'!$U161</f>
        <v/>
      </c>
      <c r="G161" s="207" t="str">
        <f ca="1">IF($F161=1,IF(SUM(#REF!)=0,"×","〇"),"")</f>
        <v/>
      </c>
      <c r="H161" s="207" t="str">
        <f ca="1">IF('２個別表'!$U161=1,IF('２個別表'!$Y161=1,"〇","×"),IF(AND(2&lt;='２個別表'!$Y161,'２個別表'!$Y161&lt;=5),"〇","×"))</f>
        <v>×</v>
      </c>
      <c r="I161" s="207" t="str">
        <f t="shared" ca="1" si="33"/>
        <v>×</v>
      </c>
      <c r="J161" s="183" t="str">
        <f ca="1">'２個別表'!$X161</f>
        <v/>
      </c>
      <c r="K161" s="183">
        <f ca="1">'２個別表'!$AI161</f>
        <v>0</v>
      </c>
      <c r="L161" s="183" t="str">
        <f ca="1">IF('２個別表'!$AJ161=1,1,"")</f>
        <v/>
      </c>
      <c r="M161" s="183" t="str">
        <f ca="1">IF('２個別表'!$AJ161="","",IF('２個別表'!$AJ161=1,IF(OR('２個別表'!$AK161=1,'２個別表'!$AL161=1),"〇","×")))</f>
        <v/>
      </c>
      <c r="N161" s="180" t="str">
        <f ca="1">'２個別表'!AR161</f>
        <v/>
      </c>
      <c r="O161" s="196" t="str">
        <f ca="1">IF(1&lt;='２個別表'!$F161,IF(AND(1&lt;='２個別表'!$AM161,'２個別表'!$AM161&lt;=3),1,0),"")</f>
        <v/>
      </c>
      <c r="P161" s="207">
        <f ca="1">IF($O161=1,IF(AND('２個別表'!$BD161&lt;&gt;"",AND('２個別表'!$BG161&lt;&gt;1,'２個別表'!$BH161)),0,1),0)</f>
        <v>0</v>
      </c>
      <c r="Q161" s="196">
        <f ca="1">IF('２個別表'!$BD161&lt;&gt;"",1,0)</f>
        <v>0</v>
      </c>
      <c r="R161" s="196" t="str">
        <f ca="1">IF($Q161=1,IF('２個別表'!$BG161=1,1,0),"")</f>
        <v/>
      </c>
      <c r="S161" s="196" t="str">
        <f ca="1">IF($R161=1,IF('２個別表'!$BH161&lt;&gt;"","〇","×"),"")</f>
        <v/>
      </c>
      <c r="T161" s="196" t="str">
        <f t="shared" ca="1" si="2"/>
        <v/>
      </c>
      <c r="U161" s="340">
        <f ca="1">IF('２個別表'!$BF161&gt;0,'２個別表'!$BF161,0)</f>
        <v>0</v>
      </c>
      <c r="V161" s="196">
        <f ca="1">IF('２個別表'!$BH161&lt;&gt;"",1,0)</f>
        <v>0</v>
      </c>
      <c r="W161" s="182">
        <f ca="1">IF(AND($Q161=1,$V161=1),'２個別表'!$CD161,0)</f>
        <v>0</v>
      </c>
      <c r="X161" s="195">
        <f t="shared" ca="1" si="34"/>
        <v>0</v>
      </c>
      <c r="Y161" s="196" t="str">
        <f ca="1">IF(1&lt;='２個別表'!$F161,'２個別表'!$BT161,"")</f>
        <v/>
      </c>
      <c r="Z161" s="196">
        <f ca="1">IF(1&lt;='２個別表'!$F161,'２個別表'!$CE161,0)</f>
        <v>0</v>
      </c>
      <c r="AA161" s="196">
        <f ca="1">IF(OR(0&lt;'２個別表'!$BX161,0&lt;SUM('２個別表'!$CA161:$CB161)),1,0)</f>
        <v>1</v>
      </c>
      <c r="AB161" s="183">
        <f ca="1">IF(1&lt;='２個別表'!$F161,'２個別表'!$BV161,0)</f>
        <v>0</v>
      </c>
      <c r="AC161" s="183" t="str">
        <f ca="1">IF('２個別表'!$BV161&gt;0,IF(AND('２個別表'!$BT161=1,'２個別表'!$CE161="控除不可"),'２個別表'!$BV161,IF(AND('２個別表'!$BT161=1,'２個別表'!$CE161="80%控除対象"),ROUNDUP('２個別表'!$BV161*102/110,0),IF(AND('２個別表'!$BT161=1,'２個別表'!$CE161="全額控除"),ROUNDUP('２個別表'!$BV161*100/110,0),IF(OR('２個別表'!$BT161=2,'２個別表'!$BT161=3),'２個別表'!$BV161,'２個別表'!$BV161)))),"")</f>
        <v/>
      </c>
      <c r="AD161" s="197" t="str">
        <f ca="1">IF('２個別表'!$U161=1,3,IF(AND('２個別表'!$U161=2,AND(19&lt;='２個別表'!$AM161,'２個別表'!$AM161&lt;=23)),2,IF(AND('２個別表'!$U161=2,OR(AND(1&lt;='２個別表'!$AM161,'２個別表'!$AM161&lt;=18),AND(24&lt;='２個別表'!$AM161,'２個別表'!$AM161&lt;=25))),1,"判定不能")))</f>
        <v>判定不能</v>
      </c>
      <c r="AE161" s="206">
        <f t="shared" ca="1" si="4"/>
        <v>0</v>
      </c>
      <c r="AF161" s="180" t="str">
        <f t="shared" ca="1" si="5"/>
        <v/>
      </c>
      <c r="AG161" s="183" t="str">
        <f ca="1">IF(AND($AD161=1,$U161&gt;0,$V161=1),ROUNDDOWN($AC161*1/2-'２個別表'!$CD161*1/2,0),"")</f>
        <v/>
      </c>
      <c r="AH161" s="183" t="str">
        <f t="shared" ca="1" si="35"/>
        <v/>
      </c>
      <c r="AI161" s="208" t="str">
        <f ca="1">IF(AND($AD161=1,$Q161=1),IF($AB161&gt;0,'２個別表'!$BV161-'２個別表'!$BX161-'２個別表'!$CD161-'２個別表'!$CA161-'２個別表'!$CB161-'２個別表'!$CC161,0),"")</f>
        <v/>
      </c>
      <c r="AJ161" s="198">
        <f t="shared" ca="1" si="7"/>
        <v>0</v>
      </c>
      <c r="AK161" s="194" t="str">
        <f ca="1">IF($AD161=1,IF('２個別表'!$AO161=1,1,IF('２個別表'!AO161="","",)),"")</f>
        <v/>
      </c>
      <c r="AL161" s="183" t="str">
        <f ca="1">IF($AJ161=1,IF($AK161=1,'２個別表'!BS161,""),"")</f>
        <v/>
      </c>
      <c r="AM161" s="180" t="str">
        <f t="shared" ca="1" si="8"/>
        <v/>
      </c>
      <c r="AN161" s="199" t="str">
        <f ca="1">IF($AJ161=1,IF($AK161=1,ROUNDDOWN('２個別表'!$BV161-'２個別表'!$BX161-'２個別表'!$CA161-'２個別表'!$CB161-'２個別表'!$CC161-'２個別表'!$CD161,0),""),"")</f>
        <v/>
      </c>
      <c r="AO161" s="198">
        <f t="shared" ca="1" si="0"/>
        <v>0</v>
      </c>
      <c r="AP161" s="194">
        <f t="shared" ca="1" si="9"/>
        <v>0</v>
      </c>
      <c r="AQ161" s="194">
        <f t="shared" ca="1" si="10"/>
        <v>0</v>
      </c>
      <c r="AR161" s="189">
        <f ca="1">IF('２個別表'!$AA161=1,1,0)</f>
        <v>0</v>
      </c>
      <c r="AS161" s="180" t="str">
        <f t="shared" ca="1" si="11"/>
        <v/>
      </c>
      <c r="AT161" s="180" t="str">
        <f t="shared" ca="1" si="12"/>
        <v/>
      </c>
      <c r="AU161" s="208" t="str">
        <f ca="1">IF($AD161=1,IF($AQ161=1,ROUNDDOWN('２個別表'!$BV161-'２個別表'!$BX161-'２個別表'!$CA161-'２個別表'!$CB161-'２個別表'!$CC161-'２個別表'!$CD161,0),""),"")</f>
        <v/>
      </c>
      <c r="AV161" s="350">
        <f t="shared" ca="1" si="13"/>
        <v>0</v>
      </c>
      <c r="AW161" s="360" t="str">
        <f t="shared" ca="1" si="14"/>
        <v>-</v>
      </c>
      <c r="AX161" s="206">
        <f ca="1">IF($AD161=2,IF('２個別表'!$BQ161=1,1,0),0)</f>
        <v>0</v>
      </c>
      <c r="AY161" s="189" t="str">
        <f t="shared" ca="1" si="15"/>
        <v/>
      </c>
      <c r="AZ161" s="368" t="str">
        <f ca="1">IF(AND($AD161=2,$AX161=1),'２個別表'!$BV161-('２個別表'!$BX161+'２個別表'!$CA161+'２個別表'!$CB161+'２個別表'!$CC161+'２個別表'!$CD161),"")</f>
        <v/>
      </c>
      <c r="BA161" s="206">
        <f ca="1">IF($AD161=2,IF('２個別表'!$BQ161&lt;&gt;1,1,0),0)</f>
        <v>0</v>
      </c>
      <c r="BB161" s="363">
        <f t="shared" ca="1" si="16"/>
        <v>0</v>
      </c>
      <c r="BC161" s="183" t="str">
        <f ca="1">IF(AND($AD161=2,$BA161=1),'２個別表'!$BR161,"")</f>
        <v/>
      </c>
      <c r="BD161" s="183" t="str">
        <f t="shared" ca="1" si="17"/>
        <v/>
      </c>
      <c r="BE161" s="183" t="str">
        <f ca="1">IF(AND($AD161=2,$BA161=1),'２個別表'!$BU161-('２個別表'!$BX161+'２個別表'!$CA161+'２個別表'!$CB161+'２個別表'!$CC161+'２個別表'!$CD161),"")</f>
        <v/>
      </c>
      <c r="BF161" s="183" t="str">
        <f ca="1">IF(AND($AD161=2,$BA161=1),'２個別表'!$CA161+'２個別表'!$CB161,"")</f>
        <v/>
      </c>
      <c r="BG161" s="365" t="str">
        <f ca="1">IF($BB161=1,IF(SUM('２個別表'!$BW161,'２個別表'!$CD161*0.5)&lt;='２個別表'!$BV161*0.5,"〇","×"),"")</f>
        <v/>
      </c>
      <c r="BH161" s="364">
        <f t="shared" ca="1" si="18"/>
        <v>0</v>
      </c>
      <c r="BI161" s="207" t="str">
        <f ca="1">IF($AD161=2,IF($AX161=1,IF('２個別表'!$AM161=23,"〇","×"),IF(OR('２個別表'!$AM161&lt;19,'２個別表'!$AM161&gt;23),"",IF($BH161&lt;='２個別表'!$BR161,"〇","×"))),"-")</f>
        <v>-</v>
      </c>
      <c r="BJ161" s="373" t="str">
        <f t="shared" ca="1" si="19"/>
        <v>-</v>
      </c>
      <c r="BK161" s="206">
        <f t="shared" ca="1" si="20"/>
        <v>0</v>
      </c>
      <c r="BL161" s="207" t="str">
        <f ca="1">IF($AD161=3,IF(1&lt;='２個別表'!$F161,IF('２個別表'!$U161=1,"〇","×"),""),"")</f>
        <v/>
      </c>
      <c r="BM161" s="185" t="str">
        <f ca="1">IF(AD161=3,IF(AND(OR('２個別表'!BD161="附帯施設",AND(1&lt;='２個別表'!AM161,'２個別表'!AM161&lt;=3)),'２個別表'!BK161&lt;&gt;"",'２個別表'!BL161&lt;&gt;""),1,IF(AND(OR('２個別表'!BD161="附帯施設",AND(1&lt;='２個別表'!AM161,'２個別表'!AM161&lt;=3)),OR('２個別表'!BK161="",'２個別表'!BL161="")),"×",0)),"")</f>
        <v/>
      </c>
      <c r="BN161" s="207" t="str">
        <f ca="1">IF($AD161=3,IF('２個別表'!$BV161&gt;=500000,"〇","×"),"")</f>
        <v/>
      </c>
      <c r="BO161" s="180" t="str">
        <f ca="1">IF(AD161=3,'２個別表'!BW161,"")</f>
        <v/>
      </c>
      <c r="BP161" s="180" t="str">
        <f ca="1">IF(AD161=3,IF(COUNTIF('２個別表'!$X$11:'２個別表'!X161,'２個別表'!X161)=1,BO161,SUMIF('２個別表'!$X$11:$X$239,'２個別表'!X161,$BO$11:$BO$239)),"")</f>
        <v/>
      </c>
      <c r="BQ161" s="189" t="str">
        <f t="shared" ca="1" si="36"/>
        <v/>
      </c>
      <c r="BR161" s="183" t="str">
        <f t="shared" ca="1" si="22"/>
        <v/>
      </c>
      <c r="BS161" s="427" t="str">
        <f ca="1">IF($AD161=3,'２個別表'!$BV161-('２個別表'!$BX161+'２個別表'!$CA161+'２個別表'!$CB161+'２個別表'!$CC161+'２個別表'!$CD161),"")</f>
        <v/>
      </c>
      <c r="BT161" s="430">
        <f t="shared" ca="1" si="37"/>
        <v>0</v>
      </c>
      <c r="BU161" s="424" t="str">
        <f t="shared" ca="1" si="23"/>
        <v/>
      </c>
    </row>
    <row r="162" spans="2:73" x14ac:dyDescent="0.15">
      <c r="B162" s="198">
        <f>'２個別表'!O162</f>
        <v>0</v>
      </c>
      <c r="C162" s="183" t="str">
        <f>'２個別表'!$P162</f>
        <v>石川県</v>
      </c>
      <c r="D162" s="183" t="str">
        <f ca="1">'２個別表'!$Q162</f>
        <v/>
      </c>
      <c r="E162" s="183" t="str">
        <f ca="1">'２個別表'!$R162</f>
        <v/>
      </c>
      <c r="F162" s="207" t="str">
        <f ca="1">'２個別表'!$U162</f>
        <v/>
      </c>
      <c r="G162" s="207" t="str">
        <f ca="1">IF($F162=1,IF(SUM(#REF!)=0,"×","〇"),"")</f>
        <v/>
      </c>
      <c r="H162" s="207" t="str">
        <f ca="1">IF('２個別表'!$U162=1,IF('２個別表'!$Y162=1,"〇","×"),IF(AND(2&lt;='２個別表'!$Y162,'２個別表'!$Y162&lt;=5),"〇","×"))</f>
        <v>×</v>
      </c>
      <c r="I162" s="207" t="str">
        <f t="shared" ca="1" si="33"/>
        <v>×</v>
      </c>
      <c r="J162" s="183" t="str">
        <f ca="1">'２個別表'!$X162</f>
        <v/>
      </c>
      <c r="K162" s="183">
        <f ca="1">'２個別表'!$AI162</f>
        <v>0</v>
      </c>
      <c r="L162" s="183" t="str">
        <f ca="1">IF('２個別表'!$AJ162=1,1,"")</f>
        <v/>
      </c>
      <c r="M162" s="183" t="str">
        <f ca="1">IF('２個別表'!$AJ162="","",IF('２個別表'!$AJ162=1,IF(OR('２個別表'!$AK162=1,'２個別表'!$AL162=1),"〇","×")))</f>
        <v/>
      </c>
      <c r="N162" s="180" t="str">
        <f ca="1">'２個別表'!AR162</f>
        <v/>
      </c>
      <c r="O162" s="196" t="str">
        <f ca="1">IF(1&lt;='２個別表'!$F162,IF(AND(1&lt;='２個別表'!$AM162,'２個別表'!$AM162&lt;=3),1,0),"")</f>
        <v/>
      </c>
      <c r="P162" s="207">
        <f ca="1">IF($O162=1,IF(AND('２個別表'!$BD162&lt;&gt;"",AND('２個別表'!$BG162&lt;&gt;1,'２個別表'!$BH162)),0,1),0)</f>
        <v>0</v>
      </c>
      <c r="Q162" s="196">
        <f ca="1">IF('２個別表'!$BD162&lt;&gt;"",1,0)</f>
        <v>0</v>
      </c>
      <c r="R162" s="196" t="str">
        <f ca="1">IF($Q162=1,IF('２個別表'!$BG162=1,1,0),"")</f>
        <v/>
      </c>
      <c r="S162" s="196" t="str">
        <f ca="1">IF($R162=1,IF('２個別表'!$BH162&lt;&gt;"","〇","×"),"")</f>
        <v/>
      </c>
      <c r="T162" s="196" t="str">
        <f t="shared" ca="1" si="2"/>
        <v/>
      </c>
      <c r="U162" s="340">
        <f ca="1">IF('２個別表'!$BF162&gt;0,'２個別表'!$BF162,0)</f>
        <v>0</v>
      </c>
      <c r="V162" s="196">
        <f ca="1">IF('２個別表'!$BH162&lt;&gt;"",1,0)</f>
        <v>0</v>
      </c>
      <c r="W162" s="182">
        <f ca="1">IF(AND($Q162=1,$V162=1),'２個別表'!$CD162,0)</f>
        <v>0</v>
      </c>
      <c r="X162" s="195">
        <f t="shared" ca="1" si="34"/>
        <v>0</v>
      </c>
      <c r="Y162" s="196" t="str">
        <f ca="1">IF(1&lt;='２個別表'!$F162,'２個別表'!$BT162,"")</f>
        <v/>
      </c>
      <c r="Z162" s="196">
        <f ca="1">IF(1&lt;='２個別表'!$F162,'２個別表'!$CE162,0)</f>
        <v>0</v>
      </c>
      <c r="AA162" s="196">
        <f ca="1">IF(OR(0&lt;'２個別表'!$BX162,0&lt;SUM('２個別表'!$CA162:$CB162)),1,0)</f>
        <v>1</v>
      </c>
      <c r="AB162" s="183">
        <f ca="1">IF(1&lt;='２個別表'!$F162,'２個別表'!$BV162,0)</f>
        <v>0</v>
      </c>
      <c r="AC162" s="183" t="str">
        <f ca="1">IF('２個別表'!$BV162&gt;0,IF(AND('２個別表'!$BT162=1,'２個別表'!$CE162="控除不可"),'２個別表'!$BV162,IF(AND('２個別表'!$BT162=1,'２個別表'!$CE162="80%控除対象"),ROUNDUP('２個別表'!$BV162*102/110,0),IF(AND('２個別表'!$BT162=1,'２個別表'!$CE162="全額控除"),ROUNDUP('２個別表'!$BV162*100/110,0),IF(OR('２個別表'!$BT162=2,'２個別表'!$BT162=3),'２個別表'!$BV162,'２個別表'!$BV162)))),"")</f>
        <v/>
      </c>
      <c r="AD162" s="197" t="str">
        <f ca="1">IF('２個別表'!$U162=1,3,IF(AND('２個別表'!$U162=2,AND(19&lt;='２個別表'!$AM162,'２個別表'!$AM162&lt;=23)),2,IF(AND('２個別表'!$U162=2,OR(AND(1&lt;='２個別表'!$AM162,'２個別表'!$AM162&lt;=18),AND(24&lt;='２個別表'!$AM162,'２個別表'!$AM162&lt;=25))),1,"判定不能")))</f>
        <v>判定不能</v>
      </c>
      <c r="AE162" s="206">
        <f t="shared" ca="1" si="4"/>
        <v>0</v>
      </c>
      <c r="AF162" s="180" t="str">
        <f t="shared" ca="1" si="5"/>
        <v/>
      </c>
      <c r="AG162" s="183" t="str">
        <f ca="1">IF(AND($AD162=1,$U162&gt;0,$V162=1),ROUNDDOWN($AC162*1/2-'２個別表'!$CD162*1/2,0),"")</f>
        <v/>
      </c>
      <c r="AH162" s="183" t="str">
        <f t="shared" ca="1" si="35"/>
        <v/>
      </c>
      <c r="AI162" s="208" t="str">
        <f ca="1">IF(AND($AD162=1,$Q162=1),IF($AB162&gt;0,'２個別表'!$BV162-'２個別表'!$BX162-'２個別表'!$CD162-'２個別表'!$CA162-'２個別表'!$CB162-'２個別表'!$CC162,0),"")</f>
        <v/>
      </c>
      <c r="AJ162" s="198">
        <f t="shared" ca="1" si="7"/>
        <v>0</v>
      </c>
      <c r="AK162" s="194" t="str">
        <f ca="1">IF($AD162=1,IF('２個別表'!$AO162=1,1,IF('２個別表'!AO162="","",)),"")</f>
        <v/>
      </c>
      <c r="AL162" s="183" t="str">
        <f ca="1">IF($AJ162=1,IF($AK162=1,'２個別表'!BS162,""),"")</f>
        <v/>
      </c>
      <c r="AM162" s="180" t="str">
        <f t="shared" ca="1" si="8"/>
        <v/>
      </c>
      <c r="AN162" s="199" t="str">
        <f ca="1">IF($AJ162=1,IF($AK162=1,ROUNDDOWN('２個別表'!$BV162-'２個別表'!$BX162-'２個別表'!$CA162-'２個別表'!$CB162-'２個別表'!$CC162-'２個別表'!$CD162,0),""),"")</f>
        <v/>
      </c>
      <c r="AO162" s="198">
        <f t="shared" ca="1" si="0"/>
        <v>0</v>
      </c>
      <c r="AP162" s="194">
        <f t="shared" ca="1" si="9"/>
        <v>0</v>
      </c>
      <c r="AQ162" s="194">
        <f t="shared" ca="1" si="10"/>
        <v>0</v>
      </c>
      <c r="AR162" s="189">
        <f ca="1">IF('２個別表'!$AA162=1,1,0)</f>
        <v>0</v>
      </c>
      <c r="AS162" s="180" t="str">
        <f t="shared" ca="1" si="11"/>
        <v/>
      </c>
      <c r="AT162" s="180" t="str">
        <f t="shared" ca="1" si="12"/>
        <v/>
      </c>
      <c r="AU162" s="208" t="str">
        <f ca="1">IF($AD162=1,IF($AQ162=1,ROUNDDOWN('２個別表'!$BV162-'２個別表'!$BX162-'２個別表'!$CA162-'２個別表'!$CB162-'２個別表'!$CC162-'２個別表'!$CD162,0),""),"")</f>
        <v/>
      </c>
      <c r="AV162" s="350">
        <f t="shared" ca="1" si="13"/>
        <v>0</v>
      </c>
      <c r="AW162" s="360" t="str">
        <f t="shared" ca="1" si="14"/>
        <v>-</v>
      </c>
      <c r="AX162" s="206">
        <f ca="1">IF($AD162=2,IF('２個別表'!$BQ162=1,1,0),0)</f>
        <v>0</v>
      </c>
      <c r="AY162" s="189" t="str">
        <f t="shared" ca="1" si="15"/>
        <v/>
      </c>
      <c r="AZ162" s="368" t="str">
        <f ca="1">IF(AND($AD162=2,$AX162=1),'２個別表'!$BV162-('２個別表'!$BX162+'２個別表'!$CA162+'２個別表'!$CB162+'２個別表'!$CC162+'２個別表'!$CD162),"")</f>
        <v/>
      </c>
      <c r="BA162" s="206">
        <f ca="1">IF($AD162=2,IF('２個別表'!$BQ162&lt;&gt;1,1,0),0)</f>
        <v>0</v>
      </c>
      <c r="BB162" s="363">
        <f t="shared" ca="1" si="16"/>
        <v>0</v>
      </c>
      <c r="BC162" s="183" t="str">
        <f ca="1">IF(AND($AD162=2,$BA162=1),'２個別表'!$BR162,"")</f>
        <v/>
      </c>
      <c r="BD162" s="183" t="str">
        <f t="shared" ca="1" si="17"/>
        <v/>
      </c>
      <c r="BE162" s="183" t="str">
        <f ca="1">IF(AND($AD162=2,$BA162=1),'２個別表'!$BU162-('２個別表'!$BX162+'２個別表'!$CA162+'２個別表'!$CB162+'２個別表'!$CC162+'２個別表'!$CD162),"")</f>
        <v/>
      </c>
      <c r="BF162" s="183" t="str">
        <f ca="1">IF(AND($AD162=2,$BA162=1),'２個別表'!$CA162+'２個別表'!$CB162,"")</f>
        <v/>
      </c>
      <c r="BG162" s="365" t="str">
        <f ca="1">IF($BB162=1,IF(SUM('２個別表'!$BW162,'２個別表'!$CD162*0.5)&lt;='２個別表'!$BV162*0.5,"〇","×"),"")</f>
        <v/>
      </c>
      <c r="BH162" s="364">
        <f t="shared" ca="1" si="18"/>
        <v>0</v>
      </c>
      <c r="BI162" s="207" t="str">
        <f ca="1">IF($AD162=2,IF($AX162=1,IF('２個別表'!$AM162=23,"〇","×"),IF(OR('２個別表'!$AM162&lt;19,'２個別表'!$AM162&gt;23),"",IF($BH162&lt;='２個別表'!$BR162,"〇","×"))),"-")</f>
        <v>-</v>
      </c>
      <c r="BJ162" s="373" t="str">
        <f t="shared" ca="1" si="19"/>
        <v>-</v>
      </c>
      <c r="BK162" s="206">
        <f t="shared" ca="1" si="20"/>
        <v>0</v>
      </c>
      <c r="BL162" s="207" t="str">
        <f ca="1">IF($AD162=3,IF(1&lt;='２個別表'!$F162,IF('２個別表'!$U162=1,"〇","×"),""),"")</f>
        <v/>
      </c>
      <c r="BM162" s="185" t="str">
        <f ca="1">IF(AD162=3,IF(AND(OR('２個別表'!BD162="附帯施設",AND(1&lt;='２個別表'!AM162,'２個別表'!AM162&lt;=3)),'２個別表'!BK162&lt;&gt;"",'２個別表'!BL162&lt;&gt;""),1,IF(AND(OR('２個別表'!BD162="附帯施設",AND(1&lt;='２個別表'!AM162,'２個別表'!AM162&lt;=3)),OR('２個別表'!BK162="",'２個別表'!BL162="")),"×",0)),"")</f>
        <v/>
      </c>
      <c r="BN162" s="207" t="str">
        <f ca="1">IF($AD162=3,IF('２個別表'!$BV162&gt;=500000,"〇","×"),"")</f>
        <v/>
      </c>
      <c r="BO162" s="180" t="str">
        <f ca="1">IF(AD162=3,'２個別表'!BW162,"")</f>
        <v/>
      </c>
      <c r="BP162" s="180" t="str">
        <f ca="1">IF(AD162=3,IF(COUNTIF('２個別表'!$X$11:'２個別表'!X162,'２個別表'!X162)=1,BO162,SUMIF('２個別表'!$X$11:$X$239,'２個別表'!X162,$BO$11:$BO$239)),"")</f>
        <v/>
      </c>
      <c r="BQ162" s="189" t="str">
        <f t="shared" ca="1" si="36"/>
        <v/>
      </c>
      <c r="BR162" s="183" t="str">
        <f t="shared" ca="1" si="22"/>
        <v/>
      </c>
      <c r="BS162" s="427" t="str">
        <f ca="1">IF($AD162=3,'２個別表'!$BV162-('２個別表'!$BX162+'２個別表'!$CA162+'２個別表'!$CB162+'２個別表'!$CC162+'２個別表'!$CD162),"")</f>
        <v/>
      </c>
      <c r="BT162" s="430">
        <f t="shared" ca="1" si="37"/>
        <v>0</v>
      </c>
      <c r="BU162" s="424" t="str">
        <f t="shared" ca="1" si="23"/>
        <v/>
      </c>
    </row>
    <row r="163" spans="2:73" x14ac:dyDescent="0.15">
      <c r="B163" s="198">
        <f>'２個別表'!O163</f>
        <v>0</v>
      </c>
      <c r="C163" s="183" t="str">
        <f>'２個別表'!$P163</f>
        <v>石川県</v>
      </c>
      <c r="D163" s="183" t="str">
        <f ca="1">'２個別表'!$Q163</f>
        <v/>
      </c>
      <c r="E163" s="183" t="str">
        <f ca="1">'２個別表'!$R163</f>
        <v/>
      </c>
      <c r="F163" s="207" t="str">
        <f ca="1">'２個別表'!$U163</f>
        <v/>
      </c>
      <c r="G163" s="207" t="str">
        <f ca="1">IF($F163=1,IF(SUM(#REF!)=0,"×","〇"),"")</f>
        <v/>
      </c>
      <c r="H163" s="207" t="str">
        <f ca="1">IF('２個別表'!$U163=1,IF('２個別表'!$Y163=1,"〇","×"),IF(AND(2&lt;='２個別表'!$Y163,'２個別表'!$Y163&lt;=5),"〇","×"))</f>
        <v>×</v>
      </c>
      <c r="I163" s="207" t="str">
        <f t="shared" ca="1" si="33"/>
        <v>×</v>
      </c>
      <c r="J163" s="183" t="str">
        <f ca="1">'２個別表'!$X163</f>
        <v/>
      </c>
      <c r="K163" s="183">
        <f ca="1">'２個別表'!$AI163</f>
        <v>0</v>
      </c>
      <c r="L163" s="183" t="str">
        <f ca="1">IF('２個別表'!$AJ163=1,1,"")</f>
        <v/>
      </c>
      <c r="M163" s="183" t="str">
        <f ca="1">IF('２個別表'!$AJ163="","",IF('２個別表'!$AJ163=1,IF(OR('２個別表'!$AK163=1,'２個別表'!$AL163=1),"〇","×")))</f>
        <v/>
      </c>
      <c r="N163" s="180" t="str">
        <f ca="1">'２個別表'!AR163</f>
        <v/>
      </c>
      <c r="O163" s="196" t="str">
        <f ca="1">IF(1&lt;='２個別表'!$F163,IF(AND(1&lt;='２個別表'!$AM163,'２個別表'!$AM163&lt;=3),1,0),"")</f>
        <v/>
      </c>
      <c r="P163" s="207">
        <f ca="1">IF($O163=1,IF(AND('２個別表'!$BD163&lt;&gt;"",AND('２個別表'!$BG163&lt;&gt;1,'２個別表'!$BH163)),0,1),0)</f>
        <v>0</v>
      </c>
      <c r="Q163" s="196">
        <f ca="1">IF('２個別表'!$BD163&lt;&gt;"",1,0)</f>
        <v>0</v>
      </c>
      <c r="R163" s="196" t="str">
        <f ca="1">IF($Q163=1,IF('２個別表'!$BG163=1,1,0),"")</f>
        <v/>
      </c>
      <c r="S163" s="196" t="str">
        <f ca="1">IF($R163=1,IF('２個別表'!$BH163&lt;&gt;"","〇","×"),"")</f>
        <v/>
      </c>
      <c r="T163" s="196" t="str">
        <f t="shared" ca="1" si="2"/>
        <v/>
      </c>
      <c r="U163" s="340">
        <f ca="1">IF('２個別表'!$BF163&gt;0,'２個別表'!$BF163,0)</f>
        <v>0</v>
      </c>
      <c r="V163" s="196">
        <f ca="1">IF('２個別表'!$BH163&lt;&gt;"",1,0)</f>
        <v>0</v>
      </c>
      <c r="W163" s="182">
        <f ca="1">IF(AND($Q163=1,$V163=1),'２個別表'!$CD163,0)</f>
        <v>0</v>
      </c>
      <c r="X163" s="195">
        <f t="shared" ca="1" si="34"/>
        <v>0</v>
      </c>
      <c r="Y163" s="196" t="str">
        <f ca="1">IF(1&lt;='２個別表'!$F163,'２個別表'!$BT163,"")</f>
        <v/>
      </c>
      <c r="Z163" s="196">
        <f ca="1">IF(1&lt;='２個別表'!$F163,'２個別表'!$CE163,0)</f>
        <v>0</v>
      </c>
      <c r="AA163" s="196">
        <f ca="1">IF(OR(0&lt;'２個別表'!$BX163,0&lt;SUM('２個別表'!$CA163:$CB163)),1,0)</f>
        <v>1</v>
      </c>
      <c r="AB163" s="183">
        <f ca="1">IF(1&lt;='２個別表'!$F163,'２個別表'!$BV163,0)</f>
        <v>0</v>
      </c>
      <c r="AC163" s="183" t="str">
        <f ca="1">IF('２個別表'!$BV163&gt;0,IF(AND('２個別表'!$BT163=1,'２個別表'!$CE163="控除不可"),'２個別表'!$BV163,IF(AND('２個別表'!$BT163=1,'２個別表'!$CE163="80%控除対象"),ROUNDUP('２個別表'!$BV163*102/110,0),IF(AND('２個別表'!$BT163=1,'２個別表'!$CE163="全額控除"),ROUNDUP('２個別表'!$BV163*100/110,0),IF(OR('２個別表'!$BT163=2,'２個別表'!$BT163=3),'２個別表'!$BV163,'２個別表'!$BV163)))),"")</f>
        <v/>
      </c>
      <c r="AD163" s="197" t="str">
        <f ca="1">IF('２個別表'!$U163=1,3,IF(AND('２個別表'!$U163=2,AND(19&lt;='２個別表'!$AM163,'２個別表'!$AM163&lt;=23)),2,IF(AND('２個別表'!$U163=2,OR(AND(1&lt;='２個別表'!$AM163,'２個別表'!$AM163&lt;=18),AND(24&lt;='２個別表'!$AM163,'２個別表'!$AM163&lt;=25))),1,"判定不能")))</f>
        <v>判定不能</v>
      </c>
      <c r="AE163" s="206">
        <f t="shared" ca="1" si="4"/>
        <v>0</v>
      </c>
      <c r="AF163" s="180" t="str">
        <f t="shared" ca="1" si="5"/>
        <v/>
      </c>
      <c r="AG163" s="183" t="str">
        <f ca="1">IF(AND($AD163=1,$U163&gt;0,$V163=1),ROUNDDOWN($AC163*1/2-'２個別表'!$CD163*1/2,0),"")</f>
        <v/>
      </c>
      <c r="AH163" s="183" t="str">
        <f t="shared" ca="1" si="35"/>
        <v/>
      </c>
      <c r="AI163" s="208" t="str">
        <f ca="1">IF(AND($AD163=1,$Q163=1),IF($AB163&gt;0,'２個別表'!$BV163-'２個別表'!$BX163-'２個別表'!$CD163-'２個別表'!$CA163-'２個別表'!$CB163-'２個別表'!$CC163,0),"")</f>
        <v/>
      </c>
      <c r="AJ163" s="198">
        <f t="shared" ca="1" si="7"/>
        <v>0</v>
      </c>
      <c r="AK163" s="194" t="str">
        <f ca="1">IF($AD163=1,IF('２個別表'!$AO163=1,1,IF('２個別表'!AO163="","",)),"")</f>
        <v/>
      </c>
      <c r="AL163" s="183" t="str">
        <f ca="1">IF($AJ163=1,IF($AK163=1,'２個別表'!BS163,""),"")</f>
        <v/>
      </c>
      <c r="AM163" s="180" t="str">
        <f t="shared" ca="1" si="8"/>
        <v/>
      </c>
      <c r="AN163" s="199" t="str">
        <f ca="1">IF($AJ163=1,IF($AK163=1,ROUNDDOWN('２個別表'!$BV163-'２個別表'!$BX163-'２個別表'!$CA163-'２個別表'!$CB163-'２個別表'!$CC163-'２個別表'!$CD163,0),""),"")</f>
        <v/>
      </c>
      <c r="AO163" s="198">
        <f t="shared" ca="1" si="0"/>
        <v>0</v>
      </c>
      <c r="AP163" s="194">
        <f t="shared" ca="1" si="9"/>
        <v>0</v>
      </c>
      <c r="AQ163" s="194">
        <f t="shared" ca="1" si="10"/>
        <v>0</v>
      </c>
      <c r="AR163" s="189">
        <f ca="1">IF('２個別表'!$AA163=1,1,0)</f>
        <v>0</v>
      </c>
      <c r="AS163" s="180" t="str">
        <f t="shared" ca="1" si="11"/>
        <v/>
      </c>
      <c r="AT163" s="180" t="str">
        <f t="shared" ca="1" si="12"/>
        <v/>
      </c>
      <c r="AU163" s="208" t="str">
        <f ca="1">IF($AD163=1,IF($AQ163=1,ROUNDDOWN('２個別表'!$BV163-'２個別表'!$BX163-'２個別表'!$CA163-'２個別表'!$CB163-'２個別表'!$CC163-'２個別表'!$CD163,0),""),"")</f>
        <v/>
      </c>
      <c r="AV163" s="350">
        <f t="shared" ca="1" si="13"/>
        <v>0</v>
      </c>
      <c r="AW163" s="360" t="str">
        <f t="shared" ca="1" si="14"/>
        <v>-</v>
      </c>
      <c r="AX163" s="206">
        <f ca="1">IF($AD163=2,IF('２個別表'!$BQ163=1,1,0),0)</f>
        <v>0</v>
      </c>
      <c r="AY163" s="189" t="str">
        <f t="shared" ca="1" si="15"/>
        <v/>
      </c>
      <c r="AZ163" s="368" t="str">
        <f ca="1">IF(AND($AD163=2,$AX163=1),'２個別表'!$BV163-('２個別表'!$BX163+'２個別表'!$CA163+'２個別表'!$CB163+'２個別表'!$CC163+'２個別表'!$CD163),"")</f>
        <v/>
      </c>
      <c r="BA163" s="206">
        <f ca="1">IF($AD163=2,IF('２個別表'!$BQ163&lt;&gt;1,1,0),0)</f>
        <v>0</v>
      </c>
      <c r="BB163" s="363">
        <f t="shared" ca="1" si="16"/>
        <v>0</v>
      </c>
      <c r="BC163" s="183" t="str">
        <f ca="1">IF(AND($AD163=2,$BA163=1),'２個別表'!$BR163,"")</f>
        <v/>
      </c>
      <c r="BD163" s="183" t="str">
        <f t="shared" ca="1" si="17"/>
        <v/>
      </c>
      <c r="BE163" s="183" t="str">
        <f ca="1">IF(AND($AD163=2,$BA163=1),'２個別表'!$BU163-('２個別表'!$BX163+'２個別表'!$CA163+'２個別表'!$CB163+'２個別表'!$CC163+'２個別表'!$CD163),"")</f>
        <v/>
      </c>
      <c r="BF163" s="183" t="str">
        <f ca="1">IF(AND($AD163=2,$BA163=1),'２個別表'!$CA163+'２個別表'!$CB163,"")</f>
        <v/>
      </c>
      <c r="BG163" s="365" t="str">
        <f ca="1">IF($BB163=1,IF(SUM('２個別表'!$BW163,'２個別表'!$CD163*0.5)&lt;='２個別表'!$BV163*0.5,"〇","×"),"")</f>
        <v/>
      </c>
      <c r="BH163" s="364">
        <f t="shared" ca="1" si="18"/>
        <v>0</v>
      </c>
      <c r="BI163" s="207" t="str">
        <f ca="1">IF($AD163=2,IF($AX163=1,IF('２個別表'!$AM163=23,"〇","×"),IF(OR('２個別表'!$AM163&lt;19,'２個別表'!$AM163&gt;23),"",IF($BH163&lt;='２個別表'!$BR163,"〇","×"))),"-")</f>
        <v>-</v>
      </c>
      <c r="BJ163" s="373" t="str">
        <f t="shared" ca="1" si="19"/>
        <v>-</v>
      </c>
      <c r="BK163" s="206">
        <f t="shared" ca="1" si="20"/>
        <v>0</v>
      </c>
      <c r="BL163" s="207" t="str">
        <f ca="1">IF($AD163=3,IF(1&lt;='２個別表'!$F163,IF('２個別表'!$U163=1,"〇","×"),""),"")</f>
        <v/>
      </c>
      <c r="BM163" s="185" t="str">
        <f ca="1">IF(AD163=3,IF(AND(OR('２個別表'!BD163="附帯施設",AND(1&lt;='２個別表'!AM163,'２個別表'!AM163&lt;=3)),'２個別表'!BK163&lt;&gt;"",'２個別表'!BL163&lt;&gt;""),1,IF(AND(OR('２個別表'!BD163="附帯施設",AND(1&lt;='２個別表'!AM163,'２個別表'!AM163&lt;=3)),OR('２個別表'!BK163="",'２個別表'!BL163="")),"×",0)),"")</f>
        <v/>
      </c>
      <c r="BN163" s="207" t="str">
        <f ca="1">IF($AD163=3,IF('２個別表'!$BV163&gt;=500000,"〇","×"),"")</f>
        <v/>
      </c>
      <c r="BO163" s="180" t="str">
        <f ca="1">IF(AD163=3,'２個別表'!BW163,"")</f>
        <v/>
      </c>
      <c r="BP163" s="180" t="str">
        <f ca="1">IF(AD163=3,IF(COUNTIF('２個別表'!$X$11:'２個別表'!X163,'２個別表'!X163)=1,BO163,SUMIF('２個別表'!$X$11:$X$239,'２個別表'!X163,$BO$11:$BO$239)),"")</f>
        <v/>
      </c>
      <c r="BQ163" s="189" t="str">
        <f t="shared" ca="1" si="36"/>
        <v/>
      </c>
      <c r="BR163" s="183" t="str">
        <f t="shared" ca="1" si="22"/>
        <v/>
      </c>
      <c r="BS163" s="427" t="str">
        <f ca="1">IF($AD163=3,'２個別表'!$BV163-('２個別表'!$BX163+'２個別表'!$CA163+'２個別表'!$CB163+'２個別表'!$CC163+'２個別表'!$CD163),"")</f>
        <v/>
      </c>
      <c r="BT163" s="430">
        <f t="shared" ca="1" si="37"/>
        <v>0</v>
      </c>
      <c r="BU163" s="424" t="str">
        <f t="shared" ca="1" si="23"/>
        <v/>
      </c>
    </row>
    <row r="164" spans="2:73" x14ac:dyDescent="0.15">
      <c r="B164" s="198">
        <f>'２個別表'!O164</f>
        <v>0</v>
      </c>
      <c r="C164" s="183" t="str">
        <f>'２個別表'!$P164</f>
        <v>石川県</v>
      </c>
      <c r="D164" s="183" t="str">
        <f ca="1">'２個別表'!$Q164</f>
        <v/>
      </c>
      <c r="E164" s="183" t="str">
        <f ca="1">'２個別表'!$R164</f>
        <v/>
      </c>
      <c r="F164" s="207" t="str">
        <f ca="1">'２個別表'!$U164</f>
        <v/>
      </c>
      <c r="G164" s="207" t="str">
        <f ca="1">IF($F164=1,IF(SUM(#REF!)=0,"×","〇"),"")</f>
        <v/>
      </c>
      <c r="H164" s="207" t="str">
        <f ca="1">IF('２個別表'!$U164=1,IF('２個別表'!$Y164=1,"〇","×"),IF(AND(2&lt;='２個別表'!$Y164,'２個別表'!$Y164&lt;=5),"〇","×"))</f>
        <v>×</v>
      </c>
      <c r="I164" s="207" t="str">
        <f t="shared" ca="1" si="33"/>
        <v>×</v>
      </c>
      <c r="J164" s="183" t="str">
        <f ca="1">'２個別表'!$X164</f>
        <v/>
      </c>
      <c r="K164" s="183">
        <f ca="1">'２個別表'!$AI164</f>
        <v>0</v>
      </c>
      <c r="L164" s="183" t="str">
        <f ca="1">IF('２個別表'!$AJ164=1,1,"")</f>
        <v/>
      </c>
      <c r="M164" s="183" t="str">
        <f ca="1">IF('２個別表'!$AJ164="","",IF('２個別表'!$AJ164=1,IF(OR('２個別表'!$AK164=1,'２個別表'!$AL164=1),"〇","×")))</f>
        <v/>
      </c>
      <c r="N164" s="180" t="str">
        <f ca="1">'２個別表'!AR164</f>
        <v/>
      </c>
      <c r="O164" s="196" t="str">
        <f ca="1">IF(1&lt;='２個別表'!$F164,IF(AND(1&lt;='２個別表'!$AM164,'２個別表'!$AM164&lt;=3),1,0),"")</f>
        <v/>
      </c>
      <c r="P164" s="207">
        <f ca="1">IF($O164=1,IF(AND('２個別表'!$BD164&lt;&gt;"",AND('２個別表'!$BG164&lt;&gt;1,'２個別表'!$BH164)),0,1),0)</f>
        <v>0</v>
      </c>
      <c r="Q164" s="196">
        <f ca="1">IF('２個別表'!$BD164&lt;&gt;"",1,0)</f>
        <v>0</v>
      </c>
      <c r="R164" s="196" t="str">
        <f ca="1">IF($Q164=1,IF('２個別表'!$BG164=1,1,0),"")</f>
        <v/>
      </c>
      <c r="S164" s="196" t="str">
        <f ca="1">IF($R164=1,IF('２個別表'!$BH164&lt;&gt;"","〇","×"),"")</f>
        <v/>
      </c>
      <c r="T164" s="196" t="str">
        <f t="shared" ca="1" si="2"/>
        <v/>
      </c>
      <c r="U164" s="340">
        <f ca="1">IF('２個別表'!$BF164&gt;0,'２個別表'!$BF164,0)</f>
        <v>0</v>
      </c>
      <c r="V164" s="196">
        <f ca="1">IF('２個別表'!$BH164&lt;&gt;"",1,0)</f>
        <v>0</v>
      </c>
      <c r="W164" s="182">
        <f ca="1">IF(AND($Q164=1,$V164=1),'２個別表'!$CD164,0)</f>
        <v>0</v>
      </c>
      <c r="X164" s="195">
        <f t="shared" ca="1" si="34"/>
        <v>0</v>
      </c>
      <c r="Y164" s="196" t="str">
        <f ca="1">IF(1&lt;='２個別表'!$F164,'２個別表'!$BT164,"")</f>
        <v/>
      </c>
      <c r="Z164" s="196">
        <f ca="1">IF(1&lt;='２個別表'!$F164,'２個別表'!$CE164,0)</f>
        <v>0</v>
      </c>
      <c r="AA164" s="196">
        <f ca="1">IF(OR(0&lt;'２個別表'!$BX164,0&lt;SUM('２個別表'!$CA164:$CB164)),1,0)</f>
        <v>1</v>
      </c>
      <c r="AB164" s="183">
        <f ca="1">IF(1&lt;='２個別表'!$F164,'２個別表'!$BV164,0)</f>
        <v>0</v>
      </c>
      <c r="AC164" s="183" t="str">
        <f ca="1">IF('２個別表'!$BV164&gt;0,IF(AND('２個別表'!$BT164=1,'２個別表'!$CE164="控除不可"),'２個別表'!$BV164,IF(AND('２個別表'!$BT164=1,'２個別表'!$CE164="80%控除対象"),ROUNDUP('２個別表'!$BV164*102/110,0),IF(AND('２個別表'!$BT164=1,'２個別表'!$CE164="全額控除"),ROUNDUP('２個別表'!$BV164*100/110,0),IF(OR('２個別表'!$BT164=2,'２個別表'!$BT164=3),'２個別表'!$BV164,'２個別表'!$BV164)))),"")</f>
        <v/>
      </c>
      <c r="AD164" s="197" t="str">
        <f ca="1">IF('２個別表'!$U164=1,3,IF(AND('２個別表'!$U164=2,AND(19&lt;='２個別表'!$AM164,'２個別表'!$AM164&lt;=23)),2,IF(AND('２個別表'!$U164=2,OR(AND(1&lt;='２個別表'!$AM164,'２個別表'!$AM164&lt;=18),AND(24&lt;='２個別表'!$AM164,'２個別表'!$AM164&lt;=25))),1,"判定不能")))</f>
        <v>判定不能</v>
      </c>
      <c r="AE164" s="206">
        <f t="shared" ca="1" si="4"/>
        <v>0</v>
      </c>
      <c r="AF164" s="180" t="str">
        <f t="shared" ca="1" si="5"/>
        <v/>
      </c>
      <c r="AG164" s="183" t="str">
        <f ca="1">IF(AND($AD164=1,$U164&gt;0,$V164=1),ROUNDDOWN($AC164*1/2-'２個別表'!$CD164*1/2,0),"")</f>
        <v/>
      </c>
      <c r="AH164" s="183" t="str">
        <f t="shared" ca="1" si="35"/>
        <v/>
      </c>
      <c r="AI164" s="208" t="str">
        <f ca="1">IF(AND($AD164=1,$Q164=1),IF($AB164&gt;0,'２個別表'!$BV164-'２個別表'!$BX164-'２個別表'!$CD164-'２個別表'!$CA164-'２個別表'!$CB164-'２個別表'!$CC164,0),"")</f>
        <v/>
      </c>
      <c r="AJ164" s="198">
        <f t="shared" ca="1" si="7"/>
        <v>0</v>
      </c>
      <c r="AK164" s="194" t="str">
        <f ca="1">IF($AD164=1,IF('２個別表'!$AO164=1,1,IF('２個別表'!AO164="","",)),"")</f>
        <v/>
      </c>
      <c r="AL164" s="183" t="str">
        <f ca="1">IF($AJ164=1,IF($AK164=1,'２個別表'!BS164,""),"")</f>
        <v/>
      </c>
      <c r="AM164" s="180" t="str">
        <f t="shared" ca="1" si="8"/>
        <v/>
      </c>
      <c r="AN164" s="199" t="str">
        <f ca="1">IF($AJ164=1,IF($AK164=1,ROUNDDOWN('２個別表'!$BV164-'２個別表'!$BX164-'２個別表'!$CA164-'２個別表'!$CB164-'２個別表'!$CC164-'２個別表'!$CD164,0),""),"")</f>
        <v/>
      </c>
      <c r="AO164" s="198">
        <f t="shared" ca="1" si="0"/>
        <v>0</v>
      </c>
      <c r="AP164" s="194">
        <f t="shared" ca="1" si="9"/>
        <v>0</v>
      </c>
      <c r="AQ164" s="194">
        <f t="shared" ca="1" si="10"/>
        <v>0</v>
      </c>
      <c r="AR164" s="189">
        <f ca="1">IF('２個別表'!$AA164=1,1,0)</f>
        <v>0</v>
      </c>
      <c r="AS164" s="180" t="str">
        <f t="shared" ca="1" si="11"/>
        <v/>
      </c>
      <c r="AT164" s="180" t="str">
        <f t="shared" ca="1" si="12"/>
        <v/>
      </c>
      <c r="AU164" s="208" t="str">
        <f ca="1">IF($AD164=1,IF($AQ164=1,ROUNDDOWN('２個別表'!$BV164-'２個別表'!$BX164-'２個別表'!$CA164-'２個別表'!$CB164-'２個別表'!$CC164-'２個別表'!$CD164,0),""),"")</f>
        <v/>
      </c>
      <c r="AV164" s="350">
        <f t="shared" ca="1" si="13"/>
        <v>0</v>
      </c>
      <c r="AW164" s="360" t="str">
        <f t="shared" ca="1" si="14"/>
        <v>-</v>
      </c>
      <c r="AX164" s="206">
        <f ca="1">IF($AD164=2,IF('２個別表'!$BQ164=1,1,0),0)</f>
        <v>0</v>
      </c>
      <c r="AY164" s="189" t="str">
        <f t="shared" ca="1" si="15"/>
        <v/>
      </c>
      <c r="AZ164" s="368" t="str">
        <f ca="1">IF(AND($AD164=2,$AX164=1),'２個別表'!$BV164-('２個別表'!$BX164+'２個別表'!$CA164+'２個別表'!$CB164+'２個別表'!$CC164+'２個別表'!$CD164),"")</f>
        <v/>
      </c>
      <c r="BA164" s="206">
        <f ca="1">IF($AD164=2,IF('２個別表'!$BQ164&lt;&gt;1,1,0),0)</f>
        <v>0</v>
      </c>
      <c r="BB164" s="363">
        <f t="shared" ca="1" si="16"/>
        <v>0</v>
      </c>
      <c r="BC164" s="183" t="str">
        <f ca="1">IF(AND($AD164=2,$BA164=1),'２個別表'!$BR164,"")</f>
        <v/>
      </c>
      <c r="BD164" s="183" t="str">
        <f t="shared" ca="1" si="17"/>
        <v/>
      </c>
      <c r="BE164" s="183" t="str">
        <f ca="1">IF(AND($AD164=2,$BA164=1),'２個別表'!$BU164-('２個別表'!$BX164+'２個別表'!$CA164+'２個別表'!$CB164+'２個別表'!$CC164+'２個別表'!$CD164),"")</f>
        <v/>
      </c>
      <c r="BF164" s="183" t="str">
        <f ca="1">IF(AND($AD164=2,$BA164=1),'２個別表'!$CA164+'２個別表'!$CB164,"")</f>
        <v/>
      </c>
      <c r="BG164" s="365" t="str">
        <f ca="1">IF($BB164=1,IF(SUM('２個別表'!$BW164,'２個別表'!$CD164*0.5)&lt;='２個別表'!$BV164*0.5,"〇","×"),"")</f>
        <v/>
      </c>
      <c r="BH164" s="364">
        <f t="shared" ca="1" si="18"/>
        <v>0</v>
      </c>
      <c r="BI164" s="207" t="str">
        <f ca="1">IF($AD164=2,IF($AX164=1,IF('２個別表'!$AM164=23,"〇","×"),IF(OR('２個別表'!$AM164&lt;19,'２個別表'!$AM164&gt;23),"",IF($BH164&lt;='２個別表'!$BR164,"〇","×"))),"-")</f>
        <v>-</v>
      </c>
      <c r="BJ164" s="373" t="str">
        <f t="shared" ca="1" si="19"/>
        <v>-</v>
      </c>
      <c r="BK164" s="206">
        <f t="shared" ca="1" si="20"/>
        <v>0</v>
      </c>
      <c r="BL164" s="207" t="str">
        <f ca="1">IF($AD164=3,IF(1&lt;='２個別表'!$F164,IF('２個別表'!$U164=1,"〇","×"),""),"")</f>
        <v/>
      </c>
      <c r="BM164" s="185" t="str">
        <f ca="1">IF(AD164=3,IF(AND(OR('２個別表'!BD164="附帯施設",AND(1&lt;='２個別表'!AM164,'２個別表'!AM164&lt;=3)),'２個別表'!BK164&lt;&gt;"",'２個別表'!BL164&lt;&gt;""),1,IF(AND(OR('２個別表'!BD164="附帯施設",AND(1&lt;='２個別表'!AM164,'２個別表'!AM164&lt;=3)),OR('２個別表'!BK164="",'２個別表'!BL164="")),"×",0)),"")</f>
        <v/>
      </c>
      <c r="BN164" s="207" t="str">
        <f ca="1">IF($AD164=3,IF('２個別表'!$BV164&gt;=500000,"〇","×"),"")</f>
        <v/>
      </c>
      <c r="BO164" s="180" t="str">
        <f ca="1">IF(AD164=3,'２個別表'!BW164,"")</f>
        <v/>
      </c>
      <c r="BP164" s="180" t="str">
        <f ca="1">IF(AD164=3,IF(COUNTIF('２個別表'!$X$11:'２個別表'!X164,'２個別表'!X164)=1,BO164,SUMIF('２個別表'!$X$11:$X$239,'２個別表'!X164,$BO$11:$BO$239)),"")</f>
        <v/>
      </c>
      <c r="BQ164" s="189" t="str">
        <f t="shared" ca="1" si="36"/>
        <v/>
      </c>
      <c r="BR164" s="183" t="str">
        <f t="shared" ca="1" si="22"/>
        <v/>
      </c>
      <c r="BS164" s="427" t="str">
        <f ca="1">IF($AD164=3,'２個別表'!$BV164-('２個別表'!$BX164+'２個別表'!$CA164+'２個別表'!$CB164+'２個別表'!$CC164+'２個別表'!$CD164),"")</f>
        <v/>
      </c>
      <c r="BT164" s="430">
        <f t="shared" ca="1" si="37"/>
        <v>0</v>
      </c>
      <c r="BU164" s="424" t="str">
        <f t="shared" ca="1" si="23"/>
        <v/>
      </c>
    </row>
    <row r="165" spans="2:73" x14ac:dyDescent="0.15">
      <c r="B165" s="198">
        <f>'２個別表'!O165</f>
        <v>0</v>
      </c>
      <c r="C165" s="183" t="str">
        <f>'２個別表'!$P165</f>
        <v>石川県</v>
      </c>
      <c r="D165" s="183" t="str">
        <f ca="1">'２個別表'!$Q165</f>
        <v/>
      </c>
      <c r="E165" s="183" t="str">
        <f ca="1">'２個別表'!$R165</f>
        <v/>
      </c>
      <c r="F165" s="207" t="str">
        <f ca="1">'２個別表'!$U165</f>
        <v/>
      </c>
      <c r="G165" s="207" t="str">
        <f ca="1">IF($F165=1,IF(SUM(#REF!)=0,"×","〇"),"")</f>
        <v/>
      </c>
      <c r="H165" s="207" t="str">
        <f ca="1">IF('２個別表'!$U165=1,IF('２個別表'!$Y165=1,"〇","×"),IF(AND(2&lt;='２個別表'!$Y165,'２個別表'!$Y165&lt;=5),"〇","×"))</f>
        <v>×</v>
      </c>
      <c r="I165" s="207" t="str">
        <f t="shared" ca="1" si="33"/>
        <v>×</v>
      </c>
      <c r="J165" s="183" t="str">
        <f ca="1">'２個別表'!$X165</f>
        <v/>
      </c>
      <c r="K165" s="183">
        <f ca="1">'２個別表'!$AI165</f>
        <v>0</v>
      </c>
      <c r="L165" s="183" t="str">
        <f ca="1">IF('２個別表'!$AJ165=1,1,"")</f>
        <v/>
      </c>
      <c r="M165" s="183" t="str">
        <f ca="1">IF('２個別表'!$AJ165="","",IF('２個別表'!$AJ165=1,IF(OR('２個別表'!$AK165=1,'２個別表'!$AL165=1),"〇","×")))</f>
        <v/>
      </c>
      <c r="N165" s="180" t="str">
        <f ca="1">'２個別表'!AR165</f>
        <v/>
      </c>
      <c r="O165" s="196" t="str">
        <f ca="1">IF(1&lt;='２個別表'!$F165,IF(AND(1&lt;='２個別表'!$AM165,'２個別表'!$AM165&lt;=3),1,0),"")</f>
        <v/>
      </c>
      <c r="P165" s="207">
        <f ca="1">IF($O165=1,IF(AND('２個別表'!$BD165&lt;&gt;"",AND('２個別表'!$BG165&lt;&gt;1,'２個別表'!$BH165)),0,1),0)</f>
        <v>0</v>
      </c>
      <c r="Q165" s="196">
        <f ca="1">IF('２個別表'!$BD165&lt;&gt;"",1,0)</f>
        <v>0</v>
      </c>
      <c r="R165" s="196" t="str">
        <f ca="1">IF($Q165=1,IF('２個別表'!$BG165=1,1,0),"")</f>
        <v/>
      </c>
      <c r="S165" s="196" t="str">
        <f ca="1">IF($R165=1,IF('２個別表'!$BH165&lt;&gt;"","〇","×"),"")</f>
        <v/>
      </c>
      <c r="T165" s="196" t="str">
        <f t="shared" ca="1" si="2"/>
        <v/>
      </c>
      <c r="U165" s="340">
        <f ca="1">IF('２個別表'!$BF165&gt;0,'２個別表'!$BF165,0)</f>
        <v>0</v>
      </c>
      <c r="V165" s="196">
        <f ca="1">IF('２個別表'!$BH165&lt;&gt;"",1,0)</f>
        <v>0</v>
      </c>
      <c r="W165" s="182">
        <f ca="1">IF(AND($Q165=1,$V165=1),'２個別表'!$CD165,0)</f>
        <v>0</v>
      </c>
      <c r="X165" s="195">
        <f t="shared" ca="1" si="34"/>
        <v>0</v>
      </c>
      <c r="Y165" s="196" t="str">
        <f ca="1">IF(1&lt;='２個別表'!$F165,'２個別表'!$BT165,"")</f>
        <v/>
      </c>
      <c r="Z165" s="196">
        <f ca="1">IF(1&lt;='２個別表'!$F165,'２個別表'!$CE165,0)</f>
        <v>0</v>
      </c>
      <c r="AA165" s="196">
        <f ca="1">IF(OR(0&lt;'２個別表'!$BX165,0&lt;SUM('２個別表'!$CA165:$CB165)),1,0)</f>
        <v>1</v>
      </c>
      <c r="AB165" s="183">
        <f ca="1">IF(1&lt;='２個別表'!$F165,'２個別表'!$BV165,0)</f>
        <v>0</v>
      </c>
      <c r="AC165" s="183" t="str">
        <f ca="1">IF('２個別表'!$BV165&gt;0,IF(AND('２個別表'!$BT165=1,'２個別表'!$CE165="控除不可"),'２個別表'!$BV165,IF(AND('２個別表'!$BT165=1,'２個別表'!$CE165="80%控除対象"),ROUNDUP('２個別表'!$BV165*102/110,0),IF(AND('２個別表'!$BT165=1,'２個別表'!$CE165="全額控除"),ROUNDUP('２個別表'!$BV165*100/110,0),IF(OR('２個別表'!$BT165=2,'２個別表'!$BT165=3),'２個別表'!$BV165,'２個別表'!$BV165)))),"")</f>
        <v/>
      </c>
      <c r="AD165" s="197" t="str">
        <f ca="1">IF('２個別表'!$U165=1,3,IF(AND('２個別表'!$U165=2,AND(19&lt;='２個別表'!$AM165,'２個別表'!$AM165&lt;=23)),2,IF(AND('２個別表'!$U165=2,OR(AND(1&lt;='２個別表'!$AM165,'２個別表'!$AM165&lt;=18),AND(24&lt;='２個別表'!$AM165,'２個別表'!$AM165&lt;=25))),1,"判定不能")))</f>
        <v>判定不能</v>
      </c>
      <c r="AE165" s="206">
        <f t="shared" ca="1" si="4"/>
        <v>0</v>
      </c>
      <c r="AF165" s="180" t="str">
        <f t="shared" ca="1" si="5"/>
        <v/>
      </c>
      <c r="AG165" s="183" t="str">
        <f ca="1">IF(AND($AD165=1,$U165&gt;0,$V165=1),ROUNDDOWN($AC165*1/2-'２個別表'!$CD165*1/2,0),"")</f>
        <v/>
      </c>
      <c r="AH165" s="183" t="str">
        <f t="shared" ca="1" si="35"/>
        <v/>
      </c>
      <c r="AI165" s="208" t="str">
        <f ca="1">IF(AND($AD165=1,$Q165=1),IF($AB165&gt;0,'２個別表'!$BV165-'２個別表'!$BX165-'２個別表'!$CD165-'２個別表'!$CA165-'２個別表'!$CB165-'２個別表'!$CC165,0),"")</f>
        <v/>
      </c>
      <c r="AJ165" s="198">
        <f t="shared" ca="1" si="7"/>
        <v>0</v>
      </c>
      <c r="AK165" s="194" t="str">
        <f ca="1">IF($AD165=1,IF('２個別表'!$AO165=1,1,IF('２個別表'!AO165="","",)),"")</f>
        <v/>
      </c>
      <c r="AL165" s="183" t="str">
        <f ca="1">IF($AJ165=1,IF($AK165=1,'２個別表'!BS165,""),"")</f>
        <v/>
      </c>
      <c r="AM165" s="180" t="str">
        <f t="shared" ca="1" si="8"/>
        <v/>
      </c>
      <c r="AN165" s="199" t="str">
        <f ca="1">IF($AJ165=1,IF($AK165=1,ROUNDDOWN('２個別表'!$BV165-'２個別表'!$BX165-'２個別表'!$CA165-'２個別表'!$CB165-'２個別表'!$CC165-'２個別表'!$CD165,0),""),"")</f>
        <v/>
      </c>
      <c r="AO165" s="198">
        <f t="shared" ca="1" si="0"/>
        <v>0</v>
      </c>
      <c r="AP165" s="194">
        <f t="shared" ca="1" si="9"/>
        <v>0</v>
      </c>
      <c r="AQ165" s="194">
        <f t="shared" ca="1" si="10"/>
        <v>0</v>
      </c>
      <c r="AR165" s="189">
        <f ca="1">IF('２個別表'!$AA165=1,1,0)</f>
        <v>0</v>
      </c>
      <c r="AS165" s="180" t="str">
        <f t="shared" ca="1" si="11"/>
        <v/>
      </c>
      <c r="AT165" s="180" t="str">
        <f t="shared" ca="1" si="12"/>
        <v/>
      </c>
      <c r="AU165" s="208" t="str">
        <f ca="1">IF($AD165=1,IF($AQ165=1,ROUNDDOWN('２個別表'!$BV165-'２個別表'!$BX165-'２個別表'!$CA165-'２個別表'!$CB165-'２個別表'!$CC165-'２個別表'!$CD165,0),""),"")</f>
        <v/>
      </c>
      <c r="AV165" s="350">
        <f t="shared" ca="1" si="13"/>
        <v>0</v>
      </c>
      <c r="AW165" s="360" t="str">
        <f t="shared" ca="1" si="14"/>
        <v>-</v>
      </c>
      <c r="AX165" s="206">
        <f ca="1">IF($AD165=2,IF('２個別表'!$BQ165=1,1,0),0)</f>
        <v>0</v>
      </c>
      <c r="AY165" s="189" t="str">
        <f t="shared" ca="1" si="15"/>
        <v/>
      </c>
      <c r="AZ165" s="368" t="str">
        <f ca="1">IF(AND($AD165=2,$AX165=1),'２個別表'!$BV165-('２個別表'!$BX165+'２個別表'!$CA165+'２個別表'!$CB165+'２個別表'!$CC165+'２個別表'!$CD165),"")</f>
        <v/>
      </c>
      <c r="BA165" s="206">
        <f ca="1">IF($AD165=2,IF('２個別表'!$BQ165&lt;&gt;1,1,0),0)</f>
        <v>0</v>
      </c>
      <c r="BB165" s="363">
        <f t="shared" ca="1" si="16"/>
        <v>0</v>
      </c>
      <c r="BC165" s="183" t="str">
        <f ca="1">IF(AND($AD165=2,$BA165=1),'２個別表'!$BR165,"")</f>
        <v/>
      </c>
      <c r="BD165" s="183" t="str">
        <f t="shared" ca="1" si="17"/>
        <v/>
      </c>
      <c r="BE165" s="183" t="str">
        <f ca="1">IF(AND($AD165=2,$BA165=1),'２個別表'!$BU165-('２個別表'!$BX165+'２個別表'!$CA165+'２個別表'!$CB165+'２個別表'!$CC165+'２個別表'!$CD165),"")</f>
        <v/>
      </c>
      <c r="BF165" s="183" t="str">
        <f ca="1">IF(AND($AD165=2,$BA165=1),'２個別表'!$CA165+'２個別表'!$CB165,"")</f>
        <v/>
      </c>
      <c r="BG165" s="365" t="str">
        <f ca="1">IF($BB165=1,IF(SUM('２個別表'!$BW165,'２個別表'!$CD165*0.5)&lt;='２個別表'!$BV165*0.5,"〇","×"),"")</f>
        <v/>
      </c>
      <c r="BH165" s="364">
        <f t="shared" ca="1" si="18"/>
        <v>0</v>
      </c>
      <c r="BI165" s="207" t="str">
        <f ca="1">IF($AD165=2,IF($AX165=1,IF('２個別表'!$AM165=23,"〇","×"),IF(OR('２個別表'!$AM165&lt;19,'２個別表'!$AM165&gt;23),"",IF($BH165&lt;='２個別表'!$BR165,"〇","×"))),"-")</f>
        <v>-</v>
      </c>
      <c r="BJ165" s="373" t="str">
        <f t="shared" ca="1" si="19"/>
        <v>-</v>
      </c>
      <c r="BK165" s="206">
        <f t="shared" ca="1" si="20"/>
        <v>0</v>
      </c>
      <c r="BL165" s="207" t="str">
        <f ca="1">IF($AD165=3,IF(1&lt;='２個別表'!$F165,IF('２個別表'!$U165=1,"〇","×"),""),"")</f>
        <v/>
      </c>
      <c r="BM165" s="185" t="str">
        <f ca="1">IF(AD165=3,IF(AND(OR('２個別表'!BD165="附帯施設",AND(1&lt;='２個別表'!AM165,'２個別表'!AM165&lt;=3)),'２個別表'!BK165&lt;&gt;"",'２個別表'!BL165&lt;&gt;""),1,IF(AND(OR('２個別表'!BD165="附帯施設",AND(1&lt;='２個別表'!AM165,'２個別表'!AM165&lt;=3)),OR('２個別表'!BK165="",'２個別表'!BL165="")),"×",0)),"")</f>
        <v/>
      </c>
      <c r="BN165" s="207" t="str">
        <f ca="1">IF($AD165=3,IF('２個別表'!$BV165&gt;=500000,"〇","×"),"")</f>
        <v/>
      </c>
      <c r="BO165" s="180" t="str">
        <f ca="1">IF(AD165=3,'２個別表'!BW165,"")</f>
        <v/>
      </c>
      <c r="BP165" s="180" t="str">
        <f ca="1">IF(AD165=3,IF(COUNTIF('２個別表'!$X$11:'２個別表'!X165,'２個別表'!X165)=1,BO165,SUMIF('２個別表'!$X$11:$X$239,'２個別表'!X165,$BO$11:$BO$239)),"")</f>
        <v/>
      </c>
      <c r="BQ165" s="189" t="str">
        <f t="shared" ca="1" si="36"/>
        <v/>
      </c>
      <c r="BR165" s="183" t="str">
        <f t="shared" ca="1" si="22"/>
        <v/>
      </c>
      <c r="BS165" s="427" t="str">
        <f ca="1">IF($AD165=3,'２個別表'!$BV165-('２個別表'!$BX165+'２個別表'!$CA165+'２個別表'!$CB165+'２個別表'!$CC165+'２個別表'!$CD165),"")</f>
        <v/>
      </c>
      <c r="BT165" s="430">
        <f t="shared" ca="1" si="37"/>
        <v>0</v>
      </c>
      <c r="BU165" s="424" t="str">
        <f t="shared" ca="1" si="23"/>
        <v/>
      </c>
    </row>
    <row r="166" spans="2:73" x14ac:dyDescent="0.15">
      <c r="B166" s="198">
        <f>'２個別表'!O166</f>
        <v>0</v>
      </c>
      <c r="C166" s="183" t="str">
        <f>'２個別表'!$P166</f>
        <v>石川県</v>
      </c>
      <c r="D166" s="183" t="str">
        <f ca="1">'２個別表'!$Q166</f>
        <v/>
      </c>
      <c r="E166" s="183" t="str">
        <f ca="1">'２個別表'!$R166</f>
        <v/>
      </c>
      <c r="F166" s="207" t="str">
        <f ca="1">'２個別表'!$U166</f>
        <v/>
      </c>
      <c r="G166" s="207" t="str">
        <f ca="1">IF($F166=1,IF(SUM(#REF!)=0,"×","〇"),"")</f>
        <v/>
      </c>
      <c r="H166" s="207" t="str">
        <f ca="1">IF('２個別表'!$U166=1,IF('２個別表'!$Y166=1,"〇","×"),IF(AND(2&lt;='２個別表'!$Y166,'２個別表'!$Y166&lt;=5),"〇","×"))</f>
        <v>×</v>
      </c>
      <c r="I166" s="207" t="str">
        <f t="shared" ca="1" si="33"/>
        <v>×</v>
      </c>
      <c r="J166" s="183" t="str">
        <f ca="1">'２個別表'!$X166</f>
        <v/>
      </c>
      <c r="K166" s="183">
        <f ca="1">'２個別表'!$AI166</f>
        <v>0</v>
      </c>
      <c r="L166" s="183" t="str">
        <f ca="1">IF('２個別表'!$AJ166=1,1,"")</f>
        <v/>
      </c>
      <c r="M166" s="183" t="str">
        <f ca="1">IF('２個別表'!$AJ166="","",IF('２個別表'!$AJ166=1,IF(OR('２個別表'!$AK166=1,'２個別表'!$AL166=1),"〇","×")))</f>
        <v/>
      </c>
      <c r="N166" s="180" t="str">
        <f ca="1">'２個別表'!AR166</f>
        <v/>
      </c>
      <c r="O166" s="196" t="str">
        <f ca="1">IF(1&lt;='２個別表'!$F166,IF(AND(1&lt;='２個別表'!$AM166,'２個別表'!$AM166&lt;=3),1,0),"")</f>
        <v/>
      </c>
      <c r="P166" s="207">
        <f ca="1">IF($O166=1,IF(AND('２個別表'!$BD166&lt;&gt;"",AND('２個別表'!$BG166&lt;&gt;1,'２個別表'!$BH166)),0,1),0)</f>
        <v>0</v>
      </c>
      <c r="Q166" s="196">
        <f ca="1">IF('２個別表'!$BD166&lt;&gt;"",1,0)</f>
        <v>0</v>
      </c>
      <c r="R166" s="196" t="str">
        <f ca="1">IF($Q166=1,IF('２個別表'!$BG166=1,1,0),"")</f>
        <v/>
      </c>
      <c r="S166" s="196" t="str">
        <f ca="1">IF($R166=1,IF('２個別表'!$BH166&lt;&gt;"","〇","×"),"")</f>
        <v/>
      </c>
      <c r="T166" s="196" t="str">
        <f t="shared" ca="1" si="2"/>
        <v/>
      </c>
      <c r="U166" s="340">
        <f ca="1">IF('２個別表'!$BF166&gt;0,'２個別表'!$BF166,0)</f>
        <v>0</v>
      </c>
      <c r="V166" s="196">
        <f ca="1">IF('２個別表'!$BH166&lt;&gt;"",1,0)</f>
        <v>0</v>
      </c>
      <c r="W166" s="182">
        <f ca="1">IF(AND($Q166=1,$V166=1),'２個別表'!$CD166,0)</f>
        <v>0</v>
      </c>
      <c r="X166" s="195">
        <f t="shared" ca="1" si="34"/>
        <v>0</v>
      </c>
      <c r="Y166" s="196" t="str">
        <f ca="1">IF(1&lt;='２個別表'!$F166,'２個別表'!$BT166,"")</f>
        <v/>
      </c>
      <c r="Z166" s="196">
        <f ca="1">IF(1&lt;='２個別表'!$F166,'２個別表'!$CE166,0)</f>
        <v>0</v>
      </c>
      <c r="AA166" s="196">
        <f ca="1">IF(OR(0&lt;'２個別表'!$BX166,0&lt;SUM('２個別表'!$CA166:$CB166)),1,0)</f>
        <v>1</v>
      </c>
      <c r="AB166" s="183">
        <f ca="1">IF(1&lt;='２個別表'!$F166,'２個別表'!$BV166,0)</f>
        <v>0</v>
      </c>
      <c r="AC166" s="183" t="str">
        <f ca="1">IF('２個別表'!$BV166&gt;0,IF(AND('２個別表'!$BT166=1,'２個別表'!$CE166="控除不可"),'２個別表'!$BV166,IF(AND('２個別表'!$BT166=1,'２個別表'!$CE166="80%控除対象"),ROUNDUP('２個別表'!$BV166*102/110,0),IF(AND('２個別表'!$BT166=1,'２個別表'!$CE166="全額控除"),ROUNDUP('２個別表'!$BV166*100/110,0),IF(OR('２個別表'!$BT166=2,'２個別表'!$BT166=3),'２個別表'!$BV166,'２個別表'!$BV166)))),"")</f>
        <v/>
      </c>
      <c r="AD166" s="197" t="str">
        <f ca="1">IF('２個別表'!$U166=1,3,IF(AND('２個別表'!$U166=2,AND(19&lt;='２個別表'!$AM166,'２個別表'!$AM166&lt;=23)),2,IF(AND('２個別表'!$U166=2,OR(AND(1&lt;='２個別表'!$AM166,'２個別表'!$AM166&lt;=18),AND(24&lt;='２個別表'!$AM166,'２個別表'!$AM166&lt;=25))),1,"判定不能")))</f>
        <v>判定不能</v>
      </c>
      <c r="AE166" s="206">
        <f t="shared" ca="1" si="4"/>
        <v>0</v>
      </c>
      <c r="AF166" s="180" t="str">
        <f t="shared" ca="1" si="5"/>
        <v/>
      </c>
      <c r="AG166" s="183" t="str">
        <f ca="1">IF(AND($AD166=1,$U166&gt;0,$V166=1),ROUNDDOWN($AC166*1/2-'２個別表'!$CD166*1/2,0),"")</f>
        <v/>
      </c>
      <c r="AH166" s="183" t="str">
        <f t="shared" ca="1" si="35"/>
        <v/>
      </c>
      <c r="AI166" s="208" t="str">
        <f ca="1">IF(AND($AD166=1,$Q166=1),IF($AB166&gt;0,'２個別表'!$BV166-'２個別表'!$BX166-'２個別表'!$CD166-'２個別表'!$CA166-'２個別表'!$CB166-'２個別表'!$CC166,0),"")</f>
        <v/>
      </c>
      <c r="AJ166" s="198">
        <f t="shared" ca="1" si="7"/>
        <v>0</v>
      </c>
      <c r="AK166" s="194" t="str">
        <f ca="1">IF($AD166=1,IF('２個別表'!$AO166=1,1,IF('２個別表'!AO166="","",)),"")</f>
        <v/>
      </c>
      <c r="AL166" s="183" t="str">
        <f ca="1">IF($AJ166=1,IF($AK166=1,'２個別表'!BS166,""),"")</f>
        <v/>
      </c>
      <c r="AM166" s="180" t="str">
        <f t="shared" ca="1" si="8"/>
        <v/>
      </c>
      <c r="AN166" s="199" t="str">
        <f ca="1">IF($AJ166=1,IF($AK166=1,ROUNDDOWN('２個別表'!$BV166-'２個別表'!$BX166-'２個別表'!$CA166-'２個別表'!$CB166-'２個別表'!$CC166-'２個別表'!$CD166,0),""),"")</f>
        <v/>
      </c>
      <c r="AO166" s="198">
        <f t="shared" ca="1" si="0"/>
        <v>0</v>
      </c>
      <c r="AP166" s="194">
        <f t="shared" ca="1" si="9"/>
        <v>0</v>
      </c>
      <c r="AQ166" s="194">
        <f t="shared" ca="1" si="10"/>
        <v>0</v>
      </c>
      <c r="AR166" s="189">
        <f ca="1">IF('２個別表'!$AA166=1,1,0)</f>
        <v>0</v>
      </c>
      <c r="AS166" s="180" t="str">
        <f t="shared" ca="1" si="11"/>
        <v/>
      </c>
      <c r="AT166" s="180" t="str">
        <f t="shared" ca="1" si="12"/>
        <v/>
      </c>
      <c r="AU166" s="208" t="str">
        <f ca="1">IF($AD166=1,IF($AQ166=1,ROUNDDOWN('２個別表'!$BV166-'２個別表'!$BX166-'２個別表'!$CA166-'２個別表'!$CB166-'２個別表'!$CC166-'２個別表'!$CD166,0),""),"")</f>
        <v/>
      </c>
      <c r="AV166" s="350">
        <f t="shared" ca="1" si="13"/>
        <v>0</v>
      </c>
      <c r="AW166" s="360" t="str">
        <f t="shared" ca="1" si="14"/>
        <v>-</v>
      </c>
      <c r="AX166" s="206">
        <f ca="1">IF($AD166=2,IF('２個別表'!$BQ166=1,1,0),0)</f>
        <v>0</v>
      </c>
      <c r="AY166" s="189" t="str">
        <f t="shared" ca="1" si="15"/>
        <v/>
      </c>
      <c r="AZ166" s="368" t="str">
        <f ca="1">IF(AND($AD166=2,$AX166=1),'２個別表'!$BV166-('２個別表'!$BX166+'２個別表'!$CA166+'２個別表'!$CB166+'２個別表'!$CC166+'２個別表'!$CD166),"")</f>
        <v/>
      </c>
      <c r="BA166" s="206">
        <f ca="1">IF($AD166=2,IF('２個別表'!$BQ166&lt;&gt;1,1,0),0)</f>
        <v>0</v>
      </c>
      <c r="BB166" s="363">
        <f t="shared" ca="1" si="16"/>
        <v>0</v>
      </c>
      <c r="BC166" s="183" t="str">
        <f ca="1">IF(AND($AD166=2,$BA166=1),'２個別表'!$BR166,"")</f>
        <v/>
      </c>
      <c r="BD166" s="183" t="str">
        <f t="shared" ca="1" si="17"/>
        <v/>
      </c>
      <c r="BE166" s="183" t="str">
        <f ca="1">IF(AND($AD166=2,$BA166=1),'２個別表'!$BU166-('２個別表'!$BX166+'２個別表'!$CA166+'２個別表'!$CB166+'２個別表'!$CC166+'２個別表'!$CD166),"")</f>
        <v/>
      </c>
      <c r="BF166" s="183" t="str">
        <f ca="1">IF(AND($AD166=2,$BA166=1),'２個別表'!$CA166+'２個別表'!$CB166,"")</f>
        <v/>
      </c>
      <c r="BG166" s="365" t="str">
        <f ca="1">IF($BB166=1,IF(SUM('２個別表'!$BW166,'２個別表'!$CD166*0.5)&lt;='２個別表'!$BV166*0.5,"〇","×"),"")</f>
        <v/>
      </c>
      <c r="BH166" s="364">
        <f t="shared" ca="1" si="18"/>
        <v>0</v>
      </c>
      <c r="BI166" s="207" t="str">
        <f ca="1">IF($AD166=2,IF($AX166=1,IF('２個別表'!$AM166=23,"〇","×"),IF(OR('２個別表'!$AM166&lt;19,'２個別表'!$AM166&gt;23),"",IF($BH166&lt;='２個別表'!$BR166,"〇","×"))),"-")</f>
        <v>-</v>
      </c>
      <c r="BJ166" s="373" t="str">
        <f t="shared" ca="1" si="19"/>
        <v>-</v>
      </c>
      <c r="BK166" s="206">
        <f t="shared" ca="1" si="20"/>
        <v>0</v>
      </c>
      <c r="BL166" s="207" t="str">
        <f ca="1">IF($AD166=3,IF(1&lt;='２個別表'!$F166,IF('２個別表'!$U166=1,"〇","×"),""),"")</f>
        <v/>
      </c>
      <c r="BM166" s="185" t="str">
        <f ca="1">IF(AD166=3,IF(AND(OR('２個別表'!BD166="附帯施設",AND(1&lt;='２個別表'!AM166,'２個別表'!AM166&lt;=3)),'２個別表'!BK166&lt;&gt;"",'２個別表'!BL166&lt;&gt;""),1,IF(AND(OR('２個別表'!BD166="附帯施設",AND(1&lt;='２個別表'!AM166,'２個別表'!AM166&lt;=3)),OR('２個別表'!BK166="",'２個別表'!BL166="")),"×",0)),"")</f>
        <v/>
      </c>
      <c r="BN166" s="207" t="str">
        <f ca="1">IF($AD166=3,IF('２個別表'!$BV166&gt;=500000,"〇","×"),"")</f>
        <v/>
      </c>
      <c r="BO166" s="180" t="str">
        <f ca="1">IF(AD166=3,'２個別表'!BW166,"")</f>
        <v/>
      </c>
      <c r="BP166" s="180" t="str">
        <f ca="1">IF(AD166=3,IF(COUNTIF('２個別表'!$X$11:'２個別表'!X166,'２個別表'!X166)=1,BO166,SUMIF('２個別表'!$X$11:$X$239,'２個別表'!X166,$BO$11:$BO$239)),"")</f>
        <v/>
      </c>
      <c r="BQ166" s="189" t="str">
        <f t="shared" ca="1" si="36"/>
        <v/>
      </c>
      <c r="BR166" s="183" t="str">
        <f t="shared" ca="1" si="22"/>
        <v/>
      </c>
      <c r="BS166" s="427" t="str">
        <f ca="1">IF($AD166=3,'２個別表'!$BV166-('２個別表'!$BX166+'２個別表'!$CA166+'２個別表'!$CB166+'２個別表'!$CC166+'２個別表'!$CD166),"")</f>
        <v/>
      </c>
      <c r="BT166" s="430">
        <f t="shared" ca="1" si="37"/>
        <v>0</v>
      </c>
      <c r="BU166" s="424" t="str">
        <f t="shared" ca="1" si="23"/>
        <v/>
      </c>
    </row>
    <row r="167" spans="2:73" x14ac:dyDescent="0.15">
      <c r="B167" s="198">
        <f>'２個別表'!O167</f>
        <v>0</v>
      </c>
      <c r="C167" s="183" t="str">
        <f>'２個別表'!$P167</f>
        <v>石川県</v>
      </c>
      <c r="D167" s="183" t="str">
        <f ca="1">'２個別表'!$Q167</f>
        <v/>
      </c>
      <c r="E167" s="183" t="str">
        <f ca="1">'２個別表'!$R167</f>
        <v/>
      </c>
      <c r="F167" s="207" t="str">
        <f ca="1">'２個別表'!$U167</f>
        <v/>
      </c>
      <c r="G167" s="207" t="str">
        <f ca="1">IF($F167=1,IF(SUM(#REF!)=0,"×","〇"),"")</f>
        <v/>
      </c>
      <c r="H167" s="207" t="str">
        <f ca="1">IF('２個別表'!$U167=1,IF('２個別表'!$Y167=1,"〇","×"),IF(AND(2&lt;='２個別表'!$Y167,'２個別表'!$Y167&lt;=5),"〇","×"))</f>
        <v>×</v>
      </c>
      <c r="I167" s="207" t="str">
        <f t="shared" ca="1" si="33"/>
        <v>×</v>
      </c>
      <c r="J167" s="183" t="str">
        <f ca="1">'２個別表'!$X167</f>
        <v/>
      </c>
      <c r="K167" s="183">
        <f ca="1">'２個別表'!$AI167</f>
        <v>0</v>
      </c>
      <c r="L167" s="183" t="str">
        <f ca="1">IF('２個別表'!$AJ167=1,1,"")</f>
        <v/>
      </c>
      <c r="M167" s="183" t="str">
        <f ca="1">IF('２個別表'!$AJ167="","",IF('２個別表'!$AJ167=1,IF(OR('２個別表'!$AK167=1,'２個別表'!$AL167=1),"〇","×")))</f>
        <v/>
      </c>
      <c r="N167" s="180" t="str">
        <f ca="1">'２個別表'!AR167</f>
        <v/>
      </c>
      <c r="O167" s="196" t="str">
        <f ca="1">IF(1&lt;='２個別表'!$F167,IF(AND(1&lt;='２個別表'!$AM167,'２個別表'!$AM167&lt;=3),1,0),"")</f>
        <v/>
      </c>
      <c r="P167" s="207">
        <f ca="1">IF($O167=1,IF(AND('２個別表'!$BD167&lt;&gt;"",AND('２個別表'!$BG167&lt;&gt;1,'２個別表'!$BH167)),0,1),0)</f>
        <v>0</v>
      </c>
      <c r="Q167" s="196">
        <f ca="1">IF('２個別表'!$BD167&lt;&gt;"",1,0)</f>
        <v>0</v>
      </c>
      <c r="R167" s="196" t="str">
        <f ca="1">IF($Q167=1,IF('２個別表'!$BG167=1,1,0),"")</f>
        <v/>
      </c>
      <c r="S167" s="196" t="str">
        <f ca="1">IF($R167=1,IF('２個別表'!$BH167&lt;&gt;"","〇","×"),"")</f>
        <v/>
      </c>
      <c r="T167" s="196" t="str">
        <f t="shared" ca="1" si="2"/>
        <v/>
      </c>
      <c r="U167" s="340">
        <f ca="1">IF('２個別表'!$BF167&gt;0,'２個別表'!$BF167,0)</f>
        <v>0</v>
      </c>
      <c r="V167" s="196">
        <f ca="1">IF('２個別表'!$BH167&lt;&gt;"",1,0)</f>
        <v>0</v>
      </c>
      <c r="W167" s="182">
        <f ca="1">IF(AND($Q167=1,$V167=1),'２個別表'!$CD167,0)</f>
        <v>0</v>
      </c>
      <c r="X167" s="195">
        <f t="shared" ca="1" si="34"/>
        <v>0</v>
      </c>
      <c r="Y167" s="196" t="str">
        <f ca="1">IF(1&lt;='２個別表'!$F167,'２個別表'!$BT167,"")</f>
        <v/>
      </c>
      <c r="Z167" s="196">
        <f ca="1">IF(1&lt;='２個別表'!$F167,'２個別表'!$CE167,0)</f>
        <v>0</v>
      </c>
      <c r="AA167" s="196">
        <f ca="1">IF(OR(0&lt;'２個別表'!$BX167,0&lt;SUM('２個別表'!$CA167:$CB167)),1,0)</f>
        <v>1</v>
      </c>
      <c r="AB167" s="183">
        <f ca="1">IF(1&lt;='２個別表'!$F167,'２個別表'!$BV167,0)</f>
        <v>0</v>
      </c>
      <c r="AC167" s="183" t="str">
        <f ca="1">IF('２個別表'!$BV167&gt;0,IF(AND('２個別表'!$BT167=1,'２個別表'!$CE167="控除不可"),'２個別表'!$BV167,IF(AND('２個別表'!$BT167=1,'２個別表'!$CE167="80%控除対象"),ROUNDUP('２個別表'!$BV167*102/110,0),IF(AND('２個別表'!$BT167=1,'２個別表'!$CE167="全額控除"),ROUNDUP('２個別表'!$BV167*100/110,0),IF(OR('２個別表'!$BT167=2,'２個別表'!$BT167=3),'２個別表'!$BV167,'２個別表'!$BV167)))),"")</f>
        <v/>
      </c>
      <c r="AD167" s="197" t="str">
        <f ca="1">IF('２個別表'!$U167=1,3,IF(AND('２個別表'!$U167=2,AND(19&lt;='２個別表'!$AM167,'２個別表'!$AM167&lt;=23)),2,IF(AND('２個別表'!$U167=2,OR(AND(1&lt;='２個別表'!$AM167,'２個別表'!$AM167&lt;=18),AND(24&lt;='２個別表'!$AM167,'２個別表'!$AM167&lt;=25))),1,"判定不能")))</f>
        <v>判定不能</v>
      </c>
      <c r="AE167" s="206">
        <f t="shared" ca="1" si="4"/>
        <v>0</v>
      </c>
      <c r="AF167" s="180" t="str">
        <f t="shared" ca="1" si="5"/>
        <v/>
      </c>
      <c r="AG167" s="183" t="str">
        <f ca="1">IF(AND($AD167=1,$U167&gt;0,$V167=1),ROUNDDOWN($AC167*1/2-'２個別表'!$CD167*1/2,0),"")</f>
        <v/>
      </c>
      <c r="AH167" s="183" t="str">
        <f t="shared" ca="1" si="35"/>
        <v/>
      </c>
      <c r="AI167" s="208" t="str">
        <f ca="1">IF(AND($AD167=1,$Q167=1),IF($AB167&gt;0,'２個別表'!$BV167-'２個別表'!$BX167-'２個別表'!$CD167-'２個別表'!$CA167-'２個別表'!$CB167-'２個別表'!$CC167,0),"")</f>
        <v/>
      </c>
      <c r="AJ167" s="198">
        <f t="shared" ca="1" si="7"/>
        <v>0</v>
      </c>
      <c r="AK167" s="194" t="str">
        <f ca="1">IF($AD167=1,IF('２個別表'!$AO167=1,1,IF('２個別表'!AO167="","",)),"")</f>
        <v/>
      </c>
      <c r="AL167" s="183" t="str">
        <f ca="1">IF($AJ167=1,IF($AK167=1,'２個別表'!BS167,""),"")</f>
        <v/>
      </c>
      <c r="AM167" s="180" t="str">
        <f t="shared" ca="1" si="8"/>
        <v/>
      </c>
      <c r="AN167" s="199" t="str">
        <f ca="1">IF($AJ167=1,IF($AK167=1,ROUNDDOWN('２個別表'!$BV167-'２個別表'!$BX167-'２個別表'!$CA167-'２個別表'!$CB167-'２個別表'!$CC167-'２個別表'!$CD167,0),""),"")</f>
        <v/>
      </c>
      <c r="AO167" s="198">
        <f t="shared" ca="1" si="0"/>
        <v>0</v>
      </c>
      <c r="AP167" s="194">
        <f t="shared" ca="1" si="9"/>
        <v>0</v>
      </c>
      <c r="AQ167" s="194">
        <f t="shared" ca="1" si="10"/>
        <v>0</v>
      </c>
      <c r="AR167" s="189">
        <f ca="1">IF('２個別表'!$AA167=1,1,0)</f>
        <v>0</v>
      </c>
      <c r="AS167" s="180" t="str">
        <f t="shared" ca="1" si="11"/>
        <v/>
      </c>
      <c r="AT167" s="180" t="str">
        <f t="shared" ca="1" si="12"/>
        <v/>
      </c>
      <c r="AU167" s="208" t="str">
        <f ca="1">IF($AD167=1,IF($AQ167=1,ROUNDDOWN('２個別表'!$BV167-'２個別表'!$BX167-'２個別表'!$CA167-'２個別表'!$CB167-'２個別表'!$CC167-'２個別表'!$CD167,0),""),"")</f>
        <v/>
      </c>
      <c r="AV167" s="350">
        <f t="shared" ca="1" si="13"/>
        <v>0</v>
      </c>
      <c r="AW167" s="360" t="str">
        <f t="shared" ca="1" si="14"/>
        <v>-</v>
      </c>
      <c r="AX167" s="206">
        <f ca="1">IF($AD167=2,IF('２個別表'!$BQ167=1,1,0),0)</f>
        <v>0</v>
      </c>
      <c r="AY167" s="189" t="str">
        <f t="shared" ca="1" si="15"/>
        <v/>
      </c>
      <c r="AZ167" s="368" t="str">
        <f ca="1">IF(AND($AD167=2,$AX167=1),'２個別表'!$BV167-('２個別表'!$BX167+'２個別表'!$CA167+'２個別表'!$CB167+'２個別表'!$CC167+'２個別表'!$CD167),"")</f>
        <v/>
      </c>
      <c r="BA167" s="206">
        <f ca="1">IF($AD167=2,IF('２個別表'!$BQ167&lt;&gt;1,1,0),0)</f>
        <v>0</v>
      </c>
      <c r="BB167" s="363">
        <f t="shared" ca="1" si="16"/>
        <v>0</v>
      </c>
      <c r="BC167" s="183" t="str">
        <f ca="1">IF(AND($AD167=2,$BA167=1),'２個別表'!$BR167,"")</f>
        <v/>
      </c>
      <c r="BD167" s="183" t="str">
        <f t="shared" ca="1" si="17"/>
        <v/>
      </c>
      <c r="BE167" s="183" t="str">
        <f ca="1">IF(AND($AD167=2,$BA167=1),'２個別表'!$BU167-('２個別表'!$BX167+'２個別表'!$CA167+'２個別表'!$CB167+'２個別表'!$CC167+'２個別表'!$CD167),"")</f>
        <v/>
      </c>
      <c r="BF167" s="183" t="str">
        <f ca="1">IF(AND($AD167=2,$BA167=1),'２個別表'!$CA167+'２個別表'!$CB167,"")</f>
        <v/>
      </c>
      <c r="BG167" s="365" t="str">
        <f ca="1">IF($BB167=1,IF(SUM('２個別表'!$BW167,'２個別表'!$CD167*0.5)&lt;='２個別表'!$BV167*0.5,"〇","×"),"")</f>
        <v/>
      </c>
      <c r="BH167" s="364">
        <f t="shared" ca="1" si="18"/>
        <v>0</v>
      </c>
      <c r="BI167" s="207" t="str">
        <f ca="1">IF($AD167=2,IF($AX167=1,IF('２個別表'!$AM167=23,"〇","×"),IF(OR('２個別表'!$AM167&lt;19,'２個別表'!$AM167&gt;23),"",IF($BH167&lt;='２個別表'!$BR167,"〇","×"))),"-")</f>
        <v>-</v>
      </c>
      <c r="BJ167" s="373" t="str">
        <f t="shared" ca="1" si="19"/>
        <v>-</v>
      </c>
      <c r="BK167" s="206">
        <f t="shared" ca="1" si="20"/>
        <v>0</v>
      </c>
      <c r="BL167" s="207" t="str">
        <f ca="1">IF($AD167=3,IF(1&lt;='２個別表'!$F167,IF('２個別表'!$U167=1,"〇","×"),""),"")</f>
        <v/>
      </c>
      <c r="BM167" s="185" t="str">
        <f ca="1">IF(AD167=3,IF(AND(OR('２個別表'!BD167="附帯施設",AND(1&lt;='２個別表'!AM167,'２個別表'!AM167&lt;=3)),'２個別表'!BK167&lt;&gt;"",'２個別表'!BL167&lt;&gt;""),1,IF(AND(OR('２個別表'!BD167="附帯施設",AND(1&lt;='２個別表'!AM167,'２個別表'!AM167&lt;=3)),OR('２個別表'!BK167="",'２個別表'!BL167="")),"×",0)),"")</f>
        <v/>
      </c>
      <c r="BN167" s="207" t="str">
        <f ca="1">IF($AD167=3,IF('２個別表'!$BV167&gt;=500000,"〇","×"),"")</f>
        <v/>
      </c>
      <c r="BO167" s="180" t="str">
        <f ca="1">IF(AD167=3,'２個別表'!BW167,"")</f>
        <v/>
      </c>
      <c r="BP167" s="180" t="str">
        <f ca="1">IF(AD167=3,IF(COUNTIF('２個別表'!$X$11:'２個別表'!X167,'２個別表'!X167)=1,BO167,SUMIF('２個別表'!$X$11:$X$239,'２個別表'!X167,$BO$11:$BO$239)),"")</f>
        <v/>
      </c>
      <c r="BQ167" s="189" t="str">
        <f t="shared" ca="1" si="36"/>
        <v/>
      </c>
      <c r="BR167" s="183" t="str">
        <f t="shared" ca="1" si="22"/>
        <v/>
      </c>
      <c r="BS167" s="427" t="str">
        <f ca="1">IF($AD167=3,'２個別表'!$BV167-('２個別表'!$BX167+'２個別表'!$CA167+'２個別表'!$CB167+'２個別表'!$CC167+'２個別表'!$CD167),"")</f>
        <v/>
      </c>
      <c r="BT167" s="430">
        <f t="shared" ca="1" si="37"/>
        <v>0</v>
      </c>
      <c r="BU167" s="424" t="str">
        <f t="shared" ca="1" si="23"/>
        <v/>
      </c>
    </row>
    <row r="168" spans="2:73" x14ac:dyDescent="0.15">
      <c r="B168" s="198">
        <f>'２個別表'!O168</f>
        <v>0</v>
      </c>
      <c r="C168" s="183" t="str">
        <f>'２個別表'!$P168</f>
        <v>石川県</v>
      </c>
      <c r="D168" s="183" t="str">
        <f ca="1">'２個別表'!$Q168</f>
        <v/>
      </c>
      <c r="E168" s="183" t="str">
        <f ca="1">'２個別表'!$R168</f>
        <v/>
      </c>
      <c r="F168" s="207" t="str">
        <f ca="1">'２個別表'!$U168</f>
        <v/>
      </c>
      <c r="G168" s="207" t="str">
        <f ca="1">IF($F168=1,IF(SUM(#REF!)=0,"×","〇"),"")</f>
        <v/>
      </c>
      <c r="H168" s="207" t="str">
        <f ca="1">IF('２個別表'!$U168=1,IF('２個別表'!$Y168=1,"〇","×"),IF(AND(2&lt;='２個別表'!$Y168,'２個別表'!$Y168&lt;=5),"〇","×"))</f>
        <v>×</v>
      </c>
      <c r="I168" s="207" t="str">
        <f t="shared" ca="1" si="33"/>
        <v>×</v>
      </c>
      <c r="J168" s="183" t="str">
        <f ca="1">'２個別表'!$X168</f>
        <v/>
      </c>
      <c r="K168" s="183">
        <f ca="1">'２個別表'!$AI168</f>
        <v>0</v>
      </c>
      <c r="L168" s="183" t="str">
        <f ca="1">IF('２個別表'!$AJ168=1,1,"")</f>
        <v/>
      </c>
      <c r="M168" s="183" t="str">
        <f ca="1">IF('２個別表'!$AJ168="","",IF('２個別表'!$AJ168=1,IF(OR('２個別表'!$AK168=1,'２個別表'!$AL168=1),"〇","×")))</f>
        <v/>
      </c>
      <c r="N168" s="180" t="str">
        <f ca="1">'２個別表'!AR168</f>
        <v/>
      </c>
      <c r="O168" s="196" t="str">
        <f ca="1">IF(1&lt;='２個別表'!$F168,IF(AND(1&lt;='２個別表'!$AM168,'２個別表'!$AM168&lt;=3),1,0),"")</f>
        <v/>
      </c>
      <c r="P168" s="207">
        <f ca="1">IF($O168=1,IF(AND('２個別表'!$BD168&lt;&gt;"",AND('２個別表'!$BG168&lt;&gt;1,'２個別表'!$BH168)),0,1),0)</f>
        <v>0</v>
      </c>
      <c r="Q168" s="196">
        <f ca="1">IF('２個別表'!$BD168&lt;&gt;"",1,0)</f>
        <v>0</v>
      </c>
      <c r="R168" s="196" t="str">
        <f ca="1">IF($Q168=1,IF('２個別表'!$BG168=1,1,0),"")</f>
        <v/>
      </c>
      <c r="S168" s="196" t="str">
        <f ca="1">IF($R168=1,IF('２個別表'!$BH168&lt;&gt;"","〇","×"),"")</f>
        <v/>
      </c>
      <c r="T168" s="196" t="str">
        <f t="shared" ca="1" si="2"/>
        <v/>
      </c>
      <c r="U168" s="340">
        <f ca="1">IF('２個別表'!$BF168&gt;0,'２個別表'!$BF168,0)</f>
        <v>0</v>
      </c>
      <c r="V168" s="196">
        <f ca="1">IF('２個別表'!$BH168&lt;&gt;"",1,0)</f>
        <v>0</v>
      </c>
      <c r="W168" s="182">
        <f ca="1">IF(AND($Q168=1,$V168=1),'２個別表'!$CD168,0)</f>
        <v>0</v>
      </c>
      <c r="X168" s="195">
        <f t="shared" ca="1" si="34"/>
        <v>0</v>
      </c>
      <c r="Y168" s="196" t="str">
        <f ca="1">IF(1&lt;='２個別表'!$F168,'２個別表'!$BT168,"")</f>
        <v/>
      </c>
      <c r="Z168" s="196">
        <f ca="1">IF(1&lt;='２個別表'!$F168,'２個別表'!$CE168,0)</f>
        <v>0</v>
      </c>
      <c r="AA168" s="196">
        <f ca="1">IF(OR(0&lt;'２個別表'!$BX168,0&lt;SUM('２個別表'!$CA168:$CB168)),1,0)</f>
        <v>1</v>
      </c>
      <c r="AB168" s="183">
        <f ca="1">IF(1&lt;='２個別表'!$F168,'２個別表'!$BV168,0)</f>
        <v>0</v>
      </c>
      <c r="AC168" s="183" t="str">
        <f ca="1">IF('２個別表'!$BV168&gt;0,IF(AND('２個別表'!$BT168=1,'２個別表'!$CE168="控除不可"),'２個別表'!$BV168,IF(AND('２個別表'!$BT168=1,'２個別表'!$CE168="80%控除対象"),ROUNDUP('２個別表'!$BV168*102/110,0),IF(AND('２個別表'!$BT168=1,'２個別表'!$CE168="全額控除"),ROUNDUP('２個別表'!$BV168*100/110,0),IF(OR('２個別表'!$BT168=2,'２個別表'!$BT168=3),'２個別表'!$BV168,'２個別表'!$BV168)))),"")</f>
        <v/>
      </c>
      <c r="AD168" s="197" t="str">
        <f ca="1">IF('２個別表'!$U168=1,3,IF(AND('２個別表'!$U168=2,AND(19&lt;='２個別表'!$AM168,'２個別表'!$AM168&lt;=23)),2,IF(AND('２個別表'!$U168=2,OR(AND(1&lt;='２個別表'!$AM168,'２個別表'!$AM168&lt;=18),AND(24&lt;='２個別表'!$AM168,'２個別表'!$AM168&lt;=25))),1,"判定不能")))</f>
        <v>判定不能</v>
      </c>
      <c r="AE168" s="206">
        <f t="shared" ca="1" si="4"/>
        <v>0</v>
      </c>
      <c r="AF168" s="180" t="str">
        <f t="shared" ca="1" si="5"/>
        <v/>
      </c>
      <c r="AG168" s="183" t="str">
        <f ca="1">IF(AND($AD168=1,$U168&gt;0,$V168=1),ROUNDDOWN($AC168*1/2-'２個別表'!$CD168*1/2,0),"")</f>
        <v/>
      </c>
      <c r="AH168" s="183" t="str">
        <f t="shared" ca="1" si="35"/>
        <v/>
      </c>
      <c r="AI168" s="208" t="str">
        <f ca="1">IF(AND($AD168=1,$Q168=1),IF($AB168&gt;0,'２個別表'!$BV168-'２個別表'!$BX168-'２個別表'!$CD168-'２個別表'!$CA168-'２個別表'!$CB168-'２個別表'!$CC168,0),"")</f>
        <v/>
      </c>
      <c r="AJ168" s="198">
        <f t="shared" ca="1" si="7"/>
        <v>0</v>
      </c>
      <c r="AK168" s="194" t="str">
        <f ca="1">IF($AD168=1,IF('２個別表'!$AO168=1,1,IF('２個別表'!AO168="","",)),"")</f>
        <v/>
      </c>
      <c r="AL168" s="183" t="str">
        <f ca="1">IF($AJ168=1,IF($AK168=1,'２個別表'!BS168,""),"")</f>
        <v/>
      </c>
      <c r="AM168" s="180" t="str">
        <f t="shared" ca="1" si="8"/>
        <v/>
      </c>
      <c r="AN168" s="199" t="str">
        <f ca="1">IF($AJ168=1,IF($AK168=1,ROUNDDOWN('２個別表'!$BV168-'２個別表'!$BX168-'２個別表'!$CA168-'２個別表'!$CB168-'２個別表'!$CC168-'２個別表'!$CD168,0),""),"")</f>
        <v/>
      </c>
      <c r="AO168" s="198">
        <f t="shared" ca="1" si="0"/>
        <v>0</v>
      </c>
      <c r="AP168" s="194">
        <f t="shared" ca="1" si="9"/>
        <v>0</v>
      </c>
      <c r="AQ168" s="194">
        <f t="shared" ca="1" si="10"/>
        <v>0</v>
      </c>
      <c r="AR168" s="189">
        <f ca="1">IF('２個別表'!$AA168=1,1,0)</f>
        <v>0</v>
      </c>
      <c r="AS168" s="180" t="str">
        <f t="shared" ca="1" si="11"/>
        <v/>
      </c>
      <c r="AT168" s="180" t="str">
        <f t="shared" ca="1" si="12"/>
        <v/>
      </c>
      <c r="AU168" s="208" t="str">
        <f ca="1">IF($AD168=1,IF($AQ168=1,ROUNDDOWN('２個別表'!$BV168-'２個別表'!$BX168-'２個別表'!$CA168-'２個別表'!$CB168-'２個別表'!$CC168-'２個別表'!$CD168,0),""),"")</f>
        <v/>
      </c>
      <c r="AV168" s="350">
        <f t="shared" ca="1" si="13"/>
        <v>0</v>
      </c>
      <c r="AW168" s="360" t="str">
        <f t="shared" ca="1" si="14"/>
        <v>-</v>
      </c>
      <c r="AX168" s="206">
        <f ca="1">IF($AD168=2,IF('２個別表'!$BQ168=1,1,0),0)</f>
        <v>0</v>
      </c>
      <c r="AY168" s="189" t="str">
        <f t="shared" ca="1" si="15"/>
        <v/>
      </c>
      <c r="AZ168" s="368" t="str">
        <f ca="1">IF(AND($AD168=2,$AX168=1),'２個別表'!$BV168-('２個別表'!$BX168+'２個別表'!$CA168+'２個別表'!$CB168+'２個別表'!$CC168+'２個別表'!$CD168),"")</f>
        <v/>
      </c>
      <c r="BA168" s="206">
        <f ca="1">IF($AD168=2,IF('２個別表'!$BQ168&lt;&gt;1,1,0),0)</f>
        <v>0</v>
      </c>
      <c r="BB168" s="363">
        <f t="shared" ca="1" si="16"/>
        <v>0</v>
      </c>
      <c r="BC168" s="183" t="str">
        <f ca="1">IF(AND($AD168=2,$BA168=1),'２個別表'!$BR168,"")</f>
        <v/>
      </c>
      <c r="BD168" s="183" t="str">
        <f t="shared" ca="1" si="17"/>
        <v/>
      </c>
      <c r="BE168" s="183" t="str">
        <f ca="1">IF(AND($AD168=2,$BA168=1),'２個別表'!$BU168-('２個別表'!$BX168+'２個別表'!$CA168+'２個別表'!$CB168+'２個別表'!$CC168+'２個別表'!$CD168),"")</f>
        <v/>
      </c>
      <c r="BF168" s="183" t="str">
        <f ca="1">IF(AND($AD168=2,$BA168=1),'２個別表'!$CA168+'２個別表'!$CB168,"")</f>
        <v/>
      </c>
      <c r="BG168" s="365" t="str">
        <f ca="1">IF($BB168=1,IF(SUM('２個別表'!$BW168,'２個別表'!$CD168*0.5)&lt;='２個別表'!$BV168*0.5,"〇","×"),"")</f>
        <v/>
      </c>
      <c r="BH168" s="364">
        <f t="shared" ca="1" si="18"/>
        <v>0</v>
      </c>
      <c r="BI168" s="207" t="str">
        <f ca="1">IF($AD168=2,IF($AX168=1,IF('２個別表'!$AM168=23,"〇","×"),IF(OR('２個別表'!$AM168&lt;19,'２個別表'!$AM168&gt;23),"",IF($BH168&lt;='２個別表'!$BR168,"〇","×"))),"-")</f>
        <v>-</v>
      </c>
      <c r="BJ168" s="373" t="str">
        <f t="shared" ca="1" si="19"/>
        <v>-</v>
      </c>
      <c r="BK168" s="206">
        <f t="shared" ca="1" si="20"/>
        <v>0</v>
      </c>
      <c r="BL168" s="207" t="str">
        <f ca="1">IF($AD168=3,IF(1&lt;='２個別表'!$F168,IF('２個別表'!$U168=1,"〇","×"),""),"")</f>
        <v/>
      </c>
      <c r="BM168" s="185" t="str">
        <f ca="1">IF(AD168=3,IF(AND(OR('２個別表'!BD168="附帯施設",AND(1&lt;='２個別表'!AM168,'２個別表'!AM168&lt;=3)),'２個別表'!BK168&lt;&gt;"",'２個別表'!BL168&lt;&gt;""),1,IF(AND(OR('２個別表'!BD168="附帯施設",AND(1&lt;='２個別表'!AM168,'２個別表'!AM168&lt;=3)),OR('２個別表'!BK168="",'２個別表'!BL168="")),"×",0)),"")</f>
        <v/>
      </c>
      <c r="BN168" s="207" t="str">
        <f ca="1">IF($AD168=3,IF('２個別表'!$BV168&gt;=500000,"〇","×"),"")</f>
        <v/>
      </c>
      <c r="BO168" s="180" t="str">
        <f ca="1">IF(AD168=3,'２個別表'!BW168,"")</f>
        <v/>
      </c>
      <c r="BP168" s="180" t="str">
        <f ca="1">IF(AD168=3,IF(COUNTIF('２個別表'!$X$11:'２個別表'!X168,'２個別表'!X168)=1,BO168,SUMIF('２個別表'!$X$11:$X$239,'２個別表'!X168,$BO$11:$BO$239)),"")</f>
        <v/>
      </c>
      <c r="BQ168" s="189" t="str">
        <f t="shared" ca="1" si="36"/>
        <v/>
      </c>
      <c r="BR168" s="183" t="str">
        <f t="shared" ca="1" si="22"/>
        <v/>
      </c>
      <c r="BS168" s="427" t="str">
        <f ca="1">IF($AD168=3,'２個別表'!$BV168-('２個別表'!$BX168+'２個別表'!$CA168+'２個別表'!$CB168+'２個別表'!$CC168+'２個別表'!$CD168),"")</f>
        <v/>
      </c>
      <c r="BT168" s="430">
        <f t="shared" ca="1" si="37"/>
        <v>0</v>
      </c>
      <c r="BU168" s="424" t="str">
        <f t="shared" ca="1" si="23"/>
        <v/>
      </c>
    </row>
    <row r="169" spans="2:73" x14ac:dyDescent="0.15">
      <c r="B169" s="198">
        <f>'２個別表'!O169</f>
        <v>0</v>
      </c>
      <c r="C169" s="183" t="str">
        <f>'２個別表'!$P169</f>
        <v>石川県</v>
      </c>
      <c r="D169" s="183" t="str">
        <f ca="1">'２個別表'!$Q169</f>
        <v/>
      </c>
      <c r="E169" s="183" t="str">
        <f ca="1">'２個別表'!$R169</f>
        <v/>
      </c>
      <c r="F169" s="207" t="str">
        <f ca="1">'２個別表'!$U169</f>
        <v/>
      </c>
      <c r="G169" s="207" t="str">
        <f ca="1">IF($F169=1,IF(SUM(#REF!)=0,"×","〇"),"")</f>
        <v/>
      </c>
      <c r="H169" s="207" t="str">
        <f ca="1">IF('２個別表'!$U169=1,IF('２個別表'!$Y169=1,"〇","×"),IF(AND(2&lt;='２個別表'!$Y169,'２個別表'!$Y169&lt;=5),"〇","×"))</f>
        <v>×</v>
      </c>
      <c r="I169" s="207" t="str">
        <f t="shared" ca="1" si="33"/>
        <v>×</v>
      </c>
      <c r="J169" s="183" t="str">
        <f ca="1">'２個別表'!$X169</f>
        <v/>
      </c>
      <c r="K169" s="183">
        <f ca="1">'２個別表'!$AI169</f>
        <v>0</v>
      </c>
      <c r="L169" s="183" t="str">
        <f ca="1">IF('２個別表'!$AJ169=1,1,"")</f>
        <v/>
      </c>
      <c r="M169" s="183" t="str">
        <f ca="1">IF('２個別表'!$AJ169="","",IF('２個別表'!$AJ169=1,IF(OR('２個別表'!$AK169=1,'２個別表'!$AL169=1),"〇","×")))</f>
        <v/>
      </c>
      <c r="N169" s="180" t="str">
        <f ca="1">'２個別表'!AR169</f>
        <v/>
      </c>
      <c r="O169" s="196" t="str">
        <f ca="1">IF(1&lt;='２個別表'!$F169,IF(AND(1&lt;='２個別表'!$AM169,'２個別表'!$AM169&lt;=3),1,0),"")</f>
        <v/>
      </c>
      <c r="P169" s="207">
        <f ca="1">IF($O169=1,IF(AND('２個別表'!$BD169&lt;&gt;"",AND('２個別表'!$BG169&lt;&gt;1,'２個別表'!$BH169)),0,1),0)</f>
        <v>0</v>
      </c>
      <c r="Q169" s="196">
        <f ca="1">IF('２個別表'!$BD169&lt;&gt;"",1,0)</f>
        <v>0</v>
      </c>
      <c r="R169" s="196" t="str">
        <f ca="1">IF($Q169=1,IF('２個別表'!$BG169=1,1,0),"")</f>
        <v/>
      </c>
      <c r="S169" s="196" t="str">
        <f ca="1">IF($R169=1,IF('２個別表'!$BH169&lt;&gt;"","〇","×"),"")</f>
        <v/>
      </c>
      <c r="T169" s="196" t="str">
        <f t="shared" ca="1" si="2"/>
        <v/>
      </c>
      <c r="U169" s="340">
        <f ca="1">IF('２個別表'!$BF169&gt;0,'２個別表'!$BF169,0)</f>
        <v>0</v>
      </c>
      <c r="V169" s="196">
        <f ca="1">IF('２個別表'!$BH169&lt;&gt;"",1,0)</f>
        <v>0</v>
      </c>
      <c r="W169" s="182">
        <f ca="1">IF(AND($Q169=1,$V169=1),'２個別表'!$CD169,0)</f>
        <v>0</v>
      </c>
      <c r="X169" s="195">
        <f t="shared" ca="1" si="34"/>
        <v>0</v>
      </c>
      <c r="Y169" s="196" t="str">
        <f ca="1">IF(1&lt;='２個別表'!$F169,'２個別表'!$BT169,"")</f>
        <v/>
      </c>
      <c r="Z169" s="196">
        <f ca="1">IF(1&lt;='２個別表'!$F169,'２個別表'!$CE169,0)</f>
        <v>0</v>
      </c>
      <c r="AA169" s="196">
        <f ca="1">IF(OR(0&lt;'２個別表'!$BX169,0&lt;SUM('２個別表'!$CA169:$CB169)),1,0)</f>
        <v>1</v>
      </c>
      <c r="AB169" s="183">
        <f ca="1">IF(1&lt;='２個別表'!$F169,'２個別表'!$BV169,0)</f>
        <v>0</v>
      </c>
      <c r="AC169" s="183" t="str">
        <f ca="1">IF('２個別表'!$BV169&gt;0,IF(AND('２個別表'!$BT169=1,'２個別表'!$CE169="控除不可"),'２個別表'!$BV169,IF(AND('２個別表'!$BT169=1,'２個別表'!$CE169="80%控除対象"),ROUNDUP('２個別表'!$BV169*102/110,0),IF(AND('２個別表'!$BT169=1,'２個別表'!$CE169="全額控除"),ROUNDUP('２個別表'!$BV169*100/110,0),IF(OR('２個別表'!$BT169=2,'２個別表'!$BT169=3),'２個別表'!$BV169,'２個別表'!$BV169)))),"")</f>
        <v/>
      </c>
      <c r="AD169" s="197" t="str">
        <f ca="1">IF('２個別表'!$U169=1,3,IF(AND('２個別表'!$U169=2,AND(19&lt;='２個別表'!$AM169,'２個別表'!$AM169&lt;=23)),2,IF(AND('２個別表'!$U169=2,OR(AND(1&lt;='２個別表'!$AM169,'２個別表'!$AM169&lt;=18),AND(24&lt;='２個別表'!$AM169,'２個別表'!$AM169&lt;=25))),1,"判定不能")))</f>
        <v>判定不能</v>
      </c>
      <c r="AE169" s="206">
        <f t="shared" ca="1" si="4"/>
        <v>0</v>
      </c>
      <c r="AF169" s="180" t="str">
        <f t="shared" ca="1" si="5"/>
        <v/>
      </c>
      <c r="AG169" s="183" t="str">
        <f ca="1">IF(AND($AD169=1,$U169&gt;0,$V169=1),ROUNDDOWN($AC169*1/2-'２個別表'!$CD169*1/2,0),"")</f>
        <v/>
      </c>
      <c r="AH169" s="183" t="str">
        <f t="shared" ca="1" si="35"/>
        <v/>
      </c>
      <c r="AI169" s="208" t="str">
        <f ca="1">IF(AND($AD169=1,$Q169=1),IF($AB169&gt;0,'２個別表'!$BV169-'２個別表'!$BX169-'２個別表'!$CD169-'２個別表'!$CA169-'２個別表'!$CB169-'２個別表'!$CC169,0),"")</f>
        <v/>
      </c>
      <c r="AJ169" s="198">
        <f t="shared" ca="1" si="7"/>
        <v>0</v>
      </c>
      <c r="AK169" s="194" t="str">
        <f ca="1">IF($AD169=1,IF('２個別表'!$AO169=1,1,IF('２個別表'!AO169="","",)),"")</f>
        <v/>
      </c>
      <c r="AL169" s="183" t="str">
        <f ca="1">IF($AJ169=1,IF($AK169=1,'２個別表'!BS169,""),"")</f>
        <v/>
      </c>
      <c r="AM169" s="180" t="str">
        <f t="shared" ca="1" si="8"/>
        <v/>
      </c>
      <c r="AN169" s="199" t="str">
        <f ca="1">IF($AJ169=1,IF($AK169=1,ROUNDDOWN('２個別表'!$BV169-'２個別表'!$BX169-'２個別表'!$CA169-'２個別表'!$CB169-'２個別表'!$CC169-'２個別表'!$CD169,0),""),"")</f>
        <v/>
      </c>
      <c r="AO169" s="198">
        <f t="shared" ca="1" si="0"/>
        <v>0</v>
      </c>
      <c r="AP169" s="194">
        <f t="shared" ca="1" si="9"/>
        <v>0</v>
      </c>
      <c r="AQ169" s="194">
        <f t="shared" ca="1" si="10"/>
        <v>0</v>
      </c>
      <c r="AR169" s="189">
        <f ca="1">IF('２個別表'!$AA169=1,1,0)</f>
        <v>0</v>
      </c>
      <c r="AS169" s="180" t="str">
        <f t="shared" ca="1" si="11"/>
        <v/>
      </c>
      <c r="AT169" s="180" t="str">
        <f t="shared" ca="1" si="12"/>
        <v/>
      </c>
      <c r="AU169" s="208" t="str">
        <f ca="1">IF($AD169=1,IF($AQ169=1,ROUNDDOWN('２個別表'!$BV169-'２個別表'!$BX169-'２個別表'!$CA169-'２個別表'!$CB169-'２個別表'!$CC169-'２個別表'!$CD169,0),""),"")</f>
        <v/>
      </c>
      <c r="AV169" s="350">
        <f t="shared" ca="1" si="13"/>
        <v>0</v>
      </c>
      <c r="AW169" s="360" t="str">
        <f t="shared" ca="1" si="14"/>
        <v>-</v>
      </c>
      <c r="AX169" s="206">
        <f ca="1">IF($AD169=2,IF('２個別表'!$BQ169=1,1,0),0)</f>
        <v>0</v>
      </c>
      <c r="AY169" s="189" t="str">
        <f t="shared" ca="1" si="15"/>
        <v/>
      </c>
      <c r="AZ169" s="368" t="str">
        <f ca="1">IF(AND($AD169=2,$AX169=1),'２個別表'!$BV169-('２個別表'!$BX169+'２個別表'!$CA169+'２個別表'!$CB169+'２個別表'!$CC169+'２個別表'!$CD169),"")</f>
        <v/>
      </c>
      <c r="BA169" s="206">
        <f ca="1">IF($AD169=2,IF('２個別表'!$BQ169&lt;&gt;1,1,0),0)</f>
        <v>0</v>
      </c>
      <c r="BB169" s="363">
        <f t="shared" ca="1" si="16"/>
        <v>0</v>
      </c>
      <c r="BC169" s="183" t="str">
        <f ca="1">IF(AND($AD169=2,$BA169=1),'２個別表'!$BR169,"")</f>
        <v/>
      </c>
      <c r="BD169" s="183" t="str">
        <f t="shared" ca="1" si="17"/>
        <v/>
      </c>
      <c r="BE169" s="183" t="str">
        <f ca="1">IF(AND($AD169=2,$BA169=1),'２個別表'!$BU169-('２個別表'!$BX169+'２個別表'!$CA169+'２個別表'!$CB169+'２個別表'!$CC169+'２個別表'!$CD169),"")</f>
        <v/>
      </c>
      <c r="BF169" s="183" t="str">
        <f ca="1">IF(AND($AD169=2,$BA169=1),'２個別表'!$CA169+'２個別表'!$CB169,"")</f>
        <v/>
      </c>
      <c r="BG169" s="365" t="str">
        <f ca="1">IF($BB169=1,IF(SUM('２個別表'!$BW169,'２個別表'!$CD169*0.5)&lt;='２個別表'!$BV169*0.5,"〇","×"),"")</f>
        <v/>
      </c>
      <c r="BH169" s="364">
        <f t="shared" ca="1" si="18"/>
        <v>0</v>
      </c>
      <c r="BI169" s="207" t="str">
        <f ca="1">IF($AD169=2,IF($AX169=1,IF('２個別表'!$AM169=23,"〇","×"),IF(OR('２個別表'!$AM169&lt;19,'２個別表'!$AM169&gt;23),"",IF($BH169&lt;='２個別表'!$BR169,"〇","×"))),"-")</f>
        <v>-</v>
      </c>
      <c r="BJ169" s="373" t="str">
        <f t="shared" ca="1" si="19"/>
        <v>-</v>
      </c>
      <c r="BK169" s="206">
        <f t="shared" ca="1" si="20"/>
        <v>0</v>
      </c>
      <c r="BL169" s="207" t="str">
        <f ca="1">IF($AD169=3,IF(1&lt;='２個別表'!$F169,IF('２個別表'!$U169=1,"〇","×"),""),"")</f>
        <v/>
      </c>
      <c r="BM169" s="185" t="str">
        <f ca="1">IF(AD169=3,IF(AND(OR('２個別表'!BD169="附帯施設",AND(1&lt;='２個別表'!AM169,'２個別表'!AM169&lt;=3)),'２個別表'!BK169&lt;&gt;"",'２個別表'!BL169&lt;&gt;""),1,IF(AND(OR('２個別表'!BD169="附帯施設",AND(1&lt;='２個別表'!AM169,'２個別表'!AM169&lt;=3)),OR('２個別表'!BK169="",'２個別表'!BL169="")),"×",0)),"")</f>
        <v/>
      </c>
      <c r="BN169" s="207" t="str">
        <f ca="1">IF($AD169=3,IF('２個別表'!$BV169&gt;=500000,"〇","×"),"")</f>
        <v/>
      </c>
      <c r="BO169" s="180" t="str">
        <f ca="1">IF(AD169=3,'２個別表'!BW169,"")</f>
        <v/>
      </c>
      <c r="BP169" s="180" t="str">
        <f ca="1">IF(AD169=3,IF(COUNTIF('２個別表'!$X$11:'２個別表'!X169,'２個別表'!X169)=1,BO169,SUMIF('２個別表'!$X$11:$X$239,'２個別表'!X169,$BO$11:$BO$239)),"")</f>
        <v/>
      </c>
      <c r="BQ169" s="189" t="str">
        <f t="shared" ca="1" si="36"/>
        <v/>
      </c>
      <c r="BR169" s="183" t="str">
        <f t="shared" ca="1" si="22"/>
        <v/>
      </c>
      <c r="BS169" s="427" t="str">
        <f ca="1">IF($AD169=3,'２個別表'!$BV169-('２個別表'!$BX169+'２個別表'!$CA169+'２個別表'!$CB169+'２個別表'!$CC169+'２個別表'!$CD169),"")</f>
        <v/>
      </c>
      <c r="BT169" s="430">
        <f t="shared" ca="1" si="37"/>
        <v>0</v>
      </c>
      <c r="BU169" s="424" t="str">
        <f t="shared" ca="1" si="23"/>
        <v/>
      </c>
    </row>
    <row r="170" spans="2:73" x14ac:dyDescent="0.15">
      <c r="B170" s="198">
        <f>'２個別表'!O170</f>
        <v>0</v>
      </c>
      <c r="C170" s="183" t="str">
        <f>'２個別表'!$P170</f>
        <v>石川県</v>
      </c>
      <c r="D170" s="183" t="str">
        <f ca="1">'２個別表'!$Q170</f>
        <v/>
      </c>
      <c r="E170" s="183" t="str">
        <f ca="1">'２個別表'!$R170</f>
        <v/>
      </c>
      <c r="F170" s="207" t="str">
        <f ca="1">'２個別表'!$U170</f>
        <v/>
      </c>
      <c r="G170" s="207" t="str">
        <f ca="1">IF($F170=1,IF(SUM(#REF!)=0,"×","〇"),"")</f>
        <v/>
      </c>
      <c r="H170" s="207" t="str">
        <f ca="1">IF('２個別表'!$U170=1,IF('２個別表'!$Y170=1,"〇","×"),IF(AND(2&lt;='２個別表'!$Y170,'２個別表'!$Y170&lt;=5),"〇","×"))</f>
        <v>×</v>
      </c>
      <c r="I170" s="207" t="str">
        <f t="shared" ca="1" si="33"/>
        <v>×</v>
      </c>
      <c r="J170" s="183" t="str">
        <f ca="1">'２個別表'!$X170</f>
        <v/>
      </c>
      <c r="K170" s="183">
        <f ca="1">'２個別表'!$AI170</f>
        <v>0</v>
      </c>
      <c r="L170" s="183" t="str">
        <f ca="1">IF('２個別表'!$AJ170=1,1,"")</f>
        <v/>
      </c>
      <c r="M170" s="183" t="str">
        <f ca="1">IF('２個別表'!$AJ170="","",IF('２個別表'!$AJ170=1,IF(OR('２個別表'!$AK170=1,'２個別表'!$AL170=1),"〇","×")))</f>
        <v/>
      </c>
      <c r="N170" s="180" t="str">
        <f ca="1">'２個別表'!AR170</f>
        <v/>
      </c>
      <c r="O170" s="196" t="str">
        <f ca="1">IF(1&lt;='２個別表'!$F170,IF(AND(1&lt;='２個別表'!$AM170,'２個別表'!$AM170&lt;=3),1,0),"")</f>
        <v/>
      </c>
      <c r="P170" s="207">
        <f ca="1">IF($O170=1,IF(AND('２個別表'!$BD170&lt;&gt;"",AND('２個別表'!$BG170&lt;&gt;1,'２個別表'!$BH170)),0,1),0)</f>
        <v>0</v>
      </c>
      <c r="Q170" s="196">
        <f ca="1">IF('２個別表'!$BD170&lt;&gt;"",1,0)</f>
        <v>0</v>
      </c>
      <c r="R170" s="196" t="str">
        <f ca="1">IF($Q170=1,IF('２個別表'!$BG170=1,1,0),"")</f>
        <v/>
      </c>
      <c r="S170" s="196" t="str">
        <f ca="1">IF($R170=1,IF('２個別表'!$BH170&lt;&gt;"","〇","×"),"")</f>
        <v/>
      </c>
      <c r="T170" s="196" t="str">
        <f t="shared" ca="1" si="2"/>
        <v/>
      </c>
      <c r="U170" s="340">
        <f ca="1">IF('２個別表'!$BF170&gt;0,'２個別表'!$BF170,0)</f>
        <v>0</v>
      </c>
      <c r="V170" s="196">
        <f ca="1">IF('２個別表'!$BH170&lt;&gt;"",1,0)</f>
        <v>0</v>
      </c>
      <c r="W170" s="182">
        <f ca="1">IF(AND($Q170=1,$V170=1),'２個別表'!$CD170,0)</f>
        <v>0</v>
      </c>
      <c r="X170" s="195">
        <f t="shared" ca="1" si="34"/>
        <v>0</v>
      </c>
      <c r="Y170" s="196" t="str">
        <f ca="1">IF(1&lt;='２個別表'!$F170,'２個別表'!$BT170,"")</f>
        <v/>
      </c>
      <c r="Z170" s="196">
        <f ca="1">IF(1&lt;='２個別表'!$F170,'２個別表'!$CE170,0)</f>
        <v>0</v>
      </c>
      <c r="AA170" s="196">
        <f ca="1">IF(OR(0&lt;'２個別表'!$BX170,0&lt;SUM('２個別表'!$CA170:$CB170)),1,0)</f>
        <v>1</v>
      </c>
      <c r="AB170" s="183">
        <f ca="1">IF(1&lt;='２個別表'!$F170,'２個別表'!$BV170,0)</f>
        <v>0</v>
      </c>
      <c r="AC170" s="183" t="str">
        <f ca="1">IF('２個別表'!$BV170&gt;0,IF(AND('２個別表'!$BT170=1,'２個別表'!$CE170="控除不可"),'２個別表'!$BV170,IF(AND('２個別表'!$BT170=1,'２個別表'!$CE170="80%控除対象"),ROUNDUP('２個別表'!$BV170*102/110,0),IF(AND('２個別表'!$BT170=1,'２個別表'!$CE170="全額控除"),ROUNDUP('２個別表'!$BV170*100/110,0),IF(OR('２個別表'!$BT170=2,'２個別表'!$BT170=3),'２個別表'!$BV170,'２個別表'!$BV170)))),"")</f>
        <v/>
      </c>
      <c r="AD170" s="197" t="str">
        <f ca="1">IF('２個別表'!$U170=1,3,IF(AND('２個別表'!$U170=2,AND(19&lt;='２個別表'!$AM170,'２個別表'!$AM170&lt;=23)),2,IF(AND('２個別表'!$U170=2,OR(AND(1&lt;='２個別表'!$AM170,'２個別表'!$AM170&lt;=18),AND(24&lt;='２個別表'!$AM170,'２個別表'!$AM170&lt;=25))),1,"判定不能")))</f>
        <v>判定不能</v>
      </c>
      <c r="AE170" s="206">
        <f t="shared" ca="1" si="4"/>
        <v>0</v>
      </c>
      <c r="AF170" s="180" t="str">
        <f t="shared" ca="1" si="5"/>
        <v/>
      </c>
      <c r="AG170" s="183" t="str">
        <f ca="1">IF(AND($AD170=1,$U170&gt;0,$V170=1),ROUNDDOWN($AC170*1/2-'２個別表'!$CD170*1/2,0),"")</f>
        <v/>
      </c>
      <c r="AH170" s="183" t="str">
        <f t="shared" ca="1" si="35"/>
        <v/>
      </c>
      <c r="AI170" s="208" t="str">
        <f ca="1">IF(AND($AD170=1,$Q170=1),IF($AB170&gt;0,'２個別表'!$BV170-'２個別表'!$BX170-'２個別表'!$CD170-'２個別表'!$CA170-'２個別表'!$CB170-'２個別表'!$CC170,0),"")</f>
        <v/>
      </c>
      <c r="AJ170" s="198">
        <f t="shared" ca="1" si="7"/>
        <v>0</v>
      </c>
      <c r="AK170" s="194" t="str">
        <f ca="1">IF($AD170=1,IF('２個別表'!$AO170=1,1,IF('２個別表'!AO170="","",)),"")</f>
        <v/>
      </c>
      <c r="AL170" s="183" t="str">
        <f ca="1">IF($AJ170=1,IF($AK170=1,'２個別表'!BS170,""),"")</f>
        <v/>
      </c>
      <c r="AM170" s="180" t="str">
        <f t="shared" ca="1" si="8"/>
        <v/>
      </c>
      <c r="AN170" s="199" t="str">
        <f ca="1">IF($AJ170=1,IF($AK170=1,ROUNDDOWN('２個別表'!$BV170-'２個別表'!$BX170-'２個別表'!$CA170-'２個別表'!$CB170-'２個別表'!$CC170-'２個別表'!$CD170,0),""),"")</f>
        <v/>
      </c>
      <c r="AO170" s="198">
        <f t="shared" ca="1" si="0"/>
        <v>0</v>
      </c>
      <c r="AP170" s="194">
        <f t="shared" ca="1" si="9"/>
        <v>0</v>
      </c>
      <c r="AQ170" s="194">
        <f t="shared" ca="1" si="10"/>
        <v>0</v>
      </c>
      <c r="AR170" s="189">
        <f ca="1">IF('２個別表'!$AA170=1,1,0)</f>
        <v>0</v>
      </c>
      <c r="AS170" s="180" t="str">
        <f t="shared" ca="1" si="11"/>
        <v/>
      </c>
      <c r="AT170" s="180" t="str">
        <f t="shared" ca="1" si="12"/>
        <v/>
      </c>
      <c r="AU170" s="208" t="str">
        <f ca="1">IF($AD170=1,IF($AQ170=1,ROUNDDOWN('２個別表'!$BV170-'２個別表'!$BX170-'２個別表'!$CA170-'２個別表'!$CB170-'２個別表'!$CC170-'２個別表'!$CD170,0),""),"")</f>
        <v/>
      </c>
      <c r="AV170" s="350">
        <f t="shared" ca="1" si="13"/>
        <v>0</v>
      </c>
      <c r="AW170" s="360" t="str">
        <f t="shared" ca="1" si="14"/>
        <v>-</v>
      </c>
      <c r="AX170" s="206">
        <f ca="1">IF($AD170=2,IF('２個別表'!$BQ170=1,1,0),0)</f>
        <v>0</v>
      </c>
      <c r="AY170" s="189" t="str">
        <f t="shared" ca="1" si="15"/>
        <v/>
      </c>
      <c r="AZ170" s="368" t="str">
        <f ca="1">IF(AND($AD170=2,$AX170=1),'２個別表'!$BV170-('２個別表'!$BX170+'２個別表'!$CA170+'２個別表'!$CB170+'２個別表'!$CC170+'２個別表'!$CD170),"")</f>
        <v/>
      </c>
      <c r="BA170" s="206">
        <f ca="1">IF($AD170=2,IF('２個別表'!$BQ170&lt;&gt;1,1,0),0)</f>
        <v>0</v>
      </c>
      <c r="BB170" s="363">
        <f t="shared" ca="1" si="16"/>
        <v>0</v>
      </c>
      <c r="BC170" s="183" t="str">
        <f ca="1">IF(AND($AD170=2,$BA170=1),'２個別表'!$BR170,"")</f>
        <v/>
      </c>
      <c r="BD170" s="183" t="str">
        <f t="shared" ca="1" si="17"/>
        <v/>
      </c>
      <c r="BE170" s="183" t="str">
        <f ca="1">IF(AND($AD170=2,$BA170=1),'２個別表'!$BU170-('２個別表'!$BX170+'２個別表'!$CA170+'２個別表'!$CB170+'２個別表'!$CC170+'２個別表'!$CD170),"")</f>
        <v/>
      </c>
      <c r="BF170" s="183" t="str">
        <f ca="1">IF(AND($AD170=2,$BA170=1),'２個別表'!$CA170+'２個別表'!$CB170,"")</f>
        <v/>
      </c>
      <c r="BG170" s="365" t="str">
        <f ca="1">IF($BB170=1,IF(SUM('２個別表'!$BW170,'２個別表'!$CD170*0.5)&lt;='２個別表'!$BV170*0.5,"〇","×"),"")</f>
        <v/>
      </c>
      <c r="BH170" s="364">
        <f t="shared" ca="1" si="18"/>
        <v>0</v>
      </c>
      <c r="BI170" s="207" t="str">
        <f ca="1">IF($AD170=2,IF($AX170=1,IF('２個別表'!$AM170=23,"〇","×"),IF(OR('２個別表'!$AM170&lt;19,'２個別表'!$AM170&gt;23),"",IF($BH170&lt;='２個別表'!$BR170,"〇","×"))),"-")</f>
        <v>-</v>
      </c>
      <c r="BJ170" s="373" t="str">
        <f t="shared" ca="1" si="19"/>
        <v>-</v>
      </c>
      <c r="BK170" s="206">
        <f t="shared" ca="1" si="20"/>
        <v>0</v>
      </c>
      <c r="BL170" s="207" t="str">
        <f ca="1">IF($AD170=3,IF(1&lt;='２個別表'!$F170,IF('２個別表'!$U170=1,"〇","×"),""),"")</f>
        <v/>
      </c>
      <c r="BM170" s="185" t="str">
        <f ca="1">IF(AD170=3,IF(AND(OR('２個別表'!BD170="附帯施設",AND(1&lt;='２個別表'!AM170,'２個別表'!AM170&lt;=3)),'２個別表'!BK170&lt;&gt;"",'２個別表'!BL170&lt;&gt;""),1,IF(AND(OR('２個別表'!BD170="附帯施設",AND(1&lt;='２個別表'!AM170,'２個別表'!AM170&lt;=3)),OR('２個別表'!BK170="",'２個別表'!BL170="")),"×",0)),"")</f>
        <v/>
      </c>
      <c r="BN170" s="207" t="str">
        <f ca="1">IF($AD170=3,IF('２個別表'!$BV170&gt;=500000,"〇","×"),"")</f>
        <v/>
      </c>
      <c r="BO170" s="180" t="str">
        <f ca="1">IF(AD170=3,'２個別表'!BW170,"")</f>
        <v/>
      </c>
      <c r="BP170" s="180" t="str">
        <f ca="1">IF(AD170=3,IF(COUNTIF('２個別表'!$X$11:'２個別表'!X170,'２個別表'!X170)=1,BO170,SUMIF('２個別表'!$X$11:$X$239,'２個別表'!X170,$BO$11:$BO$239)),"")</f>
        <v/>
      </c>
      <c r="BQ170" s="189" t="str">
        <f t="shared" ca="1" si="36"/>
        <v/>
      </c>
      <c r="BR170" s="183" t="str">
        <f t="shared" ca="1" si="22"/>
        <v/>
      </c>
      <c r="BS170" s="427" t="str">
        <f ca="1">IF($AD170=3,'２個別表'!$BV170-('２個別表'!$BX170+'２個別表'!$CA170+'２個別表'!$CB170+'２個別表'!$CC170+'２個別表'!$CD170),"")</f>
        <v/>
      </c>
      <c r="BT170" s="430">
        <f t="shared" ca="1" si="37"/>
        <v>0</v>
      </c>
      <c r="BU170" s="424" t="str">
        <f t="shared" ca="1" si="23"/>
        <v/>
      </c>
    </row>
    <row r="171" spans="2:73" x14ac:dyDescent="0.15">
      <c r="B171" s="198">
        <f>'２個別表'!O171</f>
        <v>0</v>
      </c>
      <c r="C171" s="183" t="str">
        <f>'２個別表'!$P171</f>
        <v>石川県</v>
      </c>
      <c r="D171" s="183" t="str">
        <f ca="1">'２個別表'!$Q171</f>
        <v/>
      </c>
      <c r="E171" s="183" t="str">
        <f ca="1">'２個別表'!$R171</f>
        <v/>
      </c>
      <c r="F171" s="207" t="str">
        <f ca="1">'２個別表'!$U171</f>
        <v/>
      </c>
      <c r="G171" s="207" t="str">
        <f ca="1">IF($F171=1,IF(SUM(#REF!)=0,"×","〇"),"")</f>
        <v/>
      </c>
      <c r="H171" s="207" t="str">
        <f ca="1">IF('２個別表'!$U171=1,IF('２個別表'!$Y171=1,"〇","×"),IF(AND(2&lt;='２個別表'!$Y171,'２個別表'!$Y171&lt;=5),"〇","×"))</f>
        <v>×</v>
      </c>
      <c r="I171" s="207" t="str">
        <f t="shared" ca="1" si="33"/>
        <v>×</v>
      </c>
      <c r="J171" s="183" t="str">
        <f ca="1">'２個別表'!$X171</f>
        <v/>
      </c>
      <c r="K171" s="183">
        <f ca="1">'２個別表'!$AI171</f>
        <v>0</v>
      </c>
      <c r="L171" s="183" t="str">
        <f ca="1">IF('２個別表'!$AJ171=1,1,"")</f>
        <v/>
      </c>
      <c r="M171" s="183" t="str">
        <f ca="1">IF('２個別表'!$AJ171="","",IF('２個別表'!$AJ171=1,IF(OR('２個別表'!$AK171=1,'２個別表'!$AL171=1),"〇","×")))</f>
        <v/>
      </c>
      <c r="N171" s="180" t="str">
        <f ca="1">'２個別表'!AR171</f>
        <v/>
      </c>
      <c r="O171" s="196" t="str">
        <f ca="1">IF(1&lt;='２個別表'!$F171,IF(AND(1&lt;='２個別表'!$AM171,'２個別表'!$AM171&lt;=3),1,0),"")</f>
        <v/>
      </c>
      <c r="P171" s="207">
        <f ca="1">IF($O171=1,IF(AND('２個別表'!$BD171&lt;&gt;"",AND('２個別表'!$BG171&lt;&gt;1,'２個別表'!$BH171)),0,1),0)</f>
        <v>0</v>
      </c>
      <c r="Q171" s="196">
        <f ca="1">IF('２個別表'!$BD171&lt;&gt;"",1,0)</f>
        <v>0</v>
      </c>
      <c r="R171" s="196" t="str">
        <f ca="1">IF($Q171=1,IF('２個別表'!$BG171=1,1,0),"")</f>
        <v/>
      </c>
      <c r="S171" s="196" t="str">
        <f ca="1">IF($R171=1,IF('２個別表'!$BH171&lt;&gt;"","〇","×"),"")</f>
        <v/>
      </c>
      <c r="T171" s="196" t="str">
        <f t="shared" ca="1" si="2"/>
        <v/>
      </c>
      <c r="U171" s="340">
        <f ca="1">IF('２個別表'!$BF171&gt;0,'２個別表'!$BF171,0)</f>
        <v>0</v>
      </c>
      <c r="V171" s="196">
        <f ca="1">IF('２個別表'!$BH171&lt;&gt;"",1,0)</f>
        <v>0</v>
      </c>
      <c r="W171" s="182">
        <f ca="1">IF(AND($Q171=1,$V171=1),'２個別表'!$CD171,0)</f>
        <v>0</v>
      </c>
      <c r="X171" s="195">
        <f t="shared" ca="1" si="34"/>
        <v>0</v>
      </c>
      <c r="Y171" s="196" t="str">
        <f ca="1">IF(1&lt;='２個別表'!$F171,'２個別表'!$BT171,"")</f>
        <v/>
      </c>
      <c r="Z171" s="196">
        <f ca="1">IF(1&lt;='２個別表'!$F171,'２個別表'!$CE171,0)</f>
        <v>0</v>
      </c>
      <c r="AA171" s="196">
        <f ca="1">IF(OR(0&lt;'２個別表'!$BX171,0&lt;SUM('２個別表'!$CA171:$CB171)),1,0)</f>
        <v>1</v>
      </c>
      <c r="AB171" s="183">
        <f ca="1">IF(1&lt;='２個別表'!$F171,'２個別表'!$BV171,0)</f>
        <v>0</v>
      </c>
      <c r="AC171" s="183" t="str">
        <f ca="1">IF('２個別表'!$BV171&gt;0,IF(AND('２個別表'!$BT171=1,'２個別表'!$CE171="控除不可"),'２個別表'!$BV171,IF(AND('２個別表'!$BT171=1,'２個別表'!$CE171="80%控除対象"),ROUNDUP('２個別表'!$BV171*102/110,0),IF(AND('２個別表'!$BT171=1,'２個別表'!$CE171="全額控除"),ROUNDUP('２個別表'!$BV171*100/110,0),IF(OR('２個別表'!$BT171=2,'２個別表'!$BT171=3),'２個別表'!$BV171,'２個別表'!$BV171)))),"")</f>
        <v/>
      </c>
      <c r="AD171" s="197" t="str">
        <f ca="1">IF('２個別表'!$U171=1,3,IF(AND('２個別表'!$U171=2,AND(19&lt;='２個別表'!$AM171,'２個別表'!$AM171&lt;=23)),2,IF(AND('２個別表'!$U171=2,OR(AND(1&lt;='２個別表'!$AM171,'２個別表'!$AM171&lt;=18),AND(24&lt;='２個別表'!$AM171,'２個別表'!$AM171&lt;=25))),1,"判定不能")))</f>
        <v>判定不能</v>
      </c>
      <c r="AE171" s="206">
        <f t="shared" ca="1" si="4"/>
        <v>0</v>
      </c>
      <c r="AF171" s="180" t="str">
        <f t="shared" ca="1" si="5"/>
        <v/>
      </c>
      <c r="AG171" s="183" t="str">
        <f ca="1">IF(AND($AD171=1,$U171&gt;0,$V171=1),ROUNDDOWN($AC171*1/2-'２個別表'!$CD171*1/2,0),"")</f>
        <v/>
      </c>
      <c r="AH171" s="183" t="str">
        <f t="shared" ca="1" si="35"/>
        <v/>
      </c>
      <c r="AI171" s="208" t="str">
        <f ca="1">IF(AND($AD171=1,$Q171=1),IF($AB171&gt;0,'２個別表'!$BV171-'２個別表'!$BX171-'２個別表'!$CD171-'２個別表'!$CA171-'２個別表'!$CB171-'２個別表'!$CC171,0),"")</f>
        <v/>
      </c>
      <c r="AJ171" s="198">
        <f t="shared" ca="1" si="7"/>
        <v>0</v>
      </c>
      <c r="AK171" s="194" t="str">
        <f ca="1">IF($AD171=1,IF('２個別表'!$AO171=1,1,IF('２個別表'!AO171="","",)),"")</f>
        <v/>
      </c>
      <c r="AL171" s="183" t="str">
        <f ca="1">IF($AJ171=1,IF($AK171=1,'２個別表'!BS171,""),"")</f>
        <v/>
      </c>
      <c r="AM171" s="180" t="str">
        <f t="shared" ca="1" si="8"/>
        <v/>
      </c>
      <c r="AN171" s="199" t="str">
        <f ca="1">IF($AJ171=1,IF($AK171=1,ROUNDDOWN('２個別表'!$BV171-'２個別表'!$BX171-'２個別表'!$CA171-'２個別表'!$CB171-'２個別表'!$CC171-'２個別表'!$CD171,0),""),"")</f>
        <v/>
      </c>
      <c r="AO171" s="198">
        <f t="shared" ca="1" si="0"/>
        <v>0</v>
      </c>
      <c r="AP171" s="194">
        <f t="shared" ca="1" si="9"/>
        <v>0</v>
      </c>
      <c r="AQ171" s="194">
        <f t="shared" ca="1" si="10"/>
        <v>0</v>
      </c>
      <c r="AR171" s="189">
        <f ca="1">IF('２個別表'!$AA171=1,1,0)</f>
        <v>0</v>
      </c>
      <c r="AS171" s="180" t="str">
        <f t="shared" ca="1" si="11"/>
        <v/>
      </c>
      <c r="AT171" s="180" t="str">
        <f t="shared" ca="1" si="12"/>
        <v/>
      </c>
      <c r="AU171" s="208" t="str">
        <f ca="1">IF($AD171=1,IF($AQ171=1,ROUNDDOWN('２個別表'!$BV171-'２個別表'!$BX171-'２個別表'!$CA171-'２個別表'!$CB171-'２個別表'!$CC171-'２個別表'!$CD171,0),""),"")</f>
        <v/>
      </c>
      <c r="AV171" s="350">
        <f t="shared" ca="1" si="13"/>
        <v>0</v>
      </c>
      <c r="AW171" s="360" t="str">
        <f t="shared" ca="1" si="14"/>
        <v>-</v>
      </c>
      <c r="AX171" s="206">
        <f ca="1">IF($AD171=2,IF('２個別表'!$BQ171=1,1,0),0)</f>
        <v>0</v>
      </c>
      <c r="AY171" s="189" t="str">
        <f t="shared" ca="1" si="15"/>
        <v/>
      </c>
      <c r="AZ171" s="368" t="str">
        <f ca="1">IF(AND($AD171=2,$AX171=1),'２個別表'!$BV171-('２個別表'!$BX171+'２個別表'!$CA171+'２個別表'!$CB171+'２個別表'!$CC171+'２個別表'!$CD171),"")</f>
        <v/>
      </c>
      <c r="BA171" s="206">
        <f ca="1">IF($AD171=2,IF('２個別表'!$BQ171&lt;&gt;1,1,0),0)</f>
        <v>0</v>
      </c>
      <c r="BB171" s="363">
        <f t="shared" ca="1" si="16"/>
        <v>0</v>
      </c>
      <c r="BC171" s="183" t="str">
        <f ca="1">IF(AND($AD171=2,$BA171=1),'２個別表'!$BR171,"")</f>
        <v/>
      </c>
      <c r="BD171" s="183" t="str">
        <f t="shared" ca="1" si="17"/>
        <v/>
      </c>
      <c r="BE171" s="183" t="str">
        <f ca="1">IF(AND($AD171=2,$BA171=1),'２個別表'!$BU171-('２個別表'!$BX171+'２個別表'!$CA171+'２個別表'!$CB171+'２個別表'!$CC171+'２個別表'!$CD171),"")</f>
        <v/>
      </c>
      <c r="BF171" s="183" t="str">
        <f ca="1">IF(AND($AD171=2,$BA171=1),'２個別表'!$CA171+'２個別表'!$CB171,"")</f>
        <v/>
      </c>
      <c r="BG171" s="365" t="str">
        <f ca="1">IF($BB171=1,IF(SUM('２個別表'!$BW171,'２個別表'!$CD171*0.5)&lt;='２個別表'!$BV171*0.5,"〇","×"),"")</f>
        <v/>
      </c>
      <c r="BH171" s="364">
        <f t="shared" ca="1" si="18"/>
        <v>0</v>
      </c>
      <c r="BI171" s="207" t="str">
        <f ca="1">IF($AD171=2,IF($AX171=1,IF('２個別表'!$AM171=23,"〇","×"),IF(OR('２個別表'!$AM171&lt;19,'２個別表'!$AM171&gt;23),"",IF($BH171&lt;='２個別表'!$BR171,"〇","×"))),"-")</f>
        <v>-</v>
      </c>
      <c r="BJ171" s="373" t="str">
        <f t="shared" ca="1" si="19"/>
        <v>-</v>
      </c>
      <c r="BK171" s="206">
        <f t="shared" ca="1" si="20"/>
        <v>0</v>
      </c>
      <c r="BL171" s="207" t="str">
        <f ca="1">IF($AD171=3,IF(1&lt;='２個別表'!$F171,IF('２個別表'!$U171=1,"〇","×"),""),"")</f>
        <v/>
      </c>
      <c r="BM171" s="185" t="str">
        <f ca="1">IF(AD171=3,IF(AND(OR('２個別表'!BD171="附帯施設",AND(1&lt;='２個別表'!AM171,'２個別表'!AM171&lt;=3)),'２個別表'!BK171&lt;&gt;"",'２個別表'!BL171&lt;&gt;""),1,IF(AND(OR('２個別表'!BD171="附帯施設",AND(1&lt;='２個別表'!AM171,'２個別表'!AM171&lt;=3)),OR('２個別表'!BK171="",'２個別表'!BL171="")),"×",0)),"")</f>
        <v/>
      </c>
      <c r="BN171" s="207" t="str">
        <f ca="1">IF($AD171=3,IF('２個別表'!$BV171&gt;=500000,"〇","×"),"")</f>
        <v/>
      </c>
      <c r="BO171" s="180" t="str">
        <f ca="1">IF(AD171=3,'２個別表'!BW171,"")</f>
        <v/>
      </c>
      <c r="BP171" s="180" t="str">
        <f ca="1">IF(AD171=3,IF(COUNTIF('２個別表'!$X$11:'２個別表'!X171,'２個別表'!X171)=1,BO171,SUMIF('２個別表'!$X$11:$X$239,'２個別表'!X171,$BO$11:$BO$239)),"")</f>
        <v/>
      </c>
      <c r="BQ171" s="189" t="str">
        <f t="shared" ca="1" si="36"/>
        <v/>
      </c>
      <c r="BR171" s="183" t="str">
        <f t="shared" ca="1" si="22"/>
        <v/>
      </c>
      <c r="BS171" s="427" t="str">
        <f ca="1">IF($AD171=3,'２個別表'!$BV171-('２個別表'!$BX171+'２個別表'!$CA171+'２個別表'!$CB171+'２個別表'!$CC171+'２個別表'!$CD171),"")</f>
        <v/>
      </c>
      <c r="BT171" s="430">
        <f t="shared" ca="1" si="37"/>
        <v>0</v>
      </c>
      <c r="BU171" s="424" t="str">
        <f t="shared" ca="1" si="23"/>
        <v/>
      </c>
    </row>
    <row r="172" spans="2:73" x14ac:dyDescent="0.15">
      <c r="B172" s="198">
        <f>'２個別表'!O172</f>
        <v>0</v>
      </c>
      <c r="C172" s="183" t="str">
        <f>'２個別表'!$P172</f>
        <v>石川県</v>
      </c>
      <c r="D172" s="183" t="str">
        <f ca="1">'２個別表'!$Q172</f>
        <v/>
      </c>
      <c r="E172" s="183" t="str">
        <f ca="1">'２個別表'!$R172</f>
        <v/>
      </c>
      <c r="F172" s="207" t="str">
        <f ca="1">'２個別表'!$U172</f>
        <v/>
      </c>
      <c r="G172" s="207" t="str">
        <f ca="1">IF($F172=1,IF(SUM(#REF!)=0,"×","〇"),"")</f>
        <v/>
      </c>
      <c r="H172" s="207" t="str">
        <f ca="1">IF('２個別表'!$U172=1,IF('２個別表'!$Y172=1,"〇","×"),IF(AND(2&lt;='２個別表'!$Y172,'２個別表'!$Y172&lt;=5),"〇","×"))</f>
        <v>×</v>
      </c>
      <c r="I172" s="207" t="str">
        <f t="shared" ca="1" si="33"/>
        <v>×</v>
      </c>
      <c r="J172" s="183" t="str">
        <f ca="1">'２個別表'!$X172</f>
        <v/>
      </c>
      <c r="K172" s="183">
        <f ca="1">'２個別表'!$AI172</f>
        <v>0</v>
      </c>
      <c r="L172" s="183" t="str">
        <f ca="1">IF('２個別表'!$AJ172=1,1,"")</f>
        <v/>
      </c>
      <c r="M172" s="183" t="str">
        <f ca="1">IF('２個別表'!$AJ172="","",IF('２個別表'!$AJ172=1,IF(OR('２個別表'!$AK172=1,'２個別表'!$AL172=1),"〇","×")))</f>
        <v/>
      </c>
      <c r="N172" s="180" t="str">
        <f ca="1">'２個別表'!AR172</f>
        <v/>
      </c>
      <c r="O172" s="196" t="str">
        <f ca="1">IF(1&lt;='２個別表'!$F172,IF(AND(1&lt;='２個別表'!$AM172,'２個別表'!$AM172&lt;=3),1,0),"")</f>
        <v/>
      </c>
      <c r="P172" s="207">
        <f ca="1">IF($O172=1,IF(AND('２個別表'!$BD172&lt;&gt;"",AND('２個別表'!$BG172&lt;&gt;1,'２個別表'!$BH172)),0,1),0)</f>
        <v>0</v>
      </c>
      <c r="Q172" s="196">
        <f ca="1">IF('２個別表'!$BD172&lt;&gt;"",1,0)</f>
        <v>0</v>
      </c>
      <c r="R172" s="196" t="str">
        <f ca="1">IF($Q172=1,IF('２個別表'!$BG172=1,1,0),"")</f>
        <v/>
      </c>
      <c r="S172" s="196" t="str">
        <f ca="1">IF($R172=1,IF('２個別表'!$BH172&lt;&gt;"","〇","×"),"")</f>
        <v/>
      </c>
      <c r="T172" s="196" t="str">
        <f t="shared" ca="1" si="2"/>
        <v/>
      </c>
      <c r="U172" s="340">
        <f ca="1">IF('２個別表'!$BF172&gt;0,'２個別表'!$BF172,0)</f>
        <v>0</v>
      </c>
      <c r="V172" s="196">
        <f ca="1">IF('２個別表'!$BH172&lt;&gt;"",1,0)</f>
        <v>0</v>
      </c>
      <c r="W172" s="182">
        <f ca="1">IF(AND($Q172=1,$V172=1),'２個別表'!$CD172,0)</f>
        <v>0</v>
      </c>
      <c r="X172" s="195">
        <f t="shared" ca="1" si="34"/>
        <v>0</v>
      </c>
      <c r="Y172" s="196" t="str">
        <f ca="1">IF(1&lt;='２個別表'!$F172,'２個別表'!$BT172,"")</f>
        <v/>
      </c>
      <c r="Z172" s="196">
        <f ca="1">IF(1&lt;='２個別表'!$F172,'２個別表'!$CE172,0)</f>
        <v>0</v>
      </c>
      <c r="AA172" s="196">
        <f ca="1">IF(OR(0&lt;'２個別表'!$BX172,0&lt;SUM('２個別表'!$CA172:$CB172)),1,0)</f>
        <v>1</v>
      </c>
      <c r="AB172" s="183">
        <f ca="1">IF(1&lt;='２個別表'!$F172,'２個別表'!$BV172,0)</f>
        <v>0</v>
      </c>
      <c r="AC172" s="183" t="str">
        <f ca="1">IF('２個別表'!$BV172&gt;0,IF(AND('２個別表'!$BT172=1,'２個別表'!$CE172="控除不可"),'２個別表'!$BV172,IF(AND('２個別表'!$BT172=1,'２個別表'!$CE172="80%控除対象"),ROUNDUP('２個別表'!$BV172*102/110,0),IF(AND('２個別表'!$BT172=1,'２個別表'!$CE172="全額控除"),ROUNDUP('２個別表'!$BV172*100/110,0),IF(OR('２個別表'!$BT172=2,'２個別表'!$BT172=3),'２個別表'!$BV172,'２個別表'!$BV172)))),"")</f>
        <v/>
      </c>
      <c r="AD172" s="197" t="str">
        <f ca="1">IF('２個別表'!$U172=1,3,IF(AND('２個別表'!$U172=2,AND(19&lt;='２個別表'!$AM172,'２個別表'!$AM172&lt;=23)),2,IF(AND('２個別表'!$U172=2,OR(AND(1&lt;='２個別表'!$AM172,'２個別表'!$AM172&lt;=18),AND(24&lt;='２個別表'!$AM172,'２個別表'!$AM172&lt;=25))),1,"判定不能")))</f>
        <v>判定不能</v>
      </c>
      <c r="AE172" s="206">
        <f t="shared" ca="1" si="4"/>
        <v>0</v>
      </c>
      <c r="AF172" s="180" t="str">
        <f t="shared" ca="1" si="5"/>
        <v/>
      </c>
      <c r="AG172" s="183" t="str">
        <f ca="1">IF(AND($AD172=1,$U172&gt;0,$V172=1),ROUNDDOWN($AC172*1/2-'２個別表'!$CD172*1/2,0),"")</f>
        <v/>
      </c>
      <c r="AH172" s="183" t="str">
        <f t="shared" ca="1" si="35"/>
        <v/>
      </c>
      <c r="AI172" s="208" t="str">
        <f ca="1">IF(AND($AD172=1,$Q172=1),IF($AB172&gt;0,'２個別表'!$BV172-'２個別表'!$BX172-'２個別表'!$CD172-'２個別表'!$CA172-'２個別表'!$CB172-'２個別表'!$CC172,0),"")</f>
        <v/>
      </c>
      <c r="AJ172" s="198">
        <f t="shared" ca="1" si="7"/>
        <v>0</v>
      </c>
      <c r="AK172" s="194" t="str">
        <f ca="1">IF($AD172=1,IF('２個別表'!$AO172=1,1,IF('２個別表'!AO172="","",)),"")</f>
        <v/>
      </c>
      <c r="AL172" s="183" t="str">
        <f ca="1">IF($AJ172=1,IF($AK172=1,'２個別表'!BS172,""),"")</f>
        <v/>
      </c>
      <c r="AM172" s="180" t="str">
        <f t="shared" ca="1" si="8"/>
        <v/>
      </c>
      <c r="AN172" s="199" t="str">
        <f ca="1">IF($AJ172=1,IF($AK172=1,ROUNDDOWN('２個別表'!$BV172-'２個別表'!$BX172-'２個別表'!$CA172-'２個別表'!$CB172-'２個別表'!$CC172-'２個別表'!$CD172,0),""),"")</f>
        <v/>
      </c>
      <c r="AO172" s="198">
        <f t="shared" ca="1" si="0"/>
        <v>0</v>
      </c>
      <c r="AP172" s="194">
        <f t="shared" ca="1" si="9"/>
        <v>0</v>
      </c>
      <c r="AQ172" s="194">
        <f t="shared" ca="1" si="10"/>
        <v>0</v>
      </c>
      <c r="AR172" s="189">
        <f ca="1">IF('２個別表'!$AA172=1,1,0)</f>
        <v>0</v>
      </c>
      <c r="AS172" s="180" t="str">
        <f t="shared" ca="1" si="11"/>
        <v/>
      </c>
      <c r="AT172" s="180" t="str">
        <f t="shared" ca="1" si="12"/>
        <v/>
      </c>
      <c r="AU172" s="208" t="str">
        <f ca="1">IF($AD172=1,IF($AQ172=1,ROUNDDOWN('２個別表'!$BV172-'２個別表'!$BX172-'２個別表'!$CA172-'２個別表'!$CB172-'２個別表'!$CC172-'２個別表'!$CD172,0),""),"")</f>
        <v/>
      </c>
      <c r="AV172" s="350">
        <f t="shared" ca="1" si="13"/>
        <v>0</v>
      </c>
      <c r="AW172" s="360" t="str">
        <f t="shared" ca="1" si="14"/>
        <v>-</v>
      </c>
      <c r="AX172" s="206">
        <f ca="1">IF($AD172=2,IF('２個別表'!$BQ172=1,1,0),0)</f>
        <v>0</v>
      </c>
      <c r="AY172" s="189" t="str">
        <f t="shared" ca="1" si="15"/>
        <v/>
      </c>
      <c r="AZ172" s="368" t="str">
        <f ca="1">IF(AND($AD172=2,$AX172=1),'２個別表'!$BV172-('２個別表'!$BX172+'２個別表'!$CA172+'２個別表'!$CB172+'２個別表'!$CC172+'２個別表'!$CD172),"")</f>
        <v/>
      </c>
      <c r="BA172" s="206">
        <f ca="1">IF($AD172=2,IF('２個別表'!$BQ172&lt;&gt;1,1,0),0)</f>
        <v>0</v>
      </c>
      <c r="BB172" s="363">
        <f t="shared" ca="1" si="16"/>
        <v>0</v>
      </c>
      <c r="BC172" s="183" t="str">
        <f ca="1">IF(AND($AD172=2,$BA172=1),'２個別表'!$BR172,"")</f>
        <v/>
      </c>
      <c r="BD172" s="183" t="str">
        <f t="shared" ca="1" si="17"/>
        <v/>
      </c>
      <c r="BE172" s="183" t="str">
        <f ca="1">IF(AND($AD172=2,$BA172=1),'２個別表'!$BU172-('２個別表'!$BX172+'２個別表'!$CA172+'２個別表'!$CB172+'２個別表'!$CC172+'２個別表'!$CD172),"")</f>
        <v/>
      </c>
      <c r="BF172" s="183" t="str">
        <f ca="1">IF(AND($AD172=2,$BA172=1),'２個別表'!$CA172+'２個別表'!$CB172,"")</f>
        <v/>
      </c>
      <c r="BG172" s="365" t="str">
        <f ca="1">IF($BB172=1,IF(SUM('２個別表'!$BW172,'２個別表'!$CD172*0.5)&lt;='２個別表'!$BV172*0.5,"〇","×"),"")</f>
        <v/>
      </c>
      <c r="BH172" s="364">
        <f t="shared" ca="1" si="18"/>
        <v>0</v>
      </c>
      <c r="BI172" s="207" t="str">
        <f ca="1">IF($AD172=2,IF($AX172=1,IF('２個別表'!$AM172=23,"〇","×"),IF(OR('２個別表'!$AM172&lt;19,'２個別表'!$AM172&gt;23),"",IF($BH172&lt;='２個別表'!$BR172,"〇","×"))),"-")</f>
        <v>-</v>
      </c>
      <c r="BJ172" s="373" t="str">
        <f t="shared" ca="1" si="19"/>
        <v>-</v>
      </c>
      <c r="BK172" s="206">
        <f t="shared" ca="1" si="20"/>
        <v>0</v>
      </c>
      <c r="BL172" s="207" t="str">
        <f ca="1">IF($AD172=3,IF(1&lt;='２個別表'!$F172,IF('２個別表'!$U172=1,"〇","×"),""),"")</f>
        <v/>
      </c>
      <c r="BM172" s="185" t="str">
        <f ca="1">IF(AD172=3,IF(AND(OR('２個別表'!BD172="附帯施設",AND(1&lt;='２個別表'!AM172,'２個別表'!AM172&lt;=3)),'２個別表'!BK172&lt;&gt;"",'２個別表'!BL172&lt;&gt;""),1,IF(AND(OR('２個別表'!BD172="附帯施設",AND(1&lt;='２個別表'!AM172,'２個別表'!AM172&lt;=3)),OR('２個別表'!BK172="",'２個別表'!BL172="")),"×",0)),"")</f>
        <v/>
      </c>
      <c r="BN172" s="207" t="str">
        <f ca="1">IF($AD172=3,IF('２個別表'!$BV172&gt;=500000,"〇","×"),"")</f>
        <v/>
      </c>
      <c r="BO172" s="180" t="str">
        <f ca="1">IF(AD172=3,'２個別表'!BW172,"")</f>
        <v/>
      </c>
      <c r="BP172" s="180" t="str">
        <f ca="1">IF(AD172=3,IF(COUNTIF('２個別表'!$X$11:'２個別表'!X172,'２個別表'!X172)=1,BO172,SUMIF('２個別表'!$X$11:$X$239,'２個別表'!X172,$BO$11:$BO$239)),"")</f>
        <v/>
      </c>
      <c r="BQ172" s="189" t="str">
        <f t="shared" ca="1" si="36"/>
        <v/>
      </c>
      <c r="BR172" s="183" t="str">
        <f t="shared" ca="1" si="22"/>
        <v/>
      </c>
      <c r="BS172" s="427" t="str">
        <f ca="1">IF($AD172=3,'２個別表'!$BV172-('２個別表'!$BX172+'２個別表'!$CA172+'２個別表'!$CB172+'２個別表'!$CC172+'２個別表'!$CD172),"")</f>
        <v/>
      </c>
      <c r="BT172" s="430">
        <f t="shared" ca="1" si="37"/>
        <v>0</v>
      </c>
      <c r="BU172" s="424" t="str">
        <f t="shared" ca="1" si="23"/>
        <v/>
      </c>
    </row>
    <row r="173" spans="2:73" x14ac:dyDescent="0.15">
      <c r="B173" s="198">
        <f>'２個別表'!O173</f>
        <v>0</v>
      </c>
      <c r="C173" s="183" t="str">
        <f>'２個別表'!$P173</f>
        <v>石川県</v>
      </c>
      <c r="D173" s="183" t="str">
        <f ca="1">'２個別表'!$Q173</f>
        <v/>
      </c>
      <c r="E173" s="183" t="str">
        <f ca="1">'２個別表'!$R173</f>
        <v/>
      </c>
      <c r="F173" s="207" t="str">
        <f ca="1">'２個別表'!$U173</f>
        <v/>
      </c>
      <c r="G173" s="207" t="str">
        <f ca="1">IF($F173=1,IF(SUM(#REF!)=0,"×","〇"),"")</f>
        <v/>
      </c>
      <c r="H173" s="207" t="str">
        <f ca="1">IF('２個別表'!$U173=1,IF('２個別表'!$Y173=1,"〇","×"),IF(AND(2&lt;='２個別表'!$Y173,'２個別表'!$Y173&lt;=5),"〇","×"))</f>
        <v>×</v>
      </c>
      <c r="I173" s="207" t="str">
        <f t="shared" ca="1" si="33"/>
        <v>×</v>
      </c>
      <c r="J173" s="183" t="str">
        <f ca="1">'２個別表'!$X173</f>
        <v/>
      </c>
      <c r="K173" s="183">
        <f ca="1">'２個別表'!$AI173</f>
        <v>0</v>
      </c>
      <c r="L173" s="183" t="str">
        <f ca="1">IF('２個別表'!$AJ173=1,1,"")</f>
        <v/>
      </c>
      <c r="M173" s="183" t="str">
        <f ca="1">IF('２個別表'!$AJ173="","",IF('２個別表'!$AJ173=1,IF(OR('２個別表'!$AK173=1,'２個別表'!$AL173=1),"〇","×")))</f>
        <v/>
      </c>
      <c r="N173" s="180" t="str">
        <f ca="1">'２個別表'!AR173</f>
        <v/>
      </c>
      <c r="O173" s="196" t="str">
        <f ca="1">IF(1&lt;='２個別表'!$F173,IF(AND(1&lt;='２個別表'!$AM173,'２個別表'!$AM173&lt;=3),1,0),"")</f>
        <v/>
      </c>
      <c r="P173" s="207">
        <f ca="1">IF($O173=1,IF(AND('２個別表'!$BD173&lt;&gt;"",AND('２個別表'!$BG173&lt;&gt;1,'２個別表'!$BH173)),0,1),0)</f>
        <v>0</v>
      </c>
      <c r="Q173" s="196">
        <f ca="1">IF('２個別表'!$BD173&lt;&gt;"",1,0)</f>
        <v>0</v>
      </c>
      <c r="R173" s="196" t="str">
        <f ca="1">IF($Q173=1,IF('２個別表'!$BG173=1,1,0),"")</f>
        <v/>
      </c>
      <c r="S173" s="196" t="str">
        <f ca="1">IF($R173=1,IF('２個別表'!$BH173&lt;&gt;"","〇","×"),"")</f>
        <v/>
      </c>
      <c r="T173" s="196" t="str">
        <f t="shared" ca="1" si="2"/>
        <v/>
      </c>
      <c r="U173" s="340">
        <f ca="1">IF('２個別表'!$BF173&gt;0,'２個別表'!$BF173,0)</f>
        <v>0</v>
      </c>
      <c r="V173" s="196">
        <f ca="1">IF('２個別表'!$BH173&lt;&gt;"",1,0)</f>
        <v>0</v>
      </c>
      <c r="W173" s="182">
        <f ca="1">IF(AND($Q173=1,$V173=1),'２個別表'!$CD173,0)</f>
        <v>0</v>
      </c>
      <c r="X173" s="195">
        <f t="shared" ca="1" si="34"/>
        <v>0</v>
      </c>
      <c r="Y173" s="196" t="str">
        <f ca="1">IF(1&lt;='２個別表'!$F173,'２個別表'!$BT173,"")</f>
        <v/>
      </c>
      <c r="Z173" s="196">
        <f ca="1">IF(1&lt;='２個別表'!$F173,'２個別表'!$CE173,0)</f>
        <v>0</v>
      </c>
      <c r="AA173" s="196">
        <f ca="1">IF(OR(0&lt;'２個別表'!$BX173,0&lt;SUM('２個別表'!$CA173:$CB173)),1,0)</f>
        <v>1</v>
      </c>
      <c r="AB173" s="183">
        <f ca="1">IF(1&lt;='２個別表'!$F173,'２個別表'!$BV173,0)</f>
        <v>0</v>
      </c>
      <c r="AC173" s="183" t="str">
        <f ca="1">IF('２個別表'!$BV173&gt;0,IF(AND('２個別表'!$BT173=1,'２個別表'!$CE173="控除不可"),'２個別表'!$BV173,IF(AND('２個別表'!$BT173=1,'２個別表'!$CE173="80%控除対象"),ROUNDUP('２個別表'!$BV173*102/110,0),IF(AND('２個別表'!$BT173=1,'２個別表'!$CE173="全額控除"),ROUNDUP('２個別表'!$BV173*100/110,0),IF(OR('２個別表'!$BT173=2,'２個別表'!$BT173=3),'２個別表'!$BV173,'２個別表'!$BV173)))),"")</f>
        <v/>
      </c>
      <c r="AD173" s="197" t="str">
        <f ca="1">IF('２個別表'!$U173=1,3,IF(AND('２個別表'!$U173=2,AND(19&lt;='２個別表'!$AM173,'２個別表'!$AM173&lt;=23)),2,IF(AND('２個別表'!$U173=2,OR(AND(1&lt;='２個別表'!$AM173,'２個別表'!$AM173&lt;=18),AND(24&lt;='２個別表'!$AM173,'２個別表'!$AM173&lt;=25))),1,"判定不能")))</f>
        <v>判定不能</v>
      </c>
      <c r="AE173" s="206">
        <f t="shared" ca="1" si="4"/>
        <v>0</v>
      </c>
      <c r="AF173" s="180" t="str">
        <f t="shared" ca="1" si="5"/>
        <v/>
      </c>
      <c r="AG173" s="183" t="str">
        <f ca="1">IF(AND($AD173=1,$U173&gt;0,$V173=1),ROUNDDOWN($AC173*1/2-'２個別表'!$CD173*1/2,0),"")</f>
        <v/>
      </c>
      <c r="AH173" s="183" t="str">
        <f t="shared" ca="1" si="35"/>
        <v/>
      </c>
      <c r="AI173" s="208" t="str">
        <f ca="1">IF(AND($AD173=1,$Q173=1),IF($AB173&gt;0,'２個別表'!$BV173-'２個別表'!$BX173-'２個別表'!$CD173-'２個別表'!$CA173-'２個別表'!$CB173-'２個別表'!$CC173,0),"")</f>
        <v/>
      </c>
      <c r="AJ173" s="198">
        <f t="shared" ca="1" si="7"/>
        <v>0</v>
      </c>
      <c r="AK173" s="194" t="str">
        <f ca="1">IF($AD173=1,IF('２個別表'!$AO173=1,1,IF('２個別表'!AO173="","",)),"")</f>
        <v/>
      </c>
      <c r="AL173" s="183" t="str">
        <f ca="1">IF($AJ173=1,IF($AK173=1,'２個別表'!BS173,""),"")</f>
        <v/>
      </c>
      <c r="AM173" s="180" t="str">
        <f t="shared" ca="1" si="8"/>
        <v/>
      </c>
      <c r="AN173" s="199" t="str">
        <f ca="1">IF($AJ173=1,IF($AK173=1,ROUNDDOWN('２個別表'!$BV173-'２個別表'!$BX173-'２個別表'!$CA173-'２個別表'!$CB173-'２個別表'!$CC173-'２個別表'!$CD173,0),""),"")</f>
        <v/>
      </c>
      <c r="AO173" s="198">
        <f t="shared" ca="1" si="0"/>
        <v>0</v>
      </c>
      <c r="AP173" s="194">
        <f t="shared" ca="1" si="9"/>
        <v>0</v>
      </c>
      <c r="AQ173" s="194">
        <f t="shared" ca="1" si="10"/>
        <v>0</v>
      </c>
      <c r="AR173" s="189">
        <f ca="1">IF('２個別表'!$AA173=1,1,0)</f>
        <v>0</v>
      </c>
      <c r="AS173" s="180" t="str">
        <f t="shared" ca="1" si="11"/>
        <v/>
      </c>
      <c r="AT173" s="180" t="str">
        <f t="shared" ca="1" si="12"/>
        <v/>
      </c>
      <c r="AU173" s="208" t="str">
        <f ca="1">IF($AD173=1,IF($AQ173=1,ROUNDDOWN('２個別表'!$BV173-'２個別表'!$BX173-'２個別表'!$CA173-'２個別表'!$CB173-'２個別表'!$CC173-'２個別表'!$CD173,0),""),"")</f>
        <v/>
      </c>
      <c r="AV173" s="350">
        <f t="shared" ca="1" si="13"/>
        <v>0</v>
      </c>
      <c r="AW173" s="360" t="str">
        <f t="shared" ca="1" si="14"/>
        <v>-</v>
      </c>
      <c r="AX173" s="206">
        <f ca="1">IF($AD173=2,IF('２個別表'!$BQ173=1,1,0),0)</f>
        <v>0</v>
      </c>
      <c r="AY173" s="189" t="str">
        <f t="shared" ca="1" si="15"/>
        <v/>
      </c>
      <c r="AZ173" s="368" t="str">
        <f ca="1">IF(AND($AD173=2,$AX173=1),'２個別表'!$BV173-('２個別表'!$BX173+'２個別表'!$CA173+'２個別表'!$CB173+'２個別表'!$CC173+'２個別表'!$CD173),"")</f>
        <v/>
      </c>
      <c r="BA173" s="206">
        <f ca="1">IF($AD173=2,IF('２個別表'!$BQ173&lt;&gt;1,1,0),0)</f>
        <v>0</v>
      </c>
      <c r="BB173" s="363">
        <f t="shared" ca="1" si="16"/>
        <v>0</v>
      </c>
      <c r="BC173" s="183" t="str">
        <f ca="1">IF(AND($AD173=2,$BA173=1),'２個別表'!$BR173,"")</f>
        <v/>
      </c>
      <c r="BD173" s="183" t="str">
        <f t="shared" ca="1" si="17"/>
        <v/>
      </c>
      <c r="BE173" s="183" t="str">
        <f ca="1">IF(AND($AD173=2,$BA173=1),'２個別表'!$BU173-('２個別表'!$BX173+'２個別表'!$CA173+'２個別表'!$CB173+'２個別表'!$CC173+'２個別表'!$CD173),"")</f>
        <v/>
      </c>
      <c r="BF173" s="183" t="str">
        <f ca="1">IF(AND($AD173=2,$BA173=1),'２個別表'!$CA173+'２個別表'!$CB173,"")</f>
        <v/>
      </c>
      <c r="BG173" s="365" t="str">
        <f ca="1">IF($BB173=1,IF(SUM('２個別表'!$BW173,'２個別表'!$CD173*0.5)&lt;='２個別表'!$BV173*0.5,"〇","×"),"")</f>
        <v/>
      </c>
      <c r="BH173" s="364">
        <f t="shared" ca="1" si="18"/>
        <v>0</v>
      </c>
      <c r="BI173" s="207" t="str">
        <f ca="1">IF($AD173=2,IF($AX173=1,IF('２個別表'!$AM173=23,"〇","×"),IF(OR('２個別表'!$AM173&lt;19,'２個別表'!$AM173&gt;23),"",IF($BH173&lt;='２個別表'!$BR173,"〇","×"))),"-")</f>
        <v>-</v>
      </c>
      <c r="BJ173" s="373" t="str">
        <f t="shared" ca="1" si="19"/>
        <v>-</v>
      </c>
      <c r="BK173" s="206">
        <f t="shared" ca="1" si="20"/>
        <v>0</v>
      </c>
      <c r="BL173" s="207" t="str">
        <f ca="1">IF($AD173=3,IF(1&lt;='２個別表'!$F173,IF('２個別表'!$U173=1,"〇","×"),""),"")</f>
        <v/>
      </c>
      <c r="BM173" s="185" t="str">
        <f ca="1">IF(AD173=3,IF(AND(OR('２個別表'!BD173="附帯施設",AND(1&lt;='２個別表'!AM173,'２個別表'!AM173&lt;=3)),'２個別表'!BK173&lt;&gt;"",'２個別表'!BL173&lt;&gt;""),1,IF(AND(OR('２個別表'!BD173="附帯施設",AND(1&lt;='２個別表'!AM173,'２個別表'!AM173&lt;=3)),OR('２個別表'!BK173="",'２個別表'!BL173="")),"×",0)),"")</f>
        <v/>
      </c>
      <c r="BN173" s="207" t="str">
        <f ca="1">IF($AD173=3,IF('２個別表'!$BV173&gt;=500000,"〇","×"),"")</f>
        <v/>
      </c>
      <c r="BO173" s="180" t="str">
        <f ca="1">IF(AD173=3,'２個別表'!BW173,"")</f>
        <v/>
      </c>
      <c r="BP173" s="180" t="str">
        <f ca="1">IF(AD173=3,IF(COUNTIF('２個別表'!$X$11:'２個別表'!X173,'２個別表'!X173)=1,BO173,SUMIF('２個別表'!$X$11:$X$239,'２個別表'!X173,$BO$11:$BO$239)),"")</f>
        <v/>
      </c>
      <c r="BQ173" s="189" t="str">
        <f t="shared" ca="1" si="36"/>
        <v/>
      </c>
      <c r="BR173" s="183" t="str">
        <f t="shared" ca="1" si="22"/>
        <v/>
      </c>
      <c r="BS173" s="427" t="str">
        <f ca="1">IF($AD173=3,'２個別表'!$BV173-('２個別表'!$BX173+'２個別表'!$CA173+'２個別表'!$CB173+'２個別表'!$CC173+'２個別表'!$CD173),"")</f>
        <v/>
      </c>
      <c r="BT173" s="430">
        <f t="shared" ca="1" si="37"/>
        <v>0</v>
      </c>
      <c r="BU173" s="424" t="str">
        <f t="shared" ca="1" si="23"/>
        <v/>
      </c>
    </row>
    <row r="174" spans="2:73" x14ac:dyDescent="0.15">
      <c r="B174" s="198">
        <f>'２個別表'!O174</f>
        <v>0</v>
      </c>
      <c r="C174" s="183" t="str">
        <f>'２個別表'!$P174</f>
        <v>石川県</v>
      </c>
      <c r="D174" s="183" t="str">
        <f ca="1">'２個別表'!$Q174</f>
        <v/>
      </c>
      <c r="E174" s="183" t="str">
        <f ca="1">'２個別表'!$R174</f>
        <v/>
      </c>
      <c r="F174" s="207" t="str">
        <f ca="1">'２個別表'!$U174</f>
        <v/>
      </c>
      <c r="G174" s="207" t="str">
        <f ca="1">IF($F174=1,IF(SUM(#REF!)=0,"×","〇"),"")</f>
        <v/>
      </c>
      <c r="H174" s="207" t="str">
        <f ca="1">IF('２個別表'!$U174=1,IF('２個別表'!$Y174=1,"〇","×"),IF(AND(2&lt;='２個別表'!$Y174,'２個別表'!$Y174&lt;=5),"〇","×"))</f>
        <v>×</v>
      </c>
      <c r="I174" s="207" t="str">
        <f t="shared" ca="1" si="33"/>
        <v>×</v>
      </c>
      <c r="J174" s="183" t="str">
        <f ca="1">'２個別表'!$X174</f>
        <v/>
      </c>
      <c r="K174" s="183">
        <f ca="1">'２個別表'!$AI174</f>
        <v>0</v>
      </c>
      <c r="L174" s="183" t="str">
        <f ca="1">IF('２個別表'!$AJ174=1,1,"")</f>
        <v/>
      </c>
      <c r="M174" s="183" t="str">
        <f ca="1">IF('２個別表'!$AJ174="","",IF('２個別表'!$AJ174=1,IF(OR('２個別表'!$AK174=1,'２個別表'!$AL174=1),"〇","×")))</f>
        <v/>
      </c>
      <c r="N174" s="180" t="str">
        <f ca="1">'２個別表'!AR174</f>
        <v/>
      </c>
      <c r="O174" s="196" t="str">
        <f ca="1">IF(1&lt;='２個別表'!$F174,IF(AND(1&lt;='２個別表'!$AM174,'２個別表'!$AM174&lt;=3),1,0),"")</f>
        <v/>
      </c>
      <c r="P174" s="207">
        <f ca="1">IF($O174=1,IF(AND('２個別表'!$BD174&lt;&gt;"",AND('２個別表'!$BG174&lt;&gt;1,'２個別表'!$BH174)),0,1),0)</f>
        <v>0</v>
      </c>
      <c r="Q174" s="196">
        <f ca="1">IF('２個別表'!$BD174&lt;&gt;"",1,0)</f>
        <v>0</v>
      </c>
      <c r="R174" s="196" t="str">
        <f ca="1">IF($Q174=1,IF('２個別表'!$BG174=1,1,0),"")</f>
        <v/>
      </c>
      <c r="S174" s="196" t="str">
        <f ca="1">IF($R174=1,IF('２個別表'!$BH174&lt;&gt;"","〇","×"),"")</f>
        <v/>
      </c>
      <c r="T174" s="196" t="str">
        <f t="shared" ca="1" si="2"/>
        <v/>
      </c>
      <c r="U174" s="340">
        <f ca="1">IF('２個別表'!$BF174&gt;0,'２個別表'!$BF174,0)</f>
        <v>0</v>
      </c>
      <c r="V174" s="196">
        <f ca="1">IF('２個別表'!$BH174&lt;&gt;"",1,0)</f>
        <v>0</v>
      </c>
      <c r="W174" s="182">
        <f ca="1">IF(AND($Q174=1,$V174=1),'２個別表'!$CD174,0)</f>
        <v>0</v>
      </c>
      <c r="X174" s="195">
        <f t="shared" ca="1" si="34"/>
        <v>0</v>
      </c>
      <c r="Y174" s="196" t="str">
        <f ca="1">IF(1&lt;='２個別表'!$F174,'２個別表'!$BT174,"")</f>
        <v/>
      </c>
      <c r="Z174" s="196">
        <f ca="1">IF(1&lt;='２個別表'!$F174,'２個別表'!$CE174,0)</f>
        <v>0</v>
      </c>
      <c r="AA174" s="196">
        <f ca="1">IF(OR(0&lt;'２個別表'!$BX174,0&lt;SUM('２個別表'!$CA174:$CB174)),1,0)</f>
        <v>1</v>
      </c>
      <c r="AB174" s="183">
        <f ca="1">IF(1&lt;='２個別表'!$F174,'２個別表'!$BV174,0)</f>
        <v>0</v>
      </c>
      <c r="AC174" s="183" t="str">
        <f ca="1">IF('２個別表'!$BV174&gt;0,IF(AND('２個別表'!$BT174=1,'２個別表'!$CE174="控除不可"),'２個別表'!$BV174,IF(AND('２個別表'!$BT174=1,'２個別表'!$CE174="80%控除対象"),ROUNDUP('２個別表'!$BV174*102/110,0),IF(AND('２個別表'!$BT174=1,'２個別表'!$CE174="全額控除"),ROUNDUP('２個別表'!$BV174*100/110,0),IF(OR('２個別表'!$BT174=2,'２個別表'!$BT174=3),'２個別表'!$BV174,'２個別表'!$BV174)))),"")</f>
        <v/>
      </c>
      <c r="AD174" s="197" t="str">
        <f ca="1">IF('２個別表'!$U174=1,3,IF(AND('２個別表'!$U174=2,AND(19&lt;='２個別表'!$AM174,'２個別表'!$AM174&lt;=23)),2,IF(AND('２個別表'!$U174=2,OR(AND(1&lt;='２個別表'!$AM174,'２個別表'!$AM174&lt;=18),AND(24&lt;='２個別表'!$AM174,'２個別表'!$AM174&lt;=25))),1,"判定不能")))</f>
        <v>判定不能</v>
      </c>
      <c r="AE174" s="206">
        <f t="shared" ca="1" si="4"/>
        <v>0</v>
      </c>
      <c r="AF174" s="180" t="str">
        <f t="shared" ca="1" si="5"/>
        <v/>
      </c>
      <c r="AG174" s="183" t="str">
        <f ca="1">IF(AND($AD174=1,$U174&gt;0,$V174=1),ROUNDDOWN($AC174*1/2-'２個別表'!$CD174*1/2,0),"")</f>
        <v/>
      </c>
      <c r="AH174" s="183" t="str">
        <f t="shared" ca="1" si="35"/>
        <v/>
      </c>
      <c r="AI174" s="208" t="str">
        <f ca="1">IF(AND($AD174=1,$Q174=1),IF($AB174&gt;0,'２個別表'!$BV174-'２個別表'!$BX174-'２個別表'!$CD174-'２個別表'!$CA174-'２個別表'!$CB174-'２個別表'!$CC174,0),"")</f>
        <v/>
      </c>
      <c r="AJ174" s="198">
        <f t="shared" ca="1" si="7"/>
        <v>0</v>
      </c>
      <c r="AK174" s="194" t="str">
        <f ca="1">IF($AD174=1,IF('２個別表'!$AO174=1,1,IF('２個別表'!AO174="","",)),"")</f>
        <v/>
      </c>
      <c r="AL174" s="183" t="str">
        <f ca="1">IF($AJ174=1,IF($AK174=1,'２個別表'!BS174,""),"")</f>
        <v/>
      </c>
      <c r="AM174" s="180" t="str">
        <f t="shared" ca="1" si="8"/>
        <v/>
      </c>
      <c r="AN174" s="199" t="str">
        <f ca="1">IF($AJ174=1,IF($AK174=1,ROUNDDOWN('２個別表'!$BV174-'２個別表'!$BX174-'２個別表'!$CA174-'２個別表'!$CB174-'２個別表'!$CC174-'２個別表'!$CD174,0),""),"")</f>
        <v/>
      </c>
      <c r="AO174" s="198">
        <f t="shared" ca="1" si="0"/>
        <v>0</v>
      </c>
      <c r="AP174" s="194">
        <f t="shared" ca="1" si="9"/>
        <v>0</v>
      </c>
      <c r="AQ174" s="194">
        <f t="shared" ca="1" si="10"/>
        <v>0</v>
      </c>
      <c r="AR174" s="189">
        <f ca="1">IF('２個別表'!$AA174=1,1,0)</f>
        <v>0</v>
      </c>
      <c r="AS174" s="180" t="str">
        <f t="shared" ca="1" si="11"/>
        <v/>
      </c>
      <c r="AT174" s="180" t="str">
        <f t="shared" ca="1" si="12"/>
        <v/>
      </c>
      <c r="AU174" s="208" t="str">
        <f ca="1">IF($AD174=1,IF($AQ174=1,ROUNDDOWN('２個別表'!$BV174-'２個別表'!$BX174-'２個別表'!$CA174-'２個別表'!$CB174-'２個別表'!$CC174-'２個別表'!$CD174,0),""),"")</f>
        <v/>
      </c>
      <c r="AV174" s="350">
        <f t="shared" ca="1" si="13"/>
        <v>0</v>
      </c>
      <c r="AW174" s="360" t="str">
        <f t="shared" ca="1" si="14"/>
        <v>-</v>
      </c>
      <c r="AX174" s="206">
        <f ca="1">IF($AD174=2,IF('２個別表'!$BQ174=1,1,0),0)</f>
        <v>0</v>
      </c>
      <c r="AY174" s="189" t="str">
        <f t="shared" ca="1" si="15"/>
        <v/>
      </c>
      <c r="AZ174" s="368" t="str">
        <f ca="1">IF(AND($AD174=2,$AX174=1),'２個別表'!$BV174-('２個別表'!$BX174+'２個別表'!$CA174+'２個別表'!$CB174+'２個別表'!$CC174+'２個別表'!$CD174),"")</f>
        <v/>
      </c>
      <c r="BA174" s="206">
        <f ca="1">IF($AD174=2,IF('２個別表'!$BQ174&lt;&gt;1,1,0),0)</f>
        <v>0</v>
      </c>
      <c r="BB174" s="363">
        <f t="shared" ca="1" si="16"/>
        <v>0</v>
      </c>
      <c r="BC174" s="183" t="str">
        <f ca="1">IF(AND($AD174=2,$BA174=1),'２個別表'!$BR174,"")</f>
        <v/>
      </c>
      <c r="BD174" s="183" t="str">
        <f t="shared" ca="1" si="17"/>
        <v/>
      </c>
      <c r="BE174" s="183" t="str">
        <f ca="1">IF(AND($AD174=2,$BA174=1),'２個別表'!$BU174-('２個別表'!$BX174+'２個別表'!$CA174+'２個別表'!$CB174+'２個別表'!$CC174+'２個別表'!$CD174),"")</f>
        <v/>
      </c>
      <c r="BF174" s="183" t="str">
        <f ca="1">IF(AND($AD174=2,$BA174=1),'２個別表'!$CA174+'２個別表'!$CB174,"")</f>
        <v/>
      </c>
      <c r="BG174" s="365" t="str">
        <f ca="1">IF($BB174=1,IF(SUM('２個別表'!$BW174,'２個別表'!$CD174*0.5)&lt;='２個別表'!$BV174*0.5,"〇","×"),"")</f>
        <v/>
      </c>
      <c r="BH174" s="364">
        <f t="shared" ca="1" si="18"/>
        <v>0</v>
      </c>
      <c r="BI174" s="207" t="str">
        <f ca="1">IF($AD174=2,IF($AX174=1,IF('２個別表'!$AM174=23,"〇","×"),IF(OR('２個別表'!$AM174&lt;19,'２個別表'!$AM174&gt;23),"",IF($BH174&lt;='２個別表'!$BR174,"〇","×"))),"-")</f>
        <v>-</v>
      </c>
      <c r="BJ174" s="373" t="str">
        <f t="shared" ca="1" si="19"/>
        <v>-</v>
      </c>
      <c r="BK174" s="206">
        <f t="shared" ca="1" si="20"/>
        <v>0</v>
      </c>
      <c r="BL174" s="207" t="str">
        <f ca="1">IF($AD174=3,IF(1&lt;='２個別表'!$F174,IF('２個別表'!$U174=1,"〇","×"),""),"")</f>
        <v/>
      </c>
      <c r="BM174" s="185" t="str">
        <f ca="1">IF(AD174=3,IF(AND(OR('２個別表'!BD174="附帯施設",AND(1&lt;='２個別表'!AM174,'２個別表'!AM174&lt;=3)),'２個別表'!BK174&lt;&gt;"",'２個別表'!BL174&lt;&gt;""),1,IF(AND(OR('２個別表'!BD174="附帯施設",AND(1&lt;='２個別表'!AM174,'２個別表'!AM174&lt;=3)),OR('２個別表'!BK174="",'２個別表'!BL174="")),"×",0)),"")</f>
        <v/>
      </c>
      <c r="BN174" s="207" t="str">
        <f ca="1">IF($AD174=3,IF('２個別表'!$BV174&gt;=500000,"〇","×"),"")</f>
        <v/>
      </c>
      <c r="BO174" s="180" t="str">
        <f ca="1">IF(AD174=3,'２個別表'!BW174,"")</f>
        <v/>
      </c>
      <c r="BP174" s="180" t="str">
        <f ca="1">IF(AD174=3,IF(COUNTIF('２個別表'!$X$11:'２個別表'!X174,'２個別表'!X174)=1,BO174,SUMIF('２個別表'!$X$11:$X$239,'２個別表'!X174,$BO$11:$BO$239)),"")</f>
        <v/>
      </c>
      <c r="BQ174" s="189" t="str">
        <f t="shared" ca="1" si="36"/>
        <v/>
      </c>
      <c r="BR174" s="183" t="str">
        <f t="shared" ca="1" si="22"/>
        <v/>
      </c>
      <c r="BS174" s="427" t="str">
        <f ca="1">IF($AD174=3,'２個別表'!$BV174-('２個別表'!$BX174+'２個別表'!$CA174+'２個別表'!$CB174+'２個別表'!$CC174+'２個別表'!$CD174),"")</f>
        <v/>
      </c>
      <c r="BT174" s="430">
        <f t="shared" ca="1" si="37"/>
        <v>0</v>
      </c>
      <c r="BU174" s="424" t="str">
        <f t="shared" ca="1" si="23"/>
        <v/>
      </c>
    </row>
    <row r="175" spans="2:73" x14ac:dyDescent="0.15">
      <c r="B175" s="198">
        <f>'２個別表'!O175</f>
        <v>0</v>
      </c>
      <c r="C175" s="183" t="str">
        <f>'２個別表'!$P175</f>
        <v>石川県</v>
      </c>
      <c r="D175" s="183" t="str">
        <f ca="1">'２個別表'!$Q175</f>
        <v/>
      </c>
      <c r="E175" s="183" t="str">
        <f ca="1">'２個別表'!$R175</f>
        <v/>
      </c>
      <c r="F175" s="207" t="str">
        <f ca="1">'２個別表'!$U175</f>
        <v/>
      </c>
      <c r="G175" s="207" t="str">
        <f ca="1">IF($F175=1,IF(SUM(#REF!)=0,"×","〇"),"")</f>
        <v/>
      </c>
      <c r="H175" s="207" t="str">
        <f ca="1">IF('２個別表'!$U175=1,IF('２個別表'!$Y175=1,"〇","×"),IF(AND(2&lt;='２個別表'!$Y175,'２個別表'!$Y175&lt;=5),"〇","×"))</f>
        <v>×</v>
      </c>
      <c r="I175" s="207" t="str">
        <f t="shared" ca="1" si="33"/>
        <v>×</v>
      </c>
      <c r="J175" s="183" t="str">
        <f ca="1">'２個別表'!$X175</f>
        <v/>
      </c>
      <c r="K175" s="183">
        <f ca="1">'２個別表'!$AI175</f>
        <v>0</v>
      </c>
      <c r="L175" s="183" t="str">
        <f ca="1">IF('２個別表'!$AJ175=1,1,"")</f>
        <v/>
      </c>
      <c r="M175" s="183" t="str">
        <f ca="1">IF('２個別表'!$AJ175="","",IF('２個別表'!$AJ175=1,IF(OR('２個別表'!$AK175=1,'２個別表'!$AL175=1),"〇","×")))</f>
        <v/>
      </c>
      <c r="N175" s="180" t="str">
        <f ca="1">'２個別表'!AR175</f>
        <v/>
      </c>
      <c r="O175" s="196" t="str">
        <f ca="1">IF(1&lt;='２個別表'!$F175,IF(AND(1&lt;='２個別表'!$AM175,'２個別表'!$AM175&lt;=3),1,0),"")</f>
        <v/>
      </c>
      <c r="P175" s="207">
        <f ca="1">IF($O175=1,IF(AND('２個別表'!$BD175&lt;&gt;"",AND('２個別表'!$BG175&lt;&gt;1,'２個別表'!$BH175)),0,1),0)</f>
        <v>0</v>
      </c>
      <c r="Q175" s="196">
        <f ca="1">IF('２個別表'!$BD175&lt;&gt;"",1,0)</f>
        <v>0</v>
      </c>
      <c r="R175" s="196" t="str">
        <f ca="1">IF($Q175=1,IF('２個別表'!$BG175=1,1,0),"")</f>
        <v/>
      </c>
      <c r="S175" s="196" t="str">
        <f ca="1">IF($R175=1,IF('２個別表'!$BH175&lt;&gt;"","〇","×"),"")</f>
        <v/>
      </c>
      <c r="T175" s="196" t="str">
        <f t="shared" ca="1" si="2"/>
        <v/>
      </c>
      <c r="U175" s="340">
        <f ca="1">IF('２個別表'!$BF175&gt;0,'２個別表'!$BF175,0)</f>
        <v>0</v>
      </c>
      <c r="V175" s="196">
        <f ca="1">IF('２個別表'!$BH175&lt;&gt;"",1,0)</f>
        <v>0</v>
      </c>
      <c r="W175" s="182">
        <f ca="1">IF(AND($Q175=1,$V175=1),'２個別表'!$CD175,0)</f>
        <v>0</v>
      </c>
      <c r="X175" s="195">
        <f t="shared" ca="1" si="34"/>
        <v>0</v>
      </c>
      <c r="Y175" s="196" t="str">
        <f ca="1">IF(1&lt;='２個別表'!$F175,'２個別表'!$BT175,"")</f>
        <v/>
      </c>
      <c r="Z175" s="196">
        <f ca="1">IF(1&lt;='２個別表'!$F175,'２個別表'!$CE175,0)</f>
        <v>0</v>
      </c>
      <c r="AA175" s="196">
        <f ca="1">IF(OR(0&lt;'２個別表'!$BX175,0&lt;SUM('２個別表'!$CA175:$CB175)),1,0)</f>
        <v>1</v>
      </c>
      <c r="AB175" s="183">
        <f ca="1">IF(1&lt;='２個別表'!$F175,'２個別表'!$BV175,0)</f>
        <v>0</v>
      </c>
      <c r="AC175" s="183" t="str">
        <f ca="1">IF('２個別表'!$BV175&gt;0,IF(AND('２個別表'!$BT175=1,'２個別表'!$CE175="控除不可"),'２個別表'!$BV175,IF(AND('２個別表'!$BT175=1,'２個別表'!$CE175="80%控除対象"),ROUNDUP('２個別表'!$BV175*102/110,0),IF(AND('２個別表'!$BT175=1,'２個別表'!$CE175="全額控除"),ROUNDUP('２個別表'!$BV175*100/110,0),IF(OR('２個別表'!$BT175=2,'２個別表'!$BT175=3),'２個別表'!$BV175,'２個別表'!$BV175)))),"")</f>
        <v/>
      </c>
      <c r="AD175" s="197" t="str">
        <f ca="1">IF('２個別表'!$U175=1,3,IF(AND('２個別表'!$U175=2,AND(19&lt;='２個別表'!$AM175,'２個別表'!$AM175&lt;=23)),2,IF(AND('２個別表'!$U175=2,OR(AND(1&lt;='２個別表'!$AM175,'２個別表'!$AM175&lt;=18),AND(24&lt;='２個別表'!$AM175,'２個別表'!$AM175&lt;=25))),1,"判定不能")))</f>
        <v>判定不能</v>
      </c>
      <c r="AE175" s="206">
        <f t="shared" ca="1" si="4"/>
        <v>0</v>
      </c>
      <c r="AF175" s="180" t="str">
        <f t="shared" ca="1" si="5"/>
        <v/>
      </c>
      <c r="AG175" s="183" t="str">
        <f ca="1">IF(AND($AD175=1,$U175&gt;0,$V175=1),ROUNDDOWN($AC175*1/2-'２個別表'!$CD175*1/2,0),"")</f>
        <v/>
      </c>
      <c r="AH175" s="183" t="str">
        <f t="shared" ca="1" si="35"/>
        <v/>
      </c>
      <c r="AI175" s="208" t="str">
        <f ca="1">IF(AND($AD175=1,$Q175=1),IF($AB175&gt;0,'２個別表'!$BV175-'２個別表'!$BX175-'２個別表'!$CD175-'２個別表'!$CA175-'２個別表'!$CB175-'２個別表'!$CC175,0),"")</f>
        <v/>
      </c>
      <c r="AJ175" s="198">
        <f t="shared" ca="1" si="7"/>
        <v>0</v>
      </c>
      <c r="AK175" s="194" t="str">
        <f ca="1">IF($AD175=1,IF('２個別表'!$AO175=1,1,IF('２個別表'!AO175="","",)),"")</f>
        <v/>
      </c>
      <c r="AL175" s="183" t="str">
        <f ca="1">IF($AJ175=1,IF($AK175=1,'２個別表'!BS175,""),"")</f>
        <v/>
      </c>
      <c r="AM175" s="180" t="str">
        <f t="shared" ca="1" si="8"/>
        <v/>
      </c>
      <c r="AN175" s="199" t="str">
        <f ca="1">IF($AJ175=1,IF($AK175=1,ROUNDDOWN('２個別表'!$BV175-'２個別表'!$BX175-'２個別表'!$CA175-'２個別表'!$CB175-'２個別表'!$CC175-'２個別表'!$CD175,0),""),"")</f>
        <v/>
      </c>
      <c r="AO175" s="198">
        <f t="shared" ca="1" si="0"/>
        <v>0</v>
      </c>
      <c r="AP175" s="194">
        <f t="shared" ca="1" si="9"/>
        <v>0</v>
      </c>
      <c r="AQ175" s="194">
        <f t="shared" ca="1" si="10"/>
        <v>0</v>
      </c>
      <c r="AR175" s="189">
        <f ca="1">IF('２個別表'!$AA175=1,1,0)</f>
        <v>0</v>
      </c>
      <c r="AS175" s="180" t="str">
        <f t="shared" ca="1" si="11"/>
        <v/>
      </c>
      <c r="AT175" s="180" t="str">
        <f t="shared" ca="1" si="12"/>
        <v/>
      </c>
      <c r="AU175" s="208" t="str">
        <f ca="1">IF($AD175=1,IF($AQ175=1,ROUNDDOWN('２個別表'!$BV175-'２個別表'!$BX175-'２個別表'!$CA175-'２個別表'!$CB175-'２個別表'!$CC175-'２個別表'!$CD175,0),""),"")</f>
        <v/>
      </c>
      <c r="AV175" s="350">
        <f t="shared" ca="1" si="13"/>
        <v>0</v>
      </c>
      <c r="AW175" s="360" t="str">
        <f t="shared" ca="1" si="14"/>
        <v>-</v>
      </c>
      <c r="AX175" s="206">
        <f ca="1">IF($AD175=2,IF('２個別表'!$BQ175=1,1,0),0)</f>
        <v>0</v>
      </c>
      <c r="AY175" s="189" t="str">
        <f t="shared" ca="1" si="15"/>
        <v/>
      </c>
      <c r="AZ175" s="368" t="str">
        <f ca="1">IF(AND($AD175=2,$AX175=1),'２個別表'!$BV175-('２個別表'!$BX175+'２個別表'!$CA175+'２個別表'!$CB175+'２個別表'!$CC175+'２個別表'!$CD175),"")</f>
        <v/>
      </c>
      <c r="BA175" s="206">
        <f ca="1">IF($AD175=2,IF('２個別表'!$BQ175&lt;&gt;1,1,0),0)</f>
        <v>0</v>
      </c>
      <c r="BB175" s="363">
        <f t="shared" ca="1" si="16"/>
        <v>0</v>
      </c>
      <c r="BC175" s="183" t="str">
        <f ca="1">IF(AND($AD175=2,$BA175=1),'２個別表'!$BR175,"")</f>
        <v/>
      </c>
      <c r="BD175" s="183" t="str">
        <f t="shared" ca="1" si="17"/>
        <v/>
      </c>
      <c r="BE175" s="183" t="str">
        <f ca="1">IF(AND($AD175=2,$BA175=1),'２個別表'!$BU175-('２個別表'!$BX175+'２個別表'!$CA175+'２個別表'!$CB175+'２個別表'!$CC175+'２個別表'!$CD175),"")</f>
        <v/>
      </c>
      <c r="BF175" s="183" t="str">
        <f ca="1">IF(AND($AD175=2,$BA175=1),'２個別表'!$CA175+'２個別表'!$CB175,"")</f>
        <v/>
      </c>
      <c r="BG175" s="365" t="str">
        <f ca="1">IF($BB175=1,IF(SUM('２個別表'!$BW175,'２個別表'!$CD175*0.5)&lt;='２個別表'!$BV175*0.5,"〇","×"),"")</f>
        <v/>
      </c>
      <c r="BH175" s="364">
        <f t="shared" ca="1" si="18"/>
        <v>0</v>
      </c>
      <c r="BI175" s="207" t="str">
        <f ca="1">IF($AD175=2,IF($AX175=1,IF('２個別表'!$AM175=23,"〇","×"),IF(OR('２個別表'!$AM175&lt;19,'２個別表'!$AM175&gt;23),"",IF($BH175&lt;='２個別表'!$BR175,"〇","×"))),"-")</f>
        <v>-</v>
      </c>
      <c r="BJ175" s="373" t="str">
        <f t="shared" ca="1" si="19"/>
        <v>-</v>
      </c>
      <c r="BK175" s="206">
        <f t="shared" ca="1" si="20"/>
        <v>0</v>
      </c>
      <c r="BL175" s="207" t="str">
        <f ca="1">IF($AD175=3,IF(1&lt;='２個別表'!$F175,IF('２個別表'!$U175=1,"〇","×"),""),"")</f>
        <v/>
      </c>
      <c r="BM175" s="185" t="str">
        <f ca="1">IF(AD175=3,IF(AND(OR('２個別表'!BD175="附帯施設",AND(1&lt;='２個別表'!AM175,'２個別表'!AM175&lt;=3)),'２個別表'!BK175&lt;&gt;"",'２個別表'!BL175&lt;&gt;""),1,IF(AND(OR('２個別表'!BD175="附帯施設",AND(1&lt;='２個別表'!AM175,'２個別表'!AM175&lt;=3)),OR('２個別表'!BK175="",'２個別表'!BL175="")),"×",0)),"")</f>
        <v/>
      </c>
      <c r="BN175" s="207" t="str">
        <f ca="1">IF($AD175=3,IF('２個別表'!$BV175&gt;=500000,"〇","×"),"")</f>
        <v/>
      </c>
      <c r="BO175" s="180" t="str">
        <f ca="1">IF(AD175=3,'２個別表'!BW175,"")</f>
        <v/>
      </c>
      <c r="BP175" s="180" t="str">
        <f ca="1">IF(AD175=3,IF(COUNTIF('２個別表'!$X$11:'２個別表'!X175,'２個別表'!X175)=1,BO175,SUMIF('２個別表'!$X$11:$X$239,'２個別表'!X175,$BO$11:$BO$239)),"")</f>
        <v/>
      </c>
      <c r="BQ175" s="189" t="str">
        <f t="shared" ca="1" si="36"/>
        <v/>
      </c>
      <c r="BR175" s="183" t="str">
        <f t="shared" ca="1" si="22"/>
        <v/>
      </c>
      <c r="BS175" s="427" t="str">
        <f ca="1">IF($AD175=3,'２個別表'!$BV175-('２個別表'!$BX175+'２個別表'!$CA175+'２個別表'!$CB175+'２個別表'!$CC175+'２個別表'!$CD175),"")</f>
        <v/>
      </c>
      <c r="BT175" s="430">
        <f t="shared" ca="1" si="37"/>
        <v>0</v>
      </c>
      <c r="BU175" s="424" t="str">
        <f t="shared" ca="1" si="23"/>
        <v/>
      </c>
    </row>
    <row r="176" spans="2:73" x14ac:dyDescent="0.15">
      <c r="B176" s="198">
        <f>'２個別表'!O176</f>
        <v>0</v>
      </c>
      <c r="C176" s="183" t="str">
        <f>'２個別表'!$P176</f>
        <v>石川県</v>
      </c>
      <c r="D176" s="183" t="str">
        <f ca="1">'２個別表'!$Q176</f>
        <v/>
      </c>
      <c r="E176" s="183" t="str">
        <f ca="1">'２個別表'!$R176</f>
        <v/>
      </c>
      <c r="F176" s="207" t="str">
        <f ca="1">'２個別表'!$U176</f>
        <v/>
      </c>
      <c r="G176" s="207" t="str">
        <f ca="1">IF($F176=1,IF(SUM(#REF!)=0,"×","〇"),"")</f>
        <v/>
      </c>
      <c r="H176" s="207" t="str">
        <f ca="1">IF('２個別表'!$U176=1,IF('２個別表'!$Y176=1,"〇","×"),IF(AND(2&lt;='２個別表'!$Y176,'２個別表'!$Y176&lt;=5),"〇","×"))</f>
        <v>×</v>
      </c>
      <c r="I176" s="207" t="str">
        <f t="shared" ca="1" si="33"/>
        <v>×</v>
      </c>
      <c r="J176" s="183" t="str">
        <f ca="1">'２個別表'!$X176</f>
        <v/>
      </c>
      <c r="K176" s="183">
        <f ca="1">'２個別表'!$AI176</f>
        <v>0</v>
      </c>
      <c r="L176" s="183" t="str">
        <f ca="1">IF('２個別表'!$AJ176=1,1,"")</f>
        <v/>
      </c>
      <c r="M176" s="183" t="str">
        <f ca="1">IF('２個別表'!$AJ176="","",IF('２個別表'!$AJ176=1,IF(OR('２個別表'!$AK176=1,'２個別表'!$AL176=1),"〇","×")))</f>
        <v/>
      </c>
      <c r="N176" s="180" t="str">
        <f ca="1">'２個別表'!AR176</f>
        <v/>
      </c>
      <c r="O176" s="196" t="str">
        <f ca="1">IF(1&lt;='２個別表'!$F176,IF(AND(1&lt;='２個別表'!$AM176,'２個別表'!$AM176&lt;=3),1,0),"")</f>
        <v/>
      </c>
      <c r="P176" s="207">
        <f ca="1">IF($O176=1,IF(AND('２個別表'!$BD176&lt;&gt;"",AND('２個別表'!$BG176&lt;&gt;1,'２個別表'!$BH176)),0,1),0)</f>
        <v>0</v>
      </c>
      <c r="Q176" s="196">
        <f ca="1">IF('２個別表'!$BD176&lt;&gt;"",1,0)</f>
        <v>0</v>
      </c>
      <c r="R176" s="196" t="str">
        <f ca="1">IF($Q176=1,IF('２個別表'!$BG176=1,1,0),"")</f>
        <v/>
      </c>
      <c r="S176" s="196" t="str">
        <f ca="1">IF($R176=1,IF('２個別表'!$BH176&lt;&gt;"","〇","×"),"")</f>
        <v/>
      </c>
      <c r="T176" s="196" t="str">
        <f t="shared" ca="1" si="2"/>
        <v/>
      </c>
      <c r="U176" s="340">
        <f ca="1">IF('２個別表'!$BF176&gt;0,'２個別表'!$BF176,0)</f>
        <v>0</v>
      </c>
      <c r="V176" s="196">
        <f ca="1">IF('２個別表'!$BH176&lt;&gt;"",1,0)</f>
        <v>0</v>
      </c>
      <c r="W176" s="182">
        <f ca="1">IF(AND($Q176=1,$V176=1),'２個別表'!$CD176,0)</f>
        <v>0</v>
      </c>
      <c r="X176" s="195">
        <f t="shared" ca="1" si="34"/>
        <v>0</v>
      </c>
      <c r="Y176" s="196" t="str">
        <f ca="1">IF(1&lt;='２個別表'!$F176,'２個別表'!$BT176,"")</f>
        <v/>
      </c>
      <c r="Z176" s="196">
        <f ca="1">IF(1&lt;='２個別表'!$F176,'２個別表'!$CE176,0)</f>
        <v>0</v>
      </c>
      <c r="AA176" s="196">
        <f ca="1">IF(OR(0&lt;'２個別表'!$BX176,0&lt;SUM('２個別表'!$CA176:$CB176)),1,0)</f>
        <v>1</v>
      </c>
      <c r="AB176" s="183">
        <f ca="1">IF(1&lt;='２個別表'!$F176,'２個別表'!$BV176,0)</f>
        <v>0</v>
      </c>
      <c r="AC176" s="183" t="str">
        <f ca="1">IF('２個別表'!$BV176&gt;0,IF(AND('２個別表'!$BT176=1,'２個別表'!$CE176="控除不可"),'２個別表'!$BV176,IF(AND('２個別表'!$BT176=1,'２個別表'!$CE176="80%控除対象"),ROUNDUP('２個別表'!$BV176*102/110,0),IF(AND('２個別表'!$BT176=1,'２個別表'!$CE176="全額控除"),ROUNDUP('２個別表'!$BV176*100/110,0),IF(OR('２個別表'!$BT176=2,'２個別表'!$BT176=3),'２個別表'!$BV176,'２個別表'!$BV176)))),"")</f>
        <v/>
      </c>
      <c r="AD176" s="197" t="str">
        <f ca="1">IF('２個別表'!$U176=1,3,IF(AND('２個別表'!$U176=2,AND(19&lt;='２個別表'!$AM176,'２個別表'!$AM176&lt;=23)),2,IF(AND('２個別表'!$U176=2,OR(AND(1&lt;='２個別表'!$AM176,'２個別表'!$AM176&lt;=18),AND(24&lt;='２個別表'!$AM176,'２個別表'!$AM176&lt;=25))),1,"判定不能")))</f>
        <v>判定不能</v>
      </c>
      <c r="AE176" s="206">
        <f t="shared" ca="1" si="4"/>
        <v>0</v>
      </c>
      <c r="AF176" s="180" t="str">
        <f t="shared" ca="1" si="5"/>
        <v/>
      </c>
      <c r="AG176" s="183" t="str">
        <f ca="1">IF(AND($AD176=1,$U176&gt;0,$V176=1),ROUNDDOWN($AC176*1/2-'２個別表'!$CD176*1/2,0),"")</f>
        <v/>
      </c>
      <c r="AH176" s="183" t="str">
        <f t="shared" ca="1" si="35"/>
        <v/>
      </c>
      <c r="AI176" s="208" t="str">
        <f ca="1">IF(AND($AD176=1,$Q176=1),IF($AB176&gt;0,'２個別表'!$BV176-'２個別表'!$BX176-'２個別表'!$CD176-'２個別表'!$CA176-'２個別表'!$CB176-'２個別表'!$CC176,0),"")</f>
        <v/>
      </c>
      <c r="AJ176" s="198">
        <f t="shared" ca="1" si="7"/>
        <v>0</v>
      </c>
      <c r="AK176" s="194" t="str">
        <f ca="1">IF($AD176=1,IF('２個別表'!$AO176=1,1,IF('２個別表'!AO176="","",)),"")</f>
        <v/>
      </c>
      <c r="AL176" s="183" t="str">
        <f ca="1">IF($AJ176=1,IF($AK176=1,'２個別表'!BS176,""),"")</f>
        <v/>
      </c>
      <c r="AM176" s="180" t="str">
        <f t="shared" ca="1" si="8"/>
        <v/>
      </c>
      <c r="AN176" s="199" t="str">
        <f ca="1">IF($AJ176=1,IF($AK176=1,ROUNDDOWN('２個別表'!$BV176-'２個別表'!$BX176-'２個別表'!$CA176-'２個別表'!$CB176-'２個別表'!$CC176-'２個別表'!$CD176,0),""),"")</f>
        <v/>
      </c>
      <c r="AO176" s="198">
        <f t="shared" ca="1" si="0"/>
        <v>0</v>
      </c>
      <c r="AP176" s="194">
        <f t="shared" ca="1" si="9"/>
        <v>0</v>
      </c>
      <c r="AQ176" s="194">
        <f t="shared" ca="1" si="10"/>
        <v>0</v>
      </c>
      <c r="AR176" s="189">
        <f ca="1">IF('２個別表'!$AA176=1,1,0)</f>
        <v>0</v>
      </c>
      <c r="AS176" s="180" t="str">
        <f t="shared" ca="1" si="11"/>
        <v/>
      </c>
      <c r="AT176" s="180" t="str">
        <f t="shared" ca="1" si="12"/>
        <v/>
      </c>
      <c r="AU176" s="208" t="str">
        <f ca="1">IF($AD176=1,IF($AQ176=1,ROUNDDOWN('２個別表'!$BV176-'２個別表'!$BX176-'２個別表'!$CA176-'２個別表'!$CB176-'２個別表'!$CC176-'２個別表'!$CD176,0),""),"")</f>
        <v/>
      </c>
      <c r="AV176" s="350">
        <f t="shared" ca="1" si="13"/>
        <v>0</v>
      </c>
      <c r="AW176" s="360" t="str">
        <f t="shared" ca="1" si="14"/>
        <v>-</v>
      </c>
      <c r="AX176" s="206">
        <f ca="1">IF($AD176=2,IF('２個別表'!$BQ176=1,1,0),0)</f>
        <v>0</v>
      </c>
      <c r="AY176" s="189" t="str">
        <f t="shared" ca="1" si="15"/>
        <v/>
      </c>
      <c r="AZ176" s="368" t="str">
        <f ca="1">IF(AND($AD176=2,$AX176=1),'２個別表'!$BV176-('２個別表'!$BX176+'２個別表'!$CA176+'２個別表'!$CB176+'２個別表'!$CC176+'２個別表'!$CD176),"")</f>
        <v/>
      </c>
      <c r="BA176" s="206">
        <f ca="1">IF($AD176=2,IF('２個別表'!$BQ176&lt;&gt;1,1,0),0)</f>
        <v>0</v>
      </c>
      <c r="BB176" s="363">
        <f t="shared" ca="1" si="16"/>
        <v>0</v>
      </c>
      <c r="BC176" s="183" t="str">
        <f ca="1">IF(AND($AD176=2,$BA176=1),'２個別表'!$BR176,"")</f>
        <v/>
      </c>
      <c r="BD176" s="183" t="str">
        <f t="shared" ca="1" si="17"/>
        <v/>
      </c>
      <c r="BE176" s="183" t="str">
        <f ca="1">IF(AND($AD176=2,$BA176=1),'２個別表'!$BU176-('２個別表'!$BX176+'２個別表'!$CA176+'２個別表'!$CB176+'２個別表'!$CC176+'２個別表'!$CD176),"")</f>
        <v/>
      </c>
      <c r="BF176" s="183" t="str">
        <f ca="1">IF(AND($AD176=2,$BA176=1),'２個別表'!$CA176+'２個別表'!$CB176,"")</f>
        <v/>
      </c>
      <c r="BG176" s="365" t="str">
        <f ca="1">IF($BB176=1,IF(SUM('２個別表'!$BW176,'２個別表'!$CD176*0.5)&lt;='２個別表'!$BV176*0.5,"〇","×"),"")</f>
        <v/>
      </c>
      <c r="BH176" s="364">
        <f t="shared" ca="1" si="18"/>
        <v>0</v>
      </c>
      <c r="BI176" s="207" t="str">
        <f ca="1">IF($AD176=2,IF($AX176=1,IF('２個別表'!$AM176=23,"〇","×"),IF(OR('２個別表'!$AM176&lt;19,'２個別表'!$AM176&gt;23),"",IF($BH176&lt;='２個別表'!$BR176,"〇","×"))),"-")</f>
        <v>-</v>
      </c>
      <c r="BJ176" s="373" t="str">
        <f t="shared" ca="1" si="19"/>
        <v>-</v>
      </c>
      <c r="BK176" s="206">
        <f t="shared" ca="1" si="20"/>
        <v>0</v>
      </c>
      <c r="BL176" s="207" t="str">
        <f ca="1">IF($AD176=3,IF(1&lt;='２個別表'!$F176,IF('２個別表'!$U176=1,"〇","×"),""),"")</f>
        <v/>
      </c>
      <c r="BM176" s="185" t="str">
        <f ca="1">IF(AD176=3,IF(AND(OR('２個別表'!BD176="附帯施設",AND(1&lt;='２個別表'!AM176,'２個別表'!AM176&lt;=3)),'２個別表'!BK176&lt;&gt;"",'２個別表'!BL176&lt;&gt;""),1,IF(AND(OR('２個別表'!BD176="附帯施設",AND(1&lt;='２個別表'!AM176,'２個別表'!AM176&lt;=3)),OR('２個別表'!BK176="",'２個別表'!BL176="")),"×",0)),"")</f>
        <v/>
      </c>
      <c r="BN176" s="207" t="str">
        <f ca="1">IF($AD176=3,IF('２個別表'!$BV176&gt;=500000,"〇","×"),"")</f>
        <v/>
      </c>
      <c r="BO176" s="180" t="str">
        <f ca="1">IF(AD176=3,'２個別表'!BW176,"")</f>
        <v/>
      </c>
      <c r="BP176" s="180" t="str">
        <f ca="1">IF(AD176=3,IF(COUNTIF('２個別表'!$X$11:'２個別表'!X176,'２個別表'!X176)=1,BO176,SUMIF('２個別表'!$X$11:$X$239,'２個別表'!X176,$BO$11:$BO$239)),"")</f>
        <v/>
      </c>
      <c r="BQ176" s="189" t="str">
        <f t="shared" ca="1" si="36"/>
        <v/>
      </c>
      <c r="BR176" s="183" t="str">
        <f t="shared" ca="1" si="22"/>
        <v/>
      </c>
      <c r="BS176" s="427" t="str">
        <f ca="1">IF($AD176=3,'２個別表'!$BV176-('２個別表'!$BX176+'２個別表'!$CA176+'２個別表'!$CB176+'２個別表'!$CC176+'２個別表'!$CD176),"")</f>
        <v/>
      </c>
      <c r="BT176" s="430">
        <f t="shared" ca="1" si="37"/>
        <v>0</v>
      </c>
      <c r="BU176" s="424" t="str">
        <f t="shared" ca="1" si="23"/>
        <v/>
      </c>
    </row>
    <row r="177" spans="2:73" x14ac:dyDescent="0.15">
      <c r="B177" s="198">
        <f>'２個別表'!O177</f>
        <v>0</v>
      </c>
      <c r="C177" s="183" t="str">
        <f>'２個別表'!$P177</f>
        <v>石川県</v>
      </c>
      <c r="D177" s="183" t="str">
        <f ca="1">'２個別表'!$Q177</f>
        <v/>
      </c>
      <c r="E177" s="183" t="str">
        <f ca="1">'２個別表'!$R177</f>
        <v/>
      </c>
      <c r="F177" s="207" t="str">
        <f ca="1">'２個別表'!$U177</f>
        <v/>
      </c>
      <c r="G177" s="207" t="str">
        <f ca="1">IF($F177=1,IF(SUM(#REF!)=0,"×","〇"),"")</f>
        <v/>
      </c>
      <c r="H177" s="207" t="str">
        <f ca="1">IF('２個別表'!$U177=1,IF('２個別表'!$Y177=1,"〇","×"),IF(AND(2&lt;='２個別表'!$Y177,'２個別表'!$Y177&lt;=5),"〇","×"))</f>
        <v>×</v>
      </c>
      <c r="I177" s="207" t="str">
        <f t="shared" ca="1" si="33"/>
        <v>×</v>
      </c>
      <c r="J177" s="183" t="str">
        <f ca="1">'２個別表'!$X177</f>
        <v/>
      </c>
      <c r="K177" s="183">
        <f ca="1">'２個別表'!$AI177</f>
        <v>0</v>
      </c>
      <c r="L177" s="183" t="str">
        <f ca="1">IF('２個別表'!$AJ177=1,1,"")</f>
        <v/>
      </c>
      <c r="M177" s="183" t="str">
        <f ca="1">IF('２個別表'!$AJ177="","",IF('２個別表'!$AJ177=1,IF(OR('２個別表'!$AK177=1,'２個別表'!$AL177=1),"〇","×")))</f>
        <v/>
      </c>
      <c r="N177" s="180" t="str">
        <f ca="1">'２個別表'!AR177</f>
        <v/>
      </c>
      <c r="O177" s="196" t="str">
        <f ca="1">IF(1&lt;='２個別表'!$F177,IF(AND(1&lt;='２個別表'!$AM177,'２個別表'!$AM177&lt;=3),1,0),"")</f>
        <v/>
      </c>
      <c r="P177" s="207">
        <f ca="1">IF($O177=1,IF(AND('２個別表'!$BD177&lt;&gt;"",AND('２個別表'!$BG177&lt;&gt;1,'２個別表'!$BH177)),0,1),0)</f>
        <v>0</v>
      </c>
      <c r="Q177" s="196">
        <f ca="1">IF('２個別表'!$BD177&lt;&gt;"",1,0)</f>
        <v>0</v>
      </c>
      <c r="R177" s="196" t="str">
        <f ca="1">IF($Q177=1,IF('２個別表'!$BG177=1,1,0),"")</f>
        <v/>
      </c>
      <c r="S177" s="196" t="str">
        <f ca="1">IF($R177=1,IF('２個別表'!$BH177&lt;&gt;"","〇","×"),"")</f>
        <v/>
      </c>
      <c r="T177" s="196" t="str">
        <f t="shared" ca="1" si="2"/>
        <v/>
      </c>
      <c r="U177" s="340">
        <f ca="1">IF('２個別表'!$BF177&gt;0,'２個別表'!$BF177,0)</f>
        <v>0</v>
      </c>
      <c r="V177" s="196">
        <f ca="1">IF('２個別表'!$BH177&lt;&gt;"",1,0)</f>
        <v>0</v>
      </c>
      <c r="W177" s="182">
        <f ca="1">IF(AND($Q177=1,$V177=1),'２個別表'!$CD177,0)</f>
        <v>0</v>
      </c>
      <c r="X177" s="195">
        <f t="shared" ca="1" si="34"/>
        <v>0</v>
      </c>
      <c r="Y177" s="196" t="str">
        <f ca="1">IF(1&lt;='２個別表'!$F177,'２個別表'!$BT177,"")</f>
        <v/>
      </c>
      <c r="Z177" s="196">
        <f ca="1">IF(1&lt;='２個別表'!$F177,'２個別表'!$CE177,0)</f>
        <v>0</v>
      </c>
      <c r="AA177" s="196">
        <f ca="1">IF(OR(0&lt;'２個別表'!$BX177,0&lt;SUM('２個別表'!$CA177:$CB177)),1,0)</f>
        <v>1</v>
      </c>
      <c r="AB177" s="183">
        <f ca="1">IF(1&lt;='２個別表'!$F177,'２個別表'!$BV177,0)</f>
        <v>0</v>
      </c>
      <c r="AC177" s="183" t="str">
        <f ca="1">IF('２個別表'!$BV177&gt;0,IF(AND('２個別表'!$BT177=1,'２個別表'!$CE177="控除不可"),'２個別表'!$BV177,IF(AND('２個別表'!$BT177=1,'２個別表'!$CE177="80%控除対象"),ROUNDUP('２個別表'!$BV177*102/110,0),IF(AND('２個別表'!$BT177=1,'２個別表'!$CE177="全額控除"),ROUNDUP('２個別表'!$BV177*100/110,0),IF(OR('２個別表'!$BT177=2,'２個別表'!$BT177=3),'２個別表'!$BV177,'２個別表'!$BV177)))),"")</f>
        <v/>
      </c>
      <c r="AD177" s="197" t="str">
        <f ca="1">IF('２個別表'!$U177=1,3,IF(AND('２個別表'!$U177=2,AND(19&lt;='２個別表'!$AM177,'２個別表'!$AM177&lt;=23)),2,IF(AND('２個別表'!$U177=2,OR(AND(1&lt;='２個別表'!$AM177,'２個別表'!$AM177&lt;=18),AND(24&lt;='２個別表'!$AM177,'２個別表'!$AM177&lt;=25))),1,"判定不能")))</f>
        <v>判定不能</v>
      </c>
      <c r="AE177" s="206">
        <f t="shared" ca="1" si="4"/>
        <v>0</v>
      </c>
      <c r="AF177" s="180" t="str">
        <f t="shared" ca="1" si="5"/>
        <v/>
      </c>
      <c r="AG177" s="183" t="str">
        <f ca="1">IF(AND($AD177=1,$U177&gt;0,$V177=1),ROUNDDOWN($AC177*1/2-'２個別表'!$CD177*1/2,0),"")</f>
        <v/>
      </c>
      <c r="AH177" s="183" t="str">
        <f t="shared" ca="1" si="35"/>
        <v/>
      </c>
      <c r="AI177" s="208" t="str">
        <f ca="1">IF(AND($AD177=1,$Q177=1),IF($AB177&gt;0,'２個別表'!$BV177-'２個別表'!$BX177-'２個別表'!$CD177-'２個別表'!$CA177-'２個別表'!$CB177-'２個別表'!$CC177,0),"")</f>
        <v/>
      </c>
      <c r="AJ177" s="198">
        <f t="shared" ca="1" si="7"/>
        <v>0</v>
      </c>
      <c r="AK177" s="194" t="str">
        <f ca="1">IF($AD177=1,IF('２個別表'!$AO177=1,1,IF('２個別表'!AO177="","",)),"")</f>
        <v/>
      </c>
      <c r="AL177" s="183" t="str">
        <f ca="1">IF($AJ177=1,IF($AK177=1,'２個別表'!BS177,""),"")</f>
        <v/>
      </c>
      <c r="AM177" s="180" t="str">
        <f t="shared" ca="1" si="8"/>
        <v/>
      </c>
      <c r="AN177" s="199" t="str">
        <f ca="1">IF($AJ177=1,IF($AK177=1,ROUNDDOWN('２個別表'!$BV177-'２個別表'!$BX177-'２個別表'!$CA177-'２個別表'!$CB177-'２個別表'!$CC177-'２個別表'!$CD177,0),""),"")</f>
        <v/>
      </c>
      <c r="AO177" s="198">
        <f t="shared" ca="1" si="0"/>
        <v>0</v>
      </c>
      <c r="AP177" s="194">
        <f t="shared" ca="1" si="9"/>
        <v>0</v>
      </c>
      <c r="AQ177" s="194">
        <f t="shared" ca="1" si="10"/>
        <v>0</v>
      </c>
      <c r="AR177" s="189">
        <f ca="1">IF('２個別表'!$AA177=1,1,0)</f>
        <v>0</v>
      </c>
      <c r="AS177" s="180" t="str">
        <f t="shared" ca="1" si="11"/>
        <v/>
      </c>
      <c r="AT177" s="180" t="str">
        <f t="shared" ca="1" si="12"/>
        <v/>
      </c>
      <c r="AU177" s="208" t="str">
        <f ca="1">IF($AD177=1,IF($AQ177=1,ROUNDDOWN('２個別表'!$BV177-'２個別表'!$BX177-'２個別表'!$CA177-'２個別表'!$CB177-'２個別表'!$CC177-'２個別表'!$CD177,0),""),"")</f>
        <v/>
      </c>
      <c r="AV177" s="350">
        <f t="shared" ca="1" si="13"/>
        <v>0</v>
      </c>
      <c r="AW177" s="360" t="str">
        <f t="shared" ca="1" si="14"/>
        <v>-</v>
      </c>
      <c r="AX177" s="206">
        <f ca="1">IF($AD177=2,IF('２個別表'!$BQ177=1,1,0),0)</f>
        <v>0</v>
      </c>
      <c r="AY177" s="189" t="str">
        <f t="shared" ca="1" si="15"/>
        <v/>
      </c>
      <c r="AZ177" s="368" t="str">
        <f ca="1">IF(AND($AD177=2,$AX177=1),'２個別表'!$BV177-('２個別表'!$BX177+'２個別表'!$CA177+'２個別表'!$CB177+'２個別表'!$CC177+'２個別表'!$CD177),"")</f>
        <v/>
      </c>
      <c r="BA177" s="206">
        <f ca="1">IF($AD177=2,IF('２個別表'!$BQ177&lt;&gt;1,1,0),0)</f>
        <v>0</v>
      </c>
      <c r="BB177" s="363">
        <f t="shared" ca="1" si="16"/>
        <v>0</v>
      </c>
      <c r="BC177" s="183" t="str">
        <f ca="1">IF(AND($AD177=2,$BA177=1),'２個別表'!$BR177,"")</f>
        <v/>
      </c>
      <c r="BD177" s="183" t="str">
        <f t="shared" ca="1" si="17"/>
        <v/>
      </c>
      <c r="BE177" s="183" t="str">
        <f ca="1">IF(AND($AD177=2,$BA177=1),'２個別表'!$BU177-('２個別表'!$BX177+'２個別表'!$CA177+'２個別表'!$CB177+'２個別表'!$CC177+'２個別表'!$CD177),"")</f>
        <v/>
      </c>
      <c r="BF177" s="183" t="str">
        <f ca="1">IF(AND($AD177=2,$BA177=1),'２個別表'!$CA177+'２個別表'!$CB177,"")</f>
        <v/>
      </c>
      <c r="BG177" s="365" t="str">
        <f ca="1">IF($BB177=1,IF(SUM('２個別表'!$BW177,'２個別表'!$CD177*0.5)&lt;='２個別表'!$BV177*0.5,"〇","×"),"")</f>
        <v/>
      </c>
      <c r="BH177" s="364">
        <f t="shared" ca="1" si="18"/>
        <v>0</v>
      </c>
      <c r="BI177" s="207" t="str">
        <f ca="1">IF($AD177=2,IF($AX177=1,IF('２個別表'!$AM177=23,"〇","×"),IF(OR('２個別表'!$AM177&lt;19,'２個別表'!$AM177&gt;23),"",IF($BH177&lt;='２個別表'!$BR177,"〇","×"))),"-")</f>
        <v>-</v>
      </c>
      <c r="BJ177" s="373" t="str">
        <f t="shared" ca="1" si="19"/>
        <v>-</v>
      </c>
      <c r="BK177" s="206">
        <f t="shared" ca="1" si="20"/>
        <v>0</v>
      </c>
      <c r="BL177" s="207" t="str">
        <f ca="1">IF($AD177=3,IF(1&lt;='２個別表'!$F177,IF('２個別表'!$U177=1,"〇","×"),""),"")</f>
        <v/>
      </c>
      <c r="BM177" s="185" t="str">
        <f ca="1">IF(AD177=3,IF(AND(OR('２個別表'!BD177="附帯施設",AND(1&lt;='２個別表'!AM177,'２個別表'!AM177&lt;=3)),'２個別表'!BK177&lt;&gt;"",'２個別表'!BL177&lt;&gt;""),1,IF(AND(OR('２個別表'!BD177="附帯施設",AND(1&lt;='２個別表'!AM177,'２個別表'!AM177&lt;=3)),OR('２個別表'!BK177="",'２個別表'!BL177="")),"×",0)),"")</f>
        <v/>
      </c>
      <c r="BN177" s="207" t="str">
        <f ca="1">IF($AD177=3,IF('２個別表'!$BV177&gt;=500000,"〇","×"),"")</f>
        <v/>
      </c>
      <c r="BO177" s="180" t="str">
        <f ca="1">IF(AD177=3,'２個別表'!BW177,"")</f>
        <v/>
      </c>
      <c r="BP177" s="180" t="str">
        <f ca="1">IF(AD177=3,IF(COUNTIF('２個別表'!$X$11:'２個別表'!X177,'２個別表'!X177)=1,BO177,SUMIF('２個別表'!$X$11:$X$239,'２個別表'!X177,$BO$11:$BO$239)),"")</f>
        <v/>
      </c>
      <c r="BQ177" s="189" t="str">
        <f t="shared" ca="1" si="36"/>
        <v/>
      </c>
      <c r="BR177" s="183" t="str">
        <f t="shared" ca="1" si="22"/>
        <v/>
      </c>
      <c r="BS177" s="427" t="str">
        <f ca="1">IF($AD177=3,'２個別表'!$BV177-('２個別表'!$BX177+'２個別表'!$CA177+'２個別表'!$CB177+'２個別表'!$CC177+'２個別表'!$CD177),"")</f>
        <v/>
      </c>
      <c r="BT177" s="430">
        <f t="shared" ca="1" si="37"/>
        <v>0</v>
      </c>
      <c r="BU177" s="424" t="str">
        <f t="shared" ca="1" si="23"/>
        <v/>
      </c>
    </row>
    <row r="178" spans="2:73" x14ac:dyDescent="0.15">
      <c r="B178" s="198">
        <f>'２個別表'!O178</f>
        <v>0</v>
      </c>
      <c r="C178" s="183" t="str">
        <f>'２個別表'!$P178</f>
        <v>石川県</v>
      </c>
      <c r="D178" s="183" t="str">
        <f ca="1">'２個別表'!$Q178</f>
        <v/>
      </c>
      <c r="E178" s="183" t="str">
        <f ca="1">'２個別表'!$R178</f>
        <v/>
      </c>
      <c r="F178" s="207" t="str">
        <f ca="1">'２個別表'!$U178</f>
        <v/>
      </c>
      <c r="G178" s="207" t="str">
        <f ca="1">IF($F178=1,IF(SUM(#REF!)=0,"×","〇"),"")</f>
        <v/>
      </c>
      <c r="H178" s="207" t="str">
        <f ca="1">IF('２個別表'!$U178=1,IF('２個別表'!$Y178=1,"〇","×"),IF(AND(2&lt;='２個別表'!$Y178,'２個別表'!$Y178&lt;=5),"〇","×"))</f>
        <v>×</v>
      </c>
      <c r="I178" s="207" t="str">
        <f t="shared" ca="1" si="33"/>
        <v>×</v>
      </c>
      <c r="J178" s="183" t="str">
        <f ca="1">'２個別表'!$X178</f>
        <v/>
      </c>
      <c r="K178" s="183">
        <f ca="1">'２個別表'!$AI178</f>
        <v>0</v>
      </c>
      <c r="L178" s="183" t="str">
        <f ca="1">IF('２個別表'!$AJ178=1,1,"")</f>
        <v/>
      </c>
      <c r="M178" s="183" t="str">
        <f ca="1">IF('２個別表'!$AJ178="","",IF('２個別表'!$AJ178=1,IF(OR('２個別表'!$AK178=1,'２個別表'!$AL178=1),"〇","×")))</f>
        <v/>
      </c>
      <c r="N178" s="180" t="str">
        <f ca="1">'２個別表'!AR178</f>
        <v/>
      </c>
      <c r="O178" s="196" t="str">
        <f ca="1">IF(1&lt;='２個別表'!$F178,IF(AND(1&lt;='２個別表'!$AM178,'２個別表'!$AM178&lt;=3),1,0),"")</f>
        <v/>
      </c>
      <c r="P178" s="207">
        <f ca="1">IF($O178=1,IF(AND('２個別表'!$BD178&lt;&gt;"",AND('２個別表'!$BG178&lt;&gt;1,'２個別表'!$BH178)),0,1),0)</f>
        <v>0</v>
      </c>
      <c r="Q178" s="196">
        <f ca="1">IF('２個別表'!$BD178&lt;&gt;"",1,0)</f>
        <v>0</v>
      </c>
      <c r="R178" s="196" t="str">
        <f ca="1">IF($Q178=1,IF('２個別表'!$BG178=1,1,0),"")</f>
        <v/>
      </c>
      <c r="S178" s="196" t="str">
        <f ca="1">IF($R178=1,IF('２個別表'!$BH178&lt;&gt;"","〇","×"),"")</f>
        <v/>
      </c>
      <c r="T178" s="196" t="str">
        <f t="shared" ca="1" si="2"/>
        <v/>
      </c>
      <c r="U178" s="340">
        <f ca="1">IF('２個別表'!$BF178&gt;0,'２個別表'!$BF178,0)</f>
        <v>0</v>
      </c>
      <c r="V178" s="196">
        <f ca="1">IF('２個別表'!$BH178&lt;&gt;"",1,0)</f>
        <v>0</v>
      </c>
      <c r="W178" s="182">
        <f ca="1">IF(AND($Q178=1,$V178=1),'２個別表'!$CD178,0)</f>
        <v>0</v>
      </c>
      <c r="X178" s="195">
        <f t="shared" ca="1" si="34"/>
        <v>0</v>
      </c>
      <c r="Y178" s="196" t="str">
        <f ca="1">IF(1&lt;='２個別表'!$F178,'２個別表'!$BT178,"")</f>
        <v/>
      </c>
      <c r="Z178" s="196">
        <f ca="1">IF(1&lt;='２個別表'!$F178,'２個別表'!$CE178,0)</f>
        <v>0</v>
      </c>
      <c r="AA178" s="196">
        <f ca="1">IF(OR(0&lt;'２個別表'!$BX178,0&lt;SUM('２個別表'!$CA178:$CB178)),1,0)</f>
        <v>1</v>
      </c>
      <c r="AB178" s="183">
        <f ca="1">IF(1&lt;='２個別表'!$F178,'２個別表'!$BV178,0)</f>
        <v>0</v>
      </c>
      <c r="AC178" s="183" t="str">
        <f ca="1">IF('２個別表'!$BV178&gt;0,IF(AND('２個別表'!$BT178=1,'２個別表'!$CE178="控除不可"),'２個別表'!$BV178,IF(AND('２個別表'!$BT178=1,'２個別表'!$CE178="80%控除対象"),ROUNDUP('２個別表'!$BV178*102/110,0),IF(AND('２個別表'!$BT178=1,'２個別表'!$CE178="全額控除"),ROUNDUP('２個別表'!$BV178*100/110,0),IF(OR('２個別表'!$BT178=2,'２個別表'!$BT178=3),'２個別表'!$BV178,'２個別表'!$BV178)))),"")</f>
        <v/>
      </c>
      <c r="AD178" s="197" t="str">
        <f ca="1">IF('２個別表'!$U178=1,3,IF(AND('２個別表'!$U178=2,AND(19&lt;='２個別表'!$AM178,'２個別表'!$AM178&lt;=23)),2,IF(AND('２個別表'!$U178=2,OR(AND(1&lt;='２個別表'!$AM178,'２個別表'!$AM178&lt;=18),AND(24&lt;='２個別表'!$AM178,'２個別表'!$AM178&lt;=25))),1,"判定不能")))</f>
        <v>判定不能</v>
      </c>
      <c r="AE178" s="206">
        <f t="shared" ca="1" si="4"/>
        <v>0</v>
      </c>
      <c r="AF178" s="180" t="str">
        <f t="shared" ca="1" si="5"/>
        <v/>
      </c>
      <c r="AG178" s="183" t="str">
        <f ca="1">IF(AND($AD178=1,$U178&gt;0,$V178=1),ROUNDDOWN($AC178*1/2-'２個別表'!$CD178*1/2,0),"")</f>
        <v/>
      </c>
      <c r="AH178" s="183" t="str">
        <f t="shared" ca="1" si="35"/>
        <v/>
      </c>
      <c r="AI178" s="208" t="str">
        <f ca="1">IF(AND($AD178=1,$Q178=1),IF($AB178&gt;0,'２個別表'!$BV178-'２個別表'!$BX178-'２個別表'!$CD178-'２個別表'!$CA178-'２個別表'!$CB178-'２個別表'!$CC178,0),"")</f>
        <v/>
      </c>
      <c r="AJ178" s="198">
        <f t="shared" ca="1" si="7"/>
        <v>0</v>
      </c>
      <c r="AK178" s="194" t="str">
        <f ca="1">IF($AD178=1,IF('２個別表'!$AO178=1,1,IF('２個別表'!AO178="","",)),"")</f>
        <v/>
      </c>
      <c r="AL178" s="183" t="str">
        <f ca="1">IF($AJ178=1,IF($AK178=1,'２個別表'!BS178,""),"")</f>
        <v/>
      </c>
      <c r="AM178" s="180" t="str">
        <f t="shared" ca="1" si="8"/>
        <v/>
      </c>
      <c r="AN178" s="199" t="str">
        <f ca="1">IF($AJ178=1,IF($AK178=1,ROUNDDOWN('２個別表'!$BV178-'２個別表'!$BX178-'２個別表'!$CA178-'２個別表'!$CB178-'２個別表'!$CC178-'２個別表'!$CD178,0),""),"")</f>
        <v/>
      </c>
      <c r="AO178" s="198">
        <f t="shared" ca="1" si="0"/>
        <v>0</v>
      </c>
      <c r="AP178" s="194">
        <f t="shared" ca="1" si="9"/>
        <v>0</v>
      </c>
      <c r="AQ178" s="194">
        <f t="shared" ca="1" si="10"/>
        <v>0</v>
      </c>
      <c r="AR178" s="189">
        <f ca="1">IF('２個別表'!$AA178=1,1,0)</f>
        <v>0</v>
      </c>
      <c r="AS178" s="180" t="str">
        <f t="shared" ca="1" si="11"/>
        <v/>
      </c>
      <c r="AT178" s="180" t="str">
        <f t="shared" ca="1" si="12"/>
        <v/>
      </c>
      <c r="AU178" s="208" t="str">
        <f ca="1">IF($AD178=1,IF($AQ178=1,ROUNDDOWN('２個別表'!$BV178-'２個別表'!$BX178-'２個別表'!$CA178-'２個別表'!$CB178-'２個別表'!$CC178-'２個別表'!$CD178,0),""),"")</f>
        <v/>
      </c>
      <c r="AV178" s="350">
        <f t="shared" ca="1" si="13"/>
        <v>0</v>
      </c>
      <c r="AW178" s="360" t="str">
        <f t="shared" ca="1" si="14"/>
        <v>-</v>
      </c>
      <c r="AX178" s="206">
        <f ca="1">IF($AD178=2,IF('２個別表'!$BQ178=1,1,0),0)</f>
        <v>0</v>
      </c>
      <c r="AY178" s="189" t="str">
        <f t="shared" ca="1" si="15"/>
        <v/>
      </c>
      <c r="AZ178" s="368" t="str">
        <f ca="1">IF(AND($AD178=2,$AX178=1),'２個別表'!$BV178-('２個別表'!$BX178+'２個別表'!$CA178+'２個別表'!$CB178+'２個別表'!$CC178+'２個別表'!$CD178),"")</f>
        <v/>
      </c>
      <c r="BA178" s="206">
        <f ca="1">IF($AD178=2,IF('２個別表'!$BQ178&lt;&gt;1,1,0),0)</f>
        <v>0</v>
      </c>
      <c r="BB178" s="363">
        <f t="shared" ca="1" si="16"/>
        <v>0</v>
      </c>
      <c r="BC178" s="183" t="str">
        <f ca="1">IF(AND($AD178=2,$BA178=1),'２個別表'!$BR178,"")</f>
        <v/>
      </c>
      <c r="BD178" s="183" t="str">
        <f t="shared" ca="1" si="17"/>
        <v/>
      </c>
      <c r="BE178" s="183" t="str">
        <f ca="1">IF(AND($AD178=2,$BA178=1),'２個別表'!$BU178-('２個別表'!$BX178+'２個別表'!$CA178+'２個別表'!$CB178+'２個別表'!$CC178+'２個別表'!$CD178),"")</f>
        <v/>
      </c>
      <c r="BF178" s="183" t="str">
        <f ca="1">IF(AND($AD178=2,$BA178=1),'２個別表'!$CA178+'２個別表'!$CB178,"")</f>
        <v/>
      </c>
      <c r="BG178" s="365" t="str">
        <f ca="1">IF($BB178=1,IF(SUM('２個別表'!$BW178,'２個別表'!$CD178*0.5)&lt;='２個別表'!$BV178*0.5,"〇","×"),"")</f>
        <v/>
      </c>
      <c r="BH178" s="364">
        <f t="shared" ca="1" si="18"/>
        <v>0</v>
      </c>
      <c r="BI178" s="207" t="str">
        <f ca="1">IF($AD178=2,IF($AX178=1,IF('２個別表'!$AM178=23,"〇","×"),IF(OR('２個別表'!$AM178&lt;19,'２個別表'!$AM178&gt;23),"",IF($BH178&lt;='２個別表'!$BR178,"〇","×"))),"-")</f>
        <v>-</v>
      </c>
      <c r="BJ178" s="373" t="str">
        <f t="shared" ca="1" si="19"/>
        <v>-</v>
      </c>
      <c r="BK178" s="206">
        <f t="shared" ca="1" si="20"/>
        <v>0</v>
      </c>
      <c r="BL178" s="207" t="str">
        <f ca="1">IF($AD178=3,IF(1&lt;='２個別表'!$F178,IF('２個別表'!$U178=1,"〇","×"),""),"")</f>
        <v/>
      </c>
      <c r="BM178" s="185" t="str">
        <f ca="1">IF(AD178=3,IF(AND(OR('２個別表'!BD178="附帯施設",AND(1&lt;='２個別表'!AM178,'２個別表'!AM178&lt;=3)),'２個別表'!BK178&lt;&gt;"",'２個別表'!BL178&lt;&gt;""),1,IF(AND(OR('２個別表'!BD178="附帯施設",AND(1&lt;='２個別表'!AM178,'２個別表'!AM178&lt;=3)),OR('２個別表'!BK178="",'２個別表'!BL178="")),"×",0)),"")</f>
        <v/>
      </c>
      <c r="BN178" s="207" t="str">
        <f ca="1">IF($AD178=3,IF('２個別表'!$BV178&gt;=500000,"〇","×"),"")</f>
        <v/>
      </c>
      <c r="BO178" s="180" t="str">
        <f ca="1">IF(AD178=3,'２個別表'!BW178,"")</f>
        <v/>
      </c>
      <c r="BP178" s="180" t="str">
        <f ca="1">IF(AD178=3,IF(COUNTIF('２個別表'!$X$11:'２個別表'!X178,'２個別表'!X178)=1,BO178,SUMIF('２個別表'!$X$11:$X$239,'２個別表'!X178,$BO$11:$BO$239)),"")</f>
        <v/>
      </c>
      <c r="BQ178" s="189" t="str">
        <f t="shared" ca="1" si="36"/>
        <v/>
      </c>
      <c r="BR178" s="183" t="str">
        <f t="shared" ca="1" si="22"/>
        <v/>
      </c>
      <c r="BS178" s="427" t="str">
        <f ca="1">IF($AD178=3,'２個別表'!$BV178-('２個別表'!$BX178+'２個別表'!$CA178+'２個別表'!$CB178+'２個別表'!$CC178+'２個別表'!$CD178),"")</f>
        <v/>
      </c>
      <c r="BT178" s="430">
        <f t="shared" ca="1" si="37"/>
        <v>0</v>
      </c>
      <c r="BU178" s="424" t="str">
        <f t="shared" ca="1" si="23"/>
        <v/>
      </c>
    </row>
    <row r="179" spans="2:73" x14ac:dyDescent="0.15">
      <c r="B179" s="198">
        <f>'２個別表'!O179</f>
        <v>0</v>
      </c>
      <c r="C179" s="183" t="str">
        <f>'２個別表'!$P179</f>
        <v>石川県</v>
      </c>
      <c r="D179" s="183" t="str">
        <f ca="1">'２個別表'!$Q179</f>
        <v/>
      </c>
      <c r="E179" s="183" t="str">
        <f ca="1">'２個別表'!$R179</f>
        <v/>
      </c>
      <c r="F179" s="207" t="str">
        <f ca="1">'２個別表'!$U179</f>
        <v/>
      </c>
      <c r="G179" s="207" t="str">
        <f ca="1">IF($F179=1,IF(SUM(#REF!)=0,"×","〇"),"")</f>
        <v/>
      </c>
      <c r="H179" s="207" t="str">
        <f ca="1">IF('２個別表'!$U179=1,IF('２個別表'!$Y179=1,"〇","×"),IF(AND(2&lt;='２個別表'!$Y179,'２個別表'!$Y179&lt;=5),"〇","×"))</f>
        <v>×</v>
      </c>
      <c r="I179" s="207" t="str">
        <f t="shared" ca="1" si="33"/>
        <v>×</v>
      </c>
      <c r="J179" s="183" t="str">
        <f ca="1">'２個別表'!$X179</f>
        <v/>
      </c>
      <c r="K179" s="183">
        <f ca="1">'２個別表'!$AI179</f>
        <v>0</v>
      </c>
      <c r="L179" s="183" t="str">
        <f ca="1">IF('２個別表'!$AJ179=1,1,"")</f>
        <v/>
      </c>
      <c r="M179" s="183" t="str">
        <f ca="1">IF('２個別表'!$AJ179="","",IF('２個別表'!$AJ179=1,IF(OR('２個別表'!$AK179=1,'２個別表'!$AL179=1),"〇","×")))</f>
        <v/>
      </c>
      <c r="N179" s="180" t="str">
        <f ca="1">'２個別表'!AR179</f>
        <v/>
      </c>
      <c r="O179" s="196" t="str">
        <f ca="1">IF(1&lt;='２個別表'!$F179,IF(AND(1&lt;='２個別表'!$AM179,'２個別表'!$AM179&lt;=3),1,0),"")</f>
        <v/>
      </c>
      <c r="P179" s="207">
        <f ca="1">IF($O179=1,IF(AND('２個別表'!$BD179&lt;&gt;"",AND('２個別表'!$BG179&lt;&gt;1,'２個別表'!$BH179)),0,1),0)</f>
        <v>0</v>
      </c>
      <c r="Q179" s="196">
        <f ca="1">IF('２個別表'!$BD179&lt;&gt;"",1,0)</f>
        <v>0</v>
      </c>
      <c r="R179" s="196" t="str">
        <f ca="1">IF($Q179=1,IF('２個別表'!$BG179=1,1,0),"")</f>
        <v/>
      </c>
      <c r="S179" s="196" t="str">
        <f ca="1">IF($R179=1,IF('２個別表'!$BH179&lt;&gt;"","〇","×"),"")</f>
        <v/>
      </c>
      <c r="T179" s="196" t="str">
        <f t="shared" ca="1" si="2"/>
        <v/>
      </c>
      <c r="U179" s="340">
        <f ca="1">IF('２個別表'!$BF179&gt;0,'２個別表'!$BF179,0)</f>
        <v>0</v>
      </c>
      <c r="V179" s="196">
        <f ca="1">IF('２個別表'!$BH179&lt;&gt;"",1,0)</f>
        <v>0</v>
      </c>
      <c r="W179" s="182">
        <f ca="1">IF(AND($Q179=1,$V179=1),'２個別表'!$CD179,0)</f>
        <v>0</v>
      </c>
      <c r="X179" s="195">
        <f t="shared" ca="1" si="34"/>
        <v>0</v>
      </c>
      <c r="Y179" s="196" t="str">
        <f ca="1">IF(1&lt;='２個別表'!$F179,'２個別表'!$BT179,"")</f>
        <v/>
      </c>
      <c r="Z179" s="196">
        <f ca="1">IF(1&lt;='２個別表'!$F179,'２個別表'!$CE179,0)</f>
        <v>0</v>
      </c>
      <c r="AA179" s="196">
        <f ca="1">IF(OR(0&lt;'２個別表'!$BX179,0&lt;SUM('２個別表'!$CA179:$CB179)),1,0)</f>
        <v>1</v>
      </c>
      <c r="AB179" s="183">
        <f ca="1">IF(1&lt;='２個別表'!$F179,'２個別表'!$BV179,0)</f>
        <v>0</v>
      </c>
      <c r="AC179" s="183" t="str">
        <f ca="1">IF('２個別表'!$BV179&gt;0,IF(AND('２個別表'!$BT179=1,'２個別表'!$CE179="控除不可"),'２個別表'!$BV179,IF(AND('２個別表'!$BT179=1,'２個別表'!$CE179="80%控除対象"),ROUNDUP('２個別表'!$BV179*102/110,0),IF(AND('２個別表'!$BT179=1,'２個別表'!$CE179="全額控除"),ROUNDUP('２個別表'!$BV179*100/110,0),IF(OR('２個別表'!$BT179=2,'２個別表'!$BT179=3),'２個別表'!$BV179,'２個別表'!$BV179)))),"")</f>
        <v/>
      </c>
      <c r="AD179" s="197" t="str">
        <f ca="1">IF('２個別表'!$U179=1,3,IF(AND('２個別表'!$U179=2,AND(19&lt;='２個別表'!$AM179,'２個別表'!$AM179&lt;=23)),2,IF(AND('２個別表'!$U179=2,OR(AND(1&lt;='２個別表'!$AM179,'２個別表'!$AM179&lt;=18),AND(24&lt;='２個別表'!$AM179,'２個別表'!$AM179&lt;=25))),1,"判定不能")))</f>
        <v>判定不能</v>
      </c>
      <c r="AE179" s="206">
        <f t="shared" ca="1" si="4"/>
        <v>0</v>
      </c>
      <c r="AF179" s="180" t="str">
        <f t="shared" ca="1" si="5"/>
        <v/>
      </c>
      <c r="AG179" s="183" t="str">
        <f ca="1">IF(AND($AD179=1,$U179&gt;0,$V179=1),ROUNDDOWN($AC179*1/2-'２個別表'!$CD179*1/2,0),"")</f>
        <v/>
      </c>
      <c r="AH179" s="183" t="str">
        <f t="shared" ca="1" si="35"/>
        <v/>
      </c>
      <c r="AI179" s="208" t="str">
        <f ca="1">IF(AND($AD179=1,$Q179=1),IF($AB179&gt;0,'２個別表'!$BV179-'２個別表'!$BX179-'２個別表'!$CD179-'２個別表'!$CA179-'２個別表'!$CB179-'２個別表'!$CC179,0),"")</f>
        <v/>
      </c>
      <c r="AJ179" s="198">
        <f t="shared" ca="1" si="7"/>
        <v>0</v>
      </c>
      <c r="AK179" s="194" t="str">
        <f ca="1">IF($AD179=1,IF('２個別表'!$AO179=1,1,IF('２個別表'!AO179="","",)),"")</f>
        <v/>
      </c>
      <c r="AL179" s="183" t="str">
        <f ca="1">IF($AJ179=1,IF($AK179=1,'２個別表'!BS179,""),"")</f>
        <v/>
      </c>
      <c r="AM179" s="180" t="str">
        <f t="shared" ca="1" si="8"/>
        <v/>
      </c>
      <c r="AN179" s="199" t="str">
        <f ca="1">IF($AJ179=1,IF($AK179=1,ROUNDDOWN('２個別表'!$BV179-'２個別表'!$BX179-'２個別表'!$CA179-'２個別表'!$CB179-'２個別表'!$CC179-'２個別表'!$CD179,0),""),"")</f>
        <v/>
      </c>
      <c r="AO179" s="198">
        <f t="shared" ca="1" si="0"/>
        <v>0</v>
      </c>
      <c r="AP179" s="194">
        <f t="shared" ca="1" si="9"/>
        <v>0</v>
      </c>
      <c r="AQ179" s="194">
        <f t="shared" ca="1" si="10"/>
        <v>0</v>
      </c>
      <c r="AR179" s="189">
        <f ca="1">IF('２個別表'!$AA179=1,1,0)</f>
        <v>0</v>
      </c>
      <c r="AS179" s="180" t="str">
        <f t="shared" ca="1" si="11"/>
        <v/>
      </c>
      <c r="AT179" s="180" t="str">
        <f t="shared" ca="1" si="12"/>
        <v/>
      </c>
      <c r="AU179" s="208" t="str">
        <f ca="1">IF($AD179=1,IF($AQ179=1,ROUNDDOWN('２個別表'!$BV179-'２個別表'!$BX179-'２個別表'!$CA179-'２個別表'!$CB179-'２個別表'!$CC179-'２個別表'!$CD179,0),""),"")</f>
        <v/>
      </c>
      <c r="AV179" s="350">
        <f t="shared" ca="1" si="13"/>
        <v>0</v>
      </c>
      <c r="AW179" s="360" t="str">
        <f t="shared" ca="1" si="14"/>
        <v>-</v>
      </c>
      <c r="AX179" s="206">
        <f ca="1">IF($AD179=2,IF('２個別表'!$BQ179=1,1,0),0)</f>
        <v>0</v>
      </c>
      <c r="AY179" s="189" t="str">
        <f t="shared" ca="1" si="15"/>
        <v/>
      </c>
      <c r="AZ179" s="368" t="str">
        <f ca="1">IF(AND($AD179=2,$AX179=1),'２個別表'!$BV179-('２個別表'!$BX179+'２個別表'!$CA179+'２個別表'!$CB179+'２個別表'!$CC179+'２個別表'!$CD179),"")</f>
        <v/>
      </c>
      <c r="BA179" s="206">
        <f ca="1">IF($AD179=2,IF('２個別表'!$BQ179&lt;&gt;1,1,0),0)</f>
        <v>0</v>
      </c>
      <c r="BB179" s="363">
        <f t="shared" ca="1" si="16"/>
        <v>0</v>
      </c>
      <c r="BC179" s="183" t="str">
        <f ca="1">IF(AND($AD179=2,$BA179=1),'２個別表'!$BR179,"")</f>
        <v/>
      </c>
      <c r="BD179" s="183" t="str">
        <f t="shared" ca="1" si="17"/>
        <v/>
      </c>
      <c r="BE179" s="183" t="str">
        <f ca="1">IF(AND($AD179=2,$BA179=1),'２個別表'!$BU179-('２個別表'!$BX179+'２個別表'!$CA179+'２個別表'!$CB179+'２個別表'!$CC179+'２個別表'!$CD179),"")</f>
        <v/>
      </c>
      <c r="BF179" s="183" t="str">
        <f ca="1">IF(AND($AD179=2,$BA179=1),'２個別表'!$CA179+'２個別表'!$CB179,"")</f>
        <v/>
      </c>
      <c r="BG179" s="365" t="str">
        <f ca="1">IF($BB179=1,IF(SUM('２個別表'!$BW179,'２個別表'!$CD179*0.5)&lt;='２個別表'!$BV179*0.5,"〇","×"),"")</f>
        <v/>
      </c>
      <c r="BH179" s="364">
        <f t="shared" ca="1" si="18"/>
        <v>0</v>
      </c>
      <c r="BI179" s="207" t="str">
        <f ca="1">IF($AD179=2,IF($AX179=1,IF('２個別表'!$AM179=23,"〇","×"),IF(OR('２個別表'!$AM179&lt;19,'２個別表'!$AM179&gt;23),"",IF($BH179&lt;='２個別表'!$BR179,"〇","×"))),"-")</f>
        <v>-</v>
      </c>
      <c r="BJ179" s="373" t="str">
        <f t="shared" ca="1" si="19"/>
        <v>-</v>
      </c>
      <c r="BK179" s="206">
        <f t="shared" ca="1" si="20"/>
        <v>0</v>
      </c>
      <c r="BL179" s="207" t="str">
        <f ca="1">IF($AD179=3,IF(1&lt;='２個別表'!$F179,IF('２個別表'!$U179=1,"〇","×"),""),"")</f>
        <v/>
      </c>
      <c r="BM179" s="185" t="str">
        <f ca="1">IF(AD179=3,IF(AND(OR('２個別表'!BD179="附帯施設",AND(1&lt;='２個別表'!AM179,'２個別表'!AM179&lt;=3)),'２個別表'!BK179&lt;&gt;"",'２個別表'!BL179&lt;&gt;""),1,IF(AND(OR('２個別表'!BD179="附帯施設",AND(1&lt;='２個別表'!AM179,'２個別表'!AM179&lt;=3)),OR('２個別表'!BK179="",'２個別表'!BL179="")),"×",0)),"")</f>
        <v/>
      </c>
      <c r="BN179" s="207" t="str">
        <f ca="1">IF($AD179=3,IF('２個別表'!$BV179&gt;=500000,"〇","×"),"")</f>
        <v/>
      </c>
      <c r="BO179" s="180" t="str">
        <f ca="1">IF(AD179=3,'２個別表'!BW179,"")</f>
        <v/>
      </c>
      <c r="BP179" s="180" t="str">
        <f ca="1">IF(AD179=3,IF(COUNTIF('２個別表'!$X$11:'２個別表'!X179,'２個別表'!X179)=1,BO179,SUMIF('２個別表'!$X$11:$X$239,'２個別表'!X179,$BO$11:$BO$239)),"")</f>
        <v/>
      </c>
      <c r="BQ179" s="189" t="str">
        <f t="shared" ca="1" si="36"/>
        <v/>
      </c>
      <c r="BR179" s="183" t="str">
        <f t="shared" ca="1" si="22"/>
        <v/>
      </c>
      <c r="BS179" s="427" t="str">
        <f ca="1">IF($AD179=3,'２個別表'!$BV179-('２個別表'!$BX179+'２個別表'!$CA179+'２個別表'!$CB179+'２個別表'!$CC179+'２個別表'!$CD179),"")</f>
        <v/>
      </c>
      <c r="BT179" s="430">
        <f t="shared" ca="1" si="37"/>
        <v>0</v>
      </c>
      <c r="BU179" s="424" t="str">
        <f t="shared" ca="1" si="23"/>
        <v/>
      </c>
    </row>
    <row r="180" spans="2:73" x14ac:dyDescent="0.15">
      <c r="B180" s="198">
        <f>'２個別表'!O180</f>
        <v>0</v>
      </c>
      <c r="C180" s="183" t="str">
        <f>'２個別表'!$P180</f>
        <v>石川県</v>
      </c>
      <c r="D180" s="183" t="str">
        <f ca="1">'２個別表'!$Q180</f>
        <v/>
      </c>
      <c r="E180" s="183" t="str">
        <f ca="1">'２個別表'!$R180</f>
        <v/>
      </c>
      <c r="F180" s="207" t="str">
        <f ca="1">'２個別表'!$U180</f>
        <v/>
      </c>
      <c r="G180" s="207" t="str">
        <f ca="1">IF($F180=1,IF(SUM(#REF!)=0,"×","〇"),"")</f>
        <v/>
      </c>
      <c r="H180" s="207" t="str">
        <f ca="1">IF('２個別表'!$U180=1,IF('２個別表'!$Y180=1,"〇","×"),IF(AND(2&lt;='２個別表'!$Y180,'２個別表'!$Y180&lt;=5),"〇","×"))</f>
        <v>×</v>
      </c>
      <c r="I180" s="207" t="str">
        <f t="shared" ca="1" si="33"/>
        <v>×</v>
      </c>
      <c r="J180" s="183" t="str">
        <f ca="1">'２個別表'!$X180</f>
        <v/>
      </c>
      <c r="K180" s="183">
        <f ca="1">'２個別表'!$AI180</f>
        <v>0</v>
      </c>
      <c r="L180" s="183" t="str">
        <f ca="1">IF('２個別表'!$AJ180=1,1,"")</f>
        <v/>
      </c>
      <c r="M180" s="183" t="str">
        <f ca="1">IF('２個別表'!$AJ180="","",IF('２個別表'!$AJ180=1,IF(OR('２個別表'!$AK180=1,'２個別表'!$AL180=1),"〇","×")))</f>
        <v/>
      </c>
      <c r="N180" s="180" t="str">
        <f ca="1">'２個別表'!AR180</f>
        <v/>
      </c>
      <c r="O180" s="196" t="str">
        <f ca="1">IF(1&lt;='２個別表'!$F180,IF(AND(1&lt;='２個別表'!$AM180,'２個別表'!$AM180&lt;=3),1,0),"")</f>
        <v/>
      </c>
      <c r="P180" s="207">
        <f ca="1">IF($O180=1,IF(AND('２個別表'!$BD180&lt;&gt;"",AND('２個別表'!$BG180&lt;&gt;1,'２個別表'!$BH180)),0,1),0)</f>
        <v>0</v>
      </c>
      <c r="Q180" s="196">
        <f ca="1">IF('２個別表'!$BD180&lt;&gt;"",1,0)</f>
        <v>0</v>
      </c>
      <c r="R180" s="196" t="str">
        <f ca="1">IF($Q180=1,IF('２個別表'!$BG180=1,1,0),"")</f>
        <v/>
      </c>
      <c r="S180" s="196" t="str">
        <f ca="1">IF($R180=1,IF('２個別表'!$BH180&lt;&gt;"","〇","×"),"")</f>
        <v/>
      </c>
      <c r="T180" s="196" t="str">
        <f t="shared" ca="1" si="2"/>
        <v/>
      </c>
      <c r="U180" s="340">
        <f ca="1">IF('２個別表'!$BF180&gt;0,'２個別表'!$BF180,0)</f>
        <v>0</v>
      </c>
      <c r="V180" s="196">
        <f ca="1">IF('２個別表'!$BH180&lt;&gt;"",1,0)</f>
        <v>0</v>
      </c>
      <c r="W180" s="182">
        <f ca="1">IF(AND($Q180=1,$V180=1),'２個別表'!$CD180,0)</f>
        <v>0</v>
      </c>
      <c r="X180" s="195">
        <f t="shared" ca="1" si="34"/>
        <v>0</v>
      </c>
      <c r="Y180" s="196" t="str">
        <f ca="1">IF(1&lt;='２個別表'!$F180,'２個別表'!$BT180,"")</f>
        <v/>
      </c>
      <c r="Z180" s="196">
        <f ca="1">IF(1&lt;='２個別表'!$F180,'２個別表'!$CE180,0)</f>
        <v>0</v>
      </c>
      <c r="AA180" s="196">
        <f ca="1">IF(OR(0&lt;'２個別表'!$BX180,0&lt;SUM('２個別表'!$CA180:$CB180)),1,0)</f>
        <v>1</v>
      </c>
      <c r="AB180" s="183">
        <f ca="1">IF(1&lt;='２個別表'!$F180,'２個別表'!$BV180,0)</f>
        <v>0</v>
      </c>
      <c r="AC180" s="183" t="str">
        <f ca="1">IF('２個別表'!$BV180&gt;0,IF(AND('２個別表'!$BT180=1,'２個別表'!$CE180="控除不可"),'２個別表'!$BV180,IF(AND('２個別表'!$BT180=1,'２個別表'!$CE180="80%控除対象"),ROUNDUP('２個別表'!$BV180*102/110,0),IF(AND('２個別表'!$BT180=1,'２個別表'!$CE180="全額控除"),ROUNDUP('２個別表'!$BV180*100/110,0),IF(OR('２個別表'!$BT180=2,'２個別表'!$BT180=3),'２個別表'!$BV180,'２個別表'!$BV180)))),"")</f>
        <v/>
      </c>
      <c r="AD180" s="197" t="str">
        <f ca="1">IF('２個別表'!$U180=1,3,IF(AND('２個別表'!$U180=2,AND(19&lt;='２個別表'!$AM180,'２個別表'!$AM180&lt;=23)),2,IF(AND('２個別表'!$U180=2,OR(AND(1&lt;='２個別表'!$AM180,'２個別表'!$AM180&lt;=18),AND(24&lt;='２個別表'!$AM180,'２個別表'!$AM180&lt;=25))),1,"判定不能")))</f>
        <v>判定不能</v>
      </c>
      <c r="AE180" s="206">
        <f t="shared" ca="1" si="4"/>
        <v>0</v>
      </c>
      <c r="AF180" s="180" t="str">
        <f t="shared" ca="1" si="5"/>
        <v/>
      </c>
      <c r="AG180" s="183" t="str">
        <f ca="1">IF(AND($AD180=1,$U180&gt;0,$V180=1),ROUNDDOWN($AC180*1/2-'２個別表'!$CD180*1/2,0),"")</f>
        <v/>
      </c>
      <c r="AH180" s="183" t="str">
        <f t="shared" ca="1" si="35"/>
        <v/>
      </c>
      <c r="AI180" s="208" t="str">
        <f ca="1">IF(AND($AD180=1,$Q180=1),IF($AB180&gt;0,'２個別表'!$BV180-'２個別表'!$BX180-'２個別表'!$CD180-'２個別表'!$CA180-'２個別表'!$CB180-'２個別表'!$CC180,0),"")</f>
        <v/>
      </c>
      <c r="AJ180" s="198">
        <f t="shared" ca="1" si="7"/>
        <v>0</v>
      </c>
      <c r="AK180" s="194" t="str">
        <f ca="1">IF($AD180=1,IF('２個別表'!$AO180=1,1,IF('２個別表'!AO180="","",)),"")</f>
        <v/>
      </c>
      <c r="AL180" s="183" t="str">
        <f ca="1">IF($AJ180=1,IF($AK180=1,'２個別表'!BS180,""),"")</f>
        <v/>
      </c>
      <c r="AM180" s="180" t="str">
        <f t="shared" ca="1" si="8"/>
        <v/>
      </c>
      <c r="AN180" s="199" t="str">
        <f ca="1">IF($AJ180=1,IF($AK180=1,ROUNDDOWN('２個別表'!$BV180-'２個別表'!$BX180-'２個別表'!$CA180-'２個別表'!$CB180-'２個別表'!$CC180-'２個別表'!$CD180,0),""),"")</f>
        <v/>
      </c>
      <c r="AO180" s="198">
        <f t="shared" ca="1" si="0"/>
        <v>0</v>
      </c>
      <c r="AP180" s="194">
        <f t="shared" ca="1" si="9"/>
        <v>0</v>
      </c>
      <c r="AQ180" s="194">
        <f t="shared" ca="1" si="10"/>
        <v>0</v>
      </c>
      <c r="AR180" s="189">
        <f ca="1">IF('２個別表'!$AA180=1,1,0)</f>
        <v>0</v>
      </c>
      <c r="AS180" s="180" t="str">
        <f t="shared" ca="1" si="11"/>
        <v/>
      </c>
      <c r="AT180" s="180" t="str">
        <f t="shared" ca="1" si="12"/>
        <v/>
      </c>
      <c r="AU180" s="208" t="str">
        <f ca="1">IF($AD180=1,IF($AQ180=1,ROUNDDOWN('２個別表'!$BV180-'２個別表'!$BX180-'２個別表'!$CA180-'２個別表'!$CB180-'２個別表'!$CC180-'２個別表'!$CD180,0),""),"")</f>
        <v/>
      </c>
      <c r="AV180" s="350">
        <f t="shared" ca="1" si="13"/>
        <v>0</v>
      </c>
      <c r="AW180" s="360" t="str">
        <f t="shared" ca="1" si="14"/>
        <v>-</v>
      </c>
      <c r="AX180" s="206">
        <f ca="1">IF($AD180=2,IF('２個別表'!$BQ180=1,1,0),0)</f>
        <v>0</v>
      </c>
      <c r="AY180" s="189" t="str">
        <f t="shared" ca="1" si="15"/>
        <v/>
      </c>
      <c r="AZ180" s="368" t="str">
        <f ca="1">IF(AND($AD180=2,$AX180=1),'２個別表'!$BV180-('２個別表'!$BX180+'２個別表'!$CA180+'２個別表'!$CB180+'２個別表'!$CC180+'２個別表'!$CD180),"")</f>
        <v/>
      </c>
      <c r="BA180" s="206">
        <f ca="1">IF($AD180=2,IF('２個別表'!$BQ180&lt;&gt;1,1,0),0)</f>
        <v>0</v>
      </c>
      <c r="BB180" s="363">
        <f t="shared" ca="1" si="16"/>
        <v>0</v>
      </c>
      <c r="BC180" s="183" t="str">
        <f ca="1">IF(AND($AD180=2,$BA180=1),'２個別表'!$BR180,"")</f>
        <v/>
      </c>
      <c r="BD180" s="183" t="str">
        <f t="shared" ca="1" si="17"/>
        <v/>
      </c>
      <c r="BE180" s="183" t="str">
        <f ca="1">IF(AND($AD180=2,$BA180=1),'２個別表'!$BU180-('２個別表'!$BX180+'２個別表'!$CA180+'２個別表'!$CB180+'２個別表'!$CC180+'２個別表'!$CD180),"")</f>
        <v/>
      </c>
      <c r="BF180" s="183" t="str">
        <f ca="1">IF(AND($AD180=2,$BA180=1),'２個別表'!$CA180+'２個別表'!$CB180,"")</f>
        <v/>
      </c>
      <c r="BG180" s="365" t="str">
        <f ca="1">IF($BB180=1,IF(SUM('２個別表'!$BW180,'２個別表'!$CD180*0.5)&lt;='２個別表'!$BV180*0.5,"〇","×"),"")</f>
        <v/>
      </c>
      <c r="BH180" s="364">
        <f t="shared" ca="1" si="18"/>
        <v>0</v>
      </c>
      <c r="BI180" s="207" t="str">
        <f ca="1">IF($AD180=2,IF($AX180=1,IF('２個別表'!$AM180=23,"〇","×"),IF(OR('２個別表'!$AM180&lt;19,'２個別表'!$AM180&gt;23),"",IF($BH180&lt;='２個別表'!$BR180,"〇","×"))),"-")</f>
        <v>-</v>
      </c>
      <c r="BJ180" s="373" t="str">
        <f t="shared" ca="1" si="19"/>
        <v>-</v>
      </c>
      <c r="BK180" s="206">
        <f t="shared" ca="1" si="20"/>
        <v>0</v>
      </c>
      <c r="BL180" s="207" t="str">
        <f ca="1">IF($AD180=3,IF(1&lt;='２個別表'!$F180,IF('２個別表'!$U180=1,"〇","×"),""),"")</f>
        <v/>
      </c>
      <c r="BM180" s="185" t="str">
        <f ca="1">IF(AD180=3,IF(AND(OR('２個別表'!BD180="附帯施設",AND(1&lt;='２個別表'!AM180,'２個別表'!AM180&lt;=3)),'２個別表'!BK180&lt;&gt;"",'２個別表'!BL180&lt;&gt;""),1,IF(AND(OR('２個別表'!BD180="附帯施設",AND(1&lt;='２個別表'!AM180,'２個別表'!AM180&lt;=3)),OR('２個別表'!BK180="",'２個別表'!BL180="")),"×",0)),"")</f>
        <v/>
      </c>
      <c r="BN180" s="207" t="str">
        <f ca="1">IF($AD180=3,IF('２個別表'!$BV180&gt;=500000,"〇","×"),"")</f>
        <v/>
      </c>
      <c r="BO180" s="180" t="str">
        <f ca="1">IF(AD180=3,'２個別表'!BW180,"")</f>
        <v/>
      </c>
      <c r="BP180" s="180" t="str">
        <f ca="1">IF(AD180=3,IF(COUNTIF('２個別表'!$X$11:'２個別表'!X180,'２個別表'!X180)=1,BO180,SUMIF('２個別表'!$X$11:$X$239,'２個別表'!X180,$BO$11:$BO$239)),"")</f>
        <v/>
      </c>
      <c r="BQ180" s="189" t="str">
        <f t="shared" ca="1" si="36"/>
        <v/>
      </c>
      <c r="BR180" s="183" t="str">
        <f t="shared" ca="1" si="22"/>
        <v/>
      </c>
      <c r="BS180" s="427" t="str">
        <f ca="1">IF($AD180=3,'２個別表'!$BV180-('２個別表'!$BX180+'２個別表'!$CA180+'２個別表'!$CB180+'２個別表'!$CC180+'２個別表'!$CD180),"")</f>
        <v/>
      </c>
      <c r="BT180" s="430">
        <f t="shared" ca="1" si="37"/>
        <v>0</v>
      </c>
      <c r="BU180" s="424" t="str">
        <f t="shared" ca="1" si="23"/>
        <v/>
      </c>
    </row>
    <row r="181" spans="2:73" x14ac:dyDescent="0.15">
      <c r="B181" s="198">
        <f>'２個別表'!O181</f>
        <v>0</v>
      </c>
      <c r="C181" s="183" t="str">
        <f>'２個別表'!$P181</f>
        <v>石川県</v>
      </c>
      <c r="D181" s="183" t="str">
        <f ca="1">'２個別表'!$Q181</f>
        <v/>
      </c>
      <c r="E181" s="183" t="str">
        <f ca="1">'２個別表'!$R181</f>
        <v/>
      </c>
      <c r="F181" s="207" t="str">
        <f ca="1">'２個別表'!$U181</f>
        <v/>
      </c>
      <c r="G181" s="207" t="str">
        <f ca="1">IF($F181=1,IF(SUM(#REF!)=0,"×","〇"),"")</f>
        <v/>
      </c>
      <c r="H181" s="207" t="str">
        <f ca="1">IF('２個別表'!$U181=1,IF('２個別表'!$Y181=1,"〇","×"),IF(AND(2&lt;='２個別表'!$Y181,'２個別表'!$Y181&lt;=5),"〇","×"))</f>
        <v>×</v>
      </c>
      <c r="I181" s="207" t="str">
        <f t="shared" ca="1" si="33"/>
        <v>×</v>
      </c>
      <c r="J181" s="183" t="str">
        <f ca="1">'２個別表'!$X181</f>
        <v/>
      </c>
      <c r="K181" s="183">
        <f ca="1">'２個別表'!$AI181</f>
        <v>0</v>
      </c>
      <c r="L181" s="183" t="str">
        <f ca="1">IF('２個別表'!$AJ181=1,1,"")</f>
        <v/>
      </c>
      <c r="M181" s="183" t="str">
        <f ca="1">IF('２個別表'!$AJ181="","",IF('２個別表'!$AJ181=1,IF(OR('２個別表'!$AK181=1,'２個別表'!$AL181=1),"〇","×")))</f>
        <v/>
      </c>
      <c r="N181" s="180" t="str">
        <f ca="1">'２個別表'!AR181</f>
        <v/>
      </c>
      <c r="O181" s="196" t="str">
        <f ca="1">IF(1&lt;='２個別表'!$F181,IF(AND(1&lt;='２個別表'!$AM181,'２個別表'!$AM181&lt;=3),1,0),"")</f>
        <v/>
      </c>
      <c r="P181" s="207">
        <f ca="1">IF($O181=1,IF(AND('２個別表'!$BD181&lt;&gt;"",AND('２個別表'!$BG181&lt;&gt;1,'２個別表'!$BH181)),0,1),0)</f>
        <v>0</v>
      </c>
      <c r="Q181" s="196">
        <f ca="1">IF('２個別表'!$BD181&lt;&gt;"",1,0)</f>
        <v>0</v>
      </c>
      <c r="R181" s="196" t="str">
        <f ca="1">IF($Q181=1,IF('２個別表'!$BG181=1,1,0),"")</f>
        <v/>
      </c>
      <c r="S181" s="196" t="str">
        <f ca="1">IF($R181=1,IF('２個別表'!$BH181&lt;&gt;"","〇","×"),"")</f>
        <v/>
      </c>
      <c r="T181" s="196" t="str">
        <f t="shared" ca="1" si="2"/>
        <v/>
      </c>
      <c r="U181" s="340">
        <f ca="1">IF('２個別表'!$BF181&gt;0,'２個別表'!$BF181,0)</f>
        <v>0</v>
      </c>
      <c r="V181" s="196">
        <f ca="1">IF('２個別表'!$BH181&lt;&gt;"",1,0)</f>
        <v>0</v>
      </c>
      <c r="W181" s="182">
        <f ca="1">IF(AND($Q181=1,$V181=1),'２個別表'!$CD181,0)</f>
        <v>0</v>
      </c>
      <c r="X181" s="195">
        <f t="shared" ca="1" si="34"/>
        <v>0</v>
      </c>
      <c r="Y181" s="196" t="str">
        <f ca="1">IF(1&lt;='２個別表'!$F181,'２個別表'!$BT181,"")</f>
        <v/>
      </c>
      <c r="Z181" s="196">
        <f ca="1">IF(1&lt;='２個別表'!$F181,'２個別表'!$CE181,0)</f>
        <v>0</v>
      </c>
      <c r="AA181" s="196">
        <f ca="1">IF(OR(0&lt;'２個別表'!$BX181,0&lt;SUM('２個別表'!$CA181:$CB181)),1,0)</f>
        <v>1</v>
      </c>
      <c r="AB181" s="183">
        <f ca="1">IF(1&lt;='２個別表'!$F181,'２個別表'!$BV181,0)</f>
        <v>0</v>
      </c>
      <c r="AC181" s="183" t="str">
        <f ca="1">IF('２個別表'!$BV181&gt;0,IF(AND('２個別表'!$BT181=1,'２個別表'!$CE181="控除不可"),'２個別表'!$BV181,IF(AND('２個別表'!$BT181=1,'２個別表'!$CE181="80%控除対象"),ROUNDUP('２個別表'!$BV181*102/110,0),IF(AND('２個別表'!$BT181=1,'２個別表'!$CE181="全額控除"),ROUNDUP('２個別表'!$BV181*100/110,0),IF(OR('２個別表'!$BT181=2,'２個別表'!$BT181=3),'２個別表'!$BV181,'２個別表'!$BV181)))),"")</f>
        <v/>
      </c>
      <c r="AD181" s="197" t="str">
        <f ca="1">IF('２個別表'!$U181=1,3,IF(AND('２個別表'!$U181=2,AND(19&lt;='２個別表'!$AM181,'２個別表'!$AM181&lt;=23)),2,IF(AND('２個別表'!$U181=2,OR(AND(1&lt;='２個別表'!$AM181,'２個別表'!$AM181&lt;=18),AND(24&lt;='２個別表'!$AM181,'２個別表'!$AM181&lt;=25))),1,"判定不能")))</f>
        <v>判定不能</v>
      </c>
      <c r="AE181" s="206">
        <f t="shared" ca="1" si="4"/>
        <v>0</v>
      </c>
      <c r="AF181" s="180" t="str">
        <f t="shared" ca="1" si="5"/>
        <v/>
      </c>
      <c r="AG181" s="183" t="str">
        <f ca="1">IF(AND($AD181=1,$U181&gt;0,$V181=1),ROUNDDOWN($AC181*1/2-'２個別表'!$CD181*1/2,0),"")</f>
        <v/>
      </c>
      <c r="AH181" s="183" t="str">
        <f t="shared" ca="1" si="35"/>
        <v/>
      </c>
      <c r="AI181" s="208" t="str">
        <f ca="1">IF(AND($AD181=1,$Q181=1),IF($AB181&gt;0,'２個別表'!$BV181-'２個別表'!$BX181-'２個別表'!$CD181-'２個別表'!$CA181-'２個別表'!$CB181-'２個別表'!$CC181,0),"")</f>
        <v/>
      </c>
      <c r="AJ181" s="198">
        <f t="shared" ca="1" si="7"/>
        <v>0</v>
      </c>
      <c r="AK181" s="194" t="str">
        <f ca="1">IF($AD181=1,IF('２個別表'!$AO181=1,1,IF('２個別表'!AO181="","",)),"")</f>
        <v/>
      </c>
      <c r="AL181" s="183" t="str">
        <f ca="1">IF($AJ181=1,IF($AK181=1,'２個別表'!BS181,""),"")</f>
        <v/>
      </c>
      <c r="AM181" s="180" t="str">
        <f t="shared" ca="1" si="8"/>
        <v/>
      </c>
      <c r="AN181" s="199" t="str">
        <f ca="1">IF($AJ181=1,IF($AK181=1,ROUNDDOWN('２個別表'!$BV181-'２個別表'!$BX181-'２個別表'!$CA181-'２個別表'!$CB181-'２個別表'!$CC181-'２個別表'!$CD181,0),""),"")</f>
        <v/>
      </c>
      <c r="AO181" s="198">
        <f t="shared" ca="1" si="0"/>
        <v>0</v>
      </c>
      <c r="AP181" s="194">
        <f t="shared" ca="1" si="9"/>
        <v>0</v>
      </c>
      <c r="AQ181" s="194">
        <f t="shared" ca="1" si="10"/>
        <v>0</v>
      </c>
      <c r="AR181" s="189">
        <f ca="1">IF('２個別表'!$AA181=1,1,0)</f>
        <v>0</v>
      </c>
      <c r="AS181" s="180" t="str">
        <f t="shared" ca="1" si="11"/>
        <v/>
      </c>
      <c r="AT181" s="180" t="str">
        <f t="shared" ca="1" si="12"/>
        <v/>
      </c>
      <c r="AU181" s="208" t="str">
        <f ca="1">IF($AD181=1,IF($AQ181=1,ROUNDDOWN('２個別表'!$BV181-'２個別表'!$BX181-'２個別表'!$CA181-'２個別表'!$CB181-'２個別表'!$CC181-'２個別表'!$CD181,0),""),"")</f>
        <v/>
      </c>
      <c r="AV181" s="350">
        <f t="shared" ca="1" si="13"/>
        <v>0</v>
      </c>
      <c r="AW181" s="360" t="str">
        <f t="shared" ca="1" si="14"/>
        <v>-</v>
      </c>
      <c r="AX181" s="206">
        <f ca="1">IF($AD181=2,IF('２個別表'!$BQ181=1,1,0),0)</f>
        <v>0</v>
      </c>
      <c r="AY181" s="189" t="str">
        <f t="shared" ca="1" si="15"/>
        <v/>
      </c>
      <c r="AZ181" s="368" t="str">
        <f ca="1">IF(AND($AD181=2,$AX181=1),'２個別表'!$BV181-('２個別表'!$BX181+'２個別表'!$CA181+'２個別表'!$CB181+'２個別表'!$CC181+'２個別表'!$CD181),"")</f>
        <v/>
      </c>
      <c r="BA181" s="206">
        <f ca="1">IF($AD181=2,IF('２個別表'!$BQ181&lt;&gt;1,1,0),0)</f>
        <v>0</v>
      </c>
      <c r="BB181" s="363">
        <f t="shared" ca="1" si="16"/>
        <v>0</v>
      </c>
      <c r="BC181" s="183" t="str">
        <f ca="1">IF(AND($AD181=2,$BA181=1),'２個別表'!$BR181,"")</f>
        <v/>
      </c>
      <c r="BD181" s="183" t="str">
        <f t="shared" ca="1" si="17"/>
        <v/>
      </c>
      <c r="BE181" s="183" t="str">
        <f ca="1">IF(AND($AD181=2,$BA181=1),'２個別表'!$BU181-('２個別表'!$BX181+'２個別表'!$CA181+'２個別表'!$CB181+'２個別表'!$CC181+'２個別表'!$CD181),"")</f>
        <v/>
      </c>
      <c r="BF181" s="183" t="str">
        <f ca="1">IF(AND($AD181=2,$BA181=1),'２個別表'!$CA181+'２個別表'!$CB181,"")</f>
        <v/>
      </c>
      <c r="BG181" s="365" t="str">
        <f ca="1">IF($BB181=1,IF(SUM('２個別表'!$BW181,'２個別表'!$CD181*0.5)&lt;='２個別表'!$BV181*0.5,"〇","×"),"")</f>
        <v/>
      </c>
      <c r="BH181" s="364">
        <f t="shared" ca="1" si="18"/>
        <v>0</v>
      </c>
      <c r="BI181" s="207" t="str">
        <f ca="1">IF($AD181=2,IF($AX181=1,IF('２個別表'!$AM181=23,"〇","×"),IF(OR('２個別表'!$AM181&lt;19,'２個別表'!$AM181&gt;23),"",IF($BH181&lt;='２個別表'!$BR181,"〇","×"))),"-")</f>
        <v>-</v>
      </c>
      <c r="BJ181" s="373" t="str">
        <f t="shared" ca="1" si="19"/>
        <v>-</v>
      </c>
      <c r="BK181" s="206">
        <f t="shared" ca="1" si="20"/>
        <v>0</v>
      </c>
      <c r="BL181" s="207" t="str">
        <f ca="1">IF($AD181=3,IF(1&lt;='２個別表'!$F181,IF('２個別表'!$U181=1,"〇","×"),""),"")</f>
        <v/>
      </c>
      <c r="BM181" s="185" t="str">
        <f ca="1">IF(AD181=3,IF(AND(OR('２個別表'!BD181="附帯施設",AND(1&lt;='２個別表'!AM181,'２個別表'!AM181&lt;=3)),'２個別表'!BK181&lt;&gt;"",'２個別表'!BL181&lt;&gt;""),1,IF(AND(OR('２個別表'!BD181="附帯施設",AND(1&lt;='２個別表'!AM181,'２個別表'!AM181&lt;=3)),OR('２個別表'!BK181="",'２個別表'!BL181="")),"×",0)),"")</f>
        <v/>
      </c>
      <c r="BN181" s="207" t="str">
        <f ca="1">IF($AD181=3,IF('２個別表'!$BV181&gt;=500000,"〇","×"),"")</f>
        <v/>
      </c>
      <c r="BO181" s="180" t="str">
        <f ca="1">IF(AD181=3,'２個別表'!BW181,"")</f>
        <v/>
      </c>
      <c r="BP181" s="180" t="str">
        <f ca="1">IF(AD181=3,IF(COUNTIF('２個別表'!$X$11:'２個別表'!X181,'２個別表'!X181)=1,BO181,SUMIF('２個別表'!$X$11:$X$239,'２個別表'!X181,$BO$11:$BO$239)),"")</f>
        <v/>
      </c>
      <c r="BQ181" s="189" t="str">
        <f t="shared" ca="1" si="36"/>
        <v/>
      </c>
      <c r="BR181" s="183" t="str">
        <f t="shared" ca="1" si="22"/>
        <v/>
      </c>
      <c r="BS181" s="427" t="str">
        <f ca="1">IF($AD181=3,'２個別表'!$BV181-('２個別表'!$BX181+'２個別表'!$CA181+'２個別表'!$CB181+'２個別表'!$CC181+'２個別表'!$CD181),"")</f>
        <v/>
      </c>
      <c r="BT181" s="430">
        <f t="shared" ca="1" si="37"/>
        <v>0</v>
      </c>
      <c r="BU181" s="424" t="str">
        <f t="shared" ca="1" si="23"/>
        <v/>
      </c>
    </row>
    <row r="182" spans="2:73" x14ac:dyDescent="0.15">
      <c r="B182" s="198">
        <f>'２個別表'!O182</f>
        <v>0</v>
      </c>
      <c r="C182" s="183" t="str">
        <f>'２個別表'!$P182</f>
        <v>石川県</v>
      </c>
      <c r="D182" s="183" t="str">
        <f ca="1">'２個別表'!$Q182</f>
        <v/>
      </c>
      <c r="E182" s="183" t="str">
        <f ca="1">'２個別表'!$R182</f>
        <v/>
      </c>
      <c r="F182" s="207" t="str">
        <f ca="1">'２個別表'!$U182</f>
        <v/>
      </c>
      <c r="G182" s="207" t="str">
        <f ca="1">IF($F182=1,IF(SUM(#REF!)=0,"×","〇"),"")</f>
        <v/>
      </c>
      <c r="H182" s="207" t="str">
        <f ca="1">IF('２個別表'!$U182=1,IF('２個別表'!$Y182=1,"〇","×"),IF(AND(2&lt;='２個別表'!$Y182,'２個別表'!$Y182&lt;=5),"〇","×"))</f>
        <v>×</v>
      </c>
      <c r="I182" s="207" t="str">
        <f t="shared" ca="1" si="33"/>
        <v>×</v>
      </c>
      <c r="J182" s="183" t="str">
        <f ca="1">'２個別表'!$X182</f>
        <v/>
      </c>
      <c r="K182" s="183">
        <f ca="1">'２個別表'!$AI182</f>
        <v>0</v>
      </c>
      <c r="L182" s="183" t="str">
        <f ca="1">IF('２個別表'!$AJ182=1,1,"")</f>
        <v/>
      </c>
      <c r="M182" s="183" t="str">
        <f ca="1">IF('２個別表'!$AJ182="","",IF('２個別表'!$AJ182=1,IF(OR('２個別表'!$AK182=1,'２個別表'!$AL182=1),"〇","×")))</f>
        <v/>
      </c>
      <c r="N182" s="180" t="str">
        <f ca="1">'２個別表'!AR182</f>
        <v/>
      </c>
      <c r="O182" s="196" t="str">
        <f ca="1">IF(1&lt;='２個別表'!$F182,IF(AND(1&lt;='２個別表'!$AM182,'２個別表'!$AM182&lt;=3),1,0),"")</f>
        <v/>
      </c>
      <c r="P182" s="207">
        <f ca="1">IF($O182=1,IF(AND('２個別表'!$BD182&lt;&gt;"",AND('２個別表'!$BG182&lt;&gt;1,'２個別表'!$BH182)),0,1),0)</f>
        <v>0</v>
      </c>
      <c r="Q182" s="196">
        <f ca="1">IF('２個別表'!$BD182&lt;&gt;"",1,0)</f>
        <v>0</v>
      </c>
      <c r="R182" s="196" t="str">
        <f ca="1">IF($Q182=1,IF('２個別表'!$BG182=1,1,0),"")</f>
        <v/>
      </c>
      <c r="S182" s="196" t="str">
        <f ca="1">IF($R182=1,IF('２個別表'!$BH182&lt;&gt;"","〇","×"),"")</f>
        <v/>
      </c>
      <c r="T182" s="196" t="str">
        <f t="shared" ca="1" si="2"/>
        <v/>
      </c>
      <c r="U182" s="340">
        <f ca="1">IF('２個別表'!$BF182&gt;0,'２個別表'!$BF182,0)</f>
        <v>0</v>
      </c>
      <c r="V182" s="196">
        <f ca="1">IF('２個別表'!$BH182&lt;&gt;"",1,0)</f>
        <v>0</v>
      </c>
      <c r="W182" s="182">
        <f ca="1">IF(AND($Q182=1,$V182=1),'２個別表'!$CD182,0)</f>
        <v>0</v>
      </c>
      <c r="X182" s="195">
        <f t="shared" ca="1" si="34"/>
        <v>0</v>
      </c>
      <c r="Y182" s="196" t="str">
        <f ca="1">IF(1&lt;='２個別表'!$F182,'２個別表'!$BT182,"")</f>
        <v/>
      </c>
      <c r="Z182" s="196">
        <f ca="1">IF(1&lt;='２個別表'!$F182,'２個別表'!$CE182,0)</f>
        <v>0</v>
      </c>
      <c r="AA182" s="196">
        <f ca="1">IF(OR(0&lt;'２個別表'!$BX182,0&lt;SUM('２個別表'!$CA182:$CB182)),1,0)</f>
        <v>1</v>
      </c>
      <c r="AB182" s="183">
        <f ca="1">IF(1&lt;='２個別表'!$F182,'２個別表'!$BV182,0)</f>
        <v>0</v>
      </c>
      <c r="AC182" s="183" t="str">
        <f ca="1">IF('２個別表'!$BV182&gt;0,IF(AND('２個別表'!$BT182=1,'２個別表'!$CE182="控除不可"),'２個別表'!$BV182,IF(AND('２個別表'!$BT182=1,'２個別表'!$CE182="80%控除対象"),ROUNDUP('２個別表'!$BV182*102/110,0),IF(AND('２個別表'!$BT182=1,'２個別表'!$CE182="全額控除"),ROUNDUP('２個別表'!$BV182*100/110,0),IF(OR('２個別表'!$BT182=2,'２個別表'!$BT182=3),'２個別表'!$BV182,'２個別表'!$BV182)))),"")</f>
        <v/>
      </c>
      <c r="AD182" s="197" t="str">
        <f ca="1">IF('２個別表'!$U182=1,3,IF(AND('２個別表'!$U182=2,AND(19&lt;='２個別表'!$AM182,'２個別表'!$AM182&lt;=23)),2,IF(AND('２個別表'!$U182=2,OR(AND(1&lt;='２個別表'!$AM182,'２個別表'!$AM182&lt;=18),AND(24&lt;='２個別表'!$AM182,'２個別表'!$AM182&lt;=25))),1,"判定不能")))</f>
        <v>判定不能</v>
      </c>
      <c r="AE182" s="206">
        <f t="shared" ca="1" si="4"/>
        <v>0</v>
      </c>
      <c r="AF182" s="180" t="str">
        <f t="shared" ca="1" si="5"/>
        <v/>
      </c>
      <c r="AG182" s="183" t="str">
        <f ca="1">IF(AND($AD182=1,$U182&gt;0,$V182=1),ROUNDDOWN($AC182*1/2-'２個別表'!$CD182*1/2,0),"")</f>
        <v/>
      </c>
      <c r="AH182" s="183" t="str">
        <f t="shared" ca="1" si="35"/>
        <v/>
      </c>
      <c r="AI182" s="208" t="str">
        <f ca="1">IF(AND($AD182=1,$Q182=1),IF($AB182&gt;0,'２個別表'!$BV182-'２個別表'!$BX182-'２個別表'!$CD182-'２個別表'!$CA182-'２個別表'!$CB182-'２個別表'!$CC182,0),"")</f>
        <v/>
      </c>
      <c r="AJ182" s="198">
        <f t="shared" ca="1" si="7"/>
        <v>0</v>
      </c>
      <c r="AK182" s="194" t="str">
        <f ca="1">IF($AD182=1,IF('２個別表'!$AO182=1,1,IF('２個別表'!AO182="","",)),"")</f>
        <v/>
      </c>
      <c r="AL182" s="183" t="str">
        <f ca="1">IF($AJ182=1,IF($AK182=1,'２個別表'!BS182,""),"")</f>
        <v/>
      </c>
      <c r="AM182" s="180" t="str">
        <f t="shared" ca="1" si="8"/>
        <v/>
      </c>
      <c r="AN182" s="199" t="str">
        <f ca="1">IF($AJ182=1,IF($AK182=1,ROUNDDOWN('２個別表'!$BV182-'２個別表'!$BX182-'２個別表'!$CA182-'２個別表'!$CB182-'２個別表'!$CC182-'２個別表'!$CD182,0),""),"")</f>
        <v/>
      </c>
      <c r="AO182" s="198">
        <f t="shared" ca="1" si="0"/>
        <v>0</v>
      </c>
      <c r="AP182" s="194">
        <f t="shared" ca="1" si="9"/>
        <v>0</v>
      </c>
      <c r="AQ182" s="194">
        <f t="shared" ca="1" si="10"/>
        <v>0</v>
      </c>
      <c r="AR182" s="189">
        <f ca="1">IF('２個別表'!$AA182=1,1,0)</f>
        <v>0</v>
      </c>
      <c r="AS182" s="180" t="str">
        <f t="shared" ca="1" si="11"/>
        <v/>
      </c>
      <c r="AT182" s="180" t="str">
        <f t="shared" ca="1" si="12"/>
        <v/>
      </c>
      <c r="AU182" s="208" t="str">
        <f ca="1">IF($AD182=1,IF($AQ182=1,ROUNDDOWN('２個別表'!$BV182-'２個別表'!$BX182-'２個別表'!$CA182-'２個別表'!$CB182-'２個別表'!$CC182-'２個別表'!$CD182,0),""),"")</f>
        <v/>
      </c>
      <c r="AV182" s="350">
        <f t="shared" ca="1" si="13"/>
        <v>0</v>
      </c>
      <c r="AW182" s="360" t="str">
        <f t="shared" ca="1" si="14"/>
        <v>-</v>
      </c>
      <c r="AX182" s="206">
        <f ca="1">IF($AD182=2,IF('２個別表'!$BQ182=1,1,0),0)</f>
        <v>0</v>
      </c>
      <c r="AY182" s="189" t="str">
        <f t="shared" ca="1" si="15"/>
        <v/>
      </c>
      <c r="AZ182" s="368" t="str">
        <f ca="1">IF(AND($AD182=2,$AX182=1),'２個別表'!$BV182-('２個別表'!$BX182+'２個別表'!$CA182+'２個別表'!$CB182+'２個別表'!$CC182+'２個別表'!$CD182),"")</f>
        <v/>
      </c>
      <c r="BA182" s="206">
        <f ca="1">IF($AD182=2,IF('２個別表'!$BQ182&lt;&gt;1,1,0),0)</f>
        <v>0</v>
      </c>
      <c r="BB182" s="363">
        <f t="shared" ca="1" si="16"/>
        <v>0</v>
      </c>
      <c r="BC182" s="183" t="str">
        <f ca="1">IF(AND($AD182=2,$BA182=1),'２個別表'!$BR182,"")</f>
        <v/>
      </c>
      <c r="BD182" s="183" t="str">
        <f t="shared" ca="1" si="17"/>
        <v/>
      </c>
      <c r="BE182" s="183" t="str">
        <f ca="1">IF(AND($AD182=2,$BA182=1),'２個別表'!$BU182-('２個別表'!$BX182+'２個別表'!$CA182+'２個別表'!$CB182+'２個別表'!$CC182+'２個別表'!$CD182),"")</f>
        <v/>
      </c>
      <c r="BF182" s="183" t="str">
        <f ca="1">IF(AND($AD182=2,$BA182=1),'２個別表'!$CA182+'２個別表'!$CB182,"")</f>
        <v/>
      </c>
      <c r="BG182" s="365" t="str">
        <f ca="1">IF($BB182=1,IF(SUM('２個別表'!$BW182,'２個別表'!$CD182*0.5)&lt;='２個別表'!$BV182*0.5,"〇","×"),"")</f>
        <v/>
      </c>
      <c r="BH182" s="364">
        <f t="shared" ca="1" si="18"/>
        <v>0</v>
      </c>
      <c r="BI182" s="207" t="str">
        <f ca="1">IF($AD182=2,IF($AX182=1,IF('２個別表'!$AM182=23,"〇","×"),IF(OR('２個別表'!$AM182&lt;19,'２個別表'!$AM182&gt;23),"",IF($BH182&lt;='２個別表'!$BR182,"〇","×"))),"-")</f>
        <v>-</v>
      </c>
      <c r="BJ182" s="373" t="str">
        <f t="shared" ca="1" si="19"/>
        <v>-</v>
      </c>
      <c r="BK182" s="206">
        <f t="shared" ca="1" si="20"/>
        <v>0</v>
      </c>
      <c r="BL182" s="207" t="str">
        <f ca="1">IF($AD182=3,IF(1&lt;='２個別表'!$F182,IF('２個別表'!$U182=1,"〇","×"),""),"")</f>
        <v/>
      </c>
      <c r="BM182" s="185" t="str">
        <f ca="1">IF(AD182=3,IF(AND(OR('２個別表'!BD182="附帯施設",AND(1&lt;='２個別表'!AM182,'２個別表'!AM182&lt;=3)),'２個別表'!BK182&lt;&gt;"",'２個別表'!BL182&lt;&gt;""),1,IF(AND(OR('２個別表'!BD182="附帯施設",AND(1&lt;='２個別表'!AM182,'２個別表'!AM182&lt;=3)),OR('２個別表'!BK182="",'２個別表'!BL182="")),"×",0)),"")</f>
        <v/>
      </c>
      <c r="BN182" s="207" t="str">
        <f ca="1">IF($AD182=3,IF('２個別表'!$BV182&gt;=500000,"〇","×"),"")</f>
        <v/>
      </c>
      <c r="BO182" s="180" t="str">
        <f ca="1">IF(AD182=3,'２個別表'!BW182,"")</f>
        <v/>
      </c>
      <c r="BP182" s="180" t="str">
        <f ca="1">IF(AD182=3,IF(COUNTIF('２個別表'!$X$11:'２個別表'!X182,'２個別表'!X182)=1,BO182,SUMIF('２個別表'!$X$11:$X$239,'２個別表'!X182,$BO$11:$BO$239)),"")</f>
        <v/>
      </c>
      <c r="BQ182" s="189" t="str">
        <f t="shared" ca="1" si="36"/>
        <v/>
      </c>
      <c r="BR182" s="183" t="str">
        <f t="shared" ca="1" si="22"/>
        <v/>
      </c>
      <c r="BS182" s="427" t="str">
        <f ca="1">IF($AD182=3,'２個別表'!$BV182-('２個別表'!$BX182+'２個別表'!$CA182+'２個別表'!$CB182+'２個別表'!$CC182+'２個別表'!$CD182),"")</f>
        <v/>
      </c>
      <c r="BT182" s="430">
        <f t="shared" ca="1" si="37"/>
        <v>0</v>
      </c>
      <c r="BU182" s="424" t="str">
        <f t="shared" ca="1" si="23"/>
        <v/>
      </c>
    </row>
    <row r="183" spans="2:73" x14ac:dyDescent="0.15">
      <c r="B183" s="198">
        <f>'２個別表'!O183</f>
        <v>0</v>
      </c>
      <c r="C183" s="183" t="str">
        <f>'２個別表'!$P183</f>
        <v>石川県</v>
      </c>
      <c r="D183" s="183" t="str">
        <f ca="1">'２個別表'!$Q183</f>
        <v/>
      </c>
      <c r="E183" s="183" t="str">
        <f ca="1">'２個別表'!$R183</f>
        <v/>
      </c>
      <c r="F183" s="207" t="str">
        <f ca="1">'２個別表'!$U183</f>
        <v/>
      </c>
      <c r="G183" s="207" t="str">
        <f ca="1">IF($F183=1,IF(SUM(#REF!)=0,"×","〇"),"")</f>
        <v/>
      </c>
      <c r="H183" s="207" t="str">
        <f ca="1">IF('２個別表'!$U183=1,IF('２個別表'!$Y183=1,"〇","×"),IF(AND(2&lt;='２個別表'!$Y183,'２個別表'!$Y183&lt;=5),"〇","×"))</f>
        <v>×</v>
      </c>
      <c r="I183" s="207" t="str">
        <f t="shared" ca="1" si="33"/>
        <v>×</v>
      </c>
      <c r="J183" s="183" t="str">
        <f ca="1">'２個別表'!$X183</f>
        <v/>
      </c>
      <c r="K183" s="183">
        <f ca="1">'２個別表'!$AI183</f>
        <v>0</v>
      </c>
      <c r="L183" s="183" t="str">
        <f ca="1">IF('２個別表'!$AJ183=1,1,"")</f>
        <v/>
      </c>
      <c r="M183" s="183" t="str">
        <f ca="1">IF('２個別表'!$AJ183="","",IF('２個別表'!$AJ183=1,IF(OR('２個別表'!$AK183=1,'２個別表'!$AL183=1),"〇","×")))</f>
        <v/>
      </c>
      <c r="N183" s="180" t="str">
        <f ca="1">'２個別表'!AR183</f>
        <v/>
      </c>
      <c r="O183" s="196" t="str">
        <f ca="1">IF(1&lt;='２個別表'!$F183,IF(AND(1&lt;='２個別表'!$AM183,'２個別表'!$AM183&lt;=3),1,0),"")</f>
        <v/>
      </c>
      <c r="P183" s="207">
        <f ca="1">IF($O183=1,IF(AND('２個別表'!$BD183&lt;&gt;"",AND('２個別表'!$BG183&lt;&gt;1,'２個別表'!$BH183)),0,1),0)</f>
        <v>0</v>
      </c>
      <c r="Q183" s="196">
        <f ca="1">IF('２個別表'!$BD183&lt;&gt;"",1,0)</f>
        <v>0</v>
      </c>
      <c r="R183" s="196" t="str">
        <f ca="1">IF($Q183=1,IF('２個別表'!$BG183=1,1,0),"")</f>
        <v/>
      </c>
      <c r="S183" s="196" t="str">
        <f ca="1">IF($R183=1,IF('２個別表'!$BH183&lt;&gt;"","〇","×"),"")</f>
        <v/>
      </c>
      <c r="T183" s="196" t="str">
        <f t="shared" ca="1" si="2"/>
        <v/>
      </c>
      <c r="U183" s="340">
        <f ca="1">IF('２個別表'!$BF183&gt;0,'２個別表'!$BF183,0)</f>
        <v>0</v>
      </c>
      <c r="V183" s="196">
        <f ca="1">IF('２個別表'!$BH183&lt;&gt;"",1,0)</f>
        <v>0</v>
      </c>
      <c r="W183" s="182">
        <f ca="1">IF(AND($Q183=1,$V183=1),'２個別表'!$CD183,0)</f>
        <v>0</v>
      </c>
      <c r="X183" s="195">
        <f t="shared" ca="1" si="34"/>
        <v>0</v>
      </c>
      <c r="Y183" s="196" t="str">
        <f ca="1">IF(1&lt;='２個別表'!$F183,'２個別表'!$BT183,"")</f>
        <v/>
      </c>
      <c r="Z183" s="196">
        <f ca="1">IF(1&lt;='２個別表'!$F183,'２個別表'!$CE183,0)</f>
        <v>0</v>
      </c>
      <c r="AA183" s="196">
        <f ca="1">IF(OR(0&lt;'２個別表'!$BX183,0&lt;SUM('２個別表'!$CA183:$CB183)),1,0)</f>
        <v>1</v>
      </c>
      <c r="AB183" s="183">
        <f ca="1">IF(1&lt;='２個別表'!$F183,'２個別表'!$BV183,0)</f>
        <v>0</v>
      </c>
      <c r="AC183" s="183" t="str">
        <f ca="1">IF('２個別表'!$BV183&gt;0,IF(AND('２個別表'!$BT183=1,'２個別表'!$CE183="控除不可"),'２個別表'!$BV183,IF(AND('２個別表'!$BT183=1,'２個別表'!$CE183="80%控除対象"),ROUNDUP('２個別表'!$BV183*102/110,0),IF(AND('２個別表'!$BT183=1,'２個別表'!$CE183="全額控除"),ROUNDUP('２個別表'!$BV183*100/110,0),IF(OR('２個別表'!$BT183=2,'２個別表'!$BT183=3),'２個別表'!$BV183,'２個別表'!$BV183)))),"")</f>
        <v/>
      </c>
      <c r="AD183" s="197" t="str">
        <f ca="1">IF('２個別表'!$U183=1,3,IF(AND('２個別表'!$U183=2,AND(19&lt;='２個別表'!$AM183,'２個別表'!$AM183&lt;=23)),2,IF(AND('２個別表'!$U183=2,OR(AND(1&lt;='２個別表'!$AM183,'２個別表'!$AM183&lt;=18),AND(24&lt;='２個別表'!$AM183,'２個別表'!$AM183&lt;=25))),1,"判定不能")))</f>
        <v>判定不能</v>
      </c>
      <c r="AE183" s="206">
        <f t="shared" ca="1" si="4"/>
        <v>0</v>
      </c>
      <c r="AF183" s="180" t="str">
        <f t="shared" ca="1" si="5"/>
        <v/>
      </c>
      <c r="AG183" s="183" t="str">
        <f ca="1">IF(AND($AD183=1,$U183&gt;0,$V183=1),ROUNDDOWN($AC183*1/2-'２個別表'!$CD183*1/2,0),"")</f>
        <v/>
      </c>
      <c r="AH183" s="183" t="str">
        <f t="shared" ca="1" si="35"/>
        <v/>
      </c>
      <c r="AI183" s="208" t="str">
        <f ca="1">IF(AND($AD183=1,$Q183=1),IF($AB183&gt;0,'２個別表'!$BV183-'２個別表'!$BX183-'２個別表'!$CD183-'２個別表'!$CA183-'２個別表'!$CB183-'２個別表'!$CC183,0),"")</f>
        <v/>
      </c>
      <c r="AJ183" s="198">
        <f t="shared" ca="1" si="7"/>
        <v>0</v>
      </c>
      <c r="AK183" s="194" t="str">
        <f ca="1">IF($AD183=1,IF('２個別表'!$AO183=1,1,IF('２個別表'!AO183="","",)),"")</f>
        <v/>
      </c>
      <c r="AL183" s="183" t="str">
        <f ca="1">IF($AJ183=1,IF($AK183=1,'２個別表'!BS183,""),"")</f>
        <v/>
      </c>
      <c r="AM183" s="180" t="str">
        <f t="shared" ca="1" si="8"/>
        <v/>
      </c>
      <c r="AN183" s="199" t="str">
        <f ca="1">IF($AJ183=1,IF($AK183=1,ROUNDDOWN('２個別表'!$BV183-'２個別表'!$BX183-'２個別表'!$CA183-'２個別表'!$CB183-'２個別表'!$CC183-'２個別表'!$CD183,0),""),"")</f>
        <v/>
      </c>
      <c r="AO183" s="198">
        <f t="shared" ca="1" si="0"/>
        <v>0</v>
      </c>
      <c r="AP183" s="194">
        <f t="shared" ca="1" si="9"/>
        <v>0</v>
      </c>
      <c r="AQ183" s="194">
        <f t="shared" ca="1" si="10"/>
        <v>0</v>
      </c>
      <c r="AR183" s="189">
        <f ca="1">IF('２個別表'!$AA183=1,1,0)</f>
        <v>0</v>
      </c>
      <c r="AS183" s="180" t="str">
        <f t="shared" ca="1" si="11"/>
        <v/>
      </c>
      <c r="AT183" s="180" t="str">
        <f t="shared" ca="1" si="12"/>
        <v/>
      </c>
      <c r="AU183" s="208" t="str">
        <f ca="1">IF($AD183=1,IF($AQ183=1,ROUNDDOWN('２個別表'!$BV183-'２個別表'!$BX183-'２個別表'!$CA183-'２個別表'!$CB183-'２個別表'!$CC183-'２個別表'!$CD183,0),""),"")</f>
        <v/>
      </c>
      <c r="AV183" s="350">
        <f t="shared" ca="1" si="13"/>
        <v>0</v>
      </c>
      <c r="AW183" s="360" t="str">
        <f t="shared" ca="1" si="14"/>
        <v>-</v>
      </c>
      <c r="AX183" s="206">
        <f ca="1">IF($AD183=2,IF('２個別表'!$BQ183=1,1,0),0)</f>
        <v>0</v>
      </c>
      <c r="AY183" s="189" t="str">
        <f t="shared" ca="1" si="15"/>
        <v/>
      </c>
      <c r="AZ183" s="368" t="str">
        <f ca="1">IF(AND($AD183=2,$AX183=1),'２個別表'!$BV183-('２個別表'!$BX183+'２個別表'!$CA183+'２個別表'!$CB183+'２個別表'!$CC183+'２個別表'!$CD183),"")</f>
        <v/>
      </c>
      <c r="BA183" s="206">
        <f ca="1">IF($AD183=2,IF('２個別表'!$BQ183&lt;&gt;1,1,0),0)</f>
        <v>0</v>
      </c>
      <c r="BB183" s="363">
        <f t="shared" ca="1" si="16"/>
        <v>0</v>
      </c>
      <c r="BC183" s="183" t="str">
        <f ca="1">IF(AND($AD183=2,$BA183=1),'２個別表'!$BR183,"")</f>
        <v/>
      </c>
      <c r="BD183" s="183" t="str">
        <f t="shared" ca="1" si="17"/>
        <v/>
      </c>
      <c r="BE183" s="183" t="str">
        <f ca="1">IF(AND($AD183=2,$BA183=1),'２個別表'!$BU183-('２個別表'!$BX183+'２個別表'!$CA183+'２個別表'!$CB183+'２個別表'!$CC183+'２個別表'!$CD183),"")</f>
        <v/>
      </c>
      <c r="BF183" s="183" t="str">
        <f ca="1">IF(AND($AD183=2,$BA183=1),'２個別表'!$CA183+'２個別表'!$CB183,"")</f>
        <v/>
      </c>
      <c r="BG183" s="365" t="str">
        <f ca="1">IF($BB183=1,IF(SUM('２個別表'!$BW183,'２個別表'!$CD183*0.5)&lt;='２個別表'!$BV183*0.5,"〇","×"),"")</f>
        <v/>
      </c>
      <c r="BH183" s="364">
        <f t="shared" ca="1" si="18"/>
        <v>0</v>
      </c>
      <c r="BI183" s="207" t="str">
        <f ca="1">IF($AD183=2,IF($AX183=1,IF('２個別表'!$AM183=23,"〇","×"),IF(OR('２個別表'!$AM183&lt;19,'２個別表'!$AM183&gt;23),"",IF($BH183&lt;='２個別表'!$BR183,"〇","×"))),"-")</f>
        <v>-</v>
      </c>
      <c r="BJ183" s="373" t="str">
        <f t="shared" ca="1" si="19"/>
        <v>-</v>
      </c>
      <c r="BK183" s="206">
        <f t="shared" ca="1" si="20"/>
        <v>0</v>
      </c>
      <c r="BL183" s="207" t="str">
        <f ca="1">IF($AD183=3,IF(1&lt;='２個別表'!$F183,IF('２個別表'!$U183=1,"〇","×"),""),"")</f>
        <v/>
      </c>
      <c r="BM183" s="185" t="str">
        <f ca="1">IF(AD183=3,IF(AND(OR('２個別表'!BD183="附帯施設",AND(1&lt;='２個別表'!AM183,'２個別表'!AM183&lt;=3)),'２個別表'!BK183&lt;&gt;"",'２個別表'!BL183&lt;&gt;""),1,IF(AND(OR('２個別表'!BD183="附帯施設",AND(1&lt;='２個別表'!AM183,'２個別表'!AM183&lt;=3)),OR('２個別表'!BK183="",'２個別表'!BL183="")),"×",0)),"")</f>
        <v/>
      </c>
      <c r="BN183" s="207" t="str">
        <f ca="1">IF($AD183=3,IF('２個別表'!$BV183&gt;=500000,"〇","×"),"")</f>
        <v/>
      </c>
      <c r="BO183" s="180" t="str">
        <f ca="1">IF(AD183=3,'２個別表'!BW183,"")</f>
        <v/>
      </c>
      <c r="BP183" s="180" t="str">
        <f ca="1">IF(AD183=3,IF(COUNTIF('２個別表'!$X$11:'２個別表'!X183,'２個別表'!X183)=1,BO183,SUMIF('２個別表'!$X$11:$X$239,'２個別表'!X183,$BO$11:$BO$239)),"")</f>
        <v/>
      </c>
      <c r="BQ183" s="189" t="str">
        <f t="shared" ca="1" si="36"/>
        <v/>
      </c>
      <c r="BR183" s="183" t="str">
        <f t="shared" ca="1" si="22"/>
        <v/>
      </c>
      <c r="BS183" s="427" t="str">
        <f ca="1">IF($AD183=3,'２個別表'!$BV183-('２個別表'!$BX183+'２個別表'!$CA183+'２個別表'!$CB183+'２個別表'!$CC183+'２個別表'!$CD183),"")</f>
        <v/>
      </c>
      <c r="BT183" s="430">
        <f t="shared" ca="1" si="37"/>
        <v>0</v>
      </c>
      <c r="BU183" s="424" t="str">
        <f t="shared" ca="1" si="23"/>
        <v/>
      </c>
    </row>
    <row r="184" spans="2:73" x14ac:dyDescent="0.15">
      <c r="B184" s="198">
        <f>'２個別表'!O184</f>
        <v>0</v>
      </c>
      <c r="C184" s="183" t="str">
        <f>'２個別表'!$P184</f>
        <v>石川県</v>
      </c>
      <c r="D184" s="183" t="str">
        <f ca="1">'２個別表'!$Q184</f>
        <v/>
      </c>
      <c r="E184" s="183" t="str">
        <f ca="1">'２個別表'!$R184</f>
        <v/>
      </c>
      <c r="F184" s="207" t="str">
        <f ca="1">'２個別表'!$U184</f>
        <v/>
      </c>
      <c r="G184" s="207" t="str">
        <f ca="1">IF($F184=1,IF(SUM(#REF!)=0,"×","〇"),"")</f>
        <v/>
      </c>
      <c r="H184" s="207" t="str">
        <f ca="1">IF('２個別表'!$U184=1,IF('２個別表'!$Y184=1,"〇","×"),IF(AND(2&lt;='２個別表'!$Y184,'２個別表'!$Y184&lt;=5),"〇","×"))</f>
        <v>×</v>
      </c>
      <c r="I184" s="207" t="str">
        <f t="shared" ca="1" si="33"/>
        <v>×</v>
      </c>
      <c r="J184" s="183" t="str">
        <f ca="1">'２個別表'!$X184</f>
        <v/>
      </c>
      <c r="K184" s="183">
        <f ca="1">'２個別表'!$AI184</f>
        <v>0</v>
      </c>
      <c r="L184" s="183" t="str">
        <f ca="1">IF('２個別表'!$AJ184=1,1,"")</f>
        <v/>
      </c>
      <c r="M184" s="183" t="str">
        <f ca="1">IF('２個別表'!$AJ184="","",IF('２個別表'!$AJ184=1,IF(OR('２個別表'!$AK184=1,'２個別表'!$AL184=1),"〇","×")))</f>
        <v/>
      </c>
      <c r="N184" s="180" t="str">
        <f ca="1">'２個別表'!AR184</f>
        <v/>
      </c>
      <c r="O184" s="196" t="str">
        <f ca="1">IF(1&lt;='２個別表'!$F184,IF(AND(1&lt;='２個別表'!$AM184,'２個別表'!$AM184&lt;=3),1,0),"")</f>
        <v/>
      </c>
      <c r="P184" s="207">
        <f ca="1">IF($O184=1,IF(AND('２個別表'!$BD184&lt;&gt;"",AND('２個別表'!$BG184&lt;&gt;1,'２個別表'!$BH184)),0,1),0)</f>
        <v>0</v>
      </c>
      <c r="Q184" s="196">
        <f ca="1">IF('２個別表'!$BD184&lt;&gt;"",1,0)</f>
        <v>0</v>
      </c>
      <c r="R184" s="196" t="str">
        <f ca="1">IF($Q184=1,IF('２個別表'!$BG184=1,1,0),"")</f>
        <v/>
      </c>
      <c r="S184" s="196" t="str">
        <f ca="1">IF($R184=1,IF('２個別表'!$BH184&lt;&gt;"","〇","×"),"")</f>
        <v/>
      </c>
      <c r="T184" s="196" t="str">
        <f t="shared" ca="1" si="2"/>
        <v/>
      </c>
      <c r="U184" s="340">
        <f ca="1">IF('２個別表'!$BF184&gt;0,'２個別表'!$BF184,0)</f>
        <v>0</v>
      </c>
      <c r="V184" s="196">
        <f ca="1">IF('２個別表'!$BH184&lt;&gt;"",1,0)</f>
        <v>0</v>
      </c>
      <c r="W184" s="182">
        <f ca="1">IF(AND($Q184=1,$V184=1),'２個別表'!$CD184,0)</f>
        <v>0</v>
      </c>
      <c r="X184" s="195">
        <f t="shared" ca="1" si="34"/>
        <v>0</v>
      </c>
      <c r="Y184" s="196" t="str">
        <f ca="1">IF(1&lt;='２個別表'!$F184,'２個別表'!$BT184,"")</f>
        <v/>
      </c>
      <c r="Z184" s="196">
        <f ca="1">IF(1&lt;='２個別表'!$F184,'２個別表'!$CE184,0)</f>
        <v>0</v>
      </c>
      <c r="AA184" s="196">
        <f ca="1">IF(OR(0&lt;'２個別表'!$BX184,0&lt;SUM('２個別表'!$CA184:$CB184)),1,0)</f>
        <v>1</v>
      </c>
      <c r="AB184" s="183">
        <f ca="1">IF(1&lt;='２個別表'!$F184,'２個別表'!$BV184,0)</f>
        <v>0</v>
      </c>
      <c r="AC184" s="183" t="str">
        <f ca="1">IF('２個別表'!$BV184&gt;0,IF(AND('２個別表'!$BT184=1,'２個別表'!$CE184="控除不可"),'２個別表'!$BV184,IF(AND('２個別表'!$BT184=1,'２個別表'!$CE184="80%控除対象"),ROUNDUP('２個別表'!$BV184*102/110,0),IF(AND('２個別表'!$BT184=1,'２個別表'!$CE184="全額控除"),ROUNDUP('２個別表'!$BV184*100/110,0),IF(OR('２個別表'!$BT184=2,'２個別表'!$BT184=3),'２個別表'!$BV184,'２個別表'!$BV184)))),"")</f>
        <v/>
      </c>
      <c r="AD184" s="197" t="str">
        <f ca="1">IF('２個別表'!$U184=1,3,IF(AND('２個別表'!$U184=2,AND(19&lt;='２個別表'!$AM184,'２個別表'!$AM184&lt;=23)),2,IF(AND('２個別表'!$U184=2,OR(AND(1&lt;='２個別表'!$AM184,'２個別表'!$AM184&lt;=18),AND(24&lt;='２個別表'!$AM184,'２個別表'!$AM184&lt;=25))),1,"判定不能")))</f>
        <v>判定不能</v>
      </c>
      <c r="AE184" s="206">
        <f t="shared" ca="1" si="4"/>
        <v>0</v>
      </c>
      <c r="AF184" s="180" t="str">
        <f t="shared" ca="1" si="5"/>
        <v/>
      </c>
      <c r="AG184" s="183" t="str">
        <f ca="1">IF(AND($AD184=1,$U184&gt;0,$V184=1),ROUNDDOWN($AC184*1/2-'２個別表'!$CD184*1/2,0),"")</f>
        <v/>
      </c>
      <c r="AH184" s="183" t="str">
        <f t="shared" ca="1" si="35"/>
        <v/>
      </c>
      <c r="AI184" s="208" t="str">
        <f ca="1">IF(AND($AD184=1,$Q184=1),IF($AB184&gt;0,'２個別表'!$BV184-'２個別表'!$BX184-'２個別表'!$CD184-'２個別表'!$CA184-'２個別表'!$CB184-'２個別表'!$CC184,0),"")</f>
        <v/>
      </c>
      <c r="AJ184" s="198">
        <f t="shared" ca="1" si="7"/>
        <v>0</v>
      </c>
      <c r="AK184" s="194" t="str">
        <f ca="1">IF($AD184=1,IF('２個別表'!$AO184=1,1,IF('２個別表'!AO184="","",)),"")</f>
        <v/>
      </c>
      <c r="AL184" s="183" t="str">
        <f ca="1">IF($AJ184=1,IF($AK184=1,'２個別表'!BS184,""),"")</f>
        <v/>
      </c>
      <c r="AM184" s="180" t="str">
        <f t="shared" ca="1" si="8"/>
        <v/>
      </c>
      <c r="AN184" s="199" t="str">
        <f ca="1">IF($AJ184=1,IF($AK184=1,ROUNDDOWN('２個別表'!$BV184-'２個別表'!$BX184-'２個別表'!$CA184-'２個別表'!$CB184-'２個別表'!$CC184-'２個別表'!$CD184,0),""),"")</f>
        <v/>
      </c>
      <c r="AO184" s="198">
        <f t="shared" ca="1" si="0"/>
        <v>0</v>
      </c>
      <c r="AP184" s="194">
        <f t="shared" ca="1" si="9"/>
        <v>0</v>
      </c>
      <c r="AQ184" s="194">
        <f t="shared" ca="1" si="10"/>
        <v>0</v>
      </c>
      <c r="AR184" s="189">
        <f ca="1">IF('２個別表'!$AA184=1,1,0)</f>
        <v>0</v>
      </c>
      <c r="AS184" s="180" t="str">
        <f t="shared" ca="1" si="11"/>
        <v/>
      </c>
      <c r="AT184" s="180" t="str">
        <f t="shared" ca="1" si="12"/>
        <v/>
      </c>
      <c r="AU184" s="208" t="str">
        <f ca="1">IF($AD184=1,IF($AQ184=1,ROUNDDOWN('２個別表'!$BV184-'２個別表'!$BX184-'２個別表'!$CA184-'２個別表'!$CB184-'２個別表'!$CC184-'２個別表'!$CD184,0),""),"")</f>
        <v/>
      </c>
      <c r="AV184" s="350">
        <f t="shared" ca="1" si="13"/>
        <v>0</v>
      </c>
      <c r="AW184" s="360" t="str">
        <f t="shared" ca="1" si="14"/>
        <v>-</v>
      </c>
      <c r="AX184" s="206">
        <f ca="1">IF($AD184=2,IF('２個別表'!$BQ184=1,1,0),0)</f>
        <v>0</v>
      </c>
      <c r="AY184" s="189" t="str">
        <f t="shared" ca="1" si="15"/>
        <v/>
      </c>
      <c r="AZ184" s="368" t="str">
        <f ca="1">IF(AND($AD184=2,$AX184=1),'２個別表'!$BV184-('２個別表'!$BX184+'２個別表'!$CA184+'２個別表'!$CB184+'２個別表'!$CC184+'２個別表'!$CD184),"")</f>
        <v/>
      </c>
      <c r="BA184" s="206">
        <f ca="1">IF($AD184=2,IF('２個別表'!$BQ184&lt;&gt;1,1,0),0)</f>
        <v>0</v>
      </c>
      <c r="BB184" s="363">
        <f t="shared" ca="1" si="16"/>
        <v>0</v>
      </c>
      <c r="BC184" s="183" t="str">
        <f ca="1">IF(AND($AD184=2,$BA184=1),'２個別表'!$BR184,"")</f>
        <v/>
      </c>
      <c r="BD184" s="183" t="str">
        <f t="shared" ca="1" si="17"/>
        <v/>
      </c>
      <c r="BE184" s="183" t="str">
        <f ca="1">IF(AND($AD184=2,$BA184=1),'２個別表'!$BU184-('２個別表'!$BX184+'２個別表'!$CA184+'２個別表'!$CB184+'２個別表'!$CC184+'２個別表'!$CD184),"")</f>
        <v/>
      </c>
      <c r="BF184" s="183" t="str">
        <f ca="1">IF(AND($AD184=2,$BA184=1),'２個別表'!$CA184+'２個別表'!$CB184,"")</f>
        <v/>
      </c>
      <c r="BG184" s="365" t="str">
        <f ca="1">IF($BB184=1,IF(SUM('２個別表'!$BW184,'２個別表'!$CD184*0.5)&lt;='２個別表'!$BV184*0.5,"〇","×"),"")</f>
        <v/>
      </c>
      <c r="BH184" s="364">
        <f t="shared" ca="1" si="18"/>
        <v>0</v>
      </c>
      <c r="BI184" s="207" t="str">
        <f ca="1">IF($AD184=2,IF($AX184=1,IF('２個別表'!$AM184=23,"〇","×"),IF(OR('２個別表'!$AM184&lt;19,'２個別表'!$AM184&gt;23),"",IF($BH184&lt;='２個別表'!$BR184,"〇","×"))),"-")</f>
        <v>-</v>
      </c>
      <c r="BJ184" s="373" t="str">
        <f t="shared" ca="1" si="19"/>
        <v>-</v>
      </c>
      <c r="BK184" s="206">
        <f t="shared" ca="1" si="20"/>
        <v>0</v>
      </c>
      <c r="BL184" s="207" t="str">
        <f ca="1">IF($AD184=3,IF(1&lt;='２個別表'!$F184,IF('２個別表'!$U184=1,"〇","×"),""),"")</f>
        <v/>
      </c>
      <c r="BM184" s="185" t="str">
        <f ca="1">IF(AD184=3,IF(AND(OR('２個別表'!BD184="附帯施設",AND(1&lt;='２個別表'!AM184,'２個別表'!AM184&lt;=3)),'２個別表'!BK184&lt;&gt;"",'２個別表'!BL184&lt;&gt;""),1,IF(AND(OR('２個別表'!BD184="附帯施設",AND(1&lt;='２個別表'!AM184,'２個別表'!AM184&lt;=3)),OR('２個別表'!BK184="",'２個別表'!BL184="")),"×",0)),"")</f>
        <v/>
      </c>
      <c r="BN184" s="207" t="str">
        <f ca="1">IF($AD184=3,IF('２個別表'!$BV184&gt;=500000,"〇","×"),"")</f>
        <v/>
      </c>
      <c r="BO184" s="180" t="str">
        <f ca="1">IF(AD184=3,'２個別表'!BW184,"")</f>
        <v/>
      </c>
      <c r="BP184" s="180" t="str">
        <f ca="1">IF(AD184=3,IF(COUNTIF('２個別表'!$X$11:'２個別表'!X184,'２個別表'!X184)=1,BO184,SUMIF('２個別表'!$X$11:$X$239,'２個別表'!X184,$BO$11:$BO$239)),"")</f>
        <v/>
      </c>
      <c r="BQ184" s="189" t="str">
        <f t="shared" ca="1" si="36"/>
        <v/>
      </c>
      <c r="BR184" s="183" t="str">
        <f t="shared" ca="1" si="22"/>
        <v/>
      </c>
      <c r="BS184" s="427" t="str">
        <f ca="1">IF($AD184=3,'２個別表'!$BV184-('２個別表'!$BX184+'２個別表'!$CA184+'２個別表'!$CB184+'２個別表'!$CC184+'２個別表'!$CD184),"")</f>
        <v/>
      </c>
      <c r="BT184" s="430">
        <f t="shared" ca="1" si="37"/>
        <v>0</v>
      </c>
      <c r="BU184" s="424" t="str">
        <f t="shared" ca="1" si="23"/>
        <v/>
      </c>
    </row>
    <row r="185" spans="2:73" x14ac:dyDescent="0.15">
      <c r="B185" s="198">
        <f>'２個別表'!O185</f>
        <v>0</v>
      </c>
      <c r="C185" s="183" t="str">
        <f>'２個別表'!$P185</f>
        <v>石川県</v>
      </c>
      <c r="D185" s="183" t="str">
        <f ca="1">'２個別表'!$Q185</f>
        <v/>
      </c>
      <c r="E185" s="183" t="str">
        <f ca="1">'２個別表'!$R185</f>
        <v/>
      </c>
      <c r="F185" s="207" t="str">
        <f ca="1">'２個別表'!$U185</f>
        <v/>
      </c>
      <c r="G185" s="207" t="str">
        <f ca="1">IF($F185=1,IF(SUM(#REF!)=0,"×","〇"),"")</f>
        <v/>
      </c>
      <c r="H185" s="207" t="str">
        <f ca="1">IF('２個別表'!$U185=1,IF('２個別表'!$Y185=1,"〇","×"),IF(AND(2&lt;='２個別表'!$Y185,'２個別表'!$Y185&lt;=5),"〇","×"))</f>
        <v>×</v>
      </c>
      <c r="I185" s="207" t="str">
        <f t="shared" ca="1" si="33"/>
        <v>×</v>
      </c>
      <c r="J185" s="183" t="str">
        <f ca="1">'２個別表'!$X185</f>
        <v/>
      </c>
      <c r="K185" s="183">
        <f ca="1">'２個別表'!$AI185</f>
        <v>0</v>
      </c>
      <c r="L185" s="183" t="str">
        <f ca="1">IF('２個別表'!$AJ185=1,1,"")</f>
        <v/>
      </c>
      <c r="M185" s="183" t="str">
        <f ca="1">IF('２個別表'!$AJ185="","",IF('２個別表'!$AJ185=1,IF(OR('２個別表'!$AK185=1,'２個別表'!$AL185=1),"〇","×")))</f>
        <v/>
      </c>
      <c r="N185" s="180" t="str">
        <f ca="1">'２個別表'!AR185</f>
        <v/>
      </c>
      <c r="O185" s="196" t="str">
        <f ca="1">IF(1&lt;='２個別表'!$F185,IF(AND(1&lt;='２個別表'!$AM185,'２個別表'!$AM185&lt;=3),1,0),"")</f>
        <v/>
      </c>
      <c r="P185" s="207">
        <f ca="1">IF($O185=1,IF(AND('２個別表'!$BD185&lt;&gt;"",AND('２個別表'!$BG185&lt;&gt;1,'２個別表'!$BH185)),0,1),0)</f>
        <v>0</v>
      </c>
      <c r="Q185" s="196">
        <f ca="1">IF('２個別表'!$BD185&lt;&gt;"",1,0)</f>
        <v>0</v>
      </c>
      <c r="R185" s="196" t="str">
        <f ca="1">IF($Q185=1,IF('２個別表'!$BG185=1,1,0),"")</f>
        <v/>
      </c>
      <c r="S185" s="196" t="str">
        <f ca="1">IF($R185=1,IF('２個別表'!$BH185&lt;&gt;"","〇","×"),"")</f>
        <v/>
      </c>
      <c r="T185" s="196" t="str">
        <f t="shared" ca="1" si="2"/>
        <v/>
      </c>
      <c r="U185" s="340">
        <f ca="1">IF('２個別表'!$BF185&gt;0,'２個別表'!$BF185,0)</f>
        <v>0</v>
      </c>
      <c r="V185" s="196">
        <f ca="1">IF('２個別表'!$BH185&lt;&gt;"",1,0)</f>
        <v>0</v>
      </c>
      <c r="W185" s="182">
        <f ca="1">IF(AND($Q185=1,$V185=1),'２個別表'!$CD185,0)</f>
        <v>0</v>
      </c>
      <c r="X185" s="195">
        <f t="shared" ca="1" si="34"/>
        <v>0</v>
      </c>
      <c r="Y185" s="196" t="str">
        <f ca="1">IF(1&lt;='２個別表'!$F185,'２個別表'!$BT185,"")</f>
        <v/>
      </c>
      <c r="Z185" s="196">
        <f ca="1">IF(1&lt;='２個別表'!$F185,'２個別表'!$CE185,0)</f>
        <v>0</v>
      </c>
      <c r="AA185" s="196">
        <f ca="1">IF(OR(0&lt;'２個別表'!$BX185,0&lt;SUM('２個別表'!$CA185:$CB185)),1,0)</f>
        <v>1</v>
      </c>
      <c r="AB185" s="183">
        <f ca="1">IF(1&lt;='２個別表'!$F185,'２個別表'!$BV185,0)</f>
        <v>0</v>
      </c>
      <c r="AC185" s="183" t="str">
        <f ca="1">IF('２個別表'!$BV185&gt;0,IF(AND('２個別表'!$BT185=1,'２個別表'!$CE185="控除不可"),'２個別表'!$BV185,IF(AND('２個別表'!$BT185=1,'２個別表'!$CE185="80%控除対象"),ROUNDUP('２個別表'!$BV185*102/110,0),IF(AND('２個別表'!$BT185=1,'２個別表'!$CE185="全額控除"),ROUNDUP('２個別表'!$BV185*100/110,0),IF(OR('２個別表'!$BT185=2,'２個別表'!$BT185=3),'２個別表'!$BV185,'２個別表'!$BV185)))),"")</f>
        <v/>
      </c>
      <c r="AD185" s="197" t="str">
        <f ca="1">IF('２個別表'!$U185=1,3,IF(AND('２個別表'!$U185=2,AND(19&lt;='２個別表'!$AM185,'２個別表'!$AM185&lt;=23)),2,IF(AND('２個別表'!$U185=2,OR(AND(1&lt;='２個別表'!$AM185,'２個別表'!$AM185&lt;=18),AND(24&lt;='２個別表'!$AM185,'２個別表'!$AM185&lt;=25))),1,"判定不能")))</f>
        <v>判定不能</v>
      </c>
      <c r="AE185" s="206">
        <f t="shared" ca="1" si="4"/>
        <v>0</v>
      </c>
      <c r="AF185" s="180" t="str">
        <f t="shared" ca="1" si="5"/>
        <v/>
      </c>
      <c r="AG185" s="183" t="str">
        <f ca="1">IF(AND($AD185=1,$U185&gt;0,$V185=1),ROUNDDOWN($AC185*1/2-'２個別表'!$CD185*1/2,0),"")</f>
        <v/>
      </c>
      <c r="AH185" s="183" t="str">
        <f t="shared" ca="1" si="35"/>
        <v/>
      </c>
      <c r="AI185" s="208" t="str">
        <f ca="1">IF(AND($AD185=1,$Q185=1),IF($AB185&gt;0,'２個別表'!$BV185-'２個別表'!$BX185-'２個別表'!$CD185-'２個別表'!$CA185-'２個別表'!$CB185-'２個別表'!$CC185,0),"")</f>
        <v/>
      </c>
      <c r="AJ185" s="198">
        <f t="shared" ca="1" si="7"/>
        <v>0</v>
      </c>
      <c r="AK185" s="194" t="str">
        <f ca="1">IF($AD185=1,IF('２個別表'!$AO185=1,1,IF('２個別表'!AO185="","",)),"")</f>
        <v/>
      </c>
      <c r="AL185" s="183" t="str">
        <f ca="1">IF($AJ185=1,IF($AK185=1,'２個別表'!BS185,""),"")</f>
        <v/>
      </c>
      <c r="AM185" s="180" t="str">
        <f t="shared" ca="1" si="8"/>
        <v/>
      </c>
      <c r="AN185" s="199" t="str">
        <f ca="1">IF($AJ185=1,IF($AK185=1,ROUNDDOWN('２個別表'!$BV185-'２個別表'!$BX185-'２個別表'!$CA185-'２個別表'!$CB185-'２個別表'!$CC185-'２個別表'!$CD185,0),""),"")</f>
        <v/>
      </c>
      <c r="AO185" s="198">
        <f t="shared" ca="1" si="0"/>
        <v>0</v>
      </c>
      <c r="AP185" s="194">
        <f t="shared" ca="1" si="9"/>
        <v>0</v>
      </c>
      <c r="AQ185" s="194">
        <f t="shared" ca="1" si="10"/>
        <v>0</v>
      </c>
      <c r="AR185" s="189">
        <f ca="1">IF('２個別表'!$AA185=1,1,0)</f>
        <v>0</v>
      </c>
      <c r="AS185" s="180" t="str">
        <f t="shared" ca="1" si="11"/>
        <v/>
      </c>
      <c r="AT185" s="180" t="str">
        <f t="shared" ca="1" si="12"/>
        <v/>
      </c>
      <c r="AU185" s="208" t="str">
        <f ca="1">IF($AD185=1,IF($AQ185=1,ROUNDDOWN('２個別表'!$BV185-'２個別表'!$BX185-'２個別表'!$CA185-'２個別表'!$CB185-'２個別表'!$CC185-'２個別表'!$CD185,0),""),"")</f>
        <v/>
      </c>
      <c r="AV185" s="350">
        <f t="shared" ca="1" si="13"/>
        <v>0</v>
      </c>
      <c r="AW185" s="360" t="str">
        <f t="shared" ca="1" si="14"/>
        <v>-</v>
      </c>
      <c r="AX185" s="206">
        <f ca="1">IF($AD185=2,IF('２個別表'!$BQ185=1,1,0),0)</f>
        <v>0</v>
      </c>
      <c r="AY185" s="189" t="str">
        <f t="shared" ca="1" si="15"/>
        <v/>
      </c>
      <c r="AZ185" s="368" t="str">
        <f ca="1">IF(AND($AD185=2,$AX185=1),'２個別表'!$BV185-('２個別表'!$BX185+'２個別表'!$CA185+'２個別表'!$CB185+'２個別表'!$CC185+'２個別表'!$CD185),"")</f>
        <v/>
      </c>
      <c r="BA185" s="206">
        <f ca="1">IF($AD185=2,IF('２個別表'!$BQ185&lt;&gt;1,1,0),0)</f>
        <v>0</v>
      </c>
      <c r="BB185" s="363">
        <f t="shared" ca="1" si="16"/>
        <v>0</v>
      </c>
      <c r="BC185" s="183" t="str">
        <f ca="1">IF(AND($AD185=2,$BA185=1),'２個別表'!$BR185,"")</f>
        <v/>
      </c>
      <c r="BD185" s="183" t="str">
        <f t="shared" ca="1" si="17"/>
        <v/>
      </c>
      <c r="BE185" s="183" t="str">
        <f ca="1">IF(AND($AD185=2,$BA185=1),'２個別表'!$BU185-('２個別表'!$BX185+'２個別表'!$CA185+'２個別表'!$CB185+'２個別表'!$CC185+'２個別表'!$CD185),"")</f>
        <v/>
      </c>
      <c r="BF185" s="183" t="str">
        <f ca="1">IF(AND($AD185=2,$BA185=1),'２個別表'!$CA185+'２個別表'!$CB185,"")</f>
        <v/>
      </c>
      <c r="BG185" s="365" t="str">
        <f ca="1">IF($BB185=1,IF(SUM('２個別表'!$BW185,'２個別表'!$CD185*0.5)&lt;='２個別表'!$BV185*0.5,"〇","×"),"")</f>
        <v/>
      </c>
      <c r="BH185" s="364">
        <f t="shared" ca="1" si="18"/>
        <v>0</v>
      </c>
      <c r="BI185" s="207" t="str">
        <f ca="1">IF($AD185=2,IF($AX185=1,IF('２個別表'!$AM185=23,"〇","×"),IF(OR('２個別表'!$AM185&lt;19,'２個別表'!$AM185&gt;23),"",IF($BH185&lt;='２個別表'!$BR185,"〇","×"))),"-")</f>
        <v>-</v>
      </c>
      <c r="BJ185" s="373" t="str">
        <f t="shared" ca="1" si="19"/>
        <v>-</v>
      </c>
      <c r="BK185" s="206">
        <f t="shared" ca="1" si="20"/>
        <v>0</v>
      </c>
      <c r="BL185" s="207" t="str">
        <f ca="1">IF($AD185=3,IF(1&lt;='２個別表'!$F185,IF('２個別表'!$U185=1,"〇","×"),""),"")</f>
        <v/>
      </c>
      <c r="BM185" s="185" t="str">
        <f ca="1">IF(AD185=3,IF(AND(OR('２個別表'!BD185="附帯施設",AND(1&lt;='２個別表'!AM185,'２個別表'!AM185&lt;=3)),'２個別表'!BK185&lt;&gt;"",'２個別表'!BL185&lt;&gt;""),1,IF(AND(OR('２個別表'!BD185="附帯施設",AND(1&lt;='２個別表'!AM185,'２個別表'!AM185&lt;=3)),OR('２個別表'!BK185="",'２個別表'!BL185="")),"×",0)),"")</f>
        <v/>
      </c>
      <c r="BN185" s="207" t="str">
        <f ca="1">IF($AD185=3,IF('２個別表'!$BV185&gt;=500000,"〇","×"),"")</f>
        <v/>
      </c>
      <c r="BO185" s="180" t="str">
        <f ca="1">IF(AD185=3,'２個別表'!BW185,"")</f>
        <v/>
      </c>
      <c r="BP185" s="180" t="str">
        <f ca="1">IF(AD185=3,IF(COUNTIF('２個別表'!$X$11:'２個別表'!X185,'２個別表'!X185)=1,BO185,SUMIF('２個別表'!$X$11:$X$239,'２個別表'!X185,$BO$11:$BO$239)),"")</f>
        <v/>
      </c>
      <c r="BQ185" s="189" t="str">
        <f t="shared" ca="1" si="36"/>
        <v/>
      </c>
      <c r="BR185" s="183" t="str">
        <f t="shared" ca="1" si="22"/>
        <v/>
      </c>
      <c r="BS185" s="427" t="str">
        <f ca="1">IF($AD185=3,'２個別表'!$BV185-('２個別表'!$BX185+'２個別表'!$CA185+'２個別表'!$CB185+'２個別表'!$CC185+'２個別表'!$CD185),"")</f>
        <v/>
      </c>
      <c r="BT185" s="430">
        <f t="shared" ca="1" si="37"/>
        <v>0</v>
      </c>
      <c r="BU185" s="424" t="str">
        <f t="shared" ca="1" si="23"/>
        <v/>
      </c>
    </row>
    <row r="186" spans="2:73" x14ac:dyDescent="0.15">
      <c r="B186" s="198">
        <f>'２個別表'!O186</f>
        <v>0</v>
      </c>
      <c r="C186" s="183" t="str">
        <f>'２個別表'!$P186</f>
        <v>石川県</v>
      </c>
      <c r="D186" s="183" t="str">
        <f ca="1">'２個別表'!$Q186</f>
        <v/>
      </c>
      <c r="E186" s="183" t="str">
        <f ca="1">'２個別表'!$R186</f>
        <v/>
      </c>
      <c r="F186" s="207" t="str">
        <f ca="1">'２個別表'!$U186</f>
        <v/>
      </c>
      <c r="G186" s="207" t="str">
        <f ca="1">IF($F186=1,IF(SUM(#REF!)=0,"×","〇"),"")</f>
        <v/>
      </c>
      <c r="H186" s="207" t="str">
        <f ca="1">IF('２個別表'!$U186=1,IF('２個別表'!$Y186=1,"〇","×"),IF(AND(2&lt;='２個別表'!$Y186,'２個別表'!$Y186&lt;=5),"〇","×"))</f>
        <v>×</v>
      </c>
      <c r="I186" s="207" t="str">
        <f t="shared" ca="1" si="33"/>
        <v>×</v>
      </c>
      <c r="J186" s="183" t="str">
        <f ca="1">'２個別表'!$X186</f>
        <v/>
      </c>
      <c r="K186" s="183">
        <f ca="1">'２個別表'!$AI186</f>
        <v>0</v>
      </c>
      <c r="L186" s="183" t="str">
        <f ca="1">IF('２個別表'!$AJ186=1,1,"")</f>
        <v/>
      </c>
      <c r="M186" s="183" t="str">
        <f ca="1">IF('２個別表'!$AJ186="","",IF('２個別表'!$AJ186=1,IF(OR('２個別表'!$AK186=1,'２個別表'!$AL186=1),"〇","×")))</f>
        <v/>
      </c>
      <c r="N186" s="180" t="str">
        <f ca="1">'２個別表'!AR186</f>
        <v/>
      </c>
      <c r="O186" s="196" t="str">
        <f ca="1">IF(1&lt;='２個別表'!$F186,IF(AND(1&lt;='２個別表'!$AM186,'２個別表'!$AM186&lt;=3),1,0),"")</f>
        <v/>
      </c>
      <c r="P186" s="207">
        <f ca="1">IF($O186=1,IF(AND('２個別表'!$BD186&lt;&gt;"",AND('２個別表'!$BG186&lt;&gt;1,'２個別表'!$BH186)),0,1),0)</f>
        <v>0</v>
      </c>
      <c r="Q186" s="196">
        <f ca="1">IF('２個別表'!$BD186&lt;&gt;"",1,0)</f>
        <v>0</v>
      </c>
      <c r="R186" s="196" t="str">
        <f ca="1">IF($Q186=1,IF('２個別表'!$BG186=1,1,0),"")</f>
        <v/>
      </c>
      <c r="S186" s="196" t="str">
        <f ca="1">IF($R186=1,IF('２個別表'!$BH186&lt;&gt;"","〇","×"),"")</f>
        <v/>
      </c>
      <c r="T186" s="196" t="str">
        <f t="shared" ca="1" si="2"/>
        <v/>
      </c>
      <c r="U186" s="340">
        <f ca="1">IF('２個別表'!$BF186&gt;0,'２個別表'!$BF186,0)</f>
        <v>0</v>
      </c>
      <c r="V186" s="196">
        <f ca="1">IF('２個別表'!$BH186&lt;&gt;"",1,0)</f>
        <v>0</v>
      </c>
      <c r="W186" s="182">
        <f ca="1">IF(AND($Q186=1,$V186=1),'２個別表'!$CD186,0)</f>
        <v>0</v>
      </c>
      <c r="X186" s="195">
        <f t="shared" ca="1" si="34"/>
        <v>0</v>
      </c>
      <c r="Y186" s="196" t="str">
        <f ca="1">IF(1&lt;='２個別表'!$F186,'２個別表'!$BT186,"")</f>
        <v/>
      </c>
      <c r="Z186" s="196">
        <f ca="1">IF(1&lt;='２個別表'!$F186,'２個別表'!$CE186,0)</f>
        <v>0</v>
      </c>
      <c r="AA186" s="196">
        <f ca="1">IF(OR(0&lt;'２個別表'!$BX186,0&lt;SUM('２個別表'!$CA186:$CB186)),1,0)</f>
        <v>1</v>
      </c>
      <c r="AB186" s="183">
        <f ca="1">IF(1&lt;='２個別表'!$F186,'２個別表'!$BV186,0)</f>
        <v>0</v>
      </c>
      <c r="AC186" s="183" t="str">
        <f ca="1">IF('２個別表'!$BV186&gt;0,IF(AND('２個別表'!$BT186=1,'２個別表'!$CE186="控除不可"),'２個別表'!$BV186,IF(AND('２個別表'!$BT186=1,'２個別表'!$CE186="80%控除対象"),ROUNDUP('２個別表'!$BV186*102/110,0),IF(AND('２個別表'!$BT186=1,'２個別表'!$CE186="全額控除"),ROUNDUP('２個別表'!$BV186*100/110,0),IF(OR('２個別表'!$BT186=2,'２個別表'!$BT186=3),'２個別表'!$BV186,'２個別表'!$BV186)))),"")</f>
        <v/>
      </c>
      <c r="AD186" s="197" t="str">
        <f ca="1">IF('２個別表'!$U186=1,3,IF(AND('２個別表'!$U186=2,AND(19&lt;='２個別表'!$AM186,'２個別表'!$AM186&lt;=23)),2,IF(AND('２個別表'!$U186=2,OR(AND(1&lt;='２個別表'!$AM186,'２個別表'!$AM186&lt;=18),AND(24&lt;='２個別表'!$AM186,'２個別表'!$AM186&lt;=25))),1,"判定不能")))</f>
        <v>判定不能</v>
      </c>
      <c r="AE186" s="206">
        <f t="shared" ca="1" si="4"/>
        <v>0</v>
      </c>
      <c r="AF186" s="180" t="str">
        <f t="shared" ca="1" si="5"/>
        <v/>
      </c>
      <c r="AG186" s="183" t="str">
        <f ca="1">IF(AND($AD186=1,$U186&gt;0,$V186=1),ROUNDDOWN($AC186*1/2-'２個別表'!$CD186*1/2,0),"")</f>
        <v/>
      </c>
      <c r="AH186" s="183" t="str">
        <f t="shared" ca="1" si="35"/>
        <v/>
      </c>
      <c r="AI186" s="208" t="str">
        <f ca="1">IF(AND($AD186=1,$Q186=1),IF($AB186&gt;0,'２個別表'!$BV186-'２個別表'!$BX186-'２個別表'!$CD186-'２個別表'!$CA186-'２個別表'!$CB186-'２個別表'!$CC186,0),"")</f>
        <v/>
      </c>
      <c r="AJ186" s="198">
        <f t="shared" ca="1" si="7"/>
        <v>0</v>
      </c>
      <c r="AK186" s="194" t="str">
        <f ca="1">IF($AD186=1,IF('２個別表'!$AO186=1,1,IF('２個別表'!AO186="","",)),"")</f>
        <v/>
      </c>
      <c r="AL186" s="183" t="str">
        <f ca="1">IF($AJ186=1,IF($AK186=1,'２個別表'!BS186,""),"")</f>
        <v/>
      </c>
      <c r="AM186" s="180" t="str">
        <f t="shared" ca="1" si="8"/>
        <v/>
      </c>
      <c r="AN186" s="199" t="str">
        <f ca="1">IF($AJ186=1,IF($AK186=1,ROUNDDOWN('２個別表'!$BV186-'２個別表'!$BX186-'２個別表'!$CA186-'２個別表'!$CB186-'２個別表'!$CC186-'２個別表'!$CD186,0),""),"")</f>
        <v/>
      </c>
      <c r="AO186" s="198">
        <f t="shared" ca="1" si="0"/>
        <v>0</v>
      </c>
      <c r="AP186" s="194">
        <f t="shared" ca="1" si="9"/>
        <v>0</v>
      </c>
      <c r="AQ186" s="194">
        <f t="shared" ca="1" si="10"/>
        <v>0</v>
      </c>
      <c r="AR186" s="189">
        <f ca="1">IF('２個別表'!$AA186=1,1,0)</f>
        <v>0</v>
      </c>
      <c r="AS186" s="180" t="str">
        <f t="shared" ca="1" si="11"/>
        <v/>
      </c>
      <c r="AT186" s="180" t="str">
        <f t="shared" ca="1" si="12"/>
        <v/>
      </c>
      <c r="AU186" s="208" t="str">
        <f ca="1">IF($AD186=1,IF($AQ186=1,ROUNDDOWN('２個別表'!$BV186-'２個別表'!$BX186-'２個別表'!$CA186-'２個別表'!$CB186-'２個別表'!$CC186-'２個別表'!$CD186,0),""),"")</f>
        <v/>
      </c>
      <c r="AV186" s="350">
        <f t="shared" ca="1" si="13"/>
        <v>0</v>
      </c>
      <c r="AW186" s="360" t="str">
        <f t="shared" ca="1" si="14"/>
        <v>-</v>
      </c>
      <c r="AX186" s="206">
        <f ca="1">IF($AD186=2,IF('２個別表'!$BQ186=1,1,0),0)</f>
        <v>0</v>
      </c>
      <c r="AY186" s="189" t="str">
        <f t="shared" ca="1" si="15"/>
        <v/>
      </c>
      <c r="AZ186" s="368" t="str">
        <f ca="1">IF(AND($AD186=2,$AX186=1),'２個別表'!$BV186-('２個別表'!$BX186+'２個別表'!$CA186+'２個別表'!$CB186+'２個別表'!$CC186+'２個別表'!$CD186),"")</f>
        <v/>
      </c>
      <c r="BA186" s="206">
        <f ca="1">IF($AD186=2,IF('２個別表'!$BQ186&lt;&gt;1,1,0),0)</f>
        <v>0</v>
      </c>
      <c r="BB186" s="363">
        <f t="shared" ca="1" si="16"/>
        <v>0</v>
      </c>
      <c r="BC186" s="183" t="str">
        <f ca="1">IF(AND($AD186=2,$BA186=1),'２個別表'!$BR186,"")</f>
        <v/>
      </c>
      <c r="BD186" s="183" t="str">
        <f t="shared" ca="1" si="17"/>
        <v/>
      </c>
      <c r="BE186" s="183" t="str">
        <f ca="1">IF(AND($AD186=2,$BA186=1),'２個別表'!$BU186-('２個別表'!$BX186+'２個別表'!$CA186+'２個別表'!$CB186+'２個別表'!$CC186+'２個別表'!$CD186),"")</f>
        <v/>
      </c>
      <c r="BF186" s="183" t="str">
        <f ca="1">IF(AND($AD186=2,$BA186=1),'２個別表'!$CA186+'２個別表'!$CB186,"")</f>
        <v/>
      </c>
      <c r="BG186" s="365" t="str">
        <f ca="1">IF($BB186=1,IF(SUM('２個別表'!$BW186,'２個別表'!$CD186*0.5)&lt;='２個別表'!$BV186*0.5,"〇","×"),"")</f>
        <v/>
      </c>
      <c r="BH186" s="364">
        <f t="shared" ca="1" si="18"/>
        <v>0</v>
      </c>
      <c r="BI186" s="207" t="str">
        <f ca="1">IF($AD186=2,IF($AX186=1,IF('２個別表'!$AM186=23,"〇","×"),IF(OR('２個別表'!$AM186&lt;19,'２個別表'!$AM186&gt;23),"",IF($BH186&lt;='２個別表'!$BR186,"〇","×"))),"-")</f>
        <v>-</v>
      </c>
      <c r="BJ186" s="373" t="str">
        <f t="shared" ca="1" si="19"/>
        <v>-</v>
      </c>
      <c r="BK186" s="206">
        <f t="shared" ca="1" si="20"/>
        <v>0</v>
      </c>
      <c r="BL186" s="207" t="str">
        <f ca="1">IF($AD186=3,IF(1&lt;='２個別表'!$F186,IF('２個別表'!$U186=1,"〇","×"),""),"")</f>
        <v/>
      </c>
      <c r="BM186" s="185" t="str">
        <f ca="1">IF(AD186=3,IF(AND(OR('２個別表'!BD186="附帯施設",AND(1&lt;='２個別表'!AM186,'２個別表'!AM186&lt;=3)),'２個別表'!BK186&lt;&gt;"",'２個別表'!BL186&lt;&gt;""),1,IF(AND(OR('２個別表'!BD186="附帯施設",AND(1&lt;='２個別表'!AM186,'２個別表'!AM186&lt;=3)),OR('２個別表'!BK186="",'２個別表'!BL186="")),"×",0)),"")</f>
        <v/>
      </c>
      <c r="BN186" s="207" t="str">
        <f ca="1">IF($AD186=3,IF('２個別表'!$BV186&gt;=500000,"〇","×"),"")</f>
        <v/>
      </c>
      <c r="BO186" s="180" t="str">
        <f ca="1">IF(AD186=3,'２個別表'!BW186,"")</f>
        <v/>
      </c>
      <c r="BP186" s="180" t="str">
        <f ca="1">IF(AD186=3,IF(COUNTIF('２個別表'!$X$11:'２個別表'!X186,'２個別表'!X186)=1,BO186,SUMIF('２個別表'!$X$11:$X$239,'２個別表'!X186,$BO$11:$BO$239)),"")</f>
        <v/>
      </c>
      <c r="BQ186" s="189" t="str">
        <f t="shared" ca="1" si="36"/>
        <v/>
      </c>
      <c r="BR186" s="183" t="str">
        <f t="shared" ca="1" si="22"/>
        <v/>
      </c>
      <c r="BS186" s="427" t="str">
        <f ca="1">IF($AD186=3,'２個別表'!$BV186-('２個別表'!$BX186+'２個別表'!$CA186+'２個別表'!$CB186+'２個別表'!$CC186+'２個別表'!$CD186),"")</f>
        <v/>
      </c>
      <c r="BT186" s="430">
        <f t="shared" ca="1" si="37"/>
        <v>0</v>
      </c>
      <c r="BU186" s="424" t="str">
        <f t="shared" ca="1" si="23"/>
        <v/>
      </c>
    </row>
    <row r="187" spans="2:73" x14ac:dyDescent="0.15">
      <c r="B187" s="198">
        <f>'２個別表'!O187</f>
        <v>0</v>
      </c>
      <c r="C187" s="183" t="str">
        <f>'２個別表'!$P187</f>
        <v>石川県</v>
      </c>
      <c r="D187" s="183" t="str">
        <f ca="1">'２個別表'!$Q187</f>
        <v/>
      </c>
      <c r="E187" s="183" t="str">
        <f ca="1">'２個別表'!$R187</f>
        <v/>
      </c>
      <c r="F187" s="207" t="str">
        <f ca="1">'２個別表'!$U187</f>
        <v/>
      </c>
      <c r="G187" s="207" t="str">
        <f ca="1">IF($F187=1,IF(SUM(#REF!)=0,"×","〇"),"")</f>
        <v/>
      </c>
      <c r="H187" s="207" t="str">
        <f ca="1">IF('２個別表'!$U187=1,IF('２個別表'!$Y187=1,"〇","×"),IF(AND(2&lt;='２個別表'!$Y187,'２個別表'!$Y187&lt;=5),"〇","×"))</f>
        <v>×</v>
      </c>
      <c r="I187" s="207" t="str">
        <f t="shared" ca="1" si="33"/>
        <v>×</v>
      </c>
      <c r="J187" s="183" t="str">
        <f ca="1">'２個別表'!$X187</f>
        <v/>
      </c>
      <c r="K187" s="183">
        <f ca="1">'２個別表'!$AI187</f>
        <v>0</v>
      </c>
      <c r="L187" s="183" t="str">
        <f ca="1">IF('２個別表'!$AJ187=1,1,"")</f>
        <v/>
      </c>
      <c r="M187" s="183" t="str">
        <f ca="1">IF('２個別表'!$AJ187="","",IF('２個別表'!$AJ187=1,IF(OR('２個別表'!$AK187=1,'２個別表'!$AL187=1),"〇","×")))</f>
        <v/>
      </c>
      <c r="N187" s="180" t="str">
        <f ca="1">'２個別表'!AR187</f>
        <v/>
      </c>
      <c r="O187" s="196" t="str">
        <f ca="1">IF(1&lt;='２個別表'!$F187,IF(AND(1&lt;='２個別表'!$AM187,'２個別表'!$AM187&lt;=3),1,0),"")</f>
        <v/>
      </c>
      <c r="P187" s="207">
        <f ca="1">IF($O187=1,IF(AND('２個別表'!$BD187&lt;&gt;"",AND('２個別表'!$BG187&lt;&gt;1,'２個別表'!$BH187)),0,1),0)</f>
        <v>0</v>
      </c>
      <c r="Q187" s="196">
        <f ca="1">IF('２個別表'!$BD187&lt;&gt;"",1,0)</f>
        <v>0</v>
      </c>
      <c r="R187" s="196" t="str">
        <f ca="1">IF($Q187=1,IF('２個別表'!$BG187=1,1,0),"")</f>
        <v/>
      </c>
      <c r="S187" s="196" t="str">
        <f ca="1">IF($R187=1,IF('２個別表'!$BH187&lt;&gt;"","〇","×"),"")</f>
        <v/>
      </c>
      <c r="T187" s="196" t="str">
        <f t="shared" ca="1" si="2"/>
        <v/>
      </c>
      <c r="U187" s="340">
        <f ca="1">IF('２個別表'!$BF187&gt;0,'２個別表'!$BF187,0)</f>
        <v>0</v>
      </c>
      <c r="V187" s="196">
        <f ca="1">IF('２個別表'!$BH187&lt;&gt;"",1,0)</f>
        <v>0</v>
      </c>
      <c r="W187" s="182">
        <f ca="1">IF(AND($Q187=1,$V187=1),'２個別表'!$CD187,0)</f>
        <v>0</v>
      </c>
      <c r="X187" s="195">
        <f t="shared" ca="1" si="34"/>
        <v>0</v>
      </c>
      <c r="Y187" s="196" t="str">
        <f ca="1">IF(1&lt;='２個別表'!$F187,'２個別表'!$BT187,"")</f>
        <v/>
      </c>
      <c r="Z187" s="196">
        <f ca="1">IF(1&lt;='２個別表'!$F187,'２個別表'!$CE187,0)</f>
        <v>0</v>
      </c>
      <c r="AA187" s="196">
        <f ca="1">IF(OR(0&lt;'２個別表'!$BX187,0&lt;SUM('２個別表'!$CA187:$CB187)),1,0)</f>
        <v>1</v>
      </c>
      <c r="AB187" s="183">
        <f ca="1">IF(1&lt;='２個別表'!$F187,'２個別表'!$BV187,0)</f>
        <v>0</v>
      </c>
      <c r="AC187" s="183" t="str">
        <f ca="1">IF('２個別表'!$BV187&gt;0,IF(AND('２個別表'!$BT187=1,'２個別表'!$CE187="控除不可"),'２個別表'!$BV187,IF(AND('２個別表'!$BT187=1,'２個別表'!$CE187="80%控除対象"),ROUNDUP('２個別表'!$BV187*102/110,0),IF(AND('２個別表'!$BT187=1,'２個別表'!$CE187="全額控除"),ROUNDUP('２個別表'!$BV187*100/110,0),IF(OR('２個別表'!$BT187=2,'２個別表'!$BT187=3),'２個別表'!$BV187,'２個別表'!$BV187)))),"")</f>
        <v/>
      </c>
      <c r="AD187" s="197" t="str">
        <f ca="1">IF('２個別表'!$U187=1,3,IF(AND('２個別表'!$U187=2,AND(19&lt;='２個別表'!$AM187,'２個別表'!$AM187&lt;=23)),2,IF(AND('２個別表'!$U187=2,OR(AND(1&lt;='２個別表'!$AM187,'２個別表'!$AM187&lt;=18),AND(24&lt;='２個別表'!$AM187,'２個別表'!$AM187&lt;=25))),1,"判定不能")))</f>
        <v>判定不能</v>
      </c>
      <c r="AE187" s="206">
        <f t="shared" ca="1" si="4"/>
        <v>0</v>
      </c>
      <c r="AF187" s="180" t="str">
        <f t="shared" ca="1" si="5"/>
        <v/>
      </c>
      <c r="AG187" s="183" t="str">
        <f ca="1">IF(AND($AD187=1,$U187&gt;0,$V187=1),ROUNDDOWN($AC187*1/2-'２個別表'!$CD187*1/2,0),"")</f>
        <v/>
      </c>
      <c r="AH187" s="183" t="str">
        <f t="shared" ca="1" si="35"/>
        <v/>
      </c>
      <c r="AI187" s="208" t="str">
        <f ca="1">IF(AND($AD187=1,$Q187=1),IF($AB187&gt;0,'２個別表'!$BV187-'２個別表'!$BX187-'２個別表'!$CD187-'２個別表'!$CA187-'２個別表'!$CB187-'２個別表'!$CC187,0),"")</f>
        <v/>
      </c>
      <c r="AJ187" s="198">
        <f t="shared" ca="1" si="7"/>
        <v>0</v>
      </c>
      <c r="AK187" s="194" t="str">
        <f ca="1">IF($AD187=1,IF('２個別表'!$AO187=1,1,IF('２個別表'!AO187="","",)),"")</f>
        <v/>
      </c>
      <c r="AL187" s="183" t="str">
        <f ca="1">IF($AJ187=1,IF($AK187=1,'２個別表'!BS187,""),"")</f>
        <v/>
      </c>
      <c r="AM187" s="180" t="str">
        <f t="shared" ca="1" si="8"/>
        <v/>
      </c>
      <c r="AN187" s="199" t="str">
        <f ca="1">IF($AJ187=1,IF($AK187=1,ROUNDDOWN('２個別表'!$BV187-'２個別表'!$BX187-'２個別表'!$CA187-'２個別表'!$CB187-'２個別表'!$CC187-'２個別表'!$CD187,0),""),"")</f>
        <v/>
      </c>
      <c r="AO187" s="198">
        <f t="shared" ca="1" si="0"/>
        <v>0</v>
      </c>
      <c r="AP187" s="194">
        <f t="shared" ca="1" si="9"/>
        <v>0</v>
      </c>
      <c r="AQ187" s="194">
        <f t="shared" ca="1" si="10"/>
        <v>0</v>
      </c>
      <c r="AR187" s="189">
        <f ca="1">IF('２個別表'!$AA187=1,1,0)</f>
        <v>0</v>
      </c>
      <c r="AS187" s="180" t="str">
        <f t="shared" ca="1" si="11"/>
        <v/>
      </c>
      <c r="AT187" s="180" t="str">
        <f t="shared" ca="1" si="12"/>
        <v/>
      </c>
      <c r="AU187" s="208" t="str">
        <f ca="1">IF($AD187=1,IF($AQ187=1,ROUNDDOWN('２個別表'!$BV187-'２個別表'!$BX187-'２個別表'!$CA187-'２個別表'!$CB187-'２個別表'!$CC187-'２個別表'!$CD187,0),""),"")</f>
        <v/>
      </c>
      <c r="AV187" s="350">
        <f t="shared" ca="1" si="13"/>
        <v>0</v>
      </c>
      <c r="AW187" s="360" t="str">
        <f t="shared" ca="1" si="14"/>
        <v>-</v>
      </c>
      <c r="AX187" s="206">
        <f ca="1">IF($AD187=2,IF('２個別表'!$BQ187=1,1,0),0)</f>
        <v>0</v>
      </c>
      <c r="AY187" s="189" t="str">
        <f t="shared" ca="1" si="15"/>
        <v/>
      </c>
      <c r="AZ187" s="368" t="str">
        <f ca="1">IF(AND($AD187=2,$AX187=1),'２個別表'!$BV187-('２個別表'!$BX187+'２個別表'!$CA187+'２個別表'!$CB187+'２個別表'!$CC187+'２個別表'!$CD187),"")</f>
        <v/>
      </c>
      <c r="BA187" s="206">
        <f ca="1">IF($AD187=2,IF('２個別表'!$BQ187&lt;&gt;1,1,0),0)</f>
        <v>0</v>
      </c>
      <c r="BB187" s="363">
        <f t="shared" ca="1" si="16"/>
        <v>0</v>
      </c>
      <c r="BC187" s="183" t="str">
        <f ca="1">IF(AND($AD187=2,$BA187=1),'２個別表'!$BR187,"")</f>
        <v/>
      </c>
      <c r="BD187" s="183" t="str">
        <f t="shared" ca="1" si="17"/>
        <v/>
      </c>
      <c r="BE187" s="183" t="str">
        <f ca="1">IF(AND($AD187=2,$BA187=1),'２個別表'!$BU187-('２個別表'!$BX187+'２個別表'!$CA187+'２個別表'!$CB187+'２個別表'!$CC187+'２個別表'!$CD187),"")</f>
        <v/>
      </c>
      <c r="BF187" s="183" t="str">
        <f ca="1">IF(AND($AD187=2,$BA187=1),'２個別表'!$CA187+'２個別表'!$CB187,"")</f>
        <v/>
      </c>
      <c r="BG187" s="365" t="str">
        <f ca="1">IF($BB187=1,IF(SUM('２個別表'!$BW187,'２個別表'!$CD187*0.5)&lt;='２個別表'!$BV187*0.5,"〇","×"),"")</f>
        <v/>
      </c>
      <c r="BH187" s="364">
        <f t="shared" ca="1" si="18"/>
        <v>0</v>
      </c>
      <c r="BI187" s="207" t="str">
        <f ca="1">IF($AD187=2,IF($AX187=1,IF('２個別表'!$AM187=23,"〇","×"),IF(OR('２個別表'!$AM187&lt;19,'２個別表'!$AM187&gt;23),"",IF($BH187&lt;='２個別表'!$BR187,"〇","×"))),"-")</f>
        <v>-</v>
      </c>
      <c r="BJ187" s="373" t="str">
        <f t="shared" ca="1" si="19"/>
        <v>-</v>
      </c>
      <c r="BK187" s="206">
        <f t="shared" ca="1" si="20"/>
        <v>0</v>
      </c>
      <c r="BL187" s="207" t="str">
        <f ca="1">IF($AD187=3,IF(1&lt;='２個別表'!$F187,IF('２個別表'!$U187=1,"〇","×"),""),"")</f>
        <v/>
      </c>
      <c r="BM187" s="185" t="str">
        <f ca="1">IF(AD187=3,IF(AND(OR('２個別表'!BD187="附帯施設",AND(1&lt;='２個別表'!AM187,'２個別表'!AM187&lt;=3)),'２個別表'!BK187&lt;&gt;"",'２個別表'!BL187&lt;&gt;""),1,IF(AND(OR('２個別表'!BD187="附帯施設",AND(1&lt;='２個別表'!AM187,'２個別表'!AM187&lt;=3)),OR('２個別表'!BK187="",'２個別表'!BL187="")),"×",0)),"")</f>
        <v/>
      </c>
      <c r="BN187" s="207" t="str">
        <f ca="1">IF($AD187=3,IF('２個別表'!$BV187&gt;=500000,"〇","×"),"")</f>
        <v/>
      </c>
      <c r="BO187" s="180" t="str">
        <f ca="1">IF(AD187=3,'２個別表'!BW187,"")</f>
        <v/>
      </c>
      <c r="BP187" s="180" t="str">
        <f ca="1">IF(AD187=3,IF(COUNTIF('２個別表'!$X$11:'２個別表'!X187,'２個別表'!X187)=1,BO187,SUMIF('２個別表'!$X$11:$X$239,'２個別表'!X187,$BO$11:$BO$239)),"")</f>
        <v/>
      </c>
      <c r="BQ187" s="189" t="str">
        <f t="shared" ca="1" si="36"/>
        <v/>
      </c>
      <c r="BR187" s="183" t="str">
        <f t="shared" ca="1" si="22"/>
        <v/>
      </c>
      <c r="BS187" s="427" t="str">
        <f ca="1">IF($AD187=3,'２個別表'!$BV187-('２個別表'!$BX187+'２個別表'!$CA187+'２個別表'!$CB187+'２個別表'!$CC187+'２個別表'!$CD187),"")</f>
        <v/>
      </c>
      <c r="BT187" s="430">
        <f t="shared" ca="1" si="37"/>
        <v>0</v>
      </c>
      <c r="BU187" s="424" t="str">
        <f t="shared" ca="1" si="23"/>
        <v/>
      </c>
    </row>
    <row r="188" spans="2:73" x14ac:dyDescent="0.15">
      <c r="B188" s="198">
        <f>'２個別表'!O188</f>
        <v>0</v>
      </c>
      <c r="C188" s="183" t="str">
        <f>'２個別表'!$P188</f>
        <v>石川県</v>
      </c>
      <c r="D188" s="183" t="str">
        <f ca="1">'２個別表'!$Q188</f>
        <v/>
      </c>
      <c r="E188" s="183" t="str">
        <f ca="1">'２個別表'!$R188</f>
        <v/>
      </c>
      <c r="F188" s="207" t="str">
        <f ca="1">'２個別表'!$U188</f>
        <v/>
      </c>
      <c r="G188" s="207" t="str">
        <f ca="1">IF($F188=1,IF(SUM(#REF!)=0,"×","〇"),"")</f>
        <v/>
      </c>
      <c r="H188" s="207" t="str">
        <f ca="1">IF('２個別表'!$U188=1,IF('２個別表'!$Y188=1,"〇","×"),IF(AND(2&lt;='２個別表'!$Y188,'２個別表'!$Y188&lt;=5),"〇","×"))</f>
        <v>×</v>
      </c>
      <c r="I188" s="207" t="str">
        <f t="shared" ca="1" si="33"/>
        <v>×</v>
      </c>
      <c r="J188" s="183" t="str">
        <f ca="1">'２個別表'!$X188</f>
        <v/>
      </c>
      <c r="K188" s="183">
        <f ca="1">'２個別表'!$AI188</f>
        <v>0</v>
      </c>
      <c r="L188" s="183" t="str">
        <f ca="1">IF('２個別表'!$AJ188=1,1,"")</f>
        <v/>
      </c>
      <c r="M188" s="183" t="str">
        <f ca="1">IF('２個別表'!$AJ188="","",IF('２個別表'!$AJ188=1,IF(OR('２個別表'!$AK188=1,'２個別表'!$AL188=1),"〇","×")))</f>
        <v/>
      </c>
      <c r="N188" s="180" t="str">
        <f ca="1">'２個別表'!AR188</f>
        <v/>
      </c>
      <c r="O188" s="196" t="str">
        <f ca="1">IF(1&lt;='２個別表'!$F188,IF(AND(1&lt;='２個別表'!$AM188,'２個別表'!$AM188&lt;=3),1,0),"")</f>
        <v/>
      </c>
      <c r="P188" s="207">
        <f ca="1">IF($O188=1,IF(AND('２個別表'!$BD188&lt;&gt;"",AND('２個別表'!$BG188&lt;&gt;1,'２個別表'!$BH188)),0,1),0)</f>
        <v>0</v>
      </c>
      <c r="Q188" s="196">
        <f ca="1">IF('２個別表'!$BD188&lt;&gt;"",1,0)</f>
        <v>0</v>
      </c>
      <c r="R188" s="196" t="str">
        <f ca="1">IF($Q188=1,IF('２個別表'!$BG188=1,1,0),"")</f>
        <v/>
      </c>
      <c r="S188" s="196" t="str">
        <f ca="1">IF($R188=1,IF('２個別表'!$BH188&lt;&gt;"","〇","×"),"")</f>
        <v/>
      </c>
      <c r="T188" s="196" t="str">
        <f t="shared" ca="1" si="2"/>
        <v/>
      </c>
      <c r="U188" s="340">
        <f ca="1">IF('２個別表'!$BF188&gt;0,'２個別表'!$BF188,0)</f>
        <v>0</v>
      </c>
      <c r="V188" s="196">
        <f ca="1">IF('２個別表'!$BH188&lt;&gt;"",1,0)</f>
        <v>0</v>
      </c>
      <c r="W188" s="182">
        <f ca="1">IF(AND($Q188=1,$V188=1),'２個別表'!$CD188,0)</f>
        <v>0</v>
      </c>
      <c r="X188" s="195">
        <f t="shared" ca="1" si="34"/>
        <v>0</v>
      </c>
      <c r="Y188" s="196" t="str">
        <f ca="1">IF(1&lt;='２個別表'!$F188,'２個別表'!$BT188,"")</f>
        <v/>
      </c>
      <c r="Z188" s="196">
        <f ca="1">IF(1&lt;='２個別表'!$F188,'２個別表'!$CE188,0)</f>
        <v>0</v>
      </c>
      <c r="AA188" s="196">
        <f ca="1">IF(OR(0&lt;'２個別表'!$BX188,0&lt;SUM('２個別表'!$CA188:$CB188)),1,0)</f>
        <v>1</v>
      </c>
      <c r="AB188" s="183">
        <f ca="1">IF(1&lt;='２個別表'!$F188,'２個別表'!$BV188,0)</f>
        <v>0</v>
      </c>
      <c r="AC188" s="183" t="str">
        <f ca="1">IF('２個別表'!$BV188&gt;0,IF(AND('２個別表'!$BT188=1,'２個別表'!$CE188="控除不可"),'２個別表'!$BV188,IF(AND('２個別表'!$BT188=1,'２個別表'!$CE188="80%控除対象"),ROUNDUP('２個別表'!$BV188*102/110,0),IF(AND('２個別表'!$BT188=1,'２個別表'!$CE188="全額控除"),ROUNDUP('２個別表'!$BV188*100/110,0),IF(OR('２個別表'!$BT188=2,'２個別表'!$BT188=3),'２個別表'!$BV188,'２個別表'!$BV188)))),"")</f>
        <v/>
      </c>
      <c r="AD188" s="197" t="str">
        <f ca="1">IF('２個別表'!$U188=1,3,IF(AND('２個別表'!$U188=2,AND(19&lt;='２個別表'!$AM188,'２個別表'!$AM188&lt;=23)),2,IF(AND('２個別表'!$U188=2,OR(AND(1&lt;='２個別表'!$AM188,'２個別表'!$AM188&lt;=18),AND(24&lt;='２個別表'!$AM188,'２個別表'!$AM188&lt;=25))),1,"判定不能")))</f>
        <v>判定不能</v>
      </c>
      <c r="AE188" s="206">
        <f t="shared" ca="1" si="4"/>
        <v>0</v>
      </c>
      <c r="AF188" s="180" t="str">
        <f t="shared" ca="1" si="5"/>
        <v/>
      </c>
      <c r="AG188" s="183" t="str">
        <f ca="1">IF(AND($AD188=1,$U188&gt;0,$V188=1),ROUNDDOWN($AC188*1/2-'２個別表'!$CD188*1/2,0),"")</f>
        <v/>
      </c>
      <c r="AH188" s="183" t="str">
        <f t="shared" ca="1" si="35"/>
        <v/>
      </c>
      <c r="AI188" s="208" t="str">
        <f ca="1">IF(AND($AD188=1,$Q188=1),IF($AB188&gt;0,'２個別表'!$BV188-'２個別表'!$BX188-'２個別表'!$CD188-'２個別表'!$CA188-'２個別表'!$CB188-'２個別表'!$CC188,0),"")</f>
        <v/>
      </c>
      <c r="AJ188" s="198">
        <f t="shared" ca="1" si="7"/>
        <v>0</v>
      </c>
      <c r="AK188" s="194" t="str">
        <f ca="1">IF($AD188=1,IF('２個別表'!$AO188=1,1,IF('２個別表'!AO188="","",)),"")</f>
        <v/>
      </c>
      <c r="AL188" s="183" t="str">
        <f ca="1">IF($AJ188=1,IF($AK188=1,'２個別表'!BS188,""),"")</f>
        <v/>
      </c>
      <c r="AM188" s="180" t="str">
        <f t="shared" ca="1" si="8"/>
        <v/>
      </c>
      <c r="AN188" s="199" t="str">
        <f ca="1">IF($AJ188=1,IF($AK188=1,ROUNDDOWN('２個別表'!$BV188-'２個別表'!$BX188-'２個別表'!$CA188-'２個別表'!$CB188-'２個別表'!$CC188-'２個別表'!$CD188,0),""),"")</f>
        <v/>
      </c>
      <c r="AO188" s="198">
        <f t="shared" ca="1" si="0"/>
        <v>0</v>
      </c>
      <c r="AP188" s="194">
        <f t="shared" ca="1" si="9"/>
        <v>0</v>
      </c>
      <c r="AQ188" s="194">
        <f t="shared" ca="1" si="10"/>
        <v>0</v>
      </c>
      <c r="AR188" s="189">
        <f ca="1">IF('２個別表'!$AA188=1,1,0)</f>
        <v>0</v>
      </c>
      <c r="AS188" s="180" t="str">
        <f t="shared" ca="1" si="11"/>
        <v/>
      </c>
      <c r="AT188" s="180" t="str">
        <f t="shared" ca="1" si="12"/>
        <v/>
      </c>
      <c r="AU188" s="208" t="str">
        <f ca="1">IF($AD188=1,IF($AQ188=1,ROUNDDOWN('２個別表'!$BV188-'２個別表'!$BX188-'２個別表'!$CA188-'２個別表'!$CB188-'２個別表'!$CC188-'２個別表'!$CD188,0),""),"")</f>
        <v/>
      </c>
      <c r="AV188" s="350">
        <f t="shared" ca="1" si="13"/>
        <v>0</v>
      </c>
      <c r="AW188" s="360" t="str">
        <f t="shared" ca="1" si="14"/>
        <v>-</v>
      </c>
      <c r="AX188" s="206">
        <f ca="1">IF($AD188=2,IF('２個別表'!$BQ188=1,1,0),0)</f>
        <v>0</v>
      </c>
      <c r="AY188" s="189" t="str">
        <f t="shared" ca="1" si="15"/>
        <v/>
      </c>
      <c r="AZ188" s="368" t="str">
        <f ca="1">IF(AND($AD188=2,$AX188=1),'２個別表'!$BV188-('２個別表'!$BX188+'２個別表'!$CA188+'２個別表'!$CB188+'２個別表'!$CC188+'２個別表'!$CD188),"")</f>
        <v/>
      </c>
      <c r="BA188" s="206">
        <f ca="1">IF($AD188=2,IF('２個別表'!$BQ188&lt;&gt;1,1,0),0)</f>
        <v>0</v>
      </c>
      <c r="BB188" s="363">
        <f t="shared" ca="1" si="16"/>
        <v>0</v>
      </c>
      <c r="BC188" s="183" t="str">
        <f ca="1">IF(AND($AD188=2,$BA188=1),'２個別表'!$BR188,"")</f>
        <v/>
      </c>
      <c r="BD188" s="183" t="str">
        <f t="shared" ca="1" si="17"/>
        <v/>
      </c>
      <c r="BE188" s="183" t="str">
        <f ca="1">IF(AND($AD188=2,$BA188=1),'２個別表'!$BU188-('２個別表'!$BX188+'２個別表'!$CA188+'２個別表'!$CB188+'２個別表'!$CC188+'２個別表'!$CD188),"")</f>
        <v/>
      </c>
      <c r="BF188" s="183" t="str">
        <f ca="1">IF(AND($AD188=2,$BA188=1),'２個別表'!$CA188+'２個別表'!$CB188,"")</f>
        <v/>
      </c>
      <c r="BG188" s="365" t="str">
        <f ca="1">IF($BB188=1,IF(SUM('２個別表'!$BW188,'２個別表'!$CD188*0.5)&lt;='２個別表'!$BV188*0.5,"〇","×"),"")</f>
        <v/>
      </c>
      <c r="BH188" s="364">
        <f t="shared" ca="1" si="18"/>
        <v>0</v>
      </c>
      <c r="BI188" s="207" t="str">
        <f ca="1">IF($AD188=2,IF($AX188=1,IF('２個別表'!$AM188=23,"〇","×"),IF(OR('２個別表'!$AM188&lt;19,'２個別表'!$AM188&gt;23),"",IF($BH188&lt;='２個別表'!$BR188,"〇","×"))),"-")</f>
        <v>-</v>
      </c>
      <c r="BJ188" s="373" t="str">
        <f t="shared" ca="1" si="19"/>
        <v>-</v>
      </c>
      <c r="BK188" s="206">
        <f t="shared" ca="1" si="20"/>
        <v>0</v>
      </c>
      <c r="BL188" s="207" t="str">
        <f ca="1">IF($AD188=3,IF(1&lt;='２個別表'!$F188,IF('２個別表'!$U188=1,"〇","×"),""),"")</f>
        <v/>
      </c>
      <c r="BM188" s="185" t="str">
        <f ca="1">IF(AD188=3,IF(AND(OR('２個別表'!BD188="附帯施設",AND(1&lt;='２個別表'!AM188,'２個別表'!AM188&lt;=3)),'２個別表'!BK188&lt;&gt;"",'２個別表'!BL188&lt;&gt;""),1,IF(AND(OR('２個別表'!BD188="附帯施設",AND(1&lt;='２個別表'!AM188,'２個別表'!AM188&lt;=3)),OR('２個別表'!BK188="",'２個別表'!BL188="")),"×",0)),"")</f>
        <v/>
      </c>
      <c r="BN188" s="207" t="str">
        <f ca="1">IF($AD188=3,IF('２個別表'!$BV188&gt;=500000,"〇","×"),"")</f>
        <v/>
      </c>
      <c r="BO188" s="180" t="str">
        <f ca="1">IF(AD188=3,'２個別表'!BW188,"")</f>
        <v/>
      </c>
      <c r="BP188" s="180" t="str">
        <f ca="1">IF(AD188=3,IF(COUNTIF('２個別表'!$X$11:'２個別表'!X188,'２個別表'!X188)=1,BO188,SUMIF('２個別表'!$X$11:$X$239,'２個別表'!X188,$BO$11:$BO$239)),"")</f>
        <v/>
      </c>
      <c r="BQ188" s="189" t="str">
        <f t="shared" ca="1" si="36"/>
        <v/>
      </c>
      <c r="BR188" s="183" t="str">
        <f t="shared" ca="1" si="22"/>
        <v/>
      </c>
      <c r="BS188" s="427" t="str">
        <f ca="1">IF($AD188=3,'２個別表'!$BV188-('２個別表'!$BX188+'２個別表'!$CA188+'２個別表'!$CB188+'２個別表'!$CC188+'２個別表'!$CD188),"")</f>
        <v/>
      </c>
      <c r="BT188" s="430">
        <f t="shared" ca="1" si="37"/>
        <v>0</v>
      </c>
      <c r="BU188" s="424" t="str">
        <f t="shared" ca="1" si="23"/>
        <v/>
      </c>
    </row>
    <row r="189" spans="2:73" x14ac:dyDescent="0.15">
      <c r="B189" s="198">
        <f>'２個別表'!O189</f>
        <v>0</v>
      </c>
      <c r="C189" s="183" t="str">
        <f>'２個別表'!$P189</f>
        <v>石川県</v>
      </c>
      <c r="D189" s="183" t="str">
        <f ca="1">'２個別表'!$Q189</f>
        <v/>
      </c>
      <c r="E189" s="183" t="str">
        <f ca="1">'２個別表'!$R189</f>
        <v/>
      </c>
      <c r="F189" s="207" t="str">
        <f ca="1">'２個別表'!$U189</f>
        <v/>
      </c>
      <c r="G189" s="207" t="str">
        <f ca="1">IF($F189=1,IF(SUM(#REF!)=0,"×","〇"),"")</f>
        <v/>
      </c>
      <c r="H189" s="207" t="str">
        <f ca="1">IF('２個別表'!$U189=1,IF('２個別表'!$Y189=1,"〇","×"),IF(AND(2&lt;='２個別表'!$Y189,'２個別表'!$Y189&lt;=5),"〇","×"))</f>
        <v>×</v>
      </c>
      <c r="I189" s="207" t="str">
        <f t="shared" ca="1" si="33"/>
        <v>×</v>
      </c>
      <c r="J189" s="183" t="str">
        <f ca="1">'２個別表'!$X189</f>
        <v/>
      </c>
      <c r="K189" s="183">
        <f ca="1">'２個別表'!$AI189</f>
        <v>0</v>
      </c>
      <c r="L189" s="183" t="str">
        <f ca="1">IF('２個別表'!$AJ189=1,1,"")</f>
        <v/>
      </c>
      <c r="M189" s="183" t="str">
        <f ca="1">IF('２個別表'!$AJ189="","",IF('２個別表'!$AJ189=1,IF(OR('２個別表'!$AK189=1,'２個別表'!$AL189=1),"〇","×")))</f>
        <v/>
      </c>
      <c r="N189" s="180" t="str">
        <f ca="1">'２個別表'!AR189</f>
        <v/>
      </c>
      <c r="O189" s="196" t="str">
        <f ca="1">IF(1&lt;='２個別表'!$F189,IF(AND(1&lt;='２個別表'!$AM189,'２個別表'!$AM189&lt;=3),1,0),"")</f>
        <v/>
      </c>
      <c r="P189" s="207">
        <f ca="1">IF($O189=1,IF(AND('２個別表'!$BD189&lt;&gt;"",AND('２個別表'!$BG189&lt;&gt;1,'２個別表'!$BH189)),0,1),0)</f>
        <v>0</v>
      </c>
      <c r="Q189" s="196">
        <f ca="1">IF('２個別表'!$BD189&lt;&gt;"",1,0)</f>
        <v>0</v>
      </c>
      <c r="R189" s="196" t="str">
        <f ca="1">IF($Q189=1,IF('２個別表'!$BG189=1,1,0),"")</f>
        <v/>
      </c>
      <c r="S189" s="196" t="str">
        <f ca="1">IF($R189=1,IF('２個別表'!$BH189&lt;&gt;"","〇","×"),"")</f>
        <v/>
      </c>
      <c r="T189" s="196" t="str">
        <f t="shared" ca="1" si="2"/>
        <v/>
      </c>
      <c r="U189" s="340">
        <f ca="1">IF('２個別表'!$BF189&gt;0,'２個別表'!$BF189,0)</f>
        <v>0</v>
      </c>
      <c r="V189" s="196">
        <f ca="1">IF('２個別表'!$BH189&lt;&gt;"",1,0)</f>
        <v>0</v>
      </c>
      <c r="W189" s="182">
        <f ca="1">IF(AND($Q189=1,$V189=1),'２個別表'!$CD189,0)</f>
        <v>0</v>
      </c>
      <c r="X189" s="195">
        <f t="shared" ca="1" si="34"/>
        <v>0</v>
      </c>
      <c r="Y189" s="196" t="str">
        <f ca="1">IF(1&lt;='２個別表'!$F189,'２個別表'!$BT189,"")</f>
        <v/>
      </c>
      <c r="Z189" s="196">
        <f ca="1">IF(1&lt;='２個別表'!$F189,'２個別表'!$CE189,0)</f>
        <v>0</v>
      </c>
      <c r="AA189" s="196">
        <f ca="1">IF(OR(0&lt;'２個別表'!$BX189,0&lt;SUM('２個別表'!$CA189:$CB189)),1,0)</f>
        <v>1</v>
      </c>
      <c r="AB189" s="183">
        <f ca="1">IF(1&lt;='２個別表'!$F189,'２個別表'!$BV189,0)</f>
        <v>0</v>
      </c>
      <c r="AC189" s="183" t="str">
        <f ca="1">IF('２個別表'!$BV189&gt;0,IF(AND('２個別表'!$BT189=1,'２個別表'!$CE189="控除不可"),'２個別表'!$BV189,IF(AND('２個別表'!$BT189=1,'２個別表'!$CE189="80%控除対象"),ROUNDUP('２個別表'!$BV189*102/110,0),IF(AND('２個別表'!$BT189=1,'２個別表'!$CE189="全額控除"),ROUNDUP('２個別表'!$BV189*100/110,0),IF(OR('２個別表'!$BT189=2,'２個別表'!$BT189=3),'２個別表'!$BV189,'２個別表'!$BV189)))),"")</f>
        <v/>
      </c>
      <c r="AD189" s="197" t="str">
        <f ca="1">IF('２個別表'!$U189=1,3,IF(AND('２個別表'!$U189=2,AND(19&lt;='２個別表'!$AM189,'２個別表'!$AM189&lt;=23)),2,IF(AND('２個別表'!$U189=2,OR(AND(1&lt;='２個別表'!$AM189,'２個別表'!$AM189&lt;=18),AND(24&lt;='２個別表'!$AM189,'２個別表'!$AM189&lt;=25))),1,"判定不能")))</f>
        <v>判定不能</v>
      </c>
      <c r="AE189" s="206">
        <f t="shared" ca="1" si="4"/>
        <v>0</v>
      </c>
      <c r="AF189" s="180" t="str">
        <f t="shared" ca="1" si="5"/>
        <v/>
      </c>
      <c r="AG189" s="183" t="str">
        <f ca="1">IF(AND($AD189=1,$U189&gt;0,$V189=1),ROUNDDOWN($AC189*1/2-'２個別表'!$CD189*1/2,0),"")</f>
        <v/>
      </c>
      <c r="AH189" s="183" t="str">
        <f t="shared" ca="1" si="35"/>
        <v/>
      </c>
      <c r="AI189" s="208" t="str">
        <f ca="1">IF(AND($AD189=1,$Q189=1),IF($AB189&gt;0,'２個別表'!$BV189-'２個別表'!$BX189-'２個別表'!$CD189-'２個別表'!$CA189-'２個別表'!$CB189-'２個別表'!$CC189,0),"")</f>
        <v/>
      </c>
      <c r="AJ189" s="198">
        <f t="shared" ca="1" si="7"/>
        <v>0</v>
      </c>
      <c r="AK189" s="194" t="str">
        <f ca="1">IF($AD189=1,IF('２個別表'!$AO189=1,1,IF('２個別表'!AO189="","",)),"")</f>
        <v/>
      </c>
      <c r="AL189" s="183" t="str">
        <f ca="1">IF($AJ189=1,IF($AK189=1,'２個別表'!BS189,""),"")</f>
        <v/>
      </c>
      <c r="AM189" s="180" t="str">
        <f t="shared" ca="1" si="8"/>
        <v/>
      </c>
      <c r="AN189" s="199" t="str">
        <f ca="1">IF($AJ189=1,IF($AK189=1,ROUNDDOWN('２個別表'!$BV189-'２個別表'!$BX189-'２個別表'!$CA189-'２個別表'!$CB189-'２個別表'!$CC189-'２個別表'!$CD189,0),""),"")</f>
        <v/>
      </c>
      <c r="AO189" s="198">
        <f t="shared" ca="1" si="0"/>
        <v>0</v>
      </c>
      <c r="AP189" s="194">
        <f t="shared" ca="1" si="9"/>
        <v>0</v>
      </c>
      <c r="AQ189" s="194">
        <f t="shared" ca="1" si="10"/>
        <v>0</v>
      </c>
      <c r="AR189" s="189">
        <f ca="1">IF('２個別表'!$AA189=1,1,0)</f>
        <v>0</v>
      </c>
      <c r="AS189" s="180" t="str">
        <f t="shared" ca="1" si="11"/>
        <v/>
      </c>
      <c r="AT189" s="180" t="str">
        <f t="shared" ca="1" si="12"/>
        <v/>
      </c>
      <c r="AU189" s="208" t="str">
        <f ca="1">IF($AD189=1,IF($AQ189=1,ROUNDDOWN('２個別表'!$BV189-'２個別表'!$BX189-'２個別表'!$CA189-'２個別表'!$CB189-'２個別表'!$CC189-'２個別表'!$CD189,0),""),"")</f>
        <v/>
      </c>
      <c r="AV189" s="350">
        <f t="shared" ca="1" si="13"/>
        <v>0</v>
      </c>
      <c r="AW189" s="360" t="str">
        <f t="shared" ca="1" si="14"/>
        <v>-</v>
      </c>
      <c r="AX189" s="206">
        <f ca="1">IF($AD189=2,IF('２個別表'!$BQ189=1,1,0),0)</f>
        <v>0</v>
      </c>
      <c r="AY189" s="189" t="str">
        <f t="shared" ca="1" si="15"/>
        <v/>
      </c>
      <c r="AZ189" s="368" t="str">
        <f ca="1">IF(AND($AD189=2,$AX189=1),'２個別表'!$BV189-('２個別表'!$BX189+'２個別表'!$CA189+'２個別表'!$CB189+'２個別表'!$CC189+'２個別表'!$CD189),"")</f>
        <v/>
      </c>
      <c r="BA189" s="206">
        <f ca="1">IF($AD189=2,IF('２個別表'!$BQ189&lt;&gt;1,1,0),0)</f>
        <v>0</v>
      </c>
      <c r="BB189" s="363">
        <f t="shared" ca="1" si="16"/>
        <v>0</v>
      </c>
      <c r="BC189" s="183" t="str">
        <f ca="1">IF(AND($AD189=2,$BA189=1),'２個別表'!$BR189,"")</f>
        <v/>
      </c>
      <c r="BD189" s="183" t="str">
        <f t="shared" ca="1" si="17"/>
        <v/>
      </c>
      <c r="BE189" s="183" t="str">
        <f ca="1">IF(AND($AD189=2,$BA189=1),'２個別表'!$BU189-('２個別表'!$BX189+'２個別表'!$CA189+'２個別表'!$CB189+'２個別表'!$CC189+'２個別表'!$CD189),"")</f>
        <v/>
      </c>
      <c r="BF189" s="183" t="str">
        <f ca="1">IF(AND($AD189=2,$BA189=1),'２個別表'!$CA189+'２個別表'!$CB189,"")</f>
        <v/>
      </c>
      <c r="BG189" s="365" t="str">
        <f ca="1">IF($BB189=1,IF(SUM('２個別表'!$BW189,'２個別表'!$CD189*0.5)&lt;='２個別表'!$BV189*0.5,"〇","×"),"")</f>
        <v/>
      </c>
      <c r="BH189" s="364">
        <f t="shared" ca="1" si="18"/>
        <v>0</v>
      </c>
      <c r="BI189" s="207" t="str">
        <f ca="1">IF($AD189=2,IF($AX189=1,IF('２個別表'!$AM189=23,"〇","×"),IF(OR('２個別表'!$AM189&lt;19,'２個別表'!$AM189&gt;23),"",IF($BH189&lt;='２個別表'!$BR189,"〇","×"))),"-")</f>
        <v>-</v>
      </c>
      <c r="BJ189" s="373" t="str">
        <f t="shared" ca="1" si="19"/>
        <v>-</v>
      </c>
      <c r="BK189" s="206">
        <f t="shared" ca="1" si="20"/>
        <v>0</v>
      </c>
      <c r="BL189" s="207" t="str">
        <f ca="1">IF($AD189=3,IF(1&lt;='２個別表'!$F189,IF('２個別表'!$U189=1,"〇","×"),""),"")</f>
        <v/>
      </c>
      <c r="BM189" s="185" t="str">
        <f ca="1">IF(AD189=3,IF(AND(OR('２個別表'!BD189="附帯施設",AND(1&lt;='２個別表'!AM189,'２個別表'!AM189&lt;=3)),'２個別表'!BK189&lt;&gt;"",'２個別表'!BL189&lt;&gt;""),1,IF(AND(OR('２個別表'!BD189="附帯施設",AND(1&lt;='２個別表'!AM189,'２個別表'!AM189&lt;=3)),OR('２個別表'!BK189="",'２個別表'!BL189="")),"×",0)),"")</f>
        <v/>
      </c>
      <c r="BN189" s="207" t="str">
        <f ca="1">IF($AD189=3,IF('２個別表'!$BV189&gt;=500000,"〇","×"),"")</f>
        <v/>
      </c>
      <c r="BO189" s="180" t="str">
        <f ca="1">IF(AD189=3,'２個別表'!BW189,"")</f>
        <v/>
      </c>
      <c r="BP189" s="180" t="str">
        <f ca="1">IF(AD189=3,IF(COUNTIF('２個別表'!$X$11:'２個別表'!X189,'２個別表'!X189)=1,BO189,SUMIF('２個別表'!$X$11:$X$239,'２個別表'!X189,$BO$11:$BO$239)),"")</f>
        <v/>
      </c>
      <c r="BQ189" s="189" t="str">
        <f t="shared" ca="1" si="36"/>
        <v/>
      </c>
      <c r="BR189" s="183" t="str">
        <f t="shared" ca="1" si="22"/>
        <v/>
      </c>
      <c r="BS189" s="427" t="str">
        <f ca="1">IF($AD189=3,'２個別表'!$BV189-('２個別表'!$BX189+'２個別表'!$CA189+'２個別表'!$CB189+'２個別表'!$CC189+'２個別表'!$CD189),"")</f>
        <v/>
      </c>
      <c r="BT189" s="430">
        <f t="shared" ca="1" si="37"/>
        <v>0</v>
      </c>
      <c r="BU189" s="424" t="str">
        <f t="shared" ca="1" si="23"/>
        <v/>
      </c>
    </row>
    <row r="190" spans="2:73" x14ac:dyDescent="0.15">
      <c r="B190" s="198">
        <f>'２個別表'!O190</f>
        <v>0</v>
      </c>
      <c r="C190" s="183" t="str">
        <f>'２個別表'!$P190</f>
        <v>石川県</v>
      </c>
      <c r="D190" s="183" t="str">
        <f ca="1">'２個別表'!$Q190</f>
        <v/>
      </c>
      <c r="E190" s="183" t="str">
        <f ca="1">'２個別表'!$R190</f>
        <v/>
      </c>
      <c r="F190" s="207" t="str">
        <f ca="1">'２個別表'!$U190</f>
        <v/>
      </c>
      <c r="G190" s="207" t="str">
        <f ca="1">IF($F190=1,IF(SUM(#REF!)=0,"×","〇"),"")</f>
        <v/>
      </c>
      <c r="H190" s="207" t="str">
        <f ca="1">IF('２個別表'!$U190=1,IF('２個別表'!$Y190=1,"〇","×"),IF(AND(2&lt;='２個別表'!$Y190,'２個別表'!$Y190&lt;=5),"〇","×"))</f>
        <v>×</v>
      </c>
      <c r="I190" s="207" t="str">
        <f t="shared" ca="1" si="33"/>
        <v>×</v>
      </c>
      <c r="J190" s="183" t="str">
        <f ca="1">'２個別表'!$X190</f>
        <v/>
      </c>
      <c r="K190" s="183">
        <f ca="1">'２個別表'!$AI190</f>
        <v>0</v>
      </c>
      <c r="L190" s="183" t="str">
        <f ca="1">IF('２個別表'!$AJ190=1,1,"")</f>
        <v/>
      </c>
      <c r="M190" s="183" t="str">
        <f ca="1">IF('２個別表'!$AJ190="","",IF('２個別表'!$AJ190=1,IF(OR('２個別表'!$AK190=1,'２個別表'!$AL190=1),"〇","×")))</f>
        <v/>
      </c>
      <c r="N190" s="180" t="str">
        <f ca="1">'２個別表'!AR190</f>
        <v/>
      </c>
      <c r="O190" s="196" t="str">
        <f ca="1">IF(1&lt;='２個別表'!$F190,IF(AND(1&lt;='２個別表'!$AM190,'２個別表'!$AM190&lt;=3),1,0),"")</f>
        <v/>
      </c>
      <c r="P190" s="207">
        <f ca="1">IF($O190=1,IF(AND('２個別表'!$BD190&lt;&gt;"",AND('２個別表'!$BG190&lt;&gt;1,'２個別表'!$BH190)),0,1),0)</f>
        <v>0</v>
      </c>
      <c r="Q190" s="196">
        <f ca="1">IF('２個別表'!$BD190&lt;&gt;"",1,0)</f>
        <v>0</v>
      </c>
      <c r="R190" s="196" t="str">
        <f ca="1">IF($Q190=1,IF('２個別表'!$BG190=1,1,0),"")</f>
        <v/>
      </c>
      <c r="S190" s="196" t="str">
        <f ca="1">IF($R190=1,IF('２個別表'!$BH190&lt;&gt;"","〇","×"),"")</f>
        <v/>
      </c>
      <c r="T190" s="196" t="str">
        <f t="shared" ca="1" si="2"/>
        <v/>
      </c>
      <c r="U190" s="340">
        <f ca="1">IF('２個別表'!$BF190&gt;0,'２個別表'!$BF190,0)</f>
        <v>0</v>
      </c>
      <c r="V190" s="196">
        <f ca="1">IF('２個別表'!$BH190&lt;&gt;"",1,0)</f>
        <v>0</v>
      </c>
      <c r="W190" s="182">
        <f ca="1">IF(AND($Q190=1,$V190=1),'２個別表'!$CD190,0)</f>
        <v>0</v>
      </c>
      <c r="X190" s="195">
        <f t="shared" ca="1" si="34"/>
        <v>0</v>
      </c>
      <c r="Y190" s="196" t="str">
        <f ca="1">IF(1&lt;='２個別表'!$F190,'２個別表'!$BT190,"")</f>
        <v/>
      </c>
      <c r="Z190" s="196">
        <f ca="1">IF(1&lt;='２個別表'!$F190,'２個別表'!$CE190,0)</f>
        <v>0</v>
      </c>
      <c r="AA190" s="196">
        <f ca="1">IF(OR(0&lt;'２個別表'!$BX190,0&lt;SUM('２個別表'!$CA190:$CB190)),1,0)</f>
        <v>1</v>
      </c>
      <c r="AB190" s="183">
        <f ca="1">IF(1&lt;='２個別表'!$F190,'２個別表'!$BV190,0)</f>
        <v>0</v>
      </c>
      <c r="AC190" s="183" t="str">
        <f ca="1">IF('２個別表'!$BV190&gt;0,IF(AND('２個別表'!$BT190=1,'２個別表'!$CE190="控除不可"),'２個別表'!$BV190,IF(AND('２個別表'!$BT190=1,'２個別表'!$CE190="80%控除対象"),ROUNDUP('２個別表'!$BV190*102/110,0),IF(AND('２個別表'!$BT190=1,'２個別表'!$CE190="全額控除"),ROUNDUP('２個別表'!$BV190*100/110,0),IF(OR('２個別表'!$BT190=2,'２個別表'!$BT190=3),'２個別表'!$BV190,'２個別表'!$BV190)))),"")</f>
        <v/>
      </c>
      <c r="AD190" s="197" t="str">
        <f ca="1">IF('２個別表'!$U190=1,3,IF(AND('２個別表'!$U190=2,AND(19&lt;='２個別表'!$AM190,'２個別表'!$AM190&lt;=23)),2,IF(AND('２個別表'!$U190=2,OR(AND(1&lt;='２個別表'!$AM190,'２個別表'!$AM190&lt;=18),AND(24&lt;='２個別表'!$AM190,'２個別表'!$AM190&lt;=25))),1,"判定不能")))</f>
        <v>判定不能</v>
      </c>
      <c r="AE190" s="206">
        <f t="shared" ca="1" si="4"/>
        <v>0</v>
      </c>
      <c r="AF190" s="180" t="str">
        <f t="shared" ca="1" si="5"/>
        <v/>
      </c>
      <c r="AG190" s="183" t="str">
        <f ca="1">IF(AND($AD190=1,$U190&gt;0,$V190=1),ROUNDDOWN($AC190*1/2-'２個別表'!$CD190*1/2,0),"")</f>
        <v/>
      </c>
      <c r="AH190" s="183" t="str">
        <f t="shared" ca="1" si="35"/>
        <v/>
      </c>
      <c r="AI190" s="208" t="str">
        <f ca="1">IF(AND($AD190=1,$Q190=1),IF($AB190&gt;0,'２個別表'!$BV190-'２個別表'!$BX190-'２個別表'!$CD190-'２個別表'!$CA190-'２個別表'!$CB190-'２個別表'!$CC190,0),"")</f>
        <v/>
      </c>
      <c r="AJ190" s="198">
        <f t="shared" ca="1" si="7"/>
        <v>0</v>
      </c>
      <c r="AK190" s="194" t="str">
        <f ca="1">IF($AD190=1,IF('２個別表'!$AO190=1,1,IF('２個別表'!AO190="","",)),"")</f>
        <v/>
      </c>
      <c r="AL190" s="183" t="str">
        <f ca="1">IF($AJ190=1,IF($AK190=1,'２個別表'!BS190,""),"")</f>
        <v/>
      </c>
      <c r="AM190" s="180" t="str">
        <f t="shared" ca="1" si="8"/>
        <v/>
      </c>
      <c r="AN190" s="199" t="str">
        <f ca="1">IF($AJ190=1,IF($AK190=1,ROUNDDOWN('２個別表'!$BV190-'２個別表'!$BX190-'２個別表'!$CA190-'２個別表'!$CB190-'２個別表'!$CC190-'２個別表'!$CD190,0),""),"")</f>
        <v/>
      </c>
      <c r="AO190" s="198">
        <f t="shared" ca="1" si="0"/>
        <v>0</v>
      </c>
      <c r="AP190" s="194">
        <f t="shared" ca="1" si="9"/>
        <v>0</v>
      </c>
      <c r="AQ190" s="194">
        <f t="shared" ca="1" si="10"/>
        <v>0</v>
      </c>
      <c r="AR190" s="189">
        <f ca="1">IF('２個別表'!$AA190=1,1,0)</f>
        <v>0</v>
      </c>
      <c r="AS190" s="180" t="str">
        <f t="shared" ca="1" si="11"/>
        <v/>
      </c>
      <c r="AT190" s="180" t="str">
        <f t="shared" ca="1" si="12"/>
        <v/>
      </c>
      <c r="AU190" s="208" t="str">
        <f ca="1">IF($AD190=1,IF($AQ190=1,ROUNDDOWN('２個別表'!$BV190-'２個別表'!$BX190-'２個別表'!$CA190-'２個別表'!$CB190-'２個別表'!$CC190-'２個別表'!$CD190,0),""),"")</f>
        <v/>
      </c>
      <c r="AV190" s="350">
        <f t="shared" ca="1" si="13"/>
        <v>0</v>
      </c>
      <c r="AW190" s="360" t="str">
        <f t="shared" ca="1" si="14"/>
        <v>-</v>
      </c>
      <c r="AX190" s="206">
        <f ca="1">IF($AD190=2,IF('２個別表'!$BQ190=1,1,0),0)</f>
        <v>0</v>
      </c>
      <c r="AY190" s="189" t="str">
        <f t="shared" ca="1" si="15"/>
        <v/>
      </c>
      <c r="AZ190" s="368" t="str">
        <f ca="1">IF(AND($AD190=2,$AX190=1),'２個別表'!$BV190-('２個別表'!$BX190+'２個別表'!$CA190+'２個別表'!$CB190+'２個別表'!$CC190+'２個別表'!$CD190),"")</f>
        <v/>
      </c>
      <c r="BA190" s="206">
        <f ca="1">IF($AD190=2,IF('２個別表'!$BQ190&lt;&gt;1,1,0),0)</f>
        <v>0</v>
      </c>
      <c r="BB190" s="363">
        <f t="shared" ca="1" si="16"/>
        <v>0</v>
      </c>
      <c r="BC190" s="183" t="str">
        <f ca="1">IF(AND($AD190=2,$BA190=1),'２個別表'!$BR190,"")</f>
        <v/>
      </c>
      <c r="BD190" s="183" t="str">
        <f t="shared" ca="1" si="17"/>
        <v/>
      </c>
      <c r="BE190" s="183" t="str">
        <f ca="1">IF(AND($AD190=2,$BA190=1),'２個別表'!$BU190-('２個別表'!$BX190+'２個別表'!$CA190+'２個別表'!$CB190+'２個別表'!$CC190+'２個別表'!$CD190),"")</f>
        <v/>
      </c>
      <c r="BF190" s="183" t="str">
        <f ca="1">IF(AND($AD190=2,$BA190=1),'２個別表'!$CA190+'２個別表'!$CB190,"")</f>
        <v/>
      </c>
      <c r="BG190" s="365" t="str">
        <f ca="1">IF($BB190=1,IF(SUM('２個別表'!$BW190,'２個別表'!$CD190*0.5)&lt;='２個別表'!$BV190*0.5,"〇","×"),"")</f>
        <v/>
      </c>
      <c r="BH190" s="364">
        <f t="shared" ca="1" si="18"/>
        <v>0</v>
      </c>
      <c r="BI190" s="207" t="str">
        <f ca="1">IF($AD190=2,IF($AX190=1,IF('２個別表'!$AM190=23,"〇","×"),IF(OR('２個別表'!$AM190&lt;19,'２個別表'!$AM190&gt;23),"",IF($BH190&lt;='２個別表'!$BR190,"〇","×"))),"-")</f>
        <v>-</v>
      </c>
      <c r="BJ190" s="373" t="str">
        <f t="shared" ca="1" si="19"/>
        <v>-</v>
      </c>
      <c r="BK190" s="206">
        <f t="shared" ca="1" si="20"/>
        <v>0</v>
      </c>
      <c r="BL190" s="207" t="str">
        <f ca="1">IF($AD190=3,IF(1&lt;='２個別表'!$F190,IF('２個別表'!$U190=1,"〇","×"),""),"")</f>
        <v/>
      </c>
      <c r="BM190" s="185" t="str">
        <f ca="1">IF(AD190=3,IF(AND(OR('２個別表'!BD190="附帯施設",AND(1&lt;='２個別表'!AM190,'２個別表'!AM190&lt;=3)),'２個別表'!BK190&lt;&gt;"",'２個別表'!BL190&lt;&gt;""),1,IF(AND(OR('２個別表'!BD190="附帯施設",AND(1&lt;='２個別表'!AM190,'２個別表'!AM190&lt;=3)),OR('２個別表'!BK190="",'２個別表'!BL190="")),"×",0)),"")</f>
        <v/>
      </c>
      <c r="BN190" s="207" t="str">
        <f ca="1">IF($AD190=3,IF('２個別表'!$BV190&gt;=500000,"〇","×"),"")</f>
        <v/>
      </c>
      <c r="BO190" s="180" t="str">
        <f ca="1">IF(AD190=3,'２個別表'!BW190,"")</f>
        <v/>
      </c>
      <c r="BP190" s="180" t="str">
        <f ca="1">IF(AD190=3,IF(COUNTIF('２個別表'!$X$11:'２個別表'!X190,'２個別表'!X190)=1,BO190,SUMIF('２個別表'!$X$11:$X$239,'２個別表'!X190,$BO$11:$BO$239)),"")</f>
        <v/>
      </c>
      <c r="BQ190" s="189" t="str">
        <f t="shared" ca="1" si="36"/>
        <v/>
      </c>
      <c r="BR190" s="183" t="str">
        <f t="shared" ca="1" si="22"/>
        <v/>
      </c>
      <c r="BS190" s="427" t="str">
        <f ca="1">IF($AD190=3,'２個別表'!$BV190-('２個別表'!$BX190+'２個別表'!$CA190+'２個別表'!$CB190+'２個別表'!$CC190+'２個別表'!$CD190),"")</f>
        <v/>
      </c>
      <c r="BT190" s="430">
        <f t="shared" ca="1" si="37"/>
        <v>0</v>
      </c>
      <c r="BU190" s="424" t="str">
        <f t="shared" ca="1" si="23"/>
        <v/>
      </c>
    </row>
    <row r="191" spans="2:73" x14ac:dyDescent="0.15">
      <c r="B191" s="198">
        <f>'２個別表'!O191</f>
        <v>0</v>
      </c>
      <c r="C191" s="183" t="str">
        <f>'２個別表'!$P191</f>
        <v>石川県</v>
      </c>
      <c r="D191" s="183" t="str">
        <f ca="1">'２個別表'!$Q191</f>
        <v/>
      </c>
      <c r="E191" s="183" t="str">
        <f ca="1">'２個別表'!$R191</f>
        <v/>
      </c>
      <c r="F191" s="207" t="str">
        <f ca="1">'２個別表'!$U191</f>
        <v/>
      </c>
      <c r="G191" s="207" t="str">
        <f ca="1">IF($F191=1,IF(SUM(#REF!)=0,"×","〇"),"")</f>
        <v/>
      </c>
      <c r="H191" s="207" t="str">
        <f ca="1">IF('２個別表'!$U191=1,IF('２個別表'!$Y191=1,"〇","×"),IF(AND(2&lt;='２個別表'!$Y191,'２個別表'!$Y191&lt;=5),"〇","×"))</f>
        <v>×</v>
      </c>
      <c r="I191" s="207" t="str">
        <f t="shared" ca="1" si="33"/>
        <v>×</v>
      </c>
      <c r="J191" s="183" t="str">
        <f ca="1">'２個別表'!$X191</f>
        <v/>
      </c>
      <c r="K191" s="183">
        <f ca="1">'２個別表'!$AI191</f>
        <v>0</v>
      </c>
      <c r="L191" s="183" t="str">
        <f ca="1">IF('２個別表'!$AJ191=1,1,"")</f>
        <v/>
      </c>
      <c r="M191" s="183" t="str">
        <f ca="1">IF('２個別表'!$AJ191="","",IF('２個別表'!$AJ191=1,IF(OR('２個別表'!$AK191=1,'２個別表'!$AL191=1),"〇","×")))</f>
        <v/>
      </c>
      <c r="N191" s="180" t="str">
        <f ca="1">'２個別表'!AR191</f>
        <v/>
      </c>
      <c r="O191" s="196" t="str">
        <f ca="1">IF(1&lt;='２個別表'!$F191,IF(AND(1&lt;='２個別表'!$AM191,'２個別表'!$AM191&lt;=3),1,0),"")</f>
        <v/>
      </c>
      <c r="P191" s="207">
        <f ca="1">IF($O191=1,IF(AND('２個別表'!$BD191&lt;&gt;"",AND('２個別表'!$BG191&lt;&gt;1,'２個別表'!$BH191)),0,1),0)</f>
        <v>0</v>
      </c>
      <c r="Q191" s="196">
        <f ca="1">IF('２個別表'!$BD191&lt;&gt;"",1,0)</f>
        <v>0</v>
      </c>
      <c r="R191" s="196" t="str">
        <f ca="1">IF($Q191=1,IF('２個別表'!$BG191=1,1,0),"")</f>
        <v/>
      </c>
      <c r="S191" s="196" t="str">
        <f ca="1">IF($R191=1,IF('２個別表'!$BH191&lt;&gt;"","〇","×"),"")</f>
        <v/>
      </c>
      <c r="T191" s="196" t="str">
        <f t="shared" ca="1" si="2"/>
        <v/>
      </c>
      <c r="U191" s="340">
        <f ca="1">IF('２個別表'!$BF191&gt;0,'２個別表'!$BF191,0)</f>
        <v>0</v>
      </c>
      <c r="V191" s="196">
        <f ca="1">IF('２個別表'!$BH191&lt;&gt;"",1,0)</f>
        <v>0</v>
      </c>
      <c r="W191" s="182">
        <f ca="1">IF(AND($Q191=1,$V191=1),'２個別表'!$CD191,0)</f>
        <v>0</v>
      </c>
      <c r="X191" s="195">
        <f t="shared" ca="1" si="34"/>
        <v>0</v>
      </c>
      <c r="Y191" s="196" t="str">
        <f ca="1">IF(1&lt;='２個別表'!$F191,'２個別表'!$BT191,"")</f>
        <v/>
      </c>
      <c r="Z191" s="196">
        <f ca="1">IF(1&lt;='２個別表'!$F191,'２個別表'!$CE191,0)</f>
        <v>0</v>
      </c>
      <c r="AA191" s="196">
        <f ca="1">IF(OR(0&lt;'２個別表'!$BX191,0&lt;SUM('２個別表'!$CA191:$CB191)),1,0)</f>
        <v>1</v>
      </c>
      <c r="AB191" s="183">
        <f ca="1">IF(1&lt;='２個別表'!$F191,'２個別表'!$BV191,0)</f>
        <v>0</v>
      </c>
      <c r="AC191" s="183" t="str">
        <f ca="1">IF('２個別表'!$BV191&gt;0,IF(AND('２個別表'!$BT191=1,'２個別表'!$CE191="控除不可"),'２個別表'!$BV191,IF(AND('２個別表'!$BT191=1,'２個別表'!$CE191="80%控除対象"),ROUNDUP('２個別表'!$BV191*102/110,0),IF(AND('２個別表'!$BT191=1,'２個別表'!$CE191="全額控除"),ROUNDUP('２個別表'!$BV191*100/110,0),IF(OR('２個別表'!$BT191=2,'２個別表'!$BT191=3),'２個別表'!$BV191,'２個別表'!$BV191)))),"")</f>
        <v/>
      </c>
      <c r="AD191" s="197" t="str">
        <f ca="1">IF('２個別表'!$U191=1,3,IF(AND('２個別表'!$U191=2,AND(19&lt;='２個別表'!$AM191,'２個別表'!$AM191&lt;=23)),2,IF(AND('２個別表'!$U191=2,OR(AND(1&lt;='２個別表'!$AM191,'２個別表'!$AM191&lt;=18),AND(24&lt;='２個別表'!$AM191,'２個別表'!$AM191&lt;=25))),1,"判定不能")))</f>
        <v>判定不能</v>
      </c>
      <c r="AE191" s="206">
        <f t="shared" ca="1" si="4"/>
        <v>0</v>
      </c>
      <c r="AF191" s="180" t="str">
        <f t="shared" ca="1" si="5"/>
        <v/>
      </c>
      <c r="AG191" s="183" t="str">
        <f ca="1">IF(AND($AD191=1,$U191&gt;0,$V191=1),ROUNDDOWN($AC191*1/2-'２個別表'!$CD191*1/2,0),"")</f>
        <v/>
      </c>
      <c r="AH191" s="183" t="str">
        <f t="shared" ca="1" si="35"/>
        <v/>
      </c>
      <c r="AI191" s="208" t="str">
        <f ca="1">IF(AND($AD191=1,$Q191=1),IF($AB191&gt;0,'２個別表'!$BV191-'２個別表'!$BX191-'２個別表'!$CD191-'２個別表'!$CA191-'２個別表'!$CB191-'２個別表'!$CC191,0),"")</f>
        <v/>
      </c>
      <c r="AJ191" s="198">
        <f t="shared" ca="1" si="7"/>
        <v>0</v>
      </c>
      <c r="AK191" s="194" t="str">
        <f ca="1">IF($AD191=1,IF('２個別表'!$AO191=1,1,IF('２個別表'!AO191="","",)),"")</f>
        <v/>
      </c>
      <c r="AL191" s="183" t="str">
        <f ca="1">IF($AJ191=1,IF($AK191=1,'２個別表'!BS191,""),"")</f>
        <v/>
      </c>
      <c r="AM191" s="180" t="str">
        <f t="shared" ca="1" si="8"/>
        <v/>
      </c>
      <c r="AN191" s="199" t="str">
        <f ca="1">IF($AJ191=1,IF($AK191=1,ROUNDDOWN('２個別表'!$BV191-'２個別表'!$BX191-'２個別表'!$CA191-'２個別表'!$CB191-'２個別表'!$CC191-'２個別表'!$CD191,0),""),"")</f>
        <v/>
      </c>
      <c r="AO191" s="198">
        <f t="shared" ca="1" si="0"/>
        <v>0</v>
      </c>
      <c r="AP191" s="194">
        <f t="shared" ca="1" si="9"/>
        <v>0</v>
      </c>
      <c r="AQ191" s="194">
        <f t="shared" ca="1" si="10"/>
        <v>0</v>
      </c>
      <c r="AR191" s="189">
        <f ca="1">IF('２個別表'!$AA191=1,1,0)</f>
        <v>0</v>
      </c>
      <c r="AS191" s="180" t="str">
        <f t="shared" ca="1" si="11"/>
        <v/>
      </c>
      <c r="AT191" s="180" t="str">
        <f t="shared" ca="1" si="12"/>
        <v/>
      </c>
      <c r="AU191" s="208" t="str">
        <f ca="1">IF($AD191=1,IF($AQ191=1,ROUNDDOWN('２個別表'!$BV191-'２個別表'!$BX191-'２個別表'!$CA191-'２個別表'!$CB191-'２個別表'!$CC191-'２個別表'!$CD191,0),""),"")</f>
        <v/>
      </c>
      <c r="AV191" s="350">
        <f t="shared" ca="1" si="13"/>
        <v>0</v>
      </c>
      <c r="AW191" s="360" t="str">
        <f t="shared" ca="1" si="14"/>
        <v>-</v>
      </c>
      <c r="AX191" s="206">
        <f ca="1">IF($AD191=2,IF('２個別表'!$BQ191=1,1,0),0)</f>
        <v>0</v>
      </c>
      <c r="AY191" s="189" t="str">
        <f t="shared" ca="1" si="15"/>
        <v/>
      </c>
      <c r="AZ191" s="368" t="str">
        <f ca="1">IF(AND($AD191=2,$AX191=1),'２個別表'!$BV191-('２個別表'!$BX191+'２個別表'!$CA191+'２個別表'!$CB191+'２個別表'!$CC191+'２個別表'!$CD191),"")</f>
        <v/>
      </c>
      <c r="BA191" s="206">
        <f ca="1">IF($AD191=2,IF('２個別表'!$BQ191&lt;&gt;1,1,0),0)</f>
        <v>0</v>
      </c>
      <c r="BB191" s="363">
        <f t="shared" ca="1" si="16"/>
        <v>0</v>
      </c>
      <c r="BC191" s="183" t="str">
        <f ca="1">IF(AND($AD191=2,$BA191=1),'２個別表'!$BR191,"")</f>
        <v/>
      </c>
      <c r="BD191" s="183" t="str">
        <f t="shared" ca="1" si="17"/>
        <v/>
      </c>
      <c r="BE191" s="183" t="str">
        <f ca="1">IF(AND($AD191=2,$BA191=1),'２個別表'!$BU191-('２個別表'!$BX191+'２個別表'!$CA191+'２個別表'!$CB191+'２個別表'!$CC191+'２個別表'!$CD191),"")</f>
        <v/>
      </c>
      <c r="BF191" s="183" t="str">
        <f ca="1">IF(AND($AD191=2,$BA191=1),'２個別表'!$CA191+'２個別表'!$CB191,"")</f>
        <v/>
      </c>
      <c r="BG191" s="365" t="str">
        <f ca="1">IF($BB191=1,IF(SUM('２個別表'!$BW191,'２個別表'!$CD191*0.5)&lt;='２個別表'!$BV191*0.5,"〇","×"),"")</f>
        <v/>
      </c>
      <c r="BH191" s="364">
        <f t="shared" ca="1" si="18"/>
        <v>0</v>
      </c>
      <c r="BI191" s="207" t="str">
        <f ca="1">IF($AD191=2,IF($AX191=1,IF('２個別表'!$AM191=23,"〇","×"),IF(OR('２個別表'!$AM191&lt;19,'２個別表'!$AM191&gt;23),"",IF($BH191&lt;='２個別表'!$BR191,"〇","×"))),"-")</f>
        <v>-</v>
      </c>
      <c r="BJ191" s="373" t="str">
        <f t="shared" ca="1" si="19"/>
        <v>-</v>
      </c>
      <c r="BK191" s="206">
        <f t="shared" ca="1" si="20"/>
        <v>0</v>
      </c>
      <c r="BL191" s="207" t="str">
        <f ca="1">IF($AD191=3,IF(1&lt;='２個別表'!$F191,IF('２個別表'!$U191=1,"〇","×"),""),"")</f>
        <v/>
      </c>
      <c r="BM191" s="185" t="str">
        <f ca="1">IF(AD191=3,IF(AND(OR('２個別表'!BD191="附帯施設",AND(1&lt;='２個別表'!AM191,'２個別表'!AM191&lt;=3)),'２個別表'!BK191&lt;&gt;"",'２個別表'!BL191&lt;&gt;""),1,IF(AND(OR('２個別表'!BD191="附帯施設",AND(1&lt;='２個別表'!AM191,'２個別表'!AM191&lt;=3)),OR('２個別表'!BK191="",'２個別表'!BL191="")),"×",0)),"")</f>
        <v/>
      </c>
      <c r="BN191" s="207" t="str">
        <f ca="1">IF($AD191=3,IF('２個別表'!$BV191&gt;=500000,"〇","×"),"")</f>
        <v/>
      </c>
      <c r="BO191" s="180" t="str">
        <f ca="1">IF(AD191=3,'２個別表'!BW191,"")</f>
        <v/>
      </c>
      <c r="BP191" s="180" t="str">
        <f ca="1">IF(AD191=3,IF(COUNTIF('２個別表'!$X$11:'２個別表'!X191,'２個別表'!X191)=1,BO191,SUMIF('２個別表'!$X$11:$X$239,'２個別表'!X191,$BO$11:$BO$239)),"")</f>
        <v/>
      </c>
      <c r="BQ191" s="189" t="str">
        <f t="shared" ca="1" si="36"/>
        <v/>
      </c>
      <c r="BR191" s="183" t="str">
        <f t="shared" ca="1" si="22"/>
        <v/>
      </c>
      <c r="BS191" s="427" t="str">
        <f ca="1">IF($AD191=3,'２個別表'!$BV191-('２個別表'!$BX191+'２個別表'!$CA191+'２個別表'!$CB191+'２個別表'!$CC191+'２個別表'!$CD191),"")</f>
        <v/>
      </c>
      <c r="BT191" s="430">
        <f t="shared" ca="1" si="37"/>
        <v>0</v>
      </c>
      <c r="BU191" s="424" t="str">
        <f t="shared" ca="1" si="23"/>
        <v/>
      </c>
    </row>
    <row r="192" spans="2:73" x14ac:dyDescent="0.15">
      <c r="B192" s="198">
        <f>'２個別表'!O192</f>
        <v>0</v>
      </c>
      <c r="C192" s="183" t="str">
        <f>'２個別表'!$P192</f>
        <v>石川県</v>
      </c>
      <c r="D192" s="183" t="str">
        <f ca="1">'２個別表'!$Q192</f>
        <v/>
      </c>
      <c r="E192" s="183" t="str">
        <f ca="1">'２個別表'!$R192</f>
        <v/>
      </c>
      <c r="F192" s="207" t="str">
        <f ca="1">'２個別表'!$U192</f>
        <v/>
      </c>
      <c r="G192" s="207" t="str">
        <f ca="1">IF($F192=1,IF(SUM(#REF!)=0,"×","〇"),"")</f>
        <v/>
      </c>
      <c r="H192" s="207" t="str">
        <f ca="1">IF('２個別表'!$U192=1,IF('２個別表'!$Y192=1,"〇","×"),IF(AND(2&lt;='２個別表'!$Y192,'２個別表'!$Y192&lt;=5),"〇","×"))</f>
        <v>×</v>
      </c>
      <c r="I192" s="207" t="str">
        <f t="shared" ca="1" si="33"/>
        <v>×</v>
      </c>
      <c r="J192" s="183" t="str">
        <f ca="1">'２個別表'!$X192</f>
        <v/>
      </c>
      <c r="K192" s="183">
        <f ca="1">'２個別表'!$AI192</f>
        <v>0</v>
      </c>
      <c r="L192" s="183" t="str">
        <f ca="1">IF('２個別表'!$AJ192=1,1,"")</f>
        <v/>
      </c>
      <c r="M192" s="183" t="str">
        <f ca="1">IF('２個別表'!$AJ192="","",IF('２個別表'!$AJ192=1,IF(OR('２個別表'!$AK192=1,'２個別表'!$AL192=1),"〇","×")))</f>
        <v/>
      </c>
      <c r="N192" s="180" t="str">
        <f ca="1">'２個別表'!AR192</f>
        <v/>
      </c>
      <c r="O192" s="196" t="str">
        <f ca="1">IF(1&lt;='２個別表'!$F192,IF(AND(1&lt;='２個別表'!$AM192,'２個別表'!$AM192&lt;=3),1,0),"")</f>
        <v/>
      </c>
      <c r="P192" s="207">
        <f ca="1">IF($O192=1,IF(AND('２個別表'!$BD192&lt;&gt;"",AND('２個別表'!$BG192&lt;&gt;1,'２個別表'!$BH192)),0,1),0)</f>
        <v>0</v>
      </c>
      <c r="Q192" s="196">
        <f ca="1">IF('２個別表'!$BD192&lt;&gt;"",1,0)</f>
        <v>0</v>
      </c>
      <c r="R192" s="196" t="str">
        <f ca="1">IF($Q192=1,IF('２個別表'!$BG192=1,1,0),"")</f>
        <v/>
      </c>
      <c r="S192" s="196" t="str">
        <f ca="1">IF($R192=1,IF('２個別表'!$BH192&lt;&gt;"","〇","×"),"")</f>
        <v/>
      </c>
      <c r="T192" s="196" t="str">
        <f t="shared" ca="1" si="2"/>
        <v/>
      </c>
      <c r="U192" s="340">
        <f ca="1">IF('２個別表'!$BF192&gt;0,'２個別表'!$BF192,0)</f>
        <v>0</v>
      </c>
      <c r="V192" s="196">
        <f ca="1">IF('２個別表'!$BH192&lt;&gt;"",1,0)</f>
        <v>0</v>
      </c>
      <c r="W192" s="182">
        <f ca="1">IF(AND($Q192=1,$V192=1),'２個別表'!$CD192,0)</f>
        <v>0</v>
      </c>
      <c r="X192" s="195">
        <f t="shared" ca="1" si="34"/>
        <v>0</v>
      </c>
      <c r="Y192" s="196" t="str">
        <f ca="1">IF(1&lt;='２個別表'!$F192,'２個別表'!$BT192,"")</f>
        <v/>
      </c>
      <c r="Z192" s="196">
        <f ca="1">IF(1&lt;='２個別表'!$F192,'２個別表'!$CE192,0)</f>
        <v>0</v>
      </c>
      <c r="AA192" s="196">
        <f ca="1">IF(OR(0&lt;'２個別表'!$BX192,0&lt;SUM('２個別表'!$CA192:$CB192)),1,0)</f>
        <v>1</v>
      </c>
      <c r="AB192" s="183">
        <f ca="1">IF(1&lt;='２個別表'!$F192,'２個別表'!$BV192,0)</f>
        <v>0</v>
      </c>
      <c r="AC192" s="183" t="str">
        <f ca="1">IF('２個別表'!$BV192&gt;0,IF(AND('２個別表'!$BT192=1,'２個別表'!$CE192="控除不可"),'２個別表'!$BV192,IF(AND('２個別表'!$BT192=1,'２個別表'!$CE192="80%控除対象"),ROUNDUP('２個別表'!$BV192*102/110,0),IF(AND('２個別表'!$BT192=1,'２個別表'!$CE192="全額控除"),ROUNDUP('２個別表'!$BV192*100/110,0),IF(OR('２個別表'!$BT192=2,'２個別表'!$BT192=3),'２個別表'!$BV192,'２個別表'!$BV192)))),"")</f>
        <v/>
      </c>
      <c r="AD192" s="197" t="str">
        <f ca="1">IF('２個別表'!$U192=1,3,IF(AND('２個別表'!$U192=2,AND(19&lt;='２個別表'!$AM192,'２個別表'!$AM192&lt;=23)),2,IF(AND('２個別表'!$U192=2,OR(AND(1&lt;='２個別表'!$AM192,'２個別表'!$AM192&lt;=18),AND(24&lt;='２個別表'!$AM192,'２個別表'!$AM192&lt;=25))),1,"判定不能")))</f>
        <v>判定不能</v>
      </c>
      <c r="AE192" s="206">
        <f t="shared" ca="1" si="4"/>
        <v>0</v>
      </c>
      <c r="AF192" s="180" t="str">
        <f t="shared" ca="1" si="5"/>
        <v/>
      </c>
      <c r="AG192" s="183" t="str">
        <f ca="1">IF(AND($AD192=1,$U192&gt;0,$V192=1),ROUNDDOWN($AC192*1/2-'２個別表'!$CD192*1/2,0),"")</f>
        <v/>
      </c>
      <c r="AH192" s="183" t="str">
        <f t="shared" ca="1" si="35"/>
        <v/>
      </c>
      <c r="AI192" s="208" t="str">
        <f ca="1">IF(AND($AD192=1,$Q192=1),IF($AB192&gt;0,'２個別表'!$BV192-'２個別表'!$BX192-'２個別表'!$CD192-'２個別表'!$CA192-'２個別表'!$CB192-'２個別表'!$CC192,0),"")</f>
        <v/>
      </c>
      <c r="AJ192" s="198">
        <f t="shared" ca="1" si="7"/>
        <v>0</v>
      </c>
      <c r="AK192" s="194" t="str">
        <f ca="1">IF($AD192=1,IF('２個別表'!$AO192=1,1,IF('２個別表'!AO192="","",)),"")</f>
        <v/>
      </c>
      <c r="AL192" s="183" t="str">
        <f ca="1">IF($AJ192=1,IF($AK192=1,'２個別表'!BS192,""),"")</f>
        <v/>
      </c>
      <c r="AM192" s="180" t="str">
        <f t="shared" ca="1" si="8"/>
        <v/>
      </c>
      <c r="AN192" s="199" t="str">
        <f ca="1">IF($AJ192=1,IF($AK192=1,ROUNDDOWN('２個別表'!$BV192-'２個別表'!$BX192-'２個別表'!$CA192-'２個別表'!$CB192-'２個別表'!$CC192-'２個別表'!$CD192,0),""),"")</f>
        <v/>
      </c>
      <c r="AO192" s="198">
        <f t="shared" ca="1" si="0"/>
        <v>0</v>
      </c>
      <c r="AP192" s="194">
        <f t="shared" ca="1" si="9"/>
        <v>0</v>
      </c>
      <c r="AQ192" s="194">
        <f t="shared" ca="1" si="10"/>
        <v>0</v>
      </c>
      <c r="AR192" s="189">
        <f ca="1">IF('２個別表'!$AA192=1,1,0)</f>
        <v>0</v>
      </c>
      <c r="AS192" s="180" t="str">
        <f t="shared" ca="1" si="11"/>
        <v/>
      </c>
      <c r="AT192" s="180" t="str">
        <f t="shared" ca="1" si="12"/>
        <v/>
      </c>
      <c r="AU192" s="208" t="str">
        <f ca="1">IF($AD192=1,IF($AQ192=1,ROUNDDOWN('２個別表'!$BV192-'２個別表'!$BX192-'２個別表'!$CA192-'２個別表'!$CB192-'２個別表'!$CC192-'２個別表'!$CD192,0),""),"")</f>
        <v/>
      </c>
      <c r="AV192" s="350">
        <f t="shared" ca="1" si="13"/>
        <v>0</v>
      </c>
      <c r="AW192" s="360" t="str">
        <f t="shared" ca="1" si="14"/>
        <v>-</v>
      </c>
      <c r="AX192" s="206">
        <f ca="1">IF($AD192=2,IF('２個別表'!$BQ192=1,1,0),0)</f>
        <v>0</v>
      </c>
      <c r="AY192" s="189" t="str">
        <f t="shared" ca="1" si="15"/>
        <v/>
      </c>
      <c r="AZ192" s="368" t="str">
        <f ca="1">IF(AND($AD192=2,$AX192=1),'２個別表'!$BV192-('２個別表'!$BX192+'２個別表'!$CA192+'２個別表'!$CB192+'２個別表'!$CC192+'２個別表'!$CD192),"")</f>
        <v/>
      </c>
      <c r="BA192" s="206">
        <f ca="1">IF($AD192=2,IF('２個別表'!$BQ192&lt;&gt;1,1,0),0)</f>
        <v>0</v>
      </c>
      <c r="BB192" s="363">
        <f t="shared" ca="1" si="16"/>
        <v>0</v>
      </c>
      <c r="BC192" s="183" t="str">
        <f ca="1">IF(AND($AD192=2,$BA192=1),'２個別表'!$BR192,"")</f>
        <v/>
      </c>
      <c r="BD192" s="183" t="str">
        <f t="shared" ca="1" si="17"/>
        <v/>
      </c>
      <c r="BE192" s="183" t="str">
        <f ca="1">IF(AND($AD192=2,$BA192=1),'２個別表'!$BU192-('２個別表'!$BX192+'２個別表'!$CA192+'２個別表'!$CB192+'２個別表'!$CC192+'２個別表'!$CD192),"")</f>
        <v/>
      </c>
      <c r="BF192" s="183" t="str">
        <f ca="1">IF(AND($AD192=2,$BA192=1),'２個別表'!$CA192+'２個別表'!$CB192,"")</f>
        <v/>
      </c>
      <c r="BG192" s="365" t="str">
        <f ca="1">IF($BB192=1,IF(SUM('２個別表'!$BW192,'２個別表'!$CD192*0.5)&lt;='２個別表'!$BV192*0.5,"〇","×"),"")</f>
        <v/>
      </c>
      <c r="BH192" s="364">
        <f t="shared" ca="1" si="18"/>
        <v>0</v>
      </c>
      <c r="BI192" s="207" t="str">
        <f ca="1">IF($AD192=2,IF($AX192=1,IF('２個別表'!$AM192=23,"〇","×"),IF(OR('２個別表'!$AM192&lt;19,'２個別表'!$AM192&gt;23),"",IF($BH192&lt;='２個別表'!$BR192,"〇","×"))),"-")</f>
        <v>-</v>
      </c>
      <c r="BJ192" s="373" t="str">
        <f t="shared" ca="1" si="19"/>
        <v>-</v>
      </c>
      <c r="BK192" s="206">
        <f t="shared" ca="1" si="20"/>
        <v>0</v>
      </c>
      <c r="BL192" s="207" t="str">
        <f ca="1">IF($AD192=3,IF(1&lt;='２個別表'!$F192,IF('２個別表'!$U192=1,"〇","×"),""),"")</f>
        <v/>
      </c>
      <c r="BM192" s="185" t="str">
        <f ca="1">IF(AD192=3,IF(AND(OR('２個別表'!BD192="附帯施設",AND(1&lt;='２個別表'!AM192,'２個別表'!AM192&lt;=3)),'２個別表'!BK192&lt;&gt;"",'２個別表'!BL192&lt;&gt;""),1,IF(AND(OR('２個別表'!BD192="附帯施設",AND(1&lt;='２個別表'!AM192,'２個別表'!AM192&lt;=3)),OR('２個別表'!BK192="",'２個別表'!BL192="")),"×",0)),"")</f>
        <v/>
      </c>
      <c r="BN192" s="207" t="str">
        <f ca="1">IF($AD192=3,IF('２個別表'!$BV192&gt;=500000,"〇","×"),"")</f>
        <v/>
      </c>
      <c r="BO192" s="180" t="str">
        <f ca="1">IF(AD192=3,'２個別表'!BW192,"")</f>
        <v/>
      </c>
      <c r="BP192" s="180" t="str">
        <f ca="1">IF(AD192=3,IF(COUNTIF('２個別表'!$X$11:'２個別表'!X192,'２個別表'!X192)=1,BO192,SUMIF('２個別表'!$X$11:$X$239,'２個別表'!X192,$BO$11:$BO$239)),"")</f>
        <v/>
      </c>
      <c r="BQ192" s="189" t="str">
        <f t="shared" ca="1" si="36"/>
        <v/>
      </c>
      <c r="BR192" s="183" t="str">
        <f t="shared" ca="1" si="22"/>
        <v/>
      </c>
      <c r="BS192" s="427" t="str">
        <f ca="1">IF($AD192=3,'２個別表'!$BV192-('２個別表'!$BX192+'２個別表'!$CA192+'２個別表'!$CB192+'２個別表'!$CC192+'２個別表'!$CD192),"")</f>
        <v/>
      </c>
      <c r="BT192" s="430">
        <f t="shared" ca="1" si="37"/>
        <v>0</v>
      </c>
      <c r="BU192" s="424" t="str">
        <f t="shared" ca="1" si="23"/>
        <v/>
      </c>
    </row>
    <row r="193" spans="2:73" x14ac:dyDescent="0.15">
      <c r="B193" s="198">
        <f>'２個別表'!O193</f>
        <v>0</v>
      </c>
      <c r="C193" s="183" t="str">
        <f>'２個別表'!$P193</f>
        <v>石川県</v>
      </c>
      <c r="D193" s="183" t="str">
        <f ca="1">'２個別表'!$Q193</f>
        <v/>
      </c>
      <c r="E193" s="183" t="str">
        <f ca="1">'２個別表'!$R193</f>
        <v/>
      </c>
      <c r="F193" s="207" t="str">
        <f ca="1">'２個別表'!$U193</f>
        <v/>
      </c>
      <c r="G193" s="207" t="str">
        <f ca="1">IF($F193=1,IF(SUM(#REF!)=0,"×","〇"),"")</f>
        <v/>
      </c>
      <c r="H193" s="207" t="str">
        <f ca="1">IF('２個別表'!$U193=1,IF('２個別表'!$Y193=1,"〇","×"),IF(AND(2&lt;='２個別表'!$Y193,'２個別表'!$Y193&lt;=5),"〇","×"))</f>
        <v>×</v>
      </c>
      <c r="I193" s="207" t="str">
        <f t="shared" ca="1" si="33"/>
        <v>×</v>
      </c>
      <c r="J193" s="183" t="str">
        <f ca="1">'２個別表'!$X193</f>
        <v/>
      </c>
      <c r="K193" s="183">
        <f ca="1">'２個別表'!$AI193</f>
        <v>0</v>
      </c>
      <c r="L193" s="183" t="str">
        <f ca="1">IF('２個別表'!$AJ193=1,1,"")</f>
        <v/>
      </c>
      <c r="M193" s="183" t="str">
        <f ca="1">IF('２個別表'!$AJ193="","",IF('２個別表'!$AJ193=1,IF(OR('２個別表'!$AK193=1,'２個別表'!$AL193=1),"〇","×")))</f>
        <v/>
      </c>
      <c r="N193" s="180" t="str">
        <f ca="1">'２個別表'!AR193</f>
        <v/>
      </c>
      <c r="O193" s="196" t="str">
        <f ca="1">IF(1&lt;='２個別表'!$F193,IF(AND(1&lt;='２個別表'!$AM193,'２個別表'!$AM193&lt;=3),1,0),"")</f>
        <v/>
      </c>
      <c r="P193" s="207">
        <f ca="1">IF($O193=1,IF(AND('２個別表'!$BD193&lt;&gt;"",AND('２個別表'!$BG193&lt;&gt;1,'２個別表'!$BH193)),0,1),0)</f>
        <v>0</v>
      </c>
      <c r="Q193" s="196">
        <f ca="1">IF('２個別表'!$BD193&lt;&gt;"",1,0)</f>
        <v>0</v>
      </c>
      <c r="R193" s="196" t="str">
        <f ca="1">IF($Q193=1,IF('２個別表'!$BG193=1,1,0),"")</f>
        <v/>
      </c>
      <c r="S193" s="196" t="str">
        <f ca="1">IF($R193=1,IF('２個別表'!$BH193&lt;&gt;"","〇","×"),"")</f>
        <v/>
      </c>
      <c r="T193" s="196" t="str">
        <f t="shared" ca="1" si="2"/>
        <v/>
      </c>
      <c r="U193" s="340">
        <f ca="1">IF('２個別表'!$BF193&gt;0,'２個別表'!$BF193,0)</f>
        <v>0</v>
      </c>
      <c r="V193" s="196">
        <f ca="1">IF('２個別表'!$BH193&lt;&gt;"",1,0)</f>
        <v>0</v>
      </c>
      <c r="W193" s="182">
        <f ca="1">IF(AND($Q193=1,$V193=1),'２個別表'!$CD193,0)</f>
        <v>0</v>
      </c>
      <c r="X193" s="195">
        <f t="shared" ca="1" si="34"/>
        <v>0</v>
      </c>
      <c r="Y193" s="196" t="str">
        <f ca="1">IF(1&lt;='２個別表'!$F193,'２個別表'!$BT193,"")</f>
        <v/>
      </c>
      <c r="Z193" s="196">
        <f ca="1">IF(1&lt;='２個別表'!$F193,'２個別表'!$CE193,0)</f>
        <v>0</v>
      </c>
      <c r="AA193" s="196">
        <f ca="1">IF(OR(0&lt;'２個別表'!$BX193,0&lt;SUM('２個別表'!$CA193:$CB193)),1,0)</f>
        <v>1</v>
      </c>
      <c r="AB193" s="183">
        <f ca="1">IF(1&lt;='２個別表'!$F193,'２個別表'!$BV193,0)</f>
        <v>0</v>
      </c>
      <c r="AC193" s="183" t="str">
        <f ca="1">IF('２個別表'!$BV193&gt;0,IF(AND('２個別表'!$BT193=1,'２個別表'!$CE193="控除不可"),'２個別表'!$BV193,IF(AND('２個別表'!$BT193=1,'２個別表'!$CE193="80%控除対象"),ROUNDUP('２個別表'!$BV193*102/110,0),IF(AND('２個別表'!$BT193=1,'２個別表'!$CE193="全額控除"),ROUNDUP('２個別表'!$BV193*100/110,0),IF(OR('２個別表'!$BT193=2,'２個別表'!$BT193=3),'２個別表'!$BV193,'２個別表'!$BV193)))),"")</f>
        <v/>
      </c>
      <c r="AD193" s="197" t="str">
        <f ca="1">IF('２個別表'!$U193=1,3,IF(AND('２個別表'!$U193=2,AND(19&lt;='２個別表'!$AM193,'２個別表'!$AM193&lt;=23)),2,IF(AND('２個別表'!$U193=2,OR(AND(1&lt;='２個別表'!$AM193,'２個別表'!$AM193&lt;=18),AND(24&lt;='２個別表'!$AM193,'２個別表'!$AM193&lt;=25))),1,"判定不能")))</f>
        <v>判定不能</v>
      </c>
      <c r="AE193" s="206">
        <f t="shared" ca="1" si="4"/>
        <v>0</v>
      </c>
      <c r="AF193" s="180" t="str">
        <f t="shared" ca="1" si="5"/>
        <v/>
      </c>
      <c r="AG193" s="183" t="str">
        <f ca="1">IF(AND($AD193=1,$U193&gt;0,$V193=1),ROUNDDOWN($AC193*1/2-'２個別表'!$CD193*1/2,0),"")</f>
        <v/>
      </c>
      <c r="AH193" s="183" t="str">
        <f t="shared" ca="1" si="35"/>
        <v/>
      </c>
      <c r="AI193" s="208" t="str">
        <f ca="1">IF(AND($AD193=1,$Q193=1),IF($AB193&gt;0,'２個別表'!$BV193-'２個別表'!$BX193-'２個別表'!$CD193-'２個別表'!$CA193-'２個別表'!$CB193-'２個別表'!$CC193,0),"")</f>
        <v/>
      </c>
      <c r="AJ193" s="198">
        <f t="shared" ca="1" si="7"/>
        <v>0</v>
      </c>
      <c r="AK193" s="194" t="str">
        <f ca="1">IF($AD193=1,IF('２個別表'!$AO193=1,1,IF('２個別表'!AO193="","",)),"")</f>
        <v/>
      </c>
      <c r="AL193" s="183" t="str">
        <f ca="1">IF($AJ193=1,IF($AK193=1,'２個別表'!BS193,""),"")</f>
        <v/>
      </c>
      <c r="AM193" s="180" t="str">
        <f t="shared" ca="1" si="8"/>
        <v/>
      </c>
      <c r="AN193" s="199" t="str">
        <f ca="1">IF($AJ193=1,IF($AK193=1,ROUNDDOWN('２個別表'!$BV193-'２個別表'!$BX193-'２個別表'!$CA193-'２個別表'!$CB193-'２個別表'!$CC193-'２個別表'!$CD193,0),""),"")</f>
        <v/>
      </c>
      <c r="AO193" s="198">
        <f t="shared" ca="1" si="0"/>
        <v>0</v>
      </c>
      <c r="AP193" s="194">
        <f t="shared" ca="1" si="9"/>
        <v>0</v>
      </c>
      <c r="AQ193" s="194">
        <f t="shared" ca="1" si="10"/>
        <v>0</v>
      </c>
      <c r="AR193" s="189">
        <f ca="1">IF('２個別表'!$AA193=1,1,0)</f>
        <v>0</v>
      </c>
      <c r="AS193" s="180" t="str">
        <f t="shared" ca="1" si="11"/>
        <v/>
      </c>
      <c r="AT193" s="180" t="str">
        <f t="shared" ca="1" si="12"/>
        <v/>
      </c>
      <c r="AU193" s="208" t="str">
        <f ca="1">IF($AD193=1,IF($AQ193=1,ROUNDDOWN('２個別表'!$BV193-'２個別表'!$BX193-'２個別表'!$CA193-'２個別表'!$CB193-'２個別表'!$CC193-'２個別表'!$CD193,0),""),"")</f>
        <v/>
      </c>
      <c r="AV193" s="350">
        <f t="shared" ca="1" si="13"/>
        <v>0</v>
      </c>
      <c r="AW193" s="360" t="str">
        <f t="shared" ca="1" si="14"/>
        <v>-</v>
      </c>
      <c r="AX193" s="206">
        <f ca="1">IF($AD193=2,IF('２個別表'!$BQ193=1,1,0),0)</f>
        <v>0</v>
      </c>
      <c r="AY193" s="189" t="str">
        <f t="shared" ca="1" si="15"/>
        <v/>
      </c>
      <c r="AZ193" s="368" t="str">
        <f ca="1">IF(AND($AD193=2,$AX193=1),'２個別表'!$BV193-('２個別表'!$BX193+'２個別表'!$CA193+'２個別表'!$CB193+'２個別表'!$CC193+'２個別表'!$CD193),"")</f>
        <v/>
      </c>
      <c r="BA193" s="206">
        <f ca="1">IF($AD193=2,IF('２個別表'!$BQ193&lt;&gt;1,1,0),0)</f>
        <v>0</v>
      </c>
      <c r="BB193" s="363">
        <f t="shared" ca="1" si="16"/>
        <v>0</v>
      </c>
      <c r="BC193" s="183" t="str">
        <f ca="1">IF(AND($AD193=2,$BA193=1),'２個別表'!$BR193,"")</f>
        <v/>
      </c>
      <c r="BD193" s="183" t="str">
        <f t="shared" ca="1" si="17"/>
        <v/>
      </c>
      <c r="BE193" s="183" t="str">
        <f ca="1">IF(AND($AD193=2,$BA193=1),'２個別表'!$BU193-('２個別表'!$BX193+'２個別表'!$CA193+'２個別表'!$CB193+'２個別表'!$CC193+'２個別表'!$CD193),"")</f>
        <v/>
      </c>
      <c r="BF193" s="183" t="str">
        <f ca="1">IF(AND($AD193=2,$BA193=1),'２個別表'!$CA193+'２個別表'!$CB193,"")</f>
        <v/>
      </c>
      <c r="BG193" s="365" t="str">
        <f ca="1">IF($BB193=1,IF(SUM('２個別表'!$BW193,'２個別表'!$CD193*0.5)&lt;='２個別表'!$BV193*0.5,"〇","×"),"")</f>
        <v/>
      </c>
      <c r="BH193" s="364">
        <f t="shared" ca="1" si="18"/>
        <v>0</v>
      </c>
      <c r="BI193" s="207" t="str">
        <f ca="1">IF($AD193=2,IF($AX193=1,IF('２個別表'!$AM193=23,"〇","×"),IF(OR('２個別表'!$AM193&lt;19,'２個別表'!$AM193&gt;23),"",IF($BH193&lt;='２個別表'!$BR193,"〇","×"))),"-")</f>
        <v>-</v>
      </c>
      <c r="BJ193" s="373" t="str">
        <f t="shared" ca="1" si="19"/>
        <v>-</v>
      </c>
      <c r="BK193" s="206">
        <f t="shared" ca="1" si="20"/>
        <v>0</v>
      </c>
      <c r="BL193" s="207" t="str">
        <f ca="1">IF($AD193=3,IF(1&lt;='２個別表'!$F193,IF('２個別表'!$U193=1,"〇","×"),""),"")</f>
        <v/>
      </c>
      <c r="BM193" s="185" t="str">
        <f ca="1">IF(AD193=3,IF(AND(OR('２個別表'!BD193="附帯施設",AND(1&lt;='２個別表'!AM193,'２個別表'!AM193&lt;=3)),'２個別表'!BK193&lt;&gt;"",'２個別表'!BL193&lt;&gt;""),1,IF(AND(OR('２個別表'!BD193="附帯施設",AND(1&lt;='２個別表'!AM193,'２個別表'!AM193&lt;=3)),OR('２個別表'!BK193="",'２個別表'!BL193="")),"×",0)),"")</f>
        <v/>
      </c>
      <c r="BN193" s="207" t="str">
        <f ca="1">IF($AD193=3,IF('２個別表'!$BV193&gt;=500000,"〇","×"),"")</f>
        <v/>
      </c>
      <c r="BO193" s="180" t="str">
        <f ca="1">IF(AD193=3,'２個別表'!BW193,"")</f>
        <v/>
      </c>
      <c r="BP193" s="180" t="str">
        <f ca="1">IF(AD193=3,IF(COUNTIF('２個別表'!$X$11:'２個別表'!X193,'２個別表'!X193)=1,BO193,SUMIF('２個別表'!$X$11:$X$239,'２個別表'!X193,$BO$11:$BO$239)),"")</f>
        <v/>
      </c>
      <c r="BQ193" s="189" t="str">
        <f t="shared" ca="1" si="36"/>
        <v/>
      </c>
      <c r="BR193" s="183" t="str">
        <f t="shared" ca="1" si="22"/>
        <v/>
      </c>
      <c r="BS193" s="427" t="str">
        <f ca="1">IF($AD193=3,'２個別表'!$BV193-('２個別表'!$BX193+'２個別表'!$CA193+'２個別表'!$CB193+'２個別表'!$CC193+'２個別表'!$CD193),"")</f>
        <v/>
      </c>
      <c r="BT193" s="430">
        <f t="shared" ca="1" si="37"/>
        <v>0</v>
      </c>
      <c r="BU193" s="424" t="str">
        <f t="shared" ca="1" si="23"/>
        <v/>
      </c>
    </row>
    <row r="194" spans="2:73" x14ac:dyDescent="0.15">
      <c r="B194" s="198">
        <f>'２個別表'!O194</f>
        <v>0</v>
      </c>
      <c r="C194" s="183" t="str">
        <f>'２個別表'!$P194</f>
        <v>石川県</v>
      </c>
      <c r="D194" s="183" t="str">
        <f ca="1">'２個別表'!$Q194</f>
        <v/>
      </c>
      <c r="E194" s="183" t="str">
        <f ca="1">'２個別表'!$R194</f>
        <v/>
      </c>
      <c r="F194" s="207" t="str">
        <f ca="1">'２個別表'!$U194</f>
        <v/>
      </c>
      <c r="G194" s="207" t="str">
        <f ca="1">IF($F194=1,IF(SUM(#REF!)=0,"×","〇"),"")</f>
        <v/>
      </c>
      <c r="H194" s="207" t="str">
        <f ca="1">IF('２個別表'!$U194=1,IF('２個別表'!$Y194=1,"〇","×"),IF(AND(2&lt;='２個別表'!$Y194,'２個別表'!$Y194&lt;=5),"〇","×"))</f>
        <v>×</v>
      </c>
      <c r="I194" s="207" t="str">
        <f t="shared" ca="1" si="33"/>
        <v>×</v>
      </c>
      <c r="J194" s="183" t="str">
        <f ca="1">'２個別表'!$X194</f>
        <v/>
      </c>
      <c r="K194" s="183">
        <f ca="1">'２個別表'!$AI194</f>
        <v>0</v>
      </c>
      <c r="L194" s="183" t="str">
        <f ca="1">IF('２個別表'!$AJ194=1,1,"")</f>
        <v/>
      </c>
      <c r="M194" s="183" t="str">
        <f ca="1">IF('２個別表'!$AJ194="","",IF('２個別表'!$AJ194=1,IF(OR('２個別表'!$AK194=1,'２個別表'!$AL194=1),"〇","×")))</f>
        <v/>
      </c>
      <c r="N194" s="180" t="str">
        <f ca="1">'２個別表'!AR194</f>
        <v/>
      </c>
      <c r="O194" s="196" t="str">
        <f ca="1">IF(1&lt;='２個別表'!$F194,IF(AND(1&lt;='２個別表'!$AM194,'２個別表'!$AM194&lt;=3),1,0),"")</f>
        <v/>
      </c>
      <c r="P194" s="207">
        <f ca="1">IF($O194=1,IF(AND('２個別表'!$BD194&lt;&gt;"",AND('２個別表'!$BG194&lt;&gt;1,'２個別表'!$BH194)),0,1),0)</f>
        <v>0</v>
      </c>
      <c r="Q194" s="196">
        <f ca="1">IF('２個別表'!$BD194&lt;&gt;"",1,0)</f>
        <v>0</v>
      </c>
      <c r="R194" s="196" t="str">
        <f ca="1">IF($Q194=1,IF('２個別表'!$BG194=1,1,0),"")</f>
        <v/>
      </c>
      <c r="S194" s="196" t="str">
        <f ca="1">IF($R194=1,IF('２個別表'!$BH194&lt;&gt;"","〇","×"),"")</f>
        <v/>
      </c>
      <c r="T194" s="196" t="str">
        <f t="shared" ca="1" si="2"/>
        <v/>
      </c>
      <c r="U194" s="340">
        <f ca="1">IF('２個別表'!$BF194&gt;0,'２個別表'!$BF194,0)</f>
        <v>0</v>
      </c>
      <c r="V194" s="196">
        <f ca="1">IF('２個別表'!$BH194&lt;&gt;"",1,0)</f>
        <v>0</v>
      </c>
      <c r="W194" s="182">
        <f ca="1">IF(AND($Q194=1,$V194=1),'２個別表'!$CD194,0)</f>
        <v>0</v>
      </c>
      <c r="X194" s="195">
        <f t="shared" ca="1" si="34"/>
        <v>0</v>
      </c>
      <c r="Y194" s="196" t="str">
        <f ca="1">IF(1&lt;='２個別表'!$F194,'２個別表'!$BT194,"")</f>
        <v/>
      </c>
      <c r="Z194" s="196">
        <f ca="1">IF(1&lt;='２個別表'!$F194,'２個別表'!$CE194,0)</f>
        <v>0</v>
      </c>
      <c r="AA194" s="196">
        <f ca="1">IF(OR(0&lt;'２個別表'!$BX194,0&lt;SUM('２個別表'!$CA194:$CB194)),1,0)</f>
        <v>1</v>
      </c>
      <c r="AB194" s="183">
        <f ca="1">IF(1&lt;='２個別表'!$F194,'２個別表'!$BV194,0)</f>
        <v>0</v>
      </c>
      <c r="AC194" s="183" t="str">
        <f ca="1">IF('２個別表'!$BV194&gt;0,IF(AND('２個別表'!$BT194=1,'２個別表'!$CE194="控除不可"),'２個別表'!$BV194,IF(AND('２個別表'!$BT194=1,'２個別表'!$CE194="80%控除対象"),ROUNDUP('２個別表'!$BV194*102/110,0),IF(AND('２個別表'!$BT194=1,'２個別表'!$CE194="全額控除"),ROUNDUP('２個別表'!$BV194*100/110,0),IF(OR('２個別表'!$BT194=2,'２個別表'!$BT194=3),'２個別表'!$BV194,'２個別表'!$BV194)))),"")</f>
        <v/>
      </c>
      <c r="AD194" s="197" t="str">
        <f ca="1">IF('２個別表'!$U194=1,3,IF(AND('２個別表'!$U194=2,AND(19&lt;='２個別表'!$AM194,'２個別表'!$AM194&lt;=23)),2,IF(AND('２個別表'!$U194=2,OR(AND(1&lt;='２個別表'!$AM194,'２個別表'!$AM194&lt;=18),AND(24&lt;='２個別表'!$AM194,'２個別表'!$AM194&lt;=25))),1,"判定不能")))</f>
        <v>判定不能</v>
      </c>
      <c r="AE194" s="206">
        <f t="shared" ca="1" si="4"/>
        <v>0</v>
      </c>
      <c r="AF194" s="180" t="str">
        <f t="shared" ca="1" si="5"/>
        <v/>
      </c>
      <c r="AG194" s="183" t="str">
        <f ca="1">IF(AND($AD194=1,$U194&gt;0,$V194=1),ROUNDDOWN($AC194*1/2-'２個別表'!$CD194*1/2,0),"")</f>
        <v/>
      </c>
      <c r="AH194" s="183" t="str">
        <f t="shared" ca="1" si="35"/>
        <v/>
      </c>
      <c r="AI194" s="208" t="str">
        <f ca="1">IF(AND($AD194=1,$Q194=1),IF($AB194&gt;0,'２個別表'!$BV194-'２個別表'!$BX194-'２個別表'!$CD194-'２個別表'!$CA194-'２個別表'!$CB194-'２個別表'!$CC194,0),"")</f>
        <v/>
      </c>
      <c r="AJ194" s="198">
        <f t="shared" ca="1" si="7"/>
        <v>0</v>
      </c>
      <c r="AK194" s="194" t="str">
        <f ca="1">IF($AD194=1,IF('２個別表'!$AO194=1,1,IF('２個別表'!AO194="","",)),"")</f>
        <v/>
      </c>
      <c r="AL194" s="183" t="str">
        <f ca="1">IF($AJ194=1,IF($AK194=1,'２個別表'!BS194,""),"")</f>
        <v/>
      </c>
      <c r="AM194" s="180" t="str">
        <f t="shared" ca="1" si="8"/>
        <v/>
      </c>
      <c r="AN194" s="199" t="str">
        <f ca="1">IF($AJ194=1,IF($AK194=1,ROUNDDOWN('２個別表'!$BV194-'２個別表'!$BX194-'２個別表'!$CA194-'２個別表'!$CB194-'２個別表'!$CC194-'２個別表'!$CD194,0),""),"")</f>
        <v/>
      </c>
      <c r="AO194" s="198">
        <f t="shared" ca="1" si="0"/>
        <v>0</v>
      </c>
      <c r="AP194" s="194">
        <f t="shared" ca="1" si="9"/>
        <v>0</v>
      </c>
      <c r="AQ194" s="194">
        <f t="shared" ca="1" si="10"/>
        <v>0</v>
      </c>
      <c r="AR194" s="189">
        <f ca="1">IF('２個別表'!$AA194=1,1,0)</f>
        <v>0</v>
      </c>
      <c r="AS194" s="180" t="str">
        <f t="shared" ca="1" si="11"/>
        <v/>
      </c>
      <c r="AT194" s="180" t="str">
        <f t="shared" ca="1" si="12"/>
        <v/>
      </c>
      <c r="AU194" s="208" t="str">
        <f ca="1">IF($AD194=1,IF($AQ194=1,ROUNDDOWN('２個別表'!$BV194-'２個別表'!$BX194-'２個別表'!$CA194-'２個別表'!$CB194-'２個別表'!$CC194-'２個別表'!$CD194,0),""),"")</f>
        <v/>
      </c>
      <c r="AV194" s="350">
        <f t="shared" ca="1" si="13"/>
        <v>0</v>
      </c>
      <c r="AW194" s="360" t="str">
        <f t="shared" ca="1" si="14"/>
        <v>-</v>
      </c>
      <c r="AX194" s="206">
        <f ca="1">IF($AD194=2,IF('２個別表'!$BQ194=1,1,0),0)</f>
        <v>0</v>
      </c>
      <c r="AY194" s="189" t="str">
        <f t="shared" ca="1" si="15"/>
        <v/>
      </c>
      <c r="AZ194" s="368" t="str">
        <f ca="1">IF(AND($AD194=2,$AX194=1),'２個別表'!$BV194-('２個別表'!$BX194+'２個別表'!$CA194+'２個別表'!$CB194+'２個別表'!$CC194+'２個別表'!$CD194),"")</f>
        <v/>
      </c>
      <c r="BA194" s="206">
        <f ca="1">IF($AD194=2,IF('２個別表'!$BQ194&lt;&gt;1,1,0),0)</f>
        <v>0</v>
      </c>
      <c r="BB194" s="363">
        <f t="shared" ca="1" si="16"/>
        <v>0</v>
      </c>
      <c r="BC194" s="183" t="str">
        <f ca="1">IF(AND($AD194=2,$BA194=1),'２個別表'!$BR194,"")</f>
        <v/>
      </c>
      <c r="BD194" s="183" t="str">
        <f t="shared" ca="1" si="17"/>
        <v/>
      </c>
      <c r="BE194" s="183" t="str">
        <f ca="1">IF(AND($AD194=2,$BA194=1),'２個別表'!$BU194-('２個別表'!$BX194+'２個別表'!$CA194+'２個別表'!$CB194+'２個別表'!$CC194+'２個別表'!$CD194),"")</f>
        <v/>
      </c>
      <c r="BF194" s="183" t="str">
        <f ca="1">IF(AND($AD194=2,$BA194=1),'２個別表'!$CA194+'２個別表'!$CB194,"")</f>
        <v/>
      </c>
      <c r="BG194" s="365" t="str">
        <f ca="1">IF($BB194=1,IF(SUM('２個別表'!$BW194,'２個別表'!$CD194*0.5)&lt;='２個別表'!$BV194*0.5,"〇","×"),"")</f>
        <v/>
      </c>
      <c r="BH194" s="364">
        <f t="shared" ca="1" si="18"/>
        <v>0</v>
      </c>
      <c r="BI194" s="207" t="str">
        <f ca="1">IF($AD194=2,IF($AX194=1,IF('２個別表'!$AM194=23,"〇","×"),IF(OR('２個別表'!$AM194&lt;19,'２個別表'!$AM194&gt;23),"",IF($BH194&lt;='２個別表'!$BR194,"〇","×"))),"-")</f>
        <v>-</v>
      </c>
      <c r="BJ194" s="373" t="str">
        <f t="shared" ca="1" si="19"/>
        <v>-</v>
      </c>
      <c r="BK194" s="206">
        <f t="shared" ca="1" si="20"/>
        <v>0</v>
      </c>
      <c r="BL194" s="207" t="str">
        <f ca="1">IF($AD194=3,IF(1&lt;='２個別表'!$F194,IF('２個別表'!$U194=1,"〇","×"),""),"")</f>
        <v/>
      </c>
      <c r="BM194" s="185" t="str">
        <f ca="1">IF(AD194=3,IF(AND(OR('２個別表'!BD194="附帯施設",AND(1&lt;='２個別表'!AM194,'２個別表'!AM194&lt;=3)),'２個別表'!BK194&lt;&gt;"",'２個別表'!BL194&lt;&gt;""),1,IF(AND(OR('２個別表'!BD194="附帯施設",AND(1&lt;='２個別表'!AM194,'２個別表'!AM194&lt;=3)),OR('２個別表'!BK194="",'２個別表'!BL194="")),"×",0)),"")</f>
        <v/>
      </c>
      <c r="BN194" s="207" t="str">
        <f ca="1">IF($AD194=3,IF('２個別表'!$BV194&gt;=500000,"〇","×"),"")</f>
        <v/>
      </c>
      <c r="BO194" s="180" t="str">
        <f ca="1">IF(AD194=3,'２個別表'!BW194,"")</f>
        <v/>
      </c>
      <c r="BP194" s="180" t="str">
        <f ca="1">IF(AD194=3,IF(COUNTIF('２個別表'!$X$11:'２個別表'!X194,'２個別表'!X194)=1,BO194,SUMIF('２個別表'!$X$11:$X$239,'２個別表'!X194,$BO$11:$BO$239)),"")</f>
        <v/>
      </c>
      <c r="BQ194" s="189" t="str">
        <f t="shared" ca="1" si="36"/>
        <v/>
      </c>
      <c r="BR194" s="183" t="str">
        <f t="shared" ca="1" si="22"/>
        <v/>
      </c>
      <c r="BS194" s="427" t="str">
        <f ca="1">IF($AD194=3,'２個別表'!$BV194-('２個別表'!$BX194+'２個別表'!$CA194+'２個別表'!$CB194+'２個別表'!$CC194+'２個別表'!$CD194),"")</f>
        <v/>
      </c>
      <c r="BT194" s="430">
        <f t="shared" ca="1" si="37"/>
        <v>0</v>
      </c>
      <c r="BU194" s="424" t="str">
        <f t="shared" ca="1" si="23"/>
        <v/>
      </c>
    </row>
    <row r="195" spans="2:73" x14ac:dyDescent="0.15">
      <c r="B195" s="198">
        <f>'２個別表'!O195</f>
        <v>0</v>
      </c>
      <c r="C195" s="183" t="str">
        <f>'２個別表'!$P195</f>
        <v>石川県</v>
      </c>
      <c r="D195" s="183" t="str">
        <f ca="1">'２個別表'!$Q195</f>
        <v/>
      </c>
      <c r="E195" s="183" t="str">
        <f ca="1">'２個別表'!$R195</f>
        <v/>
      </c>
      <c r="F195" s="207" t="str">
        <f ca="1">'２個別表'!$U195</f>
        <v/>
      </c>
      <c r="G195" s="207" t="str">
        <f ca="1">IF($F195=1,IF(SUM(#REF!)=0,"×","〇"),"")</f>
        <v/>
      </c>
      <c r="H195" s="207" t="str">
        <f ca="1">IF('２個別表'!$U195=1,IF('２個別表'!$Y195=1,"〇","×"),IF(AND(2&lt;='２個別表'!$Y195,'２個別表'!$Y195&lt;=5),"〇","×"))</f>
        <v>×</v>
      </c>
      <c r="I195" s="207" t="str">
        <f t="shared" ca="1" si="33"/>
        <v>×</v>
      </c>
      <c r="J195" s="183" t="str">
        <f ca="1">'２個別表'!$X195</f>
        <v/>
      </c>
      <c r="K195" s="183">
        <f ca="1">'２個別表'!$AI195</f>
        <v>0</v>
      </c>
      <c r="L195" s="183" t="str">
        <f ca="1">IF('２個別表'!$AJ195=1,1,"")</f>
        <v/>
      </c>
      <c r="M195" s="183" t="str">
        <f ca="1">IF('２個別表'!$AJ195="","",IF('２個別表'!$AJ195=1,IF(OR('２個別表'!$AK195=1,'２個別表'!$AL195=1),"〇","×")))</f>
        <v/>
      </c>
      <c r="N195" s="180" t="str">
        <f ca="1">'２個別表'!AR195</f>
        <v/>
      </c>
      <c r="O195" s="196" t="str">
        <f ca="1">IF(1&lt;='２個別表'!$F195,IF(AND(1&lt;='２個別表'!$AM195,'２個別表'!$AM195&lt;=3),1,0),"")</f>
        <v/>
      </c>
      <c r="P195" s="207">
        <f ca="1">IF($O195=1,IF(AND('２個別表'!$BD195&lt;&gt;"",AND('２個別表'!$BG195&lt;&gt;1,'２個別表'!$BH195)),0,1),0)</f>
        <v>0</v>
      </c>
      <c r="Q195" s="196">
        <f ca="1">IF('２個別表'!$BD195&lt;&gt;"",1,0)</f>
        <v>0</v>
      </c>
      <c r="R195" s="196" t="str">
        <f ca="1">IF($Q195=1,IF('２個別表'!$BG195=1,1,0),"")</f>
        <v/>
      </c>
      <c r="S195" s="196" t="str">
        <f ca="1">IF($R195=1,IF('２個別表'!$BH195&lt;&gt;"","〇","×"),"")</f>
        <v/>
      </c>
      <c r="T195" s="196" t="str">
        <f t="shared" ca="1" si="2"/>
        <v/>
      </c>
      <c r="U195" s="340">
        <f ca="1">IF('２個別表'!$BF195&gt;0,'２個別表'!$BF195,0)</f>
        <v>0</v>
      </c>
      <c r="V195" s="196">
        <f ca="1">IF('２個別表'!$BH195&lt;&gt;"",1,0)</f>
        <v>0</v>
      </c>
      <c r="W195" s="182">
        <f ca="1">IF(AND($Q195=1,$V195=1),'２個別表'!$CD195,0)</f>
        <v>0</v>
      </c>
      <c r="X195" s="195">
        <f t="shared" ca="1" si="34"/>
        <v>0</v>
      </c>
      <c r="Y195" s="196" t="str">
        <f ca="1">IF(1&lt;='２個別表'!$F195,'２個別表'!$BT195,"")</f>
        <v/>
      </c>
      <c r="Z195" s="196">
        <f ca="1">IF(1&lt;='２個別表'!$F195,'２個別表'!$CE195,0)</f>
        <v>0</v>
      </c>
      <c r="AA195" s="196">
        <f ca="1">IF(OR(0&lt;'２個別表'!$BX195,0&lt;SUM('２個別表'!$CA195:$CB195)),1,0)</f>
        <v>1</v>
      </c>
      <c r="AB195" s="183">
        <f ca="1">IF(1&lt;='２個別表'!$F195,'２個別表'!$BV195,0)</f>
        <v>0</v>
      </c>
      <c r="AC195" s="183" t="str">
        <f ca="1">IF('２個別表'!$BV195&gt;0,IF(AND('２個別表'!$BT195=1,'２個別表'!$CE195="控除不可"),'２個別表'!$BV195,IF(AND('２個別表'!$BT195=1,'２個別表'!$CE195="80%控除対象"),ROUNDUP('２個別表'!$BV195*102/110,0),IF(AND('２個別表'!$BT195=1,'２個別表'!$CE195="全額控除"),ROUNDUP('２個別表'!$BV195*100/110,0),IF(OR('２個別表'!$BT195=2,'２個別表'!$BT195=3),'２個別表'!$BV195,'２個別表'!$BV195)))),"")</f>
        <v/>
      </c>
      <c r="AD195" s="197" t="str">
        <f ca="1">IF('２個別表'!$U195=1,3,IF(AND('２個別表'!$U195=2,AND(19&lt;='２個別表'!$AM195,'２個別表'!$AM195&lt;=23)),2,IF(AND('２個別表'!$U195=2,OR(AND(1&lt;='２個別表'!$AM195,'２個別表'!$AM195&lt;=18),AND(24&lt;='２個別表'!$AM195,'２個別表'!$AM195&lt;=25))),1,"判定不能")))</f>
        <v>判定不能</v>
      </c>
      <c r="AE195" s="206">
        <f t="shared" ca="1" si="4"/>
        <v>0</v>
      </c>
      <c r="AF195" s="180" t="str">
        <f t="shared" ca="1" si="5"/>
        <v/>
      </c>
      <c r="AG195" s="183" t="str">
        <f ca="1">IF(AND($AD195=1,$U195&gt;0,$V195=1),ROUNDDOWN($AC195*1/2-'２個別表'!$CD195*1/2,0),"")</f>
        <v/>
      </c>
      <c r="AH195" s="183" t="str">
        <f t="shared" ca="1" si="35"/>
        <v/>
      </c>
      <c r="AI195" s="208" t="str">
        <f ca="1">IF(AND($AD195=1,$Q195=1),IF($AB195&gt;0,'２個別表'!$BV195-'２個別表'!$BX195-'２個別表'!$CD195-'２個別表'!$CA195-'２個別表'!$CB195-'２個別表'!$CC195,0),"")</f>
        <v/>
      </c>
      <c r="AJ195" s="198">
        <f t="shared" ca="1" si="7"/>
        <v>0</v>
      </c>
      <c r="AK195" s="194" t="str">
        <f ca="1">IF($AD195=1,IF('２個別表'!$AO195=1,1,IF('２個別表'!AO195="","",)),"")</f>
        <v/>
      </c>
      <c r="AL195" s="183" t="str">
        <f ca="1">IF($AJ195=1,IF($AK195=1,'２個別表'!BS195,""),"")</f>
        <v/>
      </c>
      <c r="AM195" s="180" t="str">
        <f t="shared" ca="1" si="8"/>
        <v/>
      </c>
      <c r="AN195" s="199" t="str">
        <f ca="1">IF($AJ195=1,IF($AK195=1,ROUNDDOWN('２個別表'!$BV195-'２個別表'!$BX195-'２個別表'!$CA195-'２個別表'!$CB195-'２個別表'!$CC195-'２個別表'!$CD195,0),""),"")</f>
        <v/>
      </c>
      <c r="AO195" s="198">
        <f t="shared" ca="1" si="0"/>
        <v>0</v>
      </c>
      <c r="AP195" s="194">
        <f t="shared" ca="1" si="9"/>
        <v>0</v>
      </c>
      <c r="AQ195" s="194">
        <f t="shared" ca="1" si="10"/>
        <v>0</v>
      </c>
      <c r="AR195" s="189">
        <f ca="1">IF('２個別表'!$AA195=1,1,0)</f>
        <v>0</v>
      </c>
      <c r="AS195" s="180" t="str">
        <f t="shared" ca="1" si="11"/>
        <v/>
      </c>
      <c r="AT195" s="180" t="str">
        <f t="shared" ca="1" si="12"/>
        <v/>
      </c>
      <c r="AU195" s="208" t="str">
        <f ca="1">IF($AD195=1,IF($AQ195=1,ROUNDDOWN('２個別表'!$BV195-'２個別表'!$BX195-'２個別表'!$CA195-'２個別表'!$CB195-'２個別表'!$CC195-'２個別表'!$CD195,0),""),"")</f>
        <v/>
      </c>
      <c r="AV195" s="350">
        <f t="shared" ca="1" si="13"/>
        <v>0</v>
      </c>
      <c r="AW195" s="360" t="str">
        <f t="shared" ca="1" si="14"/>
        <v>-</v>
      </c>
      <c r="AX195" s="206">
        <f ca="1">IF($AD195=2,IF('２個別表'!$BQ195=1,1,0),0)</f>
        <v>0</v>
      </c>
      <c r="AY195" s="189" t="str">
        <f t="shared" ca="1" si="15"/>
        <v/>
      </c>
      <c r="AZ195" s="368" t="str">
        <f ca="1">IF(AND($AD195=2,$AX195=1),'２個別表'!$BV195-('２個別表'!$BX195+'２個別表'!$CA195+'２個別表'!$CB195+'２個別表'!$CC195+'２個別表'!$CD195),"")</f>
        <v/>
      </c>
      <c r="BA195" s="206">
        <f ca="1">IF($AD195=2,IF('２個別表'!$BQ195&lt;&gt;1,1,0),0)</f>
        <v>0</v>
      </c>
      <c r="BB195" s="363">
        <f t="shared" ca="1" si="16"/>
        <v>0</v>
      </c>
      <c r="BC195" s="183" t="str">
        <f ca="1">IF(AND($AD195=2,$BA195=1),'２個別表'!$BR195,"")</f>
        <v/>
      </c>
      <c r="BD195" s="183" t="str">
        <f t="shared" ca="1" si="17"/>
        <v/>
      </c>
      <c r="BE195" s="183" t="str">
        <f ca="1">IF(AND($AD195=2,$BA195=1),'２個別表'!$BU195-('２個別表'!$BX195+'２個別表'!$CA195+'２個別表'!$CB195+'２個別表'!$CC195+'２個別表'!$CD195),"")</f>
        <v/>
      </c>
      <c r="BF195" s="183" t="str">
        <f ca="1">IF(AND($AD195=2,$BA195=1),'２個別表'!$CA195+'２個別表'!$CB195,"")</f>
        <v/>
      </c>
      <c r="BG195" s="365" t="str">
        <f ca="1">IF($BB195=1,IF(SUM('２個別表'!$BW195,'２個別表'!$CD195*0.5)&lt;='２個別表'!$BV195*0.5,"〇","×"),"")</f>
        <v/>
      </c>
      <c r="BH195" s="364">
        <f t="shared" ca="1" si="18"/>
        <v>0</v>
      </c>
      <c r="BI195" s="207" t="str">
        <f ca="1">IF($AD195=2,IF($AX195=1,IF('２個別表'!$AM195=23,"〇","×"),IF(OR('２個別表'!$AM195&lt;19,'２個別表'!$AM195&gt;23),"",IF($BH195&lt;='２個別表'!$BR195,"〇","×"))),"-")</f>
        <v>-</v>
      </c>
      <c r="BJ195" s="373" t="str">
        <f t="shared" ca="1" si="19"/>
        <v>-</v>
      </c>
      <c r="BK195" s="206">
        <f t="shared" ca="1" si="20"/>
        <v>0</v>
      </c>
      <c r="BL195" s="207" t="str">
        <f ca="1">IF($AD195=3,IF(1&lt;='２個別表'!$F195,IF('２個別表'!$U195=1,"〇","×"),""),"")</f>
        <v/>
      </c>
      <c r="BM195" s="185" t="str">
        <f ca="1">IF(AD195=3,IF(AND(OR('２個別表'!BD195="附帯施設",AND(1&lt;='２個別表'!AM195,'２個別表'!AM195&lt;=3)),'２個別表'!BK195&lt;&gt;"",'２個別表'!BL195&lt;&gt;""),1,IF(AND(OR('２個別表'!BD195="附帯施設",AND(1&lt;='２個別表'!AM195,'２個別表'!AM195&lt;=3)),OR('２個別表'!BK195="",'２個別表'!BL195="")),"×",0)),"")</f>
        <v/>
      </c>
      <c r="BN195" s="207" t="str">
        <f ca="1">IF($AD195=3,IF('２個別表'!$BV195&gt;=500000,"〇","×"),"")</f>
        <v/>
      </c>
      <c r="BO195" s="180" t="str">
        <f ca="1">IF(AD195=3,'２個別表'!BW195,"")</f>
        <v/>
      </c>
      <c r="BP195" s="180" t="str">
        <f ca="1">IF(AD195=3,IF(COUNTIF('２個別表'!$X$11:'２個別表'!X195,'２個別表'!X195)=1,BO195,SUMIF('２個別表'!$X$11:$X$239,'２個別表'!X195,$BO$11:$BO$239)),"")</f>
        <v/>
      </c>
      <c r="BQ195" s="189" t="str">
        <f t="shared" ca="1" si="36"/>
        <v/>
      </c>
      <c r="BR195" s="183" t="str">
        <f t="shared" ca="1" si="22"/>
        <v/>
      </c>
      <c r="BS195" s="427" t="str">
        <f ca="1">IF($AD195=3,'２個別表'!$BV195-('２個別表'!$BX195+'２個別表'!$CA195+'２個別表'!$CB195+'２個別表'!$CC195+'２個別表'!$CD195),"")</f>
        <v/>
      </c>
      <c r="BT195" s="430">
        <f t="shared" ca="1" si="37"/>
        <v>0</v>
      </c>
      <c r="BU195" s="424" t="str">
        <f t="shared" ca="1" si="23"/>
        <v/>
      </c>
    </row>
    <row r="196" spans="2:73" x14ac:dyDescent="0.15">
      <c r="B196" s="198">
        <f>'２個別表'!O196</f>
        <v>0</v>
      </c>
      <c r="C196" s="183" t="str">
        <f>'２個別表'!$P196</f>
        <v>石川県</v>
      </c>
      <c r="D196" s="183" t="str">
        <f ca="1">'２個別表'!$Q196</f>
        <v/>
      </c>
      <c r="E196" s="183" t="str">
        <f ca="1">'２個別表'!$R196</f>
        <v/>
      </c>
      <c r="F196" s="207" t="str">
        <f ca="1">'２個別表'!$U196</f>
        <v/>
      </c>
      <c r="G196" s="207" t="str">
        <f ca="1">IF($F196=1,IF(SUM(#REF!)=0,"×","〇"),"")</f>
        <v/>
      </c>
      <c r="H196" s="207" t="str">
        <f ca="1">IF('２個別表'!$U196=1,IF('２個別表'!$Y196=1,"〇","×"),IF(AND(2&lt;='２個別表'!$Y196,'２個別表'!$Y196&lt;=5),"〇","×"))</f>
        <v>×</v>
      </c>
      <c r="I196" s="207" t="str">
        <f t="shared" ca="1" si="33"/>
        <v>×</v>
      </c>
      <c r="J196" s="183" t="str">
        <f ca="1">'２個別表'!$X196</f>
        <v/>
      </c>
      <c r="K196" s="183">
        <f ca="1">'２個別表'!$AI196</f>
        <v>0</v>
      </c>
      <c r="L196" s="183" t="str">
        <f ca="1">IF('２個別表'!$AJ196=1,1,"")</f>
        <v/>
      </c>
      <c r="M196" s="183" t="str">
        <f ca="1">IF('２個別表'!$AJ196="","",IF('２個別表'!$AJ196=1,IF(OR('２個別表'!$AK196=1,'２個別表'!$AL196=1),"〇","×")))</f>
        <v/>
      </c>
      <c r="N196" s="180" t="str">
        <f ca="1">'２個別表'!AR196</f>
        <v/>
      </c>
      <c r="O196" s="196" t="str">
        <f ca="1">IF(1&lt;='２個別表'!$F196,IF(AND(1&lt;='２個別表'!$AM196,'２個別表'!$AM196&lt;=3),1,0),"")</f>
        <v/>
      </c>
      <c r="P196" s="207">
        <f ca="1">IF($O196=1,IF(AND('２個別表'!$BD196&lt;&gt;"",AND('２個別表'!$BG196&lt;&gt;1,'２個別表'!$BH196)),0,1),0)</f>
        <v>0</v>
      </c>
      <c r="Q196" s="196">
        <f ca="1">IF('２個別表'!$BD196&lt;&gt;"",1,0)</f>
        <v>0</v>
      </c>
      <c r="R196" s="196" t="str">
        <f ca="1">IF($Q196=1,IF('２個別表'!$BG196=1,1,0),"")</f>
        <v/>
      </c>
      <c r="S196" s="196" t="str">
        <f ca="1">IF($R196=1,IF('２個別表'!$BH196&lt;&gt;"","〇","×"),"")</f>
        <v/>
      </c>
      <c r="T196" s="196" t="str">
        <f t="shared" ca="1" si="2"/>
        <v/>
      </c>
      <c r="U196" s="340">
        <f ca="1">IF('２個別表'!$BF196&gt;0,'２個別表'!$BF196,0)</f>
        <v>0</v>
      </c>
      <c r="V196" s="196">
        <f ca="1">IF('２個別表'!$BH196&lt;&gt;"",1,0)</f>
        <v>0</v>
      </c>
      <c r="W196" s="182">
        <f ca="1">IF(AND($Q196=1,$V196=1),'２個別表'!$CD196,0)</f>
        <v>0</v>
      </c>
      <c r="X196" s="195">
        <f t="shared" ca="1" si="34"/>
        <v>0</v>
      </c>
      <c r="Y196" s="196" t="str">
        <f ca="1">IF(1&lt;='２個別表'!$F196,'２個別表'!$BT196,"")</f>
        <v/>
      </c>
      <c r="Z196" s="196">
        <f ca="1">IF(1&lt;='２個別表'!$F196,'２個別表'!$CE196,0)</f>
        <v>0</v>
      </c>
      <c r="AA196" s="196">
        <f ca="1">IF(OR(0&lt;'２個別表'!$BX196,0&lt;SUM('２個別表'!$CA196:$CB196)),1,0)</f>
        <v>1</v>
      </c>
      <c r="AB196" s="183">
        <f ca="1">IF(1&lt;='２個別表'!$F196,'２個別表'!$BV196,0)</f>
        <v>0</v>
      </c>
      <c r="AC196" s="183" t="str">
        <f ca="1">IF('２個別表'!$BV196&gt;0,IF(AND('２個別表'!$BT196=1,'２個別表'!$CE196="控除不可"),'２個別表'!$BV196,IF(AND('２個別表'!$BT196=1,'２個別表'!$CE196="80%控除対象"),ROUNDUP('２個別表'!$BV196*102/110,0),IF(AND('２個別表'!$BT196=1,'２個別表'!$CE196="全額控除"),ROUNDUP('２個別表'!$BV196*100/110,0),IF(OR('２個別表'!$BT196=2,'２個別表'!$BT196=3),'２個別表'!$BV196,'２個別表'!$BV196)))),"")</f>
        <v/>
      </c>
      <c r="AD196" s="197" t="str">
        <f ca="1">IF('２個別表'!$U196=1,3,IF(AND('２個別表'!$U196=2,AND(19&lt;='２個別表'!$AM196,'２個別表'!$AM196&lt;=23)),2,IF(AND('２個別表'!$U196=2,OR(AND(1&lt;='２個別表'!$AM196,'２個別表'!$AM196&lt;=18),AND(24&lt;='２個別表'!$AM196,'２個別表'!$AM196&lt;=25))),1,"判定不能")))</f>
        <v>判定不能</v>
      </c>
      <c r="AE196" s="206">
        <f t="shared" ca="1" si="4"/>
        <v>0</v>
      </c>
      <c r="AF196" s="180" t="str">
        <f t="shared" ca="1" si="5"/>
        <v/>
      </c>
      <c r="AG196" s="183" t="str">
        <f ca="1">IF(AND($AD196=1,$U196&gt;0,$V196=1),ROUNDDOWN($AC196*1/2-'２個別表'!$CD196*1/2,0),"")</f>
        <v/>
      </c>
      <c r="AH196" s="183" t="str">
        <f t="shared" ca="1" si="35"/>
        <v/>
      </c>
      <c r="AI196" s="208" t="str">
        <f ca="1">IF(AND($AD196=1,$Q196=1),IF($AB196&gt;0,'２個別表'!$BV196-'２個別表'!$BX196-'２個別表'!$CD196-'２個別表'!$CA196-'２個別表'!$CB196-'２個別表'!$CC196,0),"")</f>
        <v/>
      </c>
      <c r="AJ196" s="198">
        <f t="shared" ca="1" si="7"/>
        <v>0</v>
      </c>
      <c r="AK196" s="194" t="str">
        <f ca="1">IF($AD196=1,IF('２個別表'!$AO196=1,1,IF('２個別表'!AO196="","",)),"")</f>
        <v/>
      </c>
      <c r="AL196" s="183" t="str">
        <f ca="1">IF($AJ196=1,IF($AK196=1,'２個別表'!BS196,""),"")</f>
        <v/>
      </c>
      <c r="AM196" s="180" t="str">
        <f t="shared" ca="1" si="8"/>
        <v/>
      </c>
      <c r="AN196" s="199" t="str">
        <f ca="1">IF($AJ196=1,IF($AK196=1,ROUNDDOWN('２個別表'!$BV196-'２個別表'!$BX196-'２個別表'!$CA196-'２個別表'!$CB196-'２個別表'!$CC196-'２個別表'!$CD196,0),""),"")</f>
        <v/>
      </c>
      <c r="AO196" s="198">
        <f t="shared" ca="1" si="0"/>
        <v>0</v>
      </c>
      <c r="AP196" s="194">
        <f t="shared" ca="1" si="9"/>
        <v>0</v>
      </c>
      <c r="AQ196" s="194">
        <f t="shared" ca="1" si="10"/>
        <v>0</v>
      </c>
      <c r="AR196" s="189">
        <f ca="1">IF('２個別表'!$AA196=1,1,0)</f>
        <v>0</v>
      </c>
      <c r="AS196" s="180" t="str">
        <f t="shared" ca="1" si="11"/>
        <v/>
      </c>
      <c r="AT196" s="180" t="str">
        <f t="shared" ca="1" si="12"/>
        <v/>
      </c>
      <c r="AU196" s="208" t="str">
        <f ca="1">IF($AD196=1,IF($AQ196=1,ROUNDDOWN('２個別表'!$BV196-'２個別表'!$BX196-'２個別表'!$CA196-'２個別表'!$CB196-'２個別表'!$CC196-'２個別表'!$CD196,0),""),"")</f>
        <v/>
      </c>
      <c r="AV196" s="350">
        <f t="shared" ca="1" si="13"/>
        <v>0</v>
      </c>
      <c r="AW196" s="360" t="str">
        <f t="shared" ca="1" si="14"/>
        <v>-</v>
      </c>
      <c r="AX196" s="206">
        <f ca="1">IF($AD196=2,IF('２個別表'!$BQ196=1,1,0),0)</f>
        <v>0</v>
      </c>
      <c r="AY196" s="189" t="str">
        <f t="shared" ca="1" si="15"/>
        <v/>
      </c>
      <c r="AZ196" s="368" t="str">
        <f ca="1">IF(AND($AD196=2,$AX196=1),'２個別表'!$BV196-('２個別表'!$BX196+'２個別表'!$CA196+'２個別表'!$CB196+'２個別表'!$CC196+'２個別表'!$CD196),"")</f>
        <v/>
      </c>
      <c r="BA196" s="206">
        <f ca="1">IF($AD196=2,IF('２個別表'!$BQ196&lt;&gt;1,1,0),0)</f>
        <v>0</v>
      </c>
      <c r="BB196" s="363">
        <f t="shared" ca="1" si="16"/>
        <v>0</v>
      </c>
      <c r="BC196" s="183" t="str">
        <f ca="1">IF(AND($AD196=2,$BA196=1),'２個別表'!$BR196,"")</f>
        <v/>
      </c>
      <c r="BD196" s="183" t="str">
        <f t="shared" ca="1" si="17"/>
        <v/>
      </c>
      <c r="BE196" s="183" t="str">
        <f ca="1">IF(AND($AD196=2,$BA196=1),'２個別表'!$BU196-('２個別表'!$BX196+'２個別表'!$CA196+'２個別表'!$CB196+'２個別表'!$CC196+'２個別表'!$CD196),"")</f>
        <v/>
      </c>
      <c r="BF196" s="183" t="str">
        <f ca="1">IF(AND($AD196=2,$BA196=1),'２個別表'!$CA196+'２個別表'!$CB196,"")</f>
        <v/>
      </c>
      <c r="BG196" s="365" t="str">
        <f ca="1">IF($BB196=1,IF(SUM('２個別表'!$BW196,'２個別表'!$CD196*0.5)&lt;='２個別表'!$BV196*0.5,"〇","×"),"")</f>
        <v/>
      </c>
      <c r="BH196" s="364">
        <f t="shared" ca="1" si="18"/>
        <v>0</v>
      </c>
      <c r="BI196" s="207" t="str">
        <f ca="1">IF($AD196=2,IF($AX196=1,IF('２個別表'!$AM196=23,"〇","×"),IF(OR('２個別表'!$AM196&lt;19,'２個別表'!$AM196&gt;23),"",IF($BH196&lt;='２個別表'!$BR196,"〇","×"))),"-")</f>
        <v>-</v>
      </c>
      <c r="BJ196" s="373" t="str">
        <f t="shared" ca="1" si="19"/>
        <v>-</v>
      </c>
      <c r="BK196" s="206">
        <f t="shared" ca="1" si="20"/>
        <v>0</v>
      </c>
      <c r="BL196" s="207" t="str">
        <f ca="1">IF($AD196=3,IF(1&lt;='２個別表'!$F196,IF('２個別表'!$U196=1,"〇","×"),""),"")</f>
        <v/>
      </c>
      <c r="BM196" s="185" t="str">
        <f ca="1">IF(AD196=3,IF(AND(OR('２個別表'!BD196="附帯施設",AND(1&lt;='２個別表'!AM196,'２個別表'!AM196&lt;=3)),'２個別表'!BK196&lt;&gt;"",'２個別表'!BL196&lt;&gt;""),1,IF(AND(OR('２個別表'!BD196="附帯施設",AND(1&lt;='２個別表'!AM196,'２個別表'!AM196&lt;=3)),OR('２個別表'!BK196="",'２個別表'!BL196="")),"×",0)),"")</f>
        <v/>
      </c>
      <c r="BN196" s="207" t="str">
        <f ca="1">IF($AD196=3,IF('２個別表'!$BV196&gt;=500000,"〇","×"),"")</f>
        <v/>
      </c>
      <c r="BO196" s="180" t="str">
        <f ca="1">IF(AD196=3,'２個別表'!BW196,"")</f>
        <v/>
      </c>
      <c r="BP196" s="180" t="str">
        <f ca="1">IF(AD196=3,IF(COUNTIF('２個別表'!$X$11:'２個別表'!X196,'２個別表'!X196)=1,BO196,SUMIF('２個別表'!$X$11:$X$239,'２個別表'!X196,$BO$11:$BO$239)),"")</f>
        <v/>
      </c>
      <c r="BQ196" s="189" t="str">
        <f t="shared" ca="1" si="36"/>
        <v/>
      </c>
      <c r="BR196" s="183" t="str">
        <f t="shared" ca="1" si="22"/>
        <v/>
      </c>
      <c r="BS196" s="427" t="str">
        <f ca="1">IF($AD196=3,'２個別表'!$BV196-('２個別表'!$BX196+'２個別表'!$CA196+'２個別表'!$CB196+'２個別表'!$CC196+'２個別表'!$CD196),"")</f>
        <v/>
      </c>
      <c r="BT196" s="430">
        <f t="shared" ca="1" si="37"/>
        <v>0</v>
      </c>
      <c r="BU196" s="424" t="str">
        <f t="shared" ca="1" si="23"/>
        <v/>
      </c>
    </row>
    <row r="197" spans="2:73" x14ac:dyDescent="0.15">
      <c r="B197" s="198">
        <f>'２個別表'!O197</f>
        <v>0</v>
      </c>
      <c r="C197" s="183" t="str">
        <f>'２個別表'!$P197</f>
        <v>石川県</v>
      </c>
      <c r="D197" s="183" t="str">
        <f ca="1">'２個別表'!$Q197</f>
        <v/>
      </c>
      <c r="E197" s="183" t="str">
        <f ca="1">'２個別表'!$R197</f>
        <v/>
      </c>
      <c r="F197" s="207" t="str">
        <f ca="1">'２個別表'!$U197</f>
        <v/>
      </c>
      <c r="G197" s="207" t="str">
        <f ca="1">IF($F197=1,IF(SUM(#REF!)=0,"×","〇"),"")</f>
        <v/>
      </c>
      <c r="H197" s="207" t="str">
        <f ca="1">IF('２個別表'!$U197=1,IF('２個別表'!$Y197=1,"〇","×"),IF(AND(2&lt;='２個別表'!$Y197,'２個別表'!$Y197&lt;=5),"〇","×"))</f>
        <v>×</v>
      </c>
      <c r="I197" s="207" t="str">
        <f t="shared" ca="1" si="33"/>
        <v>×</v>
      </c>
      <c r="J197" s="183" t="str">
        <f ca="1">'２個別表'!$X197</f>
        <v/>
      </c>
      <c r="K197" s="183">
        <f ca="1">'２個別表'!$AI197</f>
        <v>0</v>
      </c>
      <c r="L197" s="183" t="str">
        <f ca="1">IF('２個別表'!$AJ197=1,1,"")</f>
        <v/>
      </c>
      <c r="M197" s="183" t="str">
        <f ca="1">IF('２個別表'!$AJ197="","",IF('２個別表'!$AJ197=1,IF(OR('２個別表'!$AK197=1,'２個別表'!$AL197=1),"〇","×")))</f>
        <v/>
      </c>
      <c r="N197" s="180" t="str">
        <f ca="1">'２個別表'!AR197</f>
        <v/>
      </c>
      <c r="O197" s="196" t="str">
        <f ca="1">IF(1&lt;='２個別表'!$F197,IF(AND(1&lt;='２個別表'!$AM197,'２個別表'!$AM197&lt;=3),1,0),"")</f>
        <v/>
      </c>
      <c r="P197" s="207">
        <f ca="1">IF($O197=1,IF(AND('２個別表'!$BD197&lt;&gt;"",AND('２個別表'!$BG197&lt;&gt;1,'２個別表'!$BH197)),0,1),0)</f>
        <v>0</v>
      </c>
      <c r="Q197" s="196">
        <f ca="1">IF('２個別表'!$BD197&lt;&gt;"",1,0)</f>
        <v>0</v>
      </c>
      <c r="R197" s="196" t="str">
        <f ca="1">IF($Q197=1,IF('２個別表'!$BG197=1,1,0),"")</f>
        <v/>
      </c>
      <c r="S197" s="196" t="str">
        <f ca="1">IF($R197=1,IF('２個別表'!$BH197&lt;&gt;"","〇","×"),"")</f>
        <v/>
      </c>
      <c r="T197" s="196" t="str">
        <f t="shared" ca="1" si="2"/>
        <v/>
      </c>
      <c r="U197" s="340">
        <f ca="1">IF('２個別表'!$BF197&gt;0,'２個別表'!$BF197,0)</f>
        <v>0</v>
      </c>
      <c r="V197" s="196">
        <f ca="1">IF('２個別表'!$BH197&lt;&gt;"",1,0)</f>
        <v>0</v>
      </c>
      <c r="W197" s="182">
        <f ca="1">IF(AND($Q197=1,$V197=1),'２個別表'!$CD197,0)</f>
        <v>0</v>
      </c>
      <c r="X197" s="195">
        <f t="shared" ca="1" si="34"/>
        <v>0</v>
      </c>
      <c r="Y197" s="196" t="str">
        <f ca="1">IF(1&lt;='２個別表'!$F197,'２個別表'!$BT197,"")</f>
        <v/>
      </c>
      <c r="Z197" s="196">
        <f ca="1">IF(1&lt;='２個別表'!$F197,'２個別表'!$CE197,0)</f>
        <v>0</v>
      </c>
      <c r="AA197" s="196">
        <f ca="1">IF(OR(0&lt;'２個別表'!$BX197,0&lt;SUM('２個別表'!$CA197:$CB197)),1,0)</f>
        <v>1</v>
      </c>
      <c r="AB197" s="183">
        <f ca="1">IF(1&lt;='２個別表'!$F197,'２個別表'!$BV197,0)</f>
        <v>0</v>
      </c>
      <c r="AC197" s="183" t="str">
        <f ca="1">IF('２個別表'!$BV197&gt;0,IF(AND('２個別表'!$BT197=1,'２個別表'!$CE197="控除不可"),'２個別表'!$BV197,IF(AND('２個別表'!$BT197=1,'２個別表'!$CE197="80%控除対象"),ROUNDUP('２個別表'!$BV197*102/110,0),IF(AND('２個別表'!$BT197=1,'２個別表'!$CE197="全額控除"),ROUNDUP('２個別表'!$BV197*100/110,0),IF(OR('２個別表'!$BT197=2,'２個別表'!$BT197=3),'２個別表'!$BV197,'２個別表'!$BV197)))),"")</f>
        <v/>
      </c>
      <c r="AD197" s="197" t="str">
        <f ca="1">IF('２個別表'!$U197=1,3,IF(AND('２個別表'!$U197=2,AND(19&lt;='２個別表'!$AM197,'２個別表'!$AM197&lt;=23)),2,IF(AND('２個別表'!$U197=2,OR(AND(1&lt;='２個別表'!$AM197,'２個別表'!$AM197&lt;=18),AND(24&lt;='２個別表'!$AM197,'２個別表'!$AM197&lt;=25))),1,"判定不能")))</f>
        <v>判定不能</v>
      </c>
      <c r="AE197" s="206">
        <f t="shared" ca="1" si="4"/>
        <v>0</v>
      </c>
      <c r="AF197" s="180" t="str">
        <f t="shared" ca="1" si="5"/>
        <v/>
      </c>
      <c r="AG197" s="183" t="str">
        <f ca="1">IF(AND($AD197=1,$U197&gt;0,$V197=1),ROUNDDOWN($AC197*1/2-'２個別表'!$CD197*1/2,0),"")</f>
        <v/>
      </c>
      <c r="AH197" s="183" t="str">
        <f t="shared" ca="1" si="35"/>
        <v/>
      </c>
      <c r="AI197" s="208" t="str">
        <f ca="1">IF(AND($AD197=1,$Q197=1),IF($AB197&gt;0,'２個別表'!$BV197-'２個別表'!$BX197-'２個別表'!$CD197-'２個別表'!$CA197-'２個別表'!$CB197-'２個別表'!$CC197,0),"")</f>
        <v/>
      </c>
      <c r="AJ197" s="198">
        <f t="shared" ca="1" si="7"/>
        <v>0</v>
      </c>
      <c r="AK197" s="194" t="str">
        <f ca="1">IF($AD197=1,IF('２個別表'!$AO197=1,1,IF('２個別表'!AO197="","",)),"")</f>
        <v/>
      </c>
      <c r="AL197" s="183" t="str">
        <f ca="1">IF($AJ197=1,IF($AK197=1,'２個別表'!BS197,""),"")</f>
        <v/>
      </c>
      <c r="AM197" s="180" t="str">
        <f t="shared" ca="1" si="8"/>
        <v/>
      </c>
      <c r="AN197" s="199" t="str">
        <f ca="1">IF($AJ197=1,IF($AK197=1,ROUNDDOWN('２個別表'!$BV197-'２個別表'!$BX197-'２個別表'!$CA197-'２個別表'!$CB197-'２個別表'!$CC197-'２個別表'!$CD197,0),""),"")</f>
        <v/>
      </c>
      <c r="AO197" s="198">
        <f t="shared" ca="1" si="0"/>
        <v>0</v>
      </c>
      <c r="AP197" s="194">
        <f t="shared" ca="1" si="9"/>
        <v>0</v>
      </c>
      <c r="AQ197" s="194">
        <f t="shared" ca="1" si="10"/>
        <v>0</v>
      </c>
      <c r="AR197" s="189">
        <f ca="1">IF('２個別表'!$AA197=1,1,0)</f>
        <v>0</v>
      </c>
      <c r="AS197" s="180" t="str">
        <f t="shared" ca="1" si="11"/>
        <v/>
      </c>
      <c r="AT197" s="180" t="str">
        <f t="shared" ca="1" si="12"/>
        <v/>
      </c>
      <c r="AU197" s="208" t="str">
        <f ca="1">IF($AD197=1,IF($AQ197=1,ROUNDDOWN('２個別表'!$BV197-'２個別表'!$BX197-'２個別表'!$CA197-'２個別表'!$CB197-'２個別表'!$CC197-'２個別表'!$CD197,0),""),"")</f>
        <v/>
      </c>
      <c r="AV197" s="350">
        <f t="shared" ca="1" si="13"/>
        <v>0</v>
      </c>
      <c r="AW197" s="360" t="str">
        <f t="shared" ca="1" si="14"/>
        <v>-</v>
      </c>
      <c r="AX197" s="206">
        <f ca="1">IF($AD197=2,IF('２個別表'!$BQ197=1,1,0),0)</f>
        <v>0</v>
      </c>
      <c r="AY197" s="189" t="str">
        <f t="shared" ca="1" si="15"/>
        <v/>
      </c>
      <c r="AZ197" s="368" t="str">
        <f ca="1">IF(AND($AD197=2,$AX197=1),'２個別表'!$BV197-('２個別表'!$BX197+'２個別表'!$CA197+'２個別表'!$CB197+'２個別表'!$CC197+'２個別表'!$CD197),"")</f>
        <v/>
      </c>
      <c r="BA197" s="206">
        <f ca="1">IF($AD197=2,IF('２個別表'!$BQ197&lt;&gt;1,1,0),0)</f>
        <v>0</v>
      </c>
      <c r="BB197" s="363">
        <f t="shared" ca="1" si="16"/>
        <v>0</v>
      </c>
      <c r="BC197" s="183" t="str">
        <f ca="1">IF(AND($AD197=2,$BA197=1),'２個別表'!$BR197,"")</f>
        <v/>
      </c>
      <c r="BD197" s="183" t="str">
        <f t="shared" ca="1" si="17"/>
        <v/>
      </c>
      <c r="BE197" s="183" t="str">
        <f ca="1">IF(AND($AD197=2,$BA197=1),'２個別表'!$BU197-('２個別表'!$BX197+'２個別表'!$CA197+'２個別表'!$CB197+'２個別表'!$CC197+'２個別表'!$CD197),"")</f>
        <v/>
      </c>
      <c r="BF197" s="183" t="str">
        <f ca="1">IF(AND($AD197=2,$BA197=1),'２個別表'!$CA197+'２個別表'!$CB197,"")</f>
        <v/>
      </c>
      <c r="BG197" s="365" t="str">
        <f ca="1">IF($BB197=1,IF(SUM('２個別表'!$BW197,'２個別表'!$CD197*0.5)&lt;='２個別表'!$BV197*0.5,"〇","×"),"")</f>
        <v/>
      </c>
      <c r="BH197" s="364">
        <f t="shared" ca="1" si="18"/>
        <v>0</v>
      </c>
      <c r="BI197" s="207" t="str">
        <f ca="1">IF($AD197=2,IF($AX197=1,IF('２個別表'!$AM197=23,"〇","×"),IF(OR('２個別表'!$AM197&lt;19,'２個別表'!$AM197&gt;23),"",IF($BH197&lt;='２個別表'!$BR197,"〇","×"))),"-")</f>
        <v>-</v>
      </c>
      <c r="BJ197" s="373" t="str">
        <f t="shared" ca="1" si="19"/>
        <v>-</v>
      </c>
      <c r="BK197" s="206">
        <f t="shared" ca="1" si="20"/>
        <v>0</v>
      </c>
      <c r="BL197" s="207" t="str">
        <f ca="1">IF($AD197=3,IF(1&lt;='２個別表'!$F197,IF('２個別表'!$U197=1,"〇","×"),""),"")</f>
        <v/>
      </c>
      <c r="BM197" s="185" t="str">
        <f ca="1">IF(AD197=3,IF(AND(OR('２個別表'!BD197="附帯施設",AND(1&lt;='２個別表'!AM197,'２個別表'!AM197&lt;=3)),'２個別表'!BK197&lt;&gt;"",'２個別表'!BL197&lt;&gt;""),1,IF(AND(OR('２個別表'!BD197="附帯施設",AND(1&lt;='２個別表'!AM197,'２個別表'!AM197&lt;=3)),OR('２個別表'!BK197="",'２個別表'!BL197="")),"×",0)),"")</f>
        <v/>
      </c>
      <c r="BN197" s="207" t="str">
        <f ca="1">IF($AD197=3,IF('２個別表'!$BV197&gt;=500000,"〇","×"),"")</f>
        <v/>
      </c>
      <c r="BO197" s="180" t="str">
        <f ca="1">IF(AD197=3,'２個別表'!BW197,"")</f>
        <v/>
      </c>
      <c r="BP197" s="180" t="str">
        <f ca="1">IF(AD197=3,IF(COUNTIF('２個別表'!$X$11:'２個別表'!X197,'２個別表'!X197)=1,BO197,SUMIF('２個別表'!$X$11:$X$239,'２個別表'!X197,$BO$11:$BO$239)),"")</f>
        <v/>
      </c>
      <c r="BQ197" s="189" t="str">
        <f t="shared" ca="1" si="36"/>
        <v/>
      </c>
      <c r="BR197" s="183" t="str">
        <f t="shared" ca="1" si="22"/>
        <v/>
      </c>
      <c r="BS197" s="427" t="str">
        <f ca="1">IF($AD197=3,'２個別表'!$BV197-('２個別表'!$BX197+'２個別表'!$CA197+'２個別表'!$CB197+'２個別表'!$CC197+'２個別表'!$CD197),"")</f>
        <v/>
      </c>
      <c r="BT197" s="430">
        <f t="shared" ca="1" si="37"/>
        <v>0</v>
      </c>
      <c r="BU197" s="424" t="str">
        <f t="shared" ca="1" si="23"/>
        <v/>
      </c>
    </row>
    <row r="198" spans="2:73" x14ac:dyDescent="0.15">
      <c r="B198" s="198">
        <f>'２個別表'!O198</f>
        <v>0</v>
      </c>
      <c r="C198" s="183" t="str">
        <f>'２個別表'!$P198</f>
        <v>石川県</v>
      </c>
      <c r="D198" s="183" t="str">
        <f ca="1">'２個別表'!$Q198</f>
        <v/>
      </c>
      <c r="E198" s="183" t="str">
        <f ca="1">'２個別表'!$R198</f>
        <v/>
      </c>
      <c r="F198" s="207" t="str">
        <f ca="1">'２個別表'!$U198</f>
        <v/>
      </c>
      <c r="G198" s="207" t="str">
        <f ca="1">IF($F198=1,IF(SUM(#REF!)=0,"×","〇"),"")</f>
        <v/>
      </c>
      <c r="H198" s="207" t="str">
        <f ca="1">IF('２個別表'!$U198=1,IF('２個別表'!$Y198=1,"〇","×"),IF(AND(2&lt;='２個別表'!$Y198,'２個別表'!$Y198&lt;=5),"〇","×"))</f>
        <v>×</v>
      </c>
      <c r="I198" s="207" t="str">
        <f t="shared" ca="1" si="33"/>
        <v>×</v>
      </c>
      <c r="J198" s="183" t="str">
        <f ca="1">'２個別表'!$X198</f>
        <v/>
      </c>
      <c r="K198" s="183">
        <f ca="1">'２個別表'!$AI198</f>
        <v>0</v>
      </c>
      <c r="L198" s="183" t="str">
        <f ca="1">IF('２個別表'!$AJ198=1,1,"")</f>
        <v/>
      </c>
      <c r="M198" s="183" t="str">
        <f ca="1">IF('２個別表'!$AJ198="","",IF('２個別表'!$AJ198=1,IF(OR('２個別表'!$AK198=1,'２個別表'!$AL198=1),"〇","×")))</f>
        <v/>
      </c>
      <c r="N198" s="180" t="str">
        <f ca="1">'２個別表'!AR198</f>
        <v/>
      </c>
      <c r="O198" s="196" t="str">
        <f ca="1">IF(1&lt;='２個別表'!$F198,IF(AND(1&lt;='２個別表'!$AM198,'２個別表'!$AM198&lt;=3),1,0),"")</f>
        <v/>
      </c>
      <c r="P198" s="207">
        <f ca="1">IF($O198=1,IF(AND('２個別表'!$BD198&lt;&gt;"",AND('２個別表'!$BG198&lt;&gt;1,'２個別表'!$BH198)),0,1),0)</f>
        <v>0</v>
      </c>
      <c r="Q198" s="196">
        <f ca="1">IF('２個別表'!$BD198&lt;&gt;"",1,0)</f>
        <v>0</v>
      </c>
      <c r="R198" s="196" t="str">
        <f ca="1">IF($Q198=1,IF('２個別表'!$BG198=1,1,0),"")</f>
        <v/>
      </c>
      <c r="S198" s="196" t="str">
        <f ca="1">IF($R198=1,IF('２個別表'!$BH198&lt;&gt;"","〇","×"),"")</f>
        <v/>
      </c>
      <c r="T198" s="196" t="str">
        <f t="shared" ca="1" si="2"/>
        <v/>
      </c>
      <c r="U198" s="340">
        <f ca="1">IF('２個別表'!$BF198&gt;0,'２個別表'!$BF198,0)</f>
        <v>0</v>
      </c>
      <c r="V198" s="196">
        <f ca="1">IF('２個別表'!$BH198&lt;&gt;"",1,0)</f>
        <v>0</v>
      </c>
      <c r="W198" s="182">
        <f ca="1">IF(AND($Q198=1,$V198=1),'２個別表'!$CD198,0)</f>
        <v>0</v>
      </c>
      <c r="X198" s="195">
        <f t="shared" ca="1" si="34"/>
        <v>0</v>
      </c>
      <c r="Y198" s="196" t="str">
        <f ca="1">IF(1&lt;='２個別表'!$F198,'２個別表'!$BT198,"")</f>
        <v/>
      </c>
      <c r="Z198" s="196">
        <f ca="1">IF(1&lt;='２個別表'!$F198,'２個別表'!$CE198,0)</f>
        <v>0</v>
      </c>
      <c r="AA198" s="196">
        <f ca="1">IF(OR(0&lt;'２個別表'!$BX198,0&lt;SUM('２個別表'!$CA198:$CB198)),1,0)</f>
        <v>1</v>
      </c>
      <c r="AB198" s="183">
        <f ca="1">IF(1&lt;='２個別表'!$F198,'２個別表'!$BV198,0)</f>
        <v>0</v>
      </c>
      <c r="AC198" s="183" t="str">
        <f ca="1">IF('２個別表'!$BV198&gt;0,IF(AND('２個別表'!$BT198=1,'２個別表'!$CE198="控除不可"),'２個別表'!$BV198,IF(AND('２個別表'!$BT198=1,'２個別表'!$CE198="80%控除対象"),ROUNDUP('２個別表'!$BV198*102/110,0),IF(AND('２個別表'!$BT198=1,'２個別表'!$CE198="全額控除"),ROUNDUP('２個別表'!$BV198*100/110,0),IF(OR('２個別表'!$BT198=2,'２個別表'!$BT198=3),'２個別表'!$BV198,'２個別表'!$BV198)))),"")</f>
        <v/>
      </c>
      <c r="AD198" s="197" t="str">
        <f ca="1">IF('２個別表'!$U198=1,3,IF(AND('２個別表'!$U198=2,AND(19&lt;='２個別表'!$AM198,'２個別表'!$AM198&lt;=23)),2,IF(AND('２個別表'!$U198=2,OR(AND(1&lt;='２個別表'!$AM198,'２個別表'!$AM198&lt;=18),AND(24&lt;='２個別表'!$AM198,'２個別表'!$AM198&lt;=25))),1,"判定不能")))</f>
        <v>判定不能</v>
      </c>
      <c r="AE198" s="206">
        <f t="shared" ca="1" si="4"/>
        <v>0</v>
      </c>
      <c r="AF198" s="180" t="str">
        <f t="shared" ca="1" si="5"/>
        <v/>
      </c>
      <c r="AG198" s="183" t="str">
        <f ca="1">IF(AND($AD198=1,$U198&gt;0,$V198=1),ROUNDDOWN($AC198*1/2-'２個別表'!$CD198*1/2,0),"")</f>
        <v/>
      </c>
      <c r="AH198" s="183" t="str">
        <f t="shared" ca="1" si="35"/>
        <v/>
      </c>
      <c r="AI198" s="208" t="str">
        <f ca="1">IF(AND($AD198=1,$Q198=1),IF($AB198&gt;0,'２個別表'!$BV198-'２個別表'!$BX198-'２個別表'!$CD198-'２個別表'!$CA198-'２個別表'!$CB198-'２個別表'!$CC198,0),"")</f>
        <v/>
      </c>
      <c r="AJ198" s="198">
        <f t="shared" ca="1" si="7"/>
        <v>0</v>
      </c>
      <c r="AK198" s="194" t="str">
        <f ca="1">IF($AD198=1,IF('２個別表'!$AO198=1,1,IF('２個別表'!AO198="","",)),"")</f>
        <v/>
      </c>
      <c r="AL198" s="183" t="str">
        <f ca="1">IF($AJ198=1,IF($AK198=1,'２個別表'!BS198,""),"")</f>
        <v/>
      </c>
      <c r="AM198" s="180" t="str">
        <f t="shared" ca="1" si="8"/>
        <v/>
      </c>
      <c r="AN198" s="199" t="str">
        <f ca="1">IF($AJ198=1,IF($AK198=1,ROUNDDOWN('２個別表'!$BV198-'２個別表'!$BX198-'２個別表'!$CA198-'２個別表'!$CB198-'２個別表'!$CC198-'２個別表'!$CD198,0),""),"")</f>
        <v/>
      </c>
      <c r="AO198" s="198">
        <f t="shared" ca="1" si="0"/>
        <v>0</v>
      </c>
      <c r="AP198" s="194">
        <f t="shared" ca="1" si="9"/>
        <v>0</v>
      </c>
      <c r="AQ198" s="194">
        <f t="shared" ca="1" si="10"/>
        <v>0</v>
      </c>
      <c r="AR198" s="189">
        <f ca="1">IF('２個別表'!$AA198=1,1,0)</f>
        <v>0</v>
      </c>
      <c r="AS198" s="180" t="str">
        <f t="shared" ca="1" si="11"/>
        <v/>
      </c>
      <c r="AT198" s="180" t="str">
        <f t="shared" ca="1" si="12"/>
        <v/>
      </c>
      <c r="AU198" s="208" t="str">
        <f ca="1">IF($AD198=1,IF($AQ198=1,ROUNDDOWN('２個別表'!$BV198-'２個別表'!$BX198-'２個別表'!$CA198-'２個別表'!$CB198-'２個別表'!$CC198-'２個別表'!$CD198,0),""),"")</f>
        <v/>
      </c>
      <c r="AV198" s="350">
        <f t="shared" ca="1" si="13"/>
        <v>0</v>
      </c>
      <c r="AW198" s="360" t="str">
        <f t="shared" ca="1" si="14"/>
        <v>-</v>
      </c>
      <c r="AX198" s="206">
        <f ca="1">IF($AD198=2,IF('２個別表'!$BQ198=1,1,0),0)</f>
        <v>0</v>
      </c>
      <c r="AY198" s="189" t="str">
        <f t="shared" ca="1" si="15"/>
        <v/>
      </c>
      <c r="AZ198" s="368" t="str">
        <f ca="1">IF(AND($AD198=2,$AX198=1),'２個別表'!$BV198-('２個別表'!$BX198+'２個別表'!$CA198+'２個別表'!$CB198+'２個別表'!$CC198+'２個別表'!$CD198),"")</f>
        <v/>
      </c>
      <c r="BA198" s="206">
        <f ca="1">IF($AD198=2,IF('２個別表'!$BQ198&lt;&gt;1,1,0),0)</f>
        <v>0</v>
      </c>
      <c r="BB198" s="363">
        <f t="shared" ca="1" si="16"/>
        <v>0</v>
      </c>
      <c r="BC198" s="183" t="str">
        <f ca="1">IF(AND($AD198=2,$BA198=1),'２個別表'!$BR198,"")</f>
        <v/>
      </c>
      <c r="BD198" s="183" t="str">
        <f t="shared" ca="1" si="17"/>
        <v/>
      </c>
      <c r="BE198" s="183" t="str">
        <f ca="1">IF(AND($AD198=2,$BA198=1),'２個別表'!$BU198-('２個別表'!$BX198+'２個別表'!$CA198+'２個別表'!$CB198+'２個別表'!$CC198+'２個別表'!$CD198),"")</f>
        <v/>
      </c>
      <c r="BF198" s="183" t="str">
        <f ca="1">IF(AND($AD198=2,$BA198=1),'２個別表'!$CA198+'２個別表'!$CB198,"")</f>
        <v/>
      </c>
      <c r="BG198" s="365" t="str">
        <f ca="1">IF($BB198=1,IF(SUM('２個別表'!$BW198,'２個別表'!$CD198*0.5)&lt;='２個別表'!$BV198*0.5,"〇","×"),"")</f>
        <v/>
      </c>
      <c r="BH198" s="364">
        <f t="shared" ca="1" si="18"/>
        <v>0</v>
      </c>
      <c r="BI198" s="207" t="str">
        <f ca="1">IF($AD198=2,IF($AX198=1,IF('２個別表'!$AM198=23,"〇","×"),IF(OR('２個別表'!$AM198&lt;19,'２個別表'!$AM198&gt;23),"",IF($BH198&lt;='２個別表'!$BR198,"〇","×"))),"-")</f>
        <v>-</v>
      </c>
      <c r="BJ198" s="373" t="str">
        <f t="shared" ca="1" si="19"/>
        <v>-</v>
      </c>
      <c r="BK198" s="206">
        <f t="shared" ca="1" si="20"/>
        <v>0</v>
      </c>
      <c r="BL198" s="207" t="str">
        <f ca="1">IF($AD198=3,IF(1&lt;='２個別表'!$F198,IF('２個別表'!$U198=1,"〇","×"),""),"")</f>
        <v/>
      </c>
      <c r="BM198" s="185" t="str">
        <f ca="1">IF(AD198=3,IF(AND(OR('２個別表'!BD198="附帯施設",AND(1&lt;='２個別表'!AM198,'２個別表'!AM198&lt;=3)),'２個別表'!BK198&lt;&gt;"",'２個別表'!BL198&lt;&gt;""),1,IF(AND(OR('２個別表'!BD198="附帯施設",AND(1&lt;='２個別表'!AM198,'２個別表'!AM198&lt;=3)),OR('２個別表'!BK198="",'２個別表'!BL198="")),"×",0)),"")</f>
        <v/>
      </c>
      <c r="BN198" s="207" t="str">
        <f ca="1">IF($AD198=3,IF('２個別表'!$BV198&gt;=500000,"〇","×"),"")</f>
        <v/>
      </c>
      <c r="BO198" s="180" t="str">
        <f ca="1">IF(AD198=3,'２個別表'!BW198,"")</f>
        <v/>
      </c>
      <c r="BP198" s="180" t="str">
        <f ca="1">IF(AD198=3,IF(COUNTIF('２個別表'!$X$11:'２個別表'!X198,'２個別表'!X198)=1,BO198,SUMIF('２個別表'!$X$11:$X$239,'２個別表'!X198,$BO$11:$BO$239)),"")</f>
        <v/>
      </c>
      <c r="BQ198" s="189" t="str">
        <f t="shared" ca="1" si="36"/>
        <v/>
      </c>
      <c r="BR198" s="183" t="str">
        <f t="shared" ca="1" si="22"/>
        <v/>
      </c>
      <c r="BS198" s="427" t="str">
        <f ca="1">IF($AD198=3,'２個別表'!$BV198-('２個別表'!$BX198+'２個別表'!$CA198+'２個別表'!$CB198+'２個別表'!$CC198+'２個別表'!$CD198),"")</f>
        <v/>
      </c>
      <c r="BT198" s="430">
        <f t="shared" ca="1" si="37"/>
        <v>0</v>
      </c>
      <c r="BU198" s="424" t="str">
        <f t="shared" ca="1" si="23"/>
        <v/>
      </c>
    </row>
    <row r="199" spans="2:73" x14ac:dyDescent="0.15">
      <c r="B199" s="198">
        <f>'２個別表'!O199</f>
        <v>0</v>
      </c>
      <c r="C199" s="183" t="str">
        <f>'２個別表'!$P199</f>
        <v>石川県</v>
      </c>
      <c r="D199" s="183" t="str">
        <f ca="1">'２個別表'!$Q199</f>
        <v/>
      </c>
      <c r="E199" s="183" t="str">
        <f ca="1">'２個別表'!$R199</f>
        <v/>
      </c>
      <c r="F199" s="207" t="str">
        <f ca="1">'２個別表'!$U199</f>
        <v/>
      </c>
      <c r="G199" s="207" t="str">
        <f ca="1">IF($F199=1,IF(SUM(#REF!)=0,"×","〇"),"")</f>
        <v/>
      </c>
      <c r="H199" s="207" t="str">
        <f ca="1">IF('２個別表'!$U199=1,IF('２個別表'!$Y199=1,"〇","×"),IF(AND(2&lt;='２個別表'!$Y199,'２個別表'!$Y199&lt;=5),"〇","×"))</f>
        <v>×</v>
      </c>
      <c r="I199" s="207" t="str">
        <f t="shared" ca="1" si="33"/>
        <v>×</v>
      </c>
      <c r="J199" s="183" t="str">
        <f ca="1">'２個別表'!$X199</f>
        <v/>
      </c>
      <c r="K199" s="183">
        <f ca="1">'２個別表'!$AI199</f>
        <v>0</v>
      </c>
      <c r="L199" s="183" t="str">
        <f ca="1">IF('２個別表'!$AJ199=1,1,"")</f>
        <v/>
      </c>
      <c r="M199" s="183" t="str">
        <f ca="1">IF('２個別表'!$AJ199="","",IF('２個別表'!$AJ199=1,IF(OR('２個別表'!$AK199=1,'２個別表'!$AL199=1),"〇","×")))</f>
        <v/>
      </c>
      <c r="N199" s="180" t="str">
        <f ca="1">'２個別表'!AR199</f>
        <v/>
      </c>
      <c r="O199" s="196" t="str">
        <f ca="1">IF(1&lt;='２個別表'!$F199,IF(AND(1&lt;='２個別表'!$AM199,'２個別表'!$AM199&lt;=3),1,0),"")</f>
        <v/>
      </c>
      <c r="P199" s="207">
        <f ca="1">IF($O199=1,IF(AND('２個別表'!$BD199&lt;&gt;"",AND('２個別表'!$BG199&lt;&gt;1,'２個別表'!$BH199)),0,1),0)</f>
        <v>0</v>
      </c>
      <c r="Q199" s="196">
        <f ca="1">IF('２個別表'!$BD199&lt;&gt;"",1,0)</f>
        <v>0</v>
      </c>
      <c r="R199" s="196" t="str">
        <f ca="1">IF($Q199=1,IF('２個別表'!$BG199=1,1,0),"")</f>
        <v/>
      </c>
      <c r="S199" s="196" t="str">
        <f ca="1">IF($R199=1,IF('２個別表'!$BH199&lt;&gt;"","〇","×"),"")</f>
        <v/>
      </c>
      <c r="T199" s="196" t="str">
        <f t="shared" ca="1" si="2"/>
        <v/>
      </c>
      <c r="U199" s="340">
        <f ca="1">IF('２個別表'!$BF199&gt;0,'２個別表'!$BF199,0)</f>
        <v>0</v>
      </c>
      <c r="V199" s="196">
        <f ca="1">IF('２個別表'!$BH199&lt;&gt;"",1,0)</f>
        <v>0</v>
      </c>
      <c r="W199" s="182">
        <f ca="1">IF(AND($Q199=1,$V199=1),'２個別表'!$CD199,0)</f>
        <v>0</v>
      </c>
      <c r="X199" s="195">
        <f t="shared" ca="1" si="34"/>
        <v>0</v>
      </c>
      <c r="Y199" s="196" t="str">
        <f ca="1">IF(1&lt;='２個別表'!$F199,'２個別表'!$BT199,"")</f>
        <v/>
      </c>
      <c r="Z199" s="196">
        <f ca="1">IF(1&lt;='２個別表'!$F199,'２個別表'!$CE199,0)</f>
        <v>0</v>
      </c>
      <c r="AA199" s="196">
        <f ca="1">IF(OR(0&lt;'２個別表'!$BX199,0&lt;SUM('２個別表'!$CA199:$CB199)),1,0)</f>
        <v>1</v>
      </c>
      <c r="AB199" s="183">
        <f ca="1">IF(1&lt;='２個別表'!$F199,'２個別表'!$BV199,0)</f>
        <v>0</v>
      </c>
      <c r="AC199" s="183" t="str">
        <f ca="1">IF('２個別表'!$BV199&gt;0,IF(AND('２個別表'!$BT199=1,'２個別表'!$CE199="控除不可"),'２個別表'!$BV199,IF(AND('２個別表'!$BT199=1,'２個別表'!$CE199="80%控除対象"),ROUNDUP('２個別表'!$BV199*102/110,0),IF(AND('２個別表'!$BT199=1,'２個別表'!$CE199="全額控除"),ROUNDUP('２個別表'!$BV199*100/110,0),IF(OR('２個別表'!$BT199=2,'２個別表'!$BT199=3),'２個別表'!$BV199,'２個別表'!$BV199)))),"")</f>
        <v/>
      </c>
      <c r="AD199" s="197" t="str">
        <f ca="1">IF('２個別表'!$U199=1,3,IF(AND('２個別表'!$U199=2,AND(19&lt;='２個別表'!$AM199,'２個別表'!$AM199&lt;=23)),2,IF(AND('２個別表'!$U199=2,OR(AND(1&lt;='２個別表'!$AM199,'２個別表'!$AM199&lt;=18),AND(24&lt;='２個別表'!$AM199,'２個別表'!$AM199&lt;=25))),1,"判定不能")))</f>
        <v>判定不能</v>
      </c>
      <c r="AE199" s="206">
        <f t="shared" ca="1" si="4"/>
        <v>0</v>
      </c>
      <c r="AF199" s="180" t="str">
        <f t="shared" ca="1" si="5"/>
        <v/>
      </c>
      <c r="AG199" s="183" t="str">
        <f ca="1">IF(AND($AD199=1,$U199&gt;0,$V199=1),ROUNDDOWN($AC199*1/2-'２個別表'!$CD199*1/2,0),"")</f>
        <v/>
      </c>
      <c r="AH199" s="183" t="str">
        <f t="shared" ca="1" si="35"/>
        <v/>
      </c>
      <c r="AI199" s="208" t="str">
        <f ca="1">IF(AND($AD199=1,$Q199=1),IF($AB199&gt;0,'２個別表'!$BV199-'２個別表'!$BX199-'２個別表'!$CD199-'２個別表'!$CA199-'２個別表'!$CB199-'２個別表'!$CC199,0),"")</f>
        <v/>
      </c>
      <c r="AJ199" s="198">
        <f t="shared" ca="1" si="7"/>
        <v>0</v>
      </c>
      <c r="AK199" s="194" t="str">
        <f ca="1">IF($AD199=1,IF('２個別表'!$AO199=1,1,IF('２個別表'!AO199="","",)),"")</f>
        <v/>
      </c>
      <c r="AL199" s="183" t="str">
        <f ca="1">IF($AJ199=1,IF($AK199=1,'２個別表'!BS199,""),"")</f>
        <v/>
      </c>
      <c r="AM199" s="180" t="str">
        <f t="shared" ca="1" si="8"/>
        <v/>
      </c>
      <c r="AN199" s="199" t="str">
        <f ca="1">IF($AJ199=1,IF($AK199=1,ROUNDDOWN('２個別表'!$BV199-'２個別表'!$BX199-'２個別表'!$CA199-'２個別表'!$CB199-'２個別表'!$CC199-'２個別表'!$CD199,0),""),"")</f>
        <v/>
      </c>
      <c r="AO199" s="198">
        <f t="shared" ca="1" si="0"/>
        <v>0</v>
      </c>
      <c r="AP199" s="194">
        <f t="shared" ca="1" si="9"/>
        <v>0</v>
      </c>
      <c r="AQ199" s="194">
        <f t="shared" ca="1" si="10"/>
        <v>0</v>
      </c>
      <c r="AR199" s="189">
        <f ca="1">IF('２個別表'!$AA199=1,1,0)</f>
        <v>0</v>
      </c>
      <c r="AS199" s="180" t="str">
        <f t="shared" ca="1" si="11"/>
        <v/>
      </c>
      <c r="AT199" s="180" t="str">
        <f t="shared" ca="1" si="12"/>
        <v/>
      </c>
      <c r="AU199" s="208" t="str">
        <f ca="1">IF($AD199=1,IF($AQ199=1,ROUNDDOWN('２個別表'!$BV199-'２個別表'!$BX199-'２個別表'!$CA199-'２個別表'!$CB199-'２個別表'!$CC199-'２個別表'!$CD199,0),""),"")</f>
        <v/>
      </c>
      <c r="AV199" s="350">
        <f t="shared" ca="1" si="13"/>
        <v>0</v>
      </c>
      <c r="AW199" s="360" t="str">
        <f t="shared" ca="1" si="14"/>
        <v>-</v>
      </c>
      <c r="AX199" s="206">
        <f ca="1">IF($AD199=2,IF('２個別表'!$BQ199=1,1,0),0)</f>
        <v>0</v>
      </c>
      <c r="AY199" s="189" t="str">
        <f t="shared" ca="1" si="15"/>
        <v/>
      </c>
      <c r="AZ199" s="368" t="str">
        <f ca="1">IF(AND($AD199=2,$AX199=1),'２個別表'!$BV199-('２個別表'!$BX199+'２個別表'!$CA199+'２個別表'!$CB199+'２個別表'!$CC199+'２個別表'!$CD199),"")</f>
        <v/>
      </c>
      <c r="BA199" s="206">
        <f ca="1">IF($AD199=2,IF('２個別表'!$BQ199&lt;&gt;1,1,0),0)</f>
        <v>0</v>
      </c>
      <c r="BB199" s="363">
        <f t="shared" ca="1" si="16"/>
        <v>0</v>
      </c>
      <c r="BC199" s="183" t="str">
        <f ca="1">IF(AND($AD199=2,$BA199=1),'２個別表'!$BR199,"")</f>
        <v/>
      </c>
      <c r="BD199" s="183" t="str">
        <f t="shared" ca="1" si="17"/>
        <v/>
      </c>
      <c r="BE199" s="183" t="str">
        <f ca="1">IF(AND($AD199=2,$BA199=1),'２個別表'!$BU199-('２個別表'!$BX199+'２個別表'!$CA199+'２個別表'!$CB199+'２個別表'!$CC199+'２個別表'!$CD199),"")</f>
        <v/>
      </c>
      <c r="BF199" s="183" t="str">
        <f ca="1">IF(AND($AD199=2,$BA199=1),'２個別表'!$CA199+'２個別表'!$CB199,"")</f>
        <v/>
      </c>
      <c r="BG199" s="365" t="str">
        <f ca="1">IF($BB199=1,IF(SUM('２個別表'!$BW199,'２個別表'!$CD199*0.5)&lt;='２個別表'!$BV199*0.5,"〇","×"),"")</f>
        <v/>
      </c>
      <c r="BH199" s="364">
        <f t="shared" ca="1" si="18"/>
        <v>0</v>
      </c>
      <c r="BI199" s="207" t="str">
        <f ca="1">IF($AD199=2,IF($AX199=1,IF('２個別表'!$AM199=23,"〇","×"),IF(OR('２個別表'!$AM199&lt;19,'２個別表'!$AM199&gt;23),"",IF($BH199&lt;='２個別表'!$BR199,"〇","×"))),"-")</f>
        <v>-</v>
      </c>
      <c r="BJ199" s="373" t="str">
        <f t="shared" ca="1" si="19"/>
        <v>-</v>
      </c>
      <c r="BK199" s="206">
        <f t="shared" ca="1" si="20"/>
        <v>0</v>
      </c>
      <c r="BL199" s="207" t="str">
        <f ca="1">IF($AD199=3,IF(1&lt;='２個別表'!$F199,IF('２個別表'!$U199=1,"〇","×"),""),"")</f>
        <v/>
      </c>
      <c r="BM199" s="185" t="str">
        <f ca="1">IF(AD199=3,IF(AND(OR('２個別表'!BD199="附帯施設",AND(1&lt;='２個別表'!AM199,'２個別表'!AM199&lt;=3)),'２個別表'!BK199&lt;&gt;"",'２個別表'!BL199&lt;&gt;""),1,IF(AND(OR('２個別表'!BD199="附帯施設",AND(1&lt;='２個別表'!AM199,'２個別表'!AM199&lt;=3)),OR('２個別表'!BK199="",'２個別表'!BL199="")),"×",0)),"")</f>
        <v/>
      </c>
      <c r="BN199" s="207" t="str">
        <f ca="1">IF($AD199=3,IF('２個別表'!$BV199&gt;=500000,"〇","×"),"")</f>
        <v/>
      </c>
      <c r="BO199" s="180" t="str">
        <f ca="1">IF(AD199=3,'２個別表'!BW199,"")</f>
        <v/>
      </c>
      <c r="BP199" s="180" t="str">
        <f ca="1">IF(AD199=3,IF(COUNTIF('２個別表'!$X$11:'２個別表'!X199,'２個別表'!X199)=1,BO199,SUMIF('２個別表'!$X$11:$X$239,'２個別表'!X199,$BO$11:$BO$239)),"")</f>
        <v/>
      </c>
      <c r="BQ199" s="189" t="str">
        <f t="shared" ca="1" si="36"/>
        <v/>
      </c>
      <c r="BR199" s="183" t="str">
        <f t="shared" ca="1" si="22"/>
        <v/>
      </c>
      <c r="BS199" s="427" t="str">
        <f ca="1">IF($AD199=3,'２個別表'!$BV199-('２個別表'!$BX199+'２個別表'!$CA199+'２個別表'!$CB199+'２個別表'!$CC199+'２個別表'!$CD199),"")</f>
        <v/>
      </c>
      <c r="BT199" s="430">
        <f t="shared" ca="1" si="37"/>
        <v>0</v>
      </c>
      <c r="BU199" s="424" t="str">
        <f t="shared" ca="1" si="23"/>
        <v/>
      </c>
    </row>
    <row r="200" spans="2:73" x14ac:dyDescent="0.15">
      <c r="B200" s="198">
        <f>'２個別表'!O200</f>
        <v>0</v>
      </c>
      <c r="C200" s="183" t="str">
        <f>'２個別表'!$P200</f>
        <v>石川県</v>
      </c>
      <c r="D200" s="183" t="str">
        <f ca="1">'２個別表'!$Q200</f>
        <v/>
      </c>
      <c r="E200" s="183" t="str">
        <f ca="1">'２個別表'!$R200</f>
        <v/>
      </c>
      <c r="F200" s="207" t="str">
        <f ca="1">'２個別表'!$U200</f>
        <v/>
      </c>
      <c r="G200" s="207" t="str">
        <f ca="1">IF($F200=1,IF(SUM(#REF!)=0,"×","〇"),"")</f>
        <v/>
      </c>
      <c r="H200" s="207" t="str">
        <f ca="1">IF('２個別表'!$U200=1,IF('２個別表'!$Y200=1,"〇","×"),IF(AND(2&lt;='２個別表'!$Y200,'２個別表'!$Y200&lt;=5),"〇","×"))</f>
        <v>×</v>
      </c>
      <c r="I200" s="207" t="str">
        <f t="shared" ca="1" si="33"/>
        <v>×</v>
      </c>
      <c r="J200" s="183" t="str">
        <f ca="1">'２個別表'!$X200</f>
        <v/>
      </c>
      <c r="K200" s="183">
        <f ca="1">'２個別表'!$AI200</f>
        <v>0</v>
      </c>
      <c r="L200" s="183" t="str">
        <f ca="1">IF('２個別表'!$AJ200=1,1,"")</f>
        <v/>
      </c>
      <c r="M200" s="183" t="str">
        <f ca="1">IF('２個別表'!$AJ200="","",IF('２個別表'!$AJ200=1,IF(OR('２個別表'!$AK200=1,'２個別表'!$AL200=1),"〇","×")))</f>
        <v/>
      </c>
      <c r="N200" s="180" t="str">
        <f ca="1">'２個別表'!AR200</f>
        <v/>
      </c>
      <c r="O200" s="196" t="str">
        <f ca="1">IF(1&lt;='２個別表'!$F200,IF(AND(1&lt;='２個別表'!$AM200,'２個別表'!$AM200&lt;=3),1,0),"")</f>
        <v/>
      </c>
      <c r="P200" s="207">
        <f ca="1">IF($O200=1,IF(AND('２個別表'!$BD200&lt;&gt;"",AND('２個別表'!$BG200&lt;&gt;1,'２個別表'!$BH200)),0,1),0)</f>
        <v>0</v>
      </c>
      <c r="Q200" s="196">
        <f ca="1">IF('２個別表'!$BD200&lt;&gt;"",1,0)</f>
        <v>0</v>
      </c>
      <c r="R200" s="196" t="str">
        <f ca="1">IF($Q200=1,IF('２個別表'!$BG200=1,1,0),"")</f>
        <v/>
      </c>
      <c r="S200" s="196" t="str">
        <f ca="1">IF($R200=1,IF('２個別表'!$BH200&lt;&gt;"","〇","×"),"")</f>
        <v/>
      </c>
      <c r="T200" s="196" t="str">
        <f t="shared" ca="1" si="2"/>
        <v/>
      </c>
      <c r="U200" s="340">
        <f ca="1">IF('２個別表'!$BF200&gt;0,'２個別表'!$BF200,0)</f>
        <v>0</v>
      </c>
      <c r="V200" s="196">
        <f ca="1">IF('２個別表'!$BH200&lt;&gt;"",1,0)</f>
        <v>0</v>
      </c>
      <c r="W200" s="182">
        <f ca="1">IF(AND($Q200=1,$V200=1),'２個別表'!$CD200,0)</f>
        <v>0</v>
      </c>
      <c r="X200" s="195">
        <f t="shared" ca="1" si="34"/>
        <v>0</v>
      </c>
      <c r="Y200" s="196" t="str">
        <f ca="1">IF(1&lt;='２個別表'!$F200,'２個別表'!$BT200,"")</f>
        <v/>
      </c>
      <c r="Z200" s="196">
        <f ca="1">IF(1&lt;='２個別表'!$F200,'２個別表'!$CE200,0)</f>
        <v>0</v>
      </c>
      <c r="AA200" s="196">
        <f ca="1">IF(OR(0&lt;'２個別表'!$BX200,0&lt;SUM('２個別表'!$CA200:$CB200)),1,0)</f>
        <v>1</v>
      </c>
      <c r="AB200" s="183">
        <f ca="1">IF(1&lt;='２個別表'!$F200,'２個別表'!$BV200,0)</f>
        <v>0</v>
      </c>
      <c r="AC200" s="183" t="str">
        <f ca="1">IF('２個別表'!$BV200&gt;0,IF(AND('２個別表'!$BT200=1,'２個別表'!$CE200="控除不可"),'２個別表'!$BV200,IF(AND('２個別表'!$BT200=1,'２個別表'!$CE200="80%控除対象"),ROUNDUP('２個別表'!$BV200*102/110,0),IF(AND('２個別表'!$BT200=1,'２個別表'!$CE200="全額控除"),ROUNDUP('２個別表'!$BV200*100/110,0),IF(OR('２個別表'!$BT200=2,'２個別表'!$BT200=3),'２個別表'!$BV200,'２個別表'!$BV200)))),"")</f>
        <v/>
      </c>
      <c r="AD200" s="197" t="str">
        <f ca="1">IF('２個別表'!$U200=1,3,IF(AND('２個別表'!$U200=2,AND(19&lt;='２個別表'!$AM200,'２個別表'!$AM200&lt;=23)),2,IF(AND('２個別表'!$U200=2,OR(AND(1&lt;='２個別表'!$AM200,'２個別表'!$AM200&lt;=18),AND(24&lt;='２個別表'!$AM200,'２個別表'!$AM200&lt;=25))),1,"判定不能")))</f>
        <v>判定不能</v>
      </c>
      <c r="AE200" s="206">
        <f t="shared" ca="1" si="4"/>
        <v>0</v>
      </c>
      <c r="AF200" s="180" t="str">
        <f t="shared" ca="1" si="5"/>
        <v/>
      </c>
      <c r="AG200" s="183" t="str">
        <f ca="1">IF(AND($AD200=1,$U200&gt;0,$V200=1),ROUNDDOWN($AC200*1/2-'２個別表'!$CD200*1/2,0),"")</f>
        <v/>
      </c>
      <c r="AH200" s="183" t="str">
        <f t="shared" ca="1" si="35"/>
        <v/>
      </c>
      <c r="AI200" s="208" t="str">
        <f ca="1">IF(AND($AD200=1,$Q200=1),IF($AB200&gt;0,'２個別表'!$BV200-'２個別表'!$BX200-'２個別表'!$CD200-'２個別表'!$CA200-'２個別表'!$CB200-'２個別表'!$CC200,0),"")</f>
        <v/>
      </c>
      <c r="AJ200" s="198">
        <f t="shared" ca="1" si="7"/>
        <v>0</v>
      </c>
      <c r="AK200" s="194" t="str">
        <f ca="1">IF($AD200=1,IF('２個別表'!$AO200=1,1,IF('２個別表'!AO200="","",)),"")</f>
        <v/>
      </c>
      <c r="AL200" s="183" t="str">
        <f ca="1">IF($AJ200=1,IF($AK200=1,'２個別表'!BS200,""),"")</f>
        <v/>
      </c>
      <c r="AM200" s="180" t="str">
        <f t="shared" ca="1" si="8"/>
        <v/>
      </c>
      <c r="AN200" s="199" t="str">
        <f ca="1">IF($AJ200=1,IF($AK200=1,ROUNDDOWN('２個別表'!$BV200-'２個別表'!$BX200-'２個別表'!$CA200-'２個別表'!$CB200-'２個別表'!$CC200-'２個別表'!$CD200,0),""),"")</f>
        <v/>
      </c>
      <c r="AO200" s="198">
        <f t="shared" ca="1" si="0"/>
        <v>0</v>
      </c>
      <c r="AP200" s="194">
        <f t="shared" ca="1" si="9"/>
        <v>0</v>
      </c>
      <c r="AQ200" s="194">
        <f t="shared" ca="1" si="10"/>
        <v>0</v>
      </c>
      <c r="AR200" s="189">
        <f ca="1">IF('２個別表'!$AA200=1,1,0)</f>
        <v>0</v>
      </c>
      <c r="AS200" s="180" t="str">
        <f t="shared" ca="1" si="11"/>
        <v/>
      </c>
      <c r="AT200" s="180" t="str">
        <f t="shared" ca="1" si="12"/>
        <v/>
      </c>
      <c r="AU200" s="208" t="str">
        <f ca="1">IF($AD200=1,IF($AQ200=1,ROUNDDOWN('２個別表'!$BV200-'２個別表'!$BX200-'２個別表'!$CA200-'２個別表'!$CB200-'２個別表'!$CC200-'２個別表'!$CD200,0),""),"")</f>
        <v/>
      </c>
      <c r="AV200" s="350">
        <f t="shared" ca="1" si="13"/>
        <v>0</v>
      </c>
      <c r="AW200" s="360" t="str">
        <f t="shared" ca="1" si="14"/>
        <v>-</v>
      </c>
      <c r="AX200" s="206">
        <f ca="1">IF($AD200=2,IF('２個別表'!$BQ200=1,1,0),0)</f>
        <v>0</v>
      </c>
      <c r="AY200" s="189" t="str">
        <f t="shared" ca="1" si="15"/>
        <v/>
      </c>
      <c r="AZ200" s="368" t="str">
        <f ca="1">IF(AND($AD200=2,$AX200=1),'２個別表'!$BV200-('２個別表'!$BX200+'２個別表'!$CA200+'２個別表'!$CB200+'２個別表'!$CC200+'２個別表'!$CD200),"")</f>
        <v/>
      </c>
      <c r="BA200" s="206">
        <f ca="1">IF($AD200=2,IF('２個別表'!$BQ200&lt;&gt;1,1,0),0)</f>
        <v>0</v>
      </c>
      <c r="BB200" s="363">
        <f t="shared" ca="1" si="16"/>
        <v>0</v>
      </c>
      <c r="BC200" s="183" t="str">
        <f ca="1">IF(AND($AD200=2,$BA200=1),'２個別表'!$BR200,"")</f>
        <v/>
      </c>
      <c r="BD200" s="183" t="str">
        <f t="shared" ca="1" si="17"/>
        <v/>
      </c>
      <c r="BE200" s="183" t="str">
        <f ca="1">IF(AND($AD200=2,$BA200=1),'２個別表'!$BU200-('２個別表'!$BX200+'２個別表'!$CA200+'２個別表'!$CB200+'２個別表'!$CC200+'２個別表'!$CD200),"")</f>
        <v/>
      </c>
      <c r="BF200" s="183" t="str">
        <f ca="1">IF(AND($AD200=2,$BA200=1),'２個別表'!$CA200+'２個別表'!$CB200,"")</f>
        <v/>
      </c>
      <c r="BG200" s="365" t="str">
        <f ca="1">IF($BB200=1,IF(SUM('２個別表'!$BW200,'２個別表'!$CD200*0.5)&lt;='２個別表'!$BV200*0.5,"〇","×"),"")</f>
        <v/>
      </c>
      <c r="BH200" s="364">
        <f t="shared" ca="1" si="18"/>
        <v>0</v>
      </c>
      <c r="BI200" s="207" t="str">
        <f ca="1">IF($AD200=2,IF($AX200=1,IF('２個別表'!$AM200=23,"〇","×"),IF(OR('２個別表'!$AM200&lt;19,'２個別表'!$AM200&gt;23),"",IF($BH200&lt;='２個別表'!$BR200,"〇","×"))),"-")</f>
        <v>-</v>
      </c>
      <c r="BJ200" s="373" t="str">
        <f t="shared" ca="1" si="19"/>
        <v>-</v>
      </c>
      <c r="BK200" s="206">
        <f t="shared" ca="1" si="20"/>
        <v>0</v>
      </c>
      <c r="BL200" s="207" t="str">
        <f ca="1">IF($AD200=3,IF(1&lt;='２個別表'!$F200,IF('２個別表'!$U200=1,"〇","×"),""),"")</f>
        <v/>
      </c>
      <c r="BM200" s="185" t="str">
        <f ca="1">IF(AD200=3,IF(AND(OR('２個別表'!BD200="附帯施設",AND(1&lt;='２個別表'!AM200,'２個別表'!AM200&lt;=3)),'２個別表'!BK200&lt;&gt;"",'２個別表'!BL200&lt;&gt;""),1,IF(AND(OR('２個別表'!BD200="附帯施設",AND(1&lt;='２個別表'!AM200,'２個別表'!AM200&lt;=3)),OR('２個別表'!BK200="",'２個別表'!BL200="")),"×",0)),"")</f>
        <v/>
      </c>
      <c r="BN200" s="207" t="str">
        <f ca="1">IF($AD200=3,IF('２個別表'!$BV200&gt;=500000,"〇","×"),"")</f>
        <v/>
      </c>
      <c r="BO200" s="180" t="str">
        <f ca="1">IF(AD200=3,'２個別表'!BW200,"")</f>
        <v/>
      </c>
      <c r="BP200" s="180" t="str">
        <f ca="1">IF(AD200=3,IF(COUNTIF('２個別表'!$X$11:'２個別表'!X200,'２個別表'!X200)=1,BO200,SUMIF('２個別表'!$X$11:$X$239,'２個別表'!X200,$BO$11:$BO$239)),"")</f>
        <v/>
      </c>
      <c r="BQ200" s="189" t="str">
        <f t="shared" ca="1" si="36"/>
        <v/>
      </c>
      <c r="BR200" s="183" t="str">
        <f t="shared" ca="1" si="22"/>
        <v/>
      </c>
      <c r="BS200" s="427" t="str">
        <f ca="1">IF($AD200=3,'２個別表'!$BV200-('２個別表'!$BX200+'２個別表'!$CA200+'２個別表'!$CB200+'２個別表'!$CC200+'２個別表'!$CD200),"")</f>
        <v/>
      </c>
      <c r="BT200" s="430">
        <f t="shared" ca="1" si="37"/>
        <v>0</v>
      </c>
      <c r="BU200" s="424" t="str">
        <f t="shared" ca="1" si="23"/>
        <v/>
      </c>
    </row>
    <row r="201" spans="2:73" x14ac:dyDescent="0.15">
      <c r="B201" s="198">
        <f>'２個別表'!O201</f>
        <v>0</v>
      </c>
      <c r="C201" s="183" t="str">
        <f>'２個別表'!$P201</f>
        <v>石川県</v>
      </c>
      <c r="D201" s="183" t="str">
        <f ca="1">'２個別表'!$Q201</f>
        <v/>
      </c>
      <c r="E201" s="183" t="str">
        <f ca="1">'２個別表'!$R201</f>
        <v/>
      </c>
      <c r="F201" s="207" t="str">
        <f ca="1">'２個別表'!$U201</f>
        <v/>
      </c>
      <c r="G201" s="207" t="str">
        <f ca="1">IF($F201=1,IF(SUM(#REF!)=0,"×","〇"),"")</f>
        <v/>
      </c>
      <c r="H201" s="207" t="str">
        <f ca="1">IF('２個別表'!$U201=1,IF('２個別表'!$Y201=1,"〇","×"),IF(AND(2&lt;='２個別表'!$Y201,'２個別表'!$Y201&lt;=5),"〇","×"))</f>
        <v>×</v>
      </c>
      <c r="I201" s="207" t="str">
        <f t="shared" ca="1" si="33"/>
        <v>×</v>
      </c>
      <c r="J201" s="183" t="str">
        <f ca="1">'２個別表'!$X201</f>
        <v/>
      </c>
      <c r="K201" s="183">
        <f ca="1">'２個別表'!$AI201</f>
        <v>0</v>
      </c>
      <c r="L201" s="183" t="str">
        <f ca="1">IF('２個別表'!$AJ201=1,1,"")</f>
        <v/>
      </c>
      <c r="M201" s="183" t="str">
        <f ca="1">IF('２個別表'!$AJ201="","",IF('２個別表'!$AJ201=1,IF(OR('２個別表'!$AK201=1,'２個別表'!$AL201=1),"〇","×")))</f>
        <v/>
      </c>
      <c r="N201" s="180" t="str">
        <f ca="1">'２個別表'!AR201</f>
        <v/>
      </c>
      <c r="O201" s="196" t="str">
        <f ca="1">IF(1&lt;='２個別表'!$F201,IF(AND(1&lt;='２個別表'!$AM201,'２個別表'!$AM201&lt;=3),1,0),"")</f>
        <v/>
      </c>
      <c r="P201" s="207">
        <f ca="1">IF($O201=1,IF(AND('２個別表'!$BD201&lt;&gt;"",AND('２個別表'!$BG201&lt;&gt;1,'２個別表'!$BH201)),0,1),0)</f>
        <v>0</v>
      </c>
      <c r="Q201" s="196">
        <f ca="1">IF('２個別表'!$BD201&lt;&gt;"",1,0)</f>
        <v>0</v>
      </c>
      <c r="R201" s="196" t="str">
        <f ca="1">IF($Q201=1,IF('２個別表'!$BG201=1,1,0),"")</f>
        <v/>
      </c>
      <c r="S201" s="196" t="str">
        <f ca="1">IF($R201=1,IF('２個別表'!$BH201&lt;&gt;"","〇","×"),"")</f>
        <v/>
      </c>
      <c r="T201" s="196" t="str">
        <f t="shared" ca="1" si="2"/>
        <v/>
      </c>
      <c r="U201" s="340">
        <f ca="1">IF('２個別表'!$BF201&gt;0,'２個別表'!$BF201,0)</f>
        <v>0</v>
      </c>
      <c r="V201" s="196">
        <f ca="1">IF('２個別表'!$BH201&lt;&gt;"",1,0)</f>
        <v>0</v>
      </c>
      <c r="W201" s="182">
        <f ca="1">IF(AND($Q201=1,$V201=1),'２個別表'!$CD201,0)</f>
        <v>0</v>
      </c>
      <c r="X201" s="195">
        <f t="shared" ca="1" si="34"/>
        <v>0</v>
      </c>
      <c r="Y201" s="196" t="str">
        <f ca="1">IF(1&lt;='２個別表'!$F201,'２個別表'!$BT201,"")</f>
        <v/>
      </c>
      <c r="Z201" s="196">
        <f ca="1">IF(1&lt;='２個別表'!$F201,'２個別表'!$CE201,0)</f>
        <v>0</v>
      </c>
      <c r="AA201" s="196">
        <f ca="1">IF(OR(0&lt;'２個別表'!$BX201,0&lt;SUM('２個別表'!$CA201:$CB201)),1,0)</f>
        <v>1</v>
      </c>
      <c r="AB201" s="183">
        <f ca="1">IF(1&lt;='２個別表'!$F201,'２個別表'!$BV201,0)</f>
        <v>0</v>
      </c>
      <c r="AC201" s="183" t="str">
        <f ca="1">IF('２個別表'!$BV201&gt;0,IF(AND('２個別表'!$BT201=1,'２個別表'!$CE201="控除不可"),'２個別表'!$BV201,IF(AND('２個別表'!$BT201=1,'２個別表'!$CE201="80%控除対象"),ROUNDUP('２個別表'!$BV201*102/110,0),IF(AND('２個別表'!$BT201=1,'２個別表'!$CE201="全額控除"),ROUNDUP('２個別表'!$BV201*100/110,0),IF(OR('２個別表'!$BT201=2,'２個別表'!$BT201=3),'２個別表'!$BV201,'２個別表'!$BV201)))),"")</f>
        <v/>
      </c>
      <c r="AD201" s="197" t="str">
        <f ca="1">IF('２個別表'!$U201=1,3,IF(AND('２個別表'!$U201=2,AND(19&lt;='２個別表'!$AM201,'２個別表'!$AM201&lt;=23)),2,IF(AND('２個別表'!$U201=2,OR(AND(1&lt;='２個別表'!$AM201,'２個別表'!$AM201&lt;=18),AND(24&lt;='２個別表'!$AM201,'２個別表'!$AM201&lt;=25))),1,"判定不能")))</f>
        <v>判定不能</v>
      </c>
      <c r="AE201" s="206">
        <f t="shared" ca="1" si="4"/>
        <v>0</v>
      </c>
      <c r="AF201" s="180" t="str">
        <f t="shared" ca="1" si="5"/>
        <v/>
      </c>
      <c r="AG201" s="183" t="str">
        <f ca="1">IF(AND($AD201=1,$U201&gt;0,$V201=1),ROUNDDOWN($AC201*1/2-'２個別表'!$CD201*1/2,0),"")</f>
        <v/>
      </c>
      <c r="AH201" s="183" t="str">
        <f t="shared" ca="1" si="35"/>
        <v/>
      </c>
      <c r="AI201" s="208" t="str">
        <f ca="1">IF(AND($AD201=1,$Q201=1),IF($AB201&gt;0,'２個別表'!$BV201-'２個別表'!$BX201-'２個別表'!$CD201-'２個別表'!$CA201-'２個別表'!$CB201-'２個別表'!$CC201,0),"")</f>
        <v/>
      </c>
      <c r="AJ201" s="198">
        <f t="shared" ca="1" si="7"/>
        <v>0</v>
      </c>
      <c r="AK201" s="194" t="str">
        <f ca="1">IF($AD201=1,IF('２個別表'!$AO201=1,1,IF('２個別表'!AO201="","",)),"")</f>
        <v/>
      </c>
      <c r="AL201" s="183" t="str">
        <f ca="1">IF($AJ201=1,IF($AK201=1,'２個別表'!BS201,""),"")</f>
        <v/>
      </c>
      <c r="AM201" s="180" t="str">
        <f t="shared" ca="1" si="8"/>
        <v/>
      </c>
      <c r="AN201" s="199" t="str">
        <f ca="1">IF($AJ201=1,IF($AK201=1,ROUNDDOWN('２個別表'!$BV201-'２個別表'!$BX201-'２個別表'!$CA201-'２個別表'!$CB201-'２個別表'!$CC201-'２個別表'!$CD201,0),""),"")</f>
        <v/>
      </c>
      <c r="AO201" s="198">
        <f t="shared" ca="1" si="0"/>
        <v>0</v>
      </c>
      <c r="AP201" s="194">
        <f t="shared" ca="1" si="9"/>
        <v>0</v>
      </c>
      <c r="AQ201" s="194">
        <f t="shared" ca="1" si="10"/>
        <v>0</v>
      </c>
      <c r="AR201" s="189">
        <f ca="1">IF('２個別表'!$AA201=1,1,0)</f>
        <v>0</v>
      </c>
      <c r="AS201" s="180" t="str">
        <f t="shared" ca="1" si="11"/>
        <v/>
      </c>
      <c r="AT201" s="180" t="str">
        <f t="shared" ca="1" si="12"/>
        <v/>
      </c>
      <c r="AU201" s="208" t="str">
        <f ca="1">IF($AD201=1,IF($AQ201=1,ROUNDDOWN('２個別表'!$BV201-'２個別表'!$BX201-'２個別表'!$CA201-'２個別表'!$CB201-'２個別表'!$CC201-'２個別表'!$CD201,0),""),"")</f>
        <v/>
      </c>
      <c r="AV201" s="350">
        <f t="shared" ca="1" si="13"/>
        <v>0</v>
      </c>
      <c r="AW201" s="360" t="str">
        <f t="shared" ca="1" si="14"/>
        <v>-</v>
      </c>
      <c r="AX201" s="206">
        <f ca="1">IF($AD201=2,IF('２個別表'!$BQ201=1,1,0),0)</f>
        <v>0</v>
      </c>
      <c r="AY201" s="189" t="str">
        <f t="shared" ca="1" si="15"/>
        <v/>
      </c>
      <c r="AZ201" s="368" t="str">
        <f ca="1">IF(AND($AD201=2,$AX201=1),'２個別表'!$BV201-('２個別表'!$BX201+'２個別表'!$CA201+'２個別表'!$CB201+'２個別表'!$CC201+'２個別表'!$CD201),"")</f>
        <v/>
      </c>
      <c r="BA201" s="206">
        <f ca="1">IF($AD201=2,IF('２個別表'!$BQ201&lt;&gt;1,1,0),0)</f>
        <v>0</v>
      </c>
      <c r="BB201" s="363">
        <f t="shared" ca="1" si="16"/>
        <v>0</v>
      </c>
      <c r="BC201" s="183" t="str">
        <f ca="1">IF(AND($AD201=2,$BA201=1),'２個別表'!$BR201,"")</f>
        <v/>
      </c>
      <c r="BD201" s="183" t="str">
        <f t="shared" ca="1" si="17"/>
        <v/>
      </c>
      <c r="BE201" s="183" t="str">
        <f ca="1">IF(AND($AD201=2,$BA201=1),'２個別表'!$BU201-('２個別表'!$BX201+'２個別表'!$CA201+'２個別表'!$CB201+'２個別表'!$CC201+'２個別表'!$CD201),"")</f>
        <v/>
      </c>
      <c r="BF201" s="183" t="str">
        <f ca="1">IF(AND($AD201=2,$BA201=1),'２個別表'!$CA201+'２個別表'!$CB201,"")</f>
        <v/>
      </c>
      <c r="BG201" s="365" t="str">
        <f ca="1">IF($BB201=1,IF(SUM('２個別表'!$BW201,'２個別表'!$CD201*0.5)&lt;='２個別表'!$BV201*0.5,"〇","×"),"")</f>
        <v/>
      </c>
      <c r="BH201" s="364">
        <f t="shared" ca="1" si="18"/>
        <v>0</v>
      </c>
      <c r="BI201" s="207" t="str">
        <f ca="1">IF($AD201=2,IF($AX201=1,IF('２個別表'!$AM201=23,"〇","×"),IF(OR('２個別表'!$AM201&lt;19,'２個別表'!$AM201&gt;23),"",IF($BH201&lt;='２個別表'!$BR201,"〇","×"))),"-")</f>
        <v>-</v>
      </c>
      <c r="BJ201" s="373" t="str">
        <f t="shared" ca="1" si="19"/>
        <v>-</v>
      </c>
      <c r="BK201" s="206">
        <f t="shared" ca="1" si="20"/>
        <v>0</v>
      </c>
      <c r="BL201" s="207" t="str">
        <f ca="1">IF($AD201=3,IF(1&lt;='２個別表'!$F201,IF('２個別表'!$U201=1,"〇","×"),""),"")</f>
        <v/>
      </c>
      <c r="BM201" s="185" t="str">
        <f ca="1">IF(AD201=3,IF(AND(OR('２個別表'!BD201="附帯施設",AND(1&lt;='２個別表'!AM201,'２個別表'!AM201&lt;=3)),'２個別表'!BK201&lt;&gt;"",'２個別表'!BL201&lt;&gt;""),1,IF(AND(OR('２個別表'!BD201="附帯施設",AND(1&lt;='２個別表'!AM201,'２個別表'!AM201&lt;=3)),OR('２個別表'!BK201="",'２個別表'!BL201="")),"×",0)),"")</f>
        <v/>
      </c>
      <c r="BN201" s="207" t="str">
        <f ca="1">IF($AD201=3,IF('２個別表'!$BV201&gt;=500000,"〇","×"),"")</f>
        <v/>
      </c>
      <c r="BO201" s="180" t="str">
        <f ca="1">IF(AD201=3,'２個別表'!BW201,"")</f>
        <v/>
      </c>
      <c r="BP201" s="180" t="str">
        <f ca="1">IF(AD201=3,IF(COUNTIF('２個別表'!$X$11:'２個別表'!X201,'２個別表'!X201)=1,BO201,SUMIF('２個別表'!$X$11:$X$239,'２個別表'!X201,$BO$11:$BO$239)),"")</f>
        <v/>
      </c>
      <c r="BQ201" s="189" t="str">
        <f t="shared" ca="1" si="36"/>
        <v/>
      </c>
      <c r="BR201" s="183" t="str">
        <f t="shared" ca="1" si="22"/>
        <v/>
      </c>
      <c r="BS201" s="427" t="str">
        <f ca="1">IF($AD201=3,'２個別表'!$BV201-('２個別表'!$BX201+'２個別表'!$CA201+'２個別表'!$CB201+'２個別表'!$CC201+'２個別表'!$CD201),"")</f>
        <v/>
      </c>
      <c r="BT201" s="430">
        <f t="shared" ca="1" si="37"/>
        <v>0</v>
      </c>
      <c r="BU201" s="424" t="str">
        <f t="shared" ca="1" si="23"/>
        <v/>
      </c>
    </row>
    <row r="202" spans="2:73" x14ac:dyDescent="0.15">
      <c r="B202" s="198">
        <f>'２個別表'!O202</f>
        <v>0</v>
      </c>
      <c r="C202" s="183" t="str">
        <f>'２個別表'!$P202</f>
        <v>石川県</v>
      </c>
      <c r="D202" s="183" t="str">
        <f ca="1">'２個別表'!$Q202</f>
        <v/>
      </c>
      <c r="E202" s="183" t="str">
        <f ca="1">'２個別表'!$R202</f>
        <v/>
      </c>
      <c r="F202" s="207" t="str">
        <f ca="1">'２個別表'!$U202</f>
        <v/>
      </c>
      <c r="G202" s="207" t="str">
        <f ca="1">IF($F202=1,IF(SUM(#REF!)=0,"×","〇"),"")</f>
        <v/>
      </c>
      <c r="H202" s="207" t="str">
        <f ca="1">IF('２個別表'!$U202=1,IF('２個別表'!$Y202=1,"〇","×"),IF(AND(2&lt;='２個別表'!$Y202,'２個別表'!$Y202&lt;=5),"〇","×"))</f>
        <v>×</v>
      </c>
      <c r="I202" s="207" t="str">
        <f t="shared" ca="1" si="33"/>
        <v>×</v>
      </c>
      <c r="J202" s="183" t="str">
        <f ca="1">'２個別表'!$X202</f>
        <v/>
      </c>
      <c r="K202" s="183">
        <f ca="1">'２個別表'!$AI202</f>
        <v>0</v>
      </c>
      <c r="L202" s="183" t="str">
        <f ca="1">IF('２個別表'!$AJ202=1,1,"")</f>
        <v/>
      </c>
      <c r="M202" s="183" t="str">
        <f ca="1">IF('２個別表'!$AJ202="","",IF('２個別表'!$AJ202=1,IF(OR('２個別表'!$AK202=1,'２個別表'!$AL202=1),"〇","×")))</f>
        <v/>
      </c>
      <c r="N202" s="180" t="str">
        <f ca="1">'２個別表'!AR202</f>
        <v/>
      </c>
      <c r="O202" s="196" t="str">
        <f ca="1">IF(1&lt;='２個別表'!$F202,IF(AND(1&lt;='２個別表'!$AM202,'２個別表'!$AM202&lt;=3),1,0),"")</f>
        <v/>
      </c>
      <c r="P202" s="207">
        <f ca="1">IF($O202=1,IF(AND('２個別表'!$BD202&lt;&gt;"",AND('２個別表'!$BG202&lt;&gt;1,'２個別表'!$BH202)),0,1),0)</f>
        <v>0</v>
      </c>
      <c r="Q202" s="196">
        <f ca="1">IF('２個別表'!$BD202&lt;&gt;"",1,0)</f>
        <v>0</v>
      </c>
      <c r="R202" s="196" t="str">
        <f ca="1">IF($Q202=1,IF('２個別表'!$BG202=1,1,0),"")</f>
        <v/>
      </c>
      <c r="S202" s="196" t="str">
        <f ca="1">IF($R202=1,IF('２個別表'!$BH202&lt;&gt;"","〇","×"),"")</f>
        <v/>
      </c>
      <c r="T202" s="196" t="str">
        <f t="shared" ca="1" si="2"/>
        <v/>
      </c>
      <c r="U202" s="340">
        <f ca="1">IF('２個別表'!$BF202&gt;0,'２個別表'!$BF202,0)</f>
        <v>0</v>
      </c>
      <c r="V202" s="196">
        <f ca="1">IF('２個別表'!$BH202&lt;&gt;"",1,0)</f>
        <v>0</v>
      </c>
      <c r="W202" s="182">
        <f ca="1">IF(AND($Q202=1,$V202=1),'２個別表'!$CD202,0)</f>
        <v>0</v>
      </c>
      <c r="X202" s="195">
        <f t="shared" ca="1" si="34"/>
        <v>0</v>
      </c>
      <c r="Y202" s="196" t="str">
        <f ca="1">IF(1&lt;='２個別表'!$F202,'２個別表'!$BT202,"")</f>
        <v/>
      </c>
      <c r="Z202" s="196">
        <f ca="1">IF(1&lt;='２個別表'!$F202,'２個別表'!$CE202,0)</f>
        <v>0</v>
      </c>
      <c r="AA202" s="196">
        <f ca="1">IF(OR(0&lt;'２個別表'!$BX202,0&lt;SUM('２個別表'!$CA202:$CB202)),1,0)</f>
        <v>1</v>
      </c>
      <c r="AB202" s="183">
        <f ca="1">IF(1&lt;='２個別表'!$F202,'２個別表'!$BV202,0)</f>
        <v>0</v>
      </c>
      <c r="AC202" s="183" t="str">
        <f ca="1">IF('２個別表'!$BV202&gt;0,IF(AND('２個別表'!$BT202=1,'２個別表'!$CE202="控除不可"),'２個別表'!$BV202,IF(AND('２個別表'!$BT202=1,'２個別表'!$CE202="80%控除対象"),ROUNDUP('２個別表'!$BV202*102/110,0),IF(AND('２個別表'!$BT202=1,'２個別表'!$CE202="全額控除"),ROUNDUP('２個別表'!$BV202*100/110,0),IF(OR('２個別表'!$BT202=2,'２個別表'!$BT202=3),'２個別表'!$BV202,'２個別表'!$BV202)))),"")</f>
        <v/>
      </c>
      <c r="AD202" s="197" t="str">
        <f ca="1">IF('２個別表'!$U202=1,3,IF(AND('２個別表'!$U202=2,AND(19&lt;='２個別表'!$AM202,'２個別表'!$AM202&lt;=23)),2,IF(AND('２個別表'!$U202=2,OR(AND(1&lt;='２個別表'!$AM202,'２個別表'!$AM202&lt;=18),AND(24&lt;='２個別表'!$AM202,'２個別表'!$AM202&lt;=25))),1,"判定不能")))</f>
        <v>判定不能</v>
      </c>
      <c r="AE202" s="206">
        <f t="shared" ca="1" si="4"/>
        <v>0</v>
      </c>
      <c r="AF202" s="180" t="str">
        <f t="shared" ca="1" si="5"/>
        <v/>
      </c>
      <c r="AG202" s="183" t="str">
        <f ca="1">IF(AND($AD202=1,$U202&gt;0,$V202=1),ROUNDDOWN($AC202*1/2-'２個別表'!$CD202*1/2,0),"")</f>
        <v/>
      </c>
      <c r="AH202" s="183" t="str">
        <f t="shared" ca="1" si="35"/>
        <v/>
      </c>
      <c r="AI202" s="208" t="str">
        <f ca="1">IF(AND($AD202=1,$Q202=1),IF($AB202&gt;0,'２個別表'!$BV202-'２個別表'!$BX202-'２個別表'!$CD202-'２個別表'!$CA202-'２個別表'!$CB202-'２個別表'!$CC202,0),"")</f>
        <v/>
      </c>
      <c r="AJ202" s="198">
        <f t="shared" ca="1" si="7"/>
        <v>0</v>
      </c>
      <c r="AK202" s="194" t="str">
        <f ca="1">IF($AD202=1,IF('２個別表'!$AO202=1,1,IF('２個別表'!AO202="","",)),"")</f>
        <v/>
      </c>
      <c r="AL202" s="183" t="str">
        <f ca="1">IF($AJ202=1,IF($AK202=1,'２個別表'!BS202,""),"")</f>
        <v/>
      </c>
      <c r="AM202" s="180" t="str">
        <f t="shared" ca="1" si="8"/>
        <v/>
      </c>
      <c r="AN202" s="199" t="str">
        <f ca="1">IF($AJ202=1,IF($AK202=1,ROUNDDOWN('２個別表'!$BV202-'２個別表'!$BX202-'２個別表'!$CA202-'２個別表'!$CB202-'２個別表'!$CC202-'２個別表'!$CD202,0),""),"")</f>
        <v/>
      </c>
      <c r="AO202" s="198">
        <f t="shared" ca="1" si="0"/>
        <v>0</v>
      </c>
      <c r="AP202" s="194">
        <f t="shared" ca="1" si="9"/>
        <v>0</v>
      </c>
      <c r="AQ202" s="194">
        <f t="shared" ca="1" si="10"/>
        <v>0</v>
      </c>
      <c r="AR202" s="189">
        <f ca="1">IF('２個別表'!$AA202=1,1,0)</f>
        <v>0</v>
      </c>
      <c r="AS202" s="180" t="str">
        <f t="shared" ca="1" si="11"/>
        <v/>
      </c>
      <c r="AT202" s="180" t="str">
        <f t="shared" ca="1" si="12"/>
        <v/>
      </c>
      <c r="AU202" s="208" t="str">
        <f ca="1">IF($AD202=1,IF($AQ202=1,ROUNDDOWN('２個別表'!$BV202-'２個別表'!$BX202-'２個別表'!$CA202-'２個別表'!$CB202-'２個別表'!$CC202-'２個別表'!$CD202,0),""),"")</f>
        <v/>
      </c>
      <c r="AV202" s="350">
        <f t="shared" ca="1" si="13"/>
        <v>0</v>
      </c>
      <c r="AW202" s="360" t="str">
        <f t="shared" ca="1" si="14"/>
        <v>-</v>
      </c>
      <c r="AX202" s="206">
        <f ca="1">IF($AD202=2,IF('２個別表'!$BQ202=1,1,0),0)</f>
        <v>0</v>
      </c>
      <c r="AY202" s="189" t="str">
        <f t="shared" ca="1" si="15"/>
        <v/>
      </c>
      <c r="AZ202" s="368" t="str">
        <f ca="1">IF(AND($AD202=2,$AX202=1),'２個別表'!$BV202-('２個別表'!$BX202+'２個別表'!$CA202+'２個別表'!$CB202+'２個別表'!$CC202+'２個別表'!$CD202),"")</f>
        <v/>
      </c>
      <c r="BA202" s="206">
        <f ca="1">IF($AD202=2,IF('２個別表'!$BQ202&lt;&gt;1,1,0),0)</f>
        <v>0</v>
      </c>
      <c r="BB202" s="363">
        <f t="shared" ca="1" si="16"/>
        <v>0</v>
      </c>
      <c r="BC202" s="183" t="str">
        <f ca="1">IF(AND($AD202=2,$BA202=1),'２個別表'!$BR202,"")</f>
        <v/>
      </c>
      <c r="BD202" s="183" t="str">
        <f t="shared" ca="1" si="17"/>
        <v/>
      </c>
      <c r="BE202" s="183" t="str">
        <f ca="1">IF(AND($AD202=2,$BA202=1),'２個別表'!$BU202-('２個別表'!$BX202+'２個別表'!$CA202+'２個別表'!$CB202+'２個別表'!$CC202+'２個別表'!$CD202),"")</f>
        <v/>
      </c>
      <c r="BF202" s="183" t="str">
        <f ca="1">IF(AND($AD202=2,$BA202=1),'２個別表'!$CA202+'２個別表'!$CB202,"")</f>
        <v/>
      </c>
      <c r="BG202" s="365" t="str">
        <f ca="1">IF($BB202=1,IF(SUM('２個別表'!$BW202,'２個別表'!$CD202*0.5)&lt;='２個別表'!$BV202*0.5,"〇","×"),"")</f>
        <v/>
      </c>
      <c r="BH202" s="364">
        <f t="shared" ca="1" si="18"/>
        <v>0</v>
      </c>
      <c r="BI202" s="207" t="str">
        <f ca="1">IF($AD202=2,IF($AX202=1,IF('２個別表'!$AM202=23,"〇","×"),IF(OR('２個別表'!$AM202&lt;19,'２個別表'!$AM202&gt;23),"",IF($BH202&lt;='２個別表'!$BR202,"〇","×"))),"-")</f>
        <v>-</v>
      </c>
      <c r="BJ202" s="373" t="str">
        <f t="shared" ca="1" si="19"/>
        <v>-</v>
      </c>
      <c r="BK202" s="206">
        <f t="shared" ca="1" si="20"/>
        <v>0</v>
      </c>
      <c r="BL202" s="207" t="str">
        <f ca="1">IF($AD202=3,IF(1&lt;='２個別表'!$F202,IF('２個別表'!$U202=1,"〇","×"),""),"")</f>
        <v/>
      </c>
      <c r="BM202" s="185" t="str">
        <f ca="1">IF(AD202=3,IF(AND(OR('２個別表'!BD202="附帯施設",AND(1&lt;='２個別表'!AM202,'２個別表'!AM202&lt;=3)),'２個別表'!BK202&lt;&gt;"",'２個別表'!BL202&lt;&gt;""),1,IF(AND(OR('２個別表'!BD202="附帯施設",AND(1&lt;='２個別表'!AM202,'２個別表'!AM202&lt;=3)),OR('２個別表'!BK202="",'２個別表'!BL202="")),"×",0)),"")</f>
        <v/>
      </c>
      <c r="BN202" s="207" t="str">
        <f ca="1">IF($AD202=3,IF('２個別表'!$BV202&gt;=500000,"〇","×"),"")</f>
        <v/>
      </c>
      <c r="BO202" s="180" t="str">
        <f ca="1">IF(AD202=3,'２個別表'!BW202,"")</f>
        <v/>
      </c>
      <c r="BP202" s="180" t="str">
        <f ca="1">IF(AD202=3,IF(COUNTIF('２個別表'!$X$11:'２個別表'!X202,'２個別表'!X202)=1,BO202,SUMIF('２個別表'!$X$11:$X$239,'２個別表'!X202,$BO$11:$BO$239)),"")</f>
        <v/>
      </c>
      <c r="BQ202" s="189" t="str">
        <f t="shared" ca="1" si="36"/>
        <v/>
      </c>
      <c r="BR202" s="183" t="str">
        <f t="shared" ca="1" si="22"/>
        <v/>
      </c>
      <c r="BS202" s="427" t="str">
        <f ca="1">IF($AD202=3,'２個別表'!$BV202-('２個別表'!$BX202+'２個別表'!$CA202+'２個別表'!$CB202+'２個別表'!$CC202+'２個別表'!$CD202),"")</f>
        <v/>
      </c>
      <c r="BT202" s="430">
        <f t="shared" ca="1" si="37"/>
        <v>0</v>
      </c>
      <c r="BU202" s="424" t="str">
        <f t="shared" ca="1" si="23"/>
        <v/>
      </c>
    </row>
    <row r="203" spans="2:73" x14ac:dyDescent="0.15">
      <c r="B203" s="198">
        <f>'２個別表'!O203</f>
        <v>0</v>
      </c>
      <c r="C203" s="183" t="str">
        <f>'２個別表'!$P203</f>
        <v>石川県</v>
      </c>
      <c r="D203" s="183" t="str">
        <f ca="1">'２個別表'!$Q203</f>
        <v/>
      </c>
      <c r="E203" s="183" t="str">
        <f ca="1">'２個別表'!$R203</f>
        <v/>
      </c>
      <c r="F203" s="207" t="str">
        <f ca="1">'２個別表'!$U203</f>
        <v/>
      </c>
      <c r="G203" s="207" t="str">
        <f ca="1">IF($F203=1,IF(SUM(#REF!)=0,"×","〇"),"")</f>
        <v/>
      </c>
      <c r="H203" s="207" t="str">
        <f ca="1">IF('２個別表'!$U203=1,IF('２個別表'!$Y203=1,"〇","×"),IF(AND(2&lt;='２個別表'!$Y203,'２個別表'!$Y203&lt;=5),"〇","×"))</f>
        <v>×</v>
      </c>
      <c r="I203" s="207" t="str">
        <f t="shared" ca="1" si="33"/>
        <v>×</v>
      </c>
      <c r="J203" s="183" t="str">
        <f ca="1">'２個別表'!$X203</f>
        <v/>
      </c>
      <c r="K203" s="183">
        <f ca="1">'２個別表'!$AI203</f>
        <v>0</v>
      </c>
      <c r="L203" s="183" t="str">
        <f ca="1">IF('２個別表'!$AJ203=1,1,"")</f>
        <v/>
      </c>
      <c r="M203" s="183" t="str">
        <f ca="1">IF('２個別表'!$AJ203="","",IF('２個別表'!$AJ203=1,IF(OR('２個別表'!$AK203=1,'２個別表'!$AL203=1),"〇","×")))</f>
        <v/>
      </c>
      <c r="N203" s="180" t="str">
        <f ca="1">'２個別表'!AR203</f>
        <v/>
      </c>
      <c r="O203" s="196" t="str">
        <f ca="1">IF(1&lt;='２個別表'!$F203,IF(AND(1&lt;='２個別表'!$AM203,'２個別表'!$AM203&lt;=3),1,0),"")</f>
        <v/>
      </c>
      <c r="P203" s="207">
        <f ca="1">IF($O203=1,IF(AND('２個別表'!$BD203&lt;&gt;"",AND('２個別表'!$BG203&lt;&gt;1,'２個別表'!$BH203)),0,1),0)</f>
        <v>0</v>
      </c>
      <c r="Q203" s="196">
        <f ca="1">IF('２個別表'!$BD203&lt;&gt;"",1,0)</f>
        <v>0</v>
      </c>
      <c r="R203" s="196" t="str">
        <f ca="1">IF($Q203=1,IF('２個別表'!$BG203=1,1,0),"")</f>
        <v/>
      </c>
      <c r="S203" s="196" t="str">
        <f ca="1">IF($R203=1,IF('２個別表'!$BH203&lt;&gt;"","〇","×"),"")</f>
        <v/>
      </c>
      <c r="T203" s="196" t="str">
        <f t="shared" ca="1" si="2"/>
        <v/>
      </c>
      <c r="U203" s="340">
        <f ca="1">IF('２個別表'!$BF203&gt;0,'２個別表'!$BF203,0)</f>
        <v>0</v>
      </c>
      <c r="V203" s="196">
        <f ca="1">IF('２個別表'!$BH203&lt;&gt;"",1,0)</f>
        <v>0</v>
      </c>
      <c r="W203" s="182">
        <f ca="1">IF(AND($Q203=1,$V203=1),'２個別表'!$CD203,0)</f>
        <v>0</v>
      </c>
      <c r="X203" s="195">
        <f t="shared" ca="1" si="34"/>
        <v>0</v>
      </c>
      <c r="Y203" s="196" t="str">
        <f ca="1">IF(1&lt;='２個別表'!$F203,'２個別表'!$BT203,"")</f>
        <v/>
      </c>
      <c r="Z203" s="196">
        <f ca="1">IF(1&lt;='２個別表'!$F203,'２個別表'!$CE203,0)</f>
        <v>0</v>
      </c>
      <c r="AA203" s="196">
        <f ca="1">IF(OR(0&lt;'２個別表'!$BX203,0&lt;SUM('２個別表'!$CA203:$CB203)),1,0)</f>
        <v>1</v>
      </c>
      <c r="AB203" s="183">
        <f ca="1">IF(1&lt;='２個別表'!$F203,'２個別表'!$BV203,0)</f>
        <v>0</v>
      </c>
      <c r="AC203" s="183" t="str">
        <f ca="1">IF('２個別表'!$BV203&gt;0,IF(AND('２個別表'!$BT203=1,'２個別表'!$CE203="控除不可"),'２個別表'!$BV203,IF(AND('２個別表'!$BT203=1,'２個別表'!$CE203="80%控除対象"),ROUNDUP('２個別表'!$BV203*102/110,0),IF(AND('２個別表'!$BT203=1,'２個別表'!$CE203="全額控除"),ROUNDUP('２個別表'!$BV203*100/110,0),IF(OR('２個別表'!$BT203=2,'２個別表'!$BT203=3),'２個別表'!$BV203,'２個別表'!$BV203)))),"")</f>
        <v/>
      </c>
      <c r="AD203" s="197" t="str">
        <f ca="1">IF('２個別表'!$U203=1,3,IF(AND('２個別表'!$U203=2,AND(19&lt;='２個別表'!$AM203,'２個別表'!$AM203&lt;=23)),2,IF(AND('２個別表'!$U203=2,OR(AND(1&lt;='２個別表'!$AM203,'２個別表'!$AM203&lt;=18),AND(24&lt;='２個別表'!$AM203,'２個別表'!$AM203&lt;=25))),1,"判定不能")))</f>
        <v>判定不能</v>
      </c>
      <c r="AE203" s="206">
        <f t="shared" ca="1" si="4"/>
        <v>0</v>
      </c>
      <c r="AF203" s="180" t="str">
        <f t="shared" ca="1" si="5"/>
        <v/>
      </c>
      <c r="AG203" s="183" t="str">
        <f ca="1">IF(AND($AD203=1,$U203&gt;0,$V203=1),ROUNDDOWN($AC203*1/2-'２個別表'!$CD203*1/2,0),"")</f>
        <v/>
      </c>
      <c r="AH203" s="183" t="str">
        <f t="shared" ca="1" si="35"/>
        <v/>
      </c>
      <c r="AI203" s="208" t="str">
        <f ca="1">IF(AND($AD203=1,$Q203=1),IF($AB203&gt;0,'２個別表'!$BV203-'２個別表'!$BX203-'２個別表'!$CD203-'２個別表'!$CA203-'２個別表'!$CB203-'２個別表'!$CC203,0),"")</f>
        <v/>
      </c>
      <c r="AJ203" s="198">
        <f t="shared" ca="1" si="7"/>
        <v>0</v>
      </c>
      <c r="AK203" s="194" t="str">
        <f ca="1">IF($AD203=1,IF('２個別表'!$AO203=1,1,IF('２個別表'!AO203="","",)),"")</f>
        <v/>
      </c>
      <c r="AL203" s="183" t="str">
        <f ca="1">IF($AJ203=1,IF($AK203=1,'２個別表'!BS203,""),"")</f>
        <v/>
      </c>
      <c r="AM203" s="180" t="str">
        <f t="shared" ca="1" si="8"/>
        <v/>
      </c>
      <c r="AN203" s="199" t="str">
        <f ca="1">IF($AJ203=1,IF($AK203=1,ROUNDDOWN('２個別表'!$BV203-'２個別表'!$BX203-'２個別表'!$CA203-'２個別表'!$CB203-'２個別表'!$CC203-'２個別表'!$CD203,0),""),"")</f>
        <v/>
      </c>
      <c r="AO203" s="198">
        <f t="shared" ca="1" si="0"/>
        <v>0</v>
      </c>
      <c r="AP203" s="194">
        <f t="shared" ca="1" si="9"/>
        <v>0</v>
      </c>
      <c r="AQ203" s="194">
        <f t="shared" ca="1" si="10"/>
        <v>0</v>
      </c>
      <c r="AR203" s="189">
        <f ca="1">IF('２個別表'!$AA203=1,1,0)</f>
        <v>0</v>
      </c>
      <c r="AS203" s="180" t="str">
        <f t="shared" ca="1" si="11"/>
        <v/>
      </c>
      <c r="AT203" s="180" t="str">
        <f t="shared" ca="1" si="12"/>
        <v/>
      </c>
      <c r="AU203" s="208" t="str">
        <f ca="1">IF($AD203=1,IF($AQ203=1,ROUNDDOWN('２個別表'!$BV203-'２個別表'!$BX203-'２個別表'!$CA203-'２個別表'!$CB203-'２個別表'!$CC203-'２個別表'!$CD203,0),""),"")</f>
        <v/>
      </c>
      <c r="AV203" s="350">
        <f t="shared" ca="1" si="13"/>
        <v>0</v>
      </c>
      <c r="AW203" s="360" t="str">
        <f t="shared" ca="1" si="14"/>
        <v>-</v>
      </c>
      <c r="AX203" s="206">
        <f ca="1">IF($AD203=2,IF('２個別表'!$BQ203=1,1,0),0)</f>
        <v>0</v>
      </c>
      <c r="AY203" s="189" t="str">
        <f t="shared" ca="1" si="15"/>
        <v/>
      </c>
      <c r="AZ203" s="368" t="str">
        <f ca="1">IF(AND($AD203=2,$AX203=1),'２個別表'!$BV203-('２個別表'!$BX203+'２個別表'!$CA203+'２個別表'!$CB203+'２個別表'!$CC203+'２個別表'!$CD203),"")</f>
        <v/>
      </c>
      <c r="BA203" s="206">
        <f ca="1">IF($AD203=2,IF('２個別表'!$BQ203&lt;&gt;1,1,0),0)</f>
        <v>0</v>
      </c>
      <c r="BB203" s="363">
        <f t="shared" ca="1" si="16"/>
        <v>0</v>
      </c>
      <c r="BC203" s="183" t="str">
        <f ca="1">IF(AND($AD203=2,$BA203=1),'２個別表'!$BR203,"")</f>
        <v/>
      </c>
      <c r="BD203" s="183" t="str">
        <f t="shared" ca="1" si="17"/>
        <v/>
      </c>
      <c r="BE203" s="183" t="str">
        <f ca="1">IF(AND($AD203=2,$BA203=1),'２個別表'!$BU203-('２個別表'!$BX203+'２個別表'!$CA203+'２個別表'!$CB203+'２個別表'!$CC203+'２個別表'!$CD203),"")</f>
        <v/>
      </c>
      <c r="BF203" s="183" t="str">
        <f ca="1">IF(AND($AD203=2,$BA203=1),'２個別表'!$CA203+'２個別表'!$CB203,"")</f>
        <v/>
      </c>
      <c r="BG203" s="365" t="str">
        <f ca="1">IF($BB203=1,IF(SUM('２個別表'!$BW203,'２個別表'!$CD203*0.5)&lt;='２個別表'!$BV203*0.5,"〇","×"),"")</f>
        <v/>
      </c>
      <c r="BH203" s="364">
        <f t="shared" ca="1" si="18"/>
        <v>0</v>
      </c>
      <c r="BI203" s="207" t="str">
        <f ca="1">IF($AD203=2,IF($AX203=1,IF('２個別表'!$AM203=23,"〇","×"),IF(OR('２個別表'!$AM203&lt;19,'２個別表'!$AM203&gt;23),"",IF($BH203&lt;='２個別表'!$BR203,"〇","×"))),"-")</f>
        <v>-</v>
      </c>
      <c r="BJ203" s="373" t="str">
        <f t="shared" ca="1" si="19"/>
        <v>-</v>
      </c>
      <c r="BK203" s="206">
        <f t="shared" ca="1" si="20"/>
        <v>0</v>
      </c>
      <c r="BL203" s="207" t="str">
        <f ca="1">IF($AD203=3,IF(1&lt;='２個別表'!$F203,IF('２個別表'!$U203=1,"〇","×"),""),"")</f>
        <v/>
      </c>
      <c r="BM203" s="185" t="str">
        <f ca="1">IF(AD203=3,IF(AND(OR('２個別表'!BD203="附帯施設",AND(1&lt;='２個別表'!AM203,'２個別表'!AM203&lt;=3)),'２個別表'!BK203&lt;&gt;"",'２個別表'!BL203&lt;&gt;""),1,IF(AND(OR('２個別表'!BD203="附帯施設",AND(1&lt;='２個別表'!AM203,'２個別表'!AM203&lt;=3)),OR('２個別表'!BK203="",'２個別表'!BL203="")),"×",0)),"")</f>
        <v/>
      </c>
      <c r="BN203" s="207" t="str">
        <f ca="1">IF($AD203=3,IF('２個別表'!$BV203&gt;=500000,"〇","×"),"")</f>
        <v/>
      </c>
      <c r="BO203" s="180" t="str">
        <f ca="1">IF(AD203=3,'２個別表'!BW203,"")</f>
        <v/>
      </c>
      <c r="BP203" s="180" t="str">
        <f ca="1">IF(AD203=3,IF(COUNTIF('２個別表'!$X$11:'２個別表'!X203,'２個別表'!X203)=1,BO203,SUMIF('２個別表'!$X$11:$X$239,'２個別表'!X203,$BO$11:$BO$239)),"")</f>
        <v/>
      </c>
      <c r="BQ203" s="189" t="str">
        <f t="shared" ca="1" si="36"/>
        <v/>
      </c>
      <c r="BR203" s="183" t="str">
        <f t="shared" ca="1" si="22"/>
        <v/>
      </c>
      <c r="BS203" s="427" t="str">
        <f ca="1">IF($AD203=3,'２個別表'!$BV203-('２個別表'!$BX203+'２個別表'!$CA203+'２個別表'!$CB203+'２個別表'!$CC203+'２個別表'!$CD203),"")</f>
        <v/>
      </c>
      <c r="BT203" s="430">
        <f t="shared" ca="1" si="37"/>
        <v>0</v>
      </c>
      <c r="BU203" s="424" t="str">
        <f t="shared" ca="1" si="23"/>
        <v/>
      </c>
    </row>
    <row r="204" spans="2:73" x14ac:dyDescent="0.15">
      <c r="B204" s="198">
        <f>'２個別表'!O204</f>
        <v>0</v>
      </c>
      <c r="C204" s="183" t="str">
        <f>'２個別表'!$P204</f>
        <v>石川県</v>
      </c>
      <c r="D204" s="183" t="str">
        <f ca="1">'２個別表'!$Q204</f>
        <v/>
      </c>
      <c r="E204" s="183" t="str">
        <f ca="1">'２個別表'!$R204</f>
        <v/>
      </c>
      <c r="F204" s="207" t="str">
        <f ca="1">'２個別表'!$U204</f>
        <v/>
      </c>
      <c r="G204" s="207" t="str">
        <f ca="1">IF($F204=1,IF(SUM(#REF!)=0,"×","〇"),"")</f>
        <v/>
      </c>
      <c r="H204" s="207" t="str">
        <f ca="1">IF('２個別表'!$U204=1,IF('２個別表'!$Y204=1,"〇","×"),IF(AND(2&lt;='２個別表'!$Y204,'２個別表'!$Y204&lt;=5),"〇","×"))</f>
        <v>×</v>
      </c>
      <c r="I204" s="207" t="str">
        <f t="shared" ref="I204:I239" ca="1" si="38">IF(OR($G204="×",$H204="×"),"×","〇")</f>
        <v>×</v>
      </c>
      <c r="J204" s="183" t="str">
        <f ca="1">'２個別表'!$X204</f>
        <v/>
      </c>
      <c r="K204" s="183">
        <f ca="1">'２個別表'!$AI204</f>
        <v>0</v>
      </c>
      <c r="L204" s="183" t="str">
        <f ca="1">IF('２個別表'!$AJ204=1,1,"")</f>
        <v/>
      </c>
      <c r="M204" s="183" t="str">
        <f ca="1">IF('２個別表'!$AJ204="","",IF('２個別表'!$AJ204=1,IF(OR('２個別表'!$AK204=1,'２個別表'!$AL204=1),"〇","×")))</f>
        <v/>
      </c>
      <c r="N204" s="180" t="str">
        <f ca="1">'２個別表'!AR204</f>
        <v/>
      </c>
      <c r="O204" s="196" t="str">
        <f ca="1">IF(1&lt;='２個別表'!$F204,IF(AND(1&lt;='２個別表'!$AM204,'２個別表'!$AM204&lt;=3),1,0),"")</f>
        <v/>
      </c>
      <c r="P204" s="207">
        <f ca="1">IF($O204=1,IF(AND('２個別表'!$BD204&lt;&gt;"",AND('２個別表'!$BG204&lt;&gt;1,'２個別表'!$BH204)),0,1),0)</f>
        <v>0</v>
      </c>
      <c r="Q204" s="196">
        <f ca="1">IF('２個別表'!$BD204&lt;&gt;"",1,0)</f>
        <v>0</v>
      </c>
      <c r="R204" s="196" t="str">
        <f ca="1">IF($Q204=1,IF('２個別表'!$BG204=1,1,0),"")</f>
        <v/>
      </c>
      <c r="S204" s="196" t="str">
        <f ca="1">IF($R204=1,IF('２個別表'!$BH204&lt;&gt;"","〇","×"),"")</f>
        <v/>
      </c>
      <c r="T204" s="196" t="str">
        <f t="shared" ca="1" si="2"/>
        <v/>
      </c>
      <c r="U204" s="340">
        <f ca="1">IF('２個別表'!$BF204&gt;0,'２個別表'!$BF204,0)</f>
        <v>0</v>
      </c>
      <c r="V204" s="196">
        <f ca="1">IF('２個別表'!$BH204&lt;&gt;"",1,0)</f>
        <v>0</v>
      </c>
      <c r="W204" s="182">
        <f ca="1">IF(AND($Q204=1,$V204=1),'２個別表'!$CD204,0)</f>
        <v>0</v>
      </c>
      <c r="X204" s="195">
        <f t="shared" ref="X204:X239" ca="1" si="39">IFERROR(IF($U204&gt;0,$AC204*$U204*4/10,0),0)</f>
        <v>0</v>
      </c>
      <c r="Y204" s="196" t="str">
        <f ca="1">IF(1&lt;='２個別表'!$F204,'２個別表'!$BT204,"")</f>
        <v/>
      </c>
      <c r="Z204" s="196">
        <f ca="1">IF(1&lt;='２個別表'!$F204,'２個別表'!$CE204,0)</f>
        <v>0</v>
      </c>
      <c r="AA204" s="196">
        <f ca="1">IF(OR(0&lt;'２個別表'!$BX204,0&lt;SUM('２個別表'!$CA204:$CB204)),1,0)</f>
        <v>1</v>
      </c>
      <c r="AB204" s="183">
        <f ca="1">IF(1&lt;='２個別表'!$F204,'２個別表'!$BV204,0)</f>
        <v>0</v>
      </c>
      <c r="AC204" s="183" t="str">
        <f ca="1">IF('２個別表'!$BV204&gt;0,IF(AND('２個別表'!$BT204=1,'２個別表'!$CE204="控除不可"),'２個別表'!$BV204,IF(AND('２個別表'!$BT204=1,'２個別表'!$CE204="80%控除対象"),ROUNDUP('２個別表'!$BV204*102/110,0),IF(AND('２個別表'!$BT204=1,'２個別表'!$CE204="全額控除"),ROUNDUP('２個別表'!$BV204*100/110,0),IF(OR('２個別表'!$BT204=2,'２個別表'!$BT204=3),'２個別表'!$BV204,'２個別表'!$BV204)))),"")</f>
        <v/>
      </c>
      <c r="AD204" s="197" t="str">
        <f ca="1">IF('２個別表'!$U204=1,3,IF(AND('２個別表'!$U204=2,AND(19&lt;='２個別表'!$AM204,'２個別表'!$AM204&lt;=23)),2,IF(AND('２個別表'!$U204=2,OR(AND(1&lt;='２個別表'!$AM204,'２個別表'!$AM204&lt;=18),AND(24&lt;='２個別表'!$AM204,'２個別表'!$AM204&lt;=25))),1,"判定不能")))</f>
        <v>判定不能</v>
      </c>
      <c r="AE204" s="206">
        <f t="shared" ca="1" si="4"/>
        <v>0</v>
      </c>
      <c r="AF204" s="180" t="str">
        <f t="shared" ca="1" si="5"/>
        <v/>
      </c>
      <c r="AG204" s="183" t="str">
        <f ca="1">IF(AND($AD204=1,$U204&gt;0,$V204=1),ROUNDDOWN($AC204*1/2-'２個別表'!$CD204*1/2,0),"")</f>
        <v/>
      </c>
      <c r="AH204" s="183" t="str">
        <f t="shared" ca="1" si="35"/>
        <v/>
      </c>
      <c r="AI204" s="208" t="str">
        <f ca="1">IF(AND($AD204=1,$Q204=1),IF($AB204&gt;0,'２個別表'!$BV204-'２個別表'!$BX204-'２個別表'!$CD204-'２個別表'!$CA204-'２個別表'!$CB204-'２個別表'!$CC204,0),"")</f>
        <v/>
      </c>
      <c r="AJ204" s="198">
        <f t="shared" ca="1" si="7"/>
        <v>0</v>
      </c>
      <c r="AK204" s="194" t="str">
        <f ca="1">IF($AD204=1,IF('２個別表'!$AO204=1,1,IF('２個別表'!AO204="","",)),"")</f>
        <v/>
      </c>
      <c r="AL204" s="183" t="str">
        <f ca="1">IF($AJ204=1,IF($AK204=1,'２個別表'!BS204,""),"")</f>
        <v/>
      </c>
      <c r="AM204" s="180" t="str">
        <f t="shared" ca="1" si="8"/>
        <v/>
      </c>
      <c r="AN204" s="199" t="str">
        <f ca="1">IF($AJ204=1,IF($AK204=1,ROUNDDOWN('２個別表'!$BV204-'２個別表'!$BX204-'２個別表'!$CA204-'２個別表'!$CB204-'２個別表'!$CC204-'２個別表'!$CD204,0),""),"")</f>
        <v/>
      </c>
      <c r="AO204" s="198">
        <f t="shared" ca="1" si="0"/>
        <v>0</v>
      </c>
      <c r="AP204" s="194">
        <f t="shared" ca="1" si="9"/>
        <v>0</v>
      </c>
      <c r="AQ204" s="194">
        <f t="shared" ca="1" si="10"/>
        <v>0</v>
      </c>
      <c r="AR204" s="189">
        <f ca="1">IF('２個別表'!$AA204=1,1,0)</f>
        <v>0</v>
      </c>
      <c r="AS204" s="180" t="str">
        <f t="shared" ca="1" si="11"/>
        <v/>
      </c>
      <c r="AT204" s="180" t="str">
        <f t="shared" ca="1" si="12"/>
        <v/>
      </c>
      <c r="AU204" s="208" t="str">
        <f ca="1">IF($AD204=1,IF($AQ204=1,ROUNDDOWN('２個別表'!$BV204-'２個別表'!$BX204-'２個別表'!$CA204-'２個別表'!$CB204-'２個別表'!$CC204-'２個別表'!$CD204,0),""),"")</f>
        <v/>
      </c>
      <c r="AV204" s="350">
        <f t="shared" ca="1" si="13"/>
        <v>0</v>
      </c>
      <c r="AW204" s="360" t="str">
        <f t="shared" ca="1" si="14"/>
        <v>-</v>
      </c>
      <c r="AX204" s="206">
        <f ca="1">IF($AD204=2,IF('２個別表'!$BQ204=1,1,0),0)</f>
        <v>0</v>
      </c>
      <c r="AY204" s="189" t="str">
        <f t="shared" ca="1" si="15"/>
        <v/>
      </c>
      <c r="AZ204" s="368" t="str">
        <f ca="1">IF(AND($AD204=2,$AX204=1),'２個別表'!$BV204-('２個別表'!$BX204+'２個別表'!$CA204+'２個別表'!$CB204+'２個別表'!$CC204+'２個別表'!$CD204),"")</f>
        <v/>
      </c>
      <c r="BA204" s="206">
        <f ca="1">IF($AD204=2,IF('２個別表'!$BQ204&lt;&gt;1,1,0),0)</f>
        <v>0</v>
      </c>
      <c r="BB204" s="363">
        <f t="shared" ca="1" si="16"/>
        <v>0</v>
      </c>
      <c r="BC204" s="183" t="str">
        <f ca="1">IF(AND($AD204=2,$BA204=1),'２個別表'!$BR204,"")</f>
        <v/>
      </c>
      <c r="BD204" s="183" t="str">
        <f t="shared" ca="1" si="17"/>
        <v/>
      </c>
      <c r="BE204" s="183" t="str">
        <f ca="1">IF(AND($AD204=2,$BA204=1),'２個別表'!$BU204-('２個別表'!$BX204+'２個別表'!$CA204+'２個別表'!$CB204+'２個別表'!$CC204+'２個別表'!$CD204),"")</f>
        <v/>
      </c>
      <c r="BF204" s="183" t="str">
        <f ca="1">IF(AND($AD204=2,$BA204=1),'２個別表'!$CA204+'２個別表'!$CB204,"")</f>
        <v/>
      </c>
      <c r="BG204" s="365" t="str">
        <f ca="1">IF($BB204=1,IF(SUM('２個別表'!$BW204,'２個別表'!$CD204*0.5)&lt;='２個別表'!$BV204*0.5,"〇","×"),"")</f>
        <v/>
      </c>
      <c r="BH204" s="364">
        <f t="shared" ca="1" si="18"/>
        <v>0</v>
      </c>
      <c r="BI204" s="207" t="str">
        <f ca="1">IF($AD204=2,IF($AX204=1,IF('２個別表'!$AM204=23,"〇","×"),IF(OR('２個別表'!$AM204&lt;19,'２個別表'!$AM204&gt;23),"",IF($BH204&lt;='２個別表'!$BR204,"〇","×"))),"-")</f>
        <v>-</v>
      </c>
      <c r="BJ204" s="373" t="str">
        <f t="shared" ca="1" si="19"/>
        <v>-</v>
      </c>
      <c r="BK204" s="206">
        <f t="shared" ca="1" si="20"/>
        <v>0</v>
      </c>
      <c r="BL204" s="207" t="str">
        <f ca="1">IF($AD204=3,IF(1&lt;='２個別表'!$F204,IF('２個別表'!$U204=1,"〇","×"),""),"")</f>
        <v/>
      </c>
      <c r="BM204" s="185" t="str">
        <f ca="1">IF(AD204=3,IF(AND(OR('２個別表'!BD204="附帯施設",AND(1&lt;='２個別表'!AM204,'２個別表'!AM204&lt;=3)),'２個別表'!BK204&lt;&gt;"",'２個別表'!BL204&lt;&gt;""),1,IF(AND(OR('２個別表'!BD204="附帯施設",AND(1&lt;='２個別表'!AM204,'２個別表'!AM204&lt;=3)),OR('２個別表'!BK204="",'２個別表'!BL204="")),"×",0)),"")</f>
        <v/>
      </c>
      <c r="BN204" s="207" t="str">
        <f ca="1">IF($AD204=3,IF('２個別表'!$BV204&gt;=500000,"〇","×"),"")</f>
        <v/>
      </c>
      <c r="BO204" s="180" t="str">
        <f ca="1">IF(AD204=3,'２個別表'!BW204,"")</f>
        <v/>
      </c>
      <c r="BP204" s="180" t="str">
        <f ca="1">IF(AD204=3,IF(COUNTIF('２個別表'!$X$11:'２個別表'!X204,'２個別表'!X204)=1,BO204,SUMIF('２個別表'!$X$11:$X$239,'２個別表'!X204,$BO$11:$BO$239)),"")</f>
        <v/>
      </c>
      <c r="BQ204" s="189" t="str">
        <f t="shared" ca="1" si="36"/>
        <v/>
      </c>
      <c r="BR204" s="183" t="str">
        <f t="shared" ca="1" si="22"/>
        <v/>
      </c>
      <c r="BS204" s="427" t="str">
        <f ca="1">IF($AD204=3,'２個別表'!$BV204-('２個別表'!$BX204+'２個別表'!$CA204+'２個別表'!$CB204+'２個別表'!$CC204+'２個別表'!$CD204),"")</f>
        <v/>
      </c>
      <c r="BT204" s="430">
        <f t="shared" ca="1" si="37"/>
        <v>0</v>
      </c>
      <c r="BU204" s="424" t="str">
        <f t="shared" ca="1" si="23"/>
        <v/>
      </c>
    </row>
    <row r="205" spans="2:73" x14ac:dyDescent="0.15">
      <c r="B205" s="198">
        <f>'２個別表'!O205</f>
        <v>0</v>
      </c>
      <c r="C205" s="183" t="str">
        <f>'２個別表'!$P205</f>
        <v>石川県</v>
      </c>
      <c r="D205" s="183" t="str">
        <f ca="1">'２個別表'!$Q205</f>
        <v/>
      </c>
      <c r="E205" s="183" t="str">
        <f ca="1">'２個別表'!$R205</f>
        <v/>
      </c>
      <c r="F205" s="207" t="str">
        <f ca="1">'２個別表'!$U205</f>
        <v/>
      </c>
      <c r="G205" s="207" t="str">
        <f ca="1">IF($F205=1,IF(SUM(#REF!)=0,"×","〇"),"")</f>
        <v/>
      </c>
      <c r="H205" s="207" t="str">
        <f ca="1">IF('２個別表'!$U205=1,IF('２個別表'!$Y205=1,"〇","×"),IF(AND(2&lt;='２個別表'!$Y205,'２個別表'!$Y205&lt;=5),"〇","×"))</f>
        <v>×</v>
      </c>
      <c r="I205" s="207" t="str">
        <f t="shared" ca="1" si="38"/>
        <v>×</v>
      </c>
      <c r="J205" s="183" t="str">
        <f ca="1">'２個別表'!$X205</f>
        <v/>
      </c>
      <c r="K205" s="183">
        <f ca="1">'２個別表'!$AI205</f>
        <v>0</v>
      </c>
      <c r="L205" s="183" t="str">
        <f ca="1">IF('２個別表'!$AJ205=1,1,"")</f>
        <v/>
      </c>
      <c r="M205" s="183" t="str">
        <f ca="1">IF('２個別表'!$AJ205="","",IF('２個別表'!$AJ205=1,IF(OR('２個別表'!$AK205=1,'２個別表'!$AL205=1),"〇","×")))</f>
        <v/>
      </c>
      <c r="N205" s="180" t="str">
        <f ca="1">'２個別表'!AR205</f>
        <v/>
      </c>
      <c r="O205" s="196" t="str">
        <f ca="1">IF(1&lt;='２個別表'!$F205,IF(AND(1&lt;='２個別表'!$AM205,'２個別表'!$AM205&lt;=3),1,0),"")</f>
        <v/>
      </c>
      <c r="P205" s="207">
        <f ca="1">IF($O205=1,IF(AND('２個別表'!$BD205&lt;&gt;"",AND('２個別表'!$BG205&lt;&gt;1,'２個別表'!$BH205)),0,1),0)</f>
        <v>0</v>
      </c>
      <c r="Q205" s="196">
        <f ca="1">IF('２個別表'!$BD205&lt;&gt;"",1,0)</f>
        <v>0</v>
      </c>
      <c r="R205" s="196" t="str">
        <f ca="1">IF($Q205=1,IF('２個別表'!$BG205=1,1,0),"")</f>
        <v/>
      </c>
      <c r="S205" s="196" t="str">
        <f ca="1">IF($R205=1,IF('２個別表'!$BH205&lt;&gt;"","〇","×"),"")</f>
        <v/>
      </c>
      <c r="T205" s="196" t="str">
        <f t="shared" ca="1" si="2"/>
        <v/>
      </c>
      <c r="U205" s="340">
        <f ca="1">IF('２個別表'!$BF205&gt;0,'２個別表'!$BF205,0)</f>
        <v>0</v>
      </c>
      <c r="V205" s="196">
        <f ca="1">IF('２個別表'!$BH205&lt;&gt;"",1,0)</f>
        <v>0</v>
      </c>
      <c r="W205" s="182">
        <f ca="1">IF(AND($Q205=1,$V205=1),'２個別表'!$CD205,0)</f>
        <v>0</v>
      </c>
      <c r="X205" s="195">
        <f t="shared" ca="1" si="39"/>
        <v>0</v>
      </c>
      <c r="Y205" s="196" t="str">
        <f ca="1">IF(1&lt;='２個別表'!$F205,'２個別表'!$BT205,"")</f>
        <v/>
      </c>
      <c r="Z205" s="196">
        <f ca="1">IF(1&lt;='２個別表'!$F205,'２個別表'!$CE205,0)</f>
        <v>0</v>
      </c>
      <c r="AA205" s="196">
        <f ca="1">IF(OR(0&lt;'２個別表'!$BX205,0&lt;SUM('２個別表'!$CA205:$CB205)),1,0)</f>
        <v>1</v>
      </c>
      <c r="AB205" s="183">
        <f ca="1">IF(1&lt;='２個別表'!$F205,'２個別表'!$BV205,0)</f>
        <v>0</v>
      </c>
      <c r="AC205" s="183" t="str">
        <f ca="1">IF('２個別表'!$BV205&gt;0,IF(AND('２個別表'!$BT205=1,'２個別表'!$CE205="控除不可"),'２個別表'!$BV205,IF(AND('２個別表'!$BT205=1,'２個別表'!$CE205="80%控除対象"),ROUNDUP('２個別表'!$BV205*102/110,0),IF(AND('２個別表'!$BT205=1,'２個別表'!$CE205="全額控除"),ROUNDUP('２個別表'!$BV205*100/110,0),IF(OR('２個別表'!$BT205=2,'２個別表'!$BT205=3),'２個別表'!$BV205,'２個別表'!$BV205)))),"")</f>
        <v/>
      </c>
      <c r="AD205" s="197" t="str">
        <f ca="1">IF('２個別表'!$U205=1,3,IF(AND('２個別表'!$U205=2,AND(19&lt;='２個別表'!$AM205,'２個別表'!$AM205&lt;=23)),2,IF(AND('２個別表'!$U205=2,OR(AND(1&lt;='２個別表'!$AM205,'２個別表'!$AM205&lt;=18),AND(24&lt;='２個別表'!$AM205,'２個別表'!$AM205&lt;=25))),1,"判定不能")))</f>
        <v>判定不能</v>
      </c>
      <c r="AE205" s="206">
        <f t="shared" ca="1" si="4"/>
        <v>0</v>
      </c>
      <c r="AF205" s="180" t="str">
        <f t="shared" ca="1" si="5"/>
        <v/>
      </c>
      <c r="AG205" s="183" t="str">
        <f ca="1">IF(AND($AD205=1,$U205&gt;0,$V205=1),ROUNDDOWN($AC205*1/2-'２個別表'!$CD205*1/2,0),"")</f>
        <v/>
      </c>
      <c r="AH205" s="183" t="str">
        <f t="shared" ca="1" si="35"/>
        <v/>
      </c>
      <c r="AI205" s="208" t="str">
        <f ca="1">IF(AND($AD205=1,$Q205=1),IF($AB205&gt;0,'２個別表'!$BV205-'２個別表'!$BX205-'２個別表'!$CD205-'２個別表'!$CA205-'２個別表'!$CB205-'２個別表'!$CC205,0),"")</f>
        <v/>
      </c>
      <c r="AJ205" s="198">
        <f t="shared" ca="1" si="7"/>
        <v>0</v>
      </c>
      <c r="AK205" s="194" t="str">
        <f ca="1">IF($AD205=1,IF('２個別表'!$AO205=1,1,IF('２個別表'!AO205="","",)),"")</f>
        <v/>
      </c>
      <c r="AL205" s="183" t="str">
        <f ca="1">IF($AJ205=1,IF($AK205=1,'２個別表'!BS205,""),"")</f>
        <v/>
      </c>
      <c r="AM205" s="180" t="str">
        <f t="shared" ca="1" si="8"/>
        <v/>
      </c>
      <c r="AN205" s="199" t="str">
        <f ca="1">IF($AJ205=1,IF($AK205=1,ROUNDDOWN('２個別表'!$BV205-'２個別表'!$BX205-'２個別表'!$CA205-'２個別表'!$CB205-'２個別表'!$CC205-'２個別表'!$CD205,0),""),"")</f>
        <v/>
      </c>
      <c r="AO205" s="198">
        <f t="shared" ca="1" si="0"/>
        <v>0</v>
      </c>
      <c r="AP205" s="194">
        <f t="shared" ca="1" si="9"/>
        <v>0</v>
      </c>
      <c r="AQ205" s="194">
        <f t="shared" ca="1" si="10"/>
        <v>0</v>
      </c>
      <c r="AR205" s="189">
        <f ca="1">IF('２個別表'!$AA205=1,1,0)</f>
        <v>0</v>
      </c>
      <c r="AS205" s="180" t="str">
        <f t="shared" ca="1" si="11"/>
        <v/>
      </c>
      <c r="AT205" s="180" t="str">
        <f t="shared" ca="1" si="12"/>
        <v/>
      </c>
      <c r="AU205" s="208" t="str">
        <f ca="1">IF($AD205=1,IF($AQ205=1,ROUNDDOWN('２個別表'!$BV205-'２個別表'!$BX205-'２個別表'!$CA205-'２個別表'!$CB205-'２個別表'!$CC205-'２個別表'!$CD205,0),""),"")</f>
        <v/>
      </c>
      <c r="AV205" s="350">
        <f t="shared" ca="1" si="13"/>
        <v>0</v>
      </c>
      <c r="AW205" s="360" t="str">
        <f t="shared" ca="1" si="14"/>
        <v>-</v>
      </c>
      <c r="AX205" s="206">
        <f ca="1">IF($AD205=2,IF('２個別表'!$BQ205=1,1,0),0)</f>
        <v>0</v>
      </c>
      <c r="AY205" s="189" t="str">
        <f t="shared" ca="1" si="15"/>
        <v/>
      </c>
      <c r="AZ205" s="368" t="str">
        <f ca="1">IF(AND($AD205=2,$AX205=1),'２個別表'!$BV205-('２個別表'!$BX205+'２個別表'!$CA205+'２個別表'!$CB205+'２個別表'!$CC205+'２個別表'!$CD205),"")</f>
        <v/>
      </c>
      <c r="BA205" s="206">
        <f ca="1">IF($AD205=2,IF('２個別表'!$BQ205&lt;&gt;1,1,0),0)</f>
        <v>0</v>
      </c>
      <c r="BB205" s="363">
        <f t="shared" ca="1" si="16"/>
        <v>0</v>
      </c>
      <c r="BC205" s="183" t="str">
        <f ca="1">IF(AND($AD205=2,$BA205=1),'２個別表'!$BR205,"")</f>
        <v/>
      </c>
      <c r="BD205" s="183" t="str">
        <f t="shared" ca="1" si="17"/>
        <v/>
      </c>
      <c r="BE205" s="183" t="str">
        <f ca="1">IF(AND($AD205=2,$BA205=1),'２個別表'!$BU205-('２個別表'!$BX205+'２個別表'!$CA205+'２個別表'!$CB205+'２個別表'!$CC205+'２個別表'!$CD205),"")</f>
        <v/>
      </c>
      <c r="BF205" s="183" t="str">
        <f ca="1">IF(AND($AD205=2,$BA205=1),'２個別表'!$CA205+'２個別表'!$CB205,"")</f>
        <v/>
      </c>
      <c r="BG205" s="365" t="str">
        <f ca="1">IF($BB205=1,IF(SUM('２個別表'!$BW205,'２個別表'!$CD205*0.5)&lt;='２個別表'!$BV205*0.5,"〇","×"),"")</f>
        <v/>
      </c>
      <c r="BH205" s="364">
        <f t="shared" ca="1" si="18"/>
        <v>0</v>
      </c>
      <c r="BI205" s="207" t="str">
        <f ca="1">IF($AD205=2,IF($AX205=1,IF('２個別表'!$AM205=23,"〇","×"),IF(OR('２個別表'!$AM205&lt;19,'２個別表'!$AM205&gt;23),"",IF($BH205&lt;='２個別表'!$BR205,"〇","×"))),"-")</f>
        <v>-</v>
      </c>
      <c r="BJ205" s="373" t="str">
        <f t="shared" ca="1" si="19"/>
        <v>-</v>
      </c>
      <c r="BK205" s="206">
        <f t="shared" ca="1" si="20"/>
        <v>0</v>
      </c>
      <c r="BL205" s="207" t="str">
        <f ca="1">IF($AD205=3,IF(1&lt;='２個別表'!$F205,IF('２個別表'!$U205=1,"〇","×"),""),"")</f>
        <v/>
      </c>
      <c r="BM205" s="185" t="str">
        <f ca="1">IF(AD205=3,IF(AND(OR('２個別表'!BD205="附帯施設",AND(1&lt;='２個別表'!AM205,'２個別表'!AM205&lt;=3)),'２個別表'!BK205&lt;&gt;"",'２個別表'!BL205&lt;&gt;""),1,IF(AND(OR('２個別表'!BD205="附帯施設",AND(1&lt;='２個別表'!AM205,'２個別表'!AM205&lt;=3)),OR('２個別表'!BK205="",'２個別表'!BL205="")),"×",0)),"")</f>
        <v/>
      </c>
      <c r="BN205" s="207" t="str">
        <f ca="1">IF($AD205=3,IF('２個別表'!$BV205&gt;=500000,"〇","×"),"")</f>
        <v/>
      </c>
      <c r="BO205" s="180" t="str">
        <f ca="1">IF(AD205=3,'２個別表'!BW205,"")</f>
        <v/>
      </c>
      <c r="BP205" s="180" t="str">
        <f ca="1">IF(AD205=3,IF(COUNTIF('２個別表'!$X$11:'２個別表'!X205,'２個別表'!X205)=1,BO205,SUMIF('２個別表'!$X$11:$X$239,'２個別表'!X205,$BO$11:$BO$239)),"")</f>
        <v/>
      </c>
      <c r="BQ205" s="189" t="str">
        <f t="shared" ca="1" si="36"/>
        <v/>
      </c>
      <c r="BR205" s="183" t="str">
        <f t="shared" ca="1" si="22"/>
        <v/>
      </c>
      <c r="BS205" s="427" t="str">
        <f ca="1">IF($AD205=3,'２個別表'!$BV205-('２個別表'!$BX205+'２個別表'!$CA205+'２個別表'!$CB205+'２個別表'!$CC205+'２個別表'!$CD205),"")</f>
        <v/>
      </c>
      <c r="BT205" s="430">
        <f t="shared" ca="1" si="37"/>
        <v>0</v>
      </c>
      <c r="BU205" s="424" t="str">
        <f t="shared" ca="1" si="23"/>
        <v/>
      </c>
    </row>
    <row r="206" spans="2:73" x14ac:dyDescent="0.15">
      <c r="B206" s="198">
        <f>'２個別表'!O206</f>
        <v>0</v>
      </c>
      <c r="C206" s="183" t="str">
        <f>'２個別表'!$P206</f>
        <v>石川県</v>
      </c>
      <c r="D206" s="183" t="str">
        <f ca="1">'２個別表'!$Q206</f>
        <v/>
      </c>
      <c r="E206" s="183" t="str">
        <f ca="1">'２個別表'!$R206</f>
        <v/>
      </c>
      <c r="F206" s="207" t="str">
        <f ca="1">'２個別表'!$U206</f>
        <v/>
      </c>
      <c r="G206" s="207" t="str">
        <f ca="1">IF($F206=1,IF(SUM(#REF!)=0,"×","〇"),"")</f>
        <v/>
      </c>
      <c r="H206" s="207" t="str">
        <f ca="1">IF('２個別表'!$U206=1,IF('２個別表'!$Y206=1,"〇","×"),IF(AND(2&lt;='２個別表'!$Y206,'２個別表'!$Y206&lt;=5),"〇","×"))</f>
        <v>×</v>
      </c>
      <c r="I206" s="207" t="str">
        <f t="shared" ca="1" si="38"/>
        <v>×</v>
      </c>
      <c r="J206" s="183" t="str">
        <f ca="1">'２個別表'!$X206</f>
        <v/>
      </c>
      <c r="K206" s="183">
        <f ca="1">'２個別表'!$AI206</f>
        <v>0</v>
      </c>
      <c r="L206" s="183" t="str">
        <f ca="1">IF('２個別表'!$AJ206=1,1,"")</f>
        <v/>
      </c>
      <c r="M206" s="183" t="str">
        <f ca="1">IF('２個別表'!$AJ206="","",IF('２個別表'!$AJ206=1,IF(OR('２個別表'!$AK206=1,'２個別表'!$AL206=1),"〇","×")))</f>
        <v/>
      </c>
      <c r="N206" s="180" t="str">
        <f ca="1">'２個別表'!AR206</f>
        <v/>
      </c>
      <c r="O206" s="196" t="str">
        <f ca="1">IF(1&lt;='２個別表'!$F206,IF(AND(1&lt;='２個別表'!$AM206,'２個別表'!$AM206&lt;=3),1,0),"")</f>
        <v/>
      </c>
      <c r="P206" s="207">
        <f ca="1">IF($O206=1,IF(AND('２個別表'!$BD206&lt;&gt;"",AND('２個別表'!$BG206&lt;&gt;1,'２個別表'!$BH206)),0,1),0)</f>
        <v>0</v>
      </c>
      <c r="Q206" s="196">
        <f ca="1">IF('２個別表'!$BD206&lt;&gt;"",1,0)</f>
        <v>0</v>
      </c>
      <c r="R206" s="196" t="str">
        <f ca="1">IF($Q206=1,IF('２個別表'!$BG206=1,1,0),"")</f>
        <v/>
      </c>
      <c r="S206" s="196" t="str">
        <f ca="1">IF($R206=1,IF('２個別表'!$BH206&lt;&gt;"","〇","×"),"")</f>
        <v/>
      </c>
      <c r="T206" s="196" t="str">
        <f t="shared" ca="1" si="2"/>
        <v/>
      </c>
      <c r="U206" s="340">
        <f ca="1">IF('２個別表'!$BF206&gt;0,'２個別表'!$BF206,0)</f>
        <v>0</v>
      </c>
      <c r="V206" s="196">
        <f ca="1">IF('２個別表'!$BH206&lt;&gt;"",1,0)</f>
        <v>0</v>
      </c>
      <c r="W206" s="182">
        <f ca="1">IF(AND($Q206=1,$V206=1),'２個別表'!$CD206,0)</f>
        <v>0</v>
      </c>
      <c r="X206" s="195">
        <f t="shared" ca="1" si="39"/>
        <v>0</v>
      </c>
      <c r="Y206" s="196" t="str">
        <f ca="1">IF(1&lt;='２個別表'!$F206,'２個別表'!$BT206,"")</f>
        <v/>
      </c>
      <c r="Z206" s="196">
        <f ca="1">IF(1&lt;='２個別表'!$F206,'２個別表'!$CE206,0)</f>
        <v>0</v>
      </c>
      <c r="AA206" s="196">
        <f ca="1">IF(OR(0&lt;'２個別表'!$BX206,0&lt;SUM('２個別表'!$CA206:$CB206)),1,0)</f>
        <v>1</v>
      </c>
      <c r="AB206" s="183">
        <f ca="1">IF(1&lt;='２個別表'!$F206,'２個別表'!$BV206,0)</f>
        <v>0</v>
      </c>
      <c r="AC206" s="183" t="str">
        <f ca="1">IF('２個別表'!$BV206&gt;0,IF(AND('２個別表'!$BT206=1,'２個別表'!$CE206="控除不可"),'２個別表'!$BV206,IF(AND('２個別表'!$BT206=1,'２個別表'!$CE206="80%控除対象"),ROUNDUP('２個別表'!$BV206*102/110,0),IF(AND('２個別表'!$BT206=1,'２個別表'!$CE206="全額控除"),ROUNDUP('２個別表'!$BV206*100/110,0),IF(OR('２個別表'!$BT206=2,'２個別表'!$BT206=3),'２個別表'!$BV206,'２個別表'!$BV206)))),"")</f>
        <v/>
      </c>
      <c r="AD206" s="197" t="str">
        <f ca="1">IF('２個別表'!$U206=1,3,IF(AND('２個別表'!$U206=2,AND(19&lt;='２個別表'!$AM206,'２個別表'!$AM206&lt;=23)),2,IF(AND('２個別表'!$U206=2,OR(AND(1&lt;='２個別表'!$AM206,'２個別表'!$AM206&lt;=18),AND(24&lt;='２個別表'!$AM206,'２個別表'!$AM206&lt;=25))),1,"判定不能")))</f>
        <v>判定不能</v>
      </c>
      <c r="AE206" s="206">
        <f t="shared" ca="1" si="4"/>
        <v>0</v>
      </c>
      <c r="AF206" s="180" t="str">
        <f t="shared" ca="1" si="5"/>
        <v/>
      </c>
      <c r="AG206" s="183" t="str">
        <f ca="1">IF(AND($AD206=1,$U206&gt;0,$V206=1),ROUNDDOWN($AC206*1/2-'２個別表'!$CD206*1/2,0),"")</f>
        <v/>
      </c>
      <c r="AH206" s="183" t="str">
        <f t="shared" ca="1" si="35"/>
        <v/>
      </c>
      <c r="AI206" s="208" t="str">
        <f ca="1">IF(AND($AD206=1,$Q206=1),IF($AB206&gt;0,'２個別表'!$BV206-'２個別表'!$BX206-'２個別表'!$CD206-'２個別表'!$CA206-'２個別表'!$CB206-'２個別表'!$CC206,0),"")</f>
        <v/>
      </c>
      <c r="AJ206" s="198">
        <f t="shared" ca="1" si="7"/>
        <v>0</v>
      </c>
      <c r="AK206" s="194" t="str">
        <f ca="1">IF($AD206=1,IF('２個別表'!$AO206=1,1,IF('２個別表'!AO206="","",)),"")</f>
        <v/>
      </c>
      <c r="AL206" s="183" t="str">
        <f ca="1">IF($AJ206=1,IF($AK206=1,'２個別表'!BS206,""),"")</f>
        <v/>
      </c>
      <c r="AM206" s="180" t="str">
        <f t="shared" ca="1" si="8"/>
        <v/>
      </c>
      <c r="AN206" s="199" t="str">
        <f ca="1">IF($AJ206=1,IF($AK206=1,ROUNDDOWN('２個別表'!$BV206-'２個別表'!$BX206-'２個別表'!$CA206-'２個別表'!$CB206-'２個別表'!$CC206-'２個別表'!$CD206,0),""),"")</f>
        <v/>
      </c>
      <c r="AO206" s="198">
        <f t="shared" ca="1" si="0"/>
        <v>0</v>
      </c>
      <c r="AP206" s="194">
        <f t="shared" ca="1" si="9"/>
        <v>0</v>
      </c>
      <c r="AQ206" s="194">
        <f t="shared" ca="1" si="10"/>
        <v>0</v>
      </c>
      <c r="AR206" s="189">
        <f ca="1">IF('２個別表'!$AA206=1,1,0)</f>
        <v>0</v>
      </c>
      <c r="AS206" s="180" t="str">
        <f t="shared" ca="1" si="11"/>
        <v/>
      </c>
      <c r="AT206" s="180" t="str">
        <f t="shared" ca="1" si="12"/>
        <v/>
      </c>
      <c r="AU206" s="208" t="str">
        <f ca="1">IF($AD206=1,IF($AQ206=1,ROUNDDOWN('２個別表'!$BV206-'２個別表'!$BX206-'２個別表'!$CA206-'２個別表'!$CB206-'２個別表'!$CC206-'２個別表'!$CD206,0),""),"")</f>
        <v/>
      </c>
      <c r="AV206" s="350">
        <f t="shared" ca="1" si="13"/>
        <v>0</v>
      </c>
      <c r="AW206" s="360" t="str">
        <f t="shared" ca="1" si="14"/>
        <v>-</v>
      </c>
      <c r="AX206" s="206">
        <f ca="1">IF($AD206=2,IF('２個別表'!$BQ206=1,1,0),0)</f>
        <v>0</v>
      </c>
      <c r="AY206" s="189" t="str">
        <f t="shared" ca="1" si="15"/>
        <v/>
      </c>
      <c r="AZ206" s="368" t="str">
        <f ca="1">IF(AND($AD206=2,$AX206=1),'２個別表'!$BV206-('２個別表'!$BX206+'２個別表'!$CA206+'２個別表'!$CB206+'２個別表'!$CC206+'２個別表'!$CD206),"")</f>
        <v/>
      </c>
      <c r="BA206" s="206">
        <f ca="1">IF($AD206=2,IF('２個別表'!$BQ206&lt;&gt;1,1,0),0)</f>
        <v>0</v>
      </c>
      <c r="BB206" s="363">
        <f t="shared" ca="1" si="16"/>
        <v>0</v>
      </c>
      <c r="BC206" s="183" t="str">
        <f ca="1">IF(AND($AD206=2,$BA206=1),'２個別表'!$BR206,"")</f>
        <v/>
      </c>
      <c r="BD206" s="183" t="str">
        <f t="shared" ca="1" si="17"/>
        <v/>
      </c>
      <c r="BE206" s="183" t="str">
        <f ca="1">IF(AND($AD206=2,$BA206=1),'２個別表'!$BU206-('２個別表'!$BX206+'２個別表'!$CA206+'２個別表'!$CB206+'２個別表'!$CC206+'２個別表'!$CD206),"")</f>
        <v/>
      </c>
      <c r="BF206" s="183" t="str">
        <f ca="1">IF(AND($AD206=2,$BA206=1),'２個別表'!$CA206+'２個別表'!$CB206,"")</f>
        <v/>
      </c>
      <c r="BG206" s="365" t="str">
        <f ca="1">IF($BB206=1,IF(SUM('２個別表'!$BW206,'２個別表'!$CD206*0.5)&lt;='２個別表'!$BV206*0.5,"〇","×"),"")</f>
        <v/>
      </c>
      <c r="BH206" s="364">
        <f t="shared" ca="1" si="18"/>
        <v>0</v>
      </c>
      <c r="BI206" s="207" t="str">
        <f ca="1">IF($AD206=2,IF($AX206=1,IF('２個別表'!$AM206=23,"〇","×"),IF(OR('２個別表'!$AM206&lt;19,'２個別表'!$AM206&gt;23),"",IF($BH206&lt;='２個別表'!$BR206,"〇","×"))),"-")</f>
        <v>-</v>
      </c>
      <c r="BJ206" s="373" t="str">
        <f t="shared" ca="1" si="19"/>
        <v>-</v>
      </c>
      <c r="BK206" s="206">
        <f t="shared" ca="1" si="20"/>
        <v>0</v>
      </c>
      <c r="BL206" s="207" t="str">
        <f ca="1">IF($AD206=3,IF(1&lt;='２個別表'!$F206,IF('２個別表'!$U206=1,"〇","×"),""),"")</f>
        <v/>
      </c>
      <c r="BM206" s="185" t="str">
        <f ca="1">IF(AD206=3,IF(AND(OR('２個別表'!BD206="附帯施設",AND(1&lt;='２個別表'!AM206,'２個別表'!AM206&lt;=3)),'２個別表'!BK206&lt;&gt;"",'２個別表'!BL206&lt;&gt;""),1,IF(AND(OR('２個別表'!BD206="附帯施設",AND(1&lt;='２個別表'!AM206,'２個別表'!AM206&lt;=3)),OR('２個別表'!BK206="",'２個別表'!BL206="")),"×",0)),"")</f>
        <v/>
      </c>
      <c r="BN206" s="207" t="str">
        <f ca="1">IF($AD206=3,IF('２個別表'!$BV206&gt;=500000,"〇","×"),"")</f>
        <v/>
      </c>
      <c r="BO206" s="180" t="str">
        <f ca="1">IF(AD206=3,'２個別表'!BW206,"")</f>
        <v/>
      </c>
      <c r="BP206" s="180" t="str">
        <f ca="1">IF(AD206=3,IF(COUNTIF('２個別表'!$X$11:'２個別表'!X206,'２個別表'!X206)=1,BO206,SUMIF('２個別表'!$X$11:$X$239,'２個別表'!X206,$BO$11:$BO$239)),"")</f>
        <v/>
      </c>
      <c r="BQ206" s="189" t="str">
        <f t="shared" ca="1" si="36"/>
        <v/>
      </c>
      <c r="BR206" s="183" t="str">
        <f t="shared" ca="1" si="22"/>
        <v/>
      </c>
      <c r="BS206" s="427" t="str">
        <f ca="1">IF($AD206=3,'２個別表'!$BV206-('２個別表'!$BX206+'２個別表'!$CA206+'２個別表'!$CB206+'２個別表'!$CC206+'２個別表'!$CD206),"")</f>
        <v/>
      </c>
      <c r="BT206" s="430">
        <f t="shared" ca="1" si="37"/>
        <v>0</v>
      </c>
      <c r="BU206" s="424" t="str">
        <f t="shared" ca="1" si="23"/>
        <v/>
      </c>
    </row>
    <row r="207" spans="2:73" x14ac:dyDescent="0.15">
      <c r="B207" s="198">
        <f>'２個別表'!O207</f>
        <v>0</v>
      </c>
      <c r="C207" s="183" t="str">
        <f>'２個別表'!$P207</f>
        <v>石川県</v>
      </c>
      <c r="D207" s="183" t="str">
        <f ca="1">'２個別表'!$Q207</f>
        <v/>
      </c>
      <c r="E207" s="183" t="str">
        <f ca="1">'２個別表'!$R207</f>
        <v/>
      </c>
      <c r="F207" s="207" t="str">
        <f ca="1">'２個別表'!$U207</f>
        <v/>
      </c>
      <c r="G207" s="207" t="str">
        <f ca="1">IF($F207=1,IF(SUM(#REF!)=0,"×","〇"),"")</f>
        <v/>
      </c>
      <c r="H207" s="207" t="str">
        <f ca="1">IF('２個別表'!$U207=1,IF('２個別表'!$Y207=1,"〇","×"),IF(AND(2&lt;='２個別表'!$Y207,'２個別表'!$Y207&lt;=5),"〇","×"))</f>
        <v>×</v>
      </c>
      <c r="I207" s="207" t="str">
        <f t="shared" ca="1" si="38"/>
        <v>×</v>
      </c>
      <c r="J207" s="183" t="str">
        <f ca="1">'２個別表'!$X207</f>
        <v/>
      </c>
      <c r="K207" s="183">
        <f ca="1">'２個別表'!$AI207</f>
        <v>0</v>
      </c>
      <c r="L207" s="183" t="str">
        <f ca="1">IF('２個別表'!$AJ207=1,1,"")</f>
        <v/>
      </c>
      <c r="M207" s="183" t="str">
        <f ca="1">IF('２個別表'!$AJ207="","",IF('２個別表'!$AJ207=1,IF(OR('２個別表'!$AK207=1,'２個別表'!$AL207=1),"〇","×")))</f>
        <v/>
      </c>
      <c r="N207" s="180" t="str">
        <f ca="1">'２個別表'!AR207</f>
        <v/>
      </c>
      <c r="O207" s="196" t="str">
        <f ca="1">IF(1&lt;='２個別表'!$F207,IF(AND(1&lt;='２個別表'!$AM207,'２個別表'!$AM207&lt;=3),1,0),"")</f>
        <v/>
      </c>
      <c r="P207" s="207">
        <f ca="1">IF($O207=1,IF(AND('２個別表'!$BD207&lt;&gt;"",AND('２個別表'!$BG207&lt;&gt;1,'２個別表'!$BH207)),0,1),0)</f>
        <v>0</v>
      </c>
      <c r="Q207" s="196">
        <f ca="1">IF('２個別表'!$BD207&lt;&gt;"",1,0)</f>
        <v>0</v>
      </c>
      <c r="R207" s="196" t="str">
        <f ca="1">IF($Q207=1,IF('２個別表'!$BG207=1,1,0),"")</f>
        <v/>
      </c>
      <c r="S207" s="196" t="str">
        <f ca="1">IF($R207=1,IF('２個別表'!$BH207&lt;&gt;"","〇","×"),"")</f>
        <v/>
      </c>
      <c r="T207" s="196" t="str">
        <f t="shared" ca="1" si="2"/>
        <v/>
      </c>
      <c r="U207" s="340">
        <f ca="1">IF('２個別表'!$BF207&gt;0,'２個別表'!$BF207,0)</f>
        <v>0</v>
      </c>
      <c r="V207" s="196">
        <f ca="1">IF('２個別表'!$BH207&lt;&gt;"",1,0)</f>
        <v>0</v>
      </c>
      <c r="W207" s="182">
        <f ca="1">IF(AND($Q207=1,$V207=1),'２個別表'!$CD207,0)</f>
        <v>0</v>
      </c>
      <c r="X207" s="195">
        <f t="shared" ca="1" si="39"/>
        <v>0</v>
      </c>
      <c r="Y207" s="196" t="str">
        <f ca="1">IF(1&lt;='２個別表'!$F207,'２個別表'!$BT207,"")</f>
        <v/>
      </c>
      <c r="Z207" s="196">
        <f ca="1">IF(1&lt;='２個別表'!$F207,'２個別表'!$CE207,0)</f>
        <v>0</v>
      </c>
      <c r="AA207" s="196">
        <f ca="1">IF(OR(0&lt;'２個別表'!$BX207,0&lt;SUM('２個別表'!$CA207:$CB207)),1,0)</f>
        <v>1</v>
      </c>
      <c r="AB207" s="183">
        <f ca="1">IF(1&lt;='２個別表'!$F207,'２個別表'!$BV207,0)</f>
        <v>0</v>
      </c>
      <c r="AC207" s="183" t="str">
        <f ca="1">IF('２個別表'!$BV207&gt;0,IF(AND('２個別表'!$BT207=1,'２個別表'!$CE207="控除不可"),'２個別表'!$BV207,IF(AND('２個別表'!$BT207=1,'２個別表'!$CE207="80%控除対象"),ROUNDUP('２個別表'!$BV207*102/110,0),IF(AND('２個別表'!$BT207=1,'２個別表'!$CE207="全額控除"),ROUNDUP('２個別表'!$BV207*100/110,0),IF(OR('２個別表'!$BT207=2,'２個別表'!$BT207=3),'２個別表'!$BV207,'２個別表'!$BV207)))),"")</f>
        <v/>
      </c>
      <c r="AD207" s="197" t="str">
        <f ca="1">IF('２個別表'!$U207=1,3,IF(AND('２個別表'!$U207=2,AND(19&lt;='２個別表'!$AM207,'２個別表'!$AM207&lt;=23)),2,IF(AND('２個別表'!$U207=2,OR(AND(1&lt;='２個別表'!$AM207,'２個別表'!$AM207&lt;=18),AND(24&lt;='２個別表'!$AM207,'２個別表'!$AM207&lt;=25))),1,"判定不能")))</f>
        <v>判定不能</v>
      </c>
      <c r="AE207" s="206">
        <f t="shared" ca="1" si="4"/>
        <v>0</v>
      </c>
      <c r="AF207" s="180" t="str">
        <f t="shared" ca="1" si="5"/>
        <v/>
      </c>
      <c r="AG207" s="183" t="str">
        <f ca="1">IF(AND($AD207=1,$U207&gt;0,$V207=1),ROUNDDOWN($AC207*1/2-'２個別表'!$CD207*1/2,0),"")</f>
        <v/>
      </c>
      <c r="AH207" s="183" t="str">
        <f t="shared" ca="1" si="35"/>
        <v/>
      </c>
      <c r="AI207" s="208" t="str">
        <f ca="1">IF(AND($AD207=1,$Q207=1),IF($AB207&gt;0,'２個別表'!$BV207-'２個別表'!$BX207-'２個別表'!$CD207-'２個別表'!$CA207-'２個別表'!$CB207-'２個別表'!$CC207,0),"")</f>
        <v/>
      </c>
      <c r="AJ207" s="198">
        <f t="shared" ca="1" si="7"/>
        <v>0</v>
      </c>
      <c r="AK207" s="194" t="str">
        <f ca="1">IF($AD207=1,IF('２個別表'!$AO207=1,1,IF('２個別表'!AO207="","",)),"")</f>
        <v/>
      </c>
      <c r="AL207" s="183" t="str">
        <f ca="1">IF($AJ207=1,IF($AK207=1,'２個別表'!BS207,""),"")</f>
        <v/>
      </c>
      <c r="AM207" s="180" t="str">
        <f t="shared" ca="1" si="8"/>
        <v/>
      </c>
      <c r="AN207" s="199" t="str">
        <f ca="1">IF($AJ207=1,IF($AK207=1,ROUNDDOWN('２個別表'!$BV207-'２個別表'!$BX207-'２個別表'!$CA207-'２個別表'!$CB207-'２個別表'!$CC207-'２個別表'!$CD207,0),""),"")</f>
        <v/>
      </c>
      <c r="AO207" s="198">
        <f t="shared" ca="1" si="0"/>
        <v>0</v>
      </c>
      <c r="AP207" s="194">
        <f t="shared" ca="1" si="9"/>
        <v>0</v>
      </c>
      <c r="AQ207" s="194">
        <f t="shared" ca="1" si="10"/>
        <v>0</v>
      </c>
      <c r="AR207" s="189">
        <f ca="1">IF('２個別表'!$AA207=1,1,0)</f>
        <v>0</v>
      </c>
      <c r="AS207" s="180" t="str">
        <f t="shared" ca="1" si="11"/>
        <v/>
      </c>
      <c r="AT207" s="180" t="str">
        <f t="shared" ca="1" si="12"/>
        <v/>
      </c>
      <c r="AU207" s="208" t="str">
        <f ca="1">IF($AD207=1,IF($AQ207=1,ROUNDDOWN('２個別表'!$BV207-'２個別表'!$BX207-'２個別表'!$CA207-'２個別表'!$CB207-'２個別表'!$CC207-'２個別表'!$CD207,0),""),"")</f>
        <v/>
      </c>
      <c r="AV207" s="350">
        <f t="shared" ca="1" si="13"/>
        <v>0</v>
      </c>
      <c r="AW207" s="360" t="str">
        <f t="shared" ca="1" si="14"/>
        <v>-</v>
      </c>
      <c r="AX207" s="206">
        <f ca="1">IF($AD207=2,IF('２個別表'!$BQ207=1,1,0),0)</f>
        <v>0</v>
      </c>
      <c r="AY207" s="189" t="str">
        <f t="shared" ca="1" si="15"/>
        <v/>
      </c>
      <c r="AZ207" s="368" t="str">
        <f ca="1">IF(AND($AD207=2,$AX207=1),'２個別表'!$BV207-('２個別表'!$BX207+'２個別表'!$CA207+'２個別表'!$CB207+'２個別表'!$CC207+'２個別表'!$CD207),"")</f>
        <v/>
      </c>
      <c r="BA207" s="206">
        <f ca="1">IF($AD207=2,IF('２個別表'!$BQ207&lt;&gt;1,1,0),0)</f>
        <v>0</v>
      </c>
      <c r="BB207" s="363">
        <f t="shared" ca="1" si="16"/>
        <v>0</v>
      </c>
      <c r="BC207" s="183" t="str">
        <f ca="1">IF(AND($AD207=2,$BA207=1),'２個別表'!$BR207,"")</f>
        <v/>
      </c>
      <c r="BD207" s="183" t="str">
        <f t="shared" ca="1" si="17"/>
        <v/>
      </c>
      <c r="BE207" s="183" t="str">
        <f ca="1">IF(AND($AD207=2,$BA207=1),'２個別表'!$BU207-('２個別表'!$BX207+'２個別表'!$CA207+'２個別表'!$CB207+'２個別表'!$CC207+'２個別表'!$CD207),"")</f>
        <v/>
      </c>
      <c r="BF207" s="183" t="str">
        <f ca="1">IF(AND($AD207=2,$BA207=1),'２個別表'!$CA207+'２個別表'!$CB207,"")</f>
        <v/>
      </c>
      <c r="BG207" s="365" t="str">
        <f ca="1">IF($BB207=1,IF(SUM('２個別表'!$BW207,'２個別表'!$CD207*0.5)&lt;='２個別表'!$BV207*0.5,"〇","×"),"")</f>
        <v/>
      </c>
      <c r="BH207" s="364">
        <f t="shared" ca="1" si="18"/>
        <v>0</v>
      </c>
      <c r="BI207" s="207" t="str">
        <f ca="1">IF($AD207=2,IF($AX207=1,IF('２個別表'!$AM207=23,"〇","×"),IF(OR('２個別表'!$AM207&lt;19,'２個別表'!$AM207&gt;23),"",IF($BH207&lt;='２個別表'!$BR207,"〇","×"))),"-")</f>
        <v>-</v>
      </c>
      <c r="BJ207" s="373" t="str">
        <f t="shared" ca="1" si="19"/>
        <v>-</v>
      </c>
      <c r="BK207" s="206">
        <f t="shared" ca="1" si="20"/>
        <v>0</v>
      </c>
      <c r="BL207" s="207" t="str">
        <f ca="1">IF($AD207=3,IF(1&lt;='２個別表'!$F207,IF('２個別表'!$U207=1,"〇","×"),""),"")</f>
        <v/>
      </c>
      <c r="BM207" s="185" t="str">
        <f ca="1">IF(AD207=3,IF(AND(OR('２個別表'!BD207="附帯施設",AND(1&lt;='２個別表'!AM207,'２個別表'!AM207&lt;=3)),'２個別表'!BK207&lt;&gt;"",'２個別表'!BL207&lt;&gt;""),1,IF(AND(OR('２個別表'!BD207="附帯施設",AND(1&lt;='２個別表'!AM207,'２個別表'!AM207&lt;=3)),OR('２個別表'!BK207="",'２個別表'!BL207="")),"×",0)),"")</f>
        <v/>
      </c>
      <c r="BN207" s="207" t="str">
        <f ca="1">IF($AD207=3,IF('２個別表'!$BV207&gt;=500000,"〇","×"),"")</f>
        <v/>
      </c>
      <c r="BO207" s="180" t="str">
        <f ca="1">IF(AD207=3,'２個別表'!BW207,"")</f>
        <v/>
      </c>
      <c r="BP207" s="180" t="str">
        <f ca="1">IF(AD207=3,IF(COUNTIF('２個別表'!$X$11:'２個別表'!X207,'２個別表'!X207)=1,BO207,SUMIF('２個別表'!$X$11:$X$239,'２個別表'!X207,$BO$11:$BO$239)),"")</f>
        <v/>
      </c>
      <c r="BQ207" s="189" t="str">
        <f t="shared" ca="1" si="36"/>
        <v/>
      </c>
      <c r="BR207" s="183" t="str">
        <f t="shared" ca="1" si="22"/>
        <v/>
      </c>
      <c r="BS207" s="427" t="str">
        <f ca="1">IF($AD207=3,'２個別表'!$BV207-('２個別表'!$BX207+'２個別表'!$CA207+'２個別表'!$CB207+'２個別表'!$CC207+'２個別表'!$CD207),"")</f>
        <v/>
      </c>
      <c r="BT207" s="430">
        <f t="shared" ca="1" si="37"/>
        <v>0</v>
      </c>
      <c r="BU207" s="424" t="str">
        <f t="shared" ca="1" si="23"/>
        <v/>
      </c>
    </row>
    <row r="208" spans="2:73" x14ac:dyDescent="0.15">
      <c r="B208" s="198">
        <f>'２個別表'!O208</f>
        <v>0</v>
      </c>
      <c r="C208" s="183" t="str">
        <f>'２個別表'!$P208</f>
        <v>石川県</v>
      </c>
      <c r="D208" s="183" t="str">
        <f ca="1">'２個別表'!$Q208</f>
        <v/>
      </c>
      <c r="E208" s="183" t="str">
        <f ca="1">'２個別表'!$R208</f>
        <v/>
      </c>
      <c r="F208" s="207" t="str">
        <f ca="1">'２個別表'!$U208</f>
        <v/>
      </c>
      <c r="G208" s="207" t="str">
        <f ca="1">IF($F208=1,IF(SUM(#REF!)=0,"×","〇"),"")</f>
        <v/>
      </c>
      <c r="H208" s="207" t="str">
        <f ca="1">IF('２個別表'!$U208=1,IF('２個別表'!$Y208=1,"〇","×"),IF(AND(2&lt;='２個別表'!$Y208,'２個別表'!$Y208&lt;=5),"〇","×"))</f>
        <v>×</v>
      </c>
      <c r="I208" s="207" t="str">
        <f t="shared" ca="1" si="38"/>
        <v>×</v>
      </c>
      <c r="J208" s="183" t="str">
        <f ca="1">'２個別表'!$X208</f>
        <v/>
      </c>
      <c r="K208" s="183">
        <f ca="1">'２個別表'!$AI208</f>
        <v>0</v>
      </c>
      <c r="L208" s="183" t="str">
        <f ca="1">IF('２個別表'!$AJ208=1,1,"")</f>
        <v/>
      </c>
      <c r="M208" s="183" t="str">
        <f ca="1">IF('２個別表'!$AJ208="","",IF('２個別表'!$AJ208=1,IF(OR('２個別表'!$AK208=1,'２個別表'!$AL208=1),"〇","×")))</f>
        <v/>
      </c>
      <c r="N208" s="180" t="str">
        <f ca="1">'２個別表'!AR208</f>
        <v/>
      </c>
      <c r="O208" s="196" t="str">
        <f ca="1">IF(1&lt;='２個別表'!$F208,IF(AND(1&lt;='２個別表'!$AM208,'２個別表'!$AM208&lt;=3),1,0),"")</f>
        <v/>
      </c>
      <c r="P208" s="207">
        <f ca="1">IF($O208=1,IF(AND('２個別表'!$BD208&lt;&gt;"",AND('２個別表'!$BG208&lt;&gt;1,'２個別表'!$BH208)),0,1),0)</f>
        <v>0</v>
      </c>
      <c r="Q208" s="196">
        <f ca="1">IF('２個別表'!$BD208&lt;&gt;"",1,0)</f>
        <v>0</v>
      </c>
      <c r="R208" s="196" t="str">
        <f ca="1">IF($Q208=1,IF('２個別表'!$BG208=1,1,0),"")</f>
        <v/>
      </c>
      <c r="S208" s="196" t="str">
        <f ca="1">IF($R208=1,IF('２個別表'!$BH208&lt;&gt;"","〇","×"),"")</f>
        <v/>
      </c>
      <c r="T208" s="196" t="str">
        <f t="shared" ca="1" si="2"/>
        <v/>
      </c>
      <c r="U208" s="340">
        <f ca="1">IF('２個別表'!$BF208&gt;0,'２個別表'!$BF208,0)</f>
        <v>0</v>
      </c>
      <c r="V208" s="196">
        <f ca="1">IF('２個別表'!$BH208&lt;&gt;"",1,0)</f>
        <v>0</v>
      </c>
      <c r="W208" s="182">
        <f ca="1">IF(AND($Q208=1,$V208=1),'２個別表'!$CD208,0)</f>
        <v>0</v>
      </c>
      <c r="X208" s="195">
        <f t="shared" ca="1" si="39"/>
        <v>0</v>
      </c>
      <c r="Y208" s="196" t="str">
        <f ca="1">IF(1&lt;='２個別表'!$F208,'２個別表'!$BT208,"")</f>
        <v/>
      </c>
      <c r="Z208" s="196">
        <f ca="1">IF(1&lt;='２個別表'!$F208,'２個別表'!$CE208,0)</f>
        <v>0</v>
      </c>
      <c r="AA208" s="196">
        <f ca="1">IF(OR(0&lt;'２個別表'!$BX208,0&lt;SUM('２個別表'!$CA208:$CB208)),1,0)</f>
        <v>1</v>
      </c>
      <c r="AB208" s="183">
        <f ca="1">IF(1&lt;='２個別表'!$F208,'２個別表'!$BV208,0)</f>
        <v>0</v>
      </c>
      <c r="AC208" s="183" t="str">
        <f ca="1">IF('２個別表'!$BV208&gt;0,IF(AND('２個別表'!$BT208=1,'２個別表'!$CE208="控除不可"),'２個別表'!$BV208,IF(AND('２個別表'!$BT208=1,'２個別表'!$CE208="80%控除対象"),ROUNDUP('２個別表'!$BV208*102/110,0),IF(AND('２個別表'!$BT208=1,'２個別表'!$CE208="全額控除"),ROUNDUP('２個別表'!$BV208*100/110,0),IF(OR('２個別表'!$BT208=2,'２個別表'!$BT208=3),'２個別表'!$BV208,'２個別表'!$BV208)))),"")</f>
        <v/>
      </c>
      <c r="AD208" s="197" t="str">
        <f ca="1">IF('２個別表'!$U208=1,3,IF(AND('２個別表'!$U208=2,AND(19&lt;='２個別表'!$AM208,'２個別表'!$AM208&lt;=23)),2,IF(AND('２個別表'!$U208=2,OR(AND(1&lt;='２個別表'!$AM208,'２個別表'!$AM208&lt;=18),AND(24&lt;='２個別表'!$AM208,'２個別表'!$AM208&lt;=25))),1,"判定不能")))</f>
        <v>判定不能</v>
      </c>
      <c r="AE208" s="206">
        <f t="shared" ca="1" si="4"/>
        <v>0</v>
      </c>
      <c r="AF208" s="180" t="str">
        <f t="shared" ca="1" si="5"/>
        <v/>
      </c>
      <c r="AG208" s="183" t="str">
        <f ca="1">IF(AND($AD208=1,$U208&gt;0,$V208=1),ROUNDDOWN($AC208*1/2-'２個別表'!$CD208*1/2,0),"")</f>
        <v/>
      </c>
      <c r="AH208" s="183" t="str">
        <f t="shared" ca="1" si="35"/>
        <v/>
      </c>
      <c r="AI208" s="208" t="str">
        <f ca="1">IF(AND($AD208=1,$Q208=1),IF($AB208&gt;0,'２個別表'!$BV208-'２個別表'!$BX208-'２個別表'!$CD208-'２個別表'!$CA208-'２個別表'!$CB208-'２個別表'!$CC208,0),"")</f>
        <v/>
      </c>
      <c r="AJ208" s="198">
        <f t="shared" ca="1" si="7"/>
        <v>0</v>
      </c>
      <c r="AK208" s="194" t="str">
        <f ca="1">IF($AD208=1,IF('２個別表'!$AO208=1,1,IF('２個別表'!AO208="","",)),"")</f>
        <v/>
      </c>
      <c r="AL208" s="183" t="str">
        <f ca="1">IF($AJ208=1,IF($AK208=1,'２個別表'!BS208,""),"")</f>
        <v/>
      </c>
      <c r="AM208" s="180" t="str">
        <f t="shared" ca="1" si="8"/>
        <v/>
      </c>
      <c r="AN208" s="199" t="str">
        <f ca="1">IF($AJ208=1,IF($AK208=1,ROUNDDOWN('２個別表'!$BV208-'２個別表'!$BX208-'２個別表'!$CA208-'２個別表'!$CB208-'２個別表'!$CC208-'２個別表'!$CD208,0),""),"")</f>
        <v/>
      </c>
      <c r="AO208" s="198">
        <f t="shared" ca="1" si="0"/>
        <v>0</v>
      </c>
      <c r="AP208" s="194">
        <f t="shared" ca="1" si="9"/>
        <v>0</v>
      </c>
      <c r="AQ208" s="194">
        <f t="shared" ca="1" si="10"/>
        <v>0</v>
      </c>
      <c r="AR208" s="189">
        <f ca="1">IF('２個別表'!$AA208=1,1,0)</f>
        <v>0</v>
      </c>
      <c r="AS208" s="180" t="str">
        <f t="shared" ca="1" si="11"/>
        <v/>
      </c>
      <c r="AT208" s="180" t="str">
        <f t="shared" ca="1" si="12"/>
        <v/>
      </c>
      <c r="AU208" s="208" t="str">
        <f ca="1">IF($AD208=1,IF($AQ208=1,ROUNDDOWN('２個別表'!$BV208-'２個別表'!$BX208-'２個別表'!$CA208-'２個別表'!$CB208-'２個別表'!$CC208-'２個別表'!$CD208,0),""),"")</f>
        <v/>
      </c>
      <c r="AV208" s="350">
        <f t="shared" ca="1" si="13"/>
        <v>0</v>
      </c>
      <c r="AW208" s="360" t="str">
        <f t="shared" ca="1" si="14"/>
        <v>-</v>
      </c>
      <c r="AX208" s="206">
        <f ca="1">IF($AD208=2,IF('２個別表'!$BQ208=1,1,0),0)</f>
        <v>0</v>
      </c>
      <c r="AY208" s="189" t="str">
        <f t="shared" ca="1" si="15"/>
        <v/>
      </c>
      <c r="AZ208" s="368" t="str">
        <f ca="1">IF(AND($AD208=2,$AX208=1),'２個別表'!$BV208-('２個別表'!$BX208+'２個別表'!$CA208+'２個別表'!$CB208+'２個別表'!$CC208+'２個別表'!$CD208),"")</f>
        <v/>
      </c>
      <c r="BA208" s="206">
        <f ca="1">IF($AD208=2,IF('２個別表'!$BQ208&lt;&gt;1,1,0),0)</f>
        <v>0</v>
      </c>
      <c r="BB208" s="363">
        <f t="shared" ca="1" si="16"/>
        <v>0</v>
      </c>
      <c r="BC208" s="183" t="str">
        <f ca="1">IF(AND($AD208=2,$BA208=1),'２個別表'!$BR208,"")</f>
        <v/>
      </c>
      <c r="BD208" s="183" t="str">
        <f t="shared" ca="1" si="17"/>
        <v/>
      </c>
      <c r="BE208" s="183" t="str">
        <f ca="1">IF(AND($AD208=2,$BA208=1),'２個別表'!$BU208-('２個別表'!$BX208+'２個別表'!$CA208+'２個別表'!$CB208+'２個別表'!$CC208+'２個別表'!$CD208),"")</f>
        <v/>
      </c>
      <c r="BF208" s="183" t="str">
        <f ca="1">IF(AND($AD208=2,$BA208=1),'２個別表'!$CA208+'２個別表'!$CB208,"")</f>
        <v/>
      </c>
      <c r="BG208" s="365" t="str">
        <f ca="1">IF($BB208=1,IF(SUM('２個別表'!$BW208,'２個別表'!$CD208*0.5)&lt;='２個別表'!$BV208*0.5,"〇","×"),"")</f>
        <v/>
      </c>
      <c r="BH208" s="364">
        <f t="shared" ca="1" si="18"/>
        <v>0</v>
      </c>
      <c r="BI208" s="207" t="str">
        <f ca="1">IF($AD208=2,IF($AX208=1,IF('２個別表'!$AM208=23,"〇","×"),IF(OR('２個別表'!$AM208&lt;19,'２個別表'!$AM208&gt;23),"",IF($BH208&lt;='２個別表'!$BR208,"〇","×"))),"-")</f>
        <v>-</v>
      </c>
      <c r="BJ208" s="373" t="str">
        <f t="shared" ca="1" si="19"/>
        <v>-</v>
      </c>
      <c r="BK208" s="206">
        <f t="shared" ca="1" si="20"/>
        <v>0</v>
      </c>
      <c r="BL208" s="207" t="str">
        <f ca="1">IF($AD208=3,IF(1&lt;='２個別表'!$F208,IF('２個別表'!$U208=1,"〇","×"),""),"")</f>
        <v/>
      </c>
      <c r="BM208" s="185" t="str">
        <f ca="1">IF(AD208=3,IF(AND(OR('２個別表'!BD208="附帯施設",AND(1&lt;='２個別表'!AM208,'２個別表'!AM208&lt;=3)),'２個別表'!BK208&lt;&gt;"",'２個別表'!BL208&lt;&gt;""),1,IF(AND(OR('２個別表'!BD208="附帯施設",AND(1&lt;='２個別表'!AM208,'２個別表'!AM208&lt;=3)),OR('２個別表'!BK208="",'２個別表'!BL208="")),"×",0)),"")</f>
        <v/>
      </c>
      <c r="BN208" s="207" t="str">
        <f ca="1">IF($AD208=3,IF('２個別表'!$BV208&gt;=500000,"〇","×"),"")</f>
        <v/>
      </c>
      <c r="BO208" s="180" t="str">
        <f ca="1">IF(AD208=3,'２個別表'!BW208,"")</f>
        <v/>
      </c>
      <c r="BP208" s="180" t="str">
        <f ca="1">IF(AD208=3,IF(COUNTIF('２個別表'!$X$11:'２個別表'!X208,'２個別表'!X208)=1,BO208,SUMIF('２個別表'!$X$11:$X$239,'２個別表'!X208,$BO$11:$BO$239)),"")</f>
        <v/>
      </c>
      <c r="BQ208" s="189" t="str">
        <f t="shared" ca="1" si="36"/>
        <v/>
      </c>
      <c r="BR208" s="183" t="str">
        <f t="shared" ca="1" si="22"/>
        <v/>
      </c>
      <c r="BS208" s="427" t="str">
        <f ca="1">IF($AD208=3,'２個別表'!$BV208-('２個別表'!$BX208+'２個別表'!$CA208+'２個別表'!$CB208+'２個別表'!$CC208+'２個別表'!$CD208),"")</f>
        <v/>
      </c>
      <c r="BT208" s="430">
        <f t="shared" ca="1" si="37"/>
        <v>0</v>
      </c>
      <c r="BU208" s="424" t="str">
        <f t="shared" ca="1" si="23"/>
        <v/>
      </c>
    </row>
    <row r="209" spans="2:73" x14ac:dyDescent="0.15">
      <c r="B209" s="198">
        <f>'２個別表'!O209</f>
        <v>0</v>
      </c>
      <c r="C209" s="183" t="str">
        <f>'２個別表'!$P209</f>
        <v>石川県</v>
      </c>
      <c r="D209" s="183" t="str">
        <f ca="1">'２個別表'!$Q209</f>
        <v/>
      </c>
      <c r="E209" s="183" t="str">
        <f ca="1">'２個別表'!$R209</f>
        <v/>
      </c>
      <c r="F209" s="207" t="str">
        <f ca="1">'２個別表'!$U209</f>
        <v/>
      </c>
      <c r="G209" s="207" t="str">
        <f ca="1">IF($F209=1,IF(SUM(#REF!)=0,"×","〇"),"")</f>
        <v/>
      </c>
      <c r="H209" s="207" t="str">
        <f ca="1">IF('２個別表'!$U209=1,IF('２個別表'!$Y209=1,"〇","×"),IF(AND(2&lt;='２個別表'!$Y209,'２個別表'!$Y209&lt;=5),"〇","×"))</f>
        <v>×</v>
      </c>
      <c r="I209" s="207" t="str">
        <f t="shared" ca="1" si="38"/>
        <v>×</v>
      </c>
      <c r="J209" s="183" t="str">
        <f ca="1">'２個別表'!$X209</f>
        <v/>
      </c>
      <c r="K209" s="183">
        <f ca="1">'２個別表'!$AI209</f>
        <v>0</v>
      </c>
      <c r="L209" s="183" t="str">
        <f ca="1">IF('２個別表'!$AJ209=1,1,"")</f>
        <v/>
      </c>
      <c r="M209" s="183" t="str">
        <f ca="1">IF('２個別表'!$AJ209="","",IF('２個別表'!$AJ209=1,IF(OR('２個別表'!$AK209=1,'２個別表'!$AL209=1),"〇","×")))</f>
        <v/>
      </c>
      <c r="N209" s="180" t="str">
        <f ca="1">'２個別表'!AR209</f>
        <v/>
      </c>
      <c r="O209" s="196" t="str">
        <f ca="1">IF(1&lt;='２個別表'!$F209,IF(AND(1&lt;='２個別表'!$AM209,'２個別表'!$AM209&lt;=3),1,0),"")</f>
        <v/>
      </c>
      <c r="P209" s="207">
        <f ca="1">IF($O209=1,IF(AND('２個別表'!$BD209&lt;&gt;"",AND('２個別表'!$BG209&lt;&gt;1,'２個別表'!$BH209)),0,1),0)</f>
        <v>0</v>
      </c>
      <c r="Q209" s="196">
        <f ca="1">IF('２個別表'!$BD209&lt;&gt;"",1,0)</f>
        <v>0</v>
      </c>
      <c r="R209" s="196" t="str">
        <f ca="1">IF($Q209=1,IF('２個別表'!$BG209=1,1,0),"")</f>
        <v/>
      </c>
      <c r="S209" s="196" t="str">
        <f ca="1">IF($R209=1,IF('２個別表'!$BH209&lt;&gt;"","〇","×"),"")</f>
        <v/>
      </c>
      <c r="T209" s="196" t="str">
        <f t="shared" ca="1" si="2"/>
        <v/>
      </c>
      <c r="U209" s="340">
        <f ca="1">IF('２個別表'!$BF209&gt;0,'２個別表'!$BF209,0)</f>
        <v>0</v>
      </c>
      <c r="V209" s="196">
        <f ca="1">IF('２個別表'!$BH209&lt;&gt;"",1,0)</f>
        <v>0</v>
      </c>
      <c r="W209" s="182">
        <f ca="1">IF(AND($Q209=1,$V209=1),'２個別表'!$CD209,0)</f>
        <v>0</v>
      </c>
      <c r="X209" s="195">
        <f t="shared" ca="1" si="39"/>
        <v>0</v>
      </c>
      <c r="Y209" s="196" t="str">
        <f ca="1">IF(1&lt;='２個別表'!$F209,'２個別表'!$BT209,"")</f>
        <v/>
      </c>
      <c r="Z209" s="196">
        <f ca="1">IF(1&lt;='２個別表'!$F209,'２個別表'!$CE209,0)</f>
        <v>0</v>
      </c>
      <c r="AA209" s="196">
        <f ca="1">IF(OR(0&lt;'２個別表'!$BX209,0&lt;SUM('２個別表'!$CA209:$CB209)),1,0)</f>
        <v>1</v>
      </c>
      <c r="AB209" s="183">
        <f ca="1">IF(1&lt;='２個別表'!$F209,'２個別表'!$BV209,0)</f>
        <v>0</v>
      </c>
      <c r="AC209" s="183" t="str">
        <f ca="1">IF('２個別表'!$BV209&gt;0,IF(AND('２個別表'!$BT209=1,'２個別表'!$CE209="控除不可"),'２個別表'!$BV209,IF(AND('２個別表'!$BT209=1,'２個別表'!$CE209="80%控除対象"),ROUNDUP('２個別表'!$BV209*102/110,0),IF(AND('２個別表'!$BT209=1,'２個別表'!$CE209="全額控除"),ROUNDUP('２個別表'!$BV209*100/110,0),IF(OR('２個別表'!$BT209=2,'２個別表'!$BT209=3),'２個別表'!$BV209,'２個別表'!$BV209)))),"")</f>
        <v/>
      </c>
      <c r="AD209" s="197" t="str">
        <f ca="1">IF('２個別表'!$U209=1,3,IF(AND('２個別表'!$U209=2,AND(19&lt;='２個別表'!$AM209,'２個別表'!$AM209&lt;=23)),2,IF(AND('２個別表'!$U209=2,OR(AND(1&lt;='２個別表'!$AM209,'２個別表'!$AM209&lt;=18),AND(24&lt;='２個別表'!$AM209,'２個別表'!$AM209&lt;=25))),1,"判定不能")))</f>
        <v>判定不能</v>
      </c>
      <c r="AE209" s="206">
        <f t="shared" ca="1" si="4"/>
        <v>0</v>
      </c>
      <c r="AF209" s="180" t="str">
        <f t="shared" ca="1" si="5"/>
        <v/>
      </c>
      <c r="AG209" s="183" t="str">
        <f ca="1">IF(AND($AD209=1,$U209&gt;0,$V209=1),ROUNDDOWN($AC209*1/2-'２個別表'!$CD209*1/2,0),"")</f>
        <v/>
      </c>
      <c r="AH209" s="183" t="str">
        <f t="shared" ca="1" si="35"/>
        <v/>
      </c>
      <c r="AI209" s="208" t="str">
        <f ca="1">IF(AND($AD209=1,$Q209=1),IF($AB209&gt;0,'２個別表'!$BV209-'２個別表'!$BX209-'２個別表'!$CD209-'２個別表'!$CA209-'２個別表'!$CB209-'２個別表'!$CC209,0),"")</f>
        <v/>
      </c>
      <c r="AJ209" s="198">
        <f t="shared" ca="1" si="7"/>
        <v>0</v>
      </c>
      <c r="AK209" s="194" t="str">
        <f ca="1">IF($AD209=1,IF('２個別表'!$AO209=1,1,IF('２個別表'!AO209="","",)),"")</f>
        <v/>
      </c>
      <c r="AL209" s="183" t="str">
        <f ca="1">IF($AJ209=1,IF($AK209=1,'２個別表'!BS209,""),"")</f>
        <v/>
      </c>
      <c r="AM209" s="180" t="str">
        <f t="shared" ca="1" si="8"/>
        <v/>
      </c>
      <c r="AN209" s="199" t="str">
        <f ca="1">IF($AJ209=1,IF($AK209=1,ROUNDDOWN('２個別表'!$BV209-'２個別表'!$BX209-'２個別表'!$CA209-'２個別表'!$CB209-'２個別表'!$CC209-'２個別表'!$CD209,0),""),"")</f>
        <v/>
      </c>
      <c r="AO209" s="198">
        <f t="shared" ca="1" si="0"/>
        <v>0</v>
      </c>
      <c r="AP209" s="194">
        <f t="shared" ca="1" si="9"/>
        <v>0</v>
      </c>
      <c r="AQ209" s="194">
        <f t="shared" ca="1" si="10"/>
        <v>0</v>
      </c>
      <c r="AR209" s="189">
        <f ca="1">IF('２個別表'!$AA209=1,1,0)</f>
        <v>0</v>
      </c>
      <c r="AS209" s="180" t="str">
        <f t="shared" ca="1" si="11"/>
        <v/>
      </c>
      <c r="AT209" s="180" t="str">
        <f t="shared" ca="1" si="12"/>
        <v/>
      </c>
      <c r="AU209" s="208" t="str">
        <f ca="1">IF($AD209=1,IF($AQ209=1,ROUNDDOWN('２個別表'!$BV209-'２個別表'!$BX209-'２個別表'!$CA209-'２個別表'!$CB209-'２個別表'!$CC209-'２個別表'!$CD209,0),""),"")</f>
        <v/>
      </c>
      <c r="AV209" s="350">
        <f t="shared" ca="1" si="13"/>
        <v>0</v>
      </c>
      <c r="AW209" s="360" t="str">
        <f t="shared" ca="1" si="14"/>
        <v>-</v>
      </c>
      <c r="AX209" s="206">
        <f ca="1">IF($AD209=2,IF('２個別表'!$BQ209=1,1,0),0)</f>
        <v>0</v>
      </c>
      <c r="AY209" s="189" t="str">
        <f t="shared" ca="1" si="15"/>
        <v/>
      </c>
      <c r="AZ209" s="368" t="str">
        <f ca="1">IF(AND($AD209=2,$AX209=1),'２個別表'!$BV209-('２個別表'!$BX209+'２個別表'!$CA209+'２個別表'!$CB209+'２個別表'!$CC209+'２個別表'!$CD209),"")</f>
        <v/>
      </c>
      <c r="BA209" s="206">
        <f ca="1">IF($AD209=2,IF('２個別表'!$BQ209&lt;&gt;1,1,0),0)</f>
        <v>0</v>
      </c>
      <c r="BB209" s="363">
        <f t="shared" ca="1" si="16"/>
        <v>0</v>
      </c>
      <c r="BC209" s="183" t="str">
        <f ca="1">IF(AND($AD209=2,$BA209=1),'２個別表'!$BR209,"")</f>
        <v/>
      </c>
      <c r="BD209" s="183" t="str">
        <f t="shared" ca="1" si="17"/>
        <v/>
      </c>
      <c r="BE209" s="183" t="str">
        <f ca="1">IF(AND($AD209=2,$BA209=1),'２個別表'!$BU209-('２個別表'!$BX209+'２個別表'!$CA209+'２個別表'!$CB209+'２個別表'!$CC209+'２個別表'!$CD209),"")</f>
        <v/>
      </c>
      <c r="BF209" s="183" t="str">
        <f ca="1">IF(AND($AD209=2,$BA209=1),'２個別表'!$CA209+'２個別表'!$CB209,"")</f>
        <v/>
      </c>
      <c r="BG209" s="365" t="str">
        <f ca="1">IF($BB209=1,IF(SUM('２個別表'!$BW209,'２個別表'!$CD209*0.5)&lt;='２個別表'!$BV209*0.5,"〇","×"),"")</f>
        <v/>
      </c>
      <c r="BH209" s="364">
        <f t="shared" ca="1" si="18"/>
        <v>0</v>
      </c>
      <c r="BI209" s="207" t="str">
        <f ca="1">IF($AD209=2,IF($AX209=1,IF('２個別表'!$AM209=23,"〇","×"),IF(OR('２個別表'!$AM209&lt;19,'２個別表'!$AM209&gt;23),"",IF($BH209&lt;='２個別表'!$BR209,"〇","×"))),"-")</f>
        <v>-</v>
      </c>
      <c r="BJ209" s="373" t="str">
        <f t="shared" ca="1" si="19"/>
        <v>-</v>
      </c>
      <c r="BK209" s="206">
        <f t="shared" ca="1" si="20"/>
        <v>0</v>
      </c>
      <c r="BL209" s="207" t="str">
        <f ca="1">IF($AD209=3,IF(1&lt;='２個別表'!$F209,IF('２個別表'!$U209=1,"〇","×"),""),"")</f>
        <v/>
      </c>
      <c r="BM209" s="185" t="str">
        <f ca="1">IF(AD209=3,IF(AND(OR('２個別表'!BD209="附帯施設",AND(1&lt;='２個別表'!AM209,'２個別表'!AM209&lt;=3)),'２個別表'!BK209&lt;&gt;"",'２個別表'!BL209&lt;&gt;""),1,IF(AND(OR('２個別表'!BD209="附帯施設",AND(1&lt;='２個別表'!AM209,'２個別表'!AM209&lt;=3)),OR('２個別表'!BK209="",'２個別表'!BL209="")),"×",0)),"")</f>
        <v/>
      </c>
      <c r="BN209" s="207" t="str">
        <f ca="1">IF($AD209=3,IF('２個別表'!$BV209&gt;=500000,"〇","×"),"")</f>
        <v/>
      </c>
      <c r="BO209" s="180" t="str">
        <f ca="1">IF(AD209=3,'２個別表'!BW209,"")</f>
        <v/>
      </c>
      <c r="BP209" s="180" t="str">
        <f ca="1">IF(AD209=3,IF(COUNTIF('２個別表'!$X$11:'２個別表'!X209,'２個別表'!X209)=1,BO209,SUMIF('２個別表'!$X$11:$X$239,'２個別表'!X209,$BO$11:$BO$239)),"")</f>
        <v/>
      </c>
      <c r="BQ209" s="189" t="str">
        <f t="shared" ca="1" si="36"/>
        <v/>
      </c>
      <c r="BR209" s="183" t="str">
        <f t="shared" ca="1" si="22"/>
        <v/>
      </c>
      <c r="BS209" s="427" t="str">
        <f ca="1">IF($AD209=3,'２個別表'!$BV209-('２個別表'!$BX209+'２個別表'!$CA209+'２個別表'!$CB209+'２個別表'!$CC209+'２個別表'!$CD209),"")</f>
        <v/>
      </c>
      <c r="BT209" s="430">
        <f t="shared" ca="1" si="37"/>
        <v>0</v>
      </c>
      <c r="BU209" s="424" t="str">
        <f t="shared" ca="1" si="23"/>
        <v/>
      </c>
    </row>
    <row r="210" spans="2:73" x14ac:dyDescent="0.15">
      <c r="B210" s="198">
        <f>'２個別表'!O210</f>
        <v>0</v>
      </c>
      <c r="C210" s="183" t="str">
        <f>'２個別表'!$P210</f>
        <v>石川県</v>
      </c>
      <c r="D210" s="183" t="str">
        <f ca="1">'２個別表'!$Q210</f>
        <v/>
      </c>
      <c r="E210" s="183" t="str">
        <f ca="1">'２個別表'!$R210</f>
        <v/>
      </c>
      <c r="F210" s="207" t="str">
        <f ca="1">'２個別表'!$U210</f>
        <v/>
      </c>
      <c r="G210" s="207" t="str">
        <f ca="1">IF($F210=1,IF(SUM(#REF!)=0,"×","〇"),"")</f>
        <v/>
      </c>
      <c r="H210" s="207" t="str">
        <f ca="1">IF('２個別表'!$U210=1,IF('２個別表'!$Y210=1,"〇","×"),IF(AND(2&lt;='２個別表'!$Y210,'２個別表'!$Y210&lt;=5),"〇","×"))</f>
        <v>×</v>
      </c>
      <c r="I210" s="207" t="str">
        <f t="shared" ca="1" si="38"/>
        <v>×</v>
      </c>
      <c r="J210" s="183" t="str">
        <f ca="1">'２個別表'!$X210</f>
        <v/>
      </c>
      <c r="K210" s="183">
        <f ca="1">'２個別表'!$AI210</f>
        <v>0</v>
      </c>
      <c r="L210" s="183" t="str">
        <f ca="1">IF('２個別表'!$AJ210=1,1,"")</f>
        <v/>
      </c>
      <c r="M210" s="183" t="str">
        <f ca="1">IF('２個別表'!$AJ210="","",IF('２個別表'!$AJ210=1,IF(OR('２個別表'!$AK210=1,'２個別表'!$AL210=1),"〇","×")))</f>
        <v/>
      </c>
      <c r="N210" s="180" t="str">
        <f ca="1">'２個別表'!AR210</f>
        <v/>
      </c>
      <c r="O210" s="196" t="str">
        <f ca="1">IF(1&lt;='２個別表'!$F210,IF(AND(1&lt;='２個別表'!$AM210,'２個別表'!$AM210&lt;=3),1,0),"")</f>
        <v/>
      </c>
      <c r="P210" s="207">
        <f ca="1">IF($O210=1,IF(AND('２個別表'!$BD210&lt;&gt;"",AND('２個別表'!$BG210&lt;&gt;1,'２個別表'!$BH210)),0,1),0)</f>
        <v>0</v>
      </c>
      <c r="Q210" s="196">
        <f ca="1">IF('２個別表'!$BD210&lt;&gt;"",1,0)</f>
        <v>0</v>
      </c>
      <c r="R210" s="196" t="str">
        <f ca="1">IF($Q210=1,IF('２個別表'!$BG210=1,1,0),"")</f>
        <v/>
      </c>
      <c r="S210" s="196" t="str">
        <f ca="1">IF($R210=1,IF('２個別表'!$BH210&lt;&gt;"","〇","×"),"")</f>
        <v/>
      </c>
      <c r="T210" s="196" t="str">
        <f t="shared" ca="1" si="2"/>
        <v/>
      </c>
      <c r="U210" s="340">
        <f ca="1">IF('２個別表'!$BF210&gt;0,'２個別表'!$BF210,0)</f>
        <v>0</v>
      </c>
      <c r="V210" s="196">
        <f ca="1">IF('２個別表'!$BH210&lt;&gt;"",1,0)</f>
        <v>0</v>
      </c>
      <c r="W210" s="182">
        <f ca="1">IF(AND($Q210=1,$V210=1),'２個別表'!$CD210,0)</f>
        <v>0</v>
      </c>
      <c r="X210" s="195">
        <f t="shared" ca="1" si="39"/>
        <v>0</v>
      </c>
      <c r="Y210" s="196" t="str">
        <f ca="1">IF(1&lt;='２個別表'!$F210,'２個別表'!$BT210,"")</f>
        <v/>
      </c>
      <c r="Z210" s="196">
        <f ca="1">IF(1&lt;='２個別表'!$F210,'２個別表'!$CE210,0)</f>
        <v>0</v>
      </c>
      <c r="AA210" s="196">
        <f ca="1">IF(OR(0&lt;'２個別表'!$BX210,0&lt;SUM('２個別表'!$CA210:$CB210)),1,0)</f>
        <v>1</v>
      </c>
      <c r="AB210" s="183">
        <f ca="1">IF(1&lt;='２個別表'!$F210,'２個別表'!$BV210,0)</f>
        <v>0</v>
      </c>
      <c r="AC210" s="183" t="str">
        <f ca="1">IF('２個別表'!$BV210&gt;0,IF(AND('２個別表'!$BT210=1,'２個別表'!$CE210="控除不可"),'２個別表'!$BV210,IF(AND('２個別表'!$BT210=1,'２個別表'!$CE210="80%控除対象"),ROUNDUP('２個別表'!$BV210*102/110,0),IF(AND('２個別表'!$BT210=1,'２個別表'!$CE210="全額控除"),ROUNDUP('２個別表'!$BV210*100/110,0),IF(OR('２個別表'!$BT210=2,'２個別表'!$BT210=3),'２個別表'!$BV210,'２個別表'!$BV210)))),"")</f>
        <v/>
      </c>
      <c r="AD210" s="197" t="str">
        <f ca="1">IF('２個別表'!$U210=1,3,IF(AND('２個別表'!$U210=2,AND(19&lt;='２個別表'!$AM210,'２個別表'!$AM210&lt;=23)),2,IF(AND('２個別表'!$U210=2,OR(AND(1&lt;='２個別表'!$AM210,'２個別表'!$AM210&lt;=18),AND(24&lt;='２個別表'!$AM210,'２個別表'!$AM210&lt;=25))),1,"判定不能")))</f>
        <v>判定不能</v>
      </c>
      <c r="AE210" s="206">
        <f t="shared" ca="1" si="4"/>
        <v>0</v>
      </c>
      <c r="AF210" s="180" t="str">
        <f t="shared" ca="1" si="5"/>
        <v/>
      </c>
      <c r="AG210" s="183" t="str">
        <f ca="1">IF(AND($AD210=1,$U210&gt;0,$V210=1),ROUNDDOWN($AC210*1/2-'２個別表'!$CD210*1/2,0),"")</f>
        <v/>
      </c>
      <c r="AH210" s="183" t="str">
        <f t="shared" ca="1" si="35"/>
        <v/>
      </c>
      <c r="AI210" s="208" t="str">
        <f ca="1">IF(AND($AD210=1,$Q210=1),IF($AB210&gt;0,'２個別表'!$BV210-'２個別表'!$BX210-'２個別表'!$CD210-'２個別表'!$CA210-'２個別表'!$CB210-'２個別表'!$CC210,0),"")</f>
        <v/>
      </c>
      <c r="AJ210" s="198">
        <f t="shared" ca="1" si="7"/>
        <v>0</v>
      </c>
      <c r="AK210" s="194" t="str">
        <f ca="1">IF($AD210=1,IF('２個別表'!$AO210=1,1,IF('２個別表'!AO210="","",)),"")</f>
        <v/>
      </c>
      <c r="AL210" s="183" t="str">
        <f ca="1">IF($AJ210=1,IF($AK210=1,'２個別表'!BS210,""),"")</f>
        <v/>
      </c>
      <c r="AM210" s="180" t="str">
        <f t="shared" ca="1" si="8"/>
        <v/>
      </c>
      <c r="AN210" s="199" t="str">
        <f ca="1">IF($AJ210=1,IF($AK210=1,ROUNDDOWN('２個別表'!$BV210-'２個別表'!$BX210-'２個別表'!$CA210-'２個別表'!$CB210-'２個別表'!$CC210-'２個別表'!$CD210,0),""),"")</f>
        <v/>
      </c>
      <c r="AO210" s="198">
        <f t="shared" ca="1" si="0"/>
        <v>0</v>
      </c>
      <c r="AP210" s="194">
        <f t="shared" ca="1" si="9"/>
        <v>0</v>
      </c>
      <c r="AQ210" s="194">
        <f t="shared" ca="1" si="10"/>
        <v>0</v>
      </c>
      <c r="AR210" s="189">
        <f ca="1">IF('２個別表'!$AA210=1,1,0)</f>
        <v>0</v>
      </c>
      <c r="AS210" s="180" t="str">
        <f t="shared" ca="1" si="11"/>
        <v/>
      </c>
      <c r="AT210" s="180" t="str">
        <f t="shared" ca="1" si="12"/>
        <v/>
      </c>
      <c r="AU210" s="208" t="str">
        <f ca="1">IF($AD210=1,IF($AQ210=1,ROUNDDOWN('２個別表'!$BV210-'２個別表'!$BX210-'２個別表'!$CA210-'２個別表'!$CB210-'２個別表'!$CC210-'２個別表'!$CD210,0),""),"")</f>
        <v/>
      </c>
      <c r="AV210" s="350">
        <f t="shared" ca="1" si="13"/>
        <v>0</v>
      </c>
      <c r="AW210" s="360" t="str">
        <f t="shared" ca="1" si="14"/>
        <v>-</v>
      </c>
      <c r="AX210" s="206">
        <f ca="1">IF($AD210=2,IF('２個別表'!$BQ210=1,1,0),0)</f>
        <v>0</v>
      </c>
      <c r="AY210" s="189" t="str">
        <f t="shared" ca="1" si="15"/>
        <v/>
      </c>
      <c r="AZ210" s="368" t="str">
        <f ca="1">IF(AND($AD210=2,$AX210=1),'２個別表'!$BV210-('２個別表'!$BX210+'２個別表'!$CA210+'２個別表'!$CB210+'２個別表'!$CC210+'２個別表'!$CD210),"")</f>
        <v/>
      </c>
      <c r="BA210" s="206">
        <f ca="1">IF($AD210=2,IF('２個別表'!$BQ210&lt;&gt;1,1,0),0)</f>
        <v>0</v>
      </c>
      <c r="BB210" s="363">
        <f t="shared" ca="1" si="16"/>
        <v>0</v>
      </c>
      <c r="BC210" s="183" t="str">
        <f ca="1">IF(AND($AD210=2,$BA210=1),'２個別表'!$BR210,"")</f>
        <v/>
      </c>
      <c r="BD210" s="183" t="str">
        <f t="shared" ca="1" si="17"/>
        <v/>
      </c>
      <c r="BE210" s="183" t="str">
        <f ca="1">IF(AND($AD210=2,$BA210=1),'２個別表'!$BU210-('２個別表'!$BX210+'２個別表'!$CA210+'２個別表'!$CB210+'２個別表'!$CC210+'２個別表'!$CD210),"")</f>
        <v/>
      </c>
      <c r="BF210" s="183" t="str">
        <f ca="1">IF(AND($AD210=2,$BA210=1),'２個別表'!$CA210+'２個別表'!$CB210,"")</f>
        <v/>
      </c>
      <c r="BG210" s="365" t="str">
        <f ca="1">IF($BB210=1,IF(SUM('２個別表'!$BW210,'２個別表'!$CD210*0.5)&lt;='２個別表'!$BV210*0.5,"〇","×"),"")</f>
        <v/>
      </c>
      <c r="BH210" s="364">
        <f t="shared" ca="1" si="18"/>
        <v>0</v>
      </c>
      <c r="BI210" s="207" t="str">
        <f ca="1">IF($AD210=2,IF($AX210=1,IF('２個別表'!$AM210=23,"〇","×"),IF(OR('２個別表'!$AM210&lt;19,'２個別表'!$AM210&gt;23),"",IF($BH210&lt;='２個別表'!$BR210,"〇","×"))),"-")</f>
        <v>-</v>
      </c>
      <c r="BJ210" s="373" t="str">
        <f t="shared" ca="1" si="19"/>
        <v>-</v>
      </c>
      <c r="BK210" s="206">
        <f t="shared" ca="1" si="20"/>
        <v>0</v>
      </c>
      <c r="BL210" s="207" t="str">
        <f ca="1">IF($AD210=3,IF(1&lt;='２個別表'!$F210,IF('２個別表'!$U210=1,"〇","×"),""),"")</f>
        <v/>
      </c>
      <c r="BM210" s="185" t="str">
        <f ca="1">IF(AD210=3,IF(AND(OR('２個別表'!BD210="附帯施設",AND(1&lt;='２個別表'!AM210,'２個別表'!AM210&lt;=3)),'２個別表'!BK210&lt;&gt;"",'２個別表'!BL210&lt;&gt;""),1,IF(AND(OR('２個別表'!BD210="附帯施設",AND(1&lt;='２個別表'!AM210,'２個別表'!AM210&lt;=3)),OR('２個別表'!BK210="",'２個別表'!BL210="")),"×",0)),"")</f>
        <v/>
      </c>
      <c r="BN210" s="207" t="str">
        <f ca="1">IF($AD210=3,IF('２個別表'!$BV210&gt;=500000,"〇","×"),"")</f>
        <v/>
      </c>
      <c r="BO210" s="180" t="str">
        <f ca="1">IF(AD210=3,'２個別表'!BW210,"")</f>
        <v/>
      </c>
      <c r="BP210" s="180" t="str">
        <f ca="1">IF(AD210=3,IF(COUNTIF('２個別表'!$X$11:'２個別表'!X210,'２個別表'!X210)=1,BO210,SUMIF('２個別表'!$X$11:$X$239,'２個別表'!X210,$BO$11:$BO$239)),"")</f>
        <v/>
      </c>
      <c r="BQ210" s="189" t="str">
        <f t="shared" ca="1" si="36"/>
        <v/>
      </c>
      <c r="BR210" s="183" t="str">
        <f t="shared" ca="1" si="22"/>
        <v/>
      </c>
      <c r="BS210" s="427" t="str">
        <f ca="1">IF($AD210=3,'２個別表'!$BV210-('２個別表'!$BX210+'２個別表'!$CA210+'２個別表'!$CB210+'２個別表'!$CC210+'２個別表'!$CD210),"")</f>
        <v/>
      </c>
      <c r="BT210" s="430">
        <f t="shared" ca="1" si="37"/>
        <v>0</v>
      </c>
      <c r="BU210" s="424" t="str">
        <f t="shared" ca="1" si="23"/>
        <v/>
      </c>
    </row>
    <row r="211" spans="2:73" x14ac:dyDescent="0.15">
      <c r="B211" s="198">
        <f>'２個別表'!O211</f>
        <v>0</v>
      </c>
      <c r="C211" s="183" t="str">
        <f>'２個別表'!$P211</f>
        <v>石川県</v>
      </c>
      <c r="D211" s="183" t="str">
        <f ca="1">'２個別表'!$Q211</f>
        <v/>
      </c>
      <c r="E211" s="183" t="str">
        <f ca="1">'２個別表'!$R211</f>
        <v/>
      </c>
      <c r="F211" s="207" t="str">
        <f ca="1">'２個別表'!$U211</f>
        <v/>
      </c>
      <c r="G211" s="207" t="str">
        <f ca="1">IF($F211=1,IF(SUM(#REF!)=0,"×","〇"),"")</f>
        <v/>
      </c>
      <c r="H211" s="207" t="str">
        <f ca="1">IF('２個別表'!$U211=1,IF('２個別表'!$Y211=1,"〇","×"),IF(AND(2&lt;='２個別表'!$Y211,'２個別表'!$Y211&lt;=5),"〇","×"))</f>
        <v>×</v>
      </c>
      <c r="I211" s="207" t="str">
        <f t="shared" ca="1" si="38"/>
        <v>×</v>
      </c>
      <c r="J211" s="183" t="str">
        <f ca="1">'２個別表'!$X211</f>
        <v/>
      </c>
      <c r="K211" s="183">
        <f ca="1">'２個別表'!$AI211</f>
        <v>0</v>
      </c>
      <c r="L211" s="183" t="str">
        <f ca="1">IF('２個別表'!$AJ211=1,1,"")</f>
        <v/>
      </c>
      <c r="M211" s="183" t="str">
        <f ca="1">IF('２個別表'!$AJ211="","",IF('２個別表'!$AJ211=1,IF(OR('２個別表'!$AK211=1,'２個別表'!$AL211=1),"〇","×")))</f>
        <v/>
      </c>
      <c r="N211" s="180" t="str">
        <f ca="1">'２個別表'!AR211</f>
        <v/>
      </c>
      <c r="O211" s="196" t="str">
        <f ca="1">IF(1&lt;='２個別表'!$F211,IF(AND(1&lt;='２個別表'!$AM211,'２個別表'!$AM211&lt;=3),1,0),"")</f>
        <v/>
      </c>
      <c r="P211" s="207">
        <f ca="1">IF($O211=1,IF(AND('２個別表'!$BD211&lt;&gt;"",AND('２個別表'!$BG211&lt;&gt;1,'２個別表'!$BH211)),0,1),0)</f>
        <v>0</v>
      </c>
      <c r="Q211" s="196">
        <f ca="1">IF('２個別表'!$BD211&lt;&gt;"",1,0)</f>
        <v>0</v>
      </c>
      <c r="R211" s="196" t="str">
        <f ca="1">IF($Q211=1,IF('２個別表'!$BG211=1,1,0),"")</f>
        <v/>
      </c>
      <c r="S211" s="196" t="str">
        <f ca="1">IF($R211=1,IF('２個別表'!$BH211&lt;&gt;"","〇","×"),"")</f>
        <v/>
      </c>
      <c r="T211" s="196" t="str">
        <f t="shared" ca="1" si="2"/>
        <v/>
      </c>
      <c r="U211" s="340">
        <f ca="1">IF('２個別表'!$BF211&gt;0,'２個別表'!$BF211,0)</f>
        <v>0</v>
      </c>
      <c r="V211" s="196">
        <f ca="1">IF('２個別表'!$BH211&lt;&gt;"",1,0)</f>
        <v>0</v>
      </c>
      <c r="W211" s="182">
        <f ca="1">IF(AND($Q211=1,$V211=1),'２個別表'!$CD211,0)</f>
        <v>0</v>
      </c>
      <c r="X211" s="195">
        <f t="shared" ca="1" si="39"/>
        <v>0</v>
      </c>
      <c r="Y211" s="196" t="str">
        <f ca="1">IF(1&lt;='２個別表'!$F211,'２個別表'!$BT211,"")</f>
        <v/>
      </c>
      <c r="Z211" s="196">
        <f ca="1">IF(1&lt;='２個別表'!$F211,'２個別表'!$CE211,0)</f>
        <v>0</v>
      </c>
      <c r="AA211" s="196">
        <f ca="1">IF(OR(0&lt;'２個別表'!$BX211,0&lt;SUM('２個別表'!$CA211:$CB211)),1,0)</f>
        <v>1</v>
      </c>
      <c r="AB211" s="183">
        <f ca="1">IF(1&lt;='２個別表'!$F211,'２個別表'!$BV211,0)</f>
        <v>0</v>
      </c>
      <c r="AC211" s="183" t="str">
        <f ca="1">IF('２個別表'!$BV211&gt;0,IF(AND('２個別表'!$BT211=1,'２個別表'!$CE211="控除不可"),'２個別表'!$BV211,IF(AND('２個別表'!$BT211=1,'２個別表'!$CE211="80%控除対象"),ROUNDUP('２個別表'!$BV211*102/110,0),IF(AND('２個別表'!$BT211=1,'２個別表'!$CE211="全額控除"),ROUNDUP('２個別表'!$BV211*100/110,0),IF(OR('２個別表'!$BT211=2,'２個別表'!$BT211=3),'２個別表'!$BV211,'２個別表'!$BV211)))),"")</f>
        <v/>
      </c>
      <c r="AD211" s="197" t="str">
        <f ca="1">IF('２個別表'!$U211=1,3,IF(AND('２個別表'!$U211=2,AND(19&lt;='２個別表'!$AM211,'２個別表'!$AM211&lt;=23)),2,IF(AND('２個別表'!$U211=2,OR(AND(1&lt;='２個別表'!$AM211,'２個別表'!$AM211&lt;=18),AND(24&lt;='２個別表'!$AM211,'２個別表'!$AM211&lt;=25))),1,"判定不能")))</f>
        <v>判定不能</v>
      </c>
      <c r="AE211" s="206">
        <f t="shared" ca="1" si="4"/>
        <v>0</v>
      </c>
      <c r="AF211" s="180" t="str">
        <f t="shared" ca="1" si="5"/>
        <v/>
      </c>
      <c r="AG211" s="183" t="str">
        <f ca="1">IF(AND($AD211=1,$U211&gt;0,$V211=1),ROUNDDOWN($AC211*1/2-'２個別表'!$CD211*1/2,0),"")</f>
        <v/>
      </c>
      <c r="AH211" s="183" t="str">
        <f t="shared" ref="AH211:AH239" ca="1" si="40">IF(AND($AD211=1,$U211&gt;0,$V211=0),ROUNDDOWN(AC211*1/2-$AC211*$U211*4/10,0),"")</f>
        <v/>
      </c>
      <c r="AI211" s="208" t="str">
        <f ca="1">IF(AND($AD211=1,$Q211=1),IF($AB211&gt;0,'２個別表'!$BV211-'２個別表'!$BX211-'２個別表'!$CD211-'２個別表'!$CA211-'２個別表'!$CB211-'２個別表'!$CC211,0),"")</f>
        <v/>
      </c>
      <c r="AJ211" s="198">
        <f t="shared" ca="1" si="7"/>
        <v>0</v>
      </c>
      <c r="AK211" s="194" t="str">
        <f ca="1">IF($AD211=1,IF('２個別表'!$AO211=1,1,IF('２個別表'!AO211="","",)),"")</f>
        <v/>
      </c>
      <c r="AL211" s="183" t="str">
        <f ca="1">IF($AJ211=1,IF($AK211=1,'２個別表'!BS211,""),"")</f>
        <v/>
      </c>
      <c r="AM211" s="180" t="str">
        <f t="shared" ca="1" si="8"/>
        <v/>
      </c>
      <c r="AN211" s="199" t="str">
        <f ca="1">IF($AJ211=1,IF($AK211=1,ROUNDDOWN('２個別表'!$BV211-'２個別表'!$BX211-'２個別表'!$CA211-'２個別表'!$CB211-'２個別表'!$CC211-'２個別表'!$CD211,0),""),"")</f>
        <v/>
      </c>
      <c r="AO211" s="198">
        <f t="shared" ca="1" si="0"/>
        <v>0</v>
      </c>
      <c r="AP211" s="194">
        <f t="shared" ca="1" si="9"/>
        <v>0</v>
      </c>
      <c r="AQ211" s="194">
        <f t="shared" ca="1" si="10"/>
        <v>0</v>
      </c>
      <c r="AR211" s="189">
        <f ca="1">IF('２個別表'!$AA211=1,1,0)</f>
        <v>0</v>
      </c>
      <c r="AS211" s="180" t="str">
        <f t="shared" ca="1" si="11"/>
        <v/>
      </c>
      <c r="AT211" s="180" t="str">
        <f t="shared" ca="1" si="12"/>
        <v/>
      </c>
      <c r="AU211" s="208" t="str">
        <f ca="1">IF($AD211=1,IF($AQ211=1,ROUNDDOWN('２個別表'!$BV211-'２個別表'!$BX211-'２個別表'!$CA211-'２個別表'!$CB211-'２個別表'!$CC211-'２個別表'!$CD211,0),""),"")</f>
        <v/>
      </c>
      <c r="AV211" s="350">
        <f t="shared" ca="1" si="13"/>
        <v>0</v>
      </c>
      <c r="AW211" s="360" t="str">
        <f t="shared" ca="1" si="14"/>
        <v>-</v>
      </c>
      <c r="AX211" s="206">
        <f ca="1">IF($AD211=2,IF('２個別表'!$BQ211=1,1,0),0)</f>
        <v>0</v>
      </c>
      <c r="AY211" s="189" t="str">
        <f t="shared" ca="1" si="15"/>
        <v/>
      </c>
      <c r="AZ211" s="368" t="str">
        <f ca="1">IF(AND($AD211=2,$AX211=1),'２個別表'!$BV211-('２個別表'!$BX211+'２個別表'!$CA211+'２個別表'!$CB211+'２個別表'!$CC211+'２個別表'!$CD211),"")</f>
        <v/>
      </c>
      <c r="BA211" s="206">
        <f ca="1">IF($AD211=2,IF('２個別表'!$BQ211&lt;&gt;1,1,0),0)</f>
        <v>0</v>
      </c>
      <c r="BB211" s="363">
        <f t="shared" ca="1" si="16"/>
        <v>0</v>
      </c>
      <c r="BC211" s="183" t="str">
        <f ca="1">IF(AND($AD211=2,$BA211=1),'２個別表'!$BR211,"")</f>
        <v/>
      </c>
      <c r="BD211" s="183" t="str">
        <f t="shared" ca="1" si="17"/>
        <v/>
      </c>
      <c r="BE211" s="183" t="str">
        <f ca="1">IF(AND($AD211=2,$BA211=1),'２個別表'!$BU211-('２個別表'!$BX211+'２個別表'!$CA211+'２個別表'!$CB211+'２個別表'!$CC211+'２個別表'!$CD211),"")</f>
        <v/>
      </c>
      <c r="BF211" s="183" t="str">
        <f ca="1">IF(AND($AD211=2,$BA211=1),'２個別表'!$CA211+'２個別表'!$CB211,"")</f>
        <v/>
      </c>
      <c r="BG211" s="365" t="str">
        <f ca="1">IF($BB211=1,IF(SUM('２個別表'!$BW211,'２個別表'!$CD211*0.5)&lt;='２個別表'!$BV211*0.5,"〇","×"),"")</f>
        <v/>
      </c>
      <c r="BH211" s="364">
        <f t="shared" ca="1" si="18"/>
        <v>0</v>
      </c>
      <c r="BI211" s="207" t="str">
        <f ca="1">IF($AD211=2,IF($AX211=1,IF('２個別表'!$AM211=23,"〇","×"),IF(OR('２個別表'!$AM211&lt;19,'２個別表'!$AM211&gt;23),"",IF($BH211&lt;='２個別表'!$BR211,"〇","×"))),"-")</f>
        <v>-</v>
      </c>
      <c r="BJ211" s="373" t="str">
        <f t="shared" ca="1" si="19"/>
        <v>-</v>
      </c>
      <c r="BK211" s="206">
        <f t="shared" ca="1" si="20"/>
        <v>0</v>
      </c>
      <c r="BL211" s="207" t="str">
        <f ca="1">IF($AD211=3,IF(1&lt;='２個別表'!$F211,IF('２個別表'!$U211=1,"〇","×"),""),"")</f>
        <v/>
      </c>
      <c r="BM211" s="185" t="str">
        <f ca="1">IF(AD211=3,IF(AND(OR('２個別表'!BD211="附帯施設",AND(1&lt;='２個別表'!AM211,'２個別表'!AM211&lt;=3)),'２個別表'!BK211&lt;&gt;"",'２個別表'!BL211&lt;&gt;""),1,IF(AND(OR('２個別表'!BD211="附帯施設",AND(1&lt;='２個別表'!AM211,'２個別表'!AM211&lt;=3)),OR('２個別表'!BK211="",'２個別表'!BL211="")),"×",0)),"")</f>
        <v/>
      </c>
      <c r="BN211" s="207" t="str">
        <f ca="1">IF($AD211=3,IF('２個別表'!$BV211&gt;=500000,"〇","×"),"")</f>
        <v/>
      </c>
      <c r="BO211" s="180" t="str">
        <f ca="1">IF(AD211=3,'２個別表'!BW211,"")</f>
        <v/>
      </c>
      <c r="BP211" s="180" t="str">
        <f ca="1">IF(AD211=3,IF(COUNTIF('２個別表'!$X$11:'２個別表'!X211,'２個別表'!X211)=1,BO211,SUMIF('２個別表'!$X$11:$X$239,'２個別表'!X211,$BO$11:$BO$239)),"")</f>
        <v/>
      </c>
      <c r="BQ211" s="189" t="str">
        <f t="shared" ref="BQ211:BQ239" ca="1" si="41">IF(AD211=3,IF(OR(BO211&lt;&gt;0,BP211&lt;&gt;0),IF(BP211&lt;=3000000,"〇","×"),0),"")</f>
        <v/>
      </c>
      <c r="BR211" s="183" t="str">
        <f t="shared" ca="1" si="22"/>
        <v/>
      </c>
      <c r="BS211" s="427" t="str">
        <f ca="1">IF($AD211=3,'２個別表'!$BV211-('２個別表'!$BX211+'２個別表'!$CA211+'２個別表'!$CB211+'２個別表'!$CC211+'２個別表'!$CD211),"")</f>
        <v/>
      </c>
      <c r="BT211" s="430">
        <f t="shared" ref="BT211:BT239" ca="1" si="42">IF(AD211=3,MIN(BR211,BS211),0)</f>
        <v>0</v>
      </c>
      <c r="BU211" s="424" t="str">
        <f t="shared" ca="1" si="23"/>
        <v/>
      </c>
    </row>
    <row r="212" spans="2:73" x14ac:dyDescent="0.15">
      <c r="B212" s="198">
        <f>'２個別表'!O212</f>
        <v>0</v>
      </c>
      <c r="C212" s="183" t="str">
        <f>'２個別表'!$P212</f>
        <v>石川県</v>
      </c>
      <c r="D212" s="183" t="str">
        <f ca="1">'２個別表'!$Q212</f>
        <v/>
      </c>
      <c r="E212" s="183" t="str">
        <f ca="1">'２個別表'!$R212</f>
        <v/>
      </c>
      <c r="F212" s="207" t="str">
        <f ca="1">'２個別表'!$U212</f>
        <v/>
      </c>
      <c r="G212" s="207" t="str">
        <f ca="1">IF($F212=1,IF(SUM(#REF!)=0,"×","〇"),"")</f>
        <v/>
      </c>
      <c r="H212" s="207" t="str">
        <f ca="1">IF('２個別表'!$U212=1,IF('２個別表'!$Y212=1,"〇","×"),IF(AND(2&lt;='２個別表'!$Y212,'２個別表'!$Y212&lt;=5),"〇","×"))</f>
        <v>×</v>
      </c>
      <c r="I212" s="207" t="str">
        <f t="shared" ca="1" si="38"/>
        <v>×</v>
      </c>
      <c r="J212" s="183" t="str">
        <f ca="1">'２個別表'!$X212</f>
        <v/>
      </c>
      <c r="K212" s="183">
        <f ca="1">'２個別表'!$AI212</f>
        <v>0</v>
      </c>
      <c r="L212" s="183" t="str">
        <f ca="1">IF('２個別表'!$AJ212=1,1,"")</f>
        <v/>
      </c>
      <c r="M212" s="183" t="str">
        <f ca="1">IF('２個別表'!$AJ212="","",IF('２個別表'!$AJ212=1,IF(OR('２個別表'!$AK212=1,'２個別表'!$AL212=1),"〇","×")))</f>
        <v/>
      </c>
      <c r="N212" s="180" t="str">
        <f ca="1">'２個別表'!AR212</f>
        <v/>
      </c>
      <c r="O212" s="196" t="str">
        <f ca="1">IF(1&lt;='２個別表'!$F212,IF(AND(1&lt;='２個別表'!$AM212,'２個別表'!$AM212&lt;=3),1,0),"")</f>
        <v/>
      </c>
      <c r="P212" s="207">
        <f ca="1">IF($O212=1,IF(AND('２個別表'!$BD212&lt;&gt;"",AND('２個別表'!$BG212&lt;&gt;1,'２個別表'!$BH212)),0,1),0)</f>
        <v>0</v>
      </c>
      <c r="Q212" s="196">
        <f ca="1">IF('２個別表'!$BD212&lt;&gt;"",1,0)</f>
        <v>0</v>
      </c>
      <c r="R212" s="196" t="str">
        <f ca="1">IF($Q212=1,IF('２個別表'!$BG212=1,1,0),"")</f>
        <v/>
      </c>
      <c r="S212" s="196" t="str">
        <f ca="1">IF($R212=1,IF('２個別表'!$BH212&lt;&gt;"","〇","×"),"")</f>
        <v/>
      </c>
      <c r="T212" s="196" t="str">
        <f t="shared" ca="1" si="2"/>
        <v/>
      </c>
      <c r="U212" s="340">
        <f ca="1">IF('２個別表'!$BF212&gt;0,'２個別表'!$BF212,0)</f>
        <v>0</v>
      </c>
      <c r="V212" s="196">
        <f ca="1">IF('２個別表'!$BH212&lt;&gt;"",1,0)</f>
        <v>0</v>
      </c>
      <c r="W212" s="182">
        <f ca="1">IF(AND($Q212=1,$V212=1),'２個別表'!$CD212,0)</f>
        <v>0</v>
      </c>
      <c r="X212" s="195">
        <f t="shared" ca="1" si="39"/>
        <v>0</v>
      </c>
      <c r="Y212" s="196" t="str">
        <f ca="1">IF(1&lt;='２個別表'!$F212,'２個別表'!$BT212,"")</f>
        <v/>
      </c>
      <c r="Z212" s="196">
        <f ca="1">IF(1&lt;='２個別表'!$F212,'２個別表'!$CE212,0)</f>
        <v>0</v>
      </c>
      <c r="AA212" s="196">
        <f ca="1">IF(OR(0&lt;'２個別表'!$BX212,0&lt;SUM('２個別表'!$CA212:$CB212)),1,0)</f>
        <v>1</v>
      </c>
      <c r="AB212" s="183">
        <f ca="1">IF(1&lt;='２個別表'!$F212,'２個別表'!$BV212,0)</f>
        <v>0</v>
      </c>
      <c r="AC212" s="183" t="str">
        <f ca="1">IF('２個別表'!$BV212&gt;0,IF(AND('２個別表'!$BT212=1,'２個別表'!$CE212="控除不可"),'２個別表'!$BV212,IF(AND('２個別表'!$BT212=1,'２個別表'!$CE212="80%控除対象"),ROUNDUP('２個別表'!$BV212*102/110,0),IF(AND('２個別表'!$BT212=1,'２個別表'!$CE212="全額控除"),ROUNDUP('２個別表'!$BV212*100/110,0),IF(OR('２個別表'!$BT212=2,'２個別表'!$BT212=3),'２個別表'!$BV212,'２個別表'!$BV212)))),"")</f>
        <v/>
      </c>
      <c r="AD212" s="197" t="str">
        <f ca="1">IF('２個別表'!$U212=1,3,IF(AND('２個別表'!$U212=2,AND(19&lt;='２個別表'!$AM212,'２個別表'!$AM212&lt;=23)),2,IF(AND('２個別表'!$U212=2,OR(AND(1&lt;='２個別表'!$AM212,'２個別表'!$AM212&lt;=18),AND(24&lt;='２個別表'!$AM212,'２個別表'!$AM212&lt;=25))),1,"判定不能")))</f>
        <v>判定不能</v>
      </c>
      <c r="AE212" s="206">
        <f t="shared" ca="1" si="4"/>
        <v>0</v>
      </c>
      <c r="AF212" s="180" t="str">
        <f t="shared" ca="1" si="5"/>
        <v/>
      </c>
      <c r="AG212" s="183" t="str">
        <f ca="1">IF(AND($AD212=1,$U212&gt;0,$V212=1),ROUNDDOWN($AC212*1/2-'２個別表'!$CD212*1/2,0),"")</f>
        <v/>
      </c>
      <c r="AH212" s="183" t="str">
        <f t="shared" ca="1" si="40"/>
        <v/>
      </c>
      <c r="AI212" s="208" t="str">
        <f ca="1">IF(AND($AD212=1,$Q212=1),IF($AB212&gt;0,'２個別表'!$BV212-'２個別表'!$BX212-'２個別表'!$CD212-'２個別表'!$CA212-'２個別表'!$CB212-'２個別表'!$CC212,0),"")</f>
        <v/>
      </c>
      <c r="AJ212" s="198">
        <f t="shared" ca="1" si="7"/>
        <v>0</v>
      </c>
      <c r="AK212" s="194" t="str">
        <f ca="1">IF($AD212=1,IF('２個別表'!$AO212=1,1,IF('２個別表'!AO212="","",)),"")</f>
        <v/>
      </c>
      <c r="AL212" s="183" t="str">
        <f ca="1">IF($AJ212=1,IF($AK212=1,'２個別表'!BS212,""),"")</f>
        <v/>
      </c>
      <c r="AM212" s="180" t="str">
        <f t="shared" ca="1" si="8"/>
        <v/>
      </c>
      <c r="AN212" s="199" t="str">
        <f ca="1">IF($AJ212=1,IF($AK212=1,ROUNDDOWN('２個別表'!$BV212-'２個別表'!$BX212-'２個別表'!$CA212-'２個別表'!$CB212-'２個別表'!$CC212-'２個別表'!$CD212,0),""),"")</f>
        <v/>
      </c>
      <c r="AO212" s="198">
        <f t="shared" ca="1" si="0"/>
        <v>0</v>
      </c>
      <c r="AP212" s="194">
        <f t="shared" ca="1" si="9"/>
        <v>0</v>
      </c>
      <c r="AQ212" s="194">
        <f t="shared" ca="1" si="10"/>
        <v>0</v>
      </c>
      <c r="AR212" s="189">
        <f ca="1">IF('２個別表'!$AA212=1,1,0)</f>
        <v>0</v>
      </c>
      <c r="AS212" s="180" t="str">
        <f t="shared" ca="1" si="11"/>
        <v/>
      </c>
      <c r="AT212" s="180" t="str">
        <f t="shared" ca="1" si="12"/>
        <v/>
      </c>
      <c r="AU212" s="208" t="str">
        <f ca="1">IF($AD212=1,IF($AQ212=1,ROUNDDOWN('２個別表'!$BV212-'２個別表'!$BX212-'２個別表'!$CA212-'２個別表'!$CB212-'２個別表'!$CC212-'２個別表'!$CD212,0),""),"")</f>
        <v/>
      </c>
      <c r="AV212" s="350">
        <f t="shared" ca="1" si="13"/>
        <v>0</v>
      </c>
      <c r="AW212" s="360" t="str">
        <f t="shared" ca="1" si="14"/>
        <v>-</v>
      </c>
      <c r="AX212" s="206">
        <f ca="1">IF($AD212=2,IF('２個別表'!$BQ212=1,1,0),0)</f>
        <v>0</v>
      </c>
      <c r="AY212" s="189" t="str">
        <f t="shared" ca="1" si="15"/>
        <v/>
      </c>
      <c r="AZ212" s="368" t="str">
        <f ca="1">IF(AND($AD212=2,$AX212=1),'２個別表'!$BV212-('２個別表'!$BX212+'２個別表'!$CA212+'２個別表'!$CB212+'２個別表'!$CC212+'２個別表'!$CD212),"")</f>
        <v/>
      </c>
      <c r="BA212" s="206">
        <f ca="1">IF($AD212=2,IF('２個別表'!$BQ212&lt;&gt;1,1,0),0)</f>
        <v>0</v>
      </c>
      <c r="BB212" s="363">
        <f t="shared" ca="1" si="16"/>
        <v>0</v>
      </c>
      <c r="BC212" s="183" t="str">
        <f ca="1">IF(AND($AD212=2,$BA212=1),'２個別表'!$BR212,"")</f>
        <v/>
      </c>
      <c r="BD212" s="183" t="str">
        <f t="shared" ca="1" si="17"/>
        <v/>
      </c>
      <c r="BE212" s="183" t="str">
        <f ca="1">IF(AND($AD212=2,$BA212=1),'２個別表'!$BU212-('２個別表'!$BX212+'２個別表'!$CA212+'２個別表'!$CB212+'２個別表'!$CC212+'２個別表'!$CD212),"")</f>
        <v/>
      </c>
      <c r="BF212" s="183" t="str">
        <f ca="1">IF(AND($AD212=2,$BA212=1),'２個別表'!$CA212+'２個別表'!$CB212,"")</f>
        <v/>
      </c>
      <c r="BG212" s="365" t="str">
        <f ca="1">IF($BB212=1,IF(SUM('２個別表'!$BW212,'２個別表'!$CD212*0.5)&lt;='２個別表'!$BV212*0.5,"〇","×"),"")</f>
        <v/>
      </c>
      <c r="BH212" s="364">
        <f t="shared" ca="1" si="18"/>
        <v>0</v>
      </c>
      <c r="BI212" s="207" t="str">
        <f ca="1">IF($AD212=2,IF($AX212=1,IF('２個別表'!$AM212=23,"〇","×"),IF(OR('２個別表'!$AM212&lt;19,'２個別表'!$AM212&gt;23),"",IF($BH212&lt;='２個別表'!$BR212,"〇","×"))),"-")</f>
        <v>-</v>
      </c>
      <c r="BJ212" s="373" t="str">
        <f t="shared" ca="1" si="19"/>
        <v>-</v>
      </c>
      <c r="BK212" s="206">
        <f t="shared" ca="1" si="20"/>
        <v>0</v>
      </c>
      <c r="BL212" s="207" t="str">
        <f ca="1">IF($AD212=3,IF(1&lt;='２個別表'!$F212,IF('２個別表'!$U212=1,"〇","×"),""),"")</f>
        <v/>
      </c>
      <c r="BM212" s="185" t="str">
        <f ca="1">IF(AD212=3,IF(AND(OR('２個別表'!BD212="附帯施設",AND(1&lt;='２個別表'!AM212,'２個別表'!AM212&lt;=3)),'２個別表'!BK212&lt;&gt;"",'２個別表'!BL212&lt;&gt;""),1,IF(AND(OR('２個別表'!BD212="附帯施設",AND(1&lt;='２個別表'!AM212,'２個別表'!AM212&lt;=3)),OR('２個別表'!BK212="",'２個別表'!BL212="")),"×",0)),"")</f>
        <v/>
      </c>
      <c r="BN212" s="207" t="str">
        <f ca="1">IF($AD212=3,IF('２個別表'!$BV212&gt;=500000,"〇","×"),"")</f>
        <v/>
      </c>
      <c r="BO212" s="180" t="str">
        <f ca="1">IF(AD212=3,'２個別表'!BW212,"")</f>
        <v/>
      </c>
      <c r="BP212" s="180" t="str">
        <f ca="1">IF(AD212=3,IF(COUNTIF('２個別表'!$X$11:'２個別表'!X212,'２個別表'!X212)=1,BO212,SUMIF('２個別表'!$X$11:$X$239,'２個別表'!X212,$BO$11:$BO$239)),"")</f>
        <v/>
      </c>
      <c r="BQ212" s="189" t="str">
        <f t="shared" ca="1" si="41"/>
        <v/>
      </c>
      <c r="BR212" s="183" t="str">
        <f t="shared" ca="1" si="22"/>
        <v/>
      </c>
      <c r="BS212" s="427" t="str">
        <f ca="1">IF($AD212=3,'２個別表'!$BV212-('２個別表'!$BX212+'２個別表'!$CA212+'２個別表'!$CB212+'２個別表'!$CC212+'２個別表'!$CD212),"")</f>
        <v/>
      </c>
      <c r="BT212" s="430">
        <f t="shared" ca="1" si="42"/>
        <v>0</v>
      </c>
      <c r="BU212" s="424" t="str">
        <f t="shared" ca="1" si="23"/>
        <v/>
      </c>
    </row>
    <row r="213" spans="2:73" x14ac:dyDescent="0.15">
      <c r="B213" s="198">
        <f>'２個別表'!O213</f>
        <v>0</v>
      </c>
      <c r="C213" s="183" t="str">
        <f>'２個別表'!$P213</f>
        <v>石川県</v>
      </c>
      <c r="D213" s="183" t="str">
        <f ca="1">'２個別表'!$Q213</f>
        <v/>
      </c>
      <c r="E213" s="183" t="str">
        <f ca="1">'２個別表'!$R213</f>
        <v/>
      </c>
      <c r="F213" s="207" t="str">
        <f ca="1">'２個別表'!$U213</f>
        <v/>
      </c>
      <c r="G213" s="207" t="str">
        <f ca="1">IF($F213=1,IF(SUM(#REF!)=0,"×","〇"),"")</f>
        <v/>
      </c>
      <c r="H213" s="207" t="str">
        <f ca="1">IF('２個別表'!$U213=1,IF('２個別表'!$Y213=1,"〇","×"),IF(AND(2&lt;='２個別表'!$Y213,'２個別表'!$Y213&lt;=5),"〇","×"))</f>
        <v>×</v>
      </c>
      <c r="I213" s="207" t="str">
        <f t="shared" ca="1" si="38"/>
        <v>×</v>
      </c>
      <c r="J213" s="183" t="str">
        <f ca="1">'２個別表'!$X213</f>
        <v/>
      </c>
      <c r="K213" s="183">
        <f ca="1">'２個別表'!$AI213</f>
        <v>0</v>
      </c>
      <c r="L213" s="183" t="str">
        <f ca="1">IF('２個別表'!$AJ213=1,1,"")</f>
        <v/>
      </c>
      <c r="M213" s="183" t="str">
        <f ca="1">IF('２個別表'!$AJ213="","",IF('２個別表'!$AJ213=1,IF(OR('２個別表'!$AK213=1,'２個別表'!$AL213=1),"〇","×")))</f>
        <v/>
      </c>
      <c r="N213" s="180" t="str">
        <f ca="1">'２個別表'!AR213</f>
        <v/>
      </c>
      <c r="O213" s="196" t="str">
        <f ca="1">IF(1&lt;='２個別表'!$F213,IF(AND(1&lt;='２個別表'!$AM213,'２個別表'!$AM213&lt;=3),1,0),"")</f>
        <v/>
      </c>
      <c r="P213" s="207">
        <f ca="1">IF($O213=1,IF(AND('２個別表'!$BD213&lt;&gt;"",AND('２個別表'!$BG213&lt;&gt;1,'２個別表'!$BH213)),0,1),0)</f>
        <v>0</v>
      </c>
      <c r="Q213" s="196">
        <f ca="1">IF('２個別表'!$BD213&lt;&gt;"",1,0)</f>
        <v>0</v>
      </c>
      <c r="R213" s="196" t="str">
        <f ca="1">IF($Q213=1,IF('２個別表'!$BG213=1,1,0),"")</f>
        <v/>
      </c>
      <c r="S213" s="196" t="str">
        <f ca="1">IF($R213=1,IF('２個別表'!$BH213&lt;&gt;"","〇","×"),"")</f>
        <v/>
      </c>
      <c r="T213" s="196" t="str">
        <f t="shared" ca="1" si="2"/>
        <v/>
      </c>
      <c r="U213" s="340">
        <f ca="1">IF('２個別表'!$BF213&gt;0,'２個別表'!$BF213,0)</f>
        <v>0</v>
      </c>
      <c r="V213" s="196">
        <f ca="1">IF('２個別表'!$BH213&lt;&gt;"",1,0)</f>
        <v>0</v>
      </c>
      <c r="W213" s="182">
        <f ca="1">IF(AND($Q213=1,$V213=1),'２個別表'!$CD213,0)</f>
        <v>0</v>
      </c>
      <c r="X213" s="195">
        <f t="shared" ca="1" si="39"/>
        <v>0</v>
      </c>
      <c r="Y213" s="196" t="str">
        <f ca="1">IF(1&lt;='２個別表'!$F213,'２個別表'!$BT213,"")</f>
        <v/>
      </c>
      <c r="Z213" s="196">
        <f ca="1">IF(1&lt;='２個別表'!$F213,'２個別表'!$CE213,0)</f>
        <v>0</v>
      </c>
      <c r="AA213" s="196">
        <f ca="1">IF(OR(0&lt;'２個別表'!$BX213,0&lt;SUM('２個別表'!$CA213:$CB213)),1,0)</f>
        <v>1</v>
      </c>
      <c r="AB213" s="183">
        <f ca="1">IF(1&lt;='２個別表'!$F213,'２個別表'!$BV213,0)</f>
        <v>0</v>
      </c>
      <c r="AC213" s="183" t="str">
        <f ca="1">IF('２個別表'!$BV213&gt;0,IF(AND('２個別表'!$BT213=1,'２個別表'!$CE213="控除不可"),'２個別表'!$BV213,IF(AND('２個別表'!$BT213=1,'２個別表'!$CE213="80%控除対象"),ROUNDUP('２個別表'!$BV213*102/110,0),IF(AND('２個別表'!$BT213=1,'２個別表'!$CE213="全額控除"),ROUNDUP('２個別表'!$BV213*100/110,0),IF(OR('２個別表'!$BT213=2,'２個別表'!$BT213=3),'２個別表'!$BV213,'２個別表'!$BV213)))),"")</f>
        <v/>
      </c>
      <c r="AD213" s="197" t="str">
        <f ca="1">IF('２個別表'!$U213=1,3,IF(AND('２個別表'!$U213=2,AND(19&lt;='２個別表'!$AM213,'２個別表'!$AM213&lt;=23)),2,IF(AND('２個別表'!$U213=2,OR(AND(1&lt;='２個別表'!$AM213,'２個別表'!$AM213&lt;=18),AND(24&lt;='２個別表'!$AM213,'２個別表'!$AM213&lt;=25))),1,"判定不能")))</f>
        <v>判定不能</v>
      </c>
      <c r="AE213" s="206">
        <f t="shared" ca="1" si="4"/>
        <v>0</v>
      </c>
      <c r="AF213" s="180" t="str">
        <f t="shared" ca="1" si="5"/>
        <v/>
      </c>
      <c r="AG213" s="183" t="str">
        <f ca="1">IF(AND($AD213=1,$U213&gt;0,$V213=1),ROUNDDOWN($AC213*1/2-'２個別表'!$CD213*1/2,0),"")</f>
        <v/>
      </c>
      <c r="AH213" s="183" t="str">
        <f t="shared" ca="1" si="40"/>
        <v/>
      </c>
      <c r="AI213" s="208" t="str">
        <f ca="1">IF(AND($AD213=1,$Q213=1),IF($AB213&gt;0,'２個別表'!$BV213-'２個別表'!$BX213-'２個別表'!$CD213-'２個別表'!$CA213-'２個別表'!$CB213-'２個別表'!$CC213,0),"")</f>
        <v/>
      </c>
      <c r="AJ213" s="198">
        <f t="shared" ca="1" si="7"/>
        <v>0</v>
      </c>
      <c r="AK213" s="194" t="str">
        <f ca="1">IF($AD213=1,IF('２個別表'!$AO213=1,1,IF('２個別表'!AO213="","",)),"")</f>
        <v/>
      </c>
      <c r="AL213" s="183" t="str">
        <f ca="1">IF($AJ213=1,IF($AK213=1,'２個別表'!BS213,""),"")</f>
        <v/>
      </c>
      <c r="AM213" s="180" t="str">
        <f t="shared" ca="1" si="8"/>
        <v/>
      </c>
      <c r="AN213" s="199" t="str">
        <f ca="1">IF($AJ213=1,IF($AK213=1,ROUNDDOWN('２個別表'!$BV213-'２個別表'!$BX213-'２個別表'!$CA213-'２個別表'!$CB213-'２個別表'!$CC213-'２個別表'!$CD213,0),""),"")</f>
        <v/>
      </c>
      <c r="AO213" s="198">
        <f t="shared" ca="1" si="0"/>
        <v>0</v>
      </c>
      <c r="AP213" s="194">
        <f t="shared" ca="1" si="9"/>
        <v>0</v>
      </c>
      <c r="AQ213" s="194">
        <f t="shared" ca="1" si="10"/>
        <v>0</v>
      </c>
      <c r="AR213" s="189">
        <f ca="1">IF('２個別表'!$AA213=1,1,0)</f>
        <v>0</v>
      </c>
      <c r="AS213" s="180" t="str">
        <f t="shared" ca="1" si="11"/>
        <v/>
      </c>
      <c r="AT213" s="180" t="str">
        <f t="shared" ca="1" si="12"/>
        <v/>
      </c>
      <c r="AU213" s="208" t="str">
        <f ca="1">IF($AD213=1,IF($AQ213=1,ROUNDDOWN('２個別表'!$BV213-'２個別表'!$BX213-'２個別表'!$CA213-'２個別表'!$CB213-'２個別表'!$CC213-'２個別表'!$CD213,0),""),"")</f>
        <v/>
      </c>
      <c r="AV213" s="350">
        <f t="shared" ca="1" si="13"/>
        <v>0</v>
      </c>
      <c r="AW213" s="360" t="str">
        <f t="shared" ca="1" si="14"/>
        <v>-</v>
      </c>
      <c r="AX213" s="206">
        <f ca="1">IF($AD213=2,IF('２個別表'!$BQ213=1,1,0),0)</f>
        <v>0</v>
      </c>
      <c r="AY213" s="189" t="str">
        <f t="shared" ca="1" si="15"/>
        <v/>
      </c>
      <c r="AZ213" s="368" t="str">
        <f ca="1">IF(AND($AD213=2,$AX213=1),'２個別表'!$BV213-('２個別表'!$BX213+'２個別表'!$CA213+'２個別表'!$CB213+'２個別表'!$CC213+'２個別表'!$CD213),"")</f>
        <v/>
      </c>
      <c r="BA213" s="206">
        <f ca="1">IF($AD213=2,IF('２個別表'!$BQ213&lt;&gt;1,1,0),0)</f>
        <v>0</v>
      </c>
      <c r="BB213" s="363">
        <f t="shared" ca="1" si="16"/>
        <v>0</v>
      </c>
      <c r="BC213" s="183" t="str">
        <f ca="1">IF(AND($AD213=2,$BA213=1),'２個別表'!$BR213,"")</f>
        <v/>
      </c>
      <c r="BD213" s="183" t="str">
        <f t="shared" ca="1" si="17"/>
        <v/>
      </c>
      <c r="BE213" s="183" t="str">
        <f ca="1">IF(AND($AD213=2,$BA213=1),'２個別表'!$BU213-('２個別表'!$BX213+'２個別表'!$CA213+'２個別表'!$CB213+'２個別表'!$CC213+'２個別表'!$CD213),"")</f>
        <v/>
      </c>
      <c r="BF213" s="183" t="str">
        <f ca="1">IF(AND($AD213=2,$BA213=1),'２個別表'!$CA213+'２個別表'!$CB213,"")</f>
        <v/>
      </c>
      <c r="BG213" s="365" t="str">
        <f ca="1">IF($BB213=1,IF(SUM('２個別表'!$BW213,'２個別表'!$CD213*0.5)&lt;='２個別表'!$BV213*0.5,"〇","×"),"")</f>
        <v/>
      </c>
      <c r="BH213" s="364">
        <f t="shared" ca="1" si="18"/>
        <v>0</v>
      </c>
      <c r="BI213" s="207" t="str">
        <f ca="1">IF($AD213=2,IF($AX213=1,IF('２個別表'!$AM213=23,"〇","×"),IF(OR('２個別表'!$AM213&lt;19,'２個別表'!$AM213&gt;23),"",IF($BH213&lt;='２個別表'!$BR213,"〇","×"))),"-")</f>
        <v>-</v>
      </c>
      <c r="BJ213" s="373" t="str">
        <f t="shared" ca="1" si="19"/>
        <v>-</v>
      </c>
      <c r="BK213" s="206">
        <f t="shared" ca="1" si="20"/>
        <v>0</v>
      </c>
      <c r="BL213" s="207" t="str">
        <f ca="1">IF($AD213=3,IF(1&lt;='２個別表'!$F213,IF('２個別表'!$U213=1,"〇","×"),""),"")</f>
        <v/>
      </c>
      <c r="BM213" s="185" t="str">
        <f ca="1">IF(AD213=3,IF(AND(OR('２個別表'!BD213="附帯施設",AND(1&lt;='２個別表'!AM213,'２個別表'!AM213&lt;=3)),'２個別表'!BK213&lt;&gt;"",'２個別表'!BL213&lt;&gt;""),1,IF(AND(OR('２個別表'!BD213="附帯施設",AND(1&lt;='２個別表'!AM213,'２個別表'!AM213&lt;=3)),OR('２個別表'!BK213="",'２個別表'!BL213="")),"×",0)),"")</f>
        <v/>
      </c>
      <c r="BN213" s="207" t="str">
        <f ca="1">IF($AD213=3,IF('２個別表'!$BV213&gt;=500000,"〇","×"),"")</f>
        <v/>
      </c>
      <c r="BO213" s="180" t="str">
        <f ca="1">IF(AD213=3,'２個別表'!BW213,"")</f>
        <v/>
      </c>
      <c r="BP213" s="180" t="str">
        <f ca="1">IF(AD213=3,IF(COUNTIF('２個別表'!$X$11:'２個別表'!X213,'２個別表'!X213)=1,BO213,SUMIF('２個別表'!$X$11:$X$239,'２個別表'!X213,$BO$11:$BO$239)),"")</f>
        <v/>
      </c>
      <c r="BQ213" s="189" t="str">
        <f t="shared" ca="1" si="41"/>
        <v/>
      </c>
      <c r="BR213" s="183" t="str">
        <f t="shared" ca="1" si="22"/>
        <v/>
      </c>
      <c r="BS213" s="427" t="str">
        <f ca="1">IF($AD213=3,'２個別表'!$BV213-('２個別表'!$BX213+'２個別表'!$CA213+'２個別表'!$CB213+'２個別表'!$CC213+'２個別表'!$CD213),"")</f>
        <v/>
      </c>
      <c r="BT213" s="430">
        <f t="shared" ca="1" si="42"/>
        <v>0</v>
      </c>
      <c r="BU213" s="424" t="str">
        <f t="shared" ca="1" si="23"/>
        <v/>
      </c>
    </row>
    <row r="214" spans="2:73" x14ac:dyDescent="0.15">
      <c r="B214" s="198">
        <f>'２個別表'!O214</f>
        <v>0</v>
      </c>
      <c r="C214" s="183" t="str">
        <f>'２個別表'!$P214</f>
        <v>石川県</v>
      </c>
      <c r="D214" s="183" t="str">
        <f ca="1">'２個別表'!$Q214</f>
        <v/>
      </c>
      <c r="E214" s="183" t="str">
        <f ca="1">'２個別表'!$R214</f>
        <v/>
      </c>
      <c r="F214" s="207" t="str">
        <f ca="1">'２個別表'!$U214</f>
        <v/>
      </c>
      <c r="G214" s="207" t="str">
        <f ca="1">IF($F214=1,IF(SUM(#REF!)=0,"×","〇"),"")</f>
        <v/>
      </c>
      <c r="H214" s="207" t="str">
        <f ca="1">IF('２個別表'!$U214=1,IF('２個別表'!$Y214=1,"〇","×"),IF(AND(2&lt;='２個別表'!$Y214,'２個別表'!$Y214&lt;=5),"〇","×"))</f>
        <v>×</v>
      </c>
      <c r="I214" s="207" t="str">
        <f t="shared" ca="1" si="38"/>
        <v>×</v>
      </c>
      <c r="J214" s="183" t="str">
        <f ca="1">'２個別表'!$X214</f>
        <v/>
      </c>
      <c r="K214" s="183">
        <f ca="1">'２個別表'!$AI214</f>
        <v>0</v>
      </c>
      <c r="L214" s="183" t="str">
        <f ca="1">IF('２個別表'!$AJ214=1,1,"")</f>
        <v/>
      </c>
      <c r="M214" s="183" t="str">
        <f ca="1">IF('２個別表'!$AJ214="","",IF('２個別表'!$AJ214=1,IF(OR('２個別表'!$AK214=1,'２個別表'!$AL214=1),"〇","×")))</f>
        <v/>
      </c>
      <c r="N214" s="180" t="str">
        <f ca="1">'２個別表'!AR214</f>
        <v/>
      </c>
      <c r="O214" s="196" t="str">
        <f ca="1">IF(1&lt;='２個別表'!$F214,IF(AND(1&lt;='２個別表'!$AM214,'２個別表'!$AM214&lt;=3),1,0),"")</f>
        <v/>
      </c>
      <c r="P214" s="207">
        <f ca="1">IF($O214=1,IF(AND('２個別表'!$BD214&lt;&gt;"",AND('２個別表'!$BG214&lt;&gt;1,'２個別表'!$BH214)),0,1),0)</f>
        <v>0</v>
      </c>
      <c r="Q214" s="196">
        <f ca="1">IF('２個別表'!$BD214&lt;&gt;"",1,0)</f>
        <v>0</v>
      </c>
      <c r="R214" s="196" t="str">
        <f ca="1">IF($Q214=1,IF('２個別表'!$BG214=1,1,0),"")</f>
        <v/>
      </c>
      <c r="S214" s="196" t="str">
        <f ca="1">IF($R214=1,IF('２個別表'!$BH214&lt;&gt;"","〇","×"),"")</f>
        <v/>
      </c>
      <c r="T214" s="196" t="str">
        <f t="shared" ca="1" si="2"/>
        <v/>
      </c>
      <c r="U214" s="340">
        <f ca="1">IF('２個別表'!$BF214&gt;0,'２個別表'!$BF214,0)</f>
        <v>0</v>
      </c>
      <c r="V214" s="196">
        <f ca="1">IF('２個別表'!$BH214&lt;&gt;"",1,0)</f>
        <v>0</v>
      </c>
      <c r="W214" s="182">
        <f ca="1">IF(AND($Q214=1,$V214=1),'２個別表'!$CD214,0)</f>
        <v>0</v>
      </c>
      <c r="X214" s="195">
        <f t="shared" ca="1" si="39"/>
        <v>0</v>
      </c>
      <c r="Y214" s="196" t="str">
        <f ca="1">IF(1&lt;='２個別表'!$F214,'２個別表'!$BT214,"")</f>
        <v/>
      </c>
      <c r="Z214" s="196">
        <f ca="1">IF(1&lt;='２個別表'!$F214,'２個別表'!$CE214,0)</f>
        <v>0</v>
      </c>
      <c r="AA214" s="196">
        <f ca="1">IF(OR(0&lt;'２個別表'!$BX214,0&lt;SUM('２個別表'!$CA214:$CB214)),1,0)</f>
        <v>1</v>
      </c>
      <c r="AB214" s="183">
        <f ca="1">IF(1&lt;='２個別表'!$F214,'２個別表'!$BV214,0)</f>
        <v>0</v>
      </c>
      <c r="AC214" s="183" t="str">
        <f ca="1">IF('２個別表'!$BV214&gt;0,IF(AND('２個別表'!$BT214=1,'２個別表'!$CE214="控除不可"),'２個別表'!$BV214,IF(AND('２個別表'!$BT214=1,'２個別表'!$CE214="80%控除対象"),ROUNDUP('２個別表'!$BV214*102/110,0),IF(AND('２個別表'!$BT214=1,'２個別表'!$CE214="全額控除"),ROUNDUP('２個別表'!$BV214*100/110,0),IF(OR('２個別表'!$BT214=2,'２個別表'!$BT214=3),'２個別表'!$BV214,'２個別表'!$BV214)))),"")</f>
        <v/>
      </c>
      <c r="AD214" s="197" t="str">
        <f ca="1">IF('２個別表'!$U214=1,3,IF(AND('２個別表'!$U214=2,AND(19&lt;='２個別表'!$AM214,'２個別表'!$AM214&lt;=23)),2,IF(AND('２個別表'!$U214=2,OR(AND(1&lt;='２個別表'!$AM214,'２個別表'!$AM214&lt;=18),AND(24&lt;='２個別表'!$AM214,'２個別表'!$AM214&lt;=25))),1,"判定不能")))</f>
        <v>判定不能</v>
      </c>
      <c r="AE214" s="206">
        <f t="shared" ca="1" si="4"/>
        <v>0</v>
      </c>
      <c r="AF214" s="180" t="str">
        <f t="shared" ca="1" si="5"/>
        <v/>
      </c>
      <c r="AG214" s="183" t="str">
        <f ca="1">IF(AND($AD214=1,$U214&gt;0,$V214=1),ROUNDDOWN($AC214*1/2-'２個別表'!$CD214*1/2,0),"")</f>
        <v/>
      </c>
      <c r="AH214" s="183" t="str">
        <f t="shared" ca="1" si="40"/>
        <v/>
      </c>
      <c r="AI214" s="208" t="str">
        <f ca="1">IF(AND($AD214=1,$Q214=1),IF($AB214&gt;0,'２個別表'!$BV214-'２個別表'!$BX214-'２個別表'!$CD214-'２個別表'!$CA214-'２個別表'!$CB214-'２個別表'!$CC214,0),"")</f>
        <v/>
      </c>
      <c r="AJ214" s="198">
        <f t="shared" ca="1" si="7"/>
        <v>0</v>
      </c>
      <c r="AK214" s="194" t="str">
        <f ca="1">IF($AD214=1,IF('２個別表'!$AO214=1,1,IF('２個別表'!AO214="","",)),"")</f>
        <v/>
      </c>
      <c r="AL214" s="183" t="str">
        <f ca="1">IF($AJ214=1,IF($AK214=1,'２個別表'!BS214,""),"")</f>
        <v/>
      </c>
      <c r="AM214" s="180" t="str">
        <f t="shared" ca="1" si="8"/>
        <v/>
      </c>
      <c r="AN214" s="199" t="str">
        <f ca="1">IF($AJ214=1,IF($AK214=1,ROUNDDOWN('２個別表'!$BV214-'２個別表'!$BX214-'２個別表'!$CA214-'２個別表'!$CB214-'２個別表'!$CC214-'２個別表'!$CD214,0),""),"")</f>
        <v/>
      </c>
      <c r="AO214" s="198">
        <f t="shared" ca="1" si="0"/>
        <v>0</v>
      </c>
      <c r="AP214" s="194">
        <f t="shared" ca="1" si="9"/>
        <v>0</v>
      </c>
      <c r="AQ214" s="194">
        <f t="shared" ca="1" si="10"/>
        <v>0</v>
      </c>
      <c r="AR214" s="189">
        <f ca="1">IF('２個別表'!$AA214=1,1,0)</f>
        <v>0</v>
      </c>
      <c r="AS214" s="180" t="str">
        <f t="shared" ca="1" si="11"/>
        <v/>
      </c>
      <c r="AT214" s="180" t="str">
        <f t="shared" ca="1" si="12"/>
        <v/>
      </c>
      <c r="AU214" s="208" t="str">
        <f ca="1">IF($AD214=1,IF($AQ214=1,ROUNDDOWN('２個別表'!$BV214-'２個別表'!$BX214-'２個別表'!$CA214-'２個別表'!$CB214-'２個別表'!$CC214-'２個別表'!$CD214,0),""),"")</f>
        <v/>
      </c>
      <c r="AV214" s="350">
        <f t="shared" ca="1" si="13"/>
        <v>0</v>
      </c>
      <c r="AW214" s="360" t="str">
        <f t="shared" ca="1" si="14"/>
        <v>-</v>
      </c>
      <c r="AX214" s="206">
        <f ca="1">IF($AD214=2,IF('２個別表'!$BQ214=1,1,0),0)</f>
        <v>0</v>
      </c>
      <c r="AY214" s="189" t="str">
        <f t="shared" ca="1" si="15"/>
        <v/>
      </c>
      <c r="AZ214" s="368" t="str">
        <f ca="1">IF(AND($AD214=2,$AX214=1),'２個別表'!$BV214-('２個別表'!$BX214+'２個別表'!$CA214+'２個別表'!$CB214+'２個別表'!$CC214+'２個別表'!$CD214),"")</f>
        <v/>
      </c>
      <c r="BA214" s="206">
        <f ca="1">IF($AD214=2,IF('２個別表'!$BQ214&lt;&gt;1,1,0),0)</f>
        <v>0</v>
      </c>
      <c r="BB214" s="363">
        <f t="shared" ca="1" si="16"/>
        <v>0</v>
      </c>
      <c r="BC214" s="183" t="str">
        <f ca="1">IF(AND($AD214=2,$BA214=1),'２個別表'!$BR214,"")</f>
        <v/>
      </c>
      <c r="BD214" s="183" t="str">
        <f t="shared" ca="1" si="17"/>
        <v/>
      </c>
      <c r="BE214" s="183" t="str">
        <f ca="1">IF(AND($AD214=2,$BA214=1),'２個別表'!$BU214-('２個別表'!$BX214+'２個別表'!$CA214+'２個別表'!$CB214+'２個別表'!$CC214+'２個別表'!$CD214),"")</f>
        <v/>
      </c>
      <c r="BF214" s="183" t="str">
        <f ca="1">IF(AND($AD214=2,$BA214=1),'２個別表'!$CA214+'２個別表'!$CB214,"")</f>
        <v/>
      </c>
      <c r="BG214" s="365" t="str">
        <f ca="1">IF($BB214=1,IF(SUM('２個別表'!$BW214,'２個別表'!$CD214*0.5)&lt;='２個別表'!$BV214*0.5,"〇","×"),"")</f>
        <v/>
      </c>
      <c r="BH214" s="364">
        <f t="shared" ca="1" si="18"/>
        <v>0</v>
      </c>
      <c r="BI214" s="207" t="str">
        <f ca="1">IF($AD214=2,IF($AX214=1,IF('２個別表'!$AM214=23,"〇","×"),IF(OR('２個別表'!$AM214&lt;19,'２個別表'!$AM214&gt;23),"",IF($BH214&lt;='２個別表'!$BR214,"〇","×"))),"-")</f>
        <v>-</v>
      </c>
      <c r="BJ214" s="373" t="str">
        <f t="shared" ca="1" si="19"/>
        <v>-</v>
      </c>
      <c r="BK214" s="206">
        <f t="shared" ca="1" si="20"/>
        <v>0</v>
      </c>
      <c r="BL214" s="207" t="str">
        <f ca="1">IF($AD214=3,IF(1&lt;='２個別表'!$F214,IF('２個別表'!$U214=1,"〇","×"),""),"")</f>
        <v/>
      </c>
      <c r="BM214" s="185" t="str">
        <f ca="1">IF(AD214=3,IF(AND(OR('２個別表'!BD214="附帯施設",AND(1&lt;='２個別表'!AM214,'２個別表'!AM214&lt;=3)),'２個別表'!BK214&lt;&gt;"",'２個別表'!BL214&lt;&gt;""),1,IF(AND(OR('２個別表'!BD214="附帯施設",AND(1&lt;='２個別表'!AM214,'２個別表'!AM214&lt;=3)),OR('２個別表'!BK214="",'２個別表'!BL214="")),"×",0)),"")</f>
        <v/>
      </c>
      <c r="BN214" s="207" t="str">
        <f ca="1">IF($AD214=3,IF('２個別表'!$BV214&gt;=500000,"〇","×"),"")</f>
        <v/>
      </c>
      <c r="BO214" s="180" t="str">
        <f ca="1">IF(AD214=3,'２個別表'!BW214,"")</f>
        <v/>
      </c>
      <c r="BP214" s="180" t="str">
        <f ca="1">IF(AD214=3,IF(COUNTIF('２個別表'!$X$11:'２個別表'!X214,'２個別表'!X214)=1,BO214,SUMIF('２個別表'!$X$11:$X$239,'２個別表'!X214,$BO$11:$BO$239)),"")</f>
        <v/>
      </c>
      <c r="BQ214" s="189" t="str">
        <f t="shared" ca="1" si="41"/>
        <v/>
      </c>
      <c r="BR214" s="183" t="str">
        <f t="shared" ca="1" si="22"/>
        <v/>
      </c>
      <c r="BS214" s="427" t="str">
        <f ca="1">IF($AD214=3,'２個別表'!$BV214-('２個別表'!$BX214+'２個別表'!$CA214+'２個別表'!$CB214+'２個別表'!$CC214+'２個別表'!$CD214),"")</f>
        <v/>
      </c>
      <c r="BT214" s="430">
        <f t="shared" ca="1" si="42"/>
        <v>0</v>
      </c>
      <c r="BU214" s="424" t="str">
        <f t="shared" ca="1" si="23"/>
        <v/>
      </c>
    </row>
    <row r="215" spans="2:73" x14ac:dyDescent="0.15">
      <c r="B215" s="198">
        <f>'２個別表'!O215</f>
        <v>0</v>
      </c>
      <c r="C215" s="183" t="str">
        <f>'２個別表'!$P215</f>
        <v>石川県</v>
      </c>
      <c r="D215" s="183" t="str">
        <f ca="1">'２個別表'!$Q215</f>
        <v/>
      </c>
      <c r="E215" s="183" t="str">
        <f ca="1">'２個別表'!$R215</f>
        <v/>
      </c>
      <c r="F215" s="207" t="str">
        <f ca="1">'２個別表'!$U215</f>
        <v/>
      </c>
      <c r="G215" s="207" t="str">
        <f ca="1">IF($F215=1,IF(SUM(#REF!)=0,"×","〇"),"")</f>
        <v/>
      </c>
      <c r="H215" s="207" t="str">
        <f ca="1">IF('２個別表'!$U215=1,IF('２個別表'!$Y215=1,"〇","×"),IF(AND(2&lt;='２個別表'!$Y215,'２個別表'!$Y215&lt;=5),"〇","×"))</f>
        <v>×</v>
      </c>
      <c r="I215" s="207" t="str">
        <f t="shared" ca="1" si="38"/>
        <v>×</v>
      </c>
      <c r="J215" s="183" t="str">
        <f ca="1">'２個別表'!$X215</f>
        <v/>
      </c>
      <c r="K215" s="183">
        <f ca="1">'２個別表'!$AI215</f>
        <v>0</v>
      </c>
      <c r="L215" s="183" t="str">
        <f ca="1">IF('２個別表'!$AJ215=1,1,"")</f>
        <v/>
      </c>
      <c r="M215" s="183" t="str">
        <f ca="1">IF('２個別表'!$AJ215="","",IF('２個別表'!$AJ215=1,IF(OR('２個別表'!$AK215=1,'２個別表'!$AL215=1),"〇","×")))</f>
        <v/>
      </c>
      <c r="N215" s="180" t="str">
        <f ca="1">'２個別表'!AR215</f>
        <v/>
      </c>
      <c r="O215" s="196" t="str">
        <f ca="1">IF(1&lt;='２個別表'!$F215,IF(AND(1&lt;='２個別表'!$AM215,'２個別表'!$AM215&lt;=3),1,0),"")</f>
        <v/>
      </c>
      <c r="P215" s="207">
        <f ca="1">IF($O215=1,IF(AND('２個別表'!$BD215&lt;&gt;"",AND('２個別表'!$BG215&lt;&gt;1,'２個別表'!$BH215)),0,1),0)</f>
        <v>0</v>
      </c>
      <c r="Q215" s="196">
        <f ca="1">IF('２個別表'!$BD215&lt;&gt;"",1,0)</f>
        <v>0</v>
      </c>
      <c r="R215" s="196" t="str">
        <f ca="1">IF($Q215=1,IF('２個別表'!$BG215=1,1,0),"")</f>
        <v/>
      </c>
      <c r="S215" s="196" t="str">
        <f ca="1">IF($R215=1,IF('２個別表'!$BH215&lt;&gt;"","〇","×"),"")</f>
        <v/>
      </c>
      <c r="T215" s="196" t="str">
        <f t="shared" ca="1" si="2"/>
        <v/>
      </c>
      <c r="U215" s="340">
        <f ca="1">IF('２個別表'!$BF215&gt;0,'２個別表'!$BF215,0)</f>
        <v>0</v>
      </c>
      <c r="V215" s="196">
        <f ca="1">IF('２個別表'!$BH215&lt;&gt;"",1,0)</f>
        <v>0</v>
      </c>
      <c r="W215" s="182">
        <f ca="1">IF(AND($Q215=1,$V215=1),'２個別表'!$CD215,0)</f>
        <v>0</v>
      </c>
      <c r="X215" s="195">
        <f t="shared" ca="1" si="39"/>
        <v>0</v>
      </c>
      <c r="Y215" s="196" t="str">
        <f ca="1">IF(1&lt;='２個別表'!$F215,'２個別表'!$BT215,"")</f>
        <v/>
      </c>
      <c r="Z215" s="196">
        <f ca="1">IF(1&lt;='２個別表'!$F215,'２個別表'!$CE215,0)</f>
        <v>0</v>
      </c>
      <c r="AA215" s="196">
        <f ca="1">IF(OR(0&lt;'２個別表'!$BX215,0&lt;SUM('２個別表'!$CA215:$CB215)),1,0)</f>
        <v>1</v>
      </c>
      <c r="AB215" s="183">
        <f ca="1">IF(1&lt;='２個別表'!$F215,'２個別表'!$BV215,0)</f>
        <v>0</v>
      </c>
      <c r="AC215" s="183" t="str">
        <f ca="1">IF('２個別表'!$BV215&gt;0,IF(AND('２個別表'!$BT215=1,'２個別表'!$CE215="控除不可"),'２個別表'!$BV215,IF(AND('２個別表'!$BT215=1,'２個別表'!$CE215="80%控除対象"),ROUNDUP('２個別表'!$BV215*102/110,0),IF(AND('２個別表'!$BT215=1,'２個別表'!$CE215="全額控除"),ROUNDUP('２個別表'!$BV215*100/110,0),IF(OR('２個別表'!$BT215=2,'２個別表'!$BT215=3),'２個別表'!$BV215,'２個別表'!$BV215)))),"")</f>
        <v/>
      </c>
      <c r="AD215" s="197" t="str">
        <f ca="1">IF('２個別表'!$U215=1,3,IF(AND('２個別表'!$U215=2,AND(19&lt;='２個別表'!$AM215,'２個別表'!$AM215&lt;=23)),2,IF(AND('２個別表'!$U215=2,OR(AND(1&lt;='２個別表'!$AM215,'２個別表'!$AM215&lt;=18),AND(24&lt;='２個別表'!$AM215,'２個別表'!$AM215&lt;=25))),1,"判定不能")))</f>
        <v>判定不能</v>
      </c>
      <c r="AE215" s="206">
        <f t="shared" ca="1" si="4"/>
        <v>0</v>
      </c>
      <c r="AF215" s="180" t="str">
        <f t="shared" ca="1" si="5"/>
        <v/>
      </c>
      <c r="AG215" s="183" t="str">
        <f ca="1">IF(AND($AD215=1,$U215&gt;0,$V215=1),ROUNDDOWN($AC215*1/2-'２個別表'!$CD215*1/2,0),"")</f>
        <v/>
      </c>
      <c r="AH215" s="183" t="str">
        <f t="shared" ca="1" si="40"/>
        <v/>
      </c>
      <c r="AI215" s="208" t="str">
        <f ca="1">IF(AND($AD215=1,$Q215=1),IF($AB215&gt;0,'２個別表'!$BV215-'２個別表'!$BX215-'２個別表'!$CD215-'２個別表'!$CA215-'２個別表'!$CB215-'２個別表'!$CC215,0),"")</f>
        <v/>
      </c>
      <c r="AJ215" s="198">
        <f t="shared" ca="1" si="7"/>
        <v>0</v>
      </c>
      <c r="AK215" s="194" t="str">
        <f ca="1">IF($AD215=1,IF('２個別表'!$AO215=1,1,IF('２個別表'!AO215="","",)),"")</f>
        <v/>
      </c>
      <c r="AL215" s="183" t="str">
        <f ca="1">IF($AJ215=1,IF($AK215=1,'２個別表'!BS215,""),"")</f>
        <v/>
      </c>
      <c r="AM215" s="180" t="str">
        <f t="shared" ca="1" si="8"/>
        <v/>
      </c>
      <c r="AN215" s="199" t="str">
        <f ca="1">IF($AJ215=1,IF($AK215=1,ROUNDDOWN('２個別表'!$BV215-'２個別表'!$BX215-'２個別表'!$CA215-'２個別表'!$CB215-'２個別表'!$CC215-'２個別表'!$CD215,0),""),"")</f>
        <v/>
      </c>
      <c r="AO215" s="198">
        <f t="shared" ca="1" si="0"/>
        <v>0</v>
      </c>
      <c r="AP215" s="194">
        <f t="shared" ca="1" si="9"/>
        <v>0</v>
      </c>
      <c r="AQ215" s="194">
        <f t="shared" ca="1" si="10"/>
        <v>0</v>
      </c>
      <c r="AR215" s="189">
        <f ca="1">IF('２個別表'!$AA215=1,1,0)</f>
        <v>0</v>
      </c>
      <c r="AS215" s="180" t="str">
        <f t="shared" ca="1" si="11"/>
        <v/>
      </c>
      <c r="AT215" s="180" t="str">
        <f t="shared" ca="1" si="12"/>
        <v/>
      </c>
      <c r="AU215" s="208" t="str">
        <f ca="1">IF($AD215=1,IF($AQ215=1,ROUNDDOWN('２個別表'!$BV215-'２個別表'!$BX215-'２個別表'!$CA215-'２個別表'!$CB215-'２個別表'!$CC215-'２個別表'!$CD215,0),""),"")</f>
        <v/>
      </c>
      <c r="AV215" s="350">
        <f t="shared" ca="1" si="13"/>
        <v>0</v>
      </c>
      <c r="AW215" s="360" t="str">
        <f t="shared" ca="1" si="14"/>
        <v>-</v>
      </c>
      <c r="AX215" s="206">
        <f ca="1">IF($AD215=2,IF('２個別表'!$BQ215=1,1,0),0)</f>
        <v>0</v>
      </c>
      <c r="AY215" s="189" t="str">
        <f t="shared" ca="1" si="15"/>
        <v/>
      </c>
      <c r="AZ215" s="368" t="str">
        <f ca="1">IF(AND($AD215=2,$AX215=1),'２個別表'!$BV215-('２個別表'!$BX215+'２個別表'!$CA215+'２個別表'!$CB215+'２個別表'!$CC215+'２個別表'!$CD215),"")</f>
        <v/>
      </c>
      <c r="BA215" s="206">
        <f ca="1">IF($AD215=2,IF('２個別表'!$BQ215&lt;&gt;1,1,0),0)</f>
        <v>0</v>
      </c>
      <c r="BB215" s="363">
        <f t="shared" ca="1" si="16"/>
        <v>0</v>
      </c>
      <c r="BC215" s="183" t="str">
        <f ca="1">IF(AND($AD215=2,$BA215=1),'２個別表'!$BR215,"")</f>
        <v/>
      </c>
      <c r="BD215" s="183" t="str">
        <f t="shared" ca="1" si="17"/>
        <v/>
      </c>
      <c r="BE215" s="183" t="str">
        <f ca="1">IF(AND($AD215=2,$BA215=1),'２個別表'!$BU215-('２個別表'!$BX215+'２個別表'!$CA215+'２個別表'!$CB215+'２個別表'!$CC215+'２個別表'!$CD215),"")</f>
        <v/>
      </c>
      <c r="BF215" s="183" t="str">
        <f ca="1">IF(AND($AD215=2,$BA215=1),'２個別表'!$CA215+'２個別表'!$CB215,"")</f>
        <v/>
      </c>
      <c r="BG215" s="365" t="str">
        <f ca="1">IF($BB215=1,IF(SUM('２個別表'!$BW215,'２個別表'!$CD215*0.5)&lt;='２個別表'!$BV215*0.5,"〇","×"),"")</f>
        <v/>
      </c>
      <c r="BH215" s="364">
        <f t="shared" ca="1" si="18"/>
        <v>0</v>
      </c>
      <c r="BI215" s="207" t="str">
        <f ca="1">IF($AD215=2,IF($AX215=1,IF('２個別表'!$AM215=23,"〇","×"),IF(OR('２個別表'!$AM215&lt;19,'２個別表'!$AM215&gt;23),"",IF($BH215&lt;='２個別表'!$BR215,"〇","×"))),"-")</f>
        <v>-</v>
      </c>
      <c r="BJ215" s="373" t="str">
        <f t="shared" ca="1" si="19"/>
        <v>-</v>
      </c>
      <c r="BK215" s="206">
        <f t="shared" ca="1" si="20"/>
        <v>0</v>
      </c>
      <c r="BL215" s="207" t="str">
        <f ca="1">IF($AD215=3,IF(1&lt;='２個別表'!$F215,IF('２個別表'!$U215=1,"〇","×"),""),"")</f>
        <v/>
      </c>
      <c r="BM215" s="185" t="str">
        <f ca="1">IF(AD215=3,IF(AND(OR('２個別表'!BD215="附帯施設",AND(1&lt;='２個別表'!AM215,'２個別表'!AM215&lt;=3)),'２個別表'!BK215&lt;&gt;"",'２個別表'!BL215&lt;&gt;""),1,IF(AND(OR('２個別表'!BD215="附帯施設",AND(1&lt;='２個別表'!AM215,'２個別表'!AM215&lt;=3)),OR('２個別表'!BK215="",'２個別表'!BL215="")),"×",0)),"")</f>
        <v/>
      </c>
      <c r="BN215" s="207" t="str">
        <f ca="1">IF($AD215=3,IF('２個別表'!$BV215&gt;=500000,"〇","×"),"")</f>
        <v/>
      </c>
      <c r="BO215" s="180" t="str">
        <f ca="1">IF(AD215=3,'２個別表'!BW215,"")</f>
        <v/>
      </c>
      <c r="BP215" s="180" t="str">
        <f ca="1">IF(AD215=3,IF(COUNTIF('２個別表'!$X$11:'２個別表'!X215,'２個別表'!X215)=1,BO215,SUMIF('２個別表'!$X$11:$X$239,'２個別表'!X215,$BO$11:$BO$239)),"")</f>
        <v/>
      </c>
      <c r="BQ215" s="189" t="str">
        <f t="shared" ca="1" si="41"/>
        <v/>
      </c>
      <c r="BR215" s="183" t="str">
        <f t="shared" ca="1" si="22"/>
        <v/>
      </c>
      <c r="BS215" s="427" t="str">
        <f ca="1">IF($AD215=3,'２個別表'!$BV215-('２個別表'!$BX215+'２個別表'!$CA215+'２個別表'!$CB215+'２個別表'!$CC215+'２個別表'!$CD215),"")</f>
        <v/>
      </c>
      <c r="BT215" s="430">
        <f t="shared" ca="1" si="42"/>
        <v>0</v>
      </c>
      <c r="BU215" s="424" t="str">
        <f t="shared" ca="1" si="23"/>
        <v/>
      </c>
    </row>
    <row r="216" spans="2:73" x14ac:dyDescent="0.15">
      <c r="B216" s="198">
        <f>'２個別表'!O216</f>
        <v>0</v>
      </c>
      <c r="C216" s="183" t="str">
        <f>'２個別表'!$P216</f>
        <v>石川県</v>
      </c>
      <c r="D216" s="183" t="str">
        <f ca="1">'２個別表'!$Q216</f>
        <v/>
      </c>
      <c r="E216" s="183" t="str">
        <f ca="1">'２個別表'!$R216</f>
        <v/>
      </c>
      <c r="F216" s="207" t="str">
        <f ca="1">'２個別表'!$U216</f>
        <v/>
      </c>
      <c r="G216" s="207" t="str">
        <f ca="1">IF($F216=1,IF(SUM(#REF!)=0,"×","〇"),"")</f>
        <v/>
      </c>
      <c r="H216" s="207" t="str">
        <f ca="1">IF('２個別表'!$U216=1,IF('２個別表'!$Y216=1,"〇","×"),IF(AND(2&lt;='２個別表'!$Y216,'２個別表'!$Y216&lt;=5),"〇","×"))</f>
        <v>×</v>
      </c>
      <c r="I216" s="207" t="str">
        <f t="shared" ca="1" si="38"/>
        <v>×</v>
      </c>
      <c r="J216" s="183" t="str">
        <f ca="1">'２個別表'!$X216</f>
        <v/>
      </c>
      <c r="K216" s="183">
        <f ca="1">'２個別表'!$AI216</f>
        <v>0</v>
      </c>
      <c r="L216" s="183" t="str">
        <f ca="1">IF('２個別表'!$AJ216=1,1,"")</f>
        <v/>
      </c>
      <c r="M216" s="183" t="str">
        <f ca="1">IF('２個別表'!$AJ216="","",IF('２個別表'!$AJ216=1,IF(OR('２個別表'!$AK216=1,'２個別表'!$AL216=1),"〇","×")))</f>
        <v/>
      </c>
      <c r="N216" s="180" t="str">
        <f ca="1">'２個別表'!AR216</f>
        <v/>
      </c>
      <c r="O216" s="196" t="str">
        <f ca="1">IF(1&lt;='２個別表'!$F216,IF(AND(1&lt;='２個別表'!$AM216,'２個別表'!$AM216&lt;=3),1,0),"")</f>
        <v/>
      </c>
      <c r="P216" s="207">
        <f ca="1">IF($O216=1,IF(AND('２個別表'!$BD216&lt;&gt;"",AND('２個別表'!$BG216&lt;&gt;1,'２個別表'!$BH216)),0,1),0)</f>
        <v>0</v>
      </c>
      <c r="Q216" s="196">
        <f ca="1">IF('２個別表'!$BD216&lt;&gt;"",1,0)</f>
        <v>0</v>
      </c>
      <c r="R216" s="196" t="str">
        <f ca="1">IF($Q216=1,IF('２個別表'!$BG216=1,1,0),"")</f>
        <v/>
      </c>
      <c r="S216" s="196" t="str">
        <f ca="1">IF($R216=1,IF('２個別表'!$BH216&lt;&gt;"","〇","×"),"")</f>
        <v/>
      </c>
      <c r="T216" s="196" t="str">
        <f t="shared" ca="1" si="2"/>
        <v/>
      </c>
      <c r="U216" s="340">
        <f ca="1">IF('２個別表'!$BF216&gt;0,'２個別表'!$BF216,0)</f>
        <v>0</v>
      </c>
      <c r="V216" s="196">
        <f ca="1">IF('２個別表'!$BH216&lt;&gt;"",1,0)</f>
        <v>0</v>
      </c>
      <c r="W216" s="182">
        <f ca="1">IF(AND($Q216=1,$V216=1),'２個別表'!$CD216,0)</f>
        <v>0</v>
      </c>
      <c r="X216" s="195">
        <f t="shared" ca="1" si="39"/>
        <v>0</v>
      </c>
      <c r="Y216" s="196" t="str">
        <f ca="1">IF(1&lt;='２個別表'!$F216,'２個別表'!$BT216,"")</f>
        <v/>
      </c>
      <c r="Z216" s="196">
        <f ca="1">IF(1&lt;='２個別表'!$F216,'２個別表'!$CE216,0)</f>
        <v>0</v>
      </c>
      <c r="AA216" s="196">
        <f ca="1">IF(OR(0&lt;'２個別表'!$BX216,0&lt;SUM('２個別表'!$CA216:$CB216)),1,0)</f>
        <v>1</v>
      </c>
      <c r="AB216" s="183">
        <f ca="1">IF(1&lt;='２個別表'!$F216,'２個別表'!$BV216,0)</f>
        <v>0</v>
      </c>
      <c r="AC216" s="183" t="str">
        <f ca="1">IF('２個別表'!$BV216&gt;0,IF(AND('２個別表'!$BT216=1,'２個別表'!$CE216="控除不可"),'２個別表'!$BV216,IF(AND('２個別表'!$BT216=1,'２個別表'!$CE216="80%控除対象"),ROUNDUP('２個別表'!$BV216*102/110,0),IF(AND('２個別表'!$BT216=1,'２個別表'!$CE216="全額控除"),ROUNDUP('２個別表'!$BV216*100/110,0),IF(OR('２個別表'!$BT216=2,'２個別表'!$BT216=3),'２個別表'!$BV216,'２個別表'!$BV216)))),"")</f>
        <v/>
      </c>
      <c r="AD216" s="197" t="str">
        <f ca="1">IF('２個別表'!$U216=1,3,IF(AND('２個別表'!$U216=2,AND(19&lt;='２個別表'!$AM216,'２個別表'!$AM216&lt;=23)),2,IF(AND('２個別表'!$U216=2,OR(AND(1&lt;='２個別表'!$AM216,'２個別表'!$AM216&lt;=18),AND(24&lt;='２個別表'!$AM216,'２個別表'!$AM216&lt;=25))),1,"判定不能")))</f>
        <v>判定不能</v>
      </c>
      <c r="AE216" s="206">
        <f t="shared" ca="1" si="4"/>
        <v>0</v>
      </c>
      <c r="AF216" s="180" t="str">
        <f t="shared" ca="1" si="5"/>
        <v/>
      </c>
      <c r="AG216" s="183" t="str">
        <f ca="1">IF(AND($AD216=1,$U216&gt;0,$V216=1),ROUNDDOWN($AC216*1/2-'２個別表'!$CD216*1/2,0),"")</f>
        <v/>
      </c>
      <c r="AH216" s="183" t="str">
        <f t="shared" ca="1" si="40"/>
        <v/>
      </c>
      <c r="AI216" s="208" t="str">
        <f ca="1">IF(AND($AD216=1,$Q216=1),IF($AB216&gt;0,'２個別表'!$BV216-'２個別表'!$BX216-'２個別表'!$CD216-'２個別表'!$CA216-'２個別表'!$CB216-'２個別表'!$CC216,0),"")</f>
        <v/>
      </c>
      <c r="AJ216" s="198">
        <f t="shared" ca="1" si="7"/>
        <v>0</v>
      </c>
      <c r="AK216" s="194" t="str">
        <f ca="1">IF($AD216=1,IF('２個別表'!$AO216=1,1,IF('２個別表'!AO216="","",)),"")</f>
        <v/>
      </c>
      <c r="AL216" s="183" t="str">
        <f ca="1">IF($AJ216=1,IF($AK216=1,'２個別表'!BS216,""),"")</f>
        <v/>
      </c>
      <c r="AM216" s="180" t="str">
        <f t="shared" ca="1" si="8"/>
        <v/>
      </c>
      <c r="AN216" s="199" t="str">
        <f ca="1">IF($AJ216=1,IF($AK216=1,ROUNDDOWN('２個別表'!$BV216-'２個別表'!$BX216-'２個別表'!$CA216-'２個別表'!$CB216-'２個別表'!$CC216-'２個別表'!$CD216,0),""),"")</f>
        <v/>
      </c>
      <c r="AO216" s="198">
        <f t="shared" ca="1" si="0"/>
        <v>0</v>
      </c>
      <c r="AP216" s="194">
        <f t="shared" ca="1" si="9"/>
        <v>0</v>
      </c>
      <c r="AQ216" s="194">
        <f t="shared" ca="1" si="10"/>
        <v>0</v>
      </c>
      <c r="AR216" s="189">
        <f ca="1">IF('２個別表'!$AA216=1,1,0)</f>
        <v>0</v>
      </c>
      <c r="AS216" s="180" t="str">
        <f t="shared" ca="1" si="11"/>
        <v/>
      </c>
      <c r="AT216" s="180" t="str">
        <f t="shared" ca="1" si="12"/>
        <v/>
      </c>
      <c r="AU216" s="208" t="str">
        <f ca="1">IF($AD216=1,IF($AQ216=1,ROUNDDOWN('２個別表'!$BV216-'２個別表'!$BX216-'２個別表'!$CA216-'２個別表'!$CB216-'２個別表'!$CC216-'２個別表'!$CD216,0),""),"")</f>
        <v/>
      </c>
      <c r="AV216" s="350">
        <f t="shared" ca="1" si="13"/>
        <v>0</v>
      </c>
      <c r="AW216" s="360" t="str">
        <f t="shared" ca="1" si="14"/>
        <v>-</v>
      </c>
      <c r="AX216" s="206">
        <f ca="1">IF($AD216=2,IF('２個別表'!$BQ216=1,1,0),0)</f>
        <v>0</v>
      </c>
      <c r="AY216" s="189" t="str">
        <f t="shared" ca="1" si="15"/>
        <v/>
      </c>
      <c r="AZ216" s="368" t="str">
        <f ca="1">IF(AND($AD216=2,$AX216=1),'２個別表'!$BV216-('２個別表'!$BX216+'２個別表'!$CA216+'２個別表'!$CB216+'２個別表'!$CC216+'２個別表'!$CD216),"")</f>
        <v/>
      </c>
      <c r="BA216" s="206">
        <f ca="1">IF($AD216=2,IF('２個別表'!$BQ216&lt;&gt;1,1,0),0)</f>
        <v>0</v>
      </c>
      <c r="BB216" s="363">
        <f t="shared" ca="1" si="16"/>
        <v>0</v>
      </c>
      <c r="BC216" s="183" t="str">
        <f ca="1">IF(AND($AD216=2,$BA216=1),'２個別表'!$BR216,"")</f>
        <v/>
      </c>
      <c r="BD216" s="183" t="str">
        <f t="shared" ca="1" si="17"/>
        <v/>
      </c>
      <c r="BE216" s="183" t="str">
        <f ca="1">IF(AND($AD216=2,$BA216=1),'２個別表'!$BU216-('２個別表'!$BX216+'２個別表'!$CA216+'２個別表'!$CB216+'２個別表'!$CC216+'２個別表'!$CD216),"")</f>
        <v/>
      </c>
      <c r="BF216" s="183" t="str">
        <f ca="1">IF(AND($AD216=2,$BA216=1),'２個別表'!$CA216+'２個別表'!$CB216,"")</f>
        <v/>
      </c>
      <c r="BG216" s="365" t="str">
        <f ca="1">IF($BB216=1,IF(SUM('２個別表'!$BW216,'２個別表'!$CD216*0.5)&lt;='２個別表'!$BV216*0.5,"〇","×"),"")</f>
        <v/>
      </c>
      <c r="BH216" s="364">
        <f t="shared" ca="1" si="18"/>
        <v>0</v>
      </c>
      <c r="BI216" s="207" t="str">
        <f ca="1">IF($AD216=2,IF($AX216=1,IF('２個別表'!$AM216=23,"〇","×"),IF(OR('２個別表'!$AM216&lt;19,'２個別表'!$AM216&gt;23),"",IF($BH216&lt;='２個別表'!$BR216,"〇","×"))),"-")</f>
        <v>-</v>
      </c>
      <c r="BJ216" s="373" t="str">
        <f t="shared" ca="1" si="19"/>
        <v>-</v>
      </c>
      <c r="BK216" s="206">
        <f t="shared" ca="1" si="20"/>
        <v>0</v>
      </c>
      <c r="BL216" s="207" t="str">
        <f ca="1">IF($AD216=3,IF(1&lt;='２個別表'!$F216,IF('２個別表'!$U216=1,"〇","×"),""),"")</f>
        <v/>
      </c>
      <c r="BM216" s="185" t="str">
        <f ca="1">IF(AD216=3,IF(AND(OR('２個別表'!BD216="附帯施設",AND(1&lt;='２個別表'!AM216,'２個別表'!AM216&lt;=3)),'２個別表'!BK216&lt;&gt;"",'２個別表'!BL216&lt;&gt;""),1,IF(AND(OR('２個別表'!BD216="附帯施設",AND(1&lt;='２個別表'!AM216,'２個別表'!AM216&lt;=3)),OR('２個別表'!BK216="",'２個別表'!BL216="")),"×",0)),"")</f>
        <v/>
      </c>
      <c r="BN216" s="207" t="str">
        <f ca="1">IF($AD216=3,IF('２個別表'!$BV216&gt;=500000,"〇","×"),"")</f>
        <v/>
      </c>
      <c r="BO216" s="180" t="str">
        <f ca="1">IF(AD216=3,'２個別表'!BW216,"")</f>
        <v/>
      </c>
      <c r="BP216" s="180" t="str">
        <f ca="1">IF(AD216=3,IF(COUNTIF('２個別表'!$X$11:'２個別表'!X216,'２個別表'!X216)=1,BO216,SUMIF('２個別表'!$X$11:$X$239,'２個別表'!X216,$BO$11:$BO$239)),"")</f>
        <v/>
      </c>
      <c r="BQ216" s="189" t="str">
        <f t="shared" ca="1" si="41"/>
        <v/>
      </c>
      <c r="BR216" s="183" t="str">
        <f t="shared" ca="1" si="22"/>
        <v/>
      </c>
      <c r="BS216" s="427" t="str">
        <f ca="1">IF($AD216=3,'２個別表'!$BV216-('２個別表'!$BX216+'２個別表'!$CA216+'２個別表'!$CB216+'２個別表'!$CC216+'２個別表'!$CD216),"")</f>
        <v/>
      </c>
      <c r="BT216" s="430">
        <f t="shared" ca="1" si="42"/>
        <v>0</v>
      </c>
      <c r="BU216" s="424" t="str">
        <f t="shared" ca="1" si="23"/>
        <v/>
      </c>
    </row>
    <row r="217" spans="2:73" x14ac:dyDescent="0.15">
      <c r="B217" s="198">
        <f>'２個別表'!O217</f>
        <v>0</v>
      </c>
      <c r="C217" s="183" t="str">
        <f>'２個別表'!$P217</f>
        <v>石川県</v>
      </c>
      <c r="D217" s="183" t="str">
        <f ca="1">'２個別表'!$Q217</f>
        <v/>
      </c>
      <c r="E217" s="183" t="str">
        <f ca="1">'２個別表'!$R217</f>
        <v/>
      </c>
      <c r="F217" s="207" t="str">
        <f ca="1">'２個別表'!$U217</f>
        <v/>
      </c>
      <c r="G217" s="207" t="str">
        <f ca="1">IF($F217=1,IF(SUM(#REF!)=0,"×","〇"),"")</f>
        <v/>
      </c>
      <c r="H217" s="207" t="str">
        <f ca="1">IF('２個別表'!$U217=1,IF('２個別表'!$Y217=1,"〇","×"),IF(AND(2&lt;='２個別表'!$Y217,'２個別表'!$Y217&lt;=5),"〇","×"))</f>
        <v>×</v>
      </c>
      <c r="I217" s="207" t="str">
        <f t="shared" ca="1" si="38"/>
        <v>×</v>
      </c>
      <c r="J217" s="183" t="str">
        <f ca="1">'２個別表'!$X217</f>
        <v/>
      </c>
      <c r="K217" s="183">
        <f ca="1">'２個別表'!$AI217</f>
        <v>0</v>
      </c>
      <c r="L217" s="183" t="str">
        <f ca="1">IF('２個別表'!$AJ217=1,1,"")</f>
        <v/>
      </c>
      <c r="M217" s="183" t="str">
        <f ca="1">IF('２個別表'!$AJ217="","",IF('２個別表'!$AJ217=1,IF(OR('２個別表'!$AK217=1,'２個別表'!$AL217=1),"〇","×")))</f>
        <v/>
      </c>
      <c r="N217" s="180" t="str">
        <f ca="1">'２個別表'!AR217</f>
        <v/>
      </c>
      <c r="O217" s="196" t="str">
        <f ca="1">IF(1&lt;='２個別表'!$F217,IF(AND(1&lt;='２個別表'!$AM217,'２個別表'!$AM217&lt;=3),1,0),"")</f>
        <v/>
      </c>
      <c r="P217" s="207">
        <f ca="1">IF($O217=1,IF(AND('２個別表'!$BD217&lt;&gt;"",AND('２個別表'!$BG217&lt;&gt;1,'２個別表'!$BH217)),0,1),0)</f>
        <v>0</v>
      </c>
      <c r="Q217" s="196">
        <f ca="1">IF('２個別表'!$BD217&lt;&gt;"",1,0)</f>
        <v>0</v>
      </c>
      <c r="R217" s="196" t="str">
        <f ca="1">IF($Q217=1,IF('２個別表'!$BG217=1,1,0),"")</f>
        <v/>
      </c>
      <c r="S217" s="196" t="str">
        <f ca="1">IF($R217=1,IF('２個別表'!$BH217&lt;&gt;"","〇","×"),"")</f>
        <v/>
      </c>
      <c r="T217" s="196" t="str">
        <f t="shared" ca="1" si="2"/>
        <v/>
      </c>
      <c r="U217" s="340">
        <f ca="1">IF('２個別表'!$BF217&gt;0,'２個別表'!$BF217,0)</f>
        <v>0</v>
      </c>
      <c r="V217" s="196">
        <f ca="1">IF('２個別表'!$BH217&lt;&gt;"",1,0)</f>
        <v>0</v>
      </c>
      <c r="W217" s="182">
        <f ca="1">IF(AND($Q217=1,$V217=1),'２個別表'!$CD217,0)</f>
        <v>0</v>
      </c>
      <c r="X217" s="195">
        <f t="shared" ca="1" si="39"/>
        <v>0</v>
      </c>
      <c r="Y217" s="196" t="str">
        <f ca="1">IF(1&lt;='２個別表'!$F217,'２個別表'!$BT217,"")</f>
        <v/>
      </c>
      <c r="Z217" s="196">
        <f ca="1">IF(1&lt;='２個別表'!$F217,'２個別表'!$CE217,0)</f>
        <v>0</v>
      </c>
      <c r="AA217" s="196">
        <f ca="1">IF(OR(0&lt;'２個別表'!$BX217,0&lt;SUM('２個別表'!$CA217:$CB217)),1,0)</f>
        <v>1</v>
      </c>
      <c r="AB217" s="183">
        <f ca="1">IF(1&lt;='２個別表'!$F217,'２個別表'!$BV217,0)</f>
        <v>0</v>
      </c>
      <c r="AC217" s="183" t="str">
        <f ca="1">IF('２個別表'!$BV217&gt;0,IF(AND('２個別表'!$BT217=1,'２個別表'!$CE217="控除不可"),'２個別表'!$BV217,IF(AND('２個別表'!$BT217=1,'２個別表'!$CE217="80%控除対象"),ROUNDUP('２個別表'!$BV217*102/110,0),IF(AND('２個別表'!$BT217=1,'２個別表'!$CE217="全額控除"),ROUNDUP('２個別表'!$BV217*100/110,0),IF(OR('２個別表'!$BT217=2,'２個別表'!$BT217=3),'２個別表'!$BV217,'２個別表'!$BV217)))),"")</f>
        <v/>
      </c>
      <c r="AD217" s="197" t="str">
        <f ca="1">IF('２個別表'!$U217=1,3,IF(AND('２個別表'!$U217=2,AND(19&lt;='２個別表'!$AM217,'２個別表'!$AM217&lt;=23)),2,IF(AND('２個別表'!$U217=2,OR(AND(1&lt;='２個別表'!$AM217,'２個別表'!$AM217&lt;=18),AND(24&lt;='２個別表'!$AM217,'２個別表'!$AM217&lt;=25))),1,"判定不能")))</f>
        <v>判定不能</v>
      </c>
      <c r="AE217" s="206">
        <f t="shared" ca="1" si="4"/>
        <v>0</v>
      </c>
      <c r="AF217" s="180" t="str">
        <f t="shared" ca="1" si="5"/>
        <v/>
      </c>
      <c r="AG217" s="183" t="str">
        <f ca="1">IF(AND($AD217=1,$U217&gt;0,$V217=1),ROUNDDOWN($AC217*1/2-'２個別表'!$CD217*1/2,0),"")</f>
        <v/>
      </c>
      <c r="AH217" s="183" t="str">
        <f t="shared" ca="1" si="40"/>
        <v/>
      </c>
      <c r="AI217" s="208" t="str">
        <f ca="1">IF(AND($AD217=1,$Q217=1),IF($AB217&gt;0,'２個別表'!$BV217-'２個別表'!$BX217-'２個別表'!$CD217-'２個別表'!$CA217-'２個別表'!$CB217-'２個別表'!$CC217,0),"")</f>
        <v/>
      </c>
      <c r="AJ217" s="198">
        <f t="shared" ca="1" si="7"/>
        <v>0</v>
      </c>
      <c r="AK217" s="194" t="str">
        <f ca="1">IF($AD217=1,IF('２個別表'!$AO217=1,1,IF('２個別表'!AO217="","",)),"")</f>
        <v/>
      </c>
      <c r="AL217" s="183" t="str">
        <f ca="1">IF($AJ217=1,IF($AK217=1,'２個別表'!BS217,""),"")</f>
        <v/>
      </c>
      <c r="AM217" s="180" t="str">
        <f t="shared" ca="1" si="8"/>
        <v/>
      </c>
      <c r="AN217" s="199" t="str">
        <f ca="1">IF($AJ217=1,IF($AK217=1,ROUNDDOWN('２個別表'!$BV217-'２個別表'!$BX217-'２個別表'!$CA217-'２個別表'!$CB217-'２個別表'!$CC217-'２個別表'!$CD217,0),""),"")</f>
        <v/>
      </c>
      <c r="AO217" s="198">
        <f t="shared" ca="1" si="0"/>
        <v>0</v>
      </c>
      <c r="AP217" s="194">
        <f t="shared" ca="1" si="9"/>
        <v>0</v>
      </c>
      <c r="AQ217" s="194">
        <f t="shared" ca="1" si="10"/>
        <v>0</v>
      </c>
      <c r="AR217" s="189">
        <f ca="1">IF('２個別表'!$AA217=1,1,0)</f>
        <v>0</v>
      </c>
      <c r="AS217" s="180" t="str">
        <f t="shared" ca="1" si="11"/>
        <v/>
      </c>
      <c r="AT217" s="180" t="str">
        <f t="shared" ca="1" si="12"/>
        <v/>
      </c>
      <c r="AU217" s="208" t="str">
        <f ca="1">IF($AD217=1,IF($AQ217=1,ROUNDDOWN('２個別表'!$BV217-'２個別表'!$BX217-'２個別表'!$CA217-'２個別表'!$CB217-'２個別表'!$CC217-'２個別表'!$CD217,0),""),"")</f>
        <v/>
      </c>
      <c r="AV217" s="350">
        <f t="shared" ca="1" si="13"/>
        <v>0</v>
      </c>
      <c r="AW217" s="360" t="str">
        <f t="shared" ca="1" si="14"/>
        <v>-</v>
      </c>
      <c r="AX217" s="206">
        <f ca="1">IF($AD217=2,IF('２個別表'!$BQ217=1,1,0),0)</f>
        <v>0</v>
      </c>
      <c r="AY217" s="189" t="str">
        <f t="shared" ca="1" si="15"/>
        <v/>
      </c>
      <c r="AZ217" s="368" t="str">
        <f ca="1">IF(AND($AD217=2,$AX217=1),'２個別表'!$BV217-('２個別表'!$BX217+'２個別表'!$CA217+'２個別表'!$CB217+'２個別表'!$CC217+'２個別表'!$CD217),"")</f>
        <v/>
      </c>
      <c r="BA217" s="206">
        <f ca="1">IF($AD217=2,IF('２個別表'!$BQ217&lt;&gt;1,1,0),0)</f>
        <v>0</v>
      </c>
      <c r="BB217" s="363">
        <f t="shared" ca="1" si="16"/>
        <v>0</v>
      </c>
      <c r="BC217" s="183" t="str">
        <f ca="1">IF(AND($AD217=2,$BA217=1),'２個別表'!$BR217,"")</f>
        <v/>
      </c>
      <c r="BD217" s="183" t="str">
        <f t="shared" ca="1" si="17"/>
        <v/>
      </c>
      <c r="BE217" s="183" t="str">
        <f ca="1">IF(AND($AD217=2,$BA217=1),'２個別表'!$BU217-('２個別表'!$BX217+'２個別表'!$CA217+'２個別表'!$CB217+'２個別表'!$CC217+'２個別表'!$CD217),"")</f>
        <v/>
      </c>
      <c r="BF217" s="183" t="str">
        <f ca="1">IF(AND($AD217=2,$BA217=1),'２個別表'!$CA217+'２個別表'!$CB217,"")</f>
        <v/>
      </c>
      <c r="BG217" s="365" t="str">
        <f ca="1">IF($BB217=1,IF(SUM('２個別表'!$BW217,'２個別表'!$CD217*0.5)&lt;='２個別表'!$BV217*0.5,"〇","×"),"")</f>
        <v/>
      </c>
      <c r="BH217" s="364">
        <f t="shared" ca="1" si="18"/>
        <v>0</v>
      </c>
      <c r="BI217" s="207" t="str">
        <f ca="1">IF($AD217=2,IF($AX217=1,IF('２個別表'!$AM217=23,"〇","×"),IF(OR('２個別表'!$AM217&lt;19,'２個別表'!$AM217&gt;23),"",IF($BH217&lt;='２個別表'!$BR217,"〇","×"))),"-")</f>
        <v>-</v>
      </c>
      <c r="BJ217" s="373" t="str">
        <f t="shared" ca="1" si="19"/>
        <v>-</v>
      </c>
      <c r="BK217" s="206">
        <f t="shared" ca="1" si="20"/>
        <v>0</v>
      </c>
      <c r="BL217" s="207" t="str">
        <f ca="1">IF($AD217=3,IF(1&lt;='２個別表'!$F217,IF('２個別表'!$U217=1,"〇","×"),""),"")</f>
        <v/>
      </c>
      <c r="BM217" s="185" t="str">
        <f ca="1">IF(AD217=3,IF(AND(OR('２個別表'!BD217="附帯施設",AND(1&lt;='２個別表'!AM217,'２個別表'!AM217&lt;=3)),'２個別表'!BK217&lt;&gt;"",'２個別表'!BL217&lt;&gt;""),1,IF(AND(OR('２個別表'!BD217="附帯施設",AND(1&lt;='２個別表'!AM217,'２個別表'!AM217&lt;=3)),OR('２個別表'!BK217="",'２個別表'!BL217="")),"×",0)),"")</f>
        <v/>
      </c>
      <c r="BN217" s="207" t="str">
        <f ca="1">IF($AD217=3,IF('２個別表'!$BV217&gt;=500000,"〇","×"),"")</f>
        <v/>
      </c>
      <c r="BO217" s="180" t="str">
        <f ca="1">IF(AD217=3,'２個別表'!BW217,"")</f>
        <v/>
      </c>
      <c r="BP217" s="180" t="str">
        <f ca="1">IF(AD217=3,IF(COUNTIF('２個別表'!$X$11:'２個別表'!X217,'２個別表'!X217)=1,BO217,SUMIF('２個別表'!$X$11:$X$239,'２個別表'!X217,$BO$11:$BO$239)),"")</f>
        <v/>
      </c>
      <c r="BQ217" s="189" t="str">
        <f t="shared" ca="1" si="41"/>
        <v/>
      </c>
      <c r="BR217" s="183" t="str">
        <f t="shared" ca="1" si="22"/>
        <v/>
      </c>
      <c r="BS217" s="427" t="str">
        <f ca="1">IF($AD217=3,'２個別表'!$BV217-('２個別表'!$BX217+'２個別表'!$CA217+'２個別表'!$CB217+'２個別表'!$CC217+'２個別表'!$CD217),"")</f>
        <v/>
      </c>
      <c r="BT217" s="430">
        <f t="shared" ca="1" si="42"/>
        <v>0</v>
      </c>
      <c r="BU217" s="424" t="str">
        <f t="shared" ca="1" si="23"/>
        <v/>
      </c>
    </row>
    <row r="218" spans="2:73" x14ac:dyDescent="0.15">
      <c r="B218" s="198">
        <f>'２個別表'!O218</f>
        <v>0</v>
      </c>
      <c r="C218" s="183" t="str">
        <f>'２個別表'!$P218</f>
        <v>石川県</v>
      </c>
      <c r="D218" s="183" t="str">
        <f ca="1">'２個別表'!$Q218</f>
        <v/>
      </c>
      <c r="E218" s="183" t="str">
        <f ca="1">'２個別表'!$R218</f>
        <v/>
      </c>
      <c r="F218" s="207" t="str">
        <f ca="1">'２個別表'!$U218</f>
        <v/>
      </c>
      <c r="G218" s="207" t="str">
        <f ca="1">IF($F218=1,IF(SUM(#REF!)=0,"×","〇"),"")</f>
        <v/>
      </c>
      <c r="H218" s="207" t="str">
        <f ca="1">IF('２個別表'!$U218=1,IF('２個別表'!$Y218=1,"〇","×"),IF(AND(2&lt;='２個別表'!$Y218,'２個別表'!$Y218&lt;=5),"〇","×"))</f>
        <v>×</v>
      </c>
      <c r="I218" s="207" t="str">
        <f t="shared" ca="1" si="38"/>
        <v>×</v>
      </c>
      <c r="J218" s="183" t="str">
        <f ca="1">'２個別表'!$X218</f>
        <v/>
      </c>
      <c r="K218" s="183">
        <f ca="1">'２個別表'!$AI218</f>
        <v>0</v>
      </c>
      <c r="L218" s="183" t="str">
        <f ca="1">IF('２個別表'!$AJ218=1,1,"")</f>
        <v/>
      </c>
      <c r="M218" s="183" t="str">
        <f ca="1">IF('２個別表'!$AJ218="","",IF('２個別表'!$AJ218=1,IF(OR('２個別表'!$AK218=1,'２個別表'!$AL218=1),"〇","×")))</f>
        <v/>
      </c>
      <c r="N218" s="180" t="str">
        <f ca="1">'２個別表'!AR218</f>
        <v/>
      </c>
      <c r="O218" s="196" t="str">
        <f ca="1">IF(1&lt;='２個別表'!$F218,IF(AND(1&lt;='２個別表'!$AM218,'２個別表'!$AM218&lt;=3),1,0),"")</f>
        <v/>
      </c>
      <c r="P218" s="207">
        <f ca="1">IF($O218=1,IF(AND('２個別表'!$BD218&lt;&gt;"",AND('２個別表'!$BG218&lt;&gt;1,'２個別表'!$BH218)),0,1),0)</f>
        <v>0</v>
      </c>
      <c r="Q218" s="196">
        <f ca="1">IF('２個別表'!$BD218&lt;&gt;"",1,0)</f>
        <v>0</v>
      </c>
      <c r="R218" s="196" t="str">
        <f ca="1">IF($Q218=1,IF('２個別表'!$BG218=1,1,0),"")</f>
        <v/>
      </c>
      <c r="S218" s="196" t="str">
        <f ca="1">IF($R218=1,IF('２個別表'!$BH218&lt;&gt;"","〇","×"),"")</f>
        <v/>
      </c>
      <c r="T218" s="196" t="str">
        <f t="shared" ca="1" si="2"/>
        <v/>
      </c>
      <c r="U218" s="340">
        <f ca="1">IF('２個別表'!$BF218&gt;0,'２個別表'!$BF218,0)</f>
        <v>0</v>
      </c>
      <c r="V218" s="196">
        <f ca="1">IF('２個別表'!$BH218&lt;&gt;"",1,0)</f>
        <v>0</v>
      </c>
      <c r="W218" s="182">
        <f ca="1">IF(AND($Q218=1,$V218=1),'２個別表'!$CD218,0)</f>
        <v>0</v>
      </c>
      <c r="X218" s="195">
        <f t="shared" ca="1" si="39"/>
        <v>0</v>
      </c>
      <c r="Y218" s="196" t="str">
        <f ca="1">IF(1&lt;='２個別表'!$F218,'２個別表'!$BT218,"")</f>
        <v/>
      </c>
      <c r="Z218" s="196">
        <f ca="1">IF(1&lt;='２個別表'!$F218,'２個別表'!$CE218,0)</f>
        <v>0</v>
      </c>
      <c r="AA218" s="196">
        <f ca="1">IF(OR(0&lt;'２個別表'!$BX218,0&lt;SUM('２個別表'!$CA218:$CB218)),1,0)</f>
        <v>1</v>
      </c>
      <c r="AB218" s="183">
        <f ca="1">IF(1&lt;='２個別表'!$F218,'２個別表'!$BV218,0)</f>
        <v>0</v>
      </c>
      <c r="AC218" s="183" t="str">
        <f ca="1">IF('２個別表'!$BV218&gt;0,IF(AND('２個別表'!$BT218=1,'２個別表'!$CE218="控除不可"),'２個別表'!$BV218,IF(AND('２個別表'!$BT218=1,'２個別表'!$CE218="80%控除対象"),ROUNDUP('２個別表'!$BV218*102/110,0),IF(AND('２個別表'!$BT218=1,'２個別表'!$CE218="全額控除"),ROUNDUP('２個別表'!$BV218*100/110,0),IF(OR('２個別表'!$BT218=2,'２個別表'!$BT218=3),'２個別表'!$BV218,'２個別表'!$BV218)))),"")</f>
        <v/>
      </c>
      <c r="AD218" s="197" t="str">
        <f ca="1">IF('２個別表'!$U218=1,3,IF(AND('２個別表'!$U218=2,AND(19&lt;='２個別表'!$AM218,'２個別表'!$AM218&lt;=23)),2,IF(AND('２個別表'!$U218=2,OR(AND(1&lt;='２個別表'!$AM218,'２個別表'!$AM218&lt;=18),AND(24&lt;='２個別表'!$AM218,'２個別表'!$AM218&lt;=25))),1,"判定不能")))</f>
        <v>判定不能</v>
      </c>
      <c r="AE218" s="206">
        <f t="shared" ca="1" si="4"/>
        <v>0</v>
      </c>
      <c r="AF218" s="180" t="str">
        <f t="shared" ca="1" si="5"/>
        <v/>
      </c>
      <c r="AG218" s="183" t="str">
        <f ca="1">IF(AND($AD218=1,$U218&gt;0,$V218=1),ROUNDDOWN($AC218*1/2-'２個別表'!$CD218*1/2,0),"")</f>
        <v/>
      </c>
      <c r="AH218" s="183" t="str">
        <f t="shared" ca="1" si="40"/>
        <v/>
      </c>
      <c r="AI218" s="208" t="str">
        <f ca="1">IF(AND($AD218=1,$Q218=1),IF($AB218&gt;0,'２個別表'!$BV218-'２個別表'!$BX218-'２個別表'!$CD218-'２個別表'!$CA218-'２個別表'!$CB218-'２個別表'!$CC218,0),"")</f>
        <v/>
      </c>
      <c r="AJ218" s="198">
        <f t="shared" ca="1" si="7"/>
        <v>0</v>
      </c>
      <c r="AK218" s="194" t="str">
        <f ca="1">IF($AD218=1,IF('２個別表'!$AO218=1,1,IF('２個別表'!AO218="","",)),"")</f>
        <v/>
      </c>
      <c r="AL218" s="183" t="str">
        <f ca="1">IF($AJ218=1,IF($AK218=1,'２個別表'!BS218,""),"")</f>
        <v/>
      </c>
      <c r="AM218" s="180" t="str">
        <f t="shared" ca="1" si="8"/>
        <v/>
      </c>
      <c r="AN218" s="199" t="str">
        <f ca="1">IF($AJ218=1,IF($AK218=1,ROUNDDOWN('２個別表'!$BV218-'２個別表'!$BX218-'２個別表'!$CA218-'２個別表'!$CB218-'２個別表'!$CC218-'２個別表'!$CD218,0),""),"")</f>
        <v/>
      </c>
      <c r="AO218" s="198">
        <f t="shared" ca="1" si="0"/>
        <v>0</v>
      </c>
      <c r="AP218" s="194">
        <f t="shared" ca="1" si="9"/>
        <v>0</v>
      </c>
      <c r="AQ218" s="194">
        <f t="shared" ca="1" si="10"/>
        <v>0</v>
      </c>
      <c r="AR218" s="189">
        <f ca="1">IF('２個別表'!$AA218=1,1,0)</f>
        <v>0</v>
      </c>
      <c r="AS218" s="180" t="str">
        <f t="shared" ca="1" si="11"/>
        <v/>
      </c>
      <c r="AT218" s="180" t="str">
        <f t="shared" ca="1" si="12"/>
        <v/>
      </c>
      <c r="AU218" s="208" t="str">
        <f ca="1">IF($AD218=1,IF($AQ218=1,ROUNDDOWN('２個別表'!$BV218-'２個別表'!$BX218-'２個別表'!$CA218-'２個別表'!$CB218-'２個別表'!$CC218-'２個別表'!$CD218,0),""),"")</f>
        <v/>
      </c>
      <c r="AV218" s="350">
        <f t="shared" ca="1" si="13"/>
        <v>0</v>
      </c>
      <c r="AW218" s="360" t="str">
        <f t="shared" ca="1" si="14"/>
        <v>-</v>
      </c>
      <c r="AX218" s="206">
        <f ca="1">IF($AD218=2,IF('２個別表'!$BQ218=1,1,0),0)</f>
        <v>0</v>
      </c>
      <c r="AY218" s="189" t="str">
        <f t="shared" ca="1" si="15"/>
        <v/>
      </c>
      <c r="AZ218" s="368" t="str">
        <f ca="1">IF(AND($AD218=2,$AX218=1),'２個別表'!$BV218-('２個別表'!$BX218+'２個別表'!$CA218+'２個別表'!$CB218+'２個別表'!$CC218+'２個別表'!$CD218),"")</f>
        <v/>
      </c>
      <c r="BA218" s="206">
        <f ca="1">IF($AD218=2,IF('２個別表'!$BQ218&lt;&gt;1,1,0),0)</f>
        <v>0</v>
      </c>
      <c r="BB218" s="363">
        <f t="shared" ca="1" si="16"/>
        <v>0</v>
      </c>
      <c r="BC218" s="183" t="str">
        <f ca="1">IF(AND($AD218=2,$BA218=1),'２個別表'!$BR218,"")</f>
        <v/>
      </c>
      <c r="BD218" s="183" t="str">
        <f t="shared" ca="1" si="17"/>
        <v/>
      </c>
      <c r="BE218" s="183" t="str">
        <f ca="1">IF(AND($AD218=2,$BA218=1),'２個別表'!$BU218-('２個別表'!$BX218+'２個別表'!$CA218+'２個別表'!$CB218+'２個別表'!$CC218+'２個別表'!$CD218),"")</f>
        <v/>
      </c>
      <c r="BF218" s="183" t="str">
        <f ca="1">IF(AND($AD218=2,$BA218=1),'２個別表'!$CA218+'２個別表'!$CB218,"")</f>
        <v/>
      </c>
      <c r="BG218" s="365" t="str">
        <f ca="1">IF($BB218=1,IF(SUM('２個別表'!$BW218,'２個別表'!$CD218*0.5)&lt;='２個別表'!$BV218*0.5,"〇","×"),"")</f>
        <v/>
      </c>
      <c r="BH218" s="364">
        <f t="shared" ca="1" si="18"/>
        <v>0</v>
      </c>
      <c r="BI218" s="207" t="str">
        <f ca="1">IF($AD218=2,IF($AX218=1,IF('２個別表'!$AM218=23,"〇","×"),IF(OR('２個別表'!$AM218&lt;19,'２個別表'!$AM218&gt;23),"",IF($BH218&lt;='２個別表'!$BR218,"〇","×"))),"-")</f>
        <v>-</v>
      </c>
      <c r="BJ218" s="373" t="str">
        <f t="shared" ca="1" si="19"/>
        <v>-</v>
      </c>
      <c r="BK218" s="206">
        <f t="shared" ca="1" si="20"/>
        <v>0</v>
      </c>
      <c r="BL218" s="207" t="str">
        <f ca="1">IF($AD218=3,IF(1&lt;='２個別表'!$F218,IF('２個別表'!$U218=1,"〇","×"),""),"")</f>
        <v/>
      </c>
      <c r="BM218" s="185" t="str">
        <f ca="1">IF(AD218=3,IF(AND(OR('２個別表'!BD218="附帯施設",AND(1&lt;='２個別表'!AM218,'２個別表'!AM218&lt;=3)),'２個別表'!BK218&lt;&gt;"",'２個別表'!BL218&lt;&gt;""),1,IF(AND(OR('２個別表'!BD218="附帯施設",AND(1&lt;='２個別表'!AM218,'２個別表'!AM218&lt;=3)),OR('２個別表'!BK218="",'２個別表'!BL218="")),"×",0)),"")</f>
        <v/>
      </c>
      <c r="BN218" s="207" t="str">
        <f ca="1">IF($AD218=3,IF('２個別表'!$BV218&gt;=500000,"〇","×"),"")</f>
        <v/>
      </c>
      <c r="BO218" s="180" t="str">
        <f ca="1">IF(AD218=3,'２個別表'!BW218,"")</f>
        <v/>
      </c>
      <c r="BP218" s="180" t="str">
        <f ca="1">IF(AD218=3,IF(COUNTIF('２個別表'!$X$11:'２個別表'!X218,'２個別表'!X218)=1,BO218,SUMIF('２個別表'!$X$11:$X$239,'２個別表'!X218,$BO$11:$BO$239)),"")</f>
        <v/>
      </c>
      <c r="BQ218" s="189" t="str">
        <f t="shared" ca="1" si="41"/>
        <v/>
      </c>
      <c r="BR218" s="183" t="str">
        <f t="shared" ca="1" si="22"/>
        <v/>
      </c>
      <c r="BS218" s="427" t="str">
        <f ca="1">IF($AD218=3,'２個別表'!$BV218-('２個別表'!$BX218+'２個別表'!$CA218+'２個別表'!$CB218+'２個別表'!$CC218+'２個別表'!$CD218),"")</f>
        <v/>
      </c>
      <c r="BT218" s="430">
        <f t="shared" ca="1" si="42"/>
        <v>0</v>
      </c>
      <c r="BU218" s="424" t="str">
        <f t="shared" ca="1" si="23"/>
        <v/>
      </c>
    </row>
    <row r="219" spans="2:73" x14ac:dyDescent="0.15">
      <c r="B219" s="198">
        <f>'２個別表'!O219</f>
        <v>0</v>
      </c>
      <c r="C219" s="183" t="str">
        <f>'２個別表'!$P219</f>
        <v>石川県</v>
      </c>
      <c r="D219" s="183" t="str">
        <f ca="1">'２個別表'!$Q219</f>
        <v/>
      </c>
      <c r="E219" s="183" t="str">
        <f ca="1">'２個別表'!$R219</f>
        <v/>
      </c>
      <c r="F219" s="207" t="str">
        <f ca="1">'２個別表'!$U219</f>
        <v/>
      </c>
      <c r="G219" s="207" t="str">
        <f ca="1">IF($F219=1,IF(SUM(#REF!)=0,"×","〇"),"")</f>
        <v/>
      </c>
      <c r="H219" s="207" t="str">
        <f ca="1">IF('２個別表'!$U219=1,IF('２個別表'!$Y219=1,"〇","×"),IF(AND(2&lt;='２個別表'!$Y219,'２個別表'!$Y219&lt;=5),"〇","×"))</f>
        <v>×</v>
      </c>
      <c r="I219" s="207" t="str">
        <f t="shared" ca="1" si="38"/>
        <v>×</v>
      </c>
      <c r="J219" s="183" t="str">
        <f ca="1">'２個別表'!$X219</f>
        <v/>
      </c>
      <c r="K219" s="183">
        <f ca="1">'２個別表'!$AI219</f>
        <v>0</v>
      </c>
      <c r="L219" s="183" t="str">
        <f ca="1">IF('２個別表'!$AJ219=1,1,"")</f>
        <v/>
      </c>
      <c r="M219" s="183" t="str">
        <f ca="1">IF('２個別表'!$AJ219="","",IF('２個別表'!$AJ219=1,IF(OR('２個別表'!$AK219=1,'２個別表'!$AL219=1),"〇","×")))</f>
        <v/>
      </c>
      <c r="N219" s="180" t="str">
        <f ca="1">'２個別表'!AR219</f>
        <v/>
      </c>
      <c r="O219" s="196" t="str">
        <f ca="1">IF(1&lt;='２個別表'!$F219,IF(AND(1&lt;='２個別表'!$AM219,'２個別表'!$AM219&lt;=3),1,0),"")</f>
        <v/>
      </c>
      <c r="P219" s="207">
        <f ca="1">IF($O219=1,IF(AND('２個別表'!$BD219&lt;&gt;"",AND('２個別表'!$BG219&lt;&gt;1,'２個別表'!$BH219)),0,1),0)</f>
        <v>0</v>
      </c>
      <c r="Q219" s="196">
        <f ca="1">IF('２個別表'!$BD219&lt;&gt;"",1,0)</f>
        <v>0</v>
      </c>
      <c r="R219" s="196" t="str">
        <f ca="1">IF($Q219=1,IF('２個別表'!$BG219=1,1,0),"")</f>
        <v/>
      </c>
      <c r="S219" s="196" t="str">
        <f ca="1">IF($R219=1,IF('２個別表'!$BH219&lt;&gt;"","〇","×"),"")</f>
        <v/>
      </c>
      <c r="T219" s="196" t="str">
        <f t="shared" ca="1" si="2"/>
        <v/>
      </c>
      <c r="U219" s="340">
        <f ca="1">IF('２個別表'!$BF219&gt;0,'２個別表'!$BF219,0)</f>
        <v>0</v>
      </c>
      <c r="V219" s="196">
        <f ca="1">IF('２個別表'!$BH219&lt;&gt;"",1,0)</f>
        <v>0</v>
      </c>
      <c r="W219" s="182">
        <f ca="1">IF(AND($Q219=1,$V219=1),'２個別表'!$CD219,0)</f>
        <v>0</v>
      </c>
      <c r="X219" s="195">
        <f t="shared" ca="1" si="39"/>
        <v>0</v>
      </c>
      <c r="Y219" s="196" t="str">
        <f ca="1">IF(1&lt;='２個別表'!$F219,'２個別表'!$BT219,"")</f>
        <v/>
      </c>
      <c r="Z219" s="196">
        <f ca="1">IF(1&lt;='２個別表'!$F219,'２個別表'!$CE219,0)</f>
        <v>0</v>
      </c>
      <c r="AA219" s="196">
        <f ca="1">IF(OR(0&lt;'２個別表'!$BX219,0&lt;SUM('２個別表'!$CA219:$CB219)),1,0)</f>
        <v>1</v>
      </c>
      <c r="AB219" s="183">
        <f ca="1">IF(1&lt;='２個別表'!$F219,'２個別表'!$BV219,0)</f>
        <v>0</v>
      </c>
      <c r="AC219" s="183" t="str">
        <f ca="1">IF('２個別表'!$BV219&gt;0,IF(AND('２個別表'!$BT219=1,'２個別表'!$CE219="控除不可"),'２個別表'!$BV219,IF(AND('２個別表'!$BT219=1,'２個別表'!$CE219="80%控除対象"),ROUNDUP('２個別表'!$BV219*102/110,0),IF(AND('２個別表'!$BT219=1,'２個別表'!$CE219="全額控除"),ROUNDUP('２個別表'!$BV219*100/110,0),IF(OR('２個別表'!$BT219=2,'２個別表'!$BT219=3),'２個別表'!$BV219,'２個別表'!$BV219)))),"")</f>
        <v/>
      </c>
      <c r="AD219" s="197" t="str">
        <f ca="1">IF('２個別表'!$U219=1,3,IF(AND('２個別表'!$U219=2,AND(19&lt;='２個別表'!$AM219,'２個別表'!$AM219&lt;=23)),2,IF(AND('２個別表'!$U219=2,OR(AND(1&lt;='２個別表'!$AM219,'２個別表'!$AM219&lt;=18),AND(24&lt;='２個別表'!$AM219,'２個別表'!$AM219&lt;=25))),1,"判定不能")))</f>
        <v>判定不能</v>
      </c>
      <c r="AE219" s="206">
        <f t="shared" ca="1" si="4"/>
        <v>0</v>
      </c>
      <c r="AF219" s="180" t="str">
        <f t="shared" ca="1" si="5"/>
        <v/>
      </c>
      <c r="AG219" s="183" t="str">
        <f ca="1">IF(AND($AD219=1,$U219&gt;0,$V219=1),ROUNDDOWN($AC219*1/2-'２個別表'!$CD219*1/2,0),"")</f>
        <v/>
      </c>
      <c r="AH219" s="183" t="str">
        <f t="shared" ca="1" si="40"/>
        <v/>
      </c>
      <c r="AI219" s="208" t="str">
        <f ca="1">IF(AND($AD219=1,$Q219=1),IF($AB219&gt;0,'２個別表'!$BV219-'２個別表'!$BX219-'２個別表'!$CD219-'２個別表'!$CA219-'２個別表'!$CB219-'２個別表'!$CC219,0),"")</f>
        <v/>
      </c>
      <c r="AJ219" s="198">
        <f t="shared" ca="1" si="7"/>
        <v>0</v>
      </c>
      <c r="AK219" s="194" t="str">
        <f ca="1">IF($AD219=1,IF('２個別表'!$AO219=1,1,IF('２個別表'!AO219="","",)),"")</f>
        <v/>
      </c>
      <c r="AL219" s="183" t="str">
        <f ca="1">IF($AJ219=1,IF($AK219=1,'２個別表'!BS219,""),"")</f>
        <v/>
      </c>
      <c r="AM219" s="180" t="str">
        <f t="shared" ca="1" si="8"/>
        <v/>
      </c>
      <c r="AN219" s="199" t="str">
        <f ca="1">IF($AJ219=1,IF($AK219=1,ROUNDDOWN('２個別表'!$BV219-'２個別表'!$BX219-'２個別表'!$CA219-'２個別表'!$CB219-'２個別表'!$CC219-'２個別表'!$CD219,0),""),"")</f>
        <v/>
      </c>
      <c r="AO219" s="198">
        <f t="shared" ca="1" si="0"/>
        <v>0</v>
      </c>
      <c r="AP219" s="194">
        <f t="shared" ca="1" si="9"/>
        <v>0</v>
      </c>
      <c r="AQ219" s="194">
        <f t="shared" ca="1" si="10"/>
        <v>0</v>
      </c>
      <c r="AR219" s="189">
        <f ca="1">IF('２個別表'!$AA219=1,1,0)</f>
        <v>0</v>
      </c>
      <c r="AS219" s="180" t="str">
        <f t="shared" ca="1" si="11"/>
        <v/>
      </c>
      <c r="AT219" s="180" t="str">
        <f t="shared" ca="1" si="12"/>
        <v/>
      </c>
      <c r="AU219" s="208" t="str">
        <f ca="1">IF($AD219=1,IF($AQ219=1,ROUNDDOWN('２個別表'!$BV219-'２個別表'!$BX219-'２個別表'!$CA219-'２個別表'!$CB219-'２個別表'!$CC219-'２個別表'!$CD219,0),""),"")</f>
        <v/>
      </c>
      <c r="AV219" s="350">
        <f t="shared" ca="1" si="13"/>
        <v>0</v>
      </c>
      <c r="AW219" s="360" t="str">
        <f t="shared" ca="1" si="14"/>
        <v>-</v>
      </c>
      <c r="AX219" s="206">
        <f ca="1">IF($AD219=2,IF('２個別表'!$BQ219=1,1,0),0)</f>
        <v>0</v>
      </c>
      <c r="AY219" s="189" t="str">
        <f t="shared" ca="1" si="15"/>
        <v/>
      </c>
      <c r="AZ219" s="368" t="str">
        <f ca="1">IF(AND($AD219=2,$AX219=1),'２個別表'!$BV219-('２個別表'!$BX219+'２個別表'!$CA219+'２個別表'!$CB219+'２個別表'!$CC219+'２個別表'!$CD219),"")</f>
        <v/>
      </c>
      <c r="BA219" s="206">
        <f ca="1">IF($AD219=2,IF('２個別表'!$BQ219&lt;&gt;1,1,0),0)</f>
        <v>0</v>
      </c>
      <c r="BB219" s="363">
        <f t="shared" ca="1" si="16"/>
        <v>0</v>
      </c>
      <c r="BC219" s="183" t="str">
        <f ca="1">IF(AND($AD219=2,$BA219=1),'２個別表'!$BR219,"")</f>
        <v/>
      </c>
      <c r="BD219" s="183" t="str">
        <f t="shared" ca="1" si="17"/>
        <v/>
      </c>
      <c r="BE219" s="183" t="str">
        <f ca="1">IF(AND($AD219=2,$BA219=1),'２個別表'!$BU219-('２個別表'!$BX219+'２個別表'!$CA219+'２個別表'!$CB219+'２個別表'!$CC219+'２個別表'!$CD219),"")</f>
        <v/>
      </c>
      <c r="BF219" s="183" t="str">
        <f ca="1">IF(AND($AD219=2,$BA219=1),'２個別表'!$CA219+'２個別表'!$CB219,"")</f>
        <v/>
      </c>
      <c r="BG219" s="365" t="str">
        <f ca="1">IF($BB219=1,IF(SUM('２個別表'!$BW219,'２個別表'!$CD219*0.5)&lt;='２個別表'!$BV219*0.5,"〇","×"),"")</f>
        <v/>
      </c>
      <c r="BH219" s="364">
        <f t="shared" ca="1" si="18"/>
        <v>0</v>
      </c>
      <c r="BI219" s="207" t="str">
        <f ca="1">IF($AD219=2,IF($AX219=1,IF('２個別表'!$AM219=23,"〇","×"),IF(OR('２個別表'!$AM219&lt;19,'２個別表'!$AM219&gt;23),"",IF($BH219&lt;='２個別表'!$BR219,"〇","×"))),"-")</f>
        <v>-</v>
      </c>
      <c r="BJ219" s="373" t="str">
        <f t="shared" ca="1" si="19"/>
        <v>-</v>
      </c>
      <c r="BK219" s="206">
        <f t="shared" ca="1" si="20"/>
        <v>0</v>
      </c>
      <c r="BL219" s="207" t="str">
        <f ca="1">IF($AD219=3,IF(1&lt;='２個別表'!$F219,IF('２個別表'!$U219=1,"〇","×"),""),"")</f>
        <v/>
      </c>
      <c r="BM219" s="185" t="str">
        <f ca="1">IF(AD219=3,IF(AND(OR('２個別表'!BD219="附帯施設",AND(1&lt;='２個別表'!AM219,'２個別表'!AM219&lt;=3)),'２個別表'!BK219&lt;&gt;"",'２個別表'!BL219&lt;&gt;""),1,IF(AND(OR('２個別表'!BD219="附帯施設",AND(1&lt;='２個別表'!AM219,'２個別表'!AM219&lt;=3)),OR('２個別表'!BK219="",'２個別表'!BL219="")),"×",0)),"")</f>
        <v/>
      </c>
      <c r="BN219" s="207" t="str">
        <f ca="1">IF($AD219=3,IF('２個別表'!$BV219&gt;=500000,"〇","×"),"")</f>
        <v/>
      </c>
      <c r="BO219" s="180" t="str">
        <f ca="1">IF(AD219=3,'２個別表'!BW219,"")</f>
        <v/>
      </c>
      <c r="BP219" s="180" t="str">
        <f ca="1">IF(AD219=3,IF(COUNTIF('２個別表'!$X$11:'２個別表'!X219,'２個別表'!X219)=1,BO219,SUMIF('２個別表'!$X$11:$X$239,'２個別表'!X219,$BO$11:$BO$239)),"")</f>
        <v/>
      </c>
      <c r="BQ219" s="189" t="str">
        <f t="shared" ca="1" si="41"/>
        <v/>
      </c>
      <c r="BR219" s="183" t="str">
        <f t="shared" ca="1" si="22"/>
        <v/>
      </c>
      <c r="BS219" s="427" t="str">
        <f ca="1">IF($AD219=3,'２個別表'!$BV219-('２個別表'!$BX219+'２個別表'!$CA219+'２個別表'!$CB219+'２個別表'!$CC219+'２個別表'!$CD219),"")</f>
        <v/>
      </c>
      <c r="BT219" s="430">
        <f t="shared" ca="1" si="42"/>
        <v>0</v>
      </c>
      <c r="BU219" s="424" t="str">
        <f t="shared" ca="1" si="23"/>
        <v/>
      </c>
    </row>
    <row r="220" spans="2:73" x14ac:dyDescent="0.15">
      <c r="B220" s="198">
        <f>'２個別表'!O220</f>
        <v>0</v>
      </c>
      <c r="C220" s="183" t="str">
        <f>'２個別表'!$P220</f>
        <v>石川県</v>
      </c>
      <c r="D220" s="183" t="str">
        <f ca="1">'２個別表'!$Q220</f>
        <v/>
      </c>
      <c r="E220" s="183" t="str">
        <f ca="1">'２個別表'!$R220</f>
        <v/>
      </c>
      <c r="F220" s="207" t="str">
        <f ca="1">'２個別表'!$U220</f>
        <v/>
      </c>
      <c r="G220" s="207" t="str">
        <f ca="1">IF($F220=1,IF(SUM(#REF!)=0,"×","〇"),"")</f>
        <v/>
      </c>
      <c r="H220" s="207" t="str">
        <f ca="1">IF('２個別表'!$U220=1,IF('２個別表'!$Y220=1,"〇","×"),IF(AND(2&lt;='２個別表'!$Y220,'２個別表'!$Y220&lt;=5),"〇","×"))</f>
        <v>×</v>
      </c>
      <c r="I220" s="207" t="str">
        <f t="shared" ca="1" si="38"/>
        <v>×</v>
      </c>
      <c r="J220" s="183" t="str">
        <f ca="1">'２個別表'!$X220</f>
        <v/>
      </c>
      <c r="K220" s="183">
        <f ca="1">'２個別表'!$AI220</f>
        <v>0</v>
      </c>
      <c r="L220" s="183" t="str">
        <f ca="1">IF('２個別表'!$AJ220=1,1,"")</f>
        <v/>
      </c>
      <c r="M220" s="183" t="str">
        <f ca="1">IF('２個別表'!$AJ220="","",IF('２個別表'!$AJ220=1,IF(OR('２個別表'!$AK220=1,'２個別表'!$AL220=1),"〇","×")))</f>
        <v/>
      </c>
      <c r="N220" s="180" t="str">
        <f ca="1">'２個別表'!AR220</f>
        <v/>
      </c>
      <c r="O220" s="196" t="str">
        <f ca="1">IF(1&lt;='２個別表'!$F220,IF(AND(1&lt;='２個別表'!$AM220,'２個別表'!$AM220&lt;=3),1,0),"")</f>
        <v/>
      </c>
      <c r="P220" s="207">
        <f ca="1">IF($O220=1,IF(AND('２個別表'!$BD220&lt;&gt;"",AND('２個別表'!$BG220&lt;&gt;1,'２個別表'!$BH220)),0,1),0)</f>
        <v>0</v>
      </c>
      <c r="Q220" s="196">
        <f ca="1">IF('２個別表'!$BD220&lt;&gt;"",1,0)</f>
        <v>0</v>
      </c>
      <c r="R220" s="196" t="str">
        <f ca="1">IF($Q220=1,IF('２個別表'!$BG220=1,1,0),"")</f>
        <v/>
      </c>
      <c r="S220" s="196" t="str">
        <f ca="1">IF($R220=1,IF('２個別表'!$BH220&lt;&gt;"","〇","×"),"")</f>
        <v/>
      </c>
      <c r="T220" s="196" t="str">
        <f t="shared" ca="1" si="2"/>
        <v/>
      </c>
      <c r="U220" s="340">
        <f ca="1">IF('２個別表'!$BF220&gt;0,'２個別表'!$BF220,0)</f>
        <v>0</v>
      </c>
      <c r="V220" s="196">
        <f ca="1">IF('２個別表'!$BH220&lt;&gt;"",1,0)</f>
        <v>0</v>
      </c>
      <c r="W220" s="182">
        <f ca="1">IF(AND($Q220=1,$V220=1),'２個別表'!$CD220,0)</f>
        <v>0</v>
      </c>
      <c r="X220" s="195">
        <f t="shared" ca="1" si="39"/>
        <v>0</v>
      </c>
      <c r="Y220" s="196" t="str">
        <f ca="1">IF(1&lt;='２個別表'!$F220,'２個別表'!$BT220,"")</f>
        <v/>
      </c>
      <c r="Z220" s="196">
        <f ca="1">IF(1&lt;='２個別表'!$F220,'２個別表'!$CE220,0)</f>
        <v>0</v>
      </c>
      <c r="AA220" s="196">
        <f ca="1">IF(OR(0&lt;'２個別表'!$BX220,0&lt;SUM('２個別表'!$CA220:$CB220)),1,0)</f>
        <v>1</v>
      </c>
      <c r="AB220" s="183">
        <f ca="1">IF(1&lt;='２個別表'!$F220,'２個別表'!$BV220,0)</f>
        <v>0</v>
      </c>
      <c r="AC220" s="183" t="str">
        <f ca="1">IF('２個別表'!$BV220&gt;0,IF(AND('２個別表'!$BT220=1,'２個別表'!$CE220="控除不可"),'２個別表'!$BV220,IF(AND('２個別表'!$BT220=1,'２個別表'!$CE220="80%控除対象"),ROUNDUP('２個別表'!$BV220*102/110,0),IF(AND('２個別表'!$BT220=1,'２個別表'!$CE220="全額控除"),ROUNDUP('２個別表'!$BV220*100/110,0),IF(OR('２個別表'!$BT220=2,'２個別表'!$BT220=3),'２個別表'!$BV220,'２個別表'!$BV220)))),"")</f>
        <v/>
      </c>
      <c r="AD220" s="197" t="str">
        <f ca="1">IF('２個別表'!$U220=1,3,IF(AND('２個別表'!$U220=2,AND(19&lt;='２個別表'!$AM220,'２個別表'!$AM220&lt;=23)),2,IF(AND('２個別表'!$U220=2,OR(AND(1&lt;='２個別表'!$AM220,'２個別表'!$AM220&lt;=18),AND(24&lt;='２個別表'!$AM220,'２個別表'!$AM220&lt;=25))),1,"判定不能")))</f>
        <v>判定不能</v>
      </c>
      <c r="AE220" s="206">
        <f t="shared" ca="1" si="4"/>
        <v>0</v>
      </c>
      <c r="AF220" s="180" t="str">
        <f t="shared" ca="1" si="5"/>
        <v/>
      </c>
      <c r="AG220" s="183" t="str">
        <f ca="1">IF(AND($AD220=1,$U220&gt;0,$V220=1),ROUNDDOWN($AC220*1/2-'２個別表'!$CD220*1/2,0),"")</f>
        <v/>
      </c>
      <c r="AH220" s="183" t="str">
        <f t="shared" ca="1" si="40"/>
        <v/>
      </c>
      <c r="AI220" s="208" t="str">
        <f ca="1">IF(AND($AD220=1,$Q220=1),IF($AB220&gt;0,'２個別表'!$BV220-'２個別表'!$BX220-'２個別表'!$CD220-'２個別表'!$CA220-'２個別表'!$CB220-'２個別表'!$CC220,0),"")</f>
        <v/>
      </c>
      <c r="AJ220" s="198">
        <f t="shared" ca="1" si="7"/>
        <v>0</v>
      </c>
      <c r="AK220" s="194" t="str">
        <f ca="1">IF($AD220=1,IF('２個別表'!$AO220=1,1,IF('２個別表'!AO220="","",)),"")</f>
        <v/>
      </c>
      <c r="AL220" s="183" t="str">
        <f ca="1">IF($AJ220=1,IF($AK220=1,'２個別表'!BS220,""),"")</f>
        <v/>
      </c>
      <c r="AM220" s="180" t="str">
        <f t="shared" ca="1" si="8"/>
        <v/>
      </c>
      <c r="AN220" s="199" t="str">
        <f ca="1">IF($AJ220=1,IF($AK220=1,ROUNDDOWN('２個別表'!$BV220-'２個別表'!$BX220-'２個別表'!$CA220-'２個別表'!$CB220-'２個別表'!$CC220-'２個別表'!$CD220,0),""),"")</f>
        <v/>
      </c>
      <c r="AO220" s="198">
        <f t="shared" ca="1" si="0"/>
        <v>0</v>
      </c>
      <c r="AP220" s="194">
        <f t="shared" ca="1" si="9"/>
        <v>0</v>
      </c>
      <c r="AQ220" s="194">
        <f t="shared" ca="1" si="10"/>
        <v>0</v>
      </c>
      <c r="AR220" s="189">
        <f ca="1">IF('２個別表'!$AA220=1,1,0)</f>
        <v>0</v>
      </c>
      <c r="AS220" s="180" t="str">
        <f t="shared" ca="1" si="11"/>
        <v/>
      </c>
      <c r="AT220" s="180" t="str">
        <f t="shared" ca="1" si="12"/>
        <v/>
      </c>
      <c r="AU220" s="208" t="str">
        <f ca="1">IF($AD220=1,IF($AQ220=1,ROUNDDOWN('２個別表'!$BV220-'２個別表'!$BX220-'２個別表'!$CA220-'２個別表'!$CB220-'２個別表'!$CC220-'２個別表'!$CD220,0),""),"")</f>
        <v/>
      </c>
      <c r="AV220" s="350">
        <f t="shared" ca="1" si="13"/>
        <v>0</v>
      </c>
      <c r="AW220" s="360" t="str">
        <f t="shared" ca="1" si="14"/>
        <v>-</v>
      </c>
      <c r="AX220" s="206">
        <f ca="1">IF($AD220=2,IF('２個別表'!$BQ220=1,1,0),0)</f>
        <v>0</v>
      </c>
      <c r="AY220" s="189" t="str">
        <f t="shared" ca="1" si="15"/>
        <v/>
      </c>
      <c r="AZ220" s="368" t="str">
        <f ca="1">IF(AND($AD220=2,$AX220=1),'２個別表'!$BV220-('２個別表'!$BX220+'２個別表'!$CA220+'２個別表'!$CB220+'２個別表'!$CC220+'２個別表'!$CD220),"")</f>
        <v/>
      </c>
      <c r="BA220" s="206">
        <f ca="1">IF($AD220=2,IF('２個別表'!$BQ220&lt;&gt;1,1,0),0)</f>
        <v>0</v>
      </c>
      <c r="BB220" s="363">
        <f t="shared" ca="1" si="16"/>
        <v>0</v>
      </c>
      <c r="BC220" s="183" t="str">
        <f ca="1">IF(AND($AD220=2,$BA220=1),'２個別表'!$BR220,"")</f>
        <v/>
      </c>
      <c r="BD220" s="183" t="str">
        <f t="shared" ca="1" si="17"/>
        <v/>
      </c>
      <c r="BE220" s="183" t="str">
        <f ca="1">IF(AND($AD220=2,$BA220=1),'２個別表'!$BU220-('２個別表'!$BX220+'２個別表'!$CA220+'２個別表'!$CB220+'２個別表'!$CC220+'２個別表'!$CD220),"")</f>
        <v/>
      </c>
      <c r="BF220" s="183" t="str">
        <f ca="1">IF(AND($AD220=2,$BA220=1),'２個別表'!$CA220+'２個別表'!$CB220,"")</f>
        <v/>
      </c>
      <c r="BG220" s="365" t="str">
        <f ca="1">IF($BB220=1,IF(SUM('２個別表'!$BW220,'２個別表'!$CD220*0.5)&lt;='２個別表'!$BV220*0.5,"〇","×"),"")</f>
        <v/>
      </c>
      <c r="BH220" s="364">
        <f t="shared" ca="1" si="18"/>
        <v>0</v>
      </c>
      <c r="BI220" s="207" t="str">
        <f ca="1">IF($AD220=2,IF($AX220=1,IF('２個別表'!$AM220=23,"〇","×"),IF(OR('２個別表'!$AM220&lt;19,'２個別表'!$AM220&gt;23),"",IF($BH220&lt;='２個別表'!$BR220,"〇","×"))),"-")</f>
        <v>-</v>
      </c>
      <c r="BJ220" s="373" t="str">
        <f t="shared" ca="1" si="19"/>
        <v>-</v>
      </c>
      <c r="BK220" s="206">
        <f t="shared" ca="1" si="20"/>
        <v>0</v>
      </c>
      <c r="BL220" s="207" t="str">
        <f ca="1">IF($AD220=3,IF(1&lt;='２個別表'!$F220,IF('２個別表'!$U220=1,"〇","×"),""),"")</f>
        <v/>
      </c>
      <c r="BM220" s="185" t="str">
        <f ca="1">IF(AD220=3,IF(AND(OR('２個別表'!BD220="附帯施設",AND(1&lt;='２個別表'!AM220,'２個別表'!AM220&lt;=3)),'２個別表'!BK220&lt;&gt;"",'２個別表'!BL220&lt;&gt;""),1,IF(AND(OR('２個別表'!BD220="附帯施設",AND(1&lt;='２個別表'!AM220,'２個別表'!AM220&lt;=3)),OR('２個別表'!BK220="",'２個別表'!BL220="")),"×",0)),"")</f>
        <v/>
      </c>
      <c r="BN220" s="207" t="str">
        <f ca="1">IF($AD220=3,IF('２個別表'!$BV220&gt;=500000,"〇","×"),"")</f>
        <v/>
      </c>
      <c r="BO220" s="180" t="str">
        <f ca="1">IF(AD220=3,'２個別表'!BW220,"")</f>
        <v/>
      </c>
      <c r="BP220" s="180" t="str">
        <f ca="1">IF(AD220=3,IF(COUNTIF('２個別表'!$X$11:'２個別表'!X220,'２個別表'!X220)=1,BO220,SUMIF('２個別表'!$X$11:$X$239,'２個別表'!X220,$BO$11:$BO$239)),"")</f>
        <v/>
      </c>
      <c r="BQ220" s="189" t="str">
        <f t="shared" ca="1" si="41"/>
        <v/>
      </c>
      <c r="BR220" s="183" t="str">
        <f t="shared" ca="1" si="22"/>
        <v/>
      </c>
      <c r="BS220" s="427" t="str">
        <f ca="1">IF($AD220=3,'２個別表'!$BV220-('２個別表'!$BX220+'２個別表'!$CA220+'２個別表'!$CB220+'２個別表'!$CC220+'２個別表'!$CD220),"")</f>
        <v/>
      </c>
      <c r="BT220" s="430">
        <f t="shared" ca="1" si="42"/>
        <v>0</v>
      </c>
      <c r="BU220" s="424" t="str">
        <f t="shared" ca="1" si="23"/>
        <v/>
      </c>
    </row>
    <row r="221" spans="2:73" x14ac:dyDescent="0.15">
      <c r="B221" s="198">
        <f>'２個別表'!O221</f>
        <v>0</v>
      </c>
      <c r="C221" s="183" t="str">
        <f>'２個別表'!$P221</f>
        <v>石川県</v>
      </c>
      <c r="D221" s="183" t="str">
        <f ca="1">'２個別表'!$Q221</f>
        <v/>
      </c>
      <c r="E221" s="183" t="str">
        <f ca="1">'２個別表'!$R221</f>
        <v/>
      </c>
      <c r="F221" s="207" t="str">
        <f ca="1">'２個別表'!$U221</f>
        <v/>
      </c>
      <c r="G221" s="207" t="str">
        <f ca="1">IF($F221=1,IF(SUM(#REF!)=0,"×","〇"),"")</f>
        <v/>
      </c>
      <c r="H221" s="207" t="str">
        <f ca="1">IF('２個別表'!$U221=1,IF('２個別表'!$Y221=1,"〇","×"),IF(AND(2&lt;='２個別表'!$Y221,'２個別表'!$Y221&lt;=5),"〇","×"))</f>
        <v>×</v>
      </c>
      <c r="I221" s="207" t="str">
        <f t="shared" ca="1" si="38"/>
        <v>×</v>
      </c>
      <c r="J221" s="183" t="str">
        <f ca="1">'２個別表'!$X221</f>
        <v/>
      </c>
      <c r="K221" s="183">
        <f ca="1">'２個別表'!$AI221</f>
        <v>0</v>
      </c>
      <c r="L221" s="183" t="str">
        <f ca="1">IF('２個別表'!$AJ221=1,1,"")</f>
        <v/>
      </c>
      <c r="M221" s="183" t="str">
        <f ca="1">IF('２個別表'!$AJ221="","",IF('２個別表'!$AJ221=1,IF(OR('２個別表'!$AK221=1,'２個別表'!$AL221=1),"〇","×")))</f>
        <v/>
      </c>
      <c r="N221" s="180" t="str">
        <f ca="1">'２個別表'!AR221</f>
        <v/>
      </c>
      <c r="O221" s="196" t="str">
        <f ca="1">IF(1&lt;='２個別表'!$F221,IF(AND(1&lt;='２個別表'!$AM221,'２個別表'!$AM221&lt;=3),1,0),"")</f>
        <v/>
      </c>
      <c r="P221" s="207">
        <f ca="1">IF($O221=1,IF(AND('２個別表'!$BD221&lt;&gt;"",AND('２個別表'!$BG221&lt;&gt;1,'２個別表'!$BH221)),0,1),0)</f>
        <v>0</v>
      </c>
      <c r="Q221" s="196">
        <f ca="1">IF('２個別表'!$BD221&lt;&gt;"",1,0)</f>
        <v>0</v>
      </c>
      <c r="R221" s="196" t="str">
        <f ca="1">IF($Q221=1,IF('２個別表'!$BG221=1,1,0),"")</f>
        <v/>
      </c>
      <c r="S221" s="196" t="str">
        <f ca="1">IF($R221=1,IF('２個別表'!$BH221&lt;&gt;"","〇","×"),"")</f>
        <v/>
      </c>
      <c r="T221" s="196" t="str">
        <f t="shared" ca="1" si="2"/>
        <v/>
      </c>
      <c r="U221" s="340">
        <f ca="1">IF('２個別表'!$BF221&gt;0,'２個別表'!$BF221,0)</f>
        <v>0</v>
      </c>
      <c r="V221" s="196">
        <f ca="1">IF('２個別表'!$BH221&lt;&gt;"",1,0)</f>
        <v>0</v>
      </c>
      <c r="W221" s="182">
        <f ca="1">IF(AND($Q221=1,$V221=1),'２個別表'!$CD221,0)</f>
        <v>0</v>
      </c>
      <c r="X221" s="195">
        <f t="shared" ca="1" si="39"/>
        <v>0</v>
      </c>
      <c r="Y221" s="196" t="str">
        <f ca="1">IF(1&lt;='２個別表'!$F221,'２個別表'!$BT221,"")</f>
        <v/>
      </c>
      <c r="Z221" s="196">
        <f ca="1">IF(1&lt;='２個別表'!$F221,'２個別表'!$CE221,0)</f>
        <v>0</v>
      </c>
      <c r="AA221" s="196">
        <f ca="1">IF(OR(0&lt;'２個別表'!$BX221,0&lt;SUM('２個別表'!$CA221:$CB221)),1,0)</f>
        <v>1</v>
      </c>
      <c r="AB221" s="183">
        <f ca="1">IF(1&lt;='２個別表'!$F221,'２個別表'!$BV221,0)</f>
        <v>0</v>
      </c>
      <c r="AC221" s="183" t="str">
        <f ca="1">IF('２個別表'!$BV221&gt;0,IF(AND('２個別表'!$BT221=1,'２個別表'!$CE221="控除不可"),'２個別表'!$BV221,IF(AND('２個別表'!$BT221=1,'２個別表'!$CE221="80%控除対象"),ROUNDUP('２個別表'!$BV221*102/110,0),IF(AND('２個別表'!$BT221=1,'２個別表'!$CE221="全額控除"),ROUNDUP('２個別表'!$BV221*100/110,0),IF(OR('２個別表'!$BT221=2,'２個別表'!$BT221=3),'２個別表'!$BV221,'２個別表'!$BV221)))),"")</f>
        <v/>
      </c>
      <c r="AD221" s="197" t="str">
        <f ca="1">IF('２個別表'!$U221=1,3,IF(AND('２個別表'!$U221=2,AND(19&lt;='２個別表'!$AM221,'２個別表'!$AM221&lt;=23)),2,IF(AND('２個別表'!$U221=2,OR(AND(1&lt;='２個別表'!$AM221,'２個別表'!$AM221&lt;=18),AND(24&lt;='２個別表'!$AM221,'２個別表'!$AM221&lt;=25))),1,"判定不能")))</f>
        <v>判定不能</v>
      </c>
      <c r="AE221" s="206">
        <f t="shared" ca="1" si="4"/>
        <v>0</v>
      </c>
      <c r="AF221" s="180" t="str">
        <f t="shared" ca="1" si="5"/>
        <v/>
      </c>
      <c r="AG221" s="183" t="str">
        <f ca="1">IF(AND($AD221=1,$U221&gt;0,$V221=1),ROUNDDOWN($AC221*1/2-'２個別表'!$CD221*1/2,0),"")</f>
        <v/>
      </c>
      <c r="AH221" s="183" t="str">
        <f t="shared" ca="1" si="40"/>
        <v/>
      </c>
      <c r="AI221" s="208" t="str">
        <f ca="1">IF(AND($AD221=1,$Q221=1),IF($AB221&gt;0,'２個別表'!$BV221-'２個別表'!$BX221-'２個別表'!$CD221-'２個別表'!$CA221-'２個別表'!$CB221-'２個別表'!$CC221,0),"")</f>
        <v/>
      </c>
      <c r="AJ221" s="198">
        <f t="shared" ca="1" si="7"/>
        <v>0</v>
      </c>
      <c r="AK221" s="194" t="str">
        <f ca="1">IF($AD221=1,IF('２個別表'!$AO221=1,1,IF('２個別表'!AO221="","",)),"")</f>
        <v/>
      </c>
      <c r="AL221" s="183" t="str">
        <f ca="1">IF($AJ221=1,IF($AK221=1,'２個別表'!BS221,""),"")</f>
        <v/>
      </c>
      <c r="AM221" s="180" t="str">
        <f t="shared" ca="1" si="8"/>
        <v/>
      </c>
      <c r="AN221" s="199" t="str">
        <f ca="1">IF($AJ221=1,IF($AK221=1,ROUNDDOWN('２個別表'!$BV221-'２個別表'!$BX221-'２個別表'!$CA221-'２個別表'!$CB221-'２個別表'!$CC221-'２個別表'!$CD221,0),""),"")</f>
        <v/>
      </c>
      <c r="AO221" s="198">
        <f t="shared" ca="1" si="0"/>
        <v>0</v>
      </c>
      <c r="AP221" s="194">
        <f t="shared" ca="1" si="9"/>
        <v>0</v>
      </c>
      <c r="AQ221" s="194">
        <f t="shared" ca="1" si="10"/>
        <v>0</v>
      </c>
      <c r="AR221" s="189">
        <f ca="1">IF('２個別表'!$AA221=1,1,0)</f>
        <v>0</v>
      </c>
      <c r="AS221" s="180" t="str">
        <f t="shared" ca="1" si="11"/>
        <v/>
      </c>
      <c r="AT221" s="180" t="str">
        <f t="shared" ca="1" si="12"/>
        <v/>
      </c>
      <c r="AU221" s="208" t="str">
        <f ca="1">IF($AD221=1,IF($AQ221=1,ROUNDDOWN('２個別表'!$BV221-'２個別表'!$BX221-'２個別表'!$CA221-'２個別表'!$CB221-'２個別表'!$CC221-'２個別表'!$CD221,0),""),"")</f>
        <v/>
      </c>
      <c r="AV221" s="350">
        <f t="shared" ca="1" si="13"/>
        <v>0</v>
      </c>
      <c r="AW221" s="360" t="str">
        <f t="shared" ca="1" si="14"/>
        <v>-</v>
      </c>
      <c r="AX221" s="206">
        <f ca="1">IF($AD221=2,IF('２個別表'!$BQ221=1,1,0),0)</f>
        <v>0</v>
      </c>
      <c r="AY221" s="189" t="str">
        <f t="shared" ca="1" si="15"/>
        <v/>
      </c>
      <c r="AZ221" s="368" t="str">
        <f ca="1">IF(AND($AD221=2,$AX221=1),'２個別表'!$BV221-('２個別表'!$BX221+'２個別表'!$CA221+'２個別表'!$CB221+'２個別表'!$CC221+'２個別表'!$CD221),"")</f>
        <v/>
      </c>
      <c r="BA221" s="206">
        <f ca="1">IF($AD221=2,IF('２個別表'!$BQ221&lt;&gt;1,1,0),0)</f>
        <v>0</v>
      </c>
      <c r="BB221" s="363">
        <f t="shared" ca="1" si="16"/>
        <v>0</v>
      </c>
      <c r="BC221" s="183" t="str">
        <f ca="1">IF(AND($AD221=2,$BA221=1),'２個別表'!$BR221,"")</f>
        <v/>
      </c>
      <c r="BD221" s="183" t="str">
        <f t="shared" ca="1" si="17"/>
        <v/>
      </c>
      <c r="BE221" s="183" t="str">
        <f ca="1">IF(AND($AD221=2,$BA221=1),'２個別表'!$BU221-('２個別表'!$BX221+'２個別表'!$CA221+'２個別表'!$CB221+'２個別表'!$CC221+'２個別表'!$CD221),"")</f>
        <v/>
      </c>
      <c r="BF221" s="183" t="str">
        <f ca="1">IF(AND($AD221=2,$BA221=1),'２個別表'!$CA221+'２個別表'!$CB221,"")</f>
        <v/>
      </c>
      <c r="BG221" s="365" t="str">
        <f ca="1">IF($BB221=1,IF(SUM('２個別表'!$BW221,'２個別表'!$CD221*0.5)&lt;='２個別表'!$BV221*0.5,"〇","×"),"")</f>
        <v/>
      </c>
      <c r="BH221" s="364">
        <f t="shared" ca="1" si="18"/>
        <v>0</v>
      </c>
      <c r="BI221" s="207" t="str">
        <f ca="1">IF($AD221=2,IF($AX221=1,IF('２個別表'!$AM221=23,"〇","×"),IF(OR('２個別表'!$AM221&lt;19,'２個別表'!$AM221&gt;23),"",IF($BH221&lt;='２個別表'!$BR221,"〇","×"))),"-")</f>
        <v>-</v>
      </c>
      <c r="BJ221" s="373" t="str">
        <f t="shared" ca="1" si="19"/>
        <v>-</v>
      </c>
      <c r="BK221" s="206">
        <f t="shared" ca="1" si="20"/>
        <v>0</v>
      </c>
      <c r="BL221" s="207" t="str">
        <f ca="1">IF($AD221=3,IF(1&lt;='２個別表'!$F221,IF('２個別表'!$U221=1,"〇","×"),""),"")</f>
        <v/>
      </c>
      <c r="BM221" s="185" t="str">
        <f ca="1">IF(AD221=3,IF(AND(OR('２個別表'!BD221="附帯施設",AND(1&lt;='２個別表'!AM221,'２個別表'!AM221&lt;=3)),'２個別表'!BK221&lt;&gt;"",'２個別表'!BL221&lt;&gt;""),1,IF(AND(OR('２個別表'!BD221="附帯施設",AND(1&lt;='２個別表'!AM221,'２個別表'!AM221&lt;=3)),OR('２個別表'!BK221="",'２個別表'!BL221="")),"×",0)),"")</f>
        <v/>
      </c>
      <c r="BN221" s="207" t="str">
        <f ca="1">IF($AD221=3,IF('２個別表'!$BV221&gt;=500000,"〇","×"),"")</f>
        <v/>
      </c>
      <c r="BO221" s="180" t="str">
        <f ca="1">IF(AD221=3,'２個別表'!BW221,"")</f>
        <v/>
      </c>
      <c r="BP221" s="180" t="str">
        <f ca="1">IF(AD221=3,IF(COUNTIF('２個別表'!$X$11:'２個別表'!X221,'２個別表'!X221)=1,BO221,SUMIF('２個別表'!$X$11:$X$239,'２個別表'!X221,$BO$11:$BO$239)),"")</f>
        <v/>
      </c>
      <c r="BQ221" s="189" t="str">
        <f t="shared" ca="1" si="41"/>
        <v/>
      </c>
      <c r="BR221" s="183" t="str">
        <f t="shared" ca="1" si="22"/>
        <v/>
      </c>
      <c r="BS221" s="427" t="str">
        <f ca="1">IF($AD221=3,'２個別表'!$BV221-('２個別表'!$BX221+'２個別表'!$CA221+'２個別表'!$CB221+'２個別表'!$CC221+'２個別表'!$CD221),"")</f>
        <v/>
      </c>
      <c r="BT221" s="430">
        <f t="shared" ca="1" si="42"/>
        <v>0</v>
      </c>
      <c r="BU221" s="424" t="str">
        <f t="shared" ca="1" si="23"/>
        <v/>
      </c>
    </row>
    <row r="222" spans="2:73" x14ac:dyDescent="0.15">
      <c r="B222" s="198">
        <f>'２個別表'!O222</f>
        <v>0</v>
      </c>
      <c r="C222" s="183" t="str">
        <f>'２個別表'!$P222</f>
        <v>石川県</v>
      </c>
      <c r="D222" s="183" t="str">
        <f ca="1">'２個別表'!$Q222</f>
        <v/>
      </c>
      <c r="E222" s="183" t="str">
        <f ca="1">'２個別表'!$R222</f>
        <v/>
      </c>
      <c r="F222" s="207" t="str">
        <f ca="1">'２個別表'!$U222</f>
        <v/>
      </c>
      <c r="G222" s="207" t="str">
        <f ca="1">IF($F222=1,IF(SUM(#REF!)=0,"×","〇"),"")</f>
        <v/>
      </c>
      <c r="H222" s="207" t="str">
        <f ca="1">IF('２個別表'!$U222=1,IF('２個別表'!$Y222=1,"〇","×"),IF(AND(2&lt;='２個別表'!$Y222,'２個別表'!$Y222&lt;=5),"〇","×"))</f>
        <v>×</v>
      </c>
      <c r="I222" s="207" t="str">
        <f t="shared" ca="1" si="38"/>
        <v>×</v>
      </c>
      <c r="J222" s="183" t="str">
        <f ca="1">'２個別表'!$X222</f>
        <v/>
      </c>
      <c r="K222" s="183">
        <f ca="1">'２個別表'!$AI222</f>
        <v>0</v>
      </c>
      <c r="L222" s="183" t="str">
        <f ca="1">IF('２個別表'!$AJ222=1,1,"")</f>
        <v/>
      </c>
      <c r="M222" s="183" t="str">
        <f ca="1">IF('２個別表'!$AJ222="","",IF('２個別表'!$AJ222=1,IF(OR('２個別表'!$AK222=1,'２個別表'!$AL222=1),"〇","×")))</f>
        <v/>
      </c>
      <c r="N222" s="180" t="str">
        <f ca="1">'２個別表'!AR222</f>
        <v/>
      </c>
      <c r="O222" s="196" t="str">
        <f ca="1">IF(1&lt;='２個別表'!$F222,IF(AND(1&lt;='２個別表'!$AM222,'２個別表'!$AM222&lt;=3),1,0),"")</f>
        <v/>
      </c>
      <c r="P222" s="207">
        <f ca="1">IF($O222=1,IF(AND('２個別表'!$BD222&lt;&gt;"",AND('２個別表'!$BG222&lt;&gt;1,'２個別表'!$BH222)),0,1),0)</f>
        <v>0</v>
      </c>
      <c r="Q222" s="196">
        <f ca="1">IF('２個別表'!$BD222&lt;&gt;"",1,0)</f>
        <v>0</v>
      </c>
      <c r="R222" s="196" t="str">
        <f ca="1">IF($Q222=1,IF('２個別表'!$BG222=1,1,0),"")</f>
        <v/>
      </c>
      <c r="S222" s="196" t="str">
        <f ca="1">IF($R222=1,IF('２個別表'!$BH222&lt;&gt;"","〇","×"),"")</f>
        <v/>
      </c>
      <c r="T222" s="196" t="str">
        <f t="shared" ca="1" si="2"/>
        <v/>
      </c>
      <c r="U222" s="340">
        <f ca="1">IF('２個別表'!$BF222&gt;0,'２個別表'!$BF222,0)</f>
        <v>0</v>
      </c>
      <c r="V222" s="196">
        <f ca="1">IF('２個別表'!$BH222&lt;&gt;"",1,0)</f>
        <v>0</v>
      </c>
      <c r="W222" s="182">
        <f ca="1">IF(AND($Q222=1,$V222=1),'２個別表'!$CD222,0)</f>
        <v>0</v>
      </c>
      <c r="X222" s="195">
        <f t="shared" ca="1" si="39"/>
        <v>0</v>
      </c>
      <c r="Y222" s="196" t="str">
        <f ca="1">IF(1&lt;='２個別表'!$F222,'２個別表'!$BT222,"")</f>
        <v/>
      </c>
      <c r="Z222" s="196">
        <f ca="1">IF(1&lt;='２個別表'!$F222,'２個別表'!$CE222,0)</f>
        <v>0</v>
      </c>
      <c r="AA222" s="196">
        <f ca="1">IF(OR(0&lt;'２個別表'!$BX222,0&lt;SUM('２個別表'!$CA222:$CB222)),1,0)</f>
        <v>1</v>
      </c>
      <c r="AB222" s="183">
        <f ca="1">IF(1&lt;='２個別表'!$F222,'２個別表'!$BV222,0)</f>
        <v>0</v>
      </c>
      <c r="AC222" s="183" t="str">
        <f ca="1">IF('２個別表'!$BV222&gt;0,IF(AND('２個別表'!$BT222=1,'２個別表'!$CE222="控除不可"),'２個別表'!$BV222,IF(AND('２個別表'!$BT222=1,'２個別表'!$CE222="80%控除対象"),ROUNDUP('２個別表'!$BV222*102/110,0),IF(AND('２個別表'!$BT222=1,'２個別表'!$CE222="全額控除"),ROUNDUP('２個別表'!$BV222*100/110,0),IF(OR('２個別表'!$BT222=2,'２個別表'!$BT222=3),'２個別表'!$BV222,'２個別表'!$BV222)))),"")</f>
        <v/>
      </c>
      <c r="AD222" s="197" t="str">
        <f ca="1">IF('２個別表'!$U222=1,3,IF(AND('２個別表'!$U222=2,AND(19&lt;='２個別表'!$AM222,'２個別表'!$AM222&lt;=23)),2,IF(AND('２個別表'!$U222=2,OR(AND(1&lt;='２個別表'!$AM222,'２個別表'!$AM222&lt;=18),AND(24&lt;='２個別表'!$AM222,'２個別表'!$AM222&lt;=25))),1,"判定不能")))</f>
        <v>判定不能</v>
      </c>
      <c r="AE222" s="206">
        <f t="shared" ca="1" si="4"/>
        <v>0</v>
      </c>
      <c r="AF222" s="180" t="str">
        <f t="shared" ca="1" si="5"/>
        <v/>
      </c>
      <c r="AG222" s="183" t="str">
        <f ca="1">IF(AND($AD222=1,$U222&gt;0,$V222=1),ROUNDDOWN($AC222*1/2-'２個別表'!$CD222*1/2,0),"")</f>
        <v/>
      </c>
      <c r="AH222" s="183" t="str">
        <f t="shared" ca="1" si="40"/>
        <v/>
      </c>
      <c r="AI222" s="208" t="str">
        <f ca="1">IF(AND($AD222=1,$Q222=1),IF($AB222&gt;0,'２個別表'!$BV222-'２個別表'!$BX222-'２個別表'!$CD222-'２個別表'!$CA222-'２個別表'!$CB222-'２個別表'!$CC222,0),"")</f>
        <v/>
      </c>
      <c r="AJ222" s="198">
        <f t="shared" ca="1" si="7"/>
        <v>0</v>
      </c>
      <c r="AK222" s="194" t="str">
        <f ca="1">IF($AD222=1,IF('２個別表'!$AO222=1,1,IF('２個別表'!AO222="","",)),"")</f>
        <v/>
      </c>
      <c r="AL222" s="183" t="str">
        <f ca="1">IF($AJ222=1,IF($AK222=1,'２個別表'!BS222,""),"")</f>
        <v/>
      </c>
      <c r="AM222" s="180" t="str">
        <f t="shared" ca="1" si="8"/>
        <v/>
      </c>
      <c r="AN222" s="199" t="str">
        <f ca="1">IF($AJ222=1,IF($AK222=1,ROUNDDOWN('２個別表'!$BV222-'２個別表'!$BX222-'２個別表'!$CA222-'２個別表'!$CB222-'２個別表'!$CC222-'２個別表'!$CD222,0),""),"")</f>
        <v/>
      </c>
      <c r="AO222" s="198">
        <f t="shared" ca="1" si="0"/>
        <v>0</v>
      </c>
      <c r="AP222" s="194">
        <f t="shared" ca="1" si="9"/>
        <v>0</v>
      </c>
      <c r="AQ222" s="194">
        <f t="shared" ca="1" si="10"/>
        <v>0</v>
      </c>
      <c r="AR222" s="189">
        <f ca="1">IF('２個別表'!$AA222=1,1,0)</f>
        <v>0</v>
      </c>
      <c r="AS222" s="180" t="str">
        <f t="shared" ca="1" si="11"/>
        <v/>
      </c>
      <c r="AT222" s="180" t="str">
        <f t="shared" ca="1" si="12"/>
        <v/>
      </c>
      <c r="AU222" s="208" t="str">
        <f ca="1">IF($AD222=1,IF($AQ222=1,ROUNDDOWN('２個別表'!$BV222-'２個別表'!$BX222-'２個別表'!$CA222-'２個別表'!$CB222-'２個別表'!$CC222-'２個別表'!$CD222,0),""),"")</f>
        <v/>
      </c>
      <c r="AV222" s="350">
        <f t="shared" ca="1" si="13"/>
        <v>0</v>
      </c>
      <c r="AW222" s="360" t="str">
        <f t="shared" ca="1" si="14"/>
        <v>-</v>
      </c>
      <c r="AX222" s="206">
        <f ca="1">IF($AD222=2,IF('２個別表'!$BQ222=1,1,0),0)</f>
        <v>0</v>
      </c>
      <c r="AY222" s="189" t="str">
        <f t="shared" ca="1" si="15"/>
        <v/>
      </c>
      <c r="AZ222" s="368" t="str">
        <f ca="1">IF(AND($AD222=2,$AX222=1),'２個別表'!$BV222-('２個別表'!$BX222+'２個別表'!$CA222+'２個別表'!$CB222+'２個別表'!$CC222+'２個別表'!$CD222),"")</f>
        <v/>
      </c>
      <c r="BA222" s="206">
        <f ca="1">IF($AD222=2,IF('２個別表'!$BQ222&lt;&gt;1,1,0),0)</f>
        <v>0</v>
      </c>
      <c r="BB222" s="363">
        <f t="shared" ca="1" si="16"/>
        <v>0</v>
      </c>
      <c r="BC222" s="183" t="str">
        <f ca="1">IF(AND($AD222=2,$BA222=1),'２個別表'!$BR222,"")</f>
        <v/>
      </c>
      <c r="BD222" s="183" t="str">
        <f t="shared" ca="1" si="17"/>
        <v/>
      </c>
      <c r="BE222" s="183" t="str">
        <f ca="1">IF(AND($AD222=2,$BA222=1),'２個別表'!$BU222-('２個別表'!$BX222+'２個別表'!$CA222+'２個別表'!$CB222+'２個別表'!$CC222+'２個別表'!$CD222),"")</f>
        <v/>
      </c>
      <c r="BF222" s="183" t="str">
        <f ca="1">IF(AND($AD222=2,$BA222=1),'２個別表'!$CA222+'２個別表'!$CB222,"")</f>
        <v/>
      </c>
      <c r="BG222" s="365" t="str">
        <f ca="1">IF($BB222=1,IF(SUM('２個別表'!$BW222,'２個別表'!$CD222*0.5)&lt;='２個別表'!$BV222*0.5,"〇","×"),"")</f>
        <v/>
      </c>
      <c r="BH222" s="364">
        <f t="shared" ca="1" si="18"/>
        <v>0</v>
      </c>
      <c r="BI222" s="207" t="str">
        <f ca="1">IF($AD222=2,IF($AX222=1,IF('２個別表'!$AM222=23,"〇","×"),IF(OR('２個別表'!$AM222&lt;19,'２個別表'!$AM222&gt;23),"",IF($BH222&lt;='２個別表'!$BR222,"〇","×"))),"-")</f>
        <v>-</v>
      </c>
      <c r="BJ222" s="373" t="str">
        <f t="shared" ca="1" si="19"/>
        <v>-</v>
      </c>
      <c r="BK222" s="206">
        <f t="shared" ca="1" si="20"/>
        <v>0</v>
      </c>
      <c r="BL222" s="207" t="str">
        <f ca="1">IF($AD222=3,IF(1&lt;='２個別表'!$F222,IF('２個別表'!$U222=1,"〇","×"),""),"")</f>
        <v/>
      </c>
      <c r="BM222" s="185" t="str">
        <f ca="1">IF(AD222=3,IF(AND(OR('２個別表'!BD222="附帯施設",AND(1&lt;='２個別表'!AM222,'２個別表'!AM222&lt;=3)),'２個別表'!BK222&lt;&gt;"",'２個別表'!BL222&lt;&gt;""),1,IF(AND(OR('２個別表'!BD222="附帯施設",AND(1&lt;='２個別表'!AM222,'２個別表'!AM222&lt;=3)),OR('２個別表'!BK222="",'２個別表'!BL222="")),"×",0)),"")</f>
        <v/>
      </c>
      <c r="BN222" s="207" t="str">
        <f ca="1">IF($AD222=3,IF('２個別表'!$BV222&gt;=500000,"〇","×"),"")</f>
        <v/>
      </c>
      <c r="BO222" s="180" t="str">
        <f ca="1">IF(AD222=3,'２個別表'!BW222,"")</f>
        <v/>
      </c>
      <c r="BP222" s="180" t="str">
        <f ca="1">IF(AD222=3,IF(COUNTIF('２個別表'!$X$11:'２個別表'!X222,'２個別表'!X222)=1,BO222,SUMIF('２個別表'!$X$11:$X$239,'２個別表'!X222,$BO$11:$BO$239)),"")</f>
        <v/>
      </c>
      <c r="BQ222" s="189" t="str">
        <f t="shared" ca="1" si="41"/>
        <v/>
      </c>
      <c r="BR222" s="183" t="str">
        <f t="shared" ca="1" si="22"/>
        <v/>
      </c>
      <c r="BS222" s="427" t="str">
        <f ca="1">IF($AD222=3,'２個別表'!$BV222-('２個別表'!$BX222+'２個別表'!$CA222+'２個別表'!$CB222+'２個別表'!$CC222+'２個別表'!$CD222),"")</f>
        <v/>
      </c>
      <c r="BT222" s="430">
        <f t="shared" ca="1" si="42"/>
        <v>0</v>
      </c>
      <c r="BU222" s="424" t="str">
        <f t="shared" ca="1" si="23"/>
        <v/>
      </c>
    </row>
    <row r="223" spans="2:73" x14ac:dyDescent="0.15">
      <c r="B223" s="198">
        <f>'２個別表'!O223</f>
        <v>0</v>
      </c>
      <c r="C223" s="183" t="str">
        <f>'２個別表'!$P223</f>
        <v>石川県</v>
      </c>
      <c r="D223" s="183" t="str">
        <f ca="1">'２個別表'!$Q223</f>
        <v/>
      </c>
      <c r="E223" s="183" t="str">
        <f ca="1">'２個別表'!$R223</f>
        <v/>
      </c>
      <c r="F223" s="207" t="str">
        <f ca="1">'２個別表'!$U223</f>
        <v/>
      </c>
      <c r="G223" s="207" t="str">
        <f ca="1">IF($F223=1,IF(SUM(#REF!)=0,"×","〇"),"")</f>
        <v/>
      </c>
      <c r="H223" s="207" t="str">
        <f ca="1">IF('２個別表'!$U223=1,IF('２個別表'!$Y223=1,"〇","×"),IF(AND(2&lt;='２個別表'!$Y223,'２個別表'!$Y223&lt;=5),"〇","×"))</f>
        <v>×</v>
      </c>
      <c r="I223" s="207" t="str">
        <f t="shared" ca="1" si="38"/>
        <v>×</v>
      </c>
      <c r="J223" s="183" t="str">
        <f ca="1">'２個別表'!$X223</f>
        <v/>
      </c>
      <c r="K223" s="183">
        <f ca="1">'２個別表'!$AI223</f>
        <v>0</v>
      </c>
      <c r="L223" s="183" t="str">
        <f ca="1">IF('２個別表'!$AJ223=1,1,"")</f>
        <v/>
      </c>
      <c r="M223" s="183" t="str">
        <f ca="1">IF('２個別表'!$AJ223="","",IF('２個別表'!$AJ223=1,IF(OR('２個別表'!$AK223=1,'２個別表'!$AL223=1),"〇","×")))</f>
        <v/>
      </c>
      <c r="N223" s="180" t="str">
        <f ca="1">'２個別表'!AR223</f>
        <v/>
      </c>
      <c r="O223" s="196" t="str">
        <f ca="1">IF(1&lt;='２個別表'!$F223,IF(AND(1&lt;='２個別表'!$AM223,'２個別表'!$AM223&lt;=3),1,0),"")</f>
        <v/>
      </c>
      <c r="P223" s="207">
        <f ca="1">IF($O223=1,IF(AND('２個別表'!$BD223&lt;&gt;"",AND('２個別表'!$BG223&lt;&gt;1,'２個別表'!$BH223)),0,1),0)</f>
        <v>0</v>
      </c>
      <c r="Q223" s="196">
        <f ca="1">IF('２個別表'!$BD223&lt;&gt;"",1,0)</f>
        <v>0</v>
      </c>
      <c r="R223" s="196" t="str">
        <f ca="1">IF($Q223=1,IF('２個別表'!$BG223=1,1,0),"")</f>
        <v/>
      </c>
      <c r="S223" s="196" t="str">
        <f ca="1">IF($R223=1,IF('２個別表'!$BH223&lt;&gt;"","〇","×"),"")</f>
        <v/>
      </c>
      <c r="T223" s="196" t="str">
        <f t="shared" ca="1" si="2"/>
        <v/>
      </c>
      <c r="U223" s="340">
        <f ca="1">IF('２個別表'!$BF223&gt;0,'２個別表'!$BF223,0)</f>
        <v>0</v>
      </c>
      <c r="V223" s="196">
        <f ca="1">IF('２個別表'!$BH223&lt;&gt;"",1,0)</f>
        <v>0</v>
      </c>
      <c r="W223" s="182">
        <f ca="1">IF(AND($Q223=1,$V223=1),'２個別表'!$CD223,0)</f>
        <v>0</v>
      </c>
      <c r="X223" s="195">
        <f t="shared" ca="1" si="39"/>
        <v>0</v>
      </c>
      <c r="Y223" s="196" t="str">
        <f ca="1">IF(1&lt;='２個別表'!$F223,'２個別表'!$BT223,"")</f>
        <v/>
      </c>
      <c r="Z223" s="196">
        <f ca="1">IF(1&lt;='２個別表'!$F223,'２個別表'!$CE223,0)</f>
        <v>0</v>
      </c>
      <c r="AA223" s="196">
        <f ca="1">IF(OR(0&lt;'２個別表'!$BX223,0&lt;SUM('２個別表'!$CA223:$CB223)),1,0)</f>
        <v>1</v>
      </c>
      <c r="AB223" s="183">
        <f ca="1">IF(1&lt;='２個別表'!$F223,'２個別表'!$BV223,0)</f>
        <v>0</v>
      </c>
      <c r="AC223" s="183" t="str">
        <f ca="1">IF('２個別表'!$BV223&gt;0,IF(AND('２個別表'!$BT223=1,'２個別表'!$CE223="控除不可"),'２個別表'!$BV223,IF(AND('２個別表'!$BT223=1,'２個別表'!$CE223="80%控除対象"),ROUNDUP('２個別表'!$BV223*102/110,0),IF(AND('２個別表'!$BT223=1,'２個別表'!$CE223="全額控除"),ROUNDUP('２個別表'!$BV223*100/110,0),IF(OR('２個別表'!$BT223=2,'２個別表'!$BT223=3),'２個別表'!$BV223,'２個別表'!$BV223)))),"")</f>
        <v/>
      </c>
      <c r="AD223" s="197" t="str">
        <f ca="1">IF('２個別表'!$U223=1,3,IF(AND('２個別表'!$U223=2,AND(19&lt;='２個別表'!$AM223,'２個別表'!$AM223&lt;=23)),2,IF(AND('２個別表'!$U223=2,OR(AND(1&lt;='２個別表'!$AM223,'２個別表'!$AM223&lt;=18),AND(24&lt;='２個別表'!$AM223,'２個別表'!$AM223&lt;=25))),1,"判定不能")))</f>
        <v>判定不能</v>
      </c>
      <c r="AE223" s="206">
        <f t="shared" ca="1" si="4"/>
        <v>0</v>
      </c>
      <c r="AF223" s="180" t="str">
        <f t="shared" ca="1" si="5"/>
        <v/>
      </c>
      <c r="AG223" s="183" t="str">
        <f ca="1">IF(AND($AD223=1,$U223&gt;0,$V223=1),ROUNDDOWN($AC223*1/2-'２個別表'!$CD223*1/2,0),"")</f>
        <v/>
      </c>
      <c r="AH223" s="183" t="str">
        <f t="shared" ca="1" si="40"/>
        <v/>
      </c>
      <c r="AI223" s="208" t="str">
        <f ca="1">IF(AND($AD223=1,$Q223=1),IF($AB223&gt;0,'２個別表'!$BV223-'２個別表'!$BX223-'２個別表'!$CD223-'２個別表'!$CA223-'２個別表'!$CB223-'２個別表'!$CC223,0),"")</f>
        <v/>
      </c>
      <c r="AJ223" s="198">
        <f t="shared" ca="1" si="7"/>
        <v>0</v>
      </c>
      <c r="AK223" s="194" t="str">
        <f ca="1">IF($AD223=1,IF('２個別表'!$AO223=1,1,IF('２個別表'!AO223="","",)),"")</f>
        <v/>
      </c>
      <c r="AL223" s="183" t="str">
        <f ca="1">IF($AJ223=1,IF($AK223=1,'２個別表'!BS223,""),"")</f>
        <v/>
      </c>
      <c r="AM223" s="180" t="str">
        <f t="shared" ca="1" si="8"/>
        <v/>
      </c>
      <c r="AN223" s="199" t="str">
        <f ca="1">IF($AJ223=1,IF($AK223=1,ROUNDDOWN('２個別表'!$BV223-'２個別表'!$BX223-'２個別表'!$CA223-'２個別表'!$CB223-'２個別表'!$CC223-'２個別表'!$CD223,0),""),"")</f>
        <v/>
      </c>
      <c r="AO223" s="198">
        <f t="shared" ca="1" si="0"/>
        <v>0</v>
      </c>
      <c r="AP223" s="194">
        <f t="shared" ca="1" si="9"/>
        <v>0</v>
      </c>
      <c r="AQ223" s="194">
        <f t="shared" ca="1" si="10"/>
        <v>0</v>
      </c>
      <c r="AR223" s="189">
        <f ca="1">IF('２個別表'!$AA223=1,1,0)</f>
        <v>0</v>
      </c>
      <c r="AS223" s="180" t="str">
        <f t="shared" ca="1" si="11"/>
        <v/>
      </c>
      <c r="AT223" s="180" t="str">
        <f t="shared" ca="1" si="12"/>
        <v/>
      </c>
      <c r="AU223" s="208" t="str">
        <f ca="1">IF($AD223=1,IF($AQ223=1,ROUNDDOWN('２個別表'!$BV223-'２個別表'!$BX223-'２個別表'!$CA223-'２個別表'!$CB223-'２個別表'!$CC223-'２個別表'!$CD223,0),""),"")</f>
        <v/>
      </c>
      <c r="AV223" s="350">
        <f t="shared" ca="1" si="13"/>
        <v>0</v>
      </c>
      <c r="AW223" s="360" t="str">
        <f t="shared" ca="1" si="14"/>
        <v>-</v>
      </c>
      <c r="AX223" s="206">
        <f ca="1">IF($AD223=2,IF('２個別表'!$BQ223=1,1,0),0)</f>
        <v>0</v>
      </c>
      <c r="AY223" s="189" t="str">
        <f t="shared" ca="1" si="15"/>
        <v/>
      </c>
      <c r="AZ223" s="368" t="str">
        <f ca="1">IF(AND($AD223=2,$AX223=1),'２個別表'!$BV223-('２個別表'!$BX223+'２個別表'!$CA223+'２個別表'!$CB223+'２個別表'!$CC223+'２個別表'!$CD223),"")</f>
        <v/>
      </c>
      <c r="BA223" s="206">
        <f ca="1">IF($AD223=2,IF('２個別表'!$BQ223&lt;&gt;1,1,0),0)</f>
        <v>0</v>
      </c>
      <c r="BB223" s="363">
        <f t="shared" ca="1" si="16"/>
        <v>0</v>
      </c>
      <c r="BC223" s="183" t="str">
        <f ca="1">IF(AND($AD223=2,$BA223=1),'２個別表'!$BR223,"")</f>
        <v/>
      </c>
      <c r="BD223" s="183" t="str">
        <f t="shared" ca="1" si="17"/>
        <v/>
      </c>
      <c r="BE223" s="183" t="str">
        <f ca="1">IF(AND($AD223=2,$BA223=1),'２個別表'!$BU223-('２個別表'!$BX223+'２個別表'!$CA223+'２個別表'!$CB223+'２個別表'!$CC223+'２個別表'!$CD223),"")</f>
        <v/>
      </c>
      <c r="BF223" s="183" t="str">
        <f ca="1">IF(AND($AD223=2,$BA223=1),'２個別表'!$CA223+'２個別表'!$CB223,"")</f>
        <v/>
      </c>
      <c r="BG223" s="365" t="str">
        <f ca="1">IF($BB223=1,IF(SUM('２個別表'!$BW223,'２個別表'!$CD223*0.5)&lt;='２個別表'!$BV223*0.5,"〇","×"),"")</f>
        <v/>
      </c>
      <c r="BH223" s="364">
        <f t="shared" ca="1" si="18"/>
        <v>0</v>
      </c>
      <c r="BI223" s="207" t="str">
        <f ca="1">IF($AD223=2,IF($AX223=1,IF('２個別表'!$AM223=23,"〇","×"),IF(OR('２個別表'!$AM223&lt;19,'２個別表'!$AM223&gt;23),"",IF($BH223&lt;='２個別表'!$BR223,"〇","×"))),"-")</f>
        <v>-</v>
      </c>
      <c r="BJ223" s="373" t="str">
        <f t="shared" ca="1" si="19"/>
        <v>-</v>
      </c>
      <c r="BK223" s="206">
        <f t="shared" ca="1" si="20"/>
        <v>0</v>
      </c>
      <c r="BL223" s="207" t="str">
        <f ca="1">IF($AD223=3,IF(1&lt;='２個別表'!$F223,IF('２個別表'!$U223=1,"〇","×"),""),"")</f>
        <v/>
      </c>
      <c r="BM223" s="185" t="str">
        <f ca="1">IF(AD223=3,IF(AND(OR('２個別表'!BD223="附帯施設",AND(1&lt;='２個別表'!AM223,'２個別表'!AM223&lt;=3)),'２個別表'!BK223&lt;&gt;"",'２個別表'!BL223&lt;&gt;""),1,IF(AND(OR('２個別表'!BD223="附帯施設",AND(1&lt;='２個別表'!AM223,'２個別表'!AM223&lt;=3)),OR('２個別表'!BK223="",'２個別表'!BL223="")),"×",0)),"")</f>
        <v/>
      </c>
      <c r="BN223" s="207" t="str">
        <f ca="1">IF($AD223=3,IF('２個別表'!$BV223&gt;=500000,"〇","×"),"")</f>
        <v/>
      </c>
      <c r="BO223" s="180" t="str">
        <f ca="1">IF(AD223=3,'２個別表'!BW223,"")</f>
        <v/>
      </c>
      <c r="BP223" s="180" t="str">
        <f ca="1">IF(AD223=3,IF(COUNTIF('２個別表'!$X$11:'２個別表'!X223,'２個別表'!X223)=1,BO223,SUMIF('２個別表'!$X$11:$X$239,'２個別表'!X223,$BO$11:$BO$239)),"")</f>
        <v/>
      </c>
      <c r="BQ223" s="189" t="str">
        <f t="shared" ca="1" si="41"/>
        <v/>
      </c>
      <c r="BR223" s="183" t="str">
        <f t="shared" ca="1" si="22"/>
        <v/>
      </c>
      <c r="BS223" s="427" t="str">
        <f ca="1">IF($AD223=3,'２個別表'!$BV223-('２個別表'!$BX223+'２個別表'!$CA223+'２個別表'!$CB223+'２個別表'!$CC223+'２個別表'!$CD223),"")</f>
        <v/>
      </c>
      <c r="BT223" s="430">
        <f t="shared" ca="1" si="42"/>
        <v>0</v>
      </c>
      <c r="BU223" s="424" t="str">
        <f t="shared" ca="1" si="23"/>
        <v/>
      </c>
    </row>
    <row r="224" spans="2:73" x14ac:dyDescent="0.15">
      <c r="B224" s="198">
        <f>'２個別表'!O224</f>
        <v>0</v>
      </c>
      <c r="C224" s="183" t="str">
        <f>'２個別表'!$P224</f>
        <v>石川県</v>
      </c>
      <c r="D224" s="183" t="str">
        <f ca="1">'２個別表'!$Q224</f>
        <v/>
      </c>
      <c r="E224" s="183" t="str">
        <f ca="1">'２個別表'!$R224</f>
        <v/>
      </c>
      <c r="F224" s="207" t="str">
        <f ca="1">'２個別表'!$U224</f>
        <v/>
      </c>
      <c r="G224" s="207" t="str">
        <f ca="1">IF($F224=1,IF(SUM(#REF!)=0,"×","〇"),"")</f>
        <v/>
      </c>
      <c r="H224" s="207" t="str">
        <f ca="1">IF('２個別表'!$U224=1,IF('２個別表'!$Y224=1,"〇","×"),IF(AND(2&lt;='２個別表'!$Y224,'２個別表'!$Y224&lt;=5),"〇","×"))</f>
        <v>×</v>
      </c>
      <c r="I224" s="207" t="str">
        <f t="shared" ca="1" si="38"/>
        <v>×</v>
      </c>
      <c r="J224" s="183" t="str">
        <f ca="1">'２個別表'!$X224</f>
        <v/>
      </c>
      <c r="K224" s="183">
        <f ca="1">'２個別表'!$AI224</f>
        <v>0</v>
      </c>
      <c r="L224" s="183" t="str">
        <f ca="1">IF('２個別表'!$AJ224=1,1,"")</f>
        <v/>
      </c>
      <c r="M224" s="183" t="str">
        <f ca="1">IF('２個別表'!$AJ224="","",IF('２個別表'!$AJ224=1,IF(OR('２個別表'!$AK224=1,'２個別表'!$AL224=1),"〇","×")))</f>
        <v/>
      </c>
      <c r="N224" s="180" t="str">
        <f ca="1">'２個別表'!AR224</f>
        <v/>
      </c>
      <c r="O224" s="196" t="str">
        <f ca="1">IF(1&lt;='２個別表'!$F224,IF(AND(1&lt;='２個別表'!$AM224,'２個別表'!$AM224&lt;=3),1,0),"")</f>
        <v/>
      </c>
      <c r="P224" s="207">
        <f ca="1">IF($O224=1,IF(AND('２個別表'!$BD224&lt;&gt;"",AND('２個別表'!$BG224&lt;&gt;1,'２個別表'!$BH224)),0,1),0)</f>
        <v>0</v>
      </c>
      <c r="Q224" s="196">
        <f ca="1">IF('２個別表'!$BD224&lt;&gt;"",1,0)</f>
        <v>0</v>
      </c>
      <c r="R224" s="196" t="str">
        <f ca="1">IF($Q224=1,IF('２個別表'!$BG224=1,1,0),"")</f>
        <v/>
      </c>
      <c r="S224" s="196" t="str">
        <f ca="1">IF($R224=1,IF('２個別表'!$BH224&lt;&gt;"","〇","×"),"")</f>
        <v/>
      </c>
      <c r="T224" s="196" t="str">
        <f t="shared" ca="1" si="2"/>
        <v/>
      </c>
      <c r="U224" s="340">
        <f ca="1">IF('２個別表'!$BF224&gt;0,'２個別表'!$BF224,0)</f>
        <v>0</v>
      </c>
      <c r="V224" s="196">
        <f ca="1">IF('２個別表'!$BH224&lt;&gt;"",1,0)</f>
        <v>0</v>
      </c>
      <c r="W224" s="182">
        <f ca="1">IF(AND($Q224=1,$V224=1),'２個別表'!$CD224,0)</f>
        <v>0</v>
      </c>
      <c r="X224" s="195">
        <f t="shared" ca="1" si="39"/>
        <v>0</v>
      </c>
      <c r="Y224" s="196" t="str">
        <f ca="1">IF(1&lt;='２個別表'!$F224,'２個別表'!$BT224,"")</f>
        <v/>
      </c>
      <c r="Z224" s="196">
        <f ca="1">IF(1&lt;='２個別表'!$F224,'２個別表'!$CE224,0)</f>
        <v>0</v>
      </c>
      <c r="AA224" s="196">
        <f ca="1">IF(OR(0&lt;'２個別表'!$BX224,0&lt;SUM('２個別表'!$CA224:$CB224)),1,0)</f>
        <v>1</v>
      </c>
      <c r="AB224" s="183">
        <f ca="1">IF(1&lt;='２個別表'!$F224,'２個別表'!$BV224,0)</f>
        <v>0</v>
      </c>
      <c r="AC224" s="183" t="str">
        <f ca="1">IF('２個別表'!$BV224&gt;0,IF(AND('２個別表'!$BT224=1,'２個別表'!$CE224="控除不可"),'２個別表'!$BV224,IF(AND('２個別表'!$BT224=1,'２個別表'!$CE224="80%控除対象"),ROUNDUP('２個別表'!$BV224*102/110,0),IF(AND('２個別表'!$BT224=1,'２個別表'!$CE224="全額控除"),ROUNDUP('２個別表'!$BV224*100/110,0),IF(OR('２個別表'!$BT224=2,'２個別表'!$BT224=3),'２個別表'!$BV224,'２個別表'!$BV224)))),"")</f>
        <v/>
      </c>
      <c r="AD224" s="197" t="str">
        <f ca="1">IF('２個別表'!$U224=1,3,IF(AND('２個別表'!$U224=2,AND(19&lt;='２個別表'!$AM224,'２個別表'!$AM224&lt;=23)),2,IF(AND('２個別表'!$U224=2,OR(AND(1&lt;='２個別表'!$AM224,'２個別表'!$AM224&lt;=18),AND(24&lt;='２個別表'!$AM224,'２個別表'!$AM224&lt;=25))),1,"判定不能")))</f>
        <v>判定不能</v>
      </c>
      <c r="AE224" s="206">
        <f t="shared" ca="1" si="4"/>
        <v>0</v>
      </c>
      <c r="AF224" s="180" t="str">
        <f t="shared" ca="1" si="5"/>
        <v/>
      </c>
      <c r="AG224" s="183" t="str">
        <f ca="1">IF(AND($AD224=1,$U224&gt;0,$V224=1),ROUNDDOWN($AC224*1/2-'２個別表'!$CD224*1/2,0),"")</f>
        <v/>
      </c>
      <c r="AH224" s="183" t="str">
        <f t="shared" ca="1" si="40"/>
        <v/>
      </c>
      <c r="AI224" s="208" t="str">
        <f ca="1">IF(AND($AD224=1,$Q224=1),IF($AB224&gt;0,'２個別表'!$BV224-'２個別表'!$BX224-'２個別表'!$CD224-'２個別表'!$CA224-'２個別表'!$CB224-'２個別表'!$CC224,0),"")</f>
        <v/>
      </c>
      <c r="AJ224" s="198">
        <f t="shared" ca="1" si="7"/>
        <v>0</v>
      </c>
      <c r="AK224" s="194" t="str">
        <f ca="1">IF($AD224=1,IF('２個別表'!$AO224=1,1,IF('２個別表'!AO224="","",)),"")</f>
        <v/>
      </c>
      <c r="AL224" s="183" t="str">
        <f ca="1">IF($AJ224=1,IF($AK224=1,'２個別表'!BS224,""),"")</f>
        <v/>
      </c>
      <c r="AM224" s="180" t="str">
        <f t="shared" ca="1" si="8"/>
        <v/>
      </c>
      <c r="AN224" s="199" t="str">
        <f ca="1">IF($AJ224=1,IF($AK224=1,ROUNDDOWN('２個別表'!$BV224-'２個別表'!$BX224-'２個別表'!$CA224-'２個別表'!$CB224-'２個別表'!$CC224-'２個別表'!$CD224,0),""),"")</f>
        <v/>
      </c>
      <c r="AO224" s="198">
        <f t="shared" ca="1" si="0"/>
        <v>0</v>
      </c>
      <c r="AP224" s="194">
        <f t="shared" ca="1" si="9"/>
        <v>0</v>
      </c>
      <c r="AQ224" s="194">
        <f t="shared" ca="1" si="10"/>
        <v>0</v>
      </c>
      <c r="AR224" s="189">
        <f ca="1">IF('２個別表'!$AA224=1,1,0)</f>
        <v>0</v>
      </c>
      <c r="AS224" s="180" t="str">
        <f t="shared" ca="1" si="11"/>
        <v/>
      </c>
      <c r="AT224" s="180" t="str">
        <f t="shared" ca="1" si="12"/>
        <v/>
      </c>
      <c r="AU224" s="208" t="str">
        <f ca="1">IF($AD224=1,IF($AQ224=1,ROUNDDOWN('２個別表'!$BV224-'２個別表'!$BX224-'２個別表'!$CA224-'２個別表'!$CB224-'２個別表'!$CC224-'２個別表'!$CD224,0),""),"")</f>
        <v/>
      </c>
      <c r="AV224" s="350">
        <f t="shared" ca="1" si="13"/>
        <v>0</v>
      </c>
      <c r="AW224" s="360" t="str">
        <f t="shared" ca="1" si="14"/>
        <v>-</v>
      </c>
      <c r="AX224" s="206">
        <f ca="1">IF($AD224=2,IF('２個別表'!$BQ224=1,1,0),0)</f>
        <v>0</v>
      </c>
      <c r="AY224" s="189" t="str">
        <f t="shared" ca="1" si="15"/>
        <v/>
      </c>
      <c r="AZ224" s="368" t="str">
        <f ca="1">IF(AND($AD224=2,$AX224=1),'２個別表'!$BV224-('２個別表'!$BX224+'２個別表'!$CA224+'２個別表'!$CB224+'２個別表'!$CC224+'２個別表'!$CD224),"")</f>
        <v/>
      </c>
      <c r="BA224" s="206">
        <f ca="1">IF($AD224=2,IF('２個別表'!$BQ224&lt;&gt;1,1,0),0)</f>
        <v>0</v>
      </c>
      <c r="BB224" s="363">
        <f t="shared" ca="1" si="16"/>
        <v>0</v>
      </c>
      <c r="BC224" s="183" t="str">
        <f ca="1">IF(AND($AD224=2,$BA224=1),'２個別表'!$BR224,"")</f>
        <v/>
      </c>
      <c r="BD224" s="183" t="str">
        <f t="shared" ca="1" si="17"/>
        <v/>
      </c>
      <c r="BE224" s="183" t="str">
        <f ca="1">IF(AND($AD224=2,$BA224=1),'２個別表'!$BU224-('２個別表'!$BX224+'２個別表'!$CA224+'２個別表'!$CB224+'２個別表'!$CC224+'２個別表'!$CD224),"")</f>
        <v/>
      </c>
      <c r="BF224" s="183" t="str">
        <f ca="1">IF(AND($AD224=2,$BA224=1),'２個別表'!$CA224+'２個別表'!$CB224,"")</f>
        <v/>
      </c>
      <c r="BG224" s="365" t="str">
        <f ca="1">IF($BB224=1,IF(SUM('２個別表'!$BW224,'２個別表'!$CD224*0.5)&lt;='２個別表'!$BV224*0.5,"〇","×"),"")</f>
        <v/>
      </c>
      <c r="BH224" s="364">
        <f t="shared" ca="1" si="18"/>
        <v>0</v>
      </c>
      <c r="BI224" s="207" t="str">
        <f ca="1">IF($AD224=2,IF($AX224=1,IF('２個別表'!$AM224=23,"〇","×"),IF(OR('２個別表'!$AM224&lt;19,'２個別表'!$AM224&gt;23),"",IF($BH224&lt;='２個別表'!$BR224,"〇","×"))),"-")</f>
        <v>-</v>
      </c>
      <c r="BJ224" s="373" t="str">
        <f t="shared" ca="1" si="19"/>
        <v>-</v>
      </c>
      <c r="BK224" s="206">
        <f t="shared" ca="1" si="20"/>
        <v>0</v>
      </c>
      <c r="BL224" s="207" t="str">
        <f ca="1">IF($AD224=3,IF(1&lt;='２個別表'!$F224,IF('２個別表'!$U224=1,"〇","×"),""),"")</f>
        <v/>
      </c>
      <c r="BM224" s="185" t="str">
        <f ca="1">IF(AD224=3,IF(AND(OR('２個別表'!BD224="附帯施設",AND(1&lt;='２個別表'!AM224,'２個別表'!AM224&lt;=3)),'２個別表'!BK224&lt;&gt;"",'２個別表'!BL224&lt;&gt;""),1,IF(AND(OR('２個別表'!BD224="附帯施設",AND(1&lt;='２個別表'!AM224,'２個別表'!AM224&lt;=3)),OR('２個別表'!BK224="",'２個別表'!BL224="")),"×",0)),"")</f>
        <v/>
      </c>
      <c r="BN224" s="207" t="str">
        <f ca="1">IF($AD224=3,IF('２個別表'!$BV224&gt;=500000,"〇","×"),"")</f>
        <v/>
      </c>
      <c r="BO224" s="180" t="str">
        <f ca="1">IF(AD224=3,'２個別表'!BW224,"")</f>
        <v/>
      </c>
      <c r="BP224" s="180" t="str">
        <f ca="1">IF(AD224=3,IF(COUNTIF('２個別表'!$X$11:'２個別表'!X224,'２個別表'!X224)=1,BO224,SUMIF('２個別表'!$X$11:$X$239,'２個別表'!X224,$BO$11:$BO$239)),"")</f>
        <v/>
      </c>
      <c r="BQ224" s="189" t="str">
        <f t="shared" ca="1" si="41"/>
        <v/>
      </c>
      <c r="BR224" s="183" t="str">
        <f t="shared" ca="1" si="22"/>
        <v/>
      </c>
      <c r="BS224" s="427" t="str">
        <f ca="1">IF($AD224=3,'２個別表'!$BV224-('２個別表'!$BX224+'２個別表'!$CA224+'２個別表'!$CB224+'２個別表'!$CC224+'２個別表'!$CD224),"")</f>
        <v/>
      </c>
      <c r="BT224" s="430">
        <f t="shared" ca="1" si="42"/>
        <v>0</v>
      </c>
      <c r="BU224" s="424" t="str">
        <f t="shared" ca="1" si="23"/>
        <v/>
      </c>
    </row>
    <row r="225" spans="2:73" x14ac:dyDescent="0.15">
      <c r="B225" s="198">
        <f>'２個別表'!O225</f>
        <v>0</v>
      </c>
      <c r="C225" s="183" t="str">
        <f>'２個別表'!$P225</f>
        <v>石川県</v>
      </c>
      <c r="D225" s="183" t="str">
        <f ca="1">'２個別表'!$Q225</f>
        <v/>
      </c>
      <c r="E225" s="183" t="str">
        <f ca="1">'２個別表'!$R225</f>
        <v/>
      </c>
      <c r="F225" s="207" t="str">
        <f ca="1">'２個別表'!$U225</f>
        <v/>
      </c>
      <c r="G225" s="207" t="str">
        <f ca="1">IF($F225=1,IF(SUM(#REF!)=0,"×","〇"),"")</f>
        <v/>
      </c>
      <c r="H225" s="207" t="str">
        <f ca="1">IF('２個別表'!$U225=1,IF('２個別表'!$Y225=1,"〇","×"),IF(AND(2&lt;='２個別表'!$Y225,'２個別表'!$Y225&lt;=5),"〇","×"))</f>
        <v>×</v>
      </c>
      <c r="I225" s="207" t="str">
        <f t="shared" ca="1" si="38"/>
        <v>×</v>
      </c>
      <c r="J225" s="183" t="str">
        <f ca="1">'２個別表'!$X225</f>
        <v/>
      </c>
      <c r="K225" s="183">
        <f ca="1">'２個別表'!$AI225</f>
        <v>0</v>
      </c>
      <c r="L225" s="183" t="str">
        <f ca="1">IF('２個別表'!$AJ225=1,1,"")</f>
        <v/>
      </c>
      <c r="M225" s="183" t="str">
        <f ca="1">IF('２個別表'!$AJ225="","",IF('２個別表'!$AJ225=1,IF(OR('２個別表'!$AK225=1,'２個別表'!$AL225=1),"〇","×")))</f>
        <v/>
      </c>
      <c r="N225" s="180" t="str">
        <f ca="1">'２個別表'!AR225</f>
        <v/>
      </c>
      <c r="O225" s="196" t="str">
        <f ca="1">IF(1&lt;='２個別表'!$F225,IF(AND(1&lt;='２個別表'!$AM225,'２個別表'!$AM225&lt;=3),1,0),"")</f>
        <v/>
      </c>
      <c r="P225" s="207">
        <f ca="1">IF($O225=1,IF(AND('２個別表'!$BD225&lt;&gt;"",AND('２個別表'!$BG225&lt;&gt;1,'２個別表'!$BH225)),0,1),0)</f>
        <v>0</v>
      </c>
      <c r="Q225" s="196">
        <f ca="1">IF('２個別表'!$BD225&lt;&gt;"",1,0)</f>
        <v>0</v>
      </c>
      <c r="R225" s="196" t="str">
        <f ca="1">IF($Q225=1,IF('２個別表'!$BG225=1,1,0),"")</f>
        <v/>
      </c>
      <c r="S225" s="196" t="str">
        <f ca="1">IF($R225=1,IF('２個別表'!$BH225&lt;&gt;"","〇","×"),"")</f>
        <v/>
      </c>
      <c r="T225" s="196" t="str">
        <f t="shared" ca="1" si="2"/>
        <v/>
      </c>
      <c r="U225" s="340">
        <f ca="1">IF('２個別表'!$BF225&gt;0,'２個別表'!$BF225,0)</f>
        <v>0</v>
      </c>
      <c r="V225" s="196">
        <f ca="1">IF('２個別表'!$BH225&lt;&gt;"",1,0)</f>
        <v>0</v>
      </c>
      <c r="W225" s="182">
        <f ca="1">IF(AND($Q225=1,$V225=1),'２個別表'!$CD225,0)</f>
        <v>0</v>
      </c>
      <c r="X225" s="195">
        <f t="shared" ca="1" si="39"/>
        <v>0</v>
      </c>
      <c r="Y225" s="196" t="str">
        <f ca="1">IF(1&lt;='２個別表'!$F225,'２個別表'!$BT225,"")</f>
        <v/>
      </c>
      <c r="Z225" s="196">
        <f ca="1">IF(1&lt;='２個別表'!$F225,'２個別表'!$CE225,0)</f>
        <v>0</v>
      </c>
      <c r="AA225" s="196">
        <f ca="1">IF(OR(0&lt;'２個別表'!$BX225,0&lt;SUM('２個別表'!$CA225:$CB225)),1,0)</f>
        <v>1</v>
      </c>
      <c r="AB225" s="183">
        <f ca="1">IF(1&lt;='２個別表'!$F225,'２個別表'!$BV225,0)</f>
        <v>0</v>
      </c>
      <c r="AC225" s="183" t="str">
        <f ca="1">IF('２個別表'!$BV225&gt;0,IF(AND('２個別表'!$BT225=1,'２個別表'!$CE225="控除不可"),'２個別表'!$BV225,IF(AND('２個別表'!$BT225=1,'２個別表'!$CE225="80%控除対象"),ROUNDUP('２個別表'!$BV225*102/110,0),IF(AND('２個別表'!$BT225=1,'２個別表'!$CE225="全額控除"),ROUNDUP('２個別表'!$BV225*100/110,0),IF(OR('２個別表'!$BT225=2,'２個別表'!$BT225=3),'２個別表'!$BV225,'２個別表'!$BV225)))),"")</f>
        <v/>
      </c>
      <c r="AD225" s="197" t="str">
        <f ca="1">IF('２個別表'!$U225=1,3,IF(AND('２個別表'!$U225=2,AND(19&lt;='２個別表'!$AM225,'２個別表'!$AM225&lt;=23)),2,IF(AND('２個別表'!$U225=2,OR(AND(1&lt;='２個別表'!$AM225,'２個別表'!$AM225&lt;=18),AND(24&lt;='２個別表'!$AM225,'２個別表'!$AM225&lt;=25))),1,"判定不能")))</f>
        <v>判定不能</v>
      </c>
      <c r="AE225" s="206">
        <f t="shared" ca="1" si="4"/>
        <v>0</v>
      </c>
      <c r="AF225" s="180" t="str">
        <f t="shared" ca="1" si="5"/>
        <v/>
      </c>
      <c r="AG225" s="183" t="str">
        <f ca="1">IF(AND($AD225=1,$U225&gt;0,$V225=1),ROUNDDOWN($AC225*1/2-'２個別表'!$CD225*1/2,0),"")</f>
        <v/>
      </c>
      <c r="AH225" s="183" t="str">
        <f t="shared" ca="1" si="40"/>
        <v/>
      </c>
      <c r="AI225" s="208" t="str">
        <f ca="1">IF(AND($AD225=1,$Q225=1),IF($AB225&gt;0,'２個別表'!$BV225-'２個別表'!$BX225-'２個別表'!$CD225-'２個別表'!$CA225-'２個別表'!$CB225-'２個別表'!$CC225,0),"")</f>
        <v/>
      </c>
      <c r="AJ225" s="198">
        <f t="shared" ca="1" si="7"/>
        <v>0</v>
      </c>
      <c r="AK225" s="194" t="str">
        <f ca="1">IF($AD225=1,IF('２個別表'!$AO225=1,1,IF('２個別表'!AO225="","",)),"")</f>
        <v/>
      </c>
      <c r="AL225" s="183" t="str">
        <f ca="1">IF($AJ225=1,IF($AK225=1,'２個別表'!BS225,""),"")</f>
        <v/>
      </c>
      <c r="AM225" s="180" t="str">
        <f t="shared" ca="1" si="8"/>
        <v/>
      </c>
      <c r="AN225" s="199" t="str">
        <f ca="1">IF($AJ225=1,IF($AK225=1,ROUNDDOWN('２個別表'!$BV225-'２個別表'!$BX225-'２個別表'!$CA225-'２個別表'!$CB225-'２個別表'!$CC225-'２個別表'!$CD225,0),""),"")</f>
        <v/>
      </c>
      <c r="AO225" s="198">
        <f t="shared" ca="1" si="0"/>
        <v>0</v>
      </c>
      <c r="AP225" s="194">
        <f t="shared" ca="1" si="9"/>
        <v>0</v>
      </c>
      <c r="AQ225" s="194">
        <f t="shared" ca="1" si="10"/>
        <v>0</v>
      </c>
      <c r="AR225" s="189">
        <f ca="1">IF('２個別表'!$AA225=1,1,0)</f>
        <v>0</v>
      </c>
      <c r="AS225" s="180" t="str">
        <f t="shared" ca="1" si="11"/>
        <v/>
      </c>
      <c r="AT225" s="180" t="str">
        <f t="shared" ca="1" si="12"/>
        <v/>
      </c>
      <c r="AU225" s="208" t="str">
        <f ca="1">IF($AD225=1,IF($AQ225=1,ROUNDDOWN('２個別表'!$BV225-'２個別表'!$BX225-'２個別表'!$CA225-'２個別表'!$CB225-'２個別表'!$CC225-'２個別表'!$CD225,0),""),"")</f>
        <v/>
      </c>
      <c r="AV225" s="350">
        <f t="shared" ca="1" si="13"/>
        <v>0</v>
      </c>
      <c r="AW225" s="360" t="str">
        <f t="shared" ca="1" si="14"/>
        <v>-</v>
      </c>
      <c r="AX225" s="206">
        <f ca="1">IF($AD225=2,IF('２個別表'!$BQ225=1,1,0),0)</f>
        <v>0</v>
      </c>
      <c r="AY225" s="189" t="str">
        <f t="shared" ca="1" si="15"/>
        <v/>
      </c>
      <c r="AZ225" s="368" t="str">
        <f ca="1">IF(AND($AD225=2,$AX225=1),'２個別表'!$BV225-('２個別表'!$BX225+'２個別表'!$CA225+'２個別表'!$CB225+'２個別表'!$CC225+'２個別表'!$CD225),"")</f>
        <v/>
      </c>
      <c r="BA225" s="206">
        <f ca="1">IF($AD225=2,IF('２個別表'!$BQ225&lt;&gt;1,1,0),0)</f>
        <v>0</v>
      </c>
      <c r="BB225" s="363">
        <f t="shared" ca="1" si="16"/>
        <v>0</v>
      </c>
      <c r="BC225" s="183" t="str">
        <f ca="1">IF(AND($AD225=2,$BA225=1),'２個別表'!$BR225,"")</f>
        <v/>
      </c>
      <c r="BD225" s="183" t="str">
        <f t="shared" ca="1" si="17"/>
        <v/>
      </c>
      <c r="BE225" s="183" t="str">
        <f ca="1">IF(AND($AD225=2,$BA225=1),'２個別表'!$BU225-('２個別表'!$BX225+'２個別表'!$CA225+'２個別表'!$CB225+'２個別表'!$CC225+'２個別表'!$CD225),"")</f>
        <v/>
      </c>
      <c r="BF225" s="183" t="str">
        <f ca="1">IF(AND($AD225=2,$BA225=1),'２個別表'!$CA225+'２個別表'!$CB225,"")</f>
        <v/>
      </c>
      <c r="BG225" s="365" t="str">
        <f ca="1">IF($BB225=1,IF(SUM('２個別表'!$BW225,'２個別表'!$CD225*0.5)&lt;='２個別表'!$BV225*0.5,"〇","×"),"")</f>
        <v/>
      </c>
      <c r="BH225" s="364">
        <f t="shared" ca="1" si="18"/>
        <v>0</v>
      </c>
      <c r="BI225" s="207" t="str">
        <f ca="1">IF($AD225=2,IF($AX225=1,IF('２個別表'!$AM225=23,"〇","×"),IF(OR('２個別表'!$AM225&lt;19,'２個別表'!$AM225&gt;23),"",IF($BH225&lt;='２個別表'!$BR225,"〇","×"))),"-")</f>
        <v>-</v>
      </c>
      <c r="BJ225" s="373" t="str">
        <f t="shared" ca="1" si="19"/>
        <v>-</v>
      </c>
      <c r="BK225" s="206">
        <f t="shared" ca="1" si="20"/>
        <v>0</v>
      </c>
      <c r="BL225" s="207" t="str">
        <f ca="1">IF($AD225=3,IF(1&lt;='２個別表'!$F225,IF('２個別表'!$U225=1,"〇","×"),""),"")</f>
        <v/>
      </c>
      <c r="BM225" s="185" t="str">
        <f ca="1">IF(AD225=3,IF(AND(OR('２個別表'!BD225="附帯施設",AND(1&lt;='２個別表'!AM225,'２個別表'!AM225&lt;=3)),'２個別表'!BK225&lt;&gt;"",'２個別表'!BL225&lt;&gt;""),1,IF(AND(OR('２個別表'!BD225="附帯施設",AND(1&lt;='２個別表'!AM225,'２個別表'!AM225&lt;=3)),OR('２個別表'!BK225="",'２個別表'!BL225="")),"×",0)),"")</f>
        <v/>
      </c>
      <c r="BN225" s="207" t="str">
        <f ca="1">IF($AD225=3,IF('２個別表'!$BV225&gt;=500000,"〇","×"),"")</f>
        <v/>
      </c>
      <c r="BO225" s="180" t="str">
        <f ca="1">IF(AD225=3,'２個別表'!BW225,"")</f>
        <v/>
      </c>
      <c r="BP225" s="180" t="str">
        <f ca="1">IF(AD225=3,IF(COUNTIF('２個別表'!$X$11:'２個別表'!X225,'２個別表'!X225)=1,BO225,SUMIF('２個別表'!$X$11:$X$239,'２個別表'!X225,$BO$11:$BO$239)),"")</f>
        <v/>
      </c>
      <c r="BQ225" s="189" t="str">
        <f t="shared" ca="1" si="41"/>
        <v/>
      </c>
      <c r="BR225" s="183" t="str">
        <f t="shared" ca="1" si="22"/>
        <v/>
      </c>
      <c r="BS225" s="427" t="str">
        <f ca="1">IF($AD225=3,'２個別表'!$BV225-('２個別表'!$BX225+'２個別表'!$CA225+'２個別表'!$CB225+'２個別表'!$CC225+'２個別表'!$CD225),"")</f>
        <v/>
      </c>
      <c r="BT225" s="430">
        <f t="shared" ca="1" si="42"/>
        <v>0</v>
      </c>
      <c r="BU225" s="424" t="str">
        <f t="shared" ca="1" si="23"/>
        <v/>
      </c>
    </row>
    <row r="226" spans="2:73" x14ac:dyDescent="0.15">
      <c r="B226" s="198">
        <f>'２個別表'!O226</f>
        <v>0</v>
      </c>
      <c r="C226" s="183" t="str">
        <f>'２個別表'!$P226</f>
        <v>石川県</v>
      </c>
      <c r="D226" s="183" t="str">
        <f ca="1">'２個別表'!$Q226</f>
        <v/>
      </c>
      <c r="E226" s="183" t="str">
        <f ca="1">'２個別表'!$R226</f>
        <v/>
      </c>
      <c r="F226" s="207" t="str">
        <f ca="1">'２個別表'!$U226</f>
        <v/>
      </c>
      <c r="G226" s="207" t="str">
        <f ca="1">IF($F226=1,IF(SUM(#REF!)=0,"×","〇"),"")</f>
        <v/>
      </c>
      <c r="H226" s="207" t="str">
        <f ca="1">IF('２個別表'!$U226=1,IF('２個別表'!$Y226=1,"〇","×"),IF(AND(2&lt;='２個別表'!$Y226,'２個別表'!$Y226&lt;=5),"〇","×"))</f>
        <v>×</v>
      </c>
      <c r="I226" s="207" t="str">
        <f t="shared" ca="1" si="38"/>
        <v>×</v>
      </c>
      <c r="J226" s="183" t="str">
        <f ca="1">'２個別表'!$X226</f>
        <v/>
      </c>
      <c r="K226" s="183">
        <f ca="1">'２個別表'!$AI226</f>
        <v>0</v>
      </c>
      <c r="L226" s="183" t="str">
        <f ca="1">IF('２個別表'!$AJ226=1,1,"")</f>
        <v/>
      </c>
      <c r="M226" s="183" t="str">
        <f ca="1">IF('２個別表'!$AJ226="","",IF('２個別表'!$AJ226=1,IF(OR('２個別表'!$AK226=1,'２個別表'!$AL226=1),"〇","×")))</f>
        <v/>
      </c>
      <c r="N226" s="180" t="str">
        <f ca="1">'２個別表'!AR226</f>
        <v/>
      </c>
      <c r="O226" s="196" t="str">
        <f ca="1">IF(1&lt;='２個別表'!$F226,IF(AND(1&lt;='２個別表'!$AM226,'２個別表'!$AM226&lt;=3),1,0),"")</f>
        <v/>
      </c>
      <c r="P226" s="207">
        <f ca="1">IF($O226=1,IF(AND('２個別表'!$BD226&lt;&gt;"",AND('２個別表'!$BG226&lt;&gt;1,'２個別表'!$BH226)),0,1),0)</f>
        <v>0</v>
      </c>
      <c r="Q226" s="196">
        <f ca="1">IF('２個別表'!$BD226&lt;&gt;"",1,0)</f>
        <v>0</v>
      </c>
      <c r="R226" s="196" t="str">
        <f ca="1">IF($Q226=1,IF('２個別表'!$BG226=1,1,0),"")</f>
        <v/>
      </c>
      <c r="S226" s="196" t="str">
        <f ca="1">IF($R226=1,IF('２個別表'!$BH226&lt;&gt;"","〇","×"),"")</f>
        <v/>
      </c>
      <c r="T226" s="196" t="str">
        <f t="shared" ca="1" si="2"/>
        <v/>
      </c>
      <c r="U226" s="340">
        <f ca="1">IF('２個別表'!$BF226&gt;0,'２個別表'!$BF226,0)</f>
        <v>0</v>
      </c>
      <c r="V226" s="196">
        <f ca="1">IF('２個別表'!$BH226&lt;&gt;"",1,0)</f>
        <v>0</v>
      </c>
      <c r="W226" s="182">
        <f ca="1">IF(AND($Q226=1,$V226=1),'２個別表'!$CD226,0)</f>
        <v>0</v>
      </c>
      <c r="X226" s="195">
        <f t="shared" ca="1" si="39"/>
        <v>0</v>
      </c>
      <c r="Y226" s="196" t="str">
        <f ca="1">IF(1&lt;='２個別表'!$F226,'２個別表'!$BT226,"")</f>
        <v/>
      </c>
      <c r="Z226" s="196">
        <f ca="1">IF(1&lt;='２個別表'!$F226,'２個別表'!$CE226,0)</f>
        <v>0</v>
      </c>
      <c r="AA226" s="196">
        <f ca="1">IF(OR(0&lt;'２個別表'!$BX226,0&lt;SUM('２個別表'!$CA226:$CB226)),1,0)</f>
        <v>1</v>
      </c>
      <c r="AB226" s="183">
        <f ca="1">IF(1&lt;='２個別表'!$F226,'２個別表'!$BV226,0)</f>
        <v>0</v>
      </c>
      <c r="AC226" s="183" t="str">
        <f ca="1">IF('２個別表'!$BV226&gt;0,IF(AND('２個別表'!$BT226=1,'２個別表'!$CE226="控除不可"),'２個別表'!$BV226,IF(AND('２個別表'!$BT226=1,'２個別表'!$CE226="80%控除対象"),ROUNDUP('２個別表'!$BV226*102/110,0),IF(AND('２個別表'!$BT226=1,'２個別表'!$CE226="全額控除"),ROUNDUP('２個別表'!$BV226*100/110,0),IF(OR('２個別表'!$BT226=2,'２個別表'!$BT226=3),'２個別表'!$BV226,'２個別表'!$BV226)))),"")</f>
        <v/>
      </c>
      <c r="AD226" s="197" t="str">
        <f ca="1">IF('２個別表'!$U226=1,3,IF(AND('２個別表'!$U226=2,AND(19&lt;='２個別表'!$AM226,'２個別表'!$AM226&lt;=23)),2,IF(AND('２個別表'!$U226=2,OR(AND(1&lt;='２個別表'!$AM226,'２個別表'!$AM226&lt;=18),AND(24&lt;='２個別表'!$AM226,'２個別表'!$AM226&lt;=25))),1,"判定不能")))</f>
        <v>判定不能</v>
      </c>
      <c r="AE226" s="206">
        <f t="shared" ca="1" si="4"/>
        <v>0</v>
      </c>
      <c r="AF226" s="180" t="str">
        <f t="shared" ca="1" si="5"/>
        <v/>
      </c>
      <c r="AG226" s="183" t="str">
        <f ca="1">IF(AND($AD226=1,$U226&gt;0,$V226=1),ROUNDDOWN($AC226*1/2-'２個別表'!$CD226*1/2,0),"")</f>
        <v/>
      </c>
      <c r="AH226" s="183" t="str">
        <f t="shared" ca="1" si="40"/>
        <v/>
      </c>
      <c r="AI226" s="208" t="str">
        <f ca="1">IF(AND($AD226=1,$Q226=1),IF($AB226&gt;0,'２個別表'!$BV226-'２個別表'!$BX226-'２個別表'!$CD226-'２個別表'!$CA226-'２個別表'!$CB226-'２個別表'!$CC226,0),"")</f>
        <v/>
      </c>
      <c r="AJ226" s="198">
        <f t="shared" ca="1" si="7"/>
        <v>0</v>
      </c>
      <c r="AK226" s="194" t="str">
        <f ca="1">IF($AD226=1,IF('２個別表'!$AO226=1,1,IF('２個別表'!AO226="","",)),"")</f>
        <v/>
      </c>
      <c r="AL226" s="183" t="str">
        <f ca="1">IF($AJ226=1,IF($AK226=1,'２個別表'!BS226,""),"")</f>
        <v/>
      </c>
      <c r="AM226" s="180" t="str">
        <f t="shared" ca="1" si="8"/>
        <v/>
      </c>
      <c r="AN226" s="199" t="str">
        <f ca="1">IF($AJ226=1,IF($AK226=1,ROUNDDOWN('２個別表'!$BV226-'２個別表'!$BX226-'２個別表'!$CA226-'２個別表'!$CB226-'２個別表'!$CC226-'２個別表'!$CD226,0),""),"")</f>
        <v/>
      </c>
      <c r="AO226" s="198">
        <f t="shared" ca="1" si="0"/>
        <v>0</v>
      </c>
      <c r="AP226" s="194">
        <f t="shared" ca="1" si="9"/>
        <v>0</v>
      </c>
      <c r="AQ226" s="194">
        <f t="shared" ca="1" si="10"/>
        <v>0</v>
      </c>
      <c r="AR226" s="189">
        <f ca="1">IF('２個別表'!$AA226=1,1,0)</f>
        <v>0</v>
      </c>
      <c r="AS226" s="180" t="str">
        <f t="shared" ca="1" si="11"/>
        <v/>
      </c>
      <c r="AT226" s="180" t="str">
        <f t="shared" ca="1" si="12"/>
        <v/>
      </c>
      <c r="AU226" s="208" t="str">
        <f ca="1">IF($AD226=1,IF($AQ226=1,ROUNDDOWN('２個別表'!$BV226-'２個別表'!$BX226-'２個別表'!$CA226-'２個別表'!$CB226-'２個別表'!$CC226-'２個別表'!$CD226,0),""),"")</f>
        <v/>
      </c>
      <c r="AV226" s="350">
        <f t="shared" ca="1" si="13"/>
        <v>0</v>
      </c>
      <c r="AW226" s="360" t="str">
        <f t="shared" ca="1" si="14"/>
        <v>-</v>
      </c>
      <c r="AX226" s="206">
        <f ca="1">IF($AD226=2,IF('２個別表'!$BQ226=1,1,0),0)</f>
        <v>0</v>
      </c>
      <c r="AY226" s="189" t="str">
        <f t="shared" ca="1" si="15"/>
        <v/>
      </c>
      <c r="AZ226" s="368" t="str">
        <f ca="1">IF(AND($AD226=2,$AX226=1),'２個別表'!$BV226-('２個別表'!$BX226+'２個別表'!$CA226+'２個別表'!$CB226+'２個別表'!$CC226+'２個別表'!$CD226),"")</f>
        <v/>
      </c>
      <c r="BA226" s="206">
        <f ca="1">IF($AD226=2,IF('２個別表'!$BQ226&lt;&gt;1,1,0),0)</f>
        <v>0</v>
      </c>
      <c r="BB226" s="363">
        <f t="shared" ca="1" si="16"/>
        <v>0</v>
      </c>
      <c r="BC226" s="183" t="str">
        <f ca="1">IF(AND($AD226=2,$BA226=1),'２個別表'!$BR226,"")</f>
        <v/>
      </c>
      <c r="BD226" s="183" t="str">
        <f t="shared" ca="1" si="17"/>
        <v/>
      </c>
      <c r="BE226" s="183" t="str">
        <f ca="1">IF(AND($AD226=2,$BA226=1),'２個別表'!$BU226-('２個別表'!$BX226+'２個別表'!$CA226+'２個別表'!$CB226+'２個別表'!$CC226+'２個別表'!$CD226),"")</f>
        <v/>
      </c>
      <c r="BF226" s="183" t="str">
        <f ca="1">IF(AND($AD226=2,$BA226=1),'２個別表'!$CA226+'２個別表'!$CB226,"")</f>
        <v/>
      </c>
      <c r="BG226" s="365" t="str">
        <f ca="1">IF($BB226=1,IF(SUM('２個別表'!$BW226,'２個別表'!$CD226*0.5)&lt;='２個別表'!$BV226*0.5,"〇","×"),"")</f>
        <v/>
      </c>
      <c r="BH226" s="364">
        <f t="shared" ca="1" si="18"/>
        <v>0</v>
      </c>
      <c r="BI226" s="207" t="str">
        <f ca="1">IF($AD226=2,IF($AX226=1,IF('２個別表'!$AM226=23,"〇","×"),IF(OR('２個別表'!$AM226&lt;19,'２個別表'!$AM226&gt;23),"",IF($BH226&lt;='２個別表'!$BR226,"〇","×"))),"-")</f>
        <v>-</v>
      </c>
      <c r="BJ226" s="373" t="str">
        <f t="shared" ca="1" si="19"/>
        <v>-</v>
      </c>
      <c r="BK226" s="206">
        <f t="shared" ca="1" si="20"/>
        <v>0</v>
      </c>
      <c r="BL226" s="207" t="str">
        <f ca="1">IF($AD226=3,IF(1&lt;='２個別表'!$F226,IF('２個別表'!$U226=1,"〇","×"),""),"")</f>
        <v/>
      </c>
      <c r="BM226" s="185" t="str">
        <f ca="1">IF(AD226=3,IF(AND(OR('２個別表'!BD226="附帯施設",AND(1&lt;='２個別表'!AM226,'２個別表'!AM226&lt;=3)),'２個別表'!BK226&lt;&gt;"",'２個別表'!BL226&lt;&gt;""),1,IF(AND(OR('２個別表'!BD226="附帯施設",AND(1&lt;='２個別表'!AM226,'２個別表'!AM226&lt;=3)),OR('２個別表'!BK226="",'２個別表'!BL226="")),"×",0)),"")</f>
        <v/>
      </c>
      <c r="BN226" s="207" t="str">
        <f ca="1">IF($AD226=3,IF('２個別表'!$BV226&gt;=500000,"〇","×"),"")</f>
        <v/>
      </c>
      <c r="BO226" s="180" t="str">
        <f ca="1">IF(AD226=3,'２個別表'!BW226,"")</f>
        <v/>
      </c>
      <c r="BP226" s="180" t="str">
        <f ca="1">IF(AD226=3,IF(COUNTIF('２個別表'!$X$11:'２個別表'!X226,'２個別表'!X226)=1,BO226,SUMIF('２個別表'!$X$11:$X$239,'２個別表'!X226,$BO$11:$BO$239)),"")</f>
        <v/>
      </c>
      <c r="BQ226" s="189" t="str">
        <f t="shared" ca="1" si="41"/>
        <v/>
      </c>
      <c r="BR226" s="183" t="str">
        <f t="shared" ca="1" si="22"/>
        <v/>
      </c>
      <c r="BS226" s="427" t="str">
        <f ca="1">IF($AD226=3,'２個別表'!$BV226-('２個別表'!$BX226+'２個別表'!$CA226+'２個別表'!$CB226+'２個別表'!$CC226+'２個別表'!$CD226),"")</f>
        <v/>
      </c>
      <c r="BT226" s="430">
        <f t="shared" ca="1" si="42"/>
        <v>0</v>
      </c>
      <c r="BU226" s="424" t="str">
        <f t="shared" ca="1" si="23"/>
        <v/>
      </c>
    </row>
    <row r="227" spans="2:73" x14ac:dyDescent="0.15">
      <c r="B227" s="198">
        <f>'２個別表'!O227</f>
        <v>0</v>
      </c>
      <c r="C227" s="183" t="str">
        <f>'２個別表'!$P227</f>
        <v>石川県</v>
      </c>
      <c r="D227" s="183" t="str">
        <f ca="1">'２個別表'!$Q227</f>
        <v/>
      </c>
      <c r="E227" s="183" t="str">
        <f ca="1">'２個別表'!$R227</f>
        <v/>
      </c>
      <c r="F227" s="207" t="str">
        <f ca="1">'２個別表'!$U227</f>
        <v/>
      </c>
      <c r="G227" s="207" t="str">
        <f ca="1">IF($F227=1,IF(SUM(#REF!)=0,"×","〇"),"")</f>
        <v/>
      </c>
      <c r="H227" s="207" t="str">
        <f ca="1">IF('２個別表'!$U227=1,IF('２個別表'!$Y227=1,"〇","×"),IF(AND(2&lt;='２個別表'!$Y227,'２個別表'!$Y227&lt;=5),"〇","×"))</f>
        <v>×</v>
      </c>
      <c r="I227" s="207" t="str">
        <f t="shared" ca="1" si="38"/>
        <v>×</v>
      </c>
      <c r="J227" s="183" t="str">
        <f ca="1">'２個別表'!$X227</f>
        <v/>
      </c>
      <c r="K227" s="183">
        <f ca="1">'２個別表'!$AI227</f>
        <v>0</v>
      </c>
      <c r="L227" s="183" t="str">
        <f ca="1">IF('２個別表'!$AJ227=1,1,"")</f>
        <v/>
      </c>
      <c r="M227" s="183" t="str">
        <f ca="1">IF('２個別表'!$AJ227="","",IF('２個別表'!$AJ227=1,IF(OR('２個別表'!$AK227=1,'２個別表'!$AL227=1),"〇","×")))</f>
        <v/>
      </c>
      <c r="N227" s="180" t="str">
        <f ca="1">'２個別表'!AR227</f>
        <v/>
      </c>
      <c r="O227" s="196" t="str">
        <f ca="1">IF(1&lt;='２個別表'!$F227,IF(AND(1&lt;='２個別表'!$AM227,'２個別表'!$AM227&lt;=3),1,0),"")</f>
        <v/>
      </c>
      <c r="P227" s="207">
        <f ca="1">IF($O227=1,IF(AND('２個別表'!$BD227&lt;&gt;"",AND('２個別表'!$BG227&lt;&gt;1,'２個別表'!$BH227)),0,1),0)</f>
        <v>0</v>
      </c>
      <c r="Q227" s="196">
        <f ca="1">IF('２個別表'!$BD227&lt;&gt;"",1,0)</f>
        <v>0</v>
      </c>
      <c r="R227" s="196" t="str">
        <f ca="1">IF($Q227=1,IF('２個別表'!$BG227=1,1,0),"")</f>
        <v/>
      </c>
      <c r="S227" s="196" t="str">
        <f ca="1">IF($R227=1,IF('２個別表'!$BH227&lt;&gt;"","〇","×"),"")</f>
        <v/>
      </c>
      <c r="T227" s="196" t="str">
        <f t="shared" ca="1" si="2"/>
        <v/>
      </c>
      <c r="U227" s="340">
        <f ca="1">IF('２個別表'!$BF227&gt;0,'２個別表'!$BF227,0)</f>
        <v>0</v>
      </c>
      <c r="V227" s="196">
        <f ca="1">IF('２個別表'!$BH227&lt;&gt;"",1,0)</f>
        <v>0</v>
      </c>
      <c r="W227" s="182">
        <f ca="1">IF(AND($Q227=1,$V227=1),'２個別表'!$CD227,0)</f>
        <v>0</v>
      </c>
      <c r="X227" s="195">
        <f t="shared" ca="1" si="39"/>
        <v>0</v>
      </c>
      <c r="Y227" s="196" t="str">
        <f ca="1">IF(1&lt;='２個別表'!$F227,'２個別表'!$BT227,"")</f>
        <v/>
      </c>
      <c r="Z227" s="196">
        <f ca="1">IF(1&lt;='２個別表'!$F227,'２個別表'!$CE227,0)</f>
        <v>0</v>
      </c>
      <c r="AA227" s="196">
        <f ca="1">IF(OR(0&lt;'２個別表'!$BX227,0&lt;SUM('２個別表'!$CA227:$CB227)),1,0)</f>
        <v>1</v>
      </c>
      <c r="AB227" s="183">
        <f ca="1">IF(1&lt;='２個別表'!$F227,'２個別表'!$BV227,0)</f>
        <v>0</v>
      </c>
      <c r="AC227" s="183" t="str">
        <f ca="1">IF('２個別表'!$BV227&gt;0,IF(AND('２個別表'!$BT227=1,'２個別表'!$CE227="控除不可"),'２個別表'!$BV227,IF(AND('２個別表'!$BT227=1,'２個別表'!$CE227="80%控除対象"),ROUNDUP('２個別表'!$BV227*102/110,0),IF(AND('２個別表'!$BT227=1,'２個別表'!$CE227="全額控除"),ROUNDUP('２個別表'!$BV227*100/110,0),IF(OR('２個別表'!$BT227=2,'２個別表'!$BT227=3),'２個別表'!$BV227,'２個別表'!$BV227)))),"")</f>
        <v/>
      </c>
      <c r="AD227" s="197" t="str">
        <f ca="1">IF('２個別表'!$U227=1,3,IF(AND('２個別表'!$U227=2,AND(19&lt;='２個別表'!$AM227,'２個別表'!$AM227&lt;=23)),2,IF(AND('２個別表'!$U227=2,OR(AND(1&lt;='２個別表'!$AM227,'２個別表'!$AM227&lt;=18),AND(24&lt;='２個別表'!$AM227,'２個別表'!$AM227&lt;=25))),1,"判定不能")))</f>
        <v>判定不能</v>
      </c>
      <c r="AE227" s="206">
        <f t="shared" ca="1" si="4"/>
        <v>0</v>
      </c>
      <c r="AF227" s="180" t="str">
        <f t="shared" ca="1" si="5"/>
        <v/>
      </c>
      <c r="AG227" s="183" t="str">
        <f ca="1">IF(AND($AD227=1,$U227&gt;0,$V227=1),ROUNDDOWN($AC227*1/2-'２個別表'!$CD227*1/2,0),"")</f>
        <v/>
      </c>
      <c r="AH227" s="183" t="str">
        <f t="shared" ca="1" si="40"/>
        <v/>
      </c>
      <c r="AI227" s="208" t="str">
        <f ca="1">IF(AND($AD227=1,$Q227=1),IF($AB227&gt;0,'２個別表'!$BV227-'２個別表'!$BX227-'２個別表'!$CD227-'２個別表'!$CA227-'２個別表'!$CB227-'２個別表'!$CC227,0),"")</f>
        <v/>
      </c>
      <c r="AJ227" s="198">
        <f t="shared" ca="1" si="7"/>
        <v>0</v>
      </c>
      <c r="AK227" s="194" t="str">
        <f ca="1">IF($AD227=1,IF('２個別表'!$AO227=1,1,IF('２個別表'!AO227="","",)),"")</f>
        <v/>
      </c>
      <c r="AL227" s="183" t="str">
        <f ca="1">IF($AJ227=1,IF($AK227=1,'２個別表'!BS227,""),"")</f>
        <v/>
      </c>
      <c r="AM227" s="180" t="str">
        <f t="shared" ca="1" si="8"/>
        <v/>
      </c>
      <c r="AN227" s="199" t="str">
        <f ca="1">IF($AJ227=1,IF($AK227=1,ROUNDDOWN('２個別表'!$BV227-'２個別表'!$BX227-'２個別表'!$CA227-'２個別表'!$CB227-'２個別表'!$CC227-'２個別表'!$CD227,0),""),"")</f>
        <v/>
      </c>
      <c r="AO227" s="198">
        <f t="shared" ca="1" si="0"/>
        <v>0</v>
      </c>
      <c r="AP227" s="194">
        <f t="shared" ca="1" si="9"/>
        <v>0</v>
      </c>
      <c r="AQ227" s="194">
        <f t="shared" ca="1" si="10"/>
        <v>0</v>
      </c>
      <c r="AR227" s="189">
        <f ca="1">IF('２個別表'!$AA227=1,1,0)</f>
        <v>0</v>
      </c>
      <c r="AS227" s="180" t="str">
        <f t="shared" ca="1" si="11"/>
        <v/>
      </c>
      <c r="AT227" s="180" t="str">
        <f t="shared" ca="1" si="12"/>
        <v/>
      </c>
      <c r="AU227" s="208" t="str">
        <f ca="1">IF($AD227=1,IF($AQ227=1,ROUNDDOWN('２個別表'!$BV227-'２個別表'!$BX227-'２個別表'!$CA227-'２個別表'!$CB227-'２個別表'!$CC227-'２個別表'!$CD227,0),""),"")</f>
        <v/>
      </c>
      <c r="AV227" s="350">
        <f t="shared" ca="1" si="13"/>
        <v>0</v>
      </c>
      <c r="AW227" s="360" t="str">
        <f t="shared" ca="1" si="14"/>
        <v>-</v>
      </c>
      <c r="AX227" s="206">
        <f ca="1">IF($AD227=2,IF('２個別表'!$BQ227=1,1,0),0)</f>
        <v>0</v>
      </c>
      <c r="AY227" s="189" t="str">
        <f t="shared" ca="1" si="15"/>
        <v/>
      </c>
      <c r="AZ227" s="368" t="str">
        <f ca="1">IF(AND($AD227=2,$AX227=1),'２個別表'!$BV227-('２個別表'!$BX227+'２個別表'!$CA227+'２個別表'!$CB227+'２個別表'!$CC227+'２個別表'!$CD227),"")</f>
        <v/>
      </c>
      <c r="BA227" s="206">
        <f ca="1">IF($AD227=2,IF('２個別表'!$BQ227&lt;&gt;1,1,0),0)</f>
        <v>0</v>
      </c>
      <c r="BB227" s="363">
        <f t="shared" ca="1" si="16"/>
        <v>0</v>
      </c>
      <c r="BC227" s="183" t="str">
        <f ca="1">IF(AND($AD227=2,$BA227=1),'２個別表'!$BR227,"")</f>
        <v/>
      </c>
      <c r="BD227" s="183" t="str">
        <f t="shared" ca="1" si="17"/>
        <v/>
      </c>
      <c r="BE227" s="183" t="str">
        <f ca="1">IF(AND($AD227=2,$BA227=1),'２個別表'!$BU227-('２個別表'!$BX227+'２個別表'!$CA227+'２個別表'!$CB227+'２個別表'!$CC227+'２個別表'!$CD227),"")</f>
        <v/>
      </c>
      <c r="BF227" s="183" t="str">
        <f ca="1">IF(AND($AD227=2,$BA227=1),'２個別表'!$CA227+'２個別表'!$CB227,"")</f>
        <v/>
      </c>
      <c r="BG227" s="365" t="str">
        <f ca="1">IF($BB227=1,IF(SUM('２個別表'!$BW227,'２個別表'!$CD227*0.5)&lt;='２個別表'!$BV227*0.5,"〇","×"),"")</f>
        <v/>
      </c>
      <c r="BH227" s="364">
        <f t="shared" ca="1" si="18"/>
        <v>0</v>
      </c>
      <c r="BI227" s="207" t="str">
        <f ca="1">IF($AD227=2,IF($AX227=1,IF('２個別表'!$AM227=23,"〇","×"),IF(OR('２個別表'!$AM227&lt;19,'２個別表'!$AM227&gt;23),"",IF($BH227&lt;='２個別表'!$BR227,"〇","×"))),"-")</f>
        <v>-</v>
      </c>
      <c r="BJ227" s="373" t="str">
        <f t="shared" ca="1" si="19"/>
        <v>-</v>
      </c>
      <c r="BK227" s="206">
        <f t="shared" ca="1" si="20"/>
        <v>0</v>
      </c>
      <c r="BL227" s="207" t="str">
        <f ca="1">IF($AD227=3,IF(1&lt;='２個別表'!$F227,IF('２個別表'!$U227=1,"〇","×"),""),"")</f>
        <v/>
      </c>
      <c r="BM227" s="185" t="str">
        <f ca="1">IF(AD227=3,IF(AND(OR('２個別表'!BD227="附帯施設",AND(1&lt;='２個別表'!AM227,'２個別表'!AM227&lt;=3)),'２個別表'!BK227&lt;&gt;"",'２個別表'!BL227&lt;&gt;""),1,IF(AND(OR('２個別表'!BD227="附帯施設",AND(1&lt;='２個別表'!AM227,'２個別表'!AM227&lt;=3)),OR('２個別表'!BK227="",'２個別表'!BL227="")),"×",0)),"")</f>
        <v/>
      </c>
      <c r="BN227" s="207" t="str">
        <f ca="1">IF($AD227=3,IF('２個別表'!$BV227&gt;=500000,"〇","×"),"")</f>
        <v/>
      </c>
      <c r="BO227" s="180" t="str">
        <f ca="1">IF(AD227=3,'２個別表'!BW227,"")</f>
        <v/>
      </c>
      <c r="BP227" s="180" t="str">
        <f ca="1">IF(AD227=3,IF(COUNTIF('２個別表'!$X$11:'２個別表'!X227,'２個別表'!X227)=1,BO227,SUMIF('２個別表'!$X$11:$X$239,'２個別表'!X227,$BO$11:$BO$239)),"")</f>
        <v/>
      </c>
      <c r="BQ227" s="189" t="str">
        <f t="shared" ca="1" si="41"/>
        <v/>
      </c>
      <c r="BR227" s="183" t="str">
        <f t="shared" ca="1" si="22"/>
        <v/>
      </c>
      <c r="BS227" s="427" t="str">
        <f ca="1">IF($AD227=3,'２個別表'!$BV227-('２個別表'!$BX227+'２個別表'!$CA227+'２個別表'!$CB227+'２個別表'!$CC227+'２個別表'!$CD227),"")</f>
        <v/>
      </c>
      <c r="BT227" s="430">
        <f t="shared" ca="1" si="42"/>
        <v>0</v>
      </c>
      <c r="BU227" s="424" t="str">
        <f t="shared" ca="1" si="23"/>
        <v/>
      </c>
    </row>
    <row r="228" spans="2:73" x14ac:dyDescent="0.15">
      <c r="B228" s="198">
        <f>'２個別表'!O228</f>
        <v>0</v>
      </c>
      <c r="C228" s="183" t="str">
        <f>'２個別表'!$P228</f>
        <v>石川県</v>
      </c>
      <c r="D228" s="183" t="str">
        <f ca="1">'２個別表'!$Q228</f>
        <v/>
      </c>
      <c r="E228" s="183" t="str">
        <f ca="1">'２個別表'!$R228</f>
        <v/>
      </c>
      <c r="F228" s="207" t="str">
        <f ca="1">'２個別表'!$U228</f>
        <v/>
      </c>
      <c r="G228" s="207" t="str">
        <f ca="1">IF($F228=1,IF(SUM(#REF!)=0,"×","〇"),"")</f>
        <v/>
      </c>
      <c r="H228" s="207" t="str">
        <f ca="1">IF('２個別表'!$U228=1,IF('２個別表'!$Y228=1,"〇","×"),IF(AND(2&lt;='２個別表'!$Y228,'２個別表'!$Y228&lt;=5),"〇","×"))</f>
        <v>×</v>
      </c>
      <c r="I228" s="207" t="str">
        <f t="shared" ca="1" si="38"/>
        <v>×</v>
      </c>
      <c r="J228" s="183" t="str">
        <f ca="1">'２個別表'!$X228</f>
        <v/>
      </c>
      <c r="K228" s="183">
        <f ca="1">'２個別表'!$AI228</f>
        <v>0</v>
      </c>
      <c r="L228" s="183" t="str">
        <f ca="1">IF('２個別表'!$AJ228=1,1,"")</f>
        <v/>
      </c>
      <c r="M228" s="183" t="str">
        <f ca="1">IF('２個別表'!$AJ228="","",IF('２個別表'!$AJ228=1,IF(OR('２個別表'!$AK228=1,'２個別表'!$AL228=1),"〇","×")))</f>
        <v/>
      </c>
      <c r="N228" s="180" t="str">
        <f ca="1">'２個別表'!AR228</f>
        <v/>
      </c>
      <c r="O228" s="196" t="str">
        <f ca="1">IF(1&lt;='２個別表'!$F228,IF(AND(1&lt;='２個別表'!$AM228,'２個別表'!$AM228&lt;=3),1,0),"")</f>
        <v/>
      </c>
      <c r="P228" s="207">
        <f ca="1">IF($O228=1,IF(AND('２個別表'!$BD228&lt;&gt;"",AND('２個別表'!$BG228&lt;&gt;1,'２個別表'!$BH228)),0,1),0)</f>
        <v>0</v>
      </c>
      <c r="Q228" s="196">
        <f ca="1">IF('２個別表'!$BD228&lt;&gt;"",1,0)</f>
        <v>0</v>
      </c>
      <c r="R228" s="196" t="str">
        <f ca="1">IF($Q228=1,IF('２個別表'!$BG228=1,1,0),"")</f>
        <v/>
      </c>
      <c r="S228" s="196" t="str">
        <f ca="1">IF($R228=1,IF('２個別表'!$BH228&lt;&gt;"","〇","×"),"")</f>
        <v/>
      </c>
      <c r="T228" s="196" t="str">
        <f t="shared" ca="1" si="2"/>
        <v/>
      </c>
      <c r="U228" s="340">
        <f ca="1">IF('２個別表'!$BF228&gt;0,'２個別表'!$BF228,0)</f>
        <v>0</v>
      </c>
      <c r="V228" s="196">
        <f ca="1">IF('２個別表'!$BH228&lt;&gt;"",1,0)</f>
        <v>0</v>
      </c>
      <c r="W228" s="182">
        <f ca="1">IF(AND($Q228=1,$V228=1),'２個別表'!$CD228,0)</f>
        <v>0</v>
      </c>
      <c r="X228" s="195">
        <f t="shared" ca="1" si="39"/>
        <v>0</v>
      </c>
      <c r="Y228" s="196" t="str">
        <f ca="1">IF(1&lt;='２個別表'!$F228,'２個別表'!$BT228,"")</f>
        <v/>
      </c>
      <c r="Z228" s="196">
        <f ca="1">IF(1&lt;='２個別表'!$F228,'２個別表'!$CE228,0)</f>
        <v>0</v>
      </c>
      <c r="AA228" s="196">
        <f ca="1">IF(OR(0&lt;'２個別表'!$BX228,0&lt;SUM('２個別表'!$CA228:$CB228)),1,0)</f>
        <v>1</v>
      </c>
      <c r="AB228" s="183">
        <f ca="1">IF(1&lt;='２個別表'!$F228,'２個別表'!$BV228,0)</f>
        <v>0</v>
      </c>
      <c r="AC228" s="183" t="str">
        <f ca="1">IF('２個別表'!$BV228&gt;0,IF(AND('２個別表'!$BT228=1,'２個別表'!$CE228="控除不可"),'２個別表'!$BV228,IF(AND('２個別表'!$BT228=1,'２個別表'!$CE228="80%控除対象"),ROUNDUP('２個別表'!$BV228*102/110,0),IF(AND('２個別表'!$BT228=1,'２個別表'!$CE228="全額控除"),ROUNDUP('２個別表'!$BV228*100/110,0),IF(OR('２個別表'!$BT228=2,'２個別表'!$BT228=3),'２個別表'!$BV228,'２個別表'!$BV228)))),"")</f>
        <v/>
      </c>
      <c r="AD228" s="197" t="str">
        <f ca="1">IF('２個別表'!$U228=1,3,IF(AND('２個別表'!$U228=2,AND(19&lt;='２個別表'!$AM228,'２個別表'!$AM228&lt;=23)),2,IF(AND('２個別表'!$U228=2,OR(AND(1&lt;='２個別表'!$AM228,'２個別表'!$AM228&lt;=18),AND(24&lt;='２個別表'!$AM228,'２個別表'!$AM228&lt;=25))),1,"判定不能")))</f>
        <v>判定不能</v>
      </c>
      <c r="AE228" s="206">
        <f t="shared" ca="1" si="4"/>
        <v>0</v>
      </c>
      <c r="AF228" s="180" t="str">
        <f t="shared" ca="1" si="5"/>
        <v/>
      </c>
      <c r="AG228" s="183" t="str">
        <f ca="1">IF(AND($AD228=1,$U228&gt;0,$V228=1),ROUNDDOWN($AC228*1/2-'２個別表'!$CD228*1/2,0),"")</f>
        <v/>
      </c>
      <c r="AH228" s="183" t="str">
        <f t="shared" ca="1" si="40"/>
        <v/>
      </c>
      <c r="AI228" s="208" t="str">
        <f ca="1">IF(AND($AD228=1,$Q228=1),IF($AB228&gt;0,'２個別表'!$BV228-'２個別表'!$BX228-'２個別表'!$CD228-'２個別表'!$CA228-'２個別表'!$CB228-'２個別表'!$CC228,0),"")</f>
        <v/>
      </c>
      <c r="AJ228" s="198">
        <f t="shared" ca="1" si="7"/>
        <v>0</v>
      </c>
      <c r="AK228" s="194" t="str">
        <f ca="1">IF($AD228=1,IF('２個別表'!$AO228=1,1,IF('２個別表'!AO228="","",)),"")</f>
        <v/>
      </c>
      <c r="AL228" s="183" t="str">
        <f ca="1">IF($AJ228=1,IF($AK228=1,'２個別表'!BS228,""),"")</f>
        <v/>
      </c>
      <c r="AM228" s="180" t="str">
        <f t="shared" ca="1" si="8"/>
        <v/>
      </c>
      <c r="AN228" s="199" t="str">
        <f ca="1">IF($AJ228=1,IF($AK228=1,ROUNDDOWN('２個別表'!$BV228-'２個別表'!$BX228-'２個別表'!$CA228-'２個別表'!$CB228-'２個別表'!$CC228-'２個別表'!$CD228,0),""),"")</f>
        <v/>
      </c>
      <c r="AO228" s="198">
        <f t="shared" ca="1" si="0"/>
        <v>0</v>
      </c>
      <c r="AP228" s="194">
        <f t="shared" ca="1" si="9"/>
        <v>0</v>
      </c>
      <c r="AQ228" s="194">
        <f t="shared" ca="1" si="10"/>
        <v>0</v>
      </c>
      <c r="AR228" s="189">
        <f ca="1">IF('２個別表'!$AA228=1,1,0)</f>
        <v>0</v>
      </c>
      <c r="AS228" s="180" t="str">
        <f t="shared" ca="1" si="11"/>
        <v/>
      </c>
      <c r="AT228" s="180" t="str">
        <f t="shared" ca="1" si="12"/>
        <v/>
      </c>
      <c r="AU228" s="208" t="str">
        <f ca="1">IF($AD228=1,IF($AQ228=1,ROUNDDOWN('２個別表'!$BV228-'２個別表'!$BX228-'２個別表'!$CA228-'２個別表'!$CB228-'２個別表'!$CC228-'２個別表'!$CD228,0),""),"")</f>
        <v/>
      </c>
      <c r="AV228" s="350">
        <f t="shared" ca="1" si="13"/>
        <v>0</v>
      </c>
      <c r="AW228" s="360" t="str">
        <f t="shared" ca="1" si="14"/>
        <v>-</v>
      </c>
      <c r="AX228" s="206">
        <f ca="1">IF($AD228=2,IF('２個別表'!$BQ228=1,1,0),0)</f>
        <v>0</v>
      </c>
      <c r="AY228" s="189" t="str">
        <f t="shared" ca="1" si="15"/>
        <v/>
      </c>
      <c r="AZ228" s="368" t="str">
        <f ca="1">IF(AND($AD228=2,$AX228=1),'２個別表'!$BV228-('２個別表'!$BX228+'２個別表'!$CA228+'２個別表'!$CB228+'２個別表'!$CC228+'２個別表'!$CD228),"")</f>
        <v/>
      </c>
      <c r="BA228" s="206">
        <f ca="1">IF($AD228=2,IF('２個別表'!$BQ228&lt;&gt;1,1,0),0)</f>
        <v>0</v>
      </c>
      <c r="BB228" s="363">
        <f t="shared" ca="1" si="16"/>
        <v>0</v>
      </c>
      <c r="BC228" s="183" t="str">
        <f ca="1">IF(AND($AD228=2,$BA228=1),'２個別表'!$BR228,"")</f>
        <v/>
      </c>
      <c r="BD228" s="183" t="str">
        <f t="shared" ca="1" si="17"/>
        <v/>
      </c>
      <c r="BE228" s="183" t="str">
        <f ca="1">IF(AND($AD228=2,$BA228=1),'２個別表'!$BU228-('２個別表'!$BX228+'２個別表'!$CA228+'２個別表'!$CB228+'２個別表'!$CC228+'２個別表'!$CD228),"")</f>
        <v/>
      </c>
      <c r="BF228" s="183" t="str">
        <f ca="1">IF(AND($AD228=2,$BA228=1),'２個別表'!$CA228+'２個別表'!$CB228,"")</f>
        <v/>
      </c>
      <c r="BG228" s="365" t="str">
        <f ca="1">IF($BB228=1,IF(SUM('２個別表'!$BW228,'２個別表'!$CD228*0.5)&lt;='２個別表'!$BV228*0.5,"〇","×"),"")</f>
        <v/>
      </c>
      <c r="BH228" s="364">
        <f t="shared" ca="1" si="18"/>
        <v>0</v>
      </c>
      <c r="BI228" s="207" t="str">
        <f ca="1">IF($AD228=2,IF($AX228=1,IF('２個別表'!$AM228=23,"〇","×"),IF(OR('２個別表'!$AM228&lt;19,'２個別表'!$AM228&gt;23),"",IF($BH228&lt;='２個別表'!$BR228,"〇","×"))),"-")</f>
        <v>-</v>
      </c>
      <c r="BJ228" s="373" t="str">
        <f t="shared" ca="1" si="19"/>
        <v>-</v>
      </c>
      <c r="BK228" s="206">
        <f t="shared" ca="1" si="20"/>
        <v>0</v>
      </c>
      <c r="BL228" s="207" t="str">
        <f ca="1">IF($AD228=3,IF(1&lt;='２個別表'!$F228,IF('２個別表'!$U228=1,"〇","×"),""),"")</f>
        <v/>
      </c>
      <c r="BM228" s="185" t="str">
        <f ca="1">IF(AD228=3,IF(AND(OR('２個別表'!BD228="附帯施設",AND(1&lt;='２個別表'!AM228,'２個別表'!AM228&lt;=3)),'２個別表'!BK228&lt;&gt;"",'２個別表'!BL228&lt;&gt;""),1,IF(AND(OR('２個別表'!BD228="附帯施設",AND(1&lt;='２個別表'!AM228,'２個別表'!AM228&lt;=3)),OR('２個別表'!BK228="",'２個別表'!BL228="")),"×",0)),"")</f>
        <v/>
      </c>
      <c r="BN228" s="207" t="str">
        <f ca="1">IF($AD228=3,IF('２個別表'!$BV228&gt;=500000,"〇","×"),"")</f>
        <v/>
      </c>
      <c r="BO228" s="180" t="str">
        <f ca="1">IF(AD228=3,'２個別表'!BW228,"")</f>
        <v/>
      </c>
      <c r="BP228" s="180" t="str">
        <f ca="1">IF(AD228=3,IF(COUNTIF('２個別表'!$X$11:'２個別表'!X228,'２個別表'!X228)=1,BO228,SUMIF('２個別表'!$X$11:$X$239,'２個別表'!X228,$BO$11:$BO$239)),"")</f>
        <v/>
      </c>
      <c r="BQ228" s="189" t="str">
        <f t="shared" ca="1" si="41"/>
        <v/>
      </c>
      <c r="BR228" s="183" t="str">
        <f t="shared" ca="1" si="22"/>
        <v/>
      </c>
      <c r="BS228" s="427" t="str">
        <f ca="1">IF($AD228=3,'２個別表'!$BV228-('２個別表'!$BX228+'２個別表'!$CA228+'２個別表'!$CB228+'２個別表'!$CC228+'２個別表'!$CD228),"")</f>
        <v/>
      </c>
      <c r="BT228" s="430">
        <f t="shared" ca="1" si="42"/>
        <v>0</v>
      </c>
      <c r="BU228" s="424" t="str">
        <f t="shared" ca="1" si="23"/>
        <v/>
      </c>
    </row>
    <row r="229" spans="2:73" x14ac:dyDescent="0.15">
      <c r="B229" s="198">
        <f>'２個別表'!O229</f>
        <v>0</v>
      </c>
      <c r="C229" s="183" t="str">
        <f>'２個別表'!$P229</f>
        <v>石川県</v>
      </c>
      <c r="D229" s="183" t="str">
        <f ca="1">'２個別表'!$Q229</f>
        <v/>
      </c>
      <c r="E229" s="183" t="str">
        <f ca="1">'２個別表'!$R229</f>
        <v/>
      </c>
      <c r="F229" s="207" t="str">
        <f ca="1">'２個別表'!$U229</f>
        <v/>
      </c>
      <c r="G229" s="207" t="str">
        <f ca="1">IF($F229=1,IF(SUM(#REF!)=0,"×","〇"),"")</f>
        <v/>
      </c>
      <c r="H229" s="207" t="str">
        <f ca="1">IF('２個別表'!$U229=1,IF('２個別表'!$Y229=1,"〇","×"),IF(AND(2&lt;='２個別表'!$Y229,'２個別表'!$Y229&lt;=5),"〇","×"))</f>
        <v>×</v>
      </c>
      <c r="I229" s="207" t="str">
        <f t="shared" ca="1" si="38"/>
        <v>×</v>
      </c>
      <c r="J229" s="183" t="str">
        <f ca="1">'２個別表'!$X229</f>
        <v/>
      </c>
      <c r="K229" s="183">
        <f ca="1">'２個別表'!$AI229</f>
        <v>0</v>
      </c>
      <c r="L229" s="183" t="str">
        <f ca="1">IF('２個別表'!$AJ229=1,1,"")</f>
        <v/>
      </c>
      <c r="M229" s="183" t="str">
        <f ca="1">IF('２個別表'!$AJ229="","",IF('２個別表'!$AJ229=1,IF(OR('２個別表'!$AK229=1,'２個別表'!$AL229=1),"〇","×")))</f>
        <v/>
      </c>
      <c r="N229" s="180" t="str">
        <f ca="1">'２個別表'!AR229</f>
        <v/>
      </c>
      <c r="O229" s="196" t="str">
        <f ca="1">IF(1&lt;='２個別表'!$F229,IF(AND(1&lt;='２個別表'!$AM229,'２個別表'!$AM229&lt;=3),1,0),"")</f>
        <v/>
      </c>
      <c r="P229" s="207">
        <f ca="1">IF($O229=1,IF(AND('２個別表'!$BD229&lt;&gt;"",AND('２個別表'!$BG229&lt;&gt;1,'２個別表'!$BH229)),0,1),0)</f>
        <v>0</v>
      </c>
      <c r="Q229" s="196">
        <f ca="1">IF('２個別表'!$BD229&lt;&gt;"",1,0)</f>
        <v>0</v>
      </c>
      <c r="R229" s="196" t="str">
        <f ca="1">IF($Q229=1,IF('２個別表'!$BG229=1,1,0),"")</f>
        <v/>
      </c>
      <c r="S229" s="196" t="str">
        <f ca="1">IF($R229=1,IF('２個別表'!$BH229&lt;&gt;"","〇","×"),"")</f>
        <v/>
      </c>
      <c r="T229" s="196" t="str">
        <f t="shared" ca="1" si="2"/>
        <v/>
      </c>
      <c r="U229" s="340">
        <f ca="1">IF('２個別表'!$BF229&gt;0,'２個別表'!$BF229,0)</f>
        <v>0</v>
      </c>
      <c r="V229" s="196">
        <f ca="1">IF('２個別表'!$BH229&lt;&gt;"",1,0)</f>
        <v>0</v>
      </c>
      <c r="W229" s="182">
        <f ca="1">IF(AND($Q229=1,$V229=1),'２個別表'!$CD229,0)</f>
        <v>0</v>
      </c>
      <c r="X229" s="195">
        <f t="shared" ca="1" si="39"/>
        <v>0</v>
      </c>
      <c r="Y229" s="196" t="str">
        <f ca="1">IF(1&lt;='２個別表'!$F229,'２個別表'!$BT229,"")</f>
        <v/>
      </c>
      <c r="Z229" s="196">
        <f ca="1">IF(1&lt;='２個別表'!$F229,'２個別表'!$CE229,0)</f>
        <v>0</v>
      </c>
      <c r="AA229" s="196">
        <f ca="1">IF(OR(0&lt;'２個別表'!$BX229,0&lt;SUM('２個別表'!$CA229:$CB229)),1,0)</f>
        <v>1</v>
      </c>
      <c r="AB229" s="183">
        <f ca="1">IF(1&lt;='２個別表'!$F229,'２個別表'!$BV229,0)</f>
        <v>0</v>
      </c>
      <c r="AC229" s="183" t="str">
        <f ca="1">IF('２個別表'!$BV229&gt;0,IF(AND('２個別表'!$BT229=1,'２個別表'!$CE229="控除不可"),'２個別表'!$BV229,IF(AND('２個別表'!$BT229=1,'２個別表'!$CE229="80%控除対象"),ROUNDUP('２個別表'!$BV229*102/110,0),IF(AND('２個別表'!$BT229=1,'２個別表'!$CE229="全額控除"),ROUNDUP('２個別表'!$BV229*100/110,0),IF(OR('２個別表'!$BT229=2,'２個別表'!$BT229=3),'２個別表'!$BV229,'２個別表'!$BV229)))),"")</f>
        <v/>
      </c>
      <c r="AD229" s="197" t="str">
        <f ca="1">IF('２個別表'!$U229=1,3,IF(AND('２個別表'!$U229=2,AND(19&lt;='２個別表'!$AM229,'２個別表'!$AM229&lt;=23)),2,IF(AND('２個別表'!$U229=2,OR(AND(1&lt;='２個別表'!$AM229,'２個別表'!$AM229&lt;=18),AND(24&lt;='２個別表'!$AM229,'２個別表'!$AM229&lt;=25))),1,"判定不能")))</f>
        <v>判定不能</v>
      </c>
      <c r="AE229" s="206">
        <f t="shared" ca="1" si="4"/>
        <v>0</v>
      </c>
      <c r="AF229" s="180" t="str">
        <f t="shared" ca="1" si="5"/>
        <v/>
      </c>
      <c r="AG229" s="183" t="str">
        <f ca="1">IF(AND($AD229=1,$U229&gt;0,$V229=1),ROUNDDOWN($AC229*1/2-'２個別表'!$CD229*1/2,0),"")</f>
        <v/>
      </c>
      <c r="AH229" s="183" t="str">
        <f t="shared" ca="1" si="40"/>
        <v/>
      </c>
      <c r="AI229" s="208" t="str">
        <f ca="1">IF(AND($AD229=1,$Q229=1),IF($AB229&gt;0,'２個別表'!$BV229-'２個別表'!$BX229-'２個別表'!$CD229-'２個別表'!$CA229-'２個別表'!$CB229-'２個別表'!$CC229,0),"")</f>
        <v/>
      </c>
      <c r="AJ229" s="198">
        <f t="shared" ca="1" si="7"/>
        <v>0</v>
      </c>
      <c r="AK229" s="194" t="str">
        <f ca="1">IF($AD229=1,IF('２個別表'!$AO229=1,1,IF('２個別表'!AO229="","",)),"")</f>
        <v/>
      </c>
      <c r="AL229" s="183" t="str">
        <f ca="1">IF($AJ229=1,IF($AK229=1,'２個別表'!BS229,""),"")</f>
        <v/>
      </c>
      <c r="AM229" s="180" t="str">
        <f t="shared" ca="1" si="8"/>
        <v/>
      </c>
      <c r="AN229" s="199" t="str">
        <f ca="1">IF($AJ229=1,IF($AK229=1,ROUNDDOWN('２個別表'!$BV229-'２個別表'!$BX229-'２個別表'!$CA229-'２個別表'!$CB229-'２個別表'!$CC229-'２個別表'!$CD229,0),""),"")</f>
        <v/>
      </c>
      <c r="AO229" s="198">
        <f t="shared" ca="1" si="0"/>
        <v>0</v>
      </c>
      <c r="AP229" s="194">
        <f t="shared" ca="1" si="9"/>
        <v>0</v>
      </c>
      <c r="AQ229" s="194">
        <f t="shared" ca="1" si="10"/>
        <v>0</v>
      </c>
      <c r="AR229" s="189">
        <f ca="1">IF('２個別表'!$AA229=1,1,0)</f>
        <v>0</v>
      </c>
      <c r="AS229" s="180" t="str">
        <f t="shared" ca="1" si="11"/>
        <v/>
      </c>
      <c r="AT229" s="180" t="str">
        <f t="shared" ca="1" si="12"/>
        <v/>
      </c>
      <c r="AU229" s="208" t="str">
        <f ca="1">IF($AD229=1,IF($AQ229=1,ROUNDDOWN('２個別表'!$BV229-'２個別表'!$BX229-'２個別表'!$CA229-'２個別表'!$CB229-'２個別表'!$CC229-'２個別表'!$CD229,0),""),"")</f>
        <v/>
      </c>
      <c r="AV229" s="350">
        <f t="shared" ca="1" si="13"/>
        <v>0</v>
      </c>
      <c r="AW229" s="360" t="str">
        <f t="shared" ca="1" si="14"/>
        <v>-</v>
      </c>
      <c r="AX229" s="206">
        <f ca="1">IF($AD229=2,IF('２個別表'!$BQ229=1,1,0),0)</f>
        <v>0</v>
      </c>
      <c r="AY229" s="189" t="str">
        <f t="shared" ca="1" si="15"/>
        <v/>
      </c>
      <c r="AZ229" s="368" t="str">
        <f ca="1">IF(AND($AD229=2,$AX229=1),'２個別表'!$BV229-('２個別表'!$BX229+'２個別表'!$CA229+'２個別表'!$CB229+'２個別表'!$CC229+'２個別表'!$CD229),"")</f>
        <v/>
      </c>
      <c r="BA229" s="206">
        <f ca="1">IF($AD229=2,IF('２個別表'!$BQ229&lt;&gt;1,1,0),0)</f>
        <v>0</v>
      </c>
      <c r="BB229" s="363">
        <f t="shared" ca="1" si="16"/>
        <v>0</v>
      </c>
      <c r="BC229" s="183" t="str">
        <f ca="1">IF(AND($AD229=2,$BA229=1),'２個別表'!$BR229,"")</f>
        <v/>
      </c>
      <c r="BD229" s="183" t="str">
        <f t="shared" ca="1" si="17"/>
        <v/>
      </c>
      <c r="BE229" s="183" t="str">
        <f ca="1">IF(AND($AD229=2,$BA229=1),'２個別表'!$BU229-('２個別表'!$BX229+'２個別表'!$CA229+'２個別表'!$CB229+'２個別表'!$CC229+'２個別表'!$CD229),"")</f>
        <v/>
      </c>
      <c r="BF229" s="183" t="str">
        <f ca="1">IF(AND($AD229=2,$BA229=1),'２個別表'!$CA229+'２個別表'!$CB229,"")</f>
        <v/>
      </c>
      <c r="BG229" s="365" t="str">
        <f ca="1">IF($BB229=1,IF(SUM('２個別表'!$BW229,'２個別表'!$CD229*0.5)&lt;='２個別表'!$BV229*0.5,"〇","×"),"")</f>
        <v/>
      </c>
      <c r="BH229" s="364">
        <f t="shared" ca="1" si="18"/>
        <v>0</v>
      </c>
      <c r="BI229" s="207" t="str">
        <f ca="1">IF($AD229=2,IF($AX229=1,IF('２個別表'!$AM229=23,"〇","×"),IF(OR('２個別表'!$AM229&lt;19,'２個別表'!$AM229&gt;23),"",IF($BH229&lt;='２個別表'!$BR229,"〇","×"))),"-")</f>
        <v>-</v>
      </c>
      <c r="BJ229" s="373" t="str">
        <f t="shared" ca="1" si="19"/>
        <v>-</v>
      </c>
      <c r="BK229" s="206">
        <f t="shared" ca="1" si="20"/>
        <v>0</v>
      </c>
      <c r="BL229" s="207" t="str">
        <f ca="1">IF($AD229=3,IF(1&lt;='２個別表'!$F229,IF('２個別表'!$U229=1,"〇","×"),""),"")</f>
        <v/>
      </c>
      <c r="BM229" s="185" t="str">
        <f ca="1">IF(AD229=3,IF(AND(OR('２個別表'!BD229="附帯施設",AND(1&lt;='２個別表'!AM229,'２個別表'!AM229&lt;=3)),'２個別表'!BK229&lt;&gt;"",'２個別表'!BL229&lt;&gt;""),1,IF(AND(OR('２個別表'!BD229="附帯施設",AND(1&lt;='２個別表'!AM229,'２個別表'!AM229&lt;=3)),OR('２個別表'!BK229="",'２個別表'!BL229="")),"×",0)),"")</f>
        <v/>
      </c>
      <c r="BN229" s="207" t="str">
        <f ca="1">IF($AD229=3,IF('２個別表'!$BV229&gt;=500000,"〇","×"),"")</f>
        <v/>
      </c>
      <c r="BO229" s="180" t="str">
        <f ca="1">IF(AD229=3,'２個別表'!BW229,"")</f>
        <v/>
      </c>
      <c r="BP229" s="180" t="str">
        <f ca="1">IF(AD229=3,IF(COUNTIF('２個別表'!$X$11:'２個別表'!X229,'２個別表'!X229)=1,BO229,SUMIF('２個別表'!$X$11:$X$239,'２個別表'!X229,$BO$11:$BO$239)),"")</f>
        <v/>
      </c>
      <c r="BQ229" s="189" t="str">
        <f t="shared" ca="1" si="41"/>
        <v/>
      </c>
      <c r="BR229" s="183" t="str">
        <f t="shared" ca="1" si="22"/>
        <v/>
      </c>
      <c r="BS229" s="427" t="str">
        <f ca="1">IF($AD229=3,'２個別表'!$BV229-('２個別表'!$BX229+'２個別表'!$CA229+'２個別表'!$CB229+'２個別表'!$CC229+'２個別表'!$CD229),"")</f>
        <v/>
      </c>
      <c r="BT229" s="430">
        <f t="shared" ca="1" si="42"/>
        <v>0</v>
      </c>
      <c r="BU229" s="424" t="str">
        <f t="shared" ca="1" si="23"/>
        <v/>
      </c>
    </row>
    <row r="230" spans="2:73" x14ac:dyDescent="0.15">
      <c r="B230" s="198">
        <f>'２個別表'!O230</f>
        <v>0</v>
      </c>
      <c r="C230" s="183" t="str">
        <f>'２個別表'!$P230</f>
        <v>石川県</v>
      </c>
      <c r="D230" s="183" t="str">
        <f ca="1">'２個別表'!$Q230</f>
        <v/>
      </c>
      <c r="E230" s="183" t="str">
        <f ca="1">'２個別表'!$R230</f>
        <v/>
      </c>
      <c r="F230" s="207" t="str">
        <f ca="1">'２個別表'!$U230</f>
        <v/>
      </c>
      <c r="G230" s="207" t="str">
        <f ca="1">IF($F230=1,IF(SUM(#REF!)=0,"×","〇"),"")</f>
        <v/>
      </c>
      <c r="H230" s="207" t="str">
        <f ca="1">IF('２個別表'!$U230=1,IF('２個別表'!$Y230=1,"〇","×"),IF(AND(2&lt;='２個別表'!$Y230,'２個別表'!$Y230&lt;=5),"〇","×"))</f>
        <v>×</v>
      </c>
      <c r="I230" s="207" t="str">
        <f t="shared" ca="1" si="38"/>
        <v>×</v>
      </c>
      <c r="J230" s="183" t="str">
        <f ca="1">'２個別表'!$X230</f>
        <v/>
      </c>
      <c r="K230" s="183">
        <f ca="1">'２個別表'!$AI230</f>
        <v>0</v>
      </c>
      <c r="L230" s="183" t="str">
        <f ca="1">IF('２個別表'!$AJ230=1,1,"")</f>
        <v/>
      </c>
      <c r="M230" s="183" t="str">
        <f ca="1">IF('２個別表'!$AJ230="","",IF('２個別表'!$AJ230=1,IF(OR('２個別表'!$AK230=1,'２個別表'!$AL230=1),"〇","×")))</f>
        <v/>
      </c>
      <c r="N230" s="180" t="str">
        <f ca="1">'２個別表'!AR230</f>
        <v/>
      </c>
      <c r="O230" s="196" t="str">
        <f ca="1">IF(1&lt;='２個別表'!$F230,IF(AND(1&lt;='２個別表'!$AM230,'２個別表'!$AM230&lt;=3),1,0),"")</f>
        <v/>
      </c>
      <c r="P230" s="207">
        <f ca="1">IF($O230=1,IF(AND('２個別表'!$BD230&lt;&gt;"",AND('２個別表'!$BG230&lt;&gt;1,'２個別表'!$BH230)),0,1),0)</f>
        <v>0</v>
      </c>
      <c r="Q230" s="196">
        <f ca="1">IF('２個別表'!$BD230&lt;&gt;"",1,0)</f>
        <v>0</v>
      </c>
      <c r="R230" s="196" t="str">
        <f ca="1">IF($Q230=1,IF('２個別表'!$BG230=1,1,0),"")</f>
        <v/>
      </c>
      <c r="S230" s="196" t="str">
        <f ca="1">IF($R230=1,IF('２個別表'!$BH230&lt;&gt;"","〇","×"),"")</f>
        <v/>
      </c>
      <c r="T230" s="196" t="str">
        <f t="shared" ca="1" si="2"/>
        <v/>
      </c>
      <c r="U230" s="340">
        <f ca="1">IF('２個別表'!$BF230&gt;0,'２個別表'!$BF230,0)</f>
        <v>0</v>
      </c>
      <c r="V230" s="196">
        <f ca="1">IF('２個別表'!$BH230&lt;&gt;"",1,0)</f>
        <v>0</v>
      </c>
      <c r="W230" s="182">
        <f ca="1">IF(AND($Q230=1,$V230=1),'２個別表'!$CD230,0)</f>
        <v>0</v>
      </c>
      <c r="X230" s="195">
        <f t="shared" ca="1" si="39"/>
        <v>0</v>
      </c>
      <c r="Y230" s="196" t="str">
        <f ca="1">IF(1&lt;='２個別表'!$F230,'２個別表'!$BT230,"")</f>
        <v/>
      </c>
      <c r="Z230" s="196">
        <f ca="1">IF(1&lt;='２個別表'!$F230,'２個別表'!$CE230,0)</f>
        <v>0</v>
      </c>
      <c r="AA230" s="196">
        <f ca="1">IF(OR(0&lt;'２個別表'!$BX230,0&lt;SUM('２個別表'!$CA230:$CB230)),1,0)</f>
        <v>1</v>
      </c>
      <c r="AB230" s="183">
        <f ca="1">IF(1&lt;='２個別表'!$F230,'２個別表'!$BV230,0)</f>
        <v>0</v>
      </c>
      <c r="AC230" s="183" t="str">
        <f ca="1">IF('２個別表'!$BV230&gt;0,IF(AND('２個別表'!$BT230=1,'２個別表'!$CE230="控除不可"),'２個別表'!$BV230,IF(AND('２個別表'!$BT230=1,'２個別表'!$CE230="80%控除対象"),ROUNDUP('２個別表'!$BV230*102/110,0),IF(AND('２個別表'!$BT230=1,'２個別表'!$CE230="全額控除"),ROUNDUP('２個別表'!$BV230*100/110,0),IF(OR('２個別表'!$BT230=2,'２個別表'!$BT230=3),'２個別表'!$BV230,'２個別表'!$BV230)))),"")</f>
        <v/>
      </c>
      <c r="AD230" s="197" t="str">
        <f ca="1">IF('２個別表'!$U230=1,3,IF(AND('２個別表'!$U230=2,AND(19&lt;='２個別表'!$AM230,'２個別表'!$AM230&lt;=23)),2,IF(AND('２個別表'!$U230=2,OR(AND(1&lt;='２個別表'!$AM230,'２個別表'!$AM230&lt;=18),AND(24&lt;='２個別表'!$AM230,'２個別表'!$AM230&lt;=25))),1,"判定不能")))</f>
        <v>判定不能</v>
      </c>
      <c r="AE230" s="206">
        <f t="shared" ca="1" si="4"/>
        <v>0</v>
      </c>
      <c r="AF230" s="180" t="str">
        <f t="shared" ca="1" si="5"/>
        <v/>
      </c>
      <c r="AG230" s="183" t="str">
        <f ca="1">IF(AND($AD230=1,$U230&gt;0,$V230=1),ROUNDDOWN($AC230*1/2-'２個別表'!$CD230*1/2,0),"")</f>
        <v/>
      </c>
      <c r="AH230" s="183" t="str">
        <f t="shared" ca="1" si="40"/>
        <v/>
      </c>
      <c r="AI230" s="208" t="str">
        <f ca="1">IF(AND($AD230=1,$Q230=1),IF($AB230&gt;0,'２個別表'!$BV230-'２個別表'!$BX230-'２個別表'!$CD230-'２個別表'!$CA230-'２個別表'!$CB230-'２個別表'!$CC230,0),"")</f>
        <v/>
      </c>
      <c r="AJ230" s="198">
        <f t="shared" ca="1" si="7"/>
        <v>0</v>
      </c>
      <c r="AK230" s="194" t="str">
        <f ca="1">IF($AD230=1,IF('２個別表'!$AO230=1,1,IF('２個別表'!AO230="","",)),"")</f>
        <v/>
      </c>
      <c r="AL230" s="183" t="str">
        <f ca="1">IF($AJ230=1,IF($AK230=1,'２個別表'!BS230,""),"")</f>
        <v/>
      </c>
      <c r="AM230" s="180" t="str">
        <f t="shared" ca="1" si="8"/>
        <v/>
      </c>
      <c r="AN230" s="199" t="str">
        <f ca="1">IF($AJ230=1,IF($AK230=1,ROUNDDOWN('２個別表'!$BV230-'２個別表'!$BX230-'２個別表'!$CA230-'２個別表'!$CB230-'２個別表'!$CC230-'２個別表'!$CD230,0),""),"")</f>
        <v/>
      </c>
      <c r="AO230" s="198">
        <f t="shared" ca="1" si="0"/>
        <v>0</v>
      </c>
      <c r="AP230" s="194">
        <f t="shared" ca="1" si="9"/>
        <v>0</v>
      </c>
      <c r="AQ230" s="194">
        <f t="shared" ca="1" si="10"/>
        <v>0</v>
      </c>
      <c r="AR230" s="189">
        <f ca="1">IF('２個別表'!$AA230=1,1,0)</f>
        <v>0</v>
      </c>
      <c r="AS230" s="180" t="str">
        <f t="shared" ca="1" si="11"/>
        <v/>
      </c>
      <c r="AT230" s="180" t="str">
        <f t="shared" ca="1" si="12"/>
        <v/>
      </c>
      <c r="AU230" s="208" t="str">
        <f ca="1">IF($AD230=1,IF($AQ230=1,ROUNDDOWN('２個別表'!$BV230-'２個別表'!$BX230-'２個別表'!$CA230-'２個別表'!$CB230-'２個別表'!$CC230-'２個別表'!$CD230,0),""),"")</f>
        <v/>
      </c>
      <c r="AV230" s="350">
        <f t="shared" ca="1" si="13"/>
        <v>0</v>
      </c>
      <c r="AW230" s="360" t="str">
        <f t="shared" ca="1" si="14"/>
        <v>-</v>
      </c>
      <c r="AX230" s="206">
        <f ca="1">IF($AD230=2,IF('２個別表'!$BQ230=1,1,0),0)</f>
        <v>0</v>
      </c>
      <c r="AY230" s="189" t="str">
        <f t="shared" ca="1" si="15"/>
        <v/>
      </c>
      <c r="AZ230" s="368" t="str">
        <f ca="1">IF(AND($AD230=2,$AX230=1),'２個別表'!$BV230-('２個別表'!$BX230+'２個別表'!$CA230+'２個別表'!$CB230+'２個別表'!$CC230+'２個別表'!$CD230),"")</f>
        <v/>
      </c>
      <c r="BA230" s="206">
        <f ca="1">IF($AD230=2,IF('２個別表'!$BQ230&lt;&gt;1,1,0),0)</f>
        <v>0</v>
      </c>
      <c r="BB230" s="363">
        <f t="shared" ca="1" si="16"/>
        <v>0</v>
      </c>
      <c r="BC230" s="183" t="str">
        <f ca="1">IF(AND($AD230=2,$BA230=1),'２個別表'!$BR230,"")</f>
        <v/>
      </c>
      <c r="BD230" s="183" t="str">
        <f t="shared" ca="1" si="17"/>
        <v/>
      </c>
      <c r="BE230" s="183" t="str">
        <f ca="1">IF(AND($AD230=2,$BA230=1),'２個別表'!$BU230-('２個別表'!$BX230+'２個別表'!$CA230+'２個別表'!$CB230+'２個別表'!$CC230+'２個別表'!$CD230),"")</f>
        <v/>
      </c>
      <c r="BF230" s="183" t="str">
        <f ca="1">IF(AND($AD230=2,$BA230=1),'２個別表'!$CA230+'２個別表'!$CB230,"")</f>
        <v/>
      </c>
      <c r="BG230" s="365" t="str">
        <f ca="1">IF($BB230=1,IF(SUM('２個別表'!$BW230,'２個別表'!$CD230*0.5)&lt;='２個別表'!$BV230*0.5,"〇","×"),"")</f>
        <v/>
      </c>
      <c r="BH230" s="364">
        <f t="shared" ca="1" si="18"/>
        <v>0</v>
      </c>
      <c r="BI230" s="207" t="str">
        <f ca="1">IF($AD230=2,IF($AX230=1,IF('２個別表'!$AM230=23,"〇","×"),IF(OR('２個別表'!$AM230&lt;19,'２個別表'!$AM230&gt;23),"",IF($BH230&lt;='２個別表'!$BR230,"〇","×"))),"-")</f>
        <v>-</v>
      </c>
      <c r="BJ230" s="373" t="str">
        <f t="shared" ca="1" si="19"/>
        <v>-</v>
      </c>
      <c r="BK230" s="206">
        <f t="shared" ca="1" si="20"/>
        <v>0</v>
      </c>
      <c r="BL230" s="207" t="str">
        <f ca="1">IF($AD230=3,IF(1&lt;='２個別表'!$F230,IF('２個別表'!$U230=1,"〇","×"),""),"")</f>
        <v/>
      </c>
      <c r="BM230" s="185" t="str">
        <f ca="1">IF(AD230=3,IF(AND(OR('２個別表'!BD230="附帯施設",AND(1&lt;='２個別表'!AM230,'２個別表'!AM230&lt;=3)),'２個別表'!BK230&lt;&gt;"",'２個別表'!BL230&lt;&gt;""),1,IF(AND(OR('２個別表'!BD230="附帯施設",AND(1&lt;='２個別表'!AM230,'２個別表'!AM230&lt;=3)),OR('２個別表'!BK230="",'２個別表'!BL230="")),"×",0)),"")</f>
        <v/>
      </c>
      <c r="BN230" s="207" t="str">
        <f ca="1">IF($AD230=3,IF('２個別表'!$BV230&gt;=500000,"〇","×"),"")</f>
        <v/>
      </c>
      <c r="BO230" s="180" t="str">
        <f ca="1">IF(AD230=3,'２個別表'!BW230,"")</f>
        <v/>
      </c>
      <c r="BP230" s="180" t="str">
        <f ca="1">IF(AD230=3,IF(COUNTIF('２個別表'!$X$11:'２個別表'!X230,'２個別表'!X230)=1,BO230,SUMIF('２個別表'!$X$11:$X$239,'２個別表'!X230,$BO$11:$BO$239)),"")</f>
        <v/>
      </c>
      <c r="BQ230" s="189" t="str">
        <f t="shared" ca="1" si="41"/>
        <v/>
      </c>
      <c r="BR230" s="183" t="str">
        <f t="shared" ca="1" si="22"/>
        <v/>
      </c>
      <c r="BS230" s="427" t="str">
        <f ca="1">IF($AD230=3,'２個別表'!$BV230-('２個別表'!$BX230+'２個別表'!$CA230+'２個別表'!$CB230+'２個別表'!$CC230+'２個別表'!$CD230),"")</f>
        <v/>
      </c>
      <c r="BT230" s="430">
        <f t="shared" ca="1" si="42"/>
        <v>0</v>
      </c>
      <c r="BU230" s="424" t="str">
        <f t="shared" ca="1" si="23"/>
        <v/>
      </c>
    </row>
    <row r="231" spans="2:73" x14ac:dyDescent="0.15">
      <c r="B231" s="198">
        <f>'２個別表'!O231</f>
        <v>0</v>
      </c>
      <c r="C231" s="183" t="str">
        <f>'２個別表'!$P231</f>
        <v>石川県</v>
      </c>
      <c r="D231" s="183" t="str">
        <f ca="1">'２個別表'!$Q231</f>
        <v/>
      </c>
      <c r="E231" s="183" t="str">
        <f ca="1">'２個別表'!$R231</f>
        <v/>
      </c>
      <c r="F231" s="207" t="str">
        <f ca="1">'２個別表'!$U231</f>
        <v/>
      </c>
      <c r="G231" s="207" t="str">
        <f ca="1">IF($F231=1,IF(SUM(#REF!)=0,"×","〇"),"")</f>
        <v/>
      </c>
      <c r="H231" s="207" t="str">
        <f ca="1">IF('２個別表'!$U231=1,IF('２個別表'!$Y231=1,"〇","×"),IF(AND(2&lt;='２個別表'!$Y231,'２個別表'!$Y231&lt;=5),"〇","×"))</f>
        <v>×</v>
      </c>
      <c r="I231" s="207" t="str">
        <f t="shared" ca="1" si="38"/>
        <v>×</v>
      </c>
      <c r="J231" s="183" t="str">
        <f ca="1">'２個別表'!$X231</f>
        <v/>
      </c>
      <c r="K231" s="183">
        <f ca="1">'２個別表'!$AI231</f>
        <v>0</v>
      </c>
      <c r="L231" s="183" t="str">
        <f ca="1">IF('２個別表'!$AJ231=1,1,"")</f>
        <v/>
      </c>
      <c r="M231" s="183" t="str">
        <f ca="1">IF('２個別表'!$AJ231="","",IF('２個別表'!$AJ231=1,IF(OR('２個別表'!$AK231=1,'２個別表'!$AL231=1),"〇","×")))</f>
        <v/>
      </c>
      <c r="N231" s="180" t="str">
        <f ca="1">'２個別表'!AR231</f>
        <v/>
      </c>
      <c r="O231" s="196" t="str">
        <f ca="1">IF(1&lt;='２個別表'!$F231,IF(AND(1&lt;='２個別表'!$AM231,'２個別表'!$AM231&lt;=3),1,0),"")</f>
        <v/>
      </c>
      <c r="P231" s="207">
        <f ca="1">IF($O231=1,IF(AND('２個別表'!$BD231&lt;&gt;"",AND('２個別表'!$BG231&lt;&gt;1,'２個別表'!$BH231)),0,1),0)</f>
        <v>0</v>
      </c>
      <c r="Q231" s="196">
        <f ca="1">IF('２個別表'!$BD231&lt;&gt;"",1,0)</f>
        <v>0</v>
      </c>
      <c r="R231" s="196" t="str">
        <f ca="1">IF($Q231=1,IF('２個別表'!$BG231=1,1,0),"")</f>
        <v/>
      </c>
      <c r="S231" s="196" t="str">
        <f ca="1">IF($R231=1,IF('２個別表'!$BH231&lt;&gt;"","〇","×"),"")</f>
        <v/>
      </c>
      <c r="T231" s="196" t="str">
        <f t="shared" ca="1" si="2"/>
        <v/>
      </c>
      <c r="U231" s="340">
        <f ca="1">IF('２個別表'!$BF231&gt;0,'２個別表'!$BF231,0)</f>
        <v>0</v>
      </c>
      <c r="V231" s="196">
        <f ca="1">IF('２個別表'!$BH231&lt;&gt;"",1,0)</f>
        <v>0</v>
      </c>
      <c r="W231" s="182">
        <f ca="1">IF(AND($Q231=1,$V231=1),'２個別表'!$CD231,0)</f>
        <v>0</v>
      </c>
      <c r="X231" s="195">
        <f t="shared" ca="1" si="39"/>
        <v>0</v>
      </c>
      <c r="Y231" s="196" t="str">
        <f ca="1">IF(1&lt;='２個別表'!$F231,'２個別表'!$BT231,"")</f>
        <v/>
      </c>
      <c r="Z231" s="196">
        <f ca="1">IF(1&lt;='２個別表'!$F231,'２個別表'!$CE231,0)</f>
        <v>0</v>
      </c>
      <c r="AA231" s="196">
        <f ca="1">IF(OR(0&lt;'２個別表'!$BX231,0&lt;SUM('２個別表'!$CA231:$CB231)),1,0)</f>
        <v>1</v>
      </c>
      <c r="AB231" s="183">
        <f ca="1">IF(1&lt;='２個別表'!$F231,'２個別表'!$BV231,0)</f>
        <v>0</v>
      </c>
      <c r="AC231" s="183" t="str">
        <f ca="1">IF('２個別表'!$BV231&gt;0,IF(AND('２個別表'!$BT231=1,'２個別表'!$CE231="控除不可"),'２個別表'!$BV231,IF(AND('２個別表'!$BT231=1,'２個別表'!$CE231="80%控除対象"),ROUNDUP('２個別表'!$BV231*102/110,0),IF(AND('２個別表'!$BT231=1,'２個別表'!$CE231="全額控除"),ROUNDUP('２個別表'!$BV231*100/110,0),IF(OR('２個別表'!$BT231=2,'２個別表'!$BT231=3),'２個別表'!$BV231,'２個別表'!$BV231)))),"")</f>
        <v/>
      </c>
      <c r="AD231" s="197" t="str">
        <f ca="1">IF('２個別表'!$U231=1,3,IF(AND('２個別表'!$U231=2,AND(19&lt;='２個別表'!$AM231,'２個別表'!$AM231&lt;=23)),2,IF(AND('２個別表'!$U231=2,OR(AND(1&lt;='２個別表'!$AM231,'２個別表'!$AM231&lt;=18),AND(24&lt;='２個別表'!$AM231,'２個別表'!$AM231&lt;=25))),1,"判定不能")))</f>
        <v>判定不能</v>
      </c>
      <c r="AE231" s="206">
        <f t="shared" ca="1" si="4"/>
        <v>0</v>
      </c>
      <c r="AF231" s="180" t="str">
        <f t="shared" ca="1" si="5"/>
        <v/>
      </c>
      <c r="AG231" s="183" t="str">
        <f ca="1">IF(AND($AD231=1,$U231&gt;0,$V231=1),ROUNDDOWN($AC231*1/2-'２個別表'!$CD231*1/2,0),"")</f>
        <v/>
      </c>
      <c r="AH231" s="183" t="str">
        <f t="shared" ca="1" si="40"/>
        <v/>
      </c>
      <c r="AI231" s="208" t="str">
        <f ca="1">IF(AND($AD231=1,$Q231=1),IF($AB231&gt;0,'２個別表'!$BV231-'２個別表'!$BX231-'２個別表'!$CD231-'２個別表'!$CA231-'２個別表'!$CB231-'２個別表'!$CC231,0),"")</f>
        <v/>
      </c>
      <c r="AJ231" s="198">
        <f t="shared" ca="1" si="7"/>
        <v>0</v>
      </c>
      <c r="AK231" s="194" t="str">
        <f ca="1">IF($AD231=1,IF('２個別表'!$AO231=1,1,IF('２個別表'!AO231="","",)),"")</f>
        <v/>
      </c>
      <c r="AL231" s="183" t="str">
        <f ca="1">IF($AJ231=1,IF($AK231=1,'２個別表'!BS231,""),"")</f>
        <v/>
      </c>
      <c r="AM231" s="180" t="str">
        <f t="shared" ca="1" si="8"/>
        <v/>
      </c>
      <c r="AN231" s="199" t="str">
        <f ca="1">IF($AJ231=1,IF($AK231=1,ROUNDDOWN('２個別表'!$BV231-'２個別表'!$BX231-'２個別表'!$CA231-'２個別表'!$CB231-'２個別表'!$CC231-'２個別表'!$CD231,0),""),"")</f>
        <v/>
      </c>
      <c r="AO231" s="198">
        <f t="shared" ca="1" si="0"/>
        <v>0</v>
      </c>
      <c r="AP231" s="194">
        <f t="shared" ca="1" si="9"/>
        <v>0</v>
      </c>
      <c r="AQ231" s="194">
        <f t="shared" ca="1" si="10"/>
        <v>0</v>
      </c>
      <c r="AR231" s="189">
        <f ca="1">IF('２個別表'!$AA231=1,1,0)</f>
        <v>0</v>
      </c>
      <c r="AS231" s="180" t="str">
        <f t="shared" ca="1" si="11"/>
        <v/>
      </c>
      <c r="AT231" s="180" t="str">
        <f t="shared" ca="1" si="12"/>
        <v/>
      </c>
      <c r="AU231" s="208" t="str">
        <f ca="1">IF($AD231=1,IF($AQ231=1,ROUNDDOWN('２個別表'!$BV231-'２個別表'!$BX231-'２個別表'!$CA231-'２個別表'!$CB231-'２個別表'!$CC231-'２個別表'!$CD231,0),""),"")</f>
        <v/>
      </c>
      <c r="AV231" s="350">
        <f t="shared" ca="1" si="13"/>
        <v>0</v>
      </c>
      <c r="AW231" s="360" t="str">
        <f t="shared" ca="1" si="14"/>
        <v>-</v>
      </c>
      <c r="AX231" s="206">
        <f ca="1">IF($AD231=2,IF('２個別表'!$BQ231=1,1,0),0)</f>
        <v>0</v>
      </c>
      <c r="AY231" s="189" t="str">
        <f t="shared" ca="1" si="15"/>
        <v/>
      </c>
      <c r="AZ231" s="368" t="str">
        <f ca="1">IF(AND($AD231=2,$AX231=1),'２個別表'!$BV231-('２個別表'!$BX231+'２個別表'!$CA231+'２個別表'!$CB231+'２個別表'!$CC231+'２個別表'!$CD231),"")</f>
        <v/>
      </c>
      <c r="BA231" s="206">
        <f ca="1">IF($AD231=2,IF('２個別表'!$BQ231&lt;&gt;1,1,0),0)</f>
        <v>0</v>
      </c>
      <c r="BB231" s="363">
        <f t="shared" ca="1" si="16"/>
        <v>0</v>
      </c>
      <c r="BC231" s="183" t="str">
        <f ca="1">IF(AND($AD231=2,$BA231=1),'２個別表'!$BR231,"")</f>
        <v/>
      </c>
      <c r="BD231" s="183" t="str">
        <f t="shared" ca="1" si="17"/>
        <v/>
      </c>
      <c r="BE231" s="183" t="str">
        <f ca="1">IF(AND($AD231=2,$BA231=1),'２個別表'!$BU231-('２個別表'!$BX231+'２個別表'!$CA231+'２個別表'!$CB231+'２個別表'!$CC231+'２個別表'!$CD231),"")</f>
        <v/>
      </c>
      <c r="BF231" s="183" t="str">
        <f ca="1">IF(AND($AD231=2,$BA231=1),'２個別表'!$CA231+'２個別表'!$CB231,"")</f>
        <v/>
      </c>
      <c r="BG231" s="365" t="str">
        <f ca="1">IF($BB231=1,IF(SUM('２個別表'!$BW231,'２個別表'!$CD231*0.5)&lt;='２個別表'!$BV231*0.5,"〇","×"),"")</f>
        <v/>
      </c>
      <c r="BH231" s="364">
        <f t="shared" ca="1" si="18"/>
        <v>0</v>
      </c>
      <c r="BI231" s="207" t="str">
        <f ca="1">IF($AD231=2,IF($AX231=1,IF('２個別表'!$AM231=23,"〇","×"),IF(OR('２個別表'!$AM231&lt;19,'２個別表'!$AM231&gt;23),"",IF($BH231&lt;='２個別表'!$BR231,"〇","×"))),"-")</f>
        <v>-</v>
      </c>
      <c r="BJ231" s="373" t="str">
        <f t="shared" ca="1" si="19"/>
        <v>-</v>
      </c>
      <c r="BK231" s="206">
        <f t="shared" ca="1" si="20"/>
        <v>0</v>
      </c>
      <c r="BL231" s="207" t="str">
        <f ca="1">IF($AD231=3,IF(1&lt;='２個別表'!$F231,IF('２個別表'!$U231=1,"〇","×"),""),"")</f>
        <v/>
      </c>
      <c r="BM231" s="185" t="str">
        <f ca="1">IF(AD231=3,IF(AND(OR('２個別表'!BD231="附帯施設",AND(1&lt;='２個別表'!AM231,'２個別表'!AM231&lt;=3)),'２個別表'!BK231&lt;&gt;"",'２個別表'!BL231&lt;&gt;""),1,IF(AND(OR('２個別表'!BD231="附帯施設",AND(1&lt;='２個別表'!AM231,'２個別表'!AM231&lt;=3)),OR('２個別表'!BK231="",'２個別表'!BL231="")),"×",0)),"")</f>
        <v/>
      </c>
      <c r="BN231" s="207" t="str">
        <f ca="1">IF($AD231=3,IF('２個別表'!$BV231&gt;=500000,"〇","×"),"")</f>
        <v/>
      </c>
      <c r="BO231" s="180" t="str">
        <f ca="1">IF(AD231=3,'２個別表'!BW231,"")</f>
        <v/>
      </c>
      <c r="BP231" s="180" t="str">
        <f ca="1">IF(AD231=3,IF(COUNTIF('２個別表'!$X$11:'２個別表'!X231,'２個別表'!X231)=1,BO231,SUMIF('２個別表'!$X$11:$X$239,'２個別表'!X231,$BO$11:$BO$239)),"")</f>
        <v/>
      </c>
      <c r="BQ231" s="189" t="str">
        <f t="shared" ca="1" si="41"/>
        <v/>
      </c>
      <c r="BR231" s="183" t="str">
        <f t="shared" ca="1" si="22"/>
        <v/>
      </c>
      <c r="BS231" s="427" t="str">
        <f ca="1">IF($AD231=3,'２個別表'!$BV231-('２個別表'!$BX231+'２個別表'!$CA231+'２個別表'!$CB231+'２個別表'!$CC231+'２個別表'!$CD231),"")</f>
        <v/>
      </c>
      <c r="BT231" s="430">
        <f t="shared" ca="1" si="42"/>
        <v>0</v>
      </c>
      <c r="BU231" s="424" t="str">
        <f t="shared" ca="1" si="23"/>
        <v/>
      </c>
    </row>
    <row r="232" spans="2:73" x14ac:dyDescent="0.15">
      <c r="B232" s="198">
        <f>'２個別表'!O232</f>
        <v>0</v>
      </c>
      <c r="C232" s="183" t="str">
        <f>'２個別表'!$P232</f>
        <v>石川県</v>
      </c>
      <c r="D232" s="183" t="str">
        <f ca="1">'２個別表'!$Q232</f>
        <v/>
      </c>
      <c r="E232" s="183" t="str">
        <f ca="1">'２個別表'!$R232</f>
        <v/>
      </c>
      <c r="F232" s="207" t="str">
        <f ca="1">'２個別表'!$U232</f>
        <v/>
      </c>
      <c r="G232" s="207" t="str">
        <f ca="1">IF($F232=1,IF(SUM(#REF!)=0,"×","〇"),"")</f>
        <v/>
      </c>
      <c r="H232" s="207" t="str">
        <f ca="1">IF('２個別表'!$U232=1,IF('２個別表'!$Y232=1,"〇","×"),IF(AND(2&lt;='２個別表'!$Y232,'２個別表'!$Y232&lt;=5),"〇","×"))</f>
        <v>×</v>
      </c>
      <c r="I232" s="207" t="str">
        <f t="shared" ca="1" si="38"/>
        <v>×</v>
      </c>
      <c r="J232" s="183" t="str">
        <f ca="1">'２個別表'!$X232</f>
        <v/>
      </c>
      <c r="K232" s="183">
        <f ca="1">'２個別表'!$AI232</f>
        <v>0</v>
      </c>
      <c r="L232" s="183" t="str">
        <f ca="1">IF('２個別表'!$AJ232=1,1,"")</f>
        <v/>
      </c>
      <c r="M232" s="183" t="str">
        <f ca="1">IF('２個別表'!$AJ232="","",IF('２個別表'!$AJ232=1,IF(OR('２個別表'!$AK232=1,'２個別表'!$AL232=1),"〇","×")))</f>
        <v/>
      </c>
      <c r="N232" s="180" t="str">
        <f ca="1">'２個別表'!AR232</f>
        <v/>
      </c>
      <c r="O232" s="196" t="str">
        <f ca="1">IF(1&lt;='２個別表'!$F232,IF(AND(1&lt;='２個別表'!$AM232,'２個別表'!$AM232&lt;=3),1,0),"")</f>
        <v/>
      </c>
      <c r="P232" s="207">
        <f ca="1">IF($O232=1,IF(AND('２個別表'!$BD232&lt;&gt;"",AND('２個別表'!$BG232&lt;&gt;1,'２個別表'!$BH232)),0,1),0)</f>
        <v>0</v>
      </c>
      <c r="Q232" s="196">
        <f ca="1">IF('２個別表'!$BD232&lt;&gt;"",1,0)</f>
        <v>0</v>
      </c>
      <c r="R232" s="196" t="str">
        <f ca="1">IF($Q232=1,IF('２個別表'!$BG232=1,1,0),"")</f>
        <v/>
      </c>
      <c r="S232" s="196" t="str">
        <f ca="1">IF($R232=1,IF('２個別表'!$BH232&lt;&gt;"","〇","×"),"")</f>
        <v/>
      </c>
      <c r="T232" s="196" t="str">
        <f t="shared" ca="1" si="2"/>
        <v/>
      </c>
      <c r="U232" s="340">
        <f ca="1">IF('２個別表'!$BF232&gt;0,'２個別表'!$BF232,0)</f>
        <v>0</v>
      </c>
      <c r="V232" s="196">
        <f ca="1">IF('２個別表'!$BH232&lt;&gt;"",1,0)</f>
        <v>0</v>
      </c>
      <c r="W232" s="182">
        <f ca="1">IF(AND($Q232=1,$V232=1),'２個別表'!$CD232,0)</f>
        <v>0</v>
      </c>
      <c r="X232" s="195">
        <f t="shared" ca="1" si="39"/>
        <v>0</v>
      </c>
      <c r="Y232" s="196" t="str">
        <f ca="1">IF(1&lt;='２個別表'!$F232,'２個別表'!$BT232,"")</f>
        <v/>
      </c>
      <c r="Z232" s="196">
        <f ca="1">IF(1&lt;='２個別表'!$F232,'２個別表'!$CE232,0)</f>
        <v>0</v>
      </c>
      <c r="AA232" s="196">
        <f ca="1">IF(OR(0&lt;'２個別表'!$BX232,0&lt;SUM('２個別表'!$CA232:$CB232)),1,0)</f>
        <v>1</v>
      </c>
      <c r="AB232" s="183">
        <f ca="1">IF(1&lt;='２個別表'!$F232,'２個別表'!$BV232,0)</f>
        <v>0</v>
      </c>
      <c r="AC232" s="183" t="str">
        <f ca="1">IF('２個別表'!$BV232&gt;0,IF(AND('２個別表'!$BT232=1,'２個別表'!$CE232="控除不可"),'２個別表'!$BV232,IF(AND('２個別表'!$BT232=1,'２個別表'!$CE232="80%控除対象"),ROUNDUP('２個別表'!$BV232*102/110,0),IF(AND('２個別表'!$BT232=1,'２個別表'!$CE232="全額控除"),ROUNDUP('２個別表'!$BV232*100/110,0),IF(OR('２個別表'!$BT232=2,'２個別表'!$BT232=3),'２個別表'!$BV232,'２個別表'!$BV232)))),"")</f>
        <v/>
      </c>
      <c r="AD232" s="197" t="str">
        <f ca="1">IF('２個別表'!$U232=1,3,IF(AND('２個別表'!$U232=2,AND(19&lt;='２個別表'!$AM232,'２個別表'!$AM232&lt;=23)),2,IF(AND('２個別表'!$U232=2,OR(AND(1&lt;='２個別表'!$AM232,'２個別表'!$AM232&lt;=18),AND(24&lt;='２個別表'!$AM232,'２個別表'!$AM232&lt;=25))),1,"判定不能")))</f>
        <v>判定不能</v>
      </c>
      <c r="AE232" s="206">
        <f t="shared" ca="1" si="4"/>
        <v>0</v>
      </c>
      <c r="AF232" s="180" t="str">
        <f t="shared" ca="1" si="5"/>
        <v/>
      </c>
      <c r="AG232" s="183" t="str">
        <f ca="1">IF(AND($AD232=1,$U232&gt;0,$V232=1),ROUNDDOWN($AC232*1/2-'２個別表'!$CD232*1/2,0),"")</f>
        <v/>
      </c>
      <c r="AH232" s="183" t="str">
        <f t="shared" ca="1" si="40"/>
        <v/>
      </c>
      <c r="AI232" s="208" t="str">
        <f ca="1">IF(AND($AD232=1,$Q232=1),IF($AB232&gt;0,'２個別表'!$BV232-'２個別表'!$BX232-'２個別表'!$CD232-'２個別表'!$CA232-'２個別表'!$CB232-'２個別表'!$CC232,0),"")</f>
        <v/>
      </c>
      <c r="AJ232" s="198">
        <f t="shared" ca="1" si="7"/>
        <v>0</v>
      </c>
      <c r="AK232" s="194" t="str">
        <f ca="1">IF($AD232=1,IF('２個別表'!$AO232=1,1,IF('２個別表'!AO232="","",)),"")</f>
        <v/>
      </c>
      <c r="AL232" s="183" t="str">
        <f ca="1">IF($AJ232=1,IF($AK232=1,'２個別表'!BS232,""),"")</f>
        <v/>
      </c>
      <c r="AM232" s="180" t="str">
        <f t="shared" ca="1" si="8"/>
        <v/>
      </c>
      <c r="AN232" s="199" t="str">
        <f ca="1">IF($AJ232=1,IF($AK232=1,ROUNDDOWN('２個別表'!$BV232-'２個別表'!$BX232-'２個別表'!$CA232-'２個別表'!$CB232-'２個別表'!$CC232-'２個別表'!$CD232,0),""),"")</f>
        <v/>
      </c>
      <c r="AO232" s="198">
        <f t="shared" ca="1" si="0"/>
        <v>0</v>
      </c>
      <c r="AP232" s="194">
        <f t="shared" ca="1" si="9"/>
        <v>0</v>
      </c>
      <c r="AQ232" s="194">
        <f t="shared" ca="1" si="10"/>
        <v>0</v>
      </c>
      <c r="AR232" s="189">
        <f ca="1">IF('２個別表'!$AA232=1,1,0)</f>
        <v>0</v>
      </c>
      <c r="AS232" s="180" t="str">
        <f t="shared" ca="1" si="11"/>
        <v/>
      </c>
      <c r="AT232" s="180" t="str">
        <f t="shared" ca="1" si="12"/>
        <v/>
      </c>
      <c r="AU232" s="208" t="str">
        <f ca="1">IF($AD232=1,IF($AQ232=1,ROUNDDOWN('２個別表'!$BV232-'２個別表'!$BX232-'２個別表'!$CA232-'２個別表'!$CB232-'２個別表'!$CC232-'２個別表'!$CD232,0),""),"")</f>
        <v/>
      </c>
      <c r="AV232" s="350">
        <f t="shared" ca="1" si="13"/>
        <v>0</v>
      </c>
      <c r="AW232" s="360" t="str">
        <f t="shared" ca="1" si="14"/>
        <v>-</v>
      </c>
      <c r="AX232" s="206">
        <f ca="1">IF($AD232=2,IF('２個別表'!$BQ232=1,1,0),0)</f>
        <v>0</v>
      </c>
      <c r="AY232" s="189" t="str">
        <f t="shared" ca="1" si="15"/>
        <v/>
      </c>
      <c r="AZ232" s="368" t="str">
        <f ca="1">IF(AND($AD232=2,$AX232=1),'２個別表'!$BV232-('２個別表'!$BX232+'２個別表'!$CA232+'２個別表'!$CB232+'２個別表'!$CC232+'２個別表'!$CD232),"")</f>
        <v/>
      </c>
      <c r="BA232" s="206">
        <f ca="1">IF($AD232=2,IF('２個別表'!$BQ232&lt;&gt;1,1,0),0)</f>
        <v>0</v>
      </c>
      <c r="BB232" s="363">
        <f t="shared" ca="1" si="16"/>
        <v>0</v>
      </c>
      <c r="BC232" s="183" t="str">
        <f ca="1">IF(AND($AD232=2,$BA232=1),'２個別表'!$BR232,"")</f>
        <v/>
      </c>
      <c r="BD232" s="183" t="str">
        <f t="shared" ca="1" si="17"/>
        <v/>
      </c>
      <c r="BE232" s="183" t="str">
        <f ca="1">IF(AND($AD232=2,$BA232=1),'２個別表'!$BU232-('２個別表'!$BX232+'２個別表'!$CA232+'２個別表'!$CB232+'２個別表'!$CC232+'２個別表'!$CD232),"")</f>
        <v/>
      </c>
      <c r="BF232" s="183" t="str">
        <f ca="1">IF(AND($AD232=2,$BA232=1),'２個別表'!$CA232+'２個別表'!$CB232,"")</f>
        <v/>
      </c>
      <c r="BG232" s="365" t="str">
        <f ca="1">IF($BB232=1,IF(SUM('２個別表'!$BW232,'２個別表'!$CD232*0.5)&lt;='２個別表'!$BV232*0.5,"〇","×"),"")</f>
        <v/>
      </c>
      <c r="BH232" s="364">
        <f t="shared" ca="1" si="18"/>
        <v>0</v>
      </c>
      <c r="BI232" s="207" t="str">
        <f ca="1">IF($AD232=2,IF($AX232=1,IF('２個別表'!$AM232=23,"〇","×"),IF(OR('２個別表'!$AM232&lt;19,'２個別表'!$AM232&gt;23),"",IF($BH232&lt;='２個別表'!$BR232,"〇","×"))),"-")</f>
        <v>-</v>
      </c>
      <c r="BJ232" s="373" t="str">
        <f t="shared" ca="1" si="19"/>
        <v>-</v>
      </c>
      <c r="BK232" s="206">
        <f t="shared" ca="1" si="20"/>
        <v>0</v>
      </c>
      <c r="BL232" s="207" t="str">
        <f ca="1">IF($AD232=3,IF(1&lt;='２個別表'!$F232,IF('２個別表'!$U232=1,"〇","×"),""),"")</f>
        <v/>
      </c>
      <c r="BM232" s="185" t="str">
        <f ca="1">IF(AD232=3,IF(AND(OR('２個別表'!BD232="附帯施設",AND(1&lt;='２個別表'!AM232,'２個別表'!AM232&lt;=3)),'２個別表'!BK232&lt;&gt;"",'２個別表'!BL232&lt;&gt;""),1,IF(AND(OR('２個別表'!BD232="附帯施設",AND(1&lt;='２個別表'!AM232,'２個別表'!AM232&lt;=3)),OR('２個別表'!BK232="",'２個別表'!BL232="")),"×",0)),"")</f>
        <v/>
      </c>
      <c r="BN232" s="207" t="str">
        <f ca="1">IF($AD232=3,IF('２個別表'!$BV232&gt;=500000,"〇","×"),"")</f>
        <v/>
      </c>
      <c r="BO232" s="180" t="str">
        <f ca="1">IF(AD232=3,'２個別表'!BW232,"")</f>
        <v/>
      </c>
      <c r="BP232" s="180" t="str">
        <f ca="1">IF(AD232=3,IF(COUNTIF('２個別表'!$X$11:'２個別表'!X232,'２個別表'!X232)=1,BO232,SUMIF('２個別表'!$X$11:$X$239,'２個別表'!X232,$BO$11:$BO$239)),"")</f>
        <v/>
      </c>
      <c r="BQ232" s="189" t="str">
        <f t="shared" ca="1" si="41"/>
        <v/>
      </c>
      <c r="BR232" s="183" t="str">
        <f t="shared" ca="1" si="22"/>
        <v/>
      </c>
      <c r="BS232" s="427" t="str">
        <f ca="1">IF($AD232=3,'２個別表'!$BV232-('２個別表'!$BX232+'２個別表'!$CA232+'２個別表'!$CB232+'２個別表'!$CC232+'２個別表'!$CD232),"")</f>
        <v/>
      </c>
      <c r="BT232" s="430">
        <f t="shared" ca="1" si="42"/>
        <v>0</v>
      </c>
      <c r="BU232" s="424" t="str">
        <f t="shared" ca="1" si="23"/>
        <v/>
      </c>
    </row>
    <row r="233" spans="2:73" x14ac:dyDescent="0.15">
      <c r="B233" s="198">
        <f>'２個別表'!O233</f>
        <v>0</v>
      </c>
      <c r="C233" s="183" t="str">
        <f>'２個別表'!$P233</f>
        <v>石川県</v>
      </c>
      <c r="D233" s="183" t="str">
        <f ca="1">'２個別表'!$Q233</f>
        <v/>
      </c>
      <c r="E233" s="183" t="str">
        <f ca="1">'２個別表'!$R233</f>
        <v/>
      </c>
      <c r="F233" s="207" t="str">
        <f ca="1">'２個別表'!$U233</f>
        <v/>
      </c>
      <c r="G233" s="207" t="str">
        <f ca="1">IF($F233=1,IF(SUM(#REF!)=0,"×","〇"),"")</f>
        <v/>
      </c>
      <c r="H233" s="207" t="str">
        <f ca="1">IF('２個別表'!$U233=1,IF('２個別表'!$Y233=1,"〇","×"),IF(AND(2&lt;='２個別表'!$Y233,'２個別表'!$Y233&lt;=5),"〇","×"))</f>
        <v>×</v>
      </c>
      <c r="I233" s="207" t="str">
        <f t="shared" ca="1" si="38"/>
        <v>×</v>
      </c>
      <c r="J233" s="183" t="str">
        <f ca="1">'２個別表'!$X233</f>
        <v/>
      </c>
      <c r="K233" s="183">
        <f ca="1">'２個別表'!$AI233</f>
        <v>0</v>
      </c>
      <c r="L233" s="183" t="str">
        <f ca="1">IF('２個別表'!$AJ233=1,1,"")</f>
        <v/>
      </c>
      <c r="M233" s="183" t="str">
        <f ca="1">IF('２個別表'!$AJ233="","",IF('２個別表'!$AJ233=1,IF(OR('２個別表'!$AK233=1,'２個別表'!$AL233=1),"〇","×")))</f>
        <v/>
      </c>
      <c r="N233" s="180" t="str">
        <f ca="1">'２個別表'!AR233</f>
        <v/>
      </c>
      <c r="O233" s="196" t="str">
        <f ca="1">IF(1&lt;='２個別表'!$F233,IF(AND(1&lt;='２個別表'!$AM233,'２個別表'!$AM233&lt;=3),1,0),"")</f>
        <v/>
      </c>
      <c r="P233" s="207">
        <f ca="1">IF($O233=1,IF(AND('２個別表'!$BD233&lt;&gt;"",AND('２個別表'!$BG233&lt;&gt;1,'２個別表'!$BH233)),0,1),0)</f>
        <v>0</v>
      </c>
      <c r="Q233" s="196">
        <f ca="1">IF('２個別表'!$BD233&lt;&gt;"",1,0)</f>
        <v>0</v>
      </c>
      <c r="R233" s="196" t="str">
        <f ca="1">IF($Q233=1,IF('２個別表'!$BG233=1,1,0),"")</f>
        <v/>
      </c>
      <c r="S233" s="196" t="str">
        <f ca="1">IF($R233=1,IF('２個別表'!$BH233&lt;&gt;"","〇","×"),"")</f>
        <v/>
      </c>
      <c r="T233" s="196" t="str">
        <f t="shared" ca="1" si="2"/>
        <v/>
      </c>
      <c r="U233" s="340">
        <f ca="1">IF('２個別表'!$BF233&gt;0,'２個別表'!$BF233,0)</f>
        <v>0</v>
      </c>
      <c r="V233" s="196">
        <f ca="1">IF('２個別表'!$BH233&lt;&gt;"",1,0)</f>
        <v>0</v>
      </c>
      <c r="W233" s="182">
        <f ca="1">IF(AND($Q233=1,$V233=1),'２個別表'!$CD233,0)</f>
        <v>0</v>
      </c>
      <c r="X233" s="195">
        <f t="shared" ca="1" si="39"/>
        <v>0</v>
      </c>
      <c r="Y233" s="196" t="str">
        <f ca="1">IF(1&lt;='２個別表'!$F233,'２個別表'!$BT233,"")</f>
        <v/>
      </c>
      <c r="Z233" s="196">
        <f ca="1">IF(1&lt;='２個別表'!$F233,'２個別表'!$CE233,0)</f>
        <v>0</v>
      </c>
      <c r="AA233" s="196">
        <f ca="1">IF(OR(0&lt;'２個別表'!$BX233,0&lt;SUM('２個別表'!$CA233:$CB233)),1,0)</f>
        <v>1</v>
      </c>
      <c r="AB233" s="183">
        <f ca="1">IF(1&lt;='２個別表'!$F233,'２個別表'!$BV233,0)</f>
        <v>0</v>
      </c>
      <c r="AC233" s="183" t="str">
        <f ca="1">IF('２個別表'!$BV233&gt;0,IF(AND('２個別表'!$BT233=1,'２個別表'!$CE233="控除不可"),'２個別表'!$BV233,IF(AND('２個別表'!$BT233=1,'２個別表'!$CE233="80%控除対象"),ROUNDUP('２個別表'!$BV233*102/110,0),IF(AND('２個別表'!$BT233=1,'２個別表'!$CE233="全額控除"),ROUNDUP('２個別表'!$BV233*100/110,0),IF(OR('２個別表'!$BT233=2,'２個別表'!$BT233=3),'２個別表'!$BV233,'２個別表'!$BV233)))),"")</f>
        <v/>
      </c>
      <c r="AD233" s="197" t="str">
        <f ca="1">IF('２個別表'!$U233=1,3,IF(AND('２個別表'!$U233=2,AND(19&lt;='２個別表'!$AM233,'２個別表'!$AM233&lt;=23)),2,IF(AND('２個別表'!$U233=2,OR(AND(1&lt;='２個別表'!$AM233,'２個別表'!$AM233&lt;=18),AND(24&lt;='２個別表'!$AM233,'２個別表'!$AM233&lt;=25))),1,"判定不能")))</f>
        <v>判定不能</v>
      </c>
      <c r="AE233" s="206">
        <f t="shared" ca="1" si="4"/>
        <v>0</v>
      </c>
      <c r="AF233" s="180" t="str">
        <f t="shared" ca="1" si="5"/>
        <v/>
      </c>
      <c r="AG233" s="183" t="str">
        <f ca="1">IF(AND($AD233=1,$U233&gt;0,$V233=1),ROUNDDOWN($AC233*1/2-'２個別表'!$CD233*1/2,0),"")</f>
        <v/>
      </c>
      <c r="AH233" s="183" t="str">
        <f t="shared" ca="1" si="40"/>
        <v/>
      </c>
      <c r="AI233" s="208" t="str">
        <f ca="1">IF(AND($AD233=1,$Q233=1),IF($AB233&gt;0,'２個別表'!$BV233-'２個別表'!$BX233-'２個別表'!$CD233-'２個別表'!$CA233-'２個別表'!$CB233-'２個別表'!$CC233,0),"")</f>
        <v/>
      </c>
      <c r="AJ233" s="198">
        <f t="shared" ca="1" si="7"/>
        <v>0</v>
      </c>
      <c r="AK233" s="194" t="str">
        <f ca="1">IF($AD233=1,IF('２個別表'!$AO233=1,1,IF('２個別表'!AO233="","",)),"")</f>
        <v/>
      </c>
      <c r="AL233" s="183" t="str">
        <f ca="1">IF($AJ233=1,IF($AK233=1,'２個別表'!BS233,""),"")</f>
        <v/>
      </c>
      <c r="AM233" s="180" t="str">
        <f t="shared" ca="1" si="8"/>
        <v/>
      </c>
      <c r="AN233" s="199" t="str">
        <f ca="1">IF($AJ233=1,IF($AK233=1,ROUNDDOWN('２個別表'!$BV233-'２個別表'!$BX233-'２個別表'!$CA233-'２個別表'!$CB233-'２個別表'!$CC233-'２個別表'!$CD233,0),""),"")</f>
        <v/>
      </c>
      <c r="AO233" s="198">
        <f t="shared" ca="1" si="0"/>
        <v>0</v>
      </c>
      <c r="AP233" s="194">
        <f t="shared" ca="1" si="9"/>
        <v>0</v>
      </c>
      <c r="AQ233" s="194">
        <f t="shared" ca="1" si="10"/>
        <v>0</v>
      </c>
      <c r="AR233" s="189">
        <f ca="1">IF('２個別表'!$AA233=1,1,0)</f>
        <v>0</v>
      </c>
      <c r="AS233" s="180" t="str">
        <f t="shared" ca="1" si="11"/>
        <v/>
      </c>
      <c r="AT233" s="180" t="str">
        <f t="shared" ca="1" si="12"/>
        <v/>
      </c>
      <c r="AU233" s="208" t="str">
        <f ca="1">IF($AD233=1,IF($AQ233=1,ROUNDDOWN('２個別表'!$BV233-'２個別表'!$BX233-'２個別表'!$CA233-'２個別表'!$CB233-'２個別表'!$CC233-'２個別表'!$CD233,0),""),"")</f>
        <v/>
      </c>
      <c r="AV233" s="350">
        <f t="shared" ca="1" si="13"/>
        <v>0</v>
      </c>
      <c r="AW233" s="360" t="str">
        <f t="shared" ca="1" si="14"/>
        <v>-</v>
      </c>
      <c r="AX233" s="206">
        <f ca="1">IF($AD233=2,IF('２個別表'!$BQ233=1,1,0),0)</f>
        <v>0</v>
      </c>
      <c r="AY233" s="189" t="str">
        <f t="shared" ca="1" si="15"/>
        <v/>
      </c>
      <c r="AZ233" s="368" t="str">
        <f ca="1">IF(AND($AD233=2,$AX233=1),'２個別表'!$BV233-('２個別表'!$BX233+'２個別表'!$CA233+'２個別表'!$CB233+'２個別表'!$CC233+'２個別表'!$CD233),"")</f>
        <v/>
      </c>
      <c r="BA233" s="206">
        <f ca="1">IF($AD233=2,IF('２個別表'!$BQ233&lt;&gt;1,1,0),0)</f>
        <v>0</v>
      </c>
      <c r="BB233" s="363">
        <f t="shared" ca="1" si="16"/>
        <v>0</v>
      </c>
      <c r="BC233" s="183" t="str">
        <f ca="1">IF(AND($AD233=2,$BA233=1),'２個別表'!$BR233,"")</f>
        <v/>
      </c>
      <c r="BD233" s="183" t="str">
        <f t="shared" ca="1" si="17"/>
        <v/>
      </c>
      <c r="BE233" s="183" t="str">
        <f ca="1">IF(AND($AD233=2,$BA233=1),'２個別表'!$BU233-('２個別表'!$BX233+'２個別表'!$CA233+'２個別表'!$CB233+'２個別表'!$CC233+'２個別表'!$CD233),"")</f>
        <v/>
      </c>
      <c r="BF233" s="183" t="str">
        <f ca="1">IF(AND($AD233=2,$BA233=1),'２個別表'!$CA233+'２個別表'!$CB233,"")</f>
        <v/>
      </c>
      <c r="BG233" s="365" t="str">
        <f ca="1">IF($BB233=1,IF(SUM('２個別表'!$BW233,'２個別表'!$CD233*0.5)&lt;='２個別表'!$BV233*0.5,"〇","×"),"")</f>
        <v/>
      </c>
      <c r="BH233" s="364">
        <f t="shared" ca="1" si="18"/>
        <v>0</v>
      </c>
      <c r="BI233" s="207" t="str">
        <f ca="1">IF($AD233=2,IF($AX233=1,IF('２個別表'!$AM233=23,"〇","×"),IF(OR('２個別表'!$AM233&lt;19,'２個別表'!$AM233&gt;23),"",IF($BH233&lt;='２個別表'!$BR233,"〇","×"))),"-")</f>
        <v>-</v>
      </c>
      <c r="BJ233" s="373" t="str">
        <f t="shared" ca="1" si="19"/>
        <v>-</v>
      </c>
      <c r="BK233" s="206">
        <f t="shared" ca="1" si="20"/>
        <v>0</v>
      </c>
      <c r="BL233" s="207" t="str">
        <f ca="1">IF($AD233=3,IF(1&lt;='２個別表'!$F233,IF('２個別表'!$U233=1,"〇","×"),""),"")</f>
        <v/>
      </c>
      <c r="BM233" s="185" t="str">
        <f ca="1">IF(AD233=3,IF(AND(OR('２個別表'!BD233="附帯施設",AND(1&lt;='２個別表'!AM233,'２個別表'!AM233&lt;=3)),'２個別表'!BK233&lt;&gt;"",'２個別表'!BL233&lt;&gt;""),1,IF(AND(OR('２個別表'!BD233="附帯施設",AND(1&lt;='２個別表'!AM233,'２個別表'!AM233&lt;=3)),OR('２個別表'!BK233="",'２個別表'!BL233="")),"×",0)),"")</f>
        <v/>
      </c>
      <c r="BN233" s="207" t="str">
        <f ca="1">IF($AD233=3,IF('２個別表'!$BV233&gt;=500000,"〇","×"),"")</f>
        <v/>
      </c>
      <c r="BO233" s="180" t="str">
        <f ca="1">IF(AD233=3,'２個別表'!BW233,"")</f>
        <v/>
      </c>
      <c r="BP233" s="180" t="str">
        <f ca="1">IF(AD233=3,IF(COUNTIF('２個別表'!$X$11:'２個別表'!X233,'２個別表'!X233)=1,BO233,SUMIF('２個別表'!$X$11:$X$239,'２個別表'!X233,$BO$11:$BO$239)),"")</f>
        <v/>
      </c>
      <c r="BQ233" s="189" t="str">
        <f t="shared" ca="1" si="41"/>
        <v/>
      </c>
      <c r="BR233" s="183" t="str">
        <f t="shared" ca="1" si="22"/>
        <v/>
      </c>
      <c r="BS233" s="427" t="str">
        <f ca="1">IF($AD233=3,'２個別表'!$BV233-('２個別表'!$BX233+'２個別表'!$CA233+'２個別表'!$CB233+'２個別表'!$CC233+'２個別表'!$CD233),"")</f>
        <v/>
      </c>
      <c r="BT233" s="430">
        <f t="shared" ca="1" si="42"/>
        <v>0</v>
      </c>
      <c r="BU233" s="424" t="str">
        <f t="shared" ca="1" si="23"/>
        <v/>
      </c>
    </row>
    <row r="234" spans="2:73" x14ac:dyDescent="0.15">
      <c r="B234" s="198">
        <f>'２個別表'!O234</f>
        <v>0</v>
      </c>
      <c r="C234" s="183" t="str">
        <f>'２個別表'!$P234</f>
        <v>石川県</v>
      </c>
      <c r="D234" s="183" t="str">
        <f ca="1">'２個別表'!$Q234</f>
        <v/>
      </c>
      <c r="E234" s="183" t="str">
        <f ca="1">'２個別表'!$R234</f>
        <v/>
      </c>
      <c r="F234" s="207" t="str">
        <f ca="1">'２個別表'!$U234</f>
        <v/>
      </c>
      <c r="G234" s="207" t="str">
        <f ca="1">IF($F234=1,IF(SUM(#REF!)=0,"×","〇"),"")</f>
        <v/>
      </c>
      <c r="H234" s="207" t="str">
        <f ca="1">IF('２個別表'!$U234=1,IF('２個別表'!$Y234=1,"〇","×"),IF(AND(2&lt;='２個別表'!$Y234,'２個別表'!$Y234&lt;=5),"〇","×"))</f>
        <v>×</v>
      </c>
      <c r="I234" s="207" t="str">
        <f t="shared" ca="1" si="38"/>
        <v>×</v>
      </c>
      <c r="J234" s="183" t="str">
        <f ca="1">'２個別表'!$X234</f>
        <v/>
      </c>
      <c r="K234" s="183">
        <f ca="1">'２個別表'!$AI234</f>
        <v>0</v>
      </c>
      <c r="L234" s="183" t="str">
        <f ca="1">IF('２個別表'!$AJ234=1,1,"")</f>
        <v/>
      </c>
      <c r="M234" s="183" t="str">
        <f ca="1">IF('２個別表'!$AJ234="","",IF('２個別表'!$AJ234=1,IF(OR('２個別表'!$AK234=1,'２個別表'!$AL234=1),"〇","×")))</f>
        <v/>
      </c>
      <c r="N234" s="180" t="str">
        <f ca="1">'２個別表'!AR234</f>
        <v/>
      </c>
      <c r="O234" s="196" t="str">
        <f ca="1">IF(1&lt;='２個別表'!$F234,IF(AND(1&lt;='２個別表'!$AM234,'２個別表'!$AM234&lt;=3),1,0),"")</f>
        <v/>
      </c>
      <c r="P234" s="207">
        <f ca="1">IF($O234=1,IF(AND('２個別表'!$BD234&lt;&gt;"",AND('２個別表'!$BG234&lt;&gt;1,'２個別表'!$BH234)),0,1),0)</f>
        <v>0</v>
      </c>
      <c r="Q234" s="196">
        <f ca="1">IF('２個別表'!$BD234&lt;&gt;"",1,0)</f>
        <v>0</v>
      </c>
      <c r="R234" s="196" t="str">
        <f ca="1">IF($Q234=1,IF('２個別表'!$BG234=1,1,0),"")</f>
        <v/>
      </c>
      <c r="S234" s="196" t="str">
        <f ca="1">IF($R234=1,IF('２個別表'!$BH234&lt;&gt;"","〇","×"),"")</f>
        <v/>
      </c>
      <c r="T234" s="196" t="str">
        <f t="shared" ca="1" si="2"/>
        <v/>
      </c>
      <c r="U234" s="340">
        <f ca="1">IF('２個別表'!$BF234&gt;0,'２個別表'!$BF234,0)</f>
        <v>0</v>
      </c>
      <c r="V234" s="196">
        <f ca="1">IF('２個別表'!$BH234&lt;&gt;"",1,0)</f>
        <v>0</v>
      </c>
      <c r="W234" s="182">
        <f ca="1">IF(AND($Q234=1,$V234=1),'２個別表'!$CD234,0)</f>
        <v>0</v>
      </c>
      <c r="X234" s="195">
        <f t="shared" ca="1" si="39"/>
        <v>0</v>
      </c>
      <c r="Y234" s="196" t="str">
        <f ca="1">IF(1&lt;='２個別表'!$F234,'２個別表'!$BT234,"")</f>
        <v/>
      </c>
      <c r="Z234" s="196">
        <f ca="1">IF(1&lt;='２個別表'!$F234,'２個別表'!$CE234,0)</f>
        <v>0</v>
      </c>
      <c r="AA234" s="196">
        <f ca="1">IF(OR(0&lt;'２個別表'!$BX234,0&lt;SUM('２個別表'!$CA234:$CB234)),1,0)</f>
        <v>1</v>
      </c>
      <c r="AB234" s="183">
        <f ca="1">IF(1&lt;='２個別表'!$F234,'２個別表'!$BV234,0)</f>
        <v>0</v>
      </c>
      <c r="AC234" s="183" t="str">
        <f ca="1">IF('２個別表'!$BV234&gt;0,IF(AND('２個別表'!$BT234=1,'２個別表'!$CE234="控除不可"),'２個別表'!$BV234,IF(AND('２個別表'!$BT234=1,'２個別表'!$CE234="80%控除対象"),ROUNDUP('２個別表'!$BV234*102/110,0),IF(AND('２個別表'!$BT234=1,'２個別表'!$CE234="全額控除"),ROUNDUP('２個別表'!$BV234*100/110,0),IF(OR('２個別表'!$BT234=2,'２個別表'!$BT234=3),'２個別表'!$BV234,'２個別表'!$BV234)))),"")</f>
        <v/>
      </c>
      <c r="AD234" s="197" t="str">
        <f ca="1">IF('２個別表'!$U234=1,3,IF(AND('２個別表'!$U234=2,AND(19&lt;='２個別表'!$AM234,'２個別表'!$AM234&lt;=23)),2,IF(AND('２個別表'!$U234=2,OR(AND(1&lt;='２個別表'!$AM234,'２個別表'!$AM234&lt;=18),AND(24&lt;='２個別表'!$AM234,'２個別表'!$AM234&lt;=25))),1,"判定不能")))</f>
        <v>判定不能</v>
      </c>
      <c r="AE234" s="206">
        <f t="shared" ca="1" si="4"/>
        <v>0</v>
      </c>
      <c r="AF234" s="180" t="str">
        <f t="shared" ca="1" si="5"/>
        <v/>
      </c>
      <c r="AG234" s="183" t="str">
        <f ca="1">IF(AND($AD234=1,$U234&gt;0,$V234=1),ROUNDDOWN($AC234*1/2-'２個別表'!$CD234*1/2,0),"")</f>
        <v/>
      </c>
      <c r="AH234" s="183" t="str">
        <f t="shared" ca="1" si="40"/>
        <v/>
      </c>
      <c r="AI234" s="208" t="str">
        <f ca="1">IF(AND($AD234=1,$Q234=1),IF($AB234&gt;0,'２個別表'!$BV234-'２個別表'!$BX234-'２個別表'!$CD234-'２個別表'!$CA234-'２個別表'!$CB234-'２個別表'!$CC234,0),"")</f>
        <v/>
      </c>
      <c r="AJ234" s="198">
        <f t="shared" ca="1" si="7"/>
        <v>0</v>
      </c>
      <c r="AK234" s="194" t="str">
        <f ca="1">IF($AD234=1,IF('２個別表'!$AO234=1,1,IF('２個別表'!AO234="","",)),"")</f>
        <v/>
      </c>
      <c r="AL234" s="183" t="str">
        <f ca="1">IF($AJ234=1,IF($AK234=1,'２個別表'!BS234,""),"")</f>
        <v/>
      </c>
      <c r="AM234" s="180" t="str">
        <f t="shared" ca="1" si="8"/>
        <v/>
      </c>
      <c r="AN234" s="199" t="str">
        <f ca="1">IF($AJ234=1,IF($AK234=1,ROUNDDOWN('２個別表'!$BV234-'２個別表'!$BX234-'２個別表'!$CA234-'２個別表'!$CB234-'２個別表'!$CC234-'２個別表'!$CD234,0),""),"")</f>
        <v/>
      </c>
      <c r="AO234" s="198">
        <f t="shared" ca="1" si="0"/>
        <v>0</v>
      </c>
      <c r="AP234" s="194">
        <f t="shared" ca="1" si="9"/>
        <v>0</v>
      </c>
      <c r="AQ234" s="194">
        <f t="shared" ca="1" si="10"/>
        <v>0</v>
      </c>
      <c r="AR234" s="189">
        <f ca="1">IF('２個別表'!$AA234=1,1,0)</f>
        <v>0</v>
      </c>
      <c r="AS234" s="180" t="str">
        <f t="shared" ca="1" si="11"/>
        <v/>
      </c>
      <c r="AT234" s="180" t="str">
        <f t="shared" ca="1" si="12"/>
        <v/>
      </c>
      <c r="AU234" s="208" t="str">
        <f ca="1">IF($AD234=1,IF($AQ234=1,ROUNDDOWN('２個別表'!$BV234-'２個別表'!$BX234-'２個別表'!$CA234-'２個別表'!$CB234-'２個別表'!$CC234-'２個別表'!$CD234,0),""),"")</f>
        <v/>
      </c>
      <c r="AV234" s="350">
        <f t="shared" ca="1" si="13"/>
        <v>0</v>
      </c>
      <c r="AW234" s="360" t="str">
        <f t="shared" ca="1" si="14"/>
        <v>-</v>
      </c>
      <c r="AX234" s="206">
        <f ca="1">IF($AD234=2,IF('２個別表'!$BQ234=1,1,0),0)</f>
        <v>0</v>
      </c>
      <c r="AY234" s="189" t="str">
        <f t="shared" ca="1" si="15"/>
        <v/>
      </c>
      <c r="AZ234" s="368" t="str">
        <f ca="1">IF(AND($AD234=2,$AX234=1),'２個別表'!$BV234-('２個別表'!$BX234+'２個別表'!$CA234+'２個別表'!$CB234+'２個別表'!$CC234+'２個別表'!$CD234),"")</f>
        <v/>
      </c>
      <c r="BA234" s="206">
        <f ca="1">IF($AD234=2,IF('２個別表'!$BQ234&lt;&gt;1,1,0),0)</f>
        <v>0</v>
      </c>
      <c r="BB234" s="363">
        <f t="shared" ca="1" si="16"/>
        <v>0</v>
      </c>
      <c r="BC234" s="183" t="str">
        <f ca="1">IF(AND($AD234=2,$BA234=1),'２個別表'!$BR234,"")</f>
        <v/>
      </c>
      <c r="BD234" s="183" t="str">
        <f t="shared" ca="1" si="17"/>
        <v/>
      </c>
      <c r="BE234" s="183" t="str">
        <f ca="1">IF(AND($AD234=2,$BA234=1),'２個別表'!$BU234-('２個別表'!$BX234+'２個別表'!$CA234+'２個別表'!$CB234+'２個別表'!$CC234+'２個別表'!$CD234),"")</f>
        <v/>
      </c>
      <c r="BF234" s="183" t="str">
        <f ca="1">IF(AND($AD234=2,$BA234=1),'２個別表'!$CA234+'２個別表'!$CB234,"")</f>
        <v/>
      </c>
      <c r="BG234" s="365" t="str">
        <f ca="1">IF($BB234=1,IF(SUM('２個別表'!$BW234,'２個別表'!$CD234*0.5)&lt;='２個別表'!$BV234*0.5,"〇","×"),"")</f>
        <v/>
      </c>
      <c r="BH234" s="364">
        <f t="shared" ca="1" si="18"/>
        <v>0</v>
      </c>
      <c r="BI234" s="207" t="str">
        <f ca="1">IF($AD234=2,IF($AX234=1,IF('２個別表'!$AM234=23,"〇","×"),IF(OR('２個別表'!$AM234&lt;19,'２個別表'!$AM234&gt;23),"",IF($BH234&lt;='２個別表'!$BR234,"〇","×"))),"-")</f>
        <v>-</v>
      </c>
      <c r="BJ234" s="373" t="str">
        <f t="shared" ca="1" si="19"/>
        <v>-</v>
      </c>
      <c r="BK234" s="206">
        <f t="shared" ca="1" si="20"/>
        <v>0</v>
      </c>
      <c r="BL234" s="207" t="str">
        <f ca="1">IF($AD234=3,IF(1&lt;='２個別表'!$F234,IF('２個別表'!$U234=1,"〇","×"),""),"")</f>
        <v/>
      </c>
      <c r="BM234" s="185" t="str">
        <f ca="1">IF(AD234=3,IF(AND(OR('２個別表'!BD234="附帯施設",AND(1&lt;='２個別表'!AM234,'２個別表'!AM234&lt;=3)),'２個別表'!BK234&lt;&gt;"",'２個別表'!BL234&lt;&gt;""),1,IF(AND(OR('２個別表'!BD234="附帯施設",AND(1&lt;='２個別表'!AM234,'２個別表'!AM234&lt;=3)),OR('２個別表'!BK234="",'２個別表'!BL234="")),"×",0)),"")</f>
        <v/>
      </c>
      <c r="BN234" s="207" t="str">
        <f ca="1">IF($AD234=3,IF('２個別表'!$BV234&gt;=500000,"〇","×"),"")</f>
        <v/>
      </c>
      <c r="BO234" s="180" t="str">
        <f ca="1">IF(AD234=3,'２個別表'!BW234,"")</f>
        <v/>
      </c>
      <c r="BP234" s="180" t="str">
        <f ca="1">IF(AD234=3,IF(COUNTIF('２個別表'!$X$11:'２個別表'!X234,'２個別表'!X234)=1,BO234,SUMIF('２個別表'!$X$11:$X$239,'２個別表'!X234,$BO$11:$BO$239)),"")</f>
        <v/>
      </c>
      <c r="BQ234" s="189" t="str">
        <f t="shared" ca="1" si="41"/>
        <v/>
      </c>
      <c r="BR234" s="183" t="str">
        <f t="shared" ca="1" si="22"/>
        <v/>
      </c>
      <c r="BS234" s="427" t="str">
        <f ca="1">IF($AD234=3,'２個別表'!$BV234-('２個別表'!$BX234+'２個別表'!$CA234+'２個別表'!$CB234+'２個別表'!$CC234+'２個別表'!$CD234),"")</f>
        <v/>
      </c>
      <c r="BT234" s="430">
        <f t="shared" ca="1" si="42"/>
        <v>0</v>
      </c>
      <c r="BU234" s="424" t="str">
        <f t="shared" ca="1" si="23"/>
        <v/>
      </c>
    </row>
    <row r="235" spans="2:73" x14ac:dyDescent="0.15">
      <c r="B235" s="198">
        <f>'２個別表'!O235</f>
        <v>0</v>
      </c>
      <c r="C235" s="183" t="str">
        <f>'２個別表'!$P235</f>
        <v>石川県</v>
      </c>
      <c r="D235" s="183" t="str">
        <f ca="1">'２個別表'!$Q235</f>
        <v/>
      </c>
      <c r="E235" s="183" t="str">
        <f ca="1">'２個別表'!$R235</f>
        <v/>
      </c>
      <c r="F235" s="207" t="str">
        <f ca="1">'２個別表'!$U235</f>
        <v/>
      </c>
      <c r="G235" s="207" t="str">
        <f ca="1">IF($F235=1,IF(SUM(#REF!)=0,"×","〇"),"")</f>
        <v/>
      </c>
      <c r="H235" s="207" t="str">
        <f ca="1">IF('２個別表'!$U235=1,IF('２個別表'!$Y235=1,"〇","×"),IF(AND(2&lt;='２個別表'!$Y235,'２個別表'!$Y235&lt;=5),"〇","×"))</f>
        <v>×</v>
      </c>
      <c r="I235" s="207" t="str">
        <f t="shared" ca="1" si="38"/>
        <v>×</v>
      </c>
      <c r="J235" s="183" t="str">
        <f ca="1">'２個別表'!$X235</f>
        <v/>
      </c>
      <c r="K235" s="183">
        <f ca="1">'２個別表'!$AI235</f>
        <v>0</v>
      </c>
      <c r="L235" s="183" t="str">
        <f ca="1">IF('２個別表'!$AJ235=1,1,"")</f>
        <v/>
      </c>
      <c r="M235" s="183" t="str">
        <f ca="1">IF('２個別表'!$AJ235="","",IF('２個別表'!$AJ235=1,IF(OR('２個別表'!$AK235=1,'２個別表'!$AL235=1),"〇","×")))</f>
        <v/>
      </c>
      <c r="N235" s="180" t="str">
        <f ca="1">'２個別表'!AR235</f>
        <v/>
      </c>
      <c r="O235" s="196" t="str">
        <f ca="1">IF(1&lt;='２個別表'!$F235,IF(AND(1&lt;='２個別表'!$AM235,'２個別表'!$AM235&lt;=3),1,0),"")</f>
        <v/>
      </c>
      <c r="P235" s="207">
        <f ca="1">IF($O235=1,IF(AND('２個別表'!$BD235&lt;&gt;"",AND('２個別表'!$BG235&lt;&gt;1,'２個別表'!$BH235)),0,1),0)</f>
        <v>0</v>
      </c>
      <c r="Q235" s="196">
        <f ca="1">IF('２個別表'!$BD235&lt;&gt;"",1,0)</f>
        <v>0</v>
      </c>
      <c r="R235" s="196" t="str">
        <f ca="1">IF($Q235=1,IF('２個別表'!$BG235=1,1,0),"")</f>
        <v/>
      </c>
      <c r="S235" s="196" t="str">
        <f ca="1">IF($R235=1,IF('２個別表'!$BH235&lt;&gt;"","〇","×"),"")</f>
        <v/>
      </c>
      <c r="T235" s="196" t="str">
        <f t="shared" ca="1" si="2"/>
        <v/>
      </c>
      <c r="U235" s="340">
        <f ca="1">IF('２個別表'!$BF235&gt;0,'２個別表'!$BF235,0)</f>
        <v>0</v>
      </c>
      <c r="V235" s="196">
        <f ca="1">IF('２個別表'!$BH235&lt;&gt;"",1,0)</f>
        <v>0</v>
      </c>
      <c r="W235" s="182">
        <f ca="1">IF(AND($Q235=1,$V235=1),'２個別表'!$CD235,0)</f>
        <v>0</v>
      </c>
      <c r="X235" s="195">
        <f t="shared" ca="1" si="39"/>
        <v>0</v>
      </c>
      <c r="Y235" s="196" t="str">
        <f ca="1">IF(1&lt;='２個別表'!$F235,'２個別表'!$BT235,"")</f>
        <v/>
      </c>
      <c r="Z235" s="196">
        <f ca="1">IF(1&lt;='２個別表'!$F235,'２個別表'!$CE235,0)</f>
        <v>0</v>
      </c>
      <c r="AA235" s="196">
        <f ca="1">IF(OR(0&lt;'２個別表'!$BX235,0&lt;SUM('２個別表'!$CA235:$CB235)),1,0)</f>
        <v>1</v>
      </c>
      <c r="AB235" s="183">
        <f ca="1">IF(1&lt;='２個別表'!$F235,'２個別表'!$BV235,0)</f>
        <v>0</v>
      </c>
      <c r="AC235" s="183" t="str">
        <f ca="1">IF('２個別表'!$BV235&gt;0,IF(AND('２個別表'!$BT235=1,'２個別表'!$CE235="控除不可"),'２個別表'!$BV235,IF(AND('２個別表'!$BT235=1,'２個別表'!$CE235="80%控除対象"),ROUNDUP('２個別表'!$BV235*102/110,0),IF(AND('２個別表'!$BT235=1,'２個別表'!$CE235="全額控除"),ROUNDUP('２個別表'!$BV235*100/110,0),IF(OR('２個別表'!$BT235=2,'２個別表'!$BT235=3),'２個別表'!$BV235,'２個別表'!$BV235)))),"")</f>
        <v/>
      </c>
      <c r="AD235" s="197" t="str">
        <f ca="1">IF('２個別表'!$U235=1,3,IF(AND('２個別表'!$U235=2,AND(19&lt;='２個別表'!$AM235,'２個別表'!$AM235&lt;=23)),2,IF(AND('２個別表'!$U235=2,OR(AND(1&lt;='２個別表'!$AM235,'２個別表'!$AM235&lt;=18),AND(24&lt;='２個別表'!$AM235,'２個別表'!$AM235&lt;=25))),1,"判定不能")))</f>
        <v>判定不能</v>
      </c>
      <c r="AE235" s="206">
        <f t="shared" ca="1" si="4"/>
        <v>0</v>
      </c>
      <c r="AF235" s="180" t="str">
        <f t="shared" ca="1" si="5"/>
        <v/>
      </c>
      <c r="AG235" s="183" t="str">
        <f ca="1">IF(AND($AD235=1,$U235&gt;0,$V235=1),ROUNDDOWN($AC235*1/2-'２個別表'!$CD235*1/2,0),"")</f>
        <v/>
      </c>
      <c r="AH235" s="183" t="str">
        <f t="shared" ca="1" si="40"/>
        <v/>
      </c>
      <c r="AI235" s="208" t="str">
        <f ca="1">IF(AND($AD235=1,$Q235=1),IF($AB235&gt;0,'２個別表'!$BV235-'２個別表'!$BX235-'２個別表'!$CD235-'２個別表'!$CA235-'２個別表'!$CB235-'２個別表'!$CC235,0),"")</f>
        <v/>
      </c>
      <c r="AJ235" s="198">
        <f t="shared" ca="1" si="7"/>
        <v>0</v>
      </c>
      <c r="AK235" s="194" t="str">
        <f ca="1">IF($AD235=1,IF('２個別表'!$AO235=1,1,IF('２個別表'!AO235="","",)),"")</f>
        <v/>
      </c>
      <c r="AL235" s="183" t="str">
        <f ca="1">IF($AJ235=1,IF($AK235=1,'２個別表'!BS235,""),"")</f>
        <v/>
      </c>
      <c r="AM235" s="180" t="str">
        <f t="shared" ca="1" si="8"/>
        <v/>
      </c>
      <c r="AN235" s="199" t="str">
        <f ca="1">IF($AJ235=1,IF($AK235=1,ROUNDDOWN('２個別表'!$BV235-'２個別表'!$BX235-'２個別表'!$CA235-'２個別表'!$CB235-'２個別表'!$CC235-'２個別表'!$CD235,0),""),"")</f>
        <v/>
      </c>
      <c r="AO235" s="198">
        <f t="shared" ca="1" si="0"/>
        <v>0</v>
      </c>
      <c r="AP235" s="194">
        <f t="shared" ca="1" si="9"/>
        <v>0</v>
      </c>
      <c r="AQ235" s="194">
        <f t="shared" ca="1" si="10"/>
        <v>0</v>
      </c>
      <c r="AR235" s="189">
        <f ca="1">IF('２個別表'!$AA235=1,1,0)</f>
        <v>0</v>
      </c>
      <c r="AS235" s="180" t="str">
        <f t="shared" ca="1" si="11"/>
        <v/>
      </c>
      <c r="AT235" s="180" t="str">
        <f t="shared" ca="1" si="12"/>
        <v/>
      </c>
      <c r="AU235" s="208" t="str">
        <f ca="1">IF($AD235=1,IF($AQ235=1,ROUNDDOWN('２個別表'!$BV235-'２個別表'!$BX235-'２個別表'!$CA235-'２個別表'!$CB235-'２個別表'!$CC235-'２個別表'!$CD235,0),""),"")</f>
        <v/>
      </c>
      <c r="AV235" s="350">
        <f t="shared" ca="1" si="13"/>
        <v>0</v>
      </c>
      <c r="AW235" s="360" t="str">
        <f t="shared" ca="1" si="14"/>
        <v>-</v>
      </c>
      <c r="AX235" s="206">
        <f ca="1">IF($AD235=2,IF('２個別表'!$BQ235=1,1,0),0)</f>
        <v>0</v>
      </c>
      <c r="AY235" s="189" t="str">
        <f t="shared" ca="1" si="15"/>
        <v/>
      </c>
      <c r="AZ235" s="368" t="str">
        <f ca="1">IF(AND($AD235=2,$AX235=1),'２個別表'!$BV235-('２個別表'!$BX235+'２個別表'!$CA235+'２個別表'!$CB235+'２個別表'!$CC235+'２個別表'!$CD235),"")</f>
        <v/>
      </c>
      <c r="BA235" s="206">
        <f ca="1">IF($AD235=2,IF('２個別表'!$BQ235&lt;&gt;1,1,0),0)</f>
        <v>0</v>
      </c>
      <c r="BB235" s="363">
        <f t="shared" ca="1" si="16"/>
        <v>0</v>
      </c>
      <c r="BC235" s="183" t="str">
        <f ca="1">IF(AND($AD235=2,$BA235=1),'２個別表'!$BR235,"")</f>
        <v/>
      </c>
      <c r="BD235" s="183" t="str">
        <f t="shared" ca="1" si="17"/>
        <v/>
      </c>
      <c r="BE235" s="183" t="str">
        <f ca="1">IF(AND($AD235=2,$BA235=1),'２個別表'!$BU235-('２個別表'!$BX235+'２個別表'!$CA235+'２個別表'!$CB235+'２個別表'!$CC235+'２個別表'!$CD235),"")</f>
        <v/>
      </c>
      <c r="BF235" s="183" t="str">
        <f ca="1">IF(AND($AD235=2,$BA235=1),'２個別表'!$CA235+'２個別表'!$CB235,"")</f>
        <v/>
      </c>
      <c r="BG235" s="365" t="str">
        <f ca="1">IF($BB235=1,IF(SUM('２個別表'!$BW235,'２個別表'!$CD235*0.5)&lt;='２個別表'!$BV235*0.5,"〇","×"),"")</f>
        <v/>
      </c>
      <c r="BH235" s="364">
        <f t="shared" ca="1" si="18"/>
        <v>0</v>
      </c>
      <c r="BI235" s="207" t="str">
        <f ca="1">IF($AD235=2,IF($AX235=1,IF('２個別表'!$AM235=23,"〇","×"),IF(OR('２個別表'!$AM235&lt;19,'２個別表'!$AM235&gt;23),"",IF($BH235&lt;='２個別表'!$BR235,"〇","×"))),"-")</f>
        <v>-</v>
      </c>
      <c r="BJ235" s="373" t="str">
        <f t="shared" ca="1" si="19"/>
        <v>-</v>
      </c>
      <c r="BK235" s="206">
        <f t="shared" ca="1" si="20"/>
        <v>0</v>
      </c>
      <c r="BL235" s="207" t="str">
        <f ca="1">IF($AD235=3,IF(1&lt;='２個別表'!$F235,IF('２個別表'!$U235=1,"〇","×"),""),"")</f>
        <v/>
      </c>
      <c r="BM235" s="185" t="str">
        <f ca="1">IF(AD235=3,IF(AND(OR('２個別表'!BD235="附帯施設",AND(1&lt;='２個別表'!AM235,'２個別表'!AM235&lt;=3)),'２個別表'!BK235&lt;&gt;"",'２個別表'!BL235&lt;&gt;""),1,IF(AND(OR('２個別表'!BD235="附帯施設",AND(1&lt;='２個別表'!AM235,'２個別表'!AM235&lt;=3)),OR('２個別表'!BK235="",'２個別表'!BL235="")),"×",0)),"")</f>
        <v/>
      </c>
      <c r="BN235" s="207" t="str">
        <f ca="1">IF($AD235=3,IF('２個別表'!$BV235&gt;=500000,"〇","×"),"")</f>
        <v/>
      </c>
      <c r="BO235" s="180" t="str">
        <f ca="1">IF(AD235=3,'２個別表'!BW235,"")</f>
        <v/>
      </c>
      <c r="BP235" s="180" t="str">
        <f ca="1">IF(AD235=3,IF(COUNTIF('２個別表'!$X$11:'２個別表'!X235,'２個別表'!X235)=1,BO235,SUMIF('２個別表'!$X$11:$X$239,'２個別表'!X235,$BO$11:$BO$239)),"")</f>
        <v/>
      </c>
      <c r="BQ235" s="189" t="str">
        <f t="shared" ca="1" si="41"/>
        <v/>
      </c>
      <c r="BR235" s="183" t="str">
        <f t="shared" ca="1" si="22"/>
        <v/>
      </c>
      <c r="BS235" s="427" t="str">
        <f ca="1">IF($AD235=3,'２個別表'!$BV235-('２個別表'!$BX235+'２個別表'!$CA235+'２個別表'!$CB235+'２個別表'!$CC235+'２個別表'!$CD235),"")</f>
        <v/>
      </c>
      <c r="BT235" s="430">
        <f t="shared" ca="1" si="42"/>
        <v>0</v>
      </c>
      <c r="BU235" s="424" t="str">
        <f t="shared" ca="1" si="23"/>
        <v/>
      </c>
    </row>
    <row r="236" spans="2:73" x14ac:dyDescent="0.15">
      <c r="B236" s="198">
        <f>'２個別表'!O236</f>
        <v>0</v>
      </c>
      <c r="C236" s="183" t="str">
        <f>'２個別表'!$P236</f>
        <v>石川県</v>
      </c>
      <c r="D236" s="183" t="str">
        <f ca="1">'２個別表'!$Q236</f>
        <v/>
      </c>
      <c r="E236" s="183" t="str">
        <f ca="1">'２個別表'!$R236</f>
        <v/>
      </c>
      <c r="F236" s="207" t="str">
        <f ca="1">'２個別表'!$U236</f>
        <v/>
      </c>
      <c r="G236" s="207" t="str">
        <f ca="1">IF($F236=1,IF(SUM(#REF!)=0,"×","〇"),"")</f>
        <v/>
      </c>
      <c r="H236" s="207" t="str">
        <f ca="1">IF('２個別表'!$U236=1,IF('２個別表'!$Y236=1,"〇","×"),IF(AND(2&lt;='２個別表'!$Y236,'２個別表'!$Y236&lt;=5),"〇","×"))</f>
        <v>×</v>
      </c>
      <c r="I236" s="207" t="str">
        <f t="shared" ca="1" si="38"/>
        <v>×</v>
      </c>
      <c r="J236" s="183" t="str">
        <f ca="1">'２個別表'!$X236</f>
        <v/>
      </c>
      <c r="K236" s="183">
        <f ca="1">'２個別表'!$AI236</f>
        <v>0</v>
      </c>
      <c r="L236" s="183" t="str">
        <f ca="1">IF('２個別表'!$AJ236=1,1,"")</f>
        <v/>
      </c>
      <c r="M236" s="183" t="str">
        <f ca="1">IF('２個別表'!$AJ236="","",IF('２個別表'!$AJ236=1,IF(OR('２個別表'!$AK236=1,'２個別表'!$AL236=1),"〇","×")))</f>
        <v/>
      </c>
      <c r="N236" s="180" t="str">
        <f ca="1">'２個別表'!AR236</f>
        <v/>
      </c>
      <c r="O236" s="196" t="str">
        <f ca="1">IF(1&lt;='２個別表'!$F236,IF(AND(1&lt;='２個別表'!$AM236,'２個別表'!$AM236&lt;=3),1,0),"")</f>
        <v/>
      </c>
      <c r="P236" s="207">
        <f ca="1">IF($O236=1,IF(AND('２個別表'!$BD236&lt;&gt;"",AND('２個別表'!$BG236&lt;&gt;1,'２個別表'!$BH236)),0,1),0)</f>
        <v>0</v>
      </c>
      <c r="Q236" s="196">
        <f ca="1">IF('２個別表'!$BD236&lt;&gt;"",1,0)</f>
        <v>0</v>
      </c>
      <c r="R236" s="196" t="str">
        <f ca="1">IF($Q236=1,IF('２個別表'!$BG236=1,1,0),"")</f>
        <v/>
      </c>
      <c r="S236" s="196" t="str">
        <f ca="1">IF($R236=1,IF('２個別表'!$BH236&lt;&gt;"","〇","×"),"")</f>
        <v/>
      </c>
      <c r="T236" s="196" t="str">
        <f t="shared" ca="1" si="2"/>
        <v/>
      </c>
      <c r="U236" s="340">
        <f ca="1">IF('２個別表'!$BF236&gt;0,'２個別表'!$BF236,0)</f>
        <v>0</v>
      </c>
      <c r="V236" s="196">
        <f ca="1">IF('２個別表'!$BH236&lt;&gt;"",1,0)</f>
        <v>0</v>
      </c>
      <c r="W236" s="182">
        <f ca="1">IF(AND($Q236=1,$V236=1),'２個別表'!$CD236,0)</f>
        <v>0</v>
      </c>
      <c r="X236" s="195">
        <f t="shared" ca="1" si="39"/>
        <v>0</v>
      </c>
      <c r="Y236" s="196" t="str">
        <f ca="1">IF(1&lt;='２個別表'!$F236,'２個別表'!$BT236,"")</f>
        <v/>
      </c>
      <c r="Z236" s="196">
        <f ca="1">IF(1&lt;='２個別表'!$F236,'２個別表'!$CE236,0)</f>
        <v>0</v>
      </c>
      <c r="AA236" s="196">
        <f ca="1">IF(OR(0&lt;'２個別表'!$BX236,0&lt;SUM('２個別表'!$CA236:$CB236)),1,0)</f>
        <v>1</v>
      </c>
      <c r="AB236" s="183">
        <f ca="1">IF(1&lt;='２個別表'!$F236,'２個別表'!$BV236,0)</f>
        <v>0</v>
      </c>
      <c r="AC236" s="183" t="str">
        <f ca="1">IF('２個別表'!$BV236&gt;0,IF(AND('２個別表'!$BT236=1,'２個別表'!$CE236="控除不可"),'２個別表'!$BV236,IF(AND('２個別表'!$BT236=1,'２個別表'!$CE236="80%控除対象"),ROUNDUP('２個別表'!$BV236*102/110,0),IF(AND('２個別表'!$BT236=1,'２個別表'!$CE236="全額控除"),ROUNDUP('２個別表'!$BV236*100/110,0),IF(OR('２個別表'!$BT236=2,'２個別表'!$BT236=3),'２個別表'!$BV236,'２個別表'!$BV236)))),"")</f>
        <v/>
      </c>
      <c r="AD236" s="197" t="str">
        <f ca="1">IF('２個別表'!$U236=1,3,IF(AND('２個別表'!$U236=2,AND(19&lt;='２個別表'!$AM236,'２個別表'!$AM236&lt;=23)),2,IF(AND('２個別表'!$U236=2,OR(AND(1&lt;='２個別表'!$AM236,'２個別表'!$AM236&lt;=18),AND(24&lt;='２個別表'!$AM236,'２個別表'!$AM236&lt;=25))),1,"判定不能")))</f>
        <v>判定不能</v>
      </c>
      <c r="AE236" s="206">
        <f t="shared" ca="1" si="4"/>
        <v>0</v>
      </c>
      <c r="AF236" s="180" t="str">
        <f t="shared" ca="1" si="5"/>
        <v/>
      </c>
      <c r="AG236" s="183" t="str">
        <f ca="1">IF(AND($AD236=1,$U236&gt;0,$V236=1),ROUNDDOWN($AC236*1/2-'２個別表'!$CD236*1/2,0),"")</f>
        <v/>
      </c>
      <c r="AH236" s="183" t="str">
        <f t="shared" ca="1" si="40"/>
        <v/>
      </c>
      <c r="AI236" s="208" t="str">
        <f ca="1">IF(AND($AD236=1,$Q236=1),IF($AB236&gt;0,'２個別表'!$BV236-'２個別表'!$BX236-'２個別表'!$CD236-'２個別表'!$CA236-'２個別表'!$CB236-'２個別表'!$CC236,0),"")</f>
        <v/>
      </c>
      <c r="AJ236" s="198">
        <f t="shared" ca="1" si="7"/>
        <v>0</v>
      </c>
      <c r="AK236" s="194" t="str">
        <f ca="1">IF($AD236=1,IF('２個別表'!$AO236=1,1,IF('２個別表'!AO236="","",)),"")</f>
        <v/>
      </c>
      <c r="AL236" s="183" t="str">
        <f ca="1">IF($AJ236=1,IF($AK236=1,'２個別表'!BS236,""),"")</f>
        <v/>
      </c>
      <c r="AM236" s="180" t="str">
        <f t="shared" ca="1" si="8"/>
        <v/>
      </c>
      <c r="AN236" s="199" t="str">
        <f ca="1">IF($AJ236=1,IF($AK236=1,ROUNDDOWN('２個別表'!$BV236-'２個別表'!$BX236-'２個別表'!$CA236-'２個別表'!$CB236-'２個別表'!$CC236-'２個別表'!$CD236,0),""),"")</f>
        <v/>
      </c>
      <c r="AO236" s="198">
        <f t="shared" ca="1" si="0"/>
        <v>0</v>
      </c>
      <c r="AP236" s="194">
        <f t="shared" ca="1" si="9"/>
        <v>0</v>
      </c>
      <c r="AQ236" s="194">
        <f t="shared" ca="1" si="10"/>
        <v>0</v>
      </c>
      <c r="AR236" s="189">
        <f ca="1">IF('２個別表'!$AA236=1,1,0)</f>
        <v>0</v>
      </c>
      <c r="AS236" s="180" t="str">
        <f t="shared" ca="1" si="11"/>
        <v/>
      </c>
      <c r="AT236" s="180" t="str">
        <f t="shared" ca="1" si="12"/>
        <v/>
      </c>
      <c r="AU236" s="208" t="str">
        <f ca="1">IF($AD236=1,IF($AQ236=1,ROUNDDOWN('２個別表'!$BV236-'２個別表'!$BX236-'２個別表'!$CA236-'２個別表'!$CB236-'２個別表'!$CC236-'２個別表'!$CD236,0),""),"")</f>
        <v/>
      </c>
      <c r="AV236" s="350">
        <f t="shared" ca="1" si="13"/>
        <v>0</v>
      </c>
      <c r="AW236" s="360" t="str">
        <f t="shared" ca="1" si="14"/>
        <v>-</v>
      </c>
      <c r="AX236" s="206">
        <f ca="1">IF($AD236=2,IF('２個別表'!$BQ236=1,1,0),0)</f>
        <v>0</v>
      </c>
      <c r="AY236" s="189" t="str">
        <f t="shared" ca="1" si="15"/>
        <v/>
      </c>
      <c r="AZ236" s="368" t="str">
        <f ca="1">IF(AND($AD236=2,$AX236=1),'２個別表'!$BV236-('２個別表'!$BX236+'２個別表'!$CA236+'２個別表'!$CB236+'２個別表'!$CC236+'２個別表'!$CD236),"")</f>
        <v/>
      </c>
      <c r="BA236" s="206">
        <f ca="1">IF($AD236=2,IF('２個別表'!$BQ236&lt;&gt;1,1,0),0)</f>
        <v>0</v>
      </c>
      <c r="BB236" s="363">
        <f t="shared" ca="1" si="16"/>
        <v>0</v>
      </c>
      <c r="BC236" s="183" t="str">
        <f ca="1">IF(AND($AD236=2,$BA236=1),'２個別表'!$BR236,"")</f>
        <v/>
      </c>
      <c r="BD236" s="183" t="str">
        <f t="shared" ca="1" si="17"/>
        <v/>
      </c>
      <c r="BE236" s="183" t="str">
        <f ca="1">IF(AND($AD236=2,$BA236=1),'２個別表'!$BU236-('２個別表'!$BX236+'２個別表'!$CA236+'２個別表'!$CB236+'２個別表'!$CC236+'２個別表'!$CD236),"")</f>
        <v/>
      </c>
      <c r="BF236" s="183" t="str">
        <f ca="1">IF(AND($AD236=2,$BA236=1),'２個別表'!$CA236+'２個別表'!$CB236,"")</f>
        <v/>
      </c>
      <c r="BG236" s="365" t="str">
        <f ca="1">IF($BB236=1,IF(SUM('２個別表'!$BW236,'２個別表'!$CD236*0.5)&lt;='２個別表'!$BV236*0.5,"〇","×"),"")</f>
        <v/>
      </c>
      <c r="BH236" s="364">
        <f t="shared" ca="1" si="18"/>
        <v>0</v>
      </c>
      <c r="BI236" s="207" t="str">
        <f ca="1">IF($AD236=2,IF($AX236=1,IF('２個別表'!$AM236=23,"〇","×"),IF(OR('２個別表'!$AM236&lt;19,'２個別表'!$AM236&gt;23),"",IF($BH236&lt;='２個別表'!$BR236,"〇","×"))),"-")</f>
        <v>-</v>
      </c>
      <c r="BJ236" s="373" t="str">
        <f t="shared" ca="1" si="19"/>
        <v>-</v>
      </c>
      <c r="BK236" s="206">
        <f t="shared" ca="1" si="20"/>
        <v>0</v>
      </c>
      <c r="BL236" s="207" t="str">
        <f ca="1">IF($AD236=3,IF(1&lt;='２個別表'!$F236,IF('２個別表'!$U236=1,"〇","×"),""),"")</f>
        <v/>
      </c>
      <c r="BM236" s="185" t="str">
        <f ca="1">IF(AD236=3,IF(AND(OR('２個別表'!BD236="附帯施設",AND(1&lt;='２個別表'!AM236,'２個別表'!AM236&lt;=3)),'２個別表'!BK236&lt;&gt;"",'２個別表'!BL236&lt;&gt;""),1,IF(AND(OR('２個別表'!BD236="附帯施設",AND(1&lt;='２個別表'!AM236,'２個別表'!AM236&lt;=3)),OR('２個別表'!BK236="",'２個別表'!BL236="")),"×",0)),"")</f>
        <v/>
      </c>
      <c r="BN236" s="207" t="str">
        <f ca="1">IF($AD236=3,IF('２個別表'!$BV236&gt;=500000,"〇","×"),"")</f>
        <v/>
      </c>
      <c r="BO236" s="180" t="str">
        <f ca="1">IF(AD236=3,'２個別表'!BW236,"")</f>
        <v/>
      </c>
      <c r="BP236" s="180" t="str">
        <f ca="1">IF(AD236=3,IF(COUNTIF('２個別表'!$X$11:'２個別表'!X236,'２個別表'!X236)=1,BO236,SUMIF('２個別表'!$X$11:$X$239,'２個別表'!X236,$BO$11:$BO$239)),"")</f>
        <v/>
      </c>
      <c r="BQ236" s="189" t="str">
        <f t="shared" ca="1" si="41"/>
        <v/>
      </c>
      <c r="BR236" s="183" t="str">
        <f t="shared" ca="1" si="22"/>
        <v/>
      </c>
      <c r="BS236" s="427" t="str">
        <f ca="1">IF($AD236=3,'２個別表'!$BV236-('２個別表'!$BX236+'２個別表'!$CA236+'２個別表'!$CB236+'２個別表'!$CC236+'２個別表'!$CD236),"")</f>
        <v/>
      </c>
      <c r="BT236" s="430">
        <f t="shared" ca="1" si="42"/>
        <v>0</v>
      </c>
      <c r="BU236" s="424" t="str">
        <f t="shared" ca="1" si="23"/>
        <v/>
      </c>
    </row>
    <row r="237" spans="2:73" x14ac:dyDescent="0.15">
      <c r="B237" s="198">
        <f>'２個別表'!O237</f>
        <v>0</v>
      </c>
      <c r="C237" s="183" t="str">
        <f>'２個別表'!$P237</f>
        <v>石川県</v>
      </c>
      <c r="D237" s="183" t="str">
        <f ca="1">'２個別表'!$Q237</f>
        <v/>
      </c>
      <c r="E237" s="183" t="str">
        <f ca="1">'２個別表'!$R237</f>
        <v/>
      </c>
      <c r="F237" s="207" t="str">
        <f ca="1">'２個別表'!$U237</f>
        <v/>
      </c>
      <c r="G237" s="207" t="str">
        <f ca="1">IF($F237=1,IF(SUM(#REF!)=0,"×","〇"),"")</f>
        <v/>
      </c>
      <c r="H237" s="207" t="str">
        <f ca="1">IF('２個別表'!$U237=1,IF('２個別表'!$Y237=1,"〇","×"),IF(AND(2&lt;='２個別表'!$Y237,'２個別表'!$Y237&lt;=5),"〇","×"))</f>
        <v>×</v>
      </c>
      <c r="I237" s="207" t="str">
        <f t="shared" ca="1" si="38"/>
        <v>×</v>
      </c>
      <c r="J237" s="183" t="str">
        <f ca="1">'２個別表'!$X237</f>
        <v/>
      </c>
      <c r="K237" s="183">
        <f ca="1">'２個別表'!$AI237</f>
        <v>0</v>
      </c>
      <c r="L237" s="183" t="str">
        <f ca="1">IF('２個別表'!$AJ237=1,1,"")</f>
        <v/>
      </c>
      <c r="M237" s="183" t="str">
        <f ca="1">IF('２個別表'!$AJ237="","",IF('２個別表'!$AJ237=1,IF(OR('２個別表'!$AK237=1,'２個別表'!$AL237=1),"〇","×")))</f>
        <v/>
      </c>
      <c r="N237" s="180" t="str">
        <f ca="1">'２個別表'!AR237</f>
        <v/>
      </c>
      <c r="O237" s="196" t="str">
        <f ca="1">IF(1&lt;='２個別表'!$F237,IF(AND(1&lt;='２個別表'!$AM237,'２個別表'!$AM237&lt;=3),1,0),"")</f>
        <v/>
      </c>
      <c r="P237" s="207">
        <f ca="1">IF($O237=1,IF(AND('２個別表'!$BD237&lt;&gt;"",AND('２個別表'!$BG237&lt;&gt;1,'２個別表'!$BH237)),0,1),0)</f>
        <v>0</v>
      </c>
      <c r="Q237" s="196">
        <f ca="1">IF('２個別表'!$BD237&lt;&gt;"",1,0)</f>
        <v>0</v>
      </c>
      <c r="R237" s="196" t="str">
        <f ca="1">IF($Q237=1,IF('２個別表'!$BG237=1,1,0),"")</f>
        <v/>
      </c>
      <c r="S237" s="196" t="str">
        <f ca="1">IF($R237=1,IF('２個別表'!$BH237&lt;&gt;"","〇","×"),"")</f>
        <v/>
      </c>
      <c r="T237" s="196" t="str">
        <f t="shared" ca="1" si="2"/>
        <v/>
      </c>
      <c r="U237" s="340">
        <f ca="1">IF('２個別表'!$BF237&gt;0,'２個別表'!$BF237,0)</f>
        <v>0</v>
      </c>
      <c r="V237" s="196">
        <f ca="1">IF('２個別表'!$BH237&lt;&gt;"",1,0)</f>
        <v>0</v>
      </c>
      <c r="W237" s="182">
        <f ca="1">IF(AND($Q237=1,$V237=1),'２個別表'!$CD237,0)</f>
        <v>0</v>
      </c>
      <c r="X237" s="195">
        <f t="shared" ca="1" si="39"/>
        <v>0</v>
      </c>
      <c r="Y237" s="196" t="str">
        <f ca="1">IF(1&lt;='２個別表'!$F237,'２個別表'!$BT237,"")</f>
        <v/>
      </c>
      <c r="Z237" s="196">
        <f ca="1">IF(1&lt;='２個別表'!$F237,'２個別表'!$CE237,0)</f>
        <v>0</v>
      </c>
      <c r="AA237" s="196">
        <f ca="1">IF(OR(0&lt;'２個別表'!$BX237,0&lt;SUM('２個別表'!$CA237:$CB237)),1,0)</f>
        <v>1</v>
      </c>
      <c r="AB237" s="183">
        <f ca="1">IF(1&lt;='２個別表'!$F237,'２個別表'!$BV237,0)</f>
        <v>0</v>
      </c>
      <c r="AC237" s="183" t="str">
        <f ca="1">IF('２個別表'!$BV237&gt;0,IF(AND('２個別表'!$BT237=1,'２個別表'!$CE237="控除不可"),'２個別表'!$BV237,IF(AND('２個別表'!$BT237=1,'２個別表'!$CE237="80%控除対象"),ROUNDUP('２個別表'!$BV237*102/110,0),IF(AND('２個別表'!$BT237=1,'２個別表'!$CE237="全額控除"),ROUNDUP('２個別表'!$BV237*100/110,0),IF(OR('２個別表'!$BT237=2,'２個別表'!$BT237=3),'２個別表'!$BV237,'２個別表'!$BV237)))),"")</f>
        <v/>
      </c>
      <c r="AD237" s="197" t="str">
        <f ca="1">IF('２個別表'!$U237=1,3,IF(AND('２個別表'!$U237=2,AND(19&lt;='２個別表'!$AM237,'２個別表'!$AM237&lt;=23)),2,IF(AND('２個別表'!$U237=2,OR(AND(1&lt;='２個別表'!$AM237,'２個別表'!$AM237&lt;=18),AND(24&lt;='２個別表'!$AM237,'２個別表'!$AM237&lt;=25))),1,"判定不能")))</f>
        <v>判定不能</v>
      </c>
      <c r="AE237" s="206">
        <f t="shared" ca="1" si="4"/>
        <v>0</v>
      </c>
      <c r="AF237" s="180" t="str">
        <f t="shared" ca="1" si="5"/>
        <v/>
      </c>
      <c r="AG237" s="183" t="str">
        <f ca="1">IF(AND($AD237=1,$U237&gt;0,$V237=1),ROUNDDOWN($AC237*1/2-'２個別表'!$CD237*1/2,0),"")</f>
        <v/>
      </c>
      <c r="AH237" s="183" t="str">
        <f t="shared" ca="1" si="40"/>
        <v/>
      </c>
      <c r="AI237" s="208" t="str">
        <f ca="1">IF(AND($AD237=1,$Q237=1),IF($AB237&gt;0,'２個別表'!$BV237-'２個別表'!$BX237-'２個別表'!$CD237-'２個別表'!$CA237-'２個別表'!$CB237-'２個別表'!$CC237,0),"")</f>
        <v/>
      </c>
      <c r="AJ237" s="198">
        <f t="shared" ca="1" si="7"/>
        <v>0</v>
      </c>
      <c r="AK237" s="194" t="str">
        <f ca="1">IF($AD237=1,IF('２個別表'!$AO237=1,1,IF('２個別表'!AO237="","",)),"")</f>
        <v/>
      </c>
      <c r="AL237" s="183" t="str">
        <f ca="1">IF($AJ237=1,IF($AK237=1,'２個別表'!BS237,""),"")</f>
        <v/>
      </c>
      <c r="AM237" s="180" t="str">
        <f t="shared" ca="1" si="8"/>
        <v/>
      </c>
      <c r="AN237" s="199" t="str">
        <f ca="1">IF($AJ237=1,IF($AK237=1,ROUNDDOWN('２個別表'!$BV237-'２個別表'!$BX237-'２個別表'!$CA237-'２個別表'!$CB237-'２個別表'!$CC237-'２個別表'!$CD237,0),""),"")</f>
        <v/>
      </c>
      <c r="AO237" s="198">
        <f t="shared" ca="1" si="0"/>
        <v>0</v>
      </c>
      <c r="AP237" s="194">
        <f t="shared" ca="1" si="9"/>
        <v>0</v>
      </c>
      <c r="AQ237" s="194">
        <f t="shared" ca="1" si="10"/>
        <v>0</v>
      </c>
      <c r="AR237" s="189">
        <f ca="1">IF('２個別表'!$AA237=1,1,0)</f>
        <v>0</v>
      </c>
      <c r="AS237" s="180" t="str">
        <f t="shared" ca="1" si="11"/>
        <v/>
      </c>
      <c r="AT237" s="180" t="str">
        <f t="shared" ca="1" si="12"/>
        <v/>
      </c>
      <c r="AU237" s="208" t="str">
        <f ca="1">IF($AD237=1,IF($AQ237=1,ROUNDDOWN('２個別表'!$BV237-'２個別表'!$BX237-'２個別表'!$CA237-'２個別表'!$CB237-'２個別表'!$CC237-'２個別表'!$CD237,0),""),"")</f>
        <v/>
      </c>
      <c r="AV237" s="350">
        <f t="shared" ca="1" si="13"/>
        <v>0</v>
      </c>
      <c r="AW237" s="360" t="str">
        <f t="shared" ca="1" si="14"/>
        <v>-</v>
      </c>
      <c r="AX237" s="206">
        <f ca="1">IF($AD237=2,IF('２個別表'!$BQ237=1,1,0),0)</f>
        <v>0</v>
      </c>
      <c r="AY237" s="189" t="str">
        <f t="shared" ca="1" si="15"/>
        <v/>
      </c>
      <c r="AZ237" s="368" t="str">
        <f ca="1">IF(AND($AD237=2,$AX237=1),'２個別表'!$BV237-('２個別表'!$BX237+'２個別表'!$CA237+'２個別表'!$CB237+'２個別表'!$CC237+'２個別表'!$CD237),"")</f>
        <v/>
      </c>
      <c r="BA237" s="206">
        <f ca="1">IF($AD237=2,IF('２個別表'!$BQ237&lt;&gt;1,1,0),0)</f>
        <v>0</v>
      </c>
      <c r="BB237" s="363">
        <f t="shared" ca="1" si="16"/>
        <v>0</v>
      </c>
      <c r="BC237" s="183" t="str">
        <f ca="1">IF(AND($AD237=2,$BA237=1),'２個別表'!$BR237,"")</f>
        <v/>
      </c>
      <c r="BD237" s="183" t="str">
        <f t="shared" ca="1" si="17"/>
        <v/>
      </c>
      <c r="BE237" s="183" t="str">
        <f ca="1">IF(AND($AD237=2,$BA237=1),'２個別表'!$BU237-('２個別表'!$BX237+'２個別表'!$CA237+'２個別表'!$CB237+'２個別表'!$CC237+'２個別表'!$CD237),"")</f>
        <v/>
      </c>
      <c r="BF237" s="183" t="str">
        <f ca="1">IF(AND($AD237=2,$BA237=1),'２個別表'!$CA237+'２個別表'!$CB237,"")</f>
        <v/>
      </c>
      <c r="BG237" s="365" t="str">
        <f ca="1">IF($BB237=1,IF(SUM('２個別表'!$BW237,'２個別表'!$CD237*0.5)&lt;='２個別表'!$BV237*0.5,"〇","×"),"")</f>
        <v/>
      </c>
      <c r="BH237" s="364">
        <f t="shared" ca="1" si="18"/>
        <v>0</v>
      </c>
      <c r="BI237" s="207" t="str">
        <f ca="1">IF($AD237=2,IF($AX237=1,IF('２個別表'!$AM237=23,"〇","×"),IF(OR('２個別表'!$AM237&lt;19,'２個別表'!$AM237&gt;23),"",IF($BH237&lt;='２個別表'!$BR237,"〇","×"))),"-")</f>
        <v>-</v>
      </c>
      <c r="BJ237" s="373" t="str">
        <f t="shared" ca="1" si="19"/>
        <v>-</v>
      </c>
      <c r="BK237" s="206">
        <f t="shared" ca="1" si="20"/>
        <v>0</v>
      </c>
      <c r="BL237" s="207" t="str">
        <f ca="1">IF($AD237=3,IF(1&lt;='２個別表'!$F237,IF('２個別表'!$U237=1,"〇","×"),""),"")</f>
        <v/>
      </c>
      <c r="BM237" s="185" t="str">
        <f ca="1">IF(AD237=3,IF(AND(OR('２個別表'!BD237="附帯施設",AND(1&lt;='２個別表'!AM237,'２個別表'!AM237&lt;=3)),'２個別表'!BK237&lt;&gt;"",'２個別表'!BL237&lt;&gt;""),1,IF(AND(OR('２個別表'!BD237="附帯施設",AND(1&lt;='２個別表'!AM237,'２個別表'!AM237&lt;=3)),OR('２個別表'!BK237="",'２個別表'!BL237="")),"×",0)),"")</f>
        <v/>
      </c>
      <c r="BN237" s="207" t="str">
        <f ca="1">IF($AD237=3,IF('２個別表'!$BV237&gt;=500000,"〇","×"),"")</f>
        <v/>
      </c>
      <c r="BO237" s="180" t="str">
        <f ca="1">IF(AD237=3,'２個別表'!BW237,"")</f>
        <v/>
      </c>
      <c r="BP237" s="180" t="str">
        <f ca="1">IF(AD237=3,IF(COUNTIF('２個別表'!$X$11:'２個別表'!X237,'２個別表'!X237)=1,BO237,SUMIF('２個別表'!$X$11:$X$239,'２個別表'!X237,$BO$11:$BO$239)),"")</f>
        <v/>
      </c>
      <c r="BQ237" s="189" t="str">
        <f t="shared" ca="1" si="41"/>
        <v/>
      </c>
      <c r="BR237" s="183" t="str">
        <f t="shared" ca="1" si="22"/>
        <v/>
      </c>
      <c r="BS237" s="427" t="str">
        <f ca="1">IF($AD237=3,'２個別表'!$BV237-('２個別表'!$BX237+'２個別表'!$CA237+'２個別表'!$CB237+'２個別表'!$CC237+'２個別表'!$CD237),"")</f>
        <v/>
      </c>
      <c r="BT237" s="430">
        <f t="shared" ca="1" si="42"/>
        <v>0</v>
      </c>
      <c r="BU237" s="424" t="str">
        <f t="shared" ca="1" si="23"/>
        <v/>
      </c>
    </row>
    <row r="238" spans="2:73" x14ac:dyDescent="0.15">
      <c r="B238" s="198">
        <f>'２個別表'!O238</f>
        <v>0</v>
      </c>
      <c r="C238" s="180" t="str">
        <f>'２個別表'!$P238</f>
        <v>石川県</v>
      </c>
      <c r="D238" s="180" t="str">
        <f ca="1">'２個別表'!$Q238</f>
        <v/>
      </c>
      <c r="E238" s="180" t="str">
        <f ca="1">'２個別表'!$R238</f>
        <v/>
      </c>
      <c r="F238" s="207" t="str">
        <f ca="1">'２個別表'!$U238</f>
        <v/>
      </c>
      <c r="G238" s="207" t="str">
        <f ca="1">IF($F238=1,IF(SUM(#REF!)=0,"×","〇"),"")</f>
        <v/>
      </c>
      <c r="H238" s="207" t="str">
        <f ca="1">IF('２個別表'!$U238=1,IF('２個別表'!$Y238=1,"〇","×"),IF(AND(2&lt;='２個別表'!$Y238,'２個別表'!$Y238&lt;=5),"〇","×"))</f>
        <v>×</v>
      </c>
      <c r="I238" s="207" t="str">
        <f t="shared" ca="1" si="38"/>
        <v>×</v>
      </c>
      <c r="J238" s="180" t="str">
        <f ca="1">'２個別表'!$X238</f>
        <v/>
      </c>
      <c r="K238" s="180">
        <f ca="1">'２個別表'!$AI238</f>
        <v>0</v>
      </c>
      <c r="L238" s="180" t="str">
        <f ca="1">IF('２個別表'!$AJ238=1,1,"")</f>
        <v/>
      </c>
      <c r="M238" s="180" t="str">
        <f ca="1">IF('２個別表'!$AJ238="","",IF('２個別表'!$AJ238=1,IF(OR('２個別表'!$AK238=1,'２個別表'!$AL238=1),"〇","×")))</f>
        <v/>
      </c>
      <c r="N238" s="180" t="str">
        <f ca="1">'２個別表'!AR238</f>
        <v/>
      </c>
      <c r="O238" s="190" t="str">
        <f ca="1">IF(1&lt;='２個別表'!$F238,IF(AND(1&lt;='２個別表'!$AM238,'２個別表'!$AM238&lt;=3),1,0),"")</f>
        <v/>
      </c>
      <c r="P238" s="194">
        <f ca="1">IF($O238=1,IF(AND('２個別表'!$BD238&lt;&gt;"",AND('２個別表'!$BG238&lt;&gt;1,'２個別表'!$BH238)),0,1),0)</f>
        <v>0</v>
      </c>
      <c r="Q238" s="190">
        <f ca="1">IF('２個別表'!$BD238&lt;&gt;"",1,0)</f>
        <v>0</v>
      </c>
      <c r="R238" s="196" t="str">
        <f ca="1">IF($Q238=1,IF('２個別表'!$BG238=1,1,0),"")</f>
        <v/>
      </c>
      <c r="S238" s="196" t="str">
        <f ca="1">IF($R238=1,IF('２個別表'!$BH238&lt;&gt;"","〇","×"),"")</f>
        <v/>
      </c>
      <c r="T238" s="196" t="str">
        <f t="shared" ca="1" si="2"/>
        <v/>
      </c>
      <c r="U238" s="190">
        <f ca="1">IF('２個別表'!$BF238&gt;0,'２個別表'!$BF238,0)</f>
        <v>0</v>
      </c>
      <c r="V238" s="190">
        <f ca="1">IF('２個別表'!$BH238&lt;&gt;"",1,0)</f>
        <v>0</v>
      </c>
      <c r="W238" s="179">
        <f ca="1">IF(AND($Q238=1,$V238=1),'２個別表'!$CD238,0)</f>
        <v>0</v>
      </c>
      <c r="X238" s="200">
        <f t="shared" ca="1" si="39"/>
        <v>0</v>
      </c>
      <c r="Y238" s="190" t="str">
        <f ca="1">IF(1&lt;='２個別表'!$F238,'２個別表'!$BT238,"")</f>
        <v/>
      </c>
      <c r="Z238" s="190">
        <f ca="1">IF(1&lt;='２個別表'!$F238,'２個別表'!$CE238,0)</f>
        <v>0</v>
      </c>
      <c r="AA238" s="190">
        <f ca="1">IF(OR(0&lt;'２個別表'!$BX238,0&lt;SUM('２個別表'!$CA238:$CB238)),1,0)</f>
        <v>1</v>
      </c>
      <c r="AB238" s="180">
        <f ca="1">IF(1&lt;='２個別表'!$F238,'２個別表'!$BV238,0)</f>
        <v>0</v>
      </c>
      <c r="AC238" s="183" t="str">
        <f ca="1">IF('２個別表'!$BV238&gt;0,IF(AND('２個別表'!$BT238=1,'２個別表'!$CE238="控除不可"),'２個別表'!$BV238,IF(AND('２個別表'!$BT238=1,'２個別表'!$CE238="80%控除対象"),ROUNDUP('２個別表'!$BV238*102/110,0),IF(AND('２個別表'!$BT238=1,'２個別表'!$CE238="全額控除"),ROUNDUP('２個別表'!$BV238*100/110,0),IF(OR('２個別表'!$BT238=2,'２個別表'!$BT238=3),'２個別表'!$BV238,'２個別表'!$BV238)))),"")</f>
        <v/>
      </c>
      <c r="AD238" s="197" t="str">
        <f ca="1">IF('２個別表'!$U238=1,3,IF(AND('２個別表'!$U238=2,AND(19&lt;='２個別表'!$AM238,'２個別表'!$AM238&lt;=23)),2,IF(AND('２個別表'!$U238=2,OR(AND(1&lt;='２個別表'!$AM238,'２個別表'!$AM238&lt;=18),AND(24&lt;='２個別表'!$AM238,'２個別表'!$AM238&lt;=25))),1,"判定不能")))</f>
        <v>判定不能</v>
      </c>
      <c r="AE238" s="206">
        <f t="shared" ca="1" si="4"/>
        <v>0</v>
      </c>
      <c r="AF238" s="180" t="str">
        <f t="shared" ca="1" si="5"/>
        <v/>
      </c>
      <c r="AG238" s="183" t="str">
        <f ca="1">IF(AND($AD238=1,$U238&gt;0,$V238=1),ROUNDDOWN($AC238*1/2-'２個別表'!$CD238*1/2,0),"")</f>
        <v/>
      </c>
      <c r="AH238" s="183" t="str">
        <f t="shared" ca="1" si="40"/>
        <v/>
      </c>
      <c r="AI238" s="208" t="str">
        <f ca="1">IF(AND($AD238=1,$Q238=1),IF($AB238&gt;0,'２個別表'!$BV238-'２個別表'!$BX238-'２個別表'!$CD238-'２個別表'!$CA238-'２個別表'!$CB238-'２個別表'!$CC238,0),"")</f>
        <v/>
      </c>
      <c r="AJ238" s="198">
        <f t="shared" ca="1" si="7"/>
        <v>0</v>
      </c>
      <c r="AK238" s="194" t="str">
        <f ca="1">IF($AD238=1,IF('２個別表'!$AO238=1,1,IF('２個別表'!AO238="","",)),"")</f>
        <v/>
      </c>
      <c r="AL238" s="183" t="str">
        <f ca="1">IF($AJ238=1,IF($AK238=1,'２個別表'!BS238,""),"")</f>
        <v/>
      </c>
      <c r="AM238" s="180" t="str">
        <f t="shared" ca="1" si="8"/>
        <v/>
      </c>
      <c r="AN238" s="199" t="str">
        <f ca="1">IF($AJ238=1,IF($AK238=1,ROUNDDOWN('２個別表'!$BV238-'２個別表'!$BX238-'２個別表'!$CA238-'２個別表'!$CB238-'２個別表'!$CC238-'２個別表'!$CD238,0),""),"")</f>
        <v/>
      </c>
      <c r="AO238" s="198">
        <f t="shared" ca="1" si="0"/>
        <v>0</v>
      </c>
      <c r="AP238" s="194">
        <f t="shared" ca="1" si="9"/>
        <v>0</v>
      </c>
      <c r="AQ238" s="194">
        <f t="shared" ca="1" si="10"/>
        <v>0</v>
      </c>
      <c r="AR238" s="189">
        <f ca="1">IF('２個別表'!$AA238=1,1,0)</f>
        <v>0</v>
      </c>
      <c r="AS238" s="180" t="str">
        <f t="shared" ca="1" si="11"/>
        <v/>
      </c>
      <c r="AT238" s="180" t="str">
        <f t="shared" ca="1" si="12"/>
        <v/>
      </c>
      <c r="AU238" s="208" t="str">
        <f ca="1">IF($AD238=1,IF($AQ238=1,ROUNDDOWN('２個別表'!$BV238-'２個別表'!$BX238-'２個別表'!$CA238-'２個別表'!$CB238-'２個別表'!$CC238-'２個別表'!$CD238,0),""),"")</f>
        <v/>
      </c>
      <c r="AV238" s="350">
        <f t="shared" ca="1" si="13"/>
        <v>0</v>
      </c>
      <c r="AW238" s="360" t="str">
        <f t="shared" ca="1" si="14"/>
        <v>-</v>
      </c>
      <c r="AX238" s="206">
        <f ca="1">IF($AD238=2,IF('２個別表'!$BQ238=1,1,0),0)</f>
        <v>0</v>
      </c>
      <c r="AY238" s="189" t="str">
        <f t="shared" ca="1" si="15"/>
        <v/>
      </c>
      <c r="AZ238" s="368" t="str">
        <f ca="1">IF(AND($AD238=2,$AX238=1),'２個別表'!$BV238-('２個別表'!$BX238+'２個別表'!$CA238+'２個別表'!$CB238+'２個別表'!$CC238+'２個別表'!$CD238),"")</f>
        <v/>
      </c>
      <c r="BA238" s="206">
        <f ca="1">IF($AD238=2,IF('２個別表'!$BQ238&lt;&gt;1,1,0),0)</f>
        <v>0</v>
      </c>
      <c r="BB238" s="363">
        <f t="shared" ca="1" si="16"/>
        <v>0</v>
      </c>
      <c r="BC238" s="183" t="str">
        <f ca="1">IF(AND($AD238=2,$BA238=1),'２個別表'!$BR238,"")</f>
        <v/>
      </c>
      <c r="BD238" s="183" t="str">
        <f t="shared" ca="1" si="17"/>
        <v/>
      </c>
      <c r="BE238" s="183" t="str">
        <f ca="1">IF(AND($AD238=2,$BA238=1),'２個別表'!$BU238-('２個別表'!$BX238+'２個別表'!$CA238+'２個別表'!$CB238+'２個別表'!$CC238+'２個別表'!$CD238),"")</f>
        <v/>
      </c>
      <c r="BF238" s="183" t="str">
        <f ca="1">IF(AND($AD238=2,$BA238=1),'２個別表'!$CA238+'２個別表'!$CB238,"")</f>
        <v/>
      </c>
      <c r="BG238" s="365" t="str">
        <f ca="1">IF($BB238=1,IF(SUM('２個別表'!$BW238,'２個別表'!$CD238*0.5)&lt;='２個別表'!$BV238*0.5,"〇","×"),"")</f>
        <v/>
      </c>
      <c r="BH238" s="364">
        <f t="shared" ca="1" si="18"/>
        <v>0</v>
      </c>
      <c r="BI238" s="207" t="str">
        <f ca="1">IF($AD238=2,IF($AX238=1,IF('２個別表'!$AM238=23,"〇","×"),IF(OR('２個別表'!$AM238&lt;19,'２個別表'!$AM238&gt;23),"",IF($BH238&lt;='２個別表'!$BR238,"〇","×"))),"-")</f>
        <v>-</v>
      </c>
      <c r="BJ238" s="373" t="str">
        <f t="shared" ca="1" si="19"/>
        <v>-</v>
      </c>
      <c r="BK238" s="206">
        <f t="shared" ca="1" si="20"/>
        <v>0</v>
      </c>
      <c r="BL238" s="207" t="str">
        <f ca="1">IF($AD238=3,IF(1&lt;='２個別表'!$F238,IF('２個別表'!$U238=1,"〇","×"),""),"")</f>
        <v/>
      </c>
      <c r="BM238" s="185" t="str">
        <f ca="1">IF(AD238=3,IF(AND(OR('２個別表'!BD238="附帯施設",AND(1&lt;='２個別表'!AM238,'２個別表'!AM238&lt;=3)),'２個別表'!BK238&lt;&gt;"",'２個別表'!BL238&lt;&gt;""),1,IF(AND(OR('２個別表'!BD238="附帯施設",AND(1&lt;='２個別表'!AM238,'２個別表'!AM238&lt;=3)),OR('２個別表'!BK238="",'２個別表'!BL238="")),"×",0)),"")</f>
        <v/>
      </c>
      <c r="BN238" s="207" t="str">
        <f ca="1">IF($AD238=3,IF('２個別表'!$BV238&gt;=500000,"〇","×"),"")</f>
        <v/>
      </c>
      <c r="BO238" s="180" t="str">
        <f ca="1">IF(AD238=3,'２個別表'!BW238,"")</f>
        <v/>
      </c>
      <c r="BP238" s="180" t="str">
        <f ca="1">IF(AD238=3,IF(COUNTIF('２個別表'!$X$11:'２個別表'!X238,'２個別表'!X238)=1,BO238,SUMIF('２個別表'!$X$11:$X$239,'２個別表'!X238,$BO$11:$BO$239)),"")</f>
        <v/>
      </c>
      <c r="BQ238" s="189" t="str">
        <f t="shared" ca="1" si="41"/>
        <v/>
      </c>
      <c r="BR238" s="183" t="str">
        <f t="shared" ca="1" si="22"/>
        <v/>
      </c>
      <c r="BS238" s="427" t="str">
        <f ca="1">IF($AD238=3,'２個別表'!$BV238-('２個別表'!$BX238+'２個別表'!$CA238+'２個別表'!$CB238+'２個別表'!$CC238+'２個別表'!$CD238),"")</f>
        <v/>
      </c>
      <c r="BT238" s="430">
        <f t="shared" ca="1" si="42"/>
        <v>0</v>
      </c>
      <c r="BU238" s="424" t="str">
        <f t="shared" ca="1" si="23"/>
        <v/>
      </c>
    </row>
    <row r="239" spans="2:73" ht="19.5" thickBot="1" x14ac:dyDescent="0.2">
      <c r="B239" s="201">
        <f>'２個別表'!O239</f>
        <v>0</v>
      </c>
      <c r="C239" s="184" t="str">
        <f>'２個別表'!$P239</f>
        <v>石川県</v>
      </c>
      <c r="D239" s="184" t="str">
        <f ca="1">'２個別表'!$Q239</f>
        <v/>
      </c>
      <c r="E239" s="184" t="str">
        <f ca="1">'２個別表'!$R239</f>
        <v/>
      </c>
      <c r="F239" s="374" t="str">
        <f ca="1">'２個別表'!$U239</f>
        <v/>
      </c>
      <c r="G239" s="374" t="str">
        <f ca="1">IF($F239=1,IF(SUM(#REF!)=0,"×","〇"),"")</f>
        <v/>
      </c>
      <c r="H239" s="374" t="str">
        <f ca="1">IF('２個別表'!$U239=1,IF('２個別表'!$Y239=1,"〇","×"),IF(AND(2&lt;='２個別表'!$Y239,'２個別表'!$Y239&lt;=5),"〇","×"))</f>
        <v>×</v>
      </c>
      <c r="I239" s="374" t="str">
        <f t="shared" ca="1" si="38"/>
        <v>×</v>
      </c>
      <c r="J239" s="184" t="str">
        <f ca="1">'２個別表'!$X239</f>
        <v/>
      </c>
      <c r="K239" s="184">
        <f ca="1">'２個別表'!$AI239</f>
        <v>0</v>
      </c>
      <c r="L239" s="184" t="str">
        <f ca="1">IF('２個別表'!$AJ239=1,1,"")</f>
        <v/>
      </c>
      <c r="M239" s="184" t="str">
        <f ca="1">IF('２個別表'!$AJ239="","",IF('２個別表'!$AJ239=1,IF(OR('２個別表'!$AK239=1,'２個別表'!$AL239=1),"〇","×")))</f>
        <v/>
      </c>
      <c r="N239" s="184" t="str">
        <f ca="1">'２個別表'!AR239</f>
        <v/>
      </c>
      <c r="O239" s="204" t="str">
        <f ca="1">IF(1&lt;='２個別表'!$F239,IF(AND(1&lt;='２個別表'!$AM239,'２個別表'!$AM239&lt;=3),1,0),"")</f>
        <v/>
      </c>
      <c r="P239" s="184">
        <f ca="1">IF($O239=1,IF(AND('２個別表'!$BD239&lt;&gt;"",AND('２個別表'!$BG239&lt;&gt;1,'２個別表'!$BH239)),0,1),0)</f>
        <v>0</v>
      </c>
      <c r="Q239" s="396">
        <f ca="1">IF('２個別表'!$BD239&lt;&gt;"",1,0)</f>
        <v>0</v>
      </c>
      <c r="R239" s="397" t="str">
        <f ca="1">IF($Q239=1,IF('２個別表'!$BG239=1,1,0),"")</f>
        <v/>
      </c>
      <c r="S239" s="397" t="str">
        <f ca="1">IF($R239=1,IF('２個別表'!$BH239&lt;&gt;"","〇","×"),"")</f>
        <v/>
      </c>
      <c r="T239" s="397" t="str">
        <f t="shared" ca="1" si="2"/>
        <v/>
      </c>
      <c r="U239" s="396">
        <f ca="1">IF('２個別表'!$BF239&gt;0,'２個別表'!$BF239,0)</f>
        <v>0</v>
      </c>
      <c r="V239" s="396">
        <f ca="1">IF('２個別表'!$BH239&lt;&gt;"",1,0)</f>
        <v>0</v>
      </c>
      <c r="W239" s="205">
        <f ca="1">IF(AND($Q239=1,$V239=1),'２個別表'!$CD239,0)</f>
        <v>0</v>
      </c>
      <c r="X239" s="398">
        <f t="shared" ca="1" si="39"/>
        <v>0</v>
      </c>
      <c r="Y239" s="396" t="str">
        <f ca="1">IF(1&lt;='２個別表'!$F239,'２個別表'!$BT239,"")</f>
        <v/>
      </c>
      <c r="Z239" s="396">
        <f ca="1">IF(1&lt;='２個別表'!$F239,'２個別表'!$CE239,0)</f>
        <v>0</v>
      </c>
      <c r="AA239" s="396">
        <f ca="1">IF(OR(0&lt;'２個別表'!$BX239,0&lt;SUM('２個別表'!$CA239:$CB239)),1,0)</f>
        <v>1</v>
      </c>
      <c r="AB239" s="184">
        <f ca="1">IF(1&lt;='２個別表'!$F239,'２個別表'!$BV239,0)</f>
        <v>0</v>
      </c>
      <c r="AC239" s="348" t="str">
        <f ca="1">IF('２個別表'!$BV239&gt;0,IF(AND('２個別表'!$BT239=1,'２個別表'!$CE239="控除不可"),'２個別表'!$BV239,IF(AND('２個別表'!$BT239=1,'２個別表'!$CE239="80%控除対象"),ROUNDUP('２個別表'!$BV239*102/110,0),IF(AND('２個別表'!$BT239=1,'２個別表'!$CE239="全額控除"),ROUNDUP('２個別表'!$BV239*100/110,0),IF(OR('２個別表'!$BT239=2,'２個別表'!$BT239=3),'２個別表'!$BV239,'２個別表'!$BV239)))),"")</f>
        <v/>
      </c>
      <c r="AD239" s="399" t="str">
        <f ca="1">IF('２個別表'!$U239=1,3,IF(AND('２個別表'!$U239=2,AND(19&lt;='２個別表'!$AM239,'２個別表'!$AM239&lt;=23)),2,IF(AND('２個別表'!$U239=2,OR(AND(1&lt;='２個別表'!$AM239,'２個別表'!$AM239&lt;=18),AND(24&lt;='２個別表'!$AM239,'２個別表'!$AM239&lt;=25))),1,"判定不能")))</f>
        <v>判定不能</v>
      </c>
      <c r="AE239" s="347">
        <f t="shared" ca="1" si="4"/>
        <v>0</v>
      </c>
      <c r="AF239" s="184" t="str">
        <f t="shared" ca="1" si="5"/>
        <v/>
      </c>
      <c r="AG239" s="348" t="str">
        <f ca="1">IF(AND($AD239=1,$U239&gt;0,$V239=1),ROUNDDOWN($AC239*1/2-'２個別表'!$CD239*1/2,0),"")</f>
        <v/>
      </c>
      <c r="AH239" s="348" t="str">
        <f t="shared" ca="1" si="40"/>
        <v/>
      </c>
      <c r="AI239" s="208" t="str">
        <f ca="1">IF(AND($AD239=1,$Q239=1),IF($AB239&gt;0,'２個別表'!$BV239-'２個別表'!$BX239-'２個別表'!$CD239-'２個別表'!$CA239-'２個別表'!$CB239-'２個別表'!$CC239,0),"")</f>
        <v/>
      </c>
      <c r="AJ239" s="201">
        <f t="shared" ca="1" si="7"/>
        <v>0</v>
      </c>
      <c r="AK239" s="204" t="str">
        <f ca="1">IF($AD239=1,IF('２個別表'!$AO239=1,1,IF('２個別表'!AO239="","",)),"")</f>
        <v/>
      </c>
      <c r="AL239" s="348" t="str">
        <f ca="1">IF($AJ239=1,IF($AK239=1,'２個別表'!BS239,""),"")</f>
        <v/>
      </c>
      <c r="AM239" s="184" t="str">
        <f t="shared" ca="1" si="8"/>
        <v/>
      </c>
      <c r="AN239" s="202" t="str">
        <f ca="1">IF($AJ239=1,IF($AK239=1,ROUNDDOWN('２個別表'!$BV239-'２個別表'!$BX239-'２個別表'!$CA239-'２個別表'!$CB239-'２個別表'!$CC239-'２個別表'!$CD239,0),""),"")</f>
        <v/>
      </c>
      <c r="AO239" s="201">
        <f t="shared" ca="1" si="0"/>
        <v>0</v>
      </c>
      <c r="AP239" s="204">
        <f t="shared" ca="1" si="9"/>
        <v>0</v>
      </c>
      <c r="AQ239" s="204">
        <f t="shared" ca="1" si="10"/>
        <v>0</v>
      </c>
      <c r="AR239" s="351">
        <f ca="1">IF('２個別表'!$AA239=1,1,0)</f>
        <v>0</v>
      </c>
      <c r="AS239" s="184" t="str">
        <f t="shared" ca="1" si="11"/>
        <v/>
      </c>
      <c r="AT239" s="184" t="str">
        <f t="shared" ca="1" si="12"/>
        <v/>
      </c>
      <c r="AU239" s="349" t="str">
        <f ca="1">IF($AD239=1,IF($AQ239=1,ROUNDDOWN('２個別表'!$BV239-'２個別表'!$BX239-'２個別表'!$CA239-'２個別表'!$CB239-'２個別表'!$CC239-'２個別表'!$CD239,0),""),"")</f>
        <v/>
      </c>
      <c r="AV239" s="361">
        <f t="shared" ca="1" si="13"/>
        <v>0</v>
      </c>
      <c r="AW239" s="362" t="str">
        <f t="shared" ca="1" si="14"/>
        <v>-</v>
      </c>
      <c r="AX239" s="347">
        <f ca="1">IF($AD239=2,IF('２個別表'!$BQ239=1,1,0),0)</f>
        <v>0</v>
      </c>
      <c r="AY239" s="351" t="str">
        <f t="shared" ca="1" si="15"/>
        <v/>
      </c>
      <c r="AZ239" s="369" t="str">
        <f ca="1">IF(AND($AD239=2,$AX239=1),'２個別表'!$BV239-('２個別表'!$BX239+'２個別表'!$CA239+'２個別表'!$CB239+'２個別表'!$CC239+'２個別表'!$CD239),"")</f>
        <v/>
      </c>
      <c r="BA239" s="347">
        <f ca="1">IF($AD239=2,IF('２個別表'!$BQ239&lt;&gt;1,1,0),0)</f>
        <v>0</v>
      </c>
      <c r="BB239" s="366">
        <f t="shared" ca="1" si="16"/>
        <v>0</v>
      </c>
      <c r="BC239" s="348" t="str">
        <f ca="1">IF(AND($AD239=2,$BA239=1),'２個別表'!$BR239,"")</f>
        <v/>
      </c>
      <c r="BD239" s="348" t="str">
        <f t="shared" ca="1" si="17"/>
        <v/>
      </c>
      <c r="BE239" s="348" t="str">
        <f ca="1">IF(AND($AD239=2,$BA239=1),'２個別表'!$BU239-('２個別表'!$BX239+'２個別表'!$CA239+'２個別表'!$CB239+'２個別表'!$CC239+'２個別表'!$CD239),"")</f>
        <v/>
      </c>
      <c r="BF239" s="348" t="str">
        <f ca="1">IF(AND($AD239=2,$BA239=1),'２個別表'!$CA239+'２個別表'!$CB239,"")</f>
        <v/>
      </c>
      <c r="BG239" s="367" t="str">
        <f ca="1">IF($BB239=1,IF(SUM('２個別表'!$BW239,'２個別表'!$CD239*0.5)&lt;='２個別表'!$BV239*0.5,"〇","×"),"")</f>
        <v/>
      </c>
      <c r="BH239" s="400">
        <f t="shared" ca="1" si="18"/>
        <v>0</v>
      </c>
      <c r="BI239" s="374" t="str">
        <f ca="1">IF($AD239=2,IF($AX239=1,IF('２個別表'!$AM239=23,"〇","×"),IF(OR('２個別表'!$AM239&lt;19,'２個別表'!$AM239&gt;23),"",IF($BH239&lt;='２個別表'!$BR239,"〇","×"))),"-")</f>
        <v>-</v>
      </c>
      <c r="BJ239" s="377" t="str">
        <f t="shared" ca="1" si="19"/>
        <v>-</v>
      </c>
      <c r="BK239" s="347">
        <f t="shared" ca="1" si="20"/>
        <v>0</v>
      </c>
      <c r="BL239" s="374" t="str">
        <f ca="1">IF($AD239=3,IF(1&lt;='２個別表'!$F239,IF('２個別表'!$U239=1,"〇","×"),""),"")</f>
        <v/>
      </c>
      <c r="BM239" s="203" t="str">
        <f ca="1">IF(AD239=3,IF(AND(OR('２個別表'!BD239="附帯施設",AND(1&lt;='２個別表'!AM239,'２個別表'!AM239&lt;=3)),'２個別表'!BK239&lt;&gt;"",'２個別表'!BL239&lt;&gt;""),1,IF(AND(OR('２個別表'!BD239="附帯施設",AND(1&lt;='２個別表'!AM239,'２個別表'!AM239&lt;=3)),OR('２個別表'!BK239="",'２個別表'!BL239="")),"×",0)),"")</f>
        <v/>
      </c>
      <c r="BN239" s="374" t="str">
        <f ca="1">IF($AD239=3,IF('２個別表'!$BV239&gt;=500000,"〇","×"),"")</f>
        <v/>
      </c>
      <c r="BO239" s="184" t="str">
        <f ca="1">IF(AD239=3,'２個別表'!BW239,"")</f>
        <v/>
      </c>
      <c r="BP239" s="184" t="str">
        <f ca="1">IF(AD239=3,IF(COUNTIF('２個別表'!$X$11:'２個別表'!X239,'２個別表'!X239)=1,BO239,SUMIF('２個別表'!$X$11:$X$239,'２個別表'!X239,$BO$11:$BO$239)),"")</f>
        <v/>
      </c>
      <c r="BQ239" s="351" t="str">
        <f t="shared" ca="1" si="41"/>
        <v/>
      </c>
      <c r="BR239" s="348" t="str">
        <f t="shared" ca="1" si="22"/>
        <v/>
      </c>
      <c r="BS239" s="428" t="str">
        <f ca="1">IF($AD239=3,'２個別表'!$BV239-('２個別表'!$BX239+'２個別表'!$CA239+'２個別表'!$CB239+'２個別表'!$CC239+'２個別表'!$CD239),"")</f>
        <v/>
      </c>
      <c r="BT239" s="431">
        <f t="shared" ca="1" si="42"/>
        <v>0</v>
      </c>
      <c r="BU239" s="425" t="str">
        <f t="shared" ca="1" si="23"/>
        <v/>
      </c>
    </row>
  </sheetData>
  <mergeCells count="88">
    <mergeCell ref="BK2:BU2"/>
    <mergeCell ref="BK3:BS4"/>
    <mergeCell ref="AI5:AI10"/>
    <mergeCell ref="AG5:AG10"/>
    <mergeCell ref="AH5:AH9"/>
    <mergeCell ref="AM5:AM10"/>
    <mergeCell ref="AL5:AL10"/>
    <mergeCell ref="AK5:AK10"/>
    <mergeCell ref="AN5:AN10"/>
    <mergeCell ref="AJ5:AJ10"/>
    <mergeCell ref="AZ5:AZ10"/>
    <mergeCell ref="AY5:AY10"/>
    <mergeCell ref="BT3:BT10"/>
    <mergeCell ref="BQ5:BQ10"/>
    <mergeCell ref="BR5:BR10"/>
    <mergeCell ref="BS5:BS10"/>
    <mergeCell ref="AD2:AD10"/>
    <mergeCell ref="AC2:AC10"/>
    <mergeCell ref="AB2:AB10"/>
    <mergeCell ref="AA2:AA10"/>
    <mergeCell ref="BU3:BU10"/>
    <mergeCell ref="AF5:AF10"/>
    <mergeCell ref="AU5:AU10"/>
    <mergeCell ref="BO6:BO10"/>
    <mergeCell ref="AX2:BJ2"/>
    <mergeCell ref="BK5:BK10"/>
    <mergeCell ref="BL5:BL10"/>
    <mergeCell ref="BM5:BM10"/>
    <mergeCell ref="BN5:BN10"/>
    <mergeCell ref="BB5:BB10"/>
    <mergeCell ref="AX5:AX10"/>
    <mergeCell ref="AX3:AZ4"/>
    <mergeCell ref="L2:M2"/>
    <mergeCell ref="F2:I2"/>
    <mergeCell ref="K2:K10"/>
    <mergeCell ref="J2:J10"/>
    <mergeCell ref="M3:M10"/>
    <mergeCell ref="L3:L10"/>
    <mergeCell ref="AF1:AI1"/>
    <mergeCell ref="AR1:AU1"/>
    <mergeCell ref="AK1:AN1"/>
    <mergeCell ref="AE2:AW2"/>
    <mergeCell ref="AE3:AI4"/>
    <mergeCell ref="AJ3:AN4"/>
    <mergeCell ref="AV3:AV10"/>
    <mergeCell ref="AW3:AW10"/>
    <mergeCell ref="AE5:AE10"/>
    <mergeCell ref="AO3:AU4"/>
    <mergeCell ref="AO5:AO10"/>
    <mergeCell ref="AP5:AP10"/>
    <mergeCell ref="AQ5:AQ10"/>
    <mergeCell ref="AR5:AR10"/>
    <mergeCell ref="AS5:AS10"/>
    <mergeCell ref="AT5:AT10"/>
    <mergeCell ref="BA3:BG4"/>
    <mergeCell ref="BP6:BP10"/>
    <mergeCell ref="BJ3:BJ10"/>
    <mergeCell ref="BA5:BA10"/>
    <mergeCell ref="BO5:BP5"/>
    <mergeCell ref="BF5:BF10"/>
    <mergeCell ref="BE5:BE10"/>
    <mergeCell ref="BD5:BD10"/>
    <mergeCell ref="BC5:BC10"/>
    <mergeCell ref="BH3:BH10"/>
    <mergeCell ref="BG5:BG10"/>
    <mergeCell ref="BI3:BI10"/>
    <mergeCell ref="C2:C10"/>
    <mergeCell ref="B2:B10"/>
    <mergeCell ref="I3:I10"/>
    <mergeCell ref="H3:H10"/>
    <mergeCell ref="G3:G10"/>
    <mergeCell ref="F3:F10"/>
    <mergeCell ref="Z2:Z10"/>
    <mergeCell ref="Y2:Y10"/>
    <mergeCell ref="O3:O10"/>
    <mergeCell ref="E2:E10"/>
    <mergeCell ref="D2:D10"/>
    <mergeCell ref="O2:X2"/>
    <mergeCell ref="N2:N10"/>
    <mergeCell ref="X3:X10"/>
    <mergeCell ref="W3:W10"/>
    <mergeCell ref="V3:V10"/>
    <mergeCell ref="U3:U10"/>
    <mergeCell ref="T3:T10"/>
    <mergeCell ref="S3:S10"/>
    <mergeCell ref="R3:R10"/>
    <mergeCell ref="Q3:Q10"/>
    <mergeCell ref="P3:P10"/>
  </mergeCells>
  <phoneticPr fontId="22"/>
  <conditionalFormatting sqref="A1:XFD1048576">
    <cfRule type="cellIs" dxfId="16" priority="1" operator="equal">
      <formula>"×"</formula>
    </cfRule>
  </conditionalFormatting>
  <conditionalFormatting sqref="R11:R239">
    <cfRule type="cellIs" dxfId="15" priority="26" operator="equal">
      <formula>0</formula>
    </cfRule>
  </conditionalFormatting>
  <conditionalFormatting sqref="R11:X239">
    <cfRule type="expression" dxfId="14" priority="29">
      <formula>$Q11&lt;&gt;1</formula>
    </cfRule>
  </conditionalFormatting>
  <conditionalFormatting sqref="AE11:AI239">
    <cfRule type="expression" dxfId="13" priority="27">
      <formula>$Q11&lt;&gt;1</formula>
    </cfRule>
  </conditionalFormatting>
  <conditionalFormatting sqref="AE11:AJ239">
    <cfRule type="expression" dxfId="12" priority="22">
      <formula>$AD11&lt;&gt;1</formula>
    </cfRule>
  </conditionalFormatting>
  <conditionalFormatting sqref="AJ11:AJ239">
    <cfRule type="expression" dxfId="11" priority="23">
      <formula>$Q11=1</formula>
    </cfRule>
  </conditionalFormatting>
  <conditionalFormatting sqref="AK11:AN239">
    <cfRule type="expression" dxfId="10" priority="21">
      <formula>$AK11&lt;&gt;1</formula>
    </cfRule>
  </conditionalFormatting>
  <conditionalFormatting sqref="AO11:AO239">
    <cfRule type="expression" dxfId="9" priority="18">
      <formula>$AO11&lt;&gt;1</formula>
    </cfRule>
  </conditionalFormatting>
  <conditionalFormatting sqref="AP11:AP239">
    <cfRule type="expression" dxfId="8" priority="17">
      <formula>$AP11&lt;&gt;1</formula>
    </cfRule>
  </conditionalFormatting>
  <conditionalFormatting sqref="AQ11:AQ239">
    <cfRule type="expression" dxfId="7" priority="16">
      <formula>$AQ11&lt;&gt;1</formula>
    </cfRule>
  </conditionalFormatting>
  <conditionalFormatting sqref="AR11:AR239">
    <cfRule type="expression" dxfId="6" priority="15">
      <formula>$AR11&lt;&gt;1</formula>
    </cfRule>
  </conditionalFormatting>
  <conditionalFormatting sqref="AS11:AU239">
    <cfRule type="expression" dxfId="5" priority="9">
      <formula>$AQ11&lt;&gt;1</formula>
    </cfRule>
  </conditionalFormatting>
  <conditionalFormatting sqref="AV11:AW239">
    <cfRule type="expression" dxfId="4" priority="8">
      <formula>$AV11&lt;=0</formula>
    </cfRule>
  </conditionalFormatting>
  <conditionalFormatting sqref="AX11:AZ239">
    <cfRule type="expression" dxfId="3" priority="7">
      <formula>$AX11&lt;&gt;1</formula>
    </cfRule>
  </conditionalFormatting>
  <conditionalFormatting sqref="BA11:BG239">
    <cfRule type="expression" dxfId="2" priority="5">
      <formula>$BA11&lt;&gt;1</formula>
    </cfRule>
  </conditionalFormatting>
  <conditionalFormatting sqref="BH11:BJ239">
    <cfRule type="expression" dxfId="1" priority="3">
      <formula>$BH11&lt;=0</formula>
    </cfRule>
  </conditionalFormatting>
  <conditionalFormatting sqref="BK11:BU239">
    <cfRule type="expression" dxfId="0" priority="2">
      <formula>$BK11&lt;&gt;1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Q61"/>
  <sheetViews>
    <sheetView showGridLines="0" view="pageBreakPreview" zoomScale="107" zoomScaleNormal="85" zoomScaleSheetLayoutView="150" workbookViewId="0"/>
  </sheetViews>
  <sheetFormatPr defaultColWidth="9" defaultRowHeight="11.25" x14ac:dyDescent="0.15"/>
  <cols>
    <col min="1" max="1" width="1" style="243" customWidth="1"/>
    <col min="2" max="2" width="5" style="243" customWidth="1"/>
    <col min="3" max="6" width="4.75" style="243" customWidth="1"/>
    <col min="7" max="8" width="10.875" style="243" customWidth="1"/>
    <col min="9" max="9" width="2" style="243" customWidth="1"/>
    <col min="10" max="10" width="4.875" style="20" customWidth="1"/>
    <col min="11" max="11" width="12.125" style="20" customWidth="1"/>
    <col min="12" max="12" width="10.875" style="20" customWidth="1"/>
    <col min="13" max="13" width="8.25" style="20" customWidth="1"/>
    <col min="14" max="14" width="10.875" style="20" customWidth="1"/>
    <col min="15" max="15" width="1.875" style="243" customWidth="1"/>
    <col min="16" max="16" width="4.75" style="243" customWidth="1"/>
    <col min="17" max="17" width="51.5" style="243" customWidth="1"/>
    <col min="18" max="18" width="9" style="243" customWidth="1"/>
    <col min="19" max="19" width="2.375" style="243" customWidth="1"/>
    <col min="20" max="20" width="4.75" style="243" customWidth="1"/>
    <col min="21" max="21" width="20.375" style="243" customWidth="1"/>
    <col min="22" max="22" width="4.875" style="243" customWidth="1"/>
    <col min="23" max="23" width="1.625" style="243" customWidth="1"/>
    <col min="24" max="24" width="9" style="243"/>
    <col min="25" max="25" width="17.125" style="243" customWidth="1"/>
    <col min="26" max="26" width="23.5" style="243" bestFit="1" customWidth="1"/>
    <col min="27" max="27" width="37.125" style="243" customWidth="1"/>
    <col min="28" max="16384" width="9" style="243"/>
  </cols>
  <sheetData>
    <row r="1" spans="1:43" s="3" customFormat="1" ht="23.25" customHeight="1" x14ac:dyDescent="0.15">
      <c r="A1" s="4"/>
      <c r="B1" s="2"/>
      <c r="C1" s="2"/>
      <c r="D1" s="2"/>
      <c r="E1" s="2"/>
      <c r="F1" s="2"/>
      <c r="G1" s="2"/>
      <c r="H1" s="2"/>
      <c r="I1" s="2"/>
      <c r="J1" s="2"/>
      <c r="K1" s="2"/>
      <c r="L1" s="2"/>
      <c r="M1" s="2"/>
      <c r="N1" s="2"/>
      <c r="O1" s="2"/>
      <c r="P1" s="2"/>
      <c r="Q1" s="2"/>
      <c r="R1" s="2"/>
      <c r="S1" s="2"/>
      <c r="T1" s="2"/>
      <c r="U1" s="2"/>
      <c r="V1" s="2"/>
      <c r="W1" s="2"/>
    </row>
    <row r="2" spans="1:43" s="3" customFormat="1" ht="23.25" customHeight="1" x14ac:dyDescent="0.15">
      <c r="A2" s="2"/>
      <c r="B2" s="242" t="s">
        <v>131</v>
      </c>
      <c r="C2" s="2"/>
      <c r="D2" s="2"/>
      <c r="E2" s="2"/>
      <c r="F2" s="2"/>
      <c r="G2" s="2"/>
      <c r="H2" s="2"/>
      <c r="I2" s="2"/>
      <c r="J2" s="2"/>
      <c r="K2" s="2"/>
      <c r="L2" s="2"/>
      <c r="M2" s="2"/>
      <c r="N2" s="2"/>
      <c r="O2" s="2"/>
      <c r="P2" s="2"/>
      <c r="Q2" s="2"/>
      <c r="R2" s="2"/>
      <c r="S2" s="2"/>
      <c r="T2" s="2"/>
      <c r="U2" s="2"/>
      <c r="V2" s="2"/>
      <c r="W2" s="2"/>
    </row>
    <row r="3" spans="1:43" ht="23.25" customHeight="1" x14ac:dyDescent="0.15">
      <c r="B3" s="244" t="s">
        <v>50</v>
      </c>
      <c r="C3" s="244"/>
      <c r="D3" s="244"/>
      <c r="E3" s="244"/>
      <c r="F3" s="244"/>
      <c r="G3" s="244"/>
      <c r="H3" s="244"/>
      <c r="I3" s="245"/>
      <c r="J3" s="246" t="s">
        <v>48</v>
      </c>
      <c r="K3" s="244"/>
      <c r="L3" s="244"/>
      <c r="M3" s="244"/>
      <c r="N3" s="244"/>
      <c r="O3" s="245"/>
      <c r="P3" s="244" t="s">
        <v>259</v>
      </c>
      <c r="Q3" s="244"/>
      <c r="R3" s="244"/>
      <c r="S3" s="245"/>
      <c r="T3" s="247" t="s">
        <v>49</v>
      </c>
      <c r="U3" s="244"/>
      <c r="V3" s="244"/>
      <c r="W3" s="245"/>
    </row>
    <row r="4" spans="1:43" ht="15" customHeight="1" x14ac:dyDescent="0.15">
      <c r="B4" s="248">
        <v>1</v>
      </c>
      <c r="C4" s="1384" t="s">
        <v>240</v>
      </c>
      <c r="D4" s="1385"/>
      <c r="E4" s="1385"/>
      <c r="F4" s="1385"/>
      <c r="G4" s="1385"/>
      <c r="H4" s="1386"/>
      <c r="I4" s="245"/>
      <c r="J4" s="249" t="s">
        <v>0</v>
      </c>
      <c r="K4" s="249" t="s">
        <v>33</v>
      </c>
      <c r="L4" s="1387" t="s">
        <v>115</v>
      </c>
      <c r="M4" s="1387"/>
      <c r="N4" s="1387"/>
      <c r="O4" s="245"/>
      <c r="P4" s="248" t="s">
        <v>0</v>
      </c>
      <c r="Q4" s="248" t="s">
        <v>33</v>
      </c>
      <c r="R4" s="248" t="s">
        <v>4</v>
      </c>
      <c r="S4" s="245"/>
      <c r="T4" s="248" t="s">
        <v>0</v>
      </c>
      <c r="U4" s="1388" t="s">
        <v>33</v>
      </c>
      <c r="V4" s="1388"/>
      <c r="W4" s="245"/>
      <c r="Y4" s="250" t="s">
        <v>271</v>
      </c>
      <c r="Z4" s="251"/>
      <c r="AA4" s="251"/>
      <c r="AB4" s="250"/>
      <c r="AC4" s="250"/>
      <c r="AD4" s="250"/>
      <c r="AE4" s="250"/>
      <c r="AF4" s="250"/>
      <c r="AG4" s="250"/>
      <c r="AH4" s="250"/>
      <c r="AI4" s="250"/>
      <c r="AJ4" s="250"/>
      <c r="AK4" s="250"/>
      <c r="AL4" s="250"/>
      <c r="AM4" s="250"/>
      <c r="AN4" s="250"/>
      <c r="AO4" s="250"/>
      <c r="AP4" s="250"/>
      <c r="AQ4" s="250"/>
    </row>
    <row r="5" spans="1:43" ht="15" customHeight="1" x14ac:dyDescent="0.15">
      <c r="B5" s="248">
        <v>2</v>
      </c>
      <c r="C5" s="1384" t="s">
        <v>241</v>
      </c>
      <c r="D5" s="1385"/>
      <c r="E5" s="1385"/>
      <c r="F5" s="1385"/>
      <c r="G5" s="1385"/>
      <c r="H5" s="1386"/>
      <c r="I5" s="245"/>
      <c r="J5" s="1389">
        <v>1</v>
      </c>
      <c r="K5" s="1389" t="s">
        <v>51</v>
      </c>
      <c r="L5" s="1390" t="s">
        <v>116</v>
      </c>
      <c r="M5" s="1390"/>
      <c r="N5" s="1390"/>
      <c r="O5" s="245"/>
      <c r="P5" s="248">
        <v>1</v>
      </c>
      <c r="Q5" s="252" t="s">
        <v>184</v>
      </c>
      <c r="R5" s="1409" t="s">
        <v>185</v>
      </c>
      <c r="S5" s="253"/>
      <c r="T5" s="248">
        <v>1</v>
      </c>
      <c r="U5" s="1391" t="s">
        <v>53</v>
      </c>
      <c r="V5" s="1391"/>
      <c r="W5" s="245"/>
      <c r="Y5" s="254"/>
      <c r="Z5" s="255" t="s">
        <v>110</v>
      </c>
      <c r="AA5" s="255"/>
      <c r="AB5" s="256" t="s">
        <v>272</v>
      </c>
      <c r="AC5" s="256" t="s">
        <v>273</v>
      </c>
      <c r="AD5" s="256" t="s">
        <v>274</v>
      </c>
      <c r="AE5" s="256" t="s">
        <v>275</v>
      </c>
      <c r="AF5" s="256" t="s">
        <v>276</v>
      </c>
      <c r="AG5" s="256" t="s">
        <v>277</v>
      </c>
      <c r="AH5" s="256" t="s">
        <v>278</v>
      </c>
      <c r="AI5" s="256" t="s">
        <v>279</v>
      </c>
      <c r="AJ5" s="256" t="s">
        <v>280</v>
      </c>
      <c r="AK5" s="256" t="s">
        <v>281</v>
      </c>
      <c r="AL5" s="256" t="s">
        <v>282</v>
      </c>
      <c r="AM5" s="256" t="s">
        <v>283</v>
      </c>
      <c r="AN5" s="256" t="s">
        <v>284</v>
      </c>
      <c r="AO5" s="256" t="s">
        <v>285</v>
      </c>
      <c r="AP5" s="256" t="s">
        <v>286</v>
      </c>
      <c r="AQ5" s="256" t="s">
        <v>287</v>
      </c>
    </row>
    <row r="6" spans="1:43" ht="15" customHeight="1" x14ac:dyDescent="0.15">
      <c r="B6" s="257"/>
      <c r="C6" s="244"/>
      <c r="D6" s="244"/>
      <c r="E6" s="244"/>
      <c r="F6" s="258"/>
      <c r="G6" s="244"/>
      <c r="H6" s="244"/>
      <c r="I6" s="245"/>
      <c r="J6" s="1389"/>
      <c r="K6" s="1389"/>
      <c r="L6" s="1390"/>
      <c r="M6" s="1390"/>
      <c r="N6" s="1390"/>
      <c r="O6" s="245"/>
      <c r="P6" s="248">
        <v>2</v>
      </c>
      <c r="Q6" s="252" t="s">
        <v>186</v>
      </c>
      <c r="R6" s="1412"/>
      <c r="S6" s="259"/>
      <c r="T6" s="248">
        <v>2</v>
      </c>
      <c r="U6" s="1391" t="s">
        <v>54</v>
      </c>
      <c r="V6" s="1391"/>
      <c r="W6" s="245"/>
      <c r="Y6" s="260" t="s">
        <v>288</v>
      </c>
      <c r="Z6" s="261"/>
      <c r="AA6" s="261"/>
      <c r="AB6" s="256" t="s">
        <v>289</v>
      </c>
      <c r="AC6" s="256" t="s">
        <v>290</v>
      </c>
      <c r="AD6" s="256" t="s">
        <v>291</v>
      </c>
      <c r="AE6" s="256" t="s">
        <v>292</v>
      </c>
      <c r="AF6" s="256" t="s">
        <v>293</v>
      </c>
      <c r="AG6" s="256" t="s">
        <v>294</v>
      </c>
      <c r="AH6" s="256" t="s">
        <v>295</v>
      </c>
      <c r="AI6" s="256" t="s">
        <v>296</v>
      </c>
      <c r="AJ6" s="256" t="s">
        <v>297</v>
      </c>
      <c r="AK6" s="256" t="s">
        <v>298</v>
      </c>
      <c r="AL6" s="256" t="s">
        <v>299</v>
      </c>
      <c r="AM6" s="256" t="s">
        <v>300</v>
      </c>
      <c r="AN6" s="256" t="s">
        <v>301</v>
      </c>
      <c r="AO6" s="256" t="s">
        <v>302</v>
      </c>
      <c r="AP6" s="256" t="s">
        <v>303</v>
      </c>
      <c r="AQ6" s="256" t="s">
        <v>312</v>
      </c>
    </row>
    <row r="7" spans="1:43" ht="15" customHeight="1" x14ac:dyDescent="0.15">
      <c r="B7" s="244" t="s">
        <v>65</v>
      </c>
      <c r="C7" s="244"/>
      <c r="D7" s="244"/>
      <c r="E7" s="244"/>
      <c r="F7" s="244"/>
      <c r="G7" s="244"/>
      <c r="H7" s="244"/>
      <c r="I7" s="245"/>
      <c r="J7" s="1389"/>
      <c r="K7" s="1389"/>
      <c r="L7" s="1390"/>
      <c r="M7" s="1390"/>
      <c r="N7" s="1390"/>
      <c r="O7" s="245"/>
      <c r="P7" s="248">
        <v>3</v>
      </c>
      <c r="Q7" s="252" t="s">
        <v>187</v>
      </c>
      <c r="R7" s="1412"/>
      <c r="S7" s="259"/>
      <c r="T7" s="248">
        <v>3</v>
      </c>
      <c r="U7" s="1391" t="s">
        <v>55</v>
      </c>
      <c r="V7" s="1391"/>
      <c r="W7" s="245"/>
      <c r="Y7" s="262" t="s">
        <v>310</v>
      </c>
      <c r="Z7" s="263" t="s">
        <v>304</v>
      </c>
      <c r="AA7" s="263" t="str">
        <f t="shared" ref="AA7:AA12" si="0">CONCATENATE(Y7,Z7)</f>
        <v>ガラス室Ⅰ類木造</v>
      </c>
      <c r="AB7" s="264">
        <v>1</v>
      </c>
      <c r="AC7" s="264">
        <v>0.9</v>
      </c>
      <c r="AD7" s="264">
        <v>0.8</v>
      </c>
      <c r="AE7" s="264">
        <v>0.7</v>
      </c>
      <c r="AF7" s="264">
        <v>0.6</v>
      </c>
      <c r="AG7" s="264">
        <v>0.5</v>
      </c>
      <c r="AH7" s="264">
        <v>0.5</v>
      </c>
      <c r="AI7" s="264">
        <v>0.5</v>
      </c>
      <c r="AJ7" s="264">
        <v>0.5</v>
      </c>
      <c r="AK7" s="264">
        <v>0.5</v>
      </c>
      <c r="AL7" s="264">
        <v>0.5</v>
      </c>
      <c r="AM7" s="264">
        <v>0.5</v>
      </c>
      <c r="AN7" s="264">
        <v>0.5</v>
      </c>
      <c r="AO7" s="264">
        <v>0.5</v>
      </c>
      <c r="AP7" s="264">
        <v>0.5</v>
      </c>
      <c r="AQ7" s="264">
        <v>0.5</v>
      </c>
    </row>
    <row r="8" spans="1:43" ht="15" customHeight="1" x14ac:dyDescent="0.15">
      <c r="B8" s="244" t="s">
        <v>230</v>
      </c>
      <c r="C8" s="244"/>
      <c r="D8" s="244"/>
      <c r="E8" s="244"/>
      <c r="F8" s="244"/>
      <c r="G8" s="244"/>
      <c r="H8" s="244"/>
      <c r="I8" s="245"/>
      <c r="J8" s="1389"/>
      <c r="K8" s="1389"/>
      <c r="L8" s="1390"/>
      <c r="M8" s="1390"/>
      <c r="N8" s="1390"/>
      <c r="O8" s="245"/>
      <c r="P8" s="248">
        <v>4</v>
      </c>
      <c r="Q8" s="252" t="s">
        <v>188</v>
      </c>
      <c r="R8" s="1412"/>
      <c r="S8" s="259"/>
      <c r="T8" s="248">
        <v>4</v>
      </c>
      <c r="U8" s="1391" t="s">
        <v>56</v>
      </c>
      <c r="V8" s="1391"/>
      <c r="W8" s="245"/>
      <c r="Y8" s="262" t="s">
        <v>310</v>
      </c>
      <c r="Z8" s="263" t="s">
        <v>305</v>
      </c>
      <c r="AA8" s="263" t="str">
        <f t="shared" si="0"/>
        <v>ガラス室Ⅱ類鉄骨</v>
      </c>
      <c r="AB8" s="264">
        <v>1</v>
      </c>
      <c r="AC8" s="264">
        <v>0.96</v>
      </c>
      <c r="AD8" s="264">
        <v>0.92</v>
      </c>
      <c r="AE8" s="264">
        <v>0.88</v>
      </c>
      <c r="AF8" s="265">
        <v>0.84</v>
      </c>
      <c r="AG8" s="264">
        <v>0.8</v>
      </c>
      <c r="AH8" s="264">
        <v>0.76</v>
      </c>
      <c r="AI8" s="264">
        <v>0.72</v>
      </c>
      <c r="AJ8" s="264">
        <v>0.68</v>
      </c>
      <c r="AK8" s="264">
        <v>0.65</v>
      </c>
      <c r="AL8" s="264">
        <v>0.62</v>
      </c>
      <c r="AM8" s="264">
        <v>0.59</v>
      </c>
      <c r="AN8" s="264">
        <v>0.56000000000000005</v>
      </c>
      <c r="AO8" s="264">
        <v>0.53</v>
      </c>
      <c r="AP8" s="264">
        <v>0.5</v>
      </c>
      <c r="AQ8" s="264">
        <v>0.5</v>
      </c>
    </row>
    <row r="9" spans="1:43" ht="15" customHeight="1" x14ac:dyDescent="0.15">
      <c r="B9" s="248" t="s">
        <v>0</v>
      </c>
      <c r="C9" s="1392" t="s">
        <v>33</v>
      </c>
      <c r="D9" s="1393"/>
      <c r="E9" s="1393"/>
      <c r="F9" s="1393"/>
      <c r="G9" s="1393"/>
      <c r="H9" s="266"/>
      <c r="I9" s="245"/>
      <c r="J9" s="1389">
        <v>2</v>
      </c>
      <c r="K9" s="1389" t="s">
        <v>57</v>
      </c>
      <c r="L9" s="1390" t="s">
        <v>117</v>
      </c>
      <c r="M9" s="1390"/>
      <c r="N9" s="1390"/>
      <c r="O9" s="245"/>
      <c r="P9" s="248">
        <v>5</v>
      </c>
      <c r="Q9" s="252" t="s">
        <v>189</v>
      </c>
      <c r="R9" s="1412"/>
      <c r="S9" s="259"/>
      <c r="T9" s="248">
        <v>5</v>
      </c>
      <c r="U9" s="1391" t="s">
        <v>58</v>
      </c>
      <c r="V9" s="1391"/>
      <c r="W9" s="245"/>
      <c r="Y9" s="267" t="s">
        <v>311</v>
      </c>
      <c r="Z9" s="263" t="s">
        <v>306</v>
      </c>
      <c r="AA9" s="263" t="str">
        <f t="shared" si="0"/>
        <v>プラスチックハウスⅠ類木竹</v>
      </c>
      <c r="AB9" s="264">
        <v>1</v>
      </c>
      <c r="AC9" s="264">
        <v>0.9</v>
      </c>
      <c r="AD9" s="264">
        <v>0.8</v>
      </c>
      <c r="AE9" s="264">
        <v>0.7</v>
      </c>
      <c r="AF9" s="264">
        <v>0.6</v>
      </c>
      <c r="AG9" s="264">
        <v>0.5</v>
      </c>
      <c r="AH9" s="264">
        <v>0.5</v>
      </c>
      <c r="AI9" s="264">
        <v>0.5</v>
      </c>
      <c r="AJ9" s="264">
        <v>0.5</v>
      </c>
      <c r="AK9" s="264">
        <v>0.5</v>
      </c>
      <c r="AL9" s="264">
        <v>0.5</v>
      </c>
      <c r="AM9" s="264">
        <v>0.5</v>
      </c>
      <c r="AN9" s="264">
        <v>0.5</v>
      </c>
      <c r="AO9" s="264">
        <v>0.5</v>
      </c>
      <c r="AP9" s="264">
        <v>0.5</v>
      </c>
      <c r="AQ9" s="264">
        <v>0.5</v>
      </c>
    </row>
    <row r="10" spans="1:43" ht="15" customHeight="1" x14ac:dyDescent="0.15">
      <c r="B10" s="248">
        <v>1</v>
      </c>
      <c r="C10" s="1406" t="s">
        <v>183</v>
      </c>
      <c r="D10" s="1407"/>
      <c r="E10" s="1407"/>
      <c r="F10" s="1407"/>
      <c r="G10" s="1407"/>
      <c r="H10" s="1408"/>
      <c r="I10" s="245"/>
      <c r="J10" s="1389"/>
      <c r="K10" s="1389"/>
      <c r="L10" s="1390"/>
      <c r="M10" s="1390"/>
      <c r="N10" s="1390"/>
      <c r="O10" s="245"/>
      <c r="P10" s="248">
        <v>6</v>
      </c>
      <c r="Q10" s="252" t="s">
        <v>190</v>
      </c>
      <c r="R10" s="1412"/>
      <c r="S10" s="259"/>
      <c r="T10" s="248">
        <v>6</v>
      </c>
      <c r="U10" s="1391" t="s">
        <v>59</v>
      </c>
      <c r="V10" s="1391"/>
      <c r="W10" s="245"/>
      <c r="Y10" s="267" t="s">
        <v>311</v>
      </c>
      <c r="Z10" s="268" t="s">
        <v>307</v>
      </c>
      <c r="AA10" s="263" t="str">
        <f t="shared" si="0"/>
        <v>プラスチックハウスⅡ類パイプ</v>
      </c>
      <c r="AB10" s="264">
        <v>1</v>
      </c>
      <c r="AC10" s="264">
        <v>0.95</v>
      </c>
      <c r="AD10" s="264">
        <v>0.9</v>
      </c>
      <c r="AE10" s="264">
        <v>0.85</v>
      </c>
      <c r="AF10" s="264">
        <v>0.8</v>
      </c>
      <c r="AG10" s="264">
        <v>0.75</v>
      </c>
      <c r="AH10" s="264">
        <v>0.7</v>
      </c>
      <c r="AI10" s="264">
        <v>0.65</v>
      </c>
      <c r="AJ10" s="264">
        <v>0.6</v>
      </c>
      <c r="AK10" s="264">
        <v>0.55000000000000004</v>
      </c>
      <c r="AL10" s="264">
        <v>0.5</v>
      </c>
      <c r="AM10" s="264">
        <v>0.5</v>
      </c>
      <c r="AN10" s="264">
        <v>0.5</v>
      </c>
      <c r="AO10" s="264">
        <v>0.5</v>
      </c>
      <c r="AP10" s="264">
        <v>0.5</v>
      </c>
      <c r="AQ10" s="264">
        <v>0.5</v>
      </c>
    </row>
    <row r="11" spans="1:43" ht="15" customHeight="1" x14ac:dyDescent="0.15">
      <c r="I11" s="245"/>
      <c r="J11" s="1389"/>
      <c r="K11" s="1389"/>
      <c r="L11" s="1390"/>
      <c r="M11" s="1390"/>
      <c r="N11" s="1390"/>
      <c r="O11" s="245"/>
      <c r="P11" s="248">
        <v>7</v>
      </c>
      <c r="Q11" s="252" t="s">
        <v>191</v>
      </c>
      <c r="R11" s="1412"/>
      <c r="S11" s="259"/>
      <c r="T11" s="248">
        <v>7</v>
      </c>
      <c r="U11" s="1391" t="s">
        <v>60</v>
      </c>
      <c r="V11" s="1391"/>
      <c r="W11" s="245"/>
      <c r="Y11" s="267" t="s">
        <v>311</v>
      </c>
      <c r="Z11" s="267" t="s">
        <v>308</v>
      </c>
      <c r="AA11" s="263" t="str">
        <f t="shared" si="0"/>
        <v>プラスチックハウスⅢ類～Ⅴ類及びⅦ類鉄骨</v>
      </c>
      <c r="AB11" s="269">
        <v>1</v>
      </c>
      <c r="AC11" s="269">
        <v>0.96</v>
      </c>
      <c r="AD11" s="269">
        <v>0.92</v>
      </c>
      <c r="AE11" s="269">
        <v>0.88</v>
      </c>
      <c r="AF11" s="269">
        <v>0.84</v>
      </c>
      <c r="AG11" s="269">
        <v>0.8</v>
      </c>
      <c r="AH11" s="269">
        <v>0.76</v>
      </c>
      <c r="AI11" s="269">
        <v>0.72</v>
      </c>
      <c r="AJ11" s="269">
        <v>0.68</v>
      </c>
      <c r="AK11" s="269">
        <v>0.65</v>
      </c>
      <c r="AL11" s="269">
        <v>0.62</v>
      </c>
      <c r="AM11" s="269">
        <v>0.59</v>
      </c>
      <c r="AN11" s="269">
        <v>0.56000000000000005</v>
      </c>
      <c r="AO11" s="269">
        <v>0.53</v>
      </c>
      <c r="AP11" s="269">
        <v>0.5</v>
      </c>
      <c r="AQ11" s="269">
        <v>0.5</v>
      </c>
    </row>
    <row r="12" spans="1:43" ht="15" customHeight="1" x14ac:dyDescent="0.15">
      <c r="B12" s="244" t="s">
        <v>258</v>
      </c>
      <c r="I12" s="245"/>
      <c r="J12" s="1389"/>
      <c r="K12" s="1389"/>
      <c r="L12" s="1390"/>
      <c r="M12" s="1390"/>
      <c r="N12" s="1390"/>
      <c r="O12" s="270"/>
      <c r="P12" s="248">
        <v>8</v>
      </c>
      <c r="Q12" s="252" t="s">
        <v>192</v>
      </c>
      <c r="R12" s="1412"/>
      <c r="S12" s="259"/>
      <c r="T12" s="248">
        <v>8</v>
      </c>
      <c r="U12" s="1391" t="s">
        <v>61</v>
      </c>
      <c r="V12" s="1391"/>
      <c r="W12" s="245"/>
      <c r="Y12" s="271" t="s">
        <v>309</v>
      </c>
      <c r="Z12" s="272"/>
      <c r="AA12" s="263" t="str">
        <f t="shared" si="0"/>
        <v>附帯施設</v>
      </c>
      <c r="AB12" s="273">
        <v>1</v>
      </c>
      <c r="AC12" s="273">
        <v>0.93</v>
      </c>
      <c r="AD12" s="273">
        <v>0.86</v>
      </c>
      <c r="AE12" s="273">
        <v>0.79</v>
      </c>
      <c r="AF12" s="273">
        <v>0.72</v>
      </c>
      <c r="AG12" s="273">
        <v>0.65</v>
      </c>
      <c r="AH12" s="273">
        <v>0.57999999999999996</v>
      </c>
      <c r="AI12" s="273">
        <v>0.5</v>
      </c>
      <c r="AJ12" s="273">
        <v>0.5</v>
      </c>
      <c r="AK12" s="273">
        <v>0.5</v>
      </c>
      <c r="AL12" s="273">
        <v>0.5</v>
      </c>
      <c r="AM12" s="264">
        <v>0.5</v>
      </c>
      <c r="AN12" s="264">
        <v>0.5</v>
      </c>
      <c r="AO12" s="264">
        <v>0.5</v>
      </c>
      <c r="AP12" s="264">
        <v>0.5</v>
      </c>
      <c r="AQ12" s="264">
        <v>0.5</v>
      </c>
    </row>
    <row r="13" spans="1:43" ht="15" customHeight="1" x14ac:dyDescent="0.15">
      <c r="B13" s="248">
        <v>2</v>
      </c>
      <c r="C13" s="1391" t="s">
        <v>91</v>
      </c>
      <c r="D13" s="1391"/>
      <c r="E13" s="1391"/>
      <c r="F13" s="1391"/>
      <c r="G13" s="1391"/>
      <c r="H13" s="1391"/>
      <c r="I13" s="245"/>
      <c r="J13" s="1394">
        <v>3</v>
      </c>
      <c r="K13" s="1394" t="s">
        <v>62</v>
      </c>
      <c r="L13" s="1397" t="s">
        <v>118</v>
      </c>
      <c r="M13" s="1398"/>
      <c r="N13" s="1399"/>
      <c r="O13" s="270"/>
      <c r="P13" s="248">
        <v>9</v>
      </c>
      <c r="Q13" s="252" t="s">
        <v>193</v>
      </c>
      <c r="R13" s="1412"/>
      <c r="S13" s="259"/>
      <c r="T13" s="248">
        <v>9</v>
      </c>
      <c r="U13" s="1391" t="s">
        <v>63</v>
      </c>
      <c r="V13" s="1391"/>
      <c r="W13" s="245"/>
    </row>
    <row r="14" spans="1:43" ht="15" customHeight="1" x14ac:dyDescent="0.15">
      <c r="B14" s="248">
        <v>3</v>
      </c>
      <c r="C14" s="1391" t="s">
        <v>92</v>
      </c>
      <c r="D14" s="1391"/>
      <c r="E14" s="1391"/>
      <c r="F14" s="1391"/>
      <c r="G14" s="1391"/>
      <c r="H14" s="1391"/>
      <c r="I14" s="245"/>
      <c r="J14" s="1395"/>
      <c r="K14" s="1395"/>
      <c r="L14" s="1400"/>
      <c r="M14" s="1401"/>
      <c r="N14" s="1402"/>
      <c r="O14" s="245"/>
      <c r="P14" s="248">
        <v>10</v>
      </c>
      <c r="Q14" s="252" t="s">
        <v>194</v>
      </c>
      <c r="R14" s="1413"/>
      <c r="S14" s="259"/>
      <c r="T14" s="248">
        <v>10</v>
      </c>
      <c r="U14" s="1391" t="s">
        <v>64</v>
      </c>
      <c r="V14" s="1391"/>
      <c r="W14" s="245"/>
    </row>
    <row r="15" spans="1:43" ht="15" customHeight="1" x14ac:dyDescent="0.15">
      <c r="B15" s="248">
        <v>4</v>
      </c>
      <c r="C15" s="1391" t="s">
        <v>181</v>
      </c>
      <c r="D15" s="1391"/>
      <c r="E15" s="1391"/>
      <c r="F15" s="1391"/>
      <c r="G15" s="1391"/>
      <c r="H15" s="1391"/>
      <c r="I15" s="245"/>
      <c r="J15" s="1395"/>
      <c r="K15" s="1395"/>
      <c r="L15" s="1400"/>
      <c r="M15" s="1401"/>
      <c r="N15" s="1402"/>
      <c r="O15" s="245"/>
      <c r="P15" s="248">
        <v>11</v>
      </c>
      <c r="Q15" s="252" t="s">
        <v>195</v>
      </c>
      <c r="R15" s="1409" t="s">
        <v>69</v>
      </c>
      <c r="S15" s="259"/>
      <c r="T15" s="248">
        <v>11</v>
      </c>
      <c r="U15" s="1391" t="s">
        <v>66</v>
      </c>
      <c r="V15" s="1391"/>
      <c r="W15" s="245"/>
    </row>
    <row r="16" spans="1:43" ht="15" customHeight="1" x14ac:dyDescent="0.15">
      <c r="B16" s="248">
        <v>5</v>
      </c>
      <c r="C16" s="1391" t="s">
        <v>182</v>
      </c>
      <c r="D16" s="1391"/>
      <c r="E16" s="1391"/>
      <c r="F16" s="1391"/>
      <c r="G16" s="1391"/>
      <c r="H16" s="1391"/>
      <c r="I16" s="245"/>
      <c r="J16" s="1396"/>
      <c r="K16" s="1396"/>
      <c r="L16" s="1403"/>
      <c r="M16" s="1404"/>
      <c r="N16" s="1405"/>
      <c r="O16" s="245"/>
      <c r="P16" s="248">
        <v>12</v>
      </c>
      <c r="Q16" s="252" t="s">
        <v>196</v>
      </c>
      <c r="R16" s="1410"/>
      <c r="S16" s="259"/>
      <c r="T16" s="274"/>
      <c r="U16" s="247"/>
      <c r="V16" s="247"/>
      <c r="W16" s="245"/>
      <c r="Y16" s="244" t="s">
        <v>341</v>
      </c>
      <c r="Z16" s="275"/>
      <c r="AA16" s="275"/>
    </row>
    <row r="17" spans="2:28" ht="15" customHeight="1" x14ac:dyDescent="0.15">
      <c r="B17" s="244"/>
      <c r="C17" s="244"/>
      <c r="D17" s="244"/>
      <c r="E17" s="244"/>
      <c r="F17" s="244"/>
      <c r="G17" s="244"/>
      <c r="H17" s="244"/>
      <c r="I17" s="245"/>
      <c r="J17" s="1394">
        <v>4</v>
      </c>
      <c r="K17" s="1414" t="s">
        <v>67</v>
      </c>
      <c r="L17" s="1397" t="s">
        <v>119</v>
      </c>
      <c r="M17" s="1398"/>
      <c r="N17" s="1399"/>
      <c r="O17" s="245"/>
      <c r="P17" s="248">
        <v>13</v>
      </c>
      <c r="Q17" s="252" t="s">
        <v>197</v>
      </c>
      <c r="R17" s="1410"/>
      <c r="S17" s="259"/>
      <c r="T17" s="244" t="s">
        <v>68</v>
      </c>
      <c r="U17" s="244"/>
      <c r="V17" s="244"/>
      <c r="W17" s="245"/>
      <c r="Z17" s="245"/>
      <c r="AA17" s="245"/>
    </row>
    <row r="18" spans="2:28" ht="15" customHeight="1" x14ac:dyDescent="0.15">
      <c r="B18" s="276" t="s">
        <v>95</v>
      </c>
      <c r="C18" s="276"/>
      <c r="D18" s="244"/>
      <c r="E18" s="244"/>
      <c r="F18" s="244"/>
      <c r="G18" s="244"/>
      <c r="H18" s="244"/>
      <c r="I18" s="270"/>
      <c r="J18" s="1395"/>
      <c r="K18" s="1415"/>
      <c r="L18" s="1400"/>
      <c r="M18" s="1401"/>
      <c r="N18" s="1402"/>
      <c r="O18" s="245"/>
      <c r="P18" s="248">
        <v>14</v>
      </c>
      <c r="Q18" s="252" t="s">
        <v>198</v>
      </c>
      <c r="R18" s="1410"/>
      <c r="S18" s="259"/>
      <c r="T18" s="248" t="s">
        <v>0</v>
      </c>
      <c r="U18" s="1388" t="s">
        <v>33</v>
      </c>
      <c r="V18" s="1388"/>
      <c r="W18" s="245"/>
      <c r="Y18" s="277"/>
      <c r="Z18" s="278" t="s">
        <v>0</v>
      </c>
      <c r="AA18" s="278" t="s">
        <v>33</v>
      </c>
      <c r="AB18" s="279" t="s">
        <v>79</v>
      </c>
    </row>
    <row r="19" spans="2:28" ht="15" customHeight="1" x14ac:dyDescent="0.15">
      <c r="B19" s="280" t="s">
        <v>96</v>
      </c>
      <c r="C19" s="276"/>
      <c r="D19" s="244"/>
      <c r="E19" s="244"/>
      <c r="F19" s="244"/>
      <c r="G19" s="244"/>
      <c r="H19" s="244"/>
      <c r="I19" s="270"/>
      <c r="J19" s="1395"/>
      <c r="K19" s="1415"/>
      <c r="L19" s="1400"/>
      <c r="M19" s="1401"/>
      <c r="N19" s="1402"/>
      <c r="O19" s="245"/>
      <c r="P19" s="248">
        <v>15</v>
      </c>
      <c r="Q19" s="252" t="s">
        <v>199</v>
      </c>
      <c r="R19" s="1410"/>
      <c r="S19" s="259"/>
      <c r="T19" s="248">
        <v>1</v>
      </c>
      <c r="U19" s="1391" t="s">
        <v>70</v>
      </c>
      <c r="V19" s="1391"/>
      <c r="W19" s="245"/>
      <c r="Y19" s="1424" t="s">
        <v>230</v>
      </c>
      <c r="Z19" s="279" t="s">
        <v>362</v>
      </c>
      <c r="AA19" s="229" t="s">
        <v>81</v>
      </c>
      <c r="AB19" s="230" t="s">
        <v>82</v>
      </c>
    </row>
    <row r="20" spans="2:28" ht="15" customHeight="1" x14ac:dyDescent="0.15">
      <c r="B20" s="249" t="s">
        <v>0</v>
      </c>
      <c r="C20" s="1389" t="s">
        <v>33</v>
      </c>
      <c r="D20" s="1389"/>
      <c r="E20" s="1389"/>
      <c r="F20" s="1389"/>
      <c r="G20" s="1389"/>
      <c r="H20" s="1389"/>
      <c r="I20" s="270"/>
      <c r="J20" s="1396"/>
      <c r="K20" s="1416"/>
      <c r="L20" s="1403"/>
      <c r="M20" s="1404"/>
      <c r="N20" s="1405"/>
      <c r="O20" s="245"/>
      <c r="P20" s="248">
        <v>16</v>
      </c>
      <c r="Q20" s="252" t="s">
        <v>200</v>
      </c>
      <c r="R20" s="1411"/>
      <c r="S20" s="259"/>
      <c r="T20" s="248">
        <v>2</v>
      </c>
      <c r="U20" s="1391" t="s">
        <v>71</v>
      </c>
      <c r="V20" s="1391"/>
      <c r="W20" s="245"/>
      <c r="Y20" s="1424"/>
      <c r="Z20" s="279" t="s">
        <v>243</v>
      </c>
      <c r="AA20" s="229" t="s">
        <v>84</v>
      </c>
      <c r="AB20" s="230" t="s">
        <v>82</v>
      </c>
    </row>
    <row r="21" spans="2:28" ht="15" customHeight="1" x14ac:dyDescent="0.15">
      <c r="B21" s="249">
        <v>1</v>
      </c>
      <c r="C21" s="1420" t="s">
        <v>97</v>
      </c>
      <c r="D21" s="1420"/>
      <c r="E21" s="1420"/>
      <c r="F21" s="1420"/>
      <c r="G21" s="1420"/>
      <c r="H21" s="1420"/>
      <c r="I21" s="270"/>
      <c r="J21" s="1394">
        <v>5</v>
      </c>
      <c r="K21" s="1414" t="s">
        <v>72</v>
      </c>
      <c r="L21" s="1397" t="s">
        <v>120</v>
      </c>
      <c r="M21" s="1398"/>
      <c r="N21" s="1399"/>
      <c r="O21" s="245"/>
      <c r="P21" s="248">
        <v>17</v>
      </c>
      <c r="Q21" s="252" t="s">
        <v>201</v>
      </c>
      <c r="R21" s="281" t="s">
        <v>6</v>
      </c>
      <c r="S21" s="259"/>
      <c r="T21" s="248">
        <v>3</v>
      </c>
      <c r="U21" s="1391" t="s">
        <v>73</v>
      </c>
      <c r="V21" s="1391"/>
      <c r="W21" s="245"/>
      <c r="Y21" s="1424"/>
      <c r="Z21" s="279" t="s">
        <v>244</v>
      </c>
      <c r="AA21" s="229" t="s">
        <v>85</v>
      </c>
      <c r="AB21" s="230" t="s">
        <v>86</v>
      </c>
    </row>
    <row r="22" spans="2:28" ht="15" customHeight="1" x14ac:dyDescent="0.15">
      <c r="B22" s="249">
        <v>2</v>
      </c>
      <c r="C22" s="1420" t="s">
        <v>100</v>
      </c>
      <c r="D22" s="1420"/>
      <c r="E22" s="1420"/>
      <c r="F22" s="1420"/>
      <c r="G22" s="1420"/>
      <c r="H22" s="1420"/>
      <c r="I22" s="245"/>
      <c r="J22" s="1395"/>
      <c r="K22" s="1415"/>
      <c r="L22" s="1400"/>
      <c r="M22" s="1401"/>
      <c r="N22" s="1402"/>
      <c r="O22" s="245"/>
      <c r="P22" s="248">
        <v>18</v>
      </c>
      <c r="Q22" s="252" t="s">
        <v>202</v>
      </c>
      <c r="R22" s="252" t="s">
        <v>52</v>
      </c>
      <c r="S22" s="259"/>
      <c r="T22" s="248">
        <v>4</v>
      </c>
      <c r="U22" s="1391" t="s">
        <v>74</v>
      </c>
      <c r="V22" s="1391"/>
      <c r="W22" s="245"/>
      <c r="Y22" s="1424"/>
      <c r="Z22" s="279" t="s">
        <v>245</v>
      </c>
      <c r="AA22" s="229" t="s">
        <v>88</v>
      </c>
      <c r="AB22" s="230" t="s">
        <v>82</v>
      </c>
    </row>
    <row r="23" spans="2:28" ht="15" customHeight="1" x14ac:dyDescent="0.15">
      <c r="B23" s="276"/>
      <c r="C23" s="276"/>
      <c r="D23" s="244"/>
      <c r="E23" s="244"/>
      <c r="F23" s="244"/>
      <c r="G23" s="244"/>
      <c r="H23" s="244"/>
      <c r="I23" s="245"/>
      <c r="J23" s="1395"/>
      <c r="K23" s="1415"/>
      <c r="L23" s="1400"/>
      <c r="M23" s="1401"/>
      <c r="N23" s="1402"/>
      <c r="O23" s="245"/>
      <c r="P23" s="248">
        <v>19</v>
      </c>
      <c r="Q23" s="282" t="s">
        <v>203</v>
      </c>
      <c r="R23" s="1409" t="s">
        <v>204</v>
      </c>
      <c r="S23" s="259"/>
      <c r="T23" s="248">
        <v>5</v>
      </c>
      <c r="U23" s="1391" t="s">
        <v>75</v>
      </c>
      <c r="V23" s="1391"/>
      <c r="W23" s="245"/>
      <c r="Y23" s="1424"/>
      <c r="Z23" s="279" t="s">
        <v>246</v>
      </c>
      <c r="AA23" s="229" t="s">
        <v>9</v>
      </c>
      <c r="AB23" s="230" t="s">
        <v>11</v>
      </c>
    </row>
    <row r="24" spans="2:28" ht="15" customHeight="1" x14ac:dyDescent="0.15">
      <c r="B24" s="280" t="s">
        <v>101</v>
      </c>
      <c r="C24" s="276"/>
      <c r="D24" s="244"/>
      <c r="E24" s="244"/>
      <c r="F24" s="244"/>
      <c r="G24" s="244"/>
      <c r="H24" s="244"/>
      <c r="I24" s="245"/>
      <c r="J24" s="1396"/>
      <c r="K24" s="1416"/>
      <c r="L24" s="1403"/>
      <c r="M24" s="1404"/>
      <c r="N24" s="1405"/>
      <c r="O24" s="245"/>
      <c r="P24" s="248">
        <v>20</v>
      </c>
      <c r="Q24" s="282" t="s">
        <v>205</v>
      </c>
      <c r="R24" s="1417"/>
      <c r="S24" s="259"/>
      <c r="T24" s="248">
        <v>6</v>
      </c>
      <c r="U24" s="1391" t="s">
        <v>76</v>
      </c>
      <c r="V24" s="1391"/>
      <c r="W24" s="245"/>
      <c r="Y24" s="1424"/>
      <c r="Z24" s="279" t="s">
        <v>247</v>
      </c>
      <c r="AA24" s="229" t="s">
        <v>133</v>
      </c>
      <c r="AB24" s="230" t="s">
        <v>134</v>
      </c>
    </row>
    <row r="25" spans="2:28" ht="15" customHeight="1" x14ac:dyDescent="0.15">
      <c r="B25" s="249" t="s">
        <v>0</v>
      </c>
      <c r="C25" s="1389" t="s">
        <v>33</v>
      </c>
      <c r="D25" s="1389"/>
      <c r="E25" s="1389"/>
      <c r="F25" s="1389"/>
      <c r="G25" s="1389"/>
      <c r="H25" s="1389"/>
      <c r="I25" s="245"/>
      <c r="J25" s="1389">
        <v>6</v>
      </c>
      <c r="K25" s="1419" t="s">
        <v>77</v>
      </c>
      <c r="L25" s="1390" t="s">
        <v>121</v>
      </c>
      <c r="M25" s="1390"/>
      <c r="N25" s="1390"/>
      <c r="O25" s="283"/>
      <c r="P25" s="248">
        <v>21</v>
      </c>
      <c r="Q25" s="282" t="s">
        <v>206</v>
      </c>
      <c r="R25" s="1417"/>
      <c r="S25" s="259"/>
      <c r="T25" s="253"/>
      <c r="U25" s="275"/>
      <c r="V25" s="275"/>
      <c r="W25" s="245"/>
      <c r="Y25" s="1424"/>
      <c r="Z25" s="279" t="s">
        <v>248</v>
      </c>
      <c r="AA25" s="229" t="s">
        <v>10</v>
      </c>
      <c r="AB25" s="231"/>
    </row>
    <row r="26" spans="2:28" ht="15" customHeight="1" x14ac:dyDescent="0.15">
      <c r="B26" s="249">
        <v>1</v>
      </c>
      <c r="C26" s="1420" t="s">
        <v>103</v>
      </c>
      <c r="D26" s="1420"/>
      <c r="E26" s="1420"/>
      <c r="F26" s="1420"/>
      <c r="G26" s="1420"/>
      <c r="H26" s="1420"/>
      <c r="I26" s="245"/>
      <c r="J26" s="1389"/>
      <c r="K26" s="1419"/>
      <c r="L26" s="1390"/>
      <c r="M26" s="1390"/>
      <c r="N26" s="1390"/>
      <c r="O26" s="283"/>
      <c r="P26" s="248">
        <v>22</v>
      </c>
      <c r="Q26" s="282" t="s">
        <v>207</v>
      </c>
      <c r="R26" s="1417"/>
      <c r="S26" s="259"/>
      <c r="T26" s="244" t="s">
        <v>78</v>
      </c>
      <c r="U26" s="275"/>
      <c r="V26" s="275"/>
      <c r="W26" s="245"/>
      <c r="Y26" s="1424"/>
      <c r="Z26" s="279" t="s">
        <v>249</v>
      </c>
      <c r="AA26" s="229" t="s">
        <v>135</v>
      </c>
      <c r="AB26" s="231"/>
    </row>
    <row r="27" spans="2:28" ht="15" customHeight="1" x14ac:dyDescent="0.15">
      <c r="B27" s="249">
        <v>2</v>
      </c>
      <c r="C27" s="1420" t="s">
        <v>83</v>
      </c>
      <c r="D27" s="1420"/>
      <c r="E27" s="1420"/>
      <c r="F27" s="1420"/>
      <c r="G27" s="1420"/>
      <c r="H27" s="1420"/>
      <c r="I27" s="245"/>
      <c r="J27" s="1389"/>
      <c r="K27" s="1419"/>
      <c r="L27" s="1390"/>
      <c r="M27" s="1390"/>
      <c r="N27" s="1390"/>
      <c r="O27" s="283"/>
      <c r="P27" s="284">
        <v>23</v>
      </c>
      <c r="Q27" s="282" t="s">
        <v>208</v>
      </c>
      <c r="R27" s="1418"/>
      <c r="S27" s="259"/>
      <c r="T27" s="244" t="s">
        <v>230</v>
      </c>
      <c r="U27" s="245"/>
      <c r="V27" s="245"/>
      <c r="W27" s="9"/>
      <c r="Y27" s="1424"/>
      <c r="Z27" s="279" t="s">
        <v>250</v>
      </c>
      <c r="AA27" s="229" t="s">
        <v>136</v>
      </c>
      <c r="AB27" s="230" t="s">
        <v>139</v>
      </c>
    </row>
    <row r="28" spans="2:28" ht="15" customHeight="1" x14ac:dyDescent="0.15">
      <c r="B28" s="249">
        <v>3</v>
      </c>
      <c r="C28" s="1420" t="s">
        <v>104</v>
      </c>
      <c r="D28" s="1420"/>
      <c r="E28" s="1420"/>
      <c r="F28" s="1420"/>
      <c r="G28" s="1420"/>
      <c r="H28" s="1420"/>
      <c r="I28" s="245"/>
      <c r="J28" s="1389"/>
      <c r="K28" s="1419"/>
      <c r="L28" s="1390"/>
      <c r="M28" s="1390"/>
      <c r="N28" s="1390"/>
      <c r="O28" s="283"/>
      <c r="P28" s="248">
        <v>24</v>
      </c>
      <c r="Q28" s="252" t="s">
        <v>107</v>
      </c>
      <c r="R28" s="248" t="s">
        <v>107</v>
      </c>
      <c r="S28" s="259"/>
      <c r="T28" s="248" t="s">
        <v>0</v>
      </c>
      <c r="U28" s="248" t="s">
        <v>33</v>
      </c>
      <c r="V28" s="252" t="s">
        <v>79</v>
      </c>
      <c r="W28" s="10"/>
      <c r="Y28" s="1424"/>
      <c r="Z28" s="279" t="s">
        <v>251</v>
      </c>
      <c r="AA28" s="229" t="s">
        <v>137</v>
      </c>
      <c r="AB28" s="230" t="s">
        <v>138</v>
      </c>
    </row>
    <row r="29" spans="2:28" ht="15" customHeight="1" x14ac:dyDescent="0.15">
      <c r="B29" s="249">
        <v>4</v>
      </c>
      <c r="C29" s="1420" t="s">
        <v>105</v>
      </c>
      <c r="D29" s="1420"/>
      <c r="E29" s="1420"/>
      <c r="F29" s="1420"/>
      <c r="G29" s="1420"/>
      <c r="H29" s="1420"/>
      <c r="I29" s="245"/>
      <c r="J29" s="1389">
        <v>7</v>
      </c>
      <c r="K29" s="1419" t="s">
        <v>80</v>
      </c>
      <c r="L29" s="1390" t="s">
        <v>122</v>
      </c>
      <c r="M29" s="1390"/>
      <c r="N29" s="1390"/>
      <c r="O29" s="283"/>
      <c r="P29" s="248">
        <v>25</v>
      </c>
      <c r="Q29" s="252" t="s">
        <v>209</v>
      </c>
      <c r="R29" s="248" t="s">
        <v>210</v>
      </c>
      <c r="S29" s="259"/>
      <c r="T29" s="285" t="s">
        <v>242</v>
      </c>
      <c r="U29" s="11" t="s">
        <v>81</v>
      </c>
      <c r="V29" s="12" t="s">
        <v>82</v>
      </c>
      <c r="W29" s="10"/>
      <c r="Y29" s="1424"/>
      <c r="Z29" s="279" t="s">
        <v>252</v>
      </c>
      <c r="AA29" s="229" t="s">
        <v>140</v>
      </c>
      <c r="AB29" s="231"/>
    </row>
    <row r="30" spans="2:28" ht="15" customHeight="1" x14ac:dyDescent="0.15">
      <c r="B30" s="249">
        <v>5</v>
      </c>
      <c r="C30" s="1420" t="s">
        <v>218</v>
      </c>
      <c r="D30" s="1420"/>
      <c r="E30" s="1420"/>
      <c r="F30" s="1420"/>
      <c r="G30" s="1420"/>
      <c r="H30" s="1420"/>
      <c r="I30" s="245"/>
      <c r="J30" s="1389"/>
      <c r="K30" s="1419"/>
      <c r="L30" s="1390"/>
      <c r="M30" s="1390"/>
      <c r="N30" s="1390"/>
      <c r="O30" s="283"/>
      <c r="S30" s="259"/>
      <c r="T30" s="285" t="s">
        <v>243</v>
      </c>
      <c r="U30" s="11" t="s">
        <v>84</v>
      </c>
      <c r="V30" s="12" t="s">
        <v>82</v>
      </c>
      <c r="W30" s="10"/>
      <c r="Y30" s="1424"/>
      <c r="Z30" s="279" t="s">
        <v>253</v>
      </c>
      <c r="AA30" s="229" t="s">
        <v>141</v>
      </c>
      <c r="AB30" s="231"/>
    </row>
    <row r="31" spans="2:28" ht="15" customHeight="1" x14ac:dyDescent="0.15">
      <c r="B31" s="249">
        <v>6</v>
      </c>
      <c r="C31" s="1420" t="s">
        <v>6</v>
      </c>
      <c r="D31" s="1420"/>
      <c r="E31" s="1420"/>
      <c r="F31" s="1420"/>
      <c r="G31" s="1420"/>
      <c r="H31" s="1420"/>
      <c r="I31" s="245"/>
      <c r="J31" s="1389"/>
      <c r="K31" s="1419"/>
      <c r="L31" s="1390"/>
      <c r="M31" s="1390"/>
      <c r="N31" s="1390"/>
      <c r="O31" s="283"/>
      <c r="S31" s="259"/>
      <c r="T31" s="285" t="s">
        <v>244</v>
      </c>
      <c r="U31" s="11" t="s">
        <v>85</v>
      </c>
      <c r="V31" s="12" t="s">
        <v>86</v>
      </c>
      <c r="W31" s="10"/>
      <c r="Y31" s="1425" t="s">
        <v>342</v>
      </c>
      <c r="Z31" s="286" t="s">
        <v>254</v>
      </c>
      <c r="AA31" s="229" t="s">
        <v>99</v>
      </c>
      <c r="AB31" s="230" t="s">
        <v>94</v>
      </c>
    </row>
    <row r="32" spans="2:28" ht="15" customHeight="1" x14ac:dyDescent="0.15">
      <c r="B32" s="244"/>
      <c r="C32" s="244"/>
      <c r="D32" s="244"/>
      <c r="E32" s="244"/>
      <c r="F32" s="244"/>
      <c r="G32" s="244"/>
      <c r="H32" s="244"/>
      <c r="I32" s="245"/>
      <c r="J32" s="1389"/>
      <c r="K32" s="1419"/>
      <c r="L32" s="1390"/>
      <c r="M32" s="1390"/>
      <c r="N32" s="1390"/>
      <c r="O32" s="283"/>
      <c r="S32" s="259"/>
      <c r="T32" s="285" t="s">
        <v>245</v>
      </c>
      <c r="U32" s="11" t="s">
        <v>88</v>
      </c>
      <c r="V32" s="12" t="s">
        <v>82</v>
      </c>
      <c r="W32" s="10"/>
      <c r="Y32" s="1425"/>
      <c r="Z32" s="286" t="s">
        <v>255</v>
      </c>
      <c r="AA32" s="229" t="s">
        <v>239</v>
      </c>
      <c r="AB32" s="230"/>
    </row>
    <row r="33" spans="2:28" ht="15" customHeight="1" x14ac:dyDescent="0.15">
      <c r="B33" s="244"/>
      <c r="C33" s="244"/>
      <c r="D33" s="244"/>
      <c r="E33" s="244"/>
      <c r="F33" s="244"/>
      <c r="G33" s="244"/>
      <c r="H33" s="244"/>
      <c r="I33" s="245"/>
      <c r="J33" s="1389">
        <v>8</v>
      </c>
      <c r="K33" s="1419" t="s">
        <v>87</v>
      </c>
      <c r="L33" s="1390" t="s">
        <v>123</v>
      </c>
      <c r="M33" s="1390"/>
      <c r="N33" s="1390"/>
      <c r="O33" s="283"/>
      <c r="S33" s="259"/>
      <c r="T33" s="285" t="s">
        <v>246</v>
      </c>
      <c r="U33" s="11" t="s">
        <v>9</v>
      </c>
      <c r="V33" s="12" t="s">
        <v>11</v>
      </c>
      <c r="W33" s="10"/>
      <c r="Y33" s="244"/>
      <c r="Z33" s="245"/>
      <c r="AA33" s="245"/>
    </row>
    <row r="34" spans="2:28" ht="15" customHeight="1" x14ac:dyDescent="0.15">
      <c r="B34" s="245"/>
      <c r="C34" s="245"/>
      <c r="D34" s="245"/>
      <c r="E34" s="245"/>
      <c r="F34" s="245"/>
      <c r="G34" s="245"/>
      <c r="H34" s="245"/>
      <c r="I34" s="245"/>
      <c r="J34" s="1389"/>
      <c r="K34" s="1419"/>
      <c r="L34" s="1390"/>
      <c r="M34" s="1390"/>
      <c r="N34" s="1390"/>
      <c r="O34" s="283"/>
      <c r="S34" s="259"/>
      <c r="T34" s="285" t="s">
        <v>247</v>
      </c>
      <c r="U34" s="11" t="s">
        <v>133</v>
      </c>
      <c r="V34" s="12" t="s">
        <v>134</v>
      </c>
      <c r="W34" s="10"/>
      <c r="Y34" s="244" t="s">
        <v>347</v>
      </c>
      <c r="Z34" s="275"/>
      <c r="AA34" s="275"/>
    </row>
    <row r="35" spans="2:28" ht="15" customHeight="1" x14ac:dyDescent="0.15">
      <c r="I35" s="245"/>
      <c r="J35" s="1389"/>
      <c r="K35" s="1419"/>
      <c r="L35" s="1390"/>
      <c r="M35" s="1390"/>
      <c r="N35" s="1390"/>
      <c r="O35" s="283"/>
      <c r="S35" s="259"/>
      <c r="T35" s="285" t="s">
        <v>248</v>
      </c>
      <c r="U35" s="11" t="s">
        <v>10</v>
      </c>
      <c r="V35" s="13"/>
      <c r="W35" s="14"/>
      <c r="Z35" s="245"/>
      <c r="AA35" s="245"/>
    </row>
    <row r="36" spans="2:28" ht="15" customHeight="1" x14ac:dyDescent="0.15">
      <c r="I36" s="245"/>
      <c r="J36" s="1389"/>
      <c r="K36" s="1419"/>
      <c r="L36" s="1390"/>
      <c r="M36" s="1390"/>
      <c r="N36" s="1390"/>
      <c r="O36" s="283"/>
      <c r="S36" s="259"/>
      <c r="T36" s="285" t="s">
        <v>249</v>
      </c>
      <c r="U36" s="11" t="s">
        <v>135</v>
      </c>
      <c r="V36" s="13"/>
      <c r="W36" s="14"/>
      <c r="Y36" s="277"/>
      <c r="Z36" s="278" t="s">
        <v>0</v>
      </c>
      <c r="AA36" s="278" t="s">
        <v>33</v>
      </c>
      <c r="AB36" s="279" t="s">
        <v>79</v>
      </c>
    </row>
    <row r="37" spans="2:28" ht="15" customHeight="1" x14ac:dyDescent="0.15">
      <c r="I37" s="245"/>
      <c r="J37" s="1389">
        <v>9</v>
      </c>
      <c r="K37" s="1419" t="s">
        <v>89</v>
      </c>
      <c r="L37" s="1390" t="s">
        <v>124</v>
      </c>
      <c r="M37" s="1390"/>
      <c r="N37" s="1390"/>
      <c r="O37" s="283"/>
      <c r="S37" s="259"/>
      <c r="T37" s="285" t="s">
        <v>250</v>
      </c>
      <c r="U37" s="11" t="s">
        <v>136</v>
      </c>
      <c r="V37" s="17" t="s">
        <v>139</v>
      </c>
      <c r="W37" s="14"/>
      <c r="Y37" s="1421" t="s">
        <v>230</v>
      </c>
      <c r="Z37" s="279" t="s">
        <v>243</v>
      </c>
      <c r="AA37" s="229" t="s">
        <v>84</v>
      </c>
      <c r="AB37" s="230" t="s">
        <v>82</v>
      </c>
    </row>
    <row r="38" spans="2:28" ht="15" customHeight="1" x14ac:dyDescent="0.15">
      <c r="I38" s="245"/>
      <c r="J38" s="1389"/>
      <c r="K38" s="1419"/>
      <c r="L38" s="1390"/>
      <c r="M38" s="1390"/>
      <c r="N38" s="1390"/>
      <c r="O38" s="283"/>
      <c r="S38" s="259"/>
      <c r="T38" s="285" t="s">
        <v>251</v>
      </c>
      <c r="U38" s="11" t="s">
        <v>137</v>
      </c>
      <c r="V38" s="17" t="s">
        <v>138</v>
      </c>
      <c r="W38" s="16"/>
      <c r="Y38" s="1422"/>
      <c r="Z38" s="279" t="s">
        <v>244</v>
      </c>
      <c r="AA38" s="229" t="s">
        <v>85</v>
      </c>
      <c r="AB38" s="230" t="s">
        <v>86</v>
      </c>
    </row>
    <row r="39" spans="2:28" ht="15" customHeight="1" x14ac:dyDescent="0.15">
      <c r="I39" s="245"/>
      <c r="J39" s="1389"/>
      <c r="K39" s="1419"/>
      <c r="L39" s="1390"/>
      <c r="M39" s="1390"/>
      <c r="N39" s="1390"/>
      <c r="O39" s="283"/>
      <c r="S39" s="245"/>
      <c r="T39" s="285" t="s">
        <v>252</v>
      </c>
      <c r="U39" s="11" t="s">
        <v>140</v>
      </c>
      <c r="V39" s="13"/>
      <c r="W39" s="16"/>
      <c r="Y39" s="1422"/>
      <c r="Z39" s="279" t="s">
        <v>245</v>
      </c>
      <c r="AA39" s="229" t="s">
        <v>88</v>
      </c>
      <c r="AB39" s="230" t="s">
        <v>82</v>
      </c>
    </row>
    <row r="40" spans="2:28" ht="15" customHeight="1" x14ac:dyDescent="0.15">
      <c r="I40" s="245"/>
      <c r="J40" s="1389"/>
      <c r="K40" s="1419"/>
      <c r="L40" s="1390"/>
      <c r="M40" s="1390"/>
      <c r="N40" s="1390"/>
      <c r="O40" s="283"/>
      <c r="S40" s="259"/>
      <c r="T40" s="285" t="s">
        <v>253</v>
      </c>
      <c r="U40" s="11" t="s">
        <v>141</v>
      </c>
      <c r="V40" s="13"/>
      <c r="W40" s="16"/>
      <c r="Y40" s="1422"/>
      <c r="Z40" s="279" t="s">
        <v>246</v>
      </c>
      <c r="AA40" s="229" t="s">
        <v>9</v>
      </c>
      <c r="AB40" s="230" t="s">
        <v>11</v>
      </c>
    </row>
    <row r="41" spans="2:28" ht="15" customHeight="1" x14ac:dyDescent="0.15">
      <c r="I41" s="245"/>
      <c r="J41" s="1389">
        <v>10</v>
      </c>
      <c r="K41" s="1419" t="s">
        <v>90</v>
      </c>
      <c r="L41" s="1390" t="s">
        <v>125</v>
      </c>
      <c r="M41" s="1390"/>
      <c r="N41" s="1390"/>
      <c r="O41" s="283"/>
      <c r="S41" s="275"/>
      <c r="T41" s="253"/>
      <c r="U41" s="15"/>
      <c r="V41" s="15"/>
      <c r="W41" s="16"/>
      <c r="Y41" s="1422"/>
      <c r="Z41" s="279" t="s">
        <v>247</v>
      </c>
      <c r="AA41" s="229" t="s">
        <v>133</v>
      </c>
      <c r="AB41" s="230" t="s">
        <v>134</v>
      </c>
    </row>
    <row r="42" spans="2:28" ht="15" customHeight="1" x14ac:dyDescent="0.15">
      <c r="I42" s="245"/>
      <c r="J42" s="1389"/>
      <c r="K42" s="1419"/>
      <c r="L42" s="1390"/>
      <c r="M42" s="1390"/>
      <c r="N42" s="1390"/>
      <c r="O42" s="283"/>
      <c r="S42" s="19"/>
      <c r="T42" s="253"/>
      <c r="U42" s="18"/>
      <c r="V42" s="18"/>
      <c r="W42" s="245"/>
      <c r="Y42" s="1422"/>
      <c r="Z42" s="279" t="s">
        <v>248</v>
      </c>
      <c r="AA42" s="229" t="s">
        <v>10</v>
      </c>
      <c r="AB42" s="229"/>
    </row>
    <row r="43" spans="2:28" ht="15" customHeight="1" x14ac:dyDescent="0.15">
      <c r="I43" s="245"/>
      <c r="J43" s="1389"/>
      <c r="K43" s="1419"/>
      <c r="L43" s="1390"/>
      <c r="M43" s="1390"/>
      <c r="N43" s="1390"/>
      <c r="O43" s="283"/>
      <c r="S43" s="287"/>
      <c r="T43" s="244" t="s">
        <v>231</v>
      </c>
      <c r="U43" s="245"/>
      <c r="V43" s="245"/>
      <c r="W43" s="245"/>
      <c r="Y43" s="1422"/>
      <c r="Z43" s="279" t="s">
        <v>249</v>
      </c>
      <c r="AA43" s="229" t="s">
        <v>135</v>
      </c>
      <c r="AB43" s="229"/>
    </row>
    <row r="44" spans="2:28" ht="15" customHeight="1" x14ac:dyDescent="0.15">
      <c r="I44" s="245"/>
      <c r="J44" s="1389"/>
      <c r="K44" s="1419"/>
      <c r="L44" s="1390"/>
      <c r="M44" s="1390"/>
      <c r="N44" s="1390"/>
      <c r="O44" s="283"/>
      <c r="S44" s="245"/>
      <c r="T44" s="248" t="s">
        <v>0</v>
      </c>
      <c r="U44" s="248" t="s">
        <v>33</v>
      </c>
      <c r="V44" s="248" t="s">
        <v>79</v>
      </c>
      <c r="W44" s="245"/>
      <c r="Y44" s="1422"/>
      <c r="Z44" s="279" t="s">
        <v>250</v>
      </c>
      <c r="AA44" s="229" t="s">
        <v>136</v>
      </c>
      <c r="AB44" s="230" t="s">
        <v>139</v>
      </c>
    </row>
    <row r="45" spans="2:28" ht="15" customHeight="1" x14ac:dyDescent="0.15">
      <c r="I45" s="245"/>
      <c r="J45" s="1389">
        <v>11</v>
      </c>
      <c r="K45" s="1419" t="s">
        <v>93</v>
      </c>
      <c r="L45" s="1390" t="s">
        <v>126</v>
      </c>
      <c r="M45" s="1390"/>
      <c r="N45" s="1390"/>
      <c r="O45" s="283"/>
      <c r="S45" s="245"/>
      <c r="T45" s="288" t="s">
        <v>254</v>
      </c>
      <c r="U45" s="289" t="s">
        <v>99</v>
      </c>
      <c r="V45" s="17" t="s">
        <v>94</v>
      </c>
      <c r="W45" s="245"/>
      <c r="Y45" s="1422"/>
      <c r="Z45" s="279" t="s">
        <v>251</v>
      </c>
      <c r="AA45" s="229" t="s">
        <v>137</v>
      </c>
      <c r="AB45" s="230" t="s">
        <v>138</v>
      </c>
    </row>
    <row r="46" spans="2:28" ht="15" customHeight="1" x14ac:dyDescent="0.15">
      <c r="I46" s="245"/>
      <c r="J46" s="1389"/>
      <c r="K46" s="1419"/>
      <c r="L46" s="1390"/>
      <c r="M46" s="1390"/>
      <c r="N46" s="1390"/>
      <c r="O46" s="283"/>
      <c r="S46" s="245"/>
      <c r="T46" s="288" t="s">
        <v>255</v>
      </c>
      <c r="U46" s="289" t="s">
        <v>239</v>
      </c>
      <c r="V46" s="17"/>
      <c r="W46" s="245"/>
      <c r="Y46" s="1422"/>
      <c r="Z46" s="279" t="s">
        <v>252</v>
      </c>
      <c r="AA46" s="229" t="s">
        <v>140</v>
      </c>
      <c r="AB46" s="229"/>
    </row>
    <row r="47" spans="2:28" ht="15" customHeight="1" x14ac:dyDescent="0.15">
      <c r="I47" s="245"/>
      <c r="J47" s="1389"/>
      <c r="K47" s="1419"/>
      <c r="L47" s="1390"/>
      <c r="M47" s="1390"/>
      <c r="N47" s="1390"/>
      <c r="O47" s="283"/>
      <c r="S47" s="245"/>
      <c r="T47" s="245"/>
      <c r="U47" s="245"/>
      <c r="V47" s="245"/>
      <c r="Y47" s="1423"/>
      <c r="Z47" s="279" t="s">
        <v>253</v>
      </c>
      <c r="AA47" s="229" t="s">
        <v>141</v>
      </c>
      <c r="AB47" s="229"/>
    </row>
    <row r="48" spans="2:28" ht="15" customHeight="1" x14ac:dyDescent="0.15">
      <c r="I48" s="245"/>
      <c r="J48" s="1389"/>
      <c r="K48" s="1419"/>
      <c r="L48" s="1390"/>
      <c r="M48" s="1390"/>
      <c r="N48" s="1390"/>
      <c r="O48" s="283"/>
      <c r="S48" s="245"/>
      <c r="T48" s="245"/>
      <c r="U48" s="245"/>
      <c r="V48" s="245"/>
      <c r="Y48" s="290" t="s">
        <v>342</v>
      </c>
      <c r="Z48" s="286" t="s">
        <v>255</v>
      </c>
      <c r="AA48" s="229" t="s">
        <v>239</v>
      </c>
      <c r="AB48" s="230"/>
    </row>
    <row r="49" spans="9:28" ht="15" customHeight="1" x14ac:dyDescent="0.15">
      <c r="I49" s="245"/>
      <c r="J49" s="1389">
        <v>12</v>
      </c>
      <c r="K49" s="1419" t="s">
        <v>98</v>
      </c>
      <c r="L49" s="1390" t="s">
        <v>127</v>
      </c>
      <c r="M49" s="1390"/>
      <c r="N49" s="1390"/>
      <c r="O49" s="283"/>
      <c r="S49" s="245"/>
      <c r="T49" s="245"/>
      <c r="U49" s="245"/>
      <c r="V49" s="245"/>
      <c r="Z49" s="291"/>
      <c r="AA49" s="240"/>
      <c r="AB49" s="241"/>
    </row>
    <row r="50" spans="9:28" ht="15" customHeight="1" x14ac:dyDescent="0.15">
      <c r="I50" s="245"/>
      <c r="J50" s="1389"/>
      <c r="K50" s="1419"/>
      <c r="L50" s="1390"/>
      <c r="M50" s="1390"/>
      <c r="N50" s="1390"/>
      <c r="O50" s="283"/>
      <c r="S50" s="245"/>
      <c r="T50" s="19"/>
      <c r="U50" s="19"/>
      <c r="V50" s="19"/>
      <c r="Y50" s="292"/>
    </row>
    <row r="51" spans="9:28" ht="15" customHeight="1" x14ac:dyDescent="0.15">
      <c r="I51" s="245"/>
      <c r="J51" s="1389"/>
      <c r="K51" s="1419"/>
      <c r="L51" s="1390"/>
      <c r="M51" s="1390"/>
      <c r="N51" s="1390"/>
      <c r="O51" s="283"/>
      <c r="S51" s="245"/>
      <c r="T51" s="19"/>
      <c r="U51" s="19"/>
      <c r="V51" s="19"/>
    </row>
    <row r="52" spans="9:28" ht="15" customHeight="1" x14ac:dyDescent="0.15">
      <c r="I52" s="245"/>
      <c r="J52" s="1389"/>
      <c r="K52" s="1419"/>
      <c r="L52" s="1390"/>
      <c r="M52" s="1390"/>
      <c r="N52" s="1390"/>
      <c r="O52" s="283"/>
      <c r="S52" s="245"/>
      <c r="T52" s="287"/>
      <c r="U52" s="287"/>
      <c r="V52" s="287"/>
    </row>
    <row r="53" spans="9:28" ht="15" customHeight="1" x14ac:dyDescent="0.15">
      <c r="I53" s="245"/>
      <c r="J53" s="1389">
        <v>13</v>
      </c>
      <c r="K53" s="1419" t="s">
        <v>102</v>
      </c>
      <c r="L53" s="1390" t="s">
        <v>128</v>
      </c>
      <c r="M53" s="1390"/>
      <c r="N53" s="1390"/>
      <c r="O53" s="283"/>
      <c r="S53" s="245"/>
      <c r="T53" s="19"/>
      <c r="U53" s="19"/>
      <c r="V53" s="19"/>
    </row>
    <row r="54" spans="9:28" ht="15" customHeight="1" x14ac:dyDescent="0.15">
      <c r="I54" s="245"/>
      <c r="J54" s="1389"/>
      <c r="K54" s="1419"/>
      <c r="L54" s="1390"/>
      <c r="M54" s="1390"/>
      <c r="N54" s="1390"/>
      <c r="O54" s="245"/>
      <c r="S54" s="245"/>
      <c r="T54" s="19"/>
      <c r="U54" s="19"/>
      <c r="V54" s="19"/>
    </row>
    <row r="55" spans="9:28" ht="15" customHeight="1" x14ac:dyDescent="0.15">
      <c r="I55" s="245"/>
      <c r="J55" s="1389"/>
      <c r="K55" s="1419"/>
      <c r="L55" s="1390"/>
      <c r="M55" s="1390"/>
      <c r="N55" s="1390"/>
      <c r="O55" s="245"/>
      <c r="S55" s="245"/>
      <c r="T55" s="19"/>
      <c r="U55" s="19"/>
      <c r="V55" s="19"/>
    </row>
    <row r="56" spans="9:28" ht="15" customHeight="1" x14ac:dyDescent="0.15">
      <c r="I56" s="245"/>
      <c r="J56" s="1389"/>
      <c r="K56" s="1419"/>
      <c r="L56" s="1390"/>
      <c r="M56" s="1390"/>
      <c r="N56" s="1390"/>
      <c r="O56" s="245"/>
      <c r="S56" s="245"/>
      <c r="T56" s="4"/>
      <c r="U56" s="4"/>
      <c r="V56" s="4"/>
    </row>
    <row r="57" spans="9:28" ht="15" customHeight="1" x14ac:dyDescent="0.15">
      <c r="I57" s="245"/>
      <c r="J57" s="1389">
        <v>14</v>
      </c>
      <c r="K57" s="1419" t="s">
        <v>6</v>
      </c>
      <c r="L57" s="1387" t="s">
        <v>129</v>
      </c>
      <c r="M57" s="1387"/>
      <c r="N57" s="1387"/>
      <c r="O57" s="245"/>
      <c r="S57" s="245"/>
      <c r="T57" s="4"/>
      <c r="U57" s="4"/>
      <c r="V57" s="4"/>
    </row>
    <row r="58" spans="9:28" ht="15" customHeight="1" x14ac:dyDescent="0.15">
      <c r="I58" s="245"/>
      <c r="J58" s="1389"/>
      <c r="K58" s="1419"/>
      <c r="L58" s="1387"/>
      <c r="M58" s="1387"/>
      <c r="N58" s="1387"/>
      <c r="O58" s="245"/>
      <c r="S58" s="245"/>
      <c r="T58" s="4"/>
      <c r="U58" s="4"/>
      <c r="V58" s="4"/>
    </row>
    <row r="59" spans="9:28" ht="16.5" customHeight="1" x14ac:dyDescent="0.15">
      <c r="I59" s="245"/>
      <c r="J59" s="1389"/>
      <c r="K59" s="1419"/>
      <c r="L59" s="1387"/>
      <c r="M59" s="1387"/>
      <c r="N59" s="1387"/>
      <c r="O59" s="245"/>
      <c r="S59" s="245"/>
      <c r="T59" s="4"/>
      <c r="U59" s="4"/>
      <c r="V59" s="4"/>
    </row>
    <row r="60" spans="9:28" ht="15" customHeight="1" x14ac:dyDescent="0.15">
      <c r="I60" s="245"/>
      <c r="J60" s="244"/>
      <c r="K60" s="244"/>
      <c r="L60" s="244"/>
      <c r="M60" s="244"/>
      <c r="N60" s="244"/>
      <c r="O60" s="245"/>
      <c r="S60" s="245"/>
    </row>
    <row r="61" spans="9:28" ht="15" customHeight="1" x14ac:dyDescent="0.15"/>
  </sheetData>
  <mergeCells count="86">
    <mergeCell ref="Y37:Y47"/>
    <mergeCell ref="Y19:Y30"/>
    <mergeCell ref="Y31:Y32"/>
    <mergeCell ref="K37:K40"/>
    <mergeCell ref="L37:N40"/>
    <mergeCell ref="U24:V24"/>
    <mergeCell ref="J37:J40"/>
    <mergeCell ref="J57:J59"/>
    <mergeCell ref="K57:K59"/>
    <mergeCell ref="L57:N59"/>
    <mergeCell ref="K41:K44"/>
    <mergeCell ref="L41:N44"/>
    <mergeCell ref="J53:J56"/>
    <mergeCell ref="K53:K56"/>
    <mergeCell ref="L53:N56"/>
    <mergeCell ref="J49:J52"/>
    <mergeCell ref="K49:K52"/>
    <mergeCell ref="L49:N52"/>
    <mergeCell ref="J45:J48"/>
    <mergeCell ref="K45:K48"/>
    <mergeCell ref="L45:N48"/>
    <mergeCell ref="J41:J44"/>
    <mergeCell ref="C20:H20"/>
    <mergeCell ref="C21:H21"/>
    <mergeCell ref="J33:J36"/>
    <mergeCell ref="K33:K36"/>
    <mergeCell ref="L33:N36"/>
    <mergeCell ref="C25:H25"/>
    <mergeCell ref="C26:H26"/>
    <mergeCell ref="C22:H22"/>
    <mergeCell ref="J17:J20"/>
    <mergeCell ref="K17:K20"/>
    <mergeCell ref="L17:N20"/>
    <mergeCell ref="C27:H27"/>
    <mergeCell ref="C28:H28"/>
    <mergeCell ref="C29:H29"/>
    <mergeCell ref="C30:H30"/>
    <mergeCell ref="C31:H31"/>
    <mergeCell ref="J29:J32"/>
    <mergeCell ref="K29:K32"/>
    <mergeCell ref="L29:N32"/>
    <mergeCell ref="J25:J28"/>
    <mergeCell ref="K25:K28"/>
    <mergeCell ref="L25:N28"/>
    <mergeCell ref="J21:J24"/>
    <mergeCell ref="K21:K24"/>
    <mergeCell ref="L21:N24"/>
    <mergeCell ref="U21:V21"/>
    <mergeCell ref="U22:V22"/>
    <mergeCell ref="U23:V23"/>
    <mergeCell ref="R23:R27"/>
    <mergeCell ref="U18:V18"/>
    <mergeCell ref="U13:V13"/>
    <mergeCell ref="R15:R20"/>
    <mergeCell ref="U14:V14"/>
    <mergeCell ref="U15:V15"/>
    <mergeCell ref="R5:R14"/>
    <mergeCell ref="U19:V19"/>
    <mergeCell ref="U20:V20"/>
    <mergeCell ref="C9:G9"/>
    <mergeCell ref="U11:V11"/>
    <mergeCell ref="U12:V12"/>
    <mergeCell ref="J13:J16"/>
    <mergeCell ref="K13:K16"/>
    <mergeCell ref="L13:N16"/>
    <mergeCell ref="C10:H10"/>
    <mergeCell ref="C13:H13"/>
    <mergeCell ref="C14:H14"/>
    <mergeCell ref="C15:H15"/>
    <mergeCell ref="C16:H16"/>
    <mergeCell ref="J9:J12"/>
    <mergeCell ref="K9:K12"/>
    <mergeCell ref="L9:N12"/>
    <mergeCell ref="U9:V9"/>
    <mergeCell ref="U10:V10"/>
    <mergeCell ref="C4:H4"/>
    <mergeCell ref="L4:N4"/>
    <mergeCell ref="U4:V4"/>
    <mergeCell ref="C5:H5"/>
    <mergeCell ref="J5:J8"/>
    <mergeCell ref="K5:K8"/>
    <mergeCell ref="L5:N8"/>
    <mergeCell ref="U5:V5"/>
    <mergeCell ref="U6:V6"/>
    <mergeCell ref="U7:V7"/>
    <mergeCell ref="U8:V8"/>
  </mergeCells>
  <phoneticPr fontId="10"/>
  <pageMargins left="0.70866141732283472" right="0.70866141732283472" top="0.74803149606299213" bottom="0.74803149606299213"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EB45A0749E984A99BDFA4C21BEF712" ma:contentTypeVersion="14" ma:contentTypeDescription="新しいドキュメントを作成します。" ma:contentTypeScope="" ma:versionID="a6ed38dc3b4411e08c0a46915a33af30">
  <xsd:schema xmlns:xsd="http://www.w3.org/2001/XMLSchema" xmlns:xs="http://www.w3.org/2001/XMLSchema" xmlns:p="http://schemas.microsoft.com/office/2006/metadata/properties" xmlns:ns2="0866cdc6-2a2e-4718-8aba-aab87f62d359" xmlns:ns3="37475c82-dadc-4e40-94bd-312afdab25f6" targetNamespace="http://schemas.microsoft.com/office/2006/metadata/properties" ma:root="true" ma:fieldsID="149b7e7ee804e96a1603bcb2115aee4d" ns2:_="" ns3:_="">
    <xsd:import namespace="0866cdc6-2a2e-4718-8aba-aab87f62d359"/>
    <xsd:import namespace="37475c82-dadc-4e40-94bd-312afdab25f6"/>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6cdc6-2a2e-4718-8aba-aab87f62d359"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475c82-dadc-4e40-94bd-312afdab25f6"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75cbe5a-5208-4f7f-84ad-8fc1337f34bd}" ma:internalName="TaxCatchAll" ma:showField="CatchAllData" ma:web="37475c82-dadc-4e40-94bd-312afdab25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866cdc6-2a2e-4718-8aba-aab87f62d359">
      <Terms xmlns="http://schemas.microsoft.com/office/infopath/2007/PartnerControls"/>
    </lcf76f155ced4ddcb4097134ff3c332f>
    <_x4f5c__x6210__x65e5__x6642_ xmlns="0866cdc6-2a2e-4718-8aba-aab87f62d359" xsi:nil="true"/>
    <TaxCatchAll xmlns="37475c82-dadc-4e40-94bd-312afdab25f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4C042D-6D4F-4797-BDCD-15B4BEF19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6cdc6-2a2e-4718-8aba-aab87f62d359"/>
    <ds:schemaRef ds:uri="37475c82-dadc-4e40-94bd-312afdab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2EB349-8EB0-4375-BCBC-DAB3A6653FBC}">
  <ds:schemaRefs>
    <ds:schemaRef ds:uri="http://purl.org/dc/terms/"/>
    <ds:schemaRef ds:uri="37475c82-dadc-4e40-94bd-312afdab25f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0866cdc6-2a2e-4718-8aba-aab87f62d359"/>
    <ds:schemaRef ds:uri="http://www.w3.org/XML/1998/namespace"/>
    <ds:schemaRef ds:uri="http://purl.org/dc/dcmitype/"/>
  </ds:schemaRefs>
</ds:datastoreItem>
</file>

<file path=customXml/itemProps3.xml><?xml version="1.0" encoding="utf-8"?>
<ds:datastoreItem xmlns:ds="http://schemas.openxmlformats.org/officeDocument/2006/customXml" ds:itemID="{171BAA7D-CF72-430F-8B13-E0F3E108F6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(1)</vt:lpstr>
      <vt:lpstr>被災証明(1)</vt:lpstr>
      <vt:lpstr>郵便番号（石川県）</vt:lpstr>
      <vt:lpstr>２個別表</vt:lpstr>
      <vt:lpstr>ポイント要件確認等（個別表）</vt:lpstr>
      <vt:lpstr>（様式１号）３整理番号表</vt:lpstr>
      <vt:lpstr>'(1)'!Print_Area</vt:lpstr>
      <vt:lpstr>'（様式１号）３整理番号表'!Print_Area</vt:lpstr>
      <vt:lpstr>'２個別表'!Print_Area</vt:lpstr>
      <vt:lpstr>'ポイント要件確認等（個別表）'!Print_Area</vt:lpstr>
      <vt:lpstr>'被災証明(1)'!Print_Area</vt:lpstr>
      <vt:lpstr>'２個別表'!Print_Titles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細川　直樹</cp:lastModifiedBy>
  <cp:lastPrinted>2024-04-23T09:46:12Z</cp:lastPrinted>
  <dcterms:created xsi:type="dcterms:W3CDTF">2010-01-26T04:14:38Z</dcterms:created>
  <dcterms:modified xsi:type="dcterms:W3CDTF">2024-04-23T09:47:25Z</dcterms:modified>
</cp:coreProperties>
</file>